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pquesada\Downloads\"/>
    </mc:Choice>
  </mc:AlternateContent>
  <xr:revisionPtr revIDLastSave="0" documentId="8_{69208342-C94F-4927-B76A-CAC62BF8DB78}" xr6:coauthVersionLast="47" xr6:coauthVersionMax="47" xr10:uidLastSave="{00000000-0000-0000-0000-000000000000}"/>
  <bookViews>
    <workbookView xWindow="28680" yWindow="-22425" windowWidth="21840" windowHeight="37920" activeTab="1" xr2:uid="{B2CDD10A-BF5C-47F5-99F1-649DBE6447EF}"/>
  </bookViews>
  <sheets>
    <sheet name="Dataset" sheetId="1" r:id="rId1"/>
    <sheet name="Sheet2" sheetId="2" r:id="rId2"/>
  </sheets>
  <definedNames>
    <definedName name="_xlnm._FilterDatabase" localSheetId="0" hidden="1">Dataset!$A$1:$HH$1319</definedName>
    <definedName name="Z_00187938_62E0_4B27_A08C_3E0CF5D20817_.wvu.Cols" localSheetId="0" hidden="1">Dataset!$AO:$CO,Dataset!$CQ:$DV,Dataset!#REF!,Dataset!#REF!</definedName>
    <definedName name="Z_00187938_62E0_4B27_A08C_3E0CF5D20817_.wvu.FilterData" localSheetId="0" hidden="1">Dataset!$A$1:$DV$272</definedName>
    <definedName name="Z_0B28CC8A_8B11_42E4_8901_516B5CAE80A9_.wvu.Cols" localSheetId="0" hidden="1">Dataset!$D:$D,Dataset!$F:$AN,Dataset!$AP:$DY,Dataset!$EA:$EB,Dataset!$ET:$FG</definedName>
    <definedName name="Z_0B28CC8A_8B11_42E4_8901_516B5CAE80A9_.wvu.FilterData" localSheetId="0" hidden="1">Dataset!$A$1:$FG$648</definedName>
    <definedName name="Z_0CF83031_CE0B_4971_8F86_65FACB69EAE6_.wvu.Cols" localSheetId="0" hidden="1">Dataset!$J:$J,Dataset!$U:$Z,Dataset!$AB:$AM,Dataset!$AP:$FJ,Dataset!$FU:$GO,Dataset!$GQ:$HG</definedName>
    <definedName name="Z_0CF83031_CE0B_4971_8F86_65FACB69EAE6_.wvu.FilterData" localSheetId="0" hidden="1">Dataset!$A$1:$HH$1312</definedName>
    <definedName name="Z_0D8110F7_E15F_45F7_8E87_C5DEABC7C785_.wvu.Cols" localSheetId="0" hidden="1">Dataset!$D:$D,Dataset!$I:$O,Dataset!$S:$Z,Dataset!$AD:$AH,Dataset!$AJ:$GL,Dataset!$GN:$GO,Dataset!$GR:$HH</definedName>
    <definedName name="Z_0D8110F7_E15F_45F7_8E87_C5DEABC7C785_.wvu.FilterData" localSheetId="0" hidden="1">Dataset!$A$1:$GQ$1159</definedName>
    <definedName name="Z_129433C9_95C8_4716_9705_86D0D00002FD_.wvu.Cols" localSheetId="0" hidden="1">Dataset!$D:$D,Dataset!$F:$G,Dataset!$I:$J,Dataset!$L:$O,Dataset!$S:$AN,Dataset!$AP:$DV,Dataset!$EB:$HH</definedName>
    <definedName name="Z_129433C9_95C8_4716_9705_86D0D00002FD_.wvu.FilterData" localSheetId="0" hidden="1">Dataset!$A$1:$GQ$1312</definedName>
    <definedName name="Z_1418F109_4303_49BF_97EF_FE07F7DE6EB2_.wvu.Cols" localSheetId="0" hidden="1">Dataset!$D:$D,Dataset!$F:$G,Dataset!$J:$O,Dataset!$Q:$AF,Dataset!$AJ:$AM,Dataset!$AP:$FJ,Dataset!$FU:$HH</definedName>
    <definedName name="Z_1418F109_4303_49BF_97EF_FE07F7DE6EB2_.wvu.FilterData" localSheetId="0" hidden="1">Dataset!$A$1:$HH$1312</definedName>
    <definedName name="Z_211B5822_571D_48BC_910F_2200EFF637A2_.wvu.Cols" localSheetId="0" hidden="1">Dataset!$D:$D,Dataset!$F:$AN,Dataset!$AP:$DY,Dataset!$EA:$EB,Dataset!$ET:$GQ</definedName>
    <definedName name="Z_211B5822_571D_48BC_910F_2200EFF637A2_.wvu.FilterData" localSheetId="0" hidden="1">Dataset!$A$1:$GQ$1123</definedName>
    <definedName name="Z_3100D6EB_4482_4D08_91E0_6D7AEC817388_.wvu.Cols" localSheetId="0" hidden="1">Dataset!$D:$D,Dataset!$F:$G,Dataset!$I:$O,Dataset!$R:$AN,Dataset!$AP:$CN,Dataset!$CT:$HH</definedName>
    <definedName name="Z_3100D6EB_4482_4D08_91E0_6D7AEC817388_.wvu.FilterData" localSheetId="0" hidden="1">Dataset!$A$1:$GQ$1312</definedName>
    <definedName name="Z_353DE299_9279_4BA7_9EFB_59EFD8827D39_.wvu.Cols" localSheetId="0" hidden="1">Dataset!$D:$D,Dataset!$F:$J,Dataset!$L:$ES,Dataset!$FK:$HH</definedName>
    <definedName name="Z_353DE299_9279_4BA7_9EFB_59EFD8827D39_.wvu.FilterData" localSheetId="0" hidden="1">Dataset!$A$1:$GQ$1312</definedName>
    <definedName name="Z_4DE012AB_5735_4AE9_9232_643B3044D1E5_.wvu.Cols" localSheetId="0" hidden="1">Dataset!$C:$D,Dataset!$F:$G,Dataset!$I:$J,Dataset!$L:$O,Dataset!$Q:$GQ</definedName>
    <definedName name="Z_4DE012AB_5735_4AE9_9232_643B3044D1E5_.wvu.FilterData" localSheetId="0" hidden="1">Dataset!$A$1:$HH$1314</definedName>
    <definedName name="Z_565EB1FE_7E8C_4868_8D49_DB913109BE58_.wvu.Cols" localSheetId="0" hidden="1">Dataset!$AP:$CQ,Dataset!$CS:$DH,Dataset!#REF!</definedName>
    <definedName name="Z_565EB1FE_7E8C_4868_8D49_DB913109BE58_.wvu.FilterData" localSheetId="0" hidden="1">Dataset!$A$1:$DV$289</definedName>
    <definedName name="Z_5915E638_B3C5_486B_B7E5_FAC998B592F7_.wvu.Cols" localSheetId="0" hidden="1">Dataset!$D:$D,Dataset!$I:$O,Dataset!$S:$Z,Dataset!$AD:$AF,Dataset!$AH:$DW,Dataset!$DY:$DZ,Dataset!$EC:$GQ</definedName>
    <definedName name="Z_5915E638_B3C5_486B_B7E5_FAC998B592F7_.wvu.FilterData" localSheetId="0" hidden="1">Dataset!$A$1:$GQ$1123</definedName>
    <definedName name="Z_65DB7B2A_66F7_4BED_B1A2_AC6DB8591DB0_.wvu.Cols" localSheetId="0" hidden="1">Dataset!$C:$D,Dataset!$F:$G,Dataset!$I:$J,Dataset!$L:$O,Dataset!$Q:$ES,Dataset!$FK:$HH</definedName>
    <definedName name="Z_65DB7B2A_66F7_4BED_B1A2_AC6DB8591DB0_.wvu.FilterData" localSheetId="0" hidden="1">Dataset!$A$1:$GQ$1312</definedName>
    <definedName name="Z_6805C6B9_5E72_4B3C_A9EC_B9691F7E0C88_.wvu.Cols" localSheetId="0" hidden="1">Dataset!$D:$D,Dataset!$I:$O,Dataset!$S:$Z,Dataset!$AD:$AD,Dataset!$AF:$CO,Dataset!$CQ:$CR,Dataset!$CU:$HH</definedName>
    <definedName name="Z_6805C6B9_5E72_4B3C_A9EC_B9691F7E0C88_.wvu.FilterData" localSheetId="0" hidden="1">Dataset!$A$1:$GQ$1312</definedName>
    <definedName name="Z_6FE3A9AC_0512_41D3_94C5_AF3887CC25BE_.wvu.Cols" localSheetId="0" hidden="1">Dataset!$D:$D,Dataset!$F:$G,Dataset!$I:$J,Dataset!$L:$O,Dataset!$S:$AN,Dataset!$AP:$GK,Dataset!$GQ:$HH</definedName>
    <definedName name="Z_6FE3A9AC_0512_41D3_94C5_AF3887CC25BE_.wvu.FilterData" localSheetId="0" hidden="1">Dataset!$A$1:$GQ$1312</definedName>
    <definedName name="Z_7311C6FA_D841_40DE_A753_199031025035_.wvu.Cols" localSheetId="0" hidden="1">Dataset!$D:$D,Dataset!$F:$J,Dataset!$L:$GQ</definedName>
    <definedName name="Z_7311C6FA_D841_40DE_A753_199031025035_.wvu.FilterData" localSheetId="0" hidden="1">Dataset!$A$1:$HH$1312</definedName>
    <definedName name="Z_7691F926_5F68_406F_A2C7_E654F7DBEE4F_.wvu.Cols" localSheetId="0" hidden="1">Dataset!$F:$F,Dataset!$J:$K,Dataset!$N:$AA,Dataset!$AD:$AF,Dataset!$AJ:$AM,Dataset!$AP:$CO,Dataset!$CQ:$DW,Dataset!$DY:$GL,Dataset!$GN:$HH</definedName>
    <definedName name="Z_7691F926_5F68_406F_A2C7_E654F7DBEE4F_.wvu.FilterData" localSheetId="0" hidden="1">Dataset!$A$1:$HH$1313</definedName>
    <definedName name="Z_822B8998_E9B1_4BFB_9CBA_C2AF13DD9844_.wvu.Cols" localSheetId="0" hidden="1">Dataset!$D:$D,Dataset!$F:$J,Dataset!$L:$FT,Dataset!$GL:$HH</definedName>
    <definedName name="Z_822B8998_E9B1_4BFB_9CBA_C2AF13DD9844_.wvu.FilterData" localSheetId="0" hidden="1">Dataset!$A$1:$GQ$1312</definedName>
    <definedName name="Z_8423587C_A149_4A9C_B10E_9DC112ADC066_.wvu.Cols" localSheetId="0" hidden="1">Dataset!$F:$H,Dataset!$J:$K,Dataset!$M:$AH,Dataset!$AJ:$AM,Dataset!$AP:$DH,Dataset!$DJ:$DU,Dataset!$DW:$EB,Dataset!$ED:$ER,Dataset!$EU:$FI,Dataset!$FK:$FT,Dataset!$FV:$GJ,Dataset!$GL:$GQ,Dataset!$GS:$HG</definedName>
    <definedName name="Z_8423587C_A149_4A9C_B10E_9DC112ADC066_.wvu.FilterData" localSheetId="0" hidden="1">Dataset!$A$1:$GQ$1159</definedName>
    <definedName name="Z_DD30D219_2037_4908_85D5_12A24A40DF0C_.wvu.FilterData" localSheetId="0" hidden="1">Dataset!$A$1:$FP$884</definedName>
    <definedName name="Z_DDAEA990_CA1C_42FF_835B_F2BB33D0ED3D_.wvu.Cols" localSheetId="0" hidden="1">Dataset!$C:$D,Dataset!$F:$G,Dataset!$I:$J,Dataset!$L:$O,Dataset!$Q:$FT,Dataset!$GL:$HH</definedName>
    <definedName name="Z_DDAEA990_CA1C_42FF_835B_F2BB33D0ED3D_.wvu.FilterData" localSheetId="0" hidden="1">Dataset!$A$1:$GQ$1312</definedName>
    <definedName name="Z_EAF554D6_4084_44D7_B5D0_8F1A547B4888_.wvu.Cols" localSheetId="0" hidden="1">Dataset!$F:$F,Dataset!$I:$K,Dataset!$N:$S,Dataset!$Z:$AA,Dataset!$AD:$AF,Dataset!$AJ:$HH</definedName>
    <definedName name="Z_EAF554D6_4084_44D7_B5D0_8F1A547B4888_.wvu.FilterData" localSheetId="0" hidden="1">Dataset!$A$1:$HH$1312</definedName>
    <definedName name="Z_F649FC21_30A7_4780_A1B4_46D886BB6DC4_.wvu.Cols" localSheetId="0" hidden="1">Dataset!$F:$K,Dataset!$M:$R,Dataset!$U:$AN,Dataset!$BX:$CQ,Dataset!$CS:$DY,Dataset!$EA:$GN,Dataset!$GP:$HH</definedName>
    <definedName name="Z_F649FC21_30A7_4780_A1B4_46D886BB6DC4_.wvu.FilterData" localSheetId="0" hidden="1">Dataset!$A$1:$HH$1152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H1319" i="1" l="1"/>
  <c r="GK1319" i="1"/>
  <c r="FJ1319" i="1"/>
  <c r="ES1319" i="1"/>
  <c r="DH1319" i="1"/>
  <c r="CN1319" i="1"/>
  <c r="AO1319" i="1"/>
  <c r="AN1319" i="1"/>
  <c r="M1319" i="1" a="1"/>
  <c r="M1319" i="1" s="1"/>
  <c r="L1319" i="1" a="1"/>
  <c r="L1319" i="1" s="1"/>
  <c r="K1319" i="1"/>
  <c r="HH1318" i="1"/>
  <c r="GK1318" i="1"/>
  <c r="FJ1318" i="1"/>
  <c r="AN1318" i="1" s="1"/>
  <c r="ES1318" i="1"/>
  <c r="AO1318" i="1"/>
  <c r="M1318" i="1" a="1"/>
  <c r="M1318" i="1" s="1"/>
  <c r="L1318" i="1"/>
  <c r="L1318" i="1" a="1"/>
  <c r="K1318" i="1"/>
  <c r="HH1317" i="1"/>
  <c r="GK1317" i="1"/>
  <c r="FJ1317" i="1"/>
  <c r="ES1317" i="1"/>
  <c r="AN1317" i="1" s="1"/>
  <c r="AO1317" i="1"/>
  <c r="M1317" i="1" a="1"/>
  <c r="M1317" i="1" s="1"/>
  <c r="L1317" i="1" a="1"/>
  <c r="L1317" i="1" s="1"/>
  <c r="K1317" i="1"/>
  <c r="HH1316" i="1"/>
  <c r="GK1316" i="1"/>
  <c r="FJ1316" i="1"/>
  <c r="ES1316" i="1"/>
  <c r="DV1316" i="1" a="1"/>
  <c r="DV1316" i="1" s="1"/>
  <c r="DH1316" i="1"/>
  <c r="CN1316" i="1"/>
  <c r="AO1316" i="1"/>
  <c r="M1316" i="1" a="1"/>
  <c r="M1316" i="1" s="1"/>
  <c r="L1316" i="1" a="1"/>
  <c r="L1316" i="1" s="1"/>
  <c r="K1316" i="1"/>
  <c r="HH1315" i="1"/>
  <c r="GK1315" i="1"/>
  <c r="FJ1315" i="1"/>
  <c r="ES1315" i="1"/>
  <c r="DV1315" i="1" a="1"/>
  <c r="DV1315" i="1" s="1"/>
  <c r="AN1315" i="1" s="1"/>
  <c r="DH1315" i="1"/>
  <c r="CN1315" i="1"/>
  <c r="AO1315" i="1"/>
  <c r="M1315" i="1" a="1"/>
  <c r="M1315" i="1" s="1"/>
  <c r="L1315" i="1" a="1"/>
  <c r="L1315" i="1" s="1"/>
  <c r="K1315" i="1"/>
  <c r="HH1314" i="1"/>
  <c r="GK1314" i="1"/>
  <c r="FJ1314" i="1"/>
  <c r="ES1314" i="1"/>
  <c r="AO1314" i="1"/>
  <c r="M1314" i="1" a="1"/>
  <c r="M1314" i="1" s="1"/>
  <c r="L1314" i="1" a="1"/>
  <c r="L1314" i="1" s="1"/>
  <c r="K1314" i="1"/>
  <c r="HH1313" i="1"/>
  <c r="GK1313" i="1"/>
  <c r="FJ1313" i="1"/>
  <c r="ES1313" i="1"/>
  <c r="AO1313" i="1"/>
  <c r="M1313" i="1" a="1"/>
  <c r="M1313" i="1" s="1"/>
  <c r="L1313" i="1" a="1"/>
  <c r="L1313" i="1" s="1"/>
  <c r="K1313" i="1"/>
  <c r="HH1312" i="1"/>
  <c r="GK1312" i="1"/>
  <c r="FJ1312" i="1"/>
  <c r="ES1312" i="1"/>
  <c r="AO1312" i="1"/>
  <c r="M1312" i="1" a="1"/>
  <c r="M1312" i="1" s="1"/>
  <c r="L1312" i="1" a="1"/>
  <c r="L1312" i="1" s="1"/>
  <c r="K1312" i="1"/>
  <c r="HH1311" i="1"/>
  <c r="GK1311" i="1"/>
  <c r="FJ1311" i="1"/>
  <c r="ES1311" i="1"/>
  <c r="AO1311" i="1"/>
  <c r="M1311" i="1" a="1"/>
  <c r="M1311" i="1" s="1"/>
  <c r="L1311" i="1" a="1"/>
  <c r="L1311" i="1" s="1"/>
  <c r="K1311" i="1"/>
  <c r="HH1310" i="1"/>
  <c r="GK1310" i="1"/>
  <c r="FJ1310" i="1"/>
  <c r="ES1310" i="1"/>
  <c r="AO1310" i="1"/>
  <c r="M1310" i="1" a="1"/>
  <c r="M1310" i="1" s="1"/>
  <c r="L1310" i="1"/>
  <c r="L1310" i="1" a="1"/>
  <c r="K1310" i="1"/>
  <c r="HH1309" i="1"/>
  <c r="GK1309" i="1"/>
  <c r="FJ1309" i="1"/>
  <c r="ES1309" i="1"/>
  <c r="AN1309" i="1" s="1"/>
  <c r="AO1309" i="1"/>
  <c r="M1309" i="1"/>
  <c r="M1309" i="1" a="1"/>
  <c r="L1309" i="1" a="1"/>
  <c r="L1309" i="1" s="1"/>
  <c r="K1309" i="1"/>
  <c r="HH1308" i="1"/>
  <c r="GK1308" i="1"/>
  <c r="FJ1308" i="1"/>
  <c r="ES1308" i="1"/>
  <c r="AO1308" i="1"/>
  <c r="M1308" i="1" a="1"/>
  <c r="M1308" i="1" s="1"/>
  <c r="L1308" i="1" a="1"/>
  <c r="L1308" i="1" s="1"/>
  <c r="K1308" i="1"/>
  <c r="HH1307" i="1"/>
  <c r="GK1307" i="1"/>
  <c r="FJ1307" i="1"/>
  <c r="ES1307" i="1"/>
  <c r="AO1307" i="1"/>
  <c r="M1307" i="1" a="1"/>
  <c r="M1307" i="1" s="1"/>
  <c r="L1307" i="1"/>
  <c r="L1307" i="1" a="1"/>
  <c r="K1307" i="1"/>
  <c r="HH1306" i="1"/>
  <c r="GK1306" i="1"/>
  <c r="FJ1306" i="1"/>
  <c r="ES1306" i="1"/>
  <c r="AO1306" i="1"/>
  <c r="M1306" i="1" a="1"/>
  <c r="M1306" i="1" s="1"/>
  <c r="L1306" i="1" a="1"/>
  <c r="L1306" i="1" s="1"/>
  <c r="K1306" i="1"/>
  <c r="HH1305" i="1"/>
  <c r="GK1305" i="1"/>
  <c r="FJ1305" i="1"/>
  <c r="ES1305" i="1"/>
  <c r="AO1305" i="1"/>
  <c r="M1305" i="1" a="1"/>
  <c r="M1305" i="1" s="1"/>
  <c r="L1305" i="1" a="1"/>
  <c r="L1305" i="1" s="1"/>
  <c r="K1305" i="1"/>
  <c r="HH1304" i="1"/>
  <c r="GK1304" i="1"/>
  <c r="FJ1304" i="1"/>
  <c r="ES1304" i="1"/>
  <c r="AN1304" i="1" s="1"/>
  <c r="AO1304" i="1"/>
  <c r="M1304" i="1" a="1"/>
  <c r="M1304" i="1" s="1"/>
  <c r="L1304" i="1" a="1"/>
  <c r="L1304" i="1" s="1"/>
  <c r="K1304" i="1"/>
  <c r="HH1303" i="1"/>
  <c r="GK1303" i="1"/>
  <c r="FJ1303" i="1"/>
  <c r="ES1303" i="1"/>
  <c r="AO1303" i="1"/>
  <c r="M1303" i="1" a="1"/>
  <c r="M1303" i="1" s="1"/>
  <c r="L1303" i="1" a="1"/>
  <c r="L1303" i="1" s="1"/>
  <c r="K1303" i="1"/>
  <c r="HH1302" i="1"/>
  <c r="GK1302" i="1"/>
  <c r="FJ1302" i="1"/>
  <c r="ES1302" i="1"/>
  <c r="AO1302" i="1"/>
  <c r="M1302" i="1" a="1"/>
  <c r="M1302" i="1" s="1"/>
  <c r="L1302" i="1"/>
  <c r="L1302" i="1" a="1"/>
  <c r="K1302" i="1"/>
  <c r="HH1301" i="1"/>
  <c r="GK1301" i="1"/>
  <c r="FJ1301" i="1"/>
  <c r="ES1301" i="1"/>
  <c r="AO1301" i="1"/>
  <c r="M1301" i="1" a="1"/>
  <c r="M1301" i="1" s="1"/>
  <c r="L1301" i="1" a="1"/>
  <c r="L1301" i="1" s="1"/>
  <c r="K1301" i="1"/>
  <c r="HH1300" i="1"/>
  <c r="GK1300" i="1"/>
  <c r="FJ1300" i="1"/>
  <c r="ES1300" i="1"/>
  <c r="AO1300" i="1"/>
  <c r="M1300" i="1" a="1"/>
  <c r="M1300" i="1" s="1"/>
  <c r="L1300" i="1" a="1"/>
  <c r="L1300" i="1" s="1"/>
  <c r="K1300" i="1"/>
  <c r="HH1299" i="1"/>
  <c r="GK1299" i="1"/>
  <c r="FJ1299" i="1"/>
  <c r="ES1299" i="1"/>
  <c r="AO1299" i="1"/>
  <c r="M1299" i="1" a="1"/>
  <c r="M1299" i="1" s="1"/>
  <c r="L1299" i="1" a="1"/>
  <c r="L1299" i="1" s="1"/>
  <c r="K1299" i="1"/>
  <c r="HH1298" i="1"/>
  <c r="GK1298" i="1"/>
  <c r="FJ1298" i="1"/>
  <c r="ES1298" i="1"/>
  <c r="AO1298" i="1"/>
  <c r="M1298" i="1" a="1"/>
  <c r="M1298" i="1" s="1"/>
  <c r="L1298" i="1" a="1"/>
  <c r="L1298" i="1" s="1"/>
  <c r="K1298" i="1"/>
  <c r="HH1297" i="1"/>
  <c r="GK1297" i="1"/>
  <c r="FJ1297" i="1"/>
  <c r="ES1297" i="1"/>
  <c r="AO1297" i="1"/>
  <c r="M1297" i="1" a="1"/>
  <c r="M1297" i="1" s="1"/>
  <c r="L1297" i="1" a="1"/>
  <c r="L1297" i="1" s="1"/>
  <c r="K1297" i="1"/>
  <c r="HH1296" i="1"/>
  <c r="GK1296" i="1"/>
  <c r="FJ1296" i="1"/>
  <c r="ES1296" i="1"/>
  <c r="AO1296" i="1"/>
  <c r="AN1296" i="1"/>
  <c r="M1296" i="1"/>
  <c r="M1296" i="1" a="1"/>
  <c r="L1296" i="1" a="1"/>
  <c r="L1296" i="1" s="1"/>
  <c r="K1296" i="1"/>
  <c r="HH1295" i="1"/>
  <c r="GK1295" i="1"/>
  <c r="FJ1295" i="1"/>
  <c r="ES1295" i="1"/>
  <c r="AO1295" i="1"/>
  <c r="M1295" i="1" a="1"/>
  <c r="M1295" i="1" s="1"/>
  <c r="L1295" i="1" a="1"/>
  <c r="L1295" i="1" s="1"/>
  <c r="K1295" i="1"/>
  <c r="HH1294" i="1"/>
  <c r="GK1294" i="1"/>
  <c r="FJ1294" i="1"/>
  <c r="ES1294" i="1"/>
  <c r="AO1294" i="1"/>
  <c r="M1294" i="1" a="1"/>
  <c r="M1294" i="1" s="1"/>
  <c r="L1294" i="1" a="1"/>
  <c r="L1294" i="1" s="1"/>
  <c r="K1294" i="1"/>
  <c r="HH1293" i="1"/>
  <c r="GK1293" i="1"/>
  <c r="FJ1293" i="1"/>
  <c r="ES1293" i="1"/>
  <c r="AN1293" i="1" s="1"/>
  <c r="AO1293" i="1"/>
  <c r="M1293" i="1" a="1"/>
  <c r="M1293" i="1" s="1"/>
  <c r="L1293" i="1" a="1"/>
  <c r="L1293" i="1" s="1"/>
  <c r="K1293" i="1"/>
  <c r="HH1292" i="1"/>
  <c r="GK1292" i="1"/>
  <c r="FJ1292" i="1"/>
  <c r="ES1292" i="1"/>
  <c r="DV1292" i="1" a="1"/>
  <c r="DV1292" i="1" s="1"/>
  <c r="DH1292" i="1"/>
  <c r="CN1292" i="1"/>
  <c r="AO1292" i="1"/>
  <c r="M1292" i="1" a="1"/>
  <c r="M1292" i="1" s="1"/>
  <c r="L1292" i="1" a="1"/>
  <c r="L1292" i="1" s="1"/>
  <c r="K1292" i="1"/>
  <c r="HH1291" i="1"/>
  <c r="GK1291" i="1"/>
  <c r="FJ1291" i="1"/>
  <c r="ES1291" i="1"/>
  <c r="AO1291" i="1"/>
  <c r="M1291" i="1" a="1"/>
  <c r="M1291" i="1" s="1"/>
  <c r="L1291" i="1" a="1"/>
  <c r="L1291" i="1" s="1"/>
  <c r="K1291" i="1"/>
  <c r="HH1290" i="1"/>
  <c r="GK1290" i="1"/>
  <c r="FJ1290" i="1"/>
  <c r="ES1290" i="1"/>
  <c r="AO1290" i="1"/>
  <c r="M1290" i="1" a="1"/>
  <c r="M1290" i="1" s="1"/>
  <c r="L1290" i="1" a="1"/>
  <c r="L1290" i="1" s="1"/>
  <c r="K1290" i="1"/>
  <c r="HH1289" i="1"/>
  <c r="GK1289" i="1"/>
  <c r="FJ1289" i="1"/>
  <c r="ES1289" i="1"/>
  <c r="AO1289" i="1"/>
  <c r="M1289" i="1" a="1"/>
  <c r="M1289" i="1" s="1"/>
  <c r="L1289" i="1" a="1"/>
  <c r="L1289" i="1" s="1"/>
  <c r="K1289" i="1"/>
  <c r="HH1288" i="1"/>
  <c r="GK1288" i="1"/>
  <c r="FJ1288" i="1"/>
  <c r="ES1288" i="1"/>
  <c r="AO1288" i="1"/>
  <c r="M1288" i="1" a="1"/>
  <c r="M1288" i="1" s="1"/>
  <c r="L1288" i="1" a="1"/>
  <c r="L1288" i="1" s="1"/>
  <c r="K1288" i="1"/>
  <c r="HH1287" i="1"/>
  <c r="GK1287" i="1"/>
  <c r="FJ1287" i="1"/>
  <c r="ES1287" i="1"/>
  <c r="AO1287" i="1"/>
  <c r="M1287" i="1" a="1"/>
  <c r="M1287" i="1" s="1"/>
  <c r="L1287" i="1"/>
  <c r="L1287" i="1" a="1"/>
  <c r="K1287" i="1"/>
  <c r="HH1286" i="1"/>
  <c r="GK1286" i="1"/>
  <c r="FJ1286" i="1"/>
  <c r="ES1286" i="1"/>
  <c r="AO1286" i="1"/>
  <c r="M1286" i="1"/>
  <c r="M1286" i="1" a="1"/>
  <c r="L1286" i="1"/>
  <c r="L1286" i="1" a="1"/>
  <c r="K1286" i="1"/>
  <c r="HH1285" i="1"/>
  <c r="GK1285" i="1"/>
  <c r="FJ1285" i="1"/>
  <c r="ES1285" i="1"/>
  <c r="AO1285" i="1"/>
  <c r="M1285" i="1" a="1"/>
  <c r="M1285" i="1" s="1"/>
  <c r="L1285" i="1" a="1"/>
  <c r="L1285" i="1" s="1"/>
  <c r="K1285" i="1"/>
  <c r="HH1284" i="1"/>
  <c r="GK1284" i="1"/>
  <c r="FJ1284" i="1"/>
  <c r="ES1284" i="1"/>
  <c r="AN1284" i="1" s="1"/>
  <c r="AO1284" i="1"/>
  <c r="M1284" i="1" a="1"/>
  <c r="M1284" i="1" s="1"/>
  <c r="L1284" i="1" a="1"/>
  <c r="L1284" i="1" s="1"/>
  <c r="K1284" i="1"/>
  <c r="HH1283" i="1"/>
  <c r="GK1283" i="1"/>
  <c r="FJ1283" i="1"/>
  <c r="ES1283" i="1"/>
  <c r="AO1283" i="1"/>
  <c r="M1283" i="1" a="1"/>
  <c r="M1283" i="1" s="1"/>
  <c r="L1283" i="1" a="1"/>
  <c r="L1283" i="1" s="1"/>
  <c r="K1283" i="1"/>
  <c r="HH1282" i="1"/>
  <c r="GK1282" i="1"/>
  <c r="FJ1282" i="1"/>
  <c r="ES1282" i="1"/>
  <c r="AO1282" i="1"/>
  <c r="M1282" i="1" a="1"/>
  <c r="M1282" i="1" s="1"/>
  <c r="L1282" i="1"/>
  <c r="L1282" i="1" a="1"/>
  <c r="K1282" i="1"/>
  <c r="HH1281" i="1"/>
  <c r="GK1281" i="1"/>
  <c r="FJ1281" i="1"/>
  <c r="ES1281" i="1"/>
  <c r="AO1281" i="1"/>
  <c r="M1281" i="1"/>
  <c r="M1281" i="1" a="1"/>
  <c r="L1281" i="1" a="1"/>
  <c r="L1281" i="1" s="1"/>
  <c r="K1281" i="1"/>
  <c r="HH1280" i="1"/>
  <c r="GK1280" i="1"/>
  <c r="FJ1280" i="1"/>
  <c r="ES1280" i="1"/>
  <c r="AO1280" i="1"/>
  <c r="M1280" i="1" a="1"/>
  <c r="M1280" i="1" s="1"/>
  <c r="L1280" i="1" a="1"/>
  <c r="L1280" i="1" s="1"/>
  <c r="K1280" i="1"/>
  <c r="HH1279" i="1"/>
  <c r="GK1279" i="1"/>
  <c r="FJ1279" i="1"/>
  <c r="ES1279" i="1"/>
  <c r="AO1279" i="1"/>
  <c r="M1279" i="1" a="1"/>
  <c r="M1279" i="1" s="1"/>
  <c r="L1279" i="1" a="1"/>
  <c r="L1279" i="1" s="1"/>
  <c r="K1279" i="1"/>
  <c r="HH1278" i="1"/>
  <c r="GK1278" i="1"/>
  <c r="FJ1278" i="1"/>
  <c r="ES1278" i="1"/>
  <c r="AO1278" i="1"/>
  <c r="M1278" i="1" a="1"/>
  <c r="M1278" i="1" s="1"/>
  <c r="L1278" i="1" a="1"/>
  <c r="L1278" i="1" s="1"/>
  <c r="K1278" i="1"/>
  <c r="HH1277" i="1"/>
  <c r="GK1277" i="1"/>
  <c r="FJ1277" i="1"/>
  <c r="ES1277" i="1"/>
  <c r="AO1277" i="1"/>
  <c r="M1277" i="1" a="1"/>
  <c r="M1277" i="1" s="1"/>
  <c r="L1277" i="1" a="1"/>
  <c r="L1277" i="1" s="1"/>
  <c r="K1277" i="1"/>
  <c r="HH1276" i="1"/>
  <c r="GK1276" i="1"/>
  <c r="FJ1276" i="1"/>
  <c r="ES1276" i="1"/>
  <c r="AO1276" i="1"/>
  <c r="M1276" i="1" a="1"/>
  <c r="M1276" i="1" s="1"/>
  <c r="L1276" i="1" a="1"/>
  <c r="L1276" i="1" s="1"/>
  <c r="K1276" i="1"/>
  <c r="HH1275" i="1"/>
  <c r="GK1275" i="1"/>
  <c r="FJ1275" i="1"/>
  <c r="ES1275" i="1"/>
  <c r="AO1275" i="1"/>
  <c r="M1275" i="1" a="1"/>
  <c r="M1275" i="1" s="1"/>
  <c r="L1275" i="1" a="1"/>
  <c r="L1275" i="1" s="1"/>
  <c r="K1275" i="1"/>
  <c r="HH1274" i="1"/>
  <c r="GK1274" i="1"/>
  <c r="FJ1274" i="1"/>
  <c r="ES1274" i="1"/>
  <c r="AO1274" i="1"/>
  <c r="M1274" i="1" a="1"/>
  <c r="M1274" i="1" s="1"/>
  <c r="L1274" i="1"/>
  <c r="L1274" i="1" a="1"/>
  <c r="K1274" i="1"/>
  <c r="HH1273" i="1"/>
  <c r="GK1273" i="1"/>
  <c r="FJ1273" i="1"/>
  <c r="ES1273" i="1"/>
  <c r="AO1273" i="1"/>
  <c r="M1273" i="1" a="1"/>
  <c r="M1273" i="1" s="1"/>
  <c r="L1273" i="1" a="1"/>
  <c r="L1273" i="1" s="1"/>
  <c r="K1273" i="1"/>
  <c r="HH1272" i="1"/>
  <c r="GK1272" i="1"/>
  <c r="FJ1272" i="1"/>
  <c r="ES1272" i="1"/>
  <c r="AO1272" i="1"/>
  <c r="M1272" i="1"/>
  <c r="M1272" i="1" a="1"/>
  <c r="L1272" i="1" a="1"/>
  <c r="L1272" i="1" s="1"/>
  <c r="K1272" i="1"/>
  <c r="HH1271" i="1"/>
  <c r="GK1271" i="1"/>
  <c r="FJ1271" i="1"/>
  <c r="ES1271" i="1"/>
  <c r="AO1271" i="1"/>
  <c r="M1271" i="1" a="1"/>
  <c r="M1271" i="1" s="1"/>
  <c r="L1271" i="1"/>
  <c r="L1271" i="1" a="1"/>
  <c r="K1271" i="1"/>
  <c r="HH1270" i="1"/>
  <c r="GK1270" i="1"/>
  <c r="FJ1270" i="1"/>
  <c r="ES1270" i="1"/>
  <c r="AN1270" i="1" s="1"/>
  <c r="AO1270" i="1"/>
  <c r="M1270" i="1" a="1"/>
  <c r="M1270" i="1" s="1"/>
  <c r="L1270" i="1" a="1"/>
  <c r="L1270" i="1" s="1"/>
  <c r="K1270" i="1"/>
  <c r="HH1269" i="1"/>
  <c r="GK1269" i="1"/>
  <c r="FJ1269" i="1"/>
  <c r="ES1269" i="1"/>
  <c r="AO1269" i="1"/>
  <c r="M1269" i="1" a="1"/>
  <c r="M1269" i="1" s="1"/>
  <c r="L1269" i="1" a="1"/>
  <c r="L1269" i="1" s="1"/>
  <c r="K1269" i="1"/>
  <c r="HH1268" i="1"/>
  <c r="GK1268" i="1"/>
  <c r="FJ1268" i="1"/>
  <c r="ES1268" i="1"/>
  <c r="AN1268" i="1" s="1"/>
  <c r="AO1268" i="1"/>
  <c r="M1268" i="1"/>
  <c r="M1268" i="1" a="1"/>
  <c r="L1268" i="1" a="1"/>
  <c r="L1268" i="1" s="1"/>
  <c r="K1268" i="1"/>
  <c r="HH1267" i="1"/>
  <c r="GK1267" i="1"/>
  <c r="FJ1267" i="1"/>
  <c r="ES1267" i="1"/>
  <c r="AO1267" i="1"/>
  <c r="M1267" i="1" a="1"/>
  <c r="M1267" i="1" s="1"/>
  <c r="L1267" i="1" a="1"/>
  <c r="L1267" i="1" s="1"/>
  <c r="K1267" i="1"/>
  <c r="HH1266" i="1"/>
  <c r="GK1266" i="1"/>
  <c r="FJ1266" i="1"/>
  <c r="ES1266" i="1"/>
  <c r="AO1266" i="1"/>
  <c r="M1266" i="1" a="1"/>
  <c r="M1266" i="1" s="1"/>
  <c r="L1266" i="1" a="1"/>
  <c r="L1266" i="1" s="1"/>
  <c r="K1266" i="1"/>
  <c r="HH1265" i="1"/>
  <c r="GK1265" i="1"/>
  <c r="FJ1265" i="1"/>
  <c r="ES1265" i="1"/>
  <c r="AO1265" i="1"/>
  <c r="M1265" i="1"/>
  <c r="M1265" i="1" a="1"/>
  <c r="L1265" i="1" a="1"/>
  <c r="L1265" i="1" s="1"/>
  <c r="K1265" i="1"/>
  <c r="HH1264" i="1"/>
  <c r="GK1264" i="1"/>
  <c r="FJ1264" i="1"/>
  <c r="ES1264" i="1"/>
  <c r="AO1264" i="1"/>
  <c r="M1264" i="1" a="1"/>
  <c r="M1264" i="1" s="1"/>
  <c r="L1264" i="1" a="1"/>
  <c r="L1264" i="1" s="1"/>
  <c r="K1264" i="1"/>
  <c r="HH1263" i="1"/>
  <c r="GK1263" i="1"/>
  <c r="FJ1263" i="1"/>
  <c r="ES1263" i="1"/>
  <c r="AN1263" i="1" s="1"/>
  <c r="AO1263" i="1"/>
  <c r="M1263" i="1" a="1"/>
  <c r="M1263" i="1" s="1"/>
  <c r="L1263" i="1" a="1"/>
  <c r="L1263" i="1" s="1"/>
  <c r="K1263" i="1"/>
  <c r="HH1262" i="1"/>
  <c r="GK1262" i="1"/>
  <c r="FJ1262" i="1"/>
  <c r="ES1262" i="1"/>
  <c r="AO1262" i="1"/>
  <c r="M1262" i="1" a="1"/>
  <c r="M1262" i="1" s="1"/>
  <c r="L1262" i="1" a="1"/>
  <c r="L1262" i="1" s="1"/>
  <c r="K1262" i="1"/>
  <c r="HH1261" i="1"/>
  <c r="GK1261" i="1"/>
  <c r="FJ1261" i="1"/>
  <c r="ES1261" i="1"/>
  <c r="AO1261" i="1"/>
  <c r="M1261" i="1" a="1"/>
  <c r="M1261" i="1" s="1"/>
  <c r="L1261" i="1" a="1"/>
  <c r="L1261" i="1" s="1"/>
  <c r="K1261" i="1"/>
  <c r="HH1260" i="1"/>
  <c r="GK1260" i="1"/>
  <c r="FJ1260" i="1"/>
  <c r="ES1260" i="1"/>
  <c r="AO1260" i="1"/>
  <c r="M1260" i="1" a="1"/>
  <c r="M1260" i="1" s="1"/>
  <c r="L1260" i="1" a="1"/>
  <c r="L1260" i="1" s="1"/>
  <c r="K1260" i="1"/>
  <c r="HH1259" i="1"/>
  <c r="GK1259" i="1"/>
  <c r="FJ1259" i="1"/>
  <c r="ES1259" i="1"/>
  <c r="AO1259" i="1"/>
  <c r="M1259" i="1" a="1"/>
  <c r="M1259" i="1" s="1"/>
  <c r="L1259" i="1" a="1"/>
  <c r="L1259" i="1" s="1"/>
  <c r="K1259" i="1"/>
  <c r="HH1258" i="1"/>
  <c r="GK1258" i="1"/>
  <c r="FJ1258" i="1"/>
  <c r="ES1258" i="1"/>
  <c r="AO1258" i="1"/>
  <c r="M1258" i="1" a="1"/>
  <c r="M1258" i="1" s="1"/>
  <c r="L1258" i="1"/>
  <c r="L1258" i="1" a="1"/>
  <c r="K1258" i="1"/>
  <c r="HH1257" i="1"/>
  <c r="GK1257" i="1"/>
  <c r="FJ1257" i="1"/>
  <c r="ES1257" i="1"/>
  <c r="AO1257" i="1"/>
  <c r="AN1257" i="1"/>
  <c r="M1257" i="1" a="1"/>
  <c r="M1257" i="1" s="1"/>
  <c r="L1257" i="1" a="1"/>
  <c r="L1257" i="1" s="1"/>
  <c r="K1257" i="1"/>
  <c r="HH1256" i="1"/>
  <c r="GK1256" i="1"/>
  <c r="FJ1256" i="1"/>
  <c r="ES1256" i="1"/>
  <c r="AN1256" i="1" s="1"/>
  <c r="AO1256" i="1"/>
  <c r="M1256" i="1" a="1"/>
  <c r="M1256" i="1" s="1"/>
  <c r="L1256" i="1" a="1"/>
  <c r="L1256" i="1" s="1"/>
  <c r="K1256" i="1"/>
  <c r="HH1255" i="1"/>
  <c r="GK1255" i="1"/>
  <c r="FJ1255" i="1"/>
  <c r="ES1255" i="1"/>
  <c r="AO1255" i="1"/>
  <c r="M1255" i="1" a="1"/>
  <c r="M1255" i="1" s="1"/>
  <c r="L1255" i="1" a="1"/>
  <c r="L1255" i="1" s="1"/>
  <c r="K1255" i="1"/>
  <c r="HH1254" i="1"/>
  <c r="GK1254" i="1"/>
  <c r="FJ1254" i="1"/>
  <c r="ES1254" i="1"/>
  <c r="AO1254" i="1"/>
  <c r="M1254" i="1" a="1"/>
  <c r="M1254" i="1" s="1"/>
  <c r="L1254" i="1"/>
  <c r="L1254" i="1" a="1"/>
  <c r="K1254" i="1"/>
  <c r="HH1253" i="1"/>
  <c r="GK1253" i="1"/>
  <c r="FJ1253" i="1"/>
  <c r="ES1253" i="1"/>
  <c r="AO1253" i="1"/>
  <c r="M1253" i="1" a="1"/>
  <c r="M1253" i="1" s="1"/>
  <c r="L1253" i="1" a="1"/>
  <c r="L1253" i="1" s="1"/>
  <c r="K1253" i="1"/>
  <c r="HH1252" i="1"/>
  <c r="GK1252" i="1"/>
  <c r="FJ1252" i="1"/>
  <c r="ES1252" i="1"/>
  <c r="AO1252" i="1"/>
  <c r="M1252" i="1" a="1"/>
  <c r="M1252" i="1" s="1"/>
  <c r="L1252" i="1" a="1"/>
  <c r="L1252" i="1" s="1"/>
  <c r="K1252" i="1"/>
  <c r="HH1251" i="1"/>
  <c r="GK1251" i="1"/>
  <c r="FJ1251" i="1"/>
  <c r="ES1251" i="1"/>
  <c r="AO1251" i="1"/>
  <c r="M1251" i="1" a="1"/>
  <c r="M1251" i="1" s="1"/>
  <c r="L1251" i="1" a="1"/>
  <c r="L1251" i="1" s="1"/>
  <c r="K1251" i="1"/>
  <c r="HH1250" i="1"/>
  <c r="GK1250" i="1"/>
  <c r="FJ1250" i="1"/>
  <c r="ES1250" i="1"/>
  <c r="AO1250" i="1"/>
  <c r="M1250" i="1" a="1"/>
  <c r="M1250" i="1" s="1"/>
  <c r="L1250" i="1" a="1"/>
  <c r="L1250" i="1" s="1"/>
  <c r="K1250" i="1"/>
  <c r="HH1249" i="1"/>
  <c r="GK1249" i="1"/>
  <c r="AN1249" i="1" s="1"/>
  <c r="FJ1249" i="1"/>
  <c r="ES1249" i="1"/>
  <c r="AO1249" i="1"/>
  <c r="M1249" i="1"/>
  <c r="M1249" i="1" a="1"/>
  <c r="L1249" i="1" a="1"/>
  <c r="L1249" i="1" s="1"/>
  <c r="K1249" i="1"/>
  <c r="HH1248" i="1"/>
  <c r="GK1248" i="1"/>
  <c r="FJ1248" i="1"/>
  <c r="ES1248" i="1"/>
  <c r="AO1248" i="1"/>
  <c r="M1248" i="1" a="1"/>
  <c r="M1248" i="1" s="1"/>
  <c r="L1248" i="1" a="1"/>
  <c r="L1248" i="1" s="1"/>
  <c r="K1248" i="1"/>
  <c r="HH1247" i="1"/>
  <c r="GK1247" i="1"/>
  <c r="FJ1247" i="1"/>
  <c r="ES1247" i="1"/>
  <c r="AO1247" i="1"/>
  <c r="M1247" i="1" a="1"/>
  <c r="M1247" i="1" s="1"/>
  <c r="L1247" i="1"/>
  <c r="L1247" i="1" a="1"/>
  <c r="K1247" i="1"/>
  <c r="HH1246" i="1"/>
  <c r="GK1246" i="1"/>
  <c r="FJ1246" i="1"/>
  <c r="ES1246" i="1"/>
  <c r="AO1246" i="1"/>
  <c r="M1246" i="1" a="1"/>
  <c r="M1246" i="1" s="1"/>
  <c r="L1246" i="1" a="1"/>
  <c r="L1246" i="1" s="1"/>
  <c r="K1246" i="1"/>
  <c r="HH1245" i="1"/>
  <c r="GK1245" i="1"/>
  <c r="FJ1245" i="1"/>
  <c r="ES1245" i="1"/>
  <c r="AO1245" i="1"/>
  <c r="M1245" i="1" a="1"/>
  <c r="M1245" i="1" s="1"/>
  <c r="L1245" i="1" a="1"/>
  <c r="L1245" i="1" s="1"/>
  <c r="K1245" i="1"/>
  <c r="HH1244" i="1"/>
  <c r="GK1244" i="1"/>
  <c r="FJ1244" i="1"/>
  <c r="ES1244" i="1"/>
  <c r="AO1244" i="1"/>
  <c r="M1244" i="1"/>
  <c r="M1244" i="1" a="1"/>
  <c r="L1244" i="1" a="1"/>
  <c r="L1244" i="1" s="1"/>
  <c r="K1244" i="1"/>
  <c r="HH1243" i="1"/>
  <c r="GK1243" i="1"/>
  <c r="FJ1243" i="1"/>
  <c r="ES1243" i="1"/>
  <c r="AO1243" i="1"/>
  <c r="M1243" i="1" a="1"/>
  <c r="M1243" i="1" s="1"/>
  <c r="L1243" i="1" a="1"/>
  <c r="L1243" i="1" s="1"/>
  <c r="K1243" i="1"/>
  <c r="HH1242" i="1"/>
  <c r="GK1242" i="1"/>
  <c r="FJ1242" i="1"/>
  <c r="ES1242" i="1"/>
  <c r="AO1242" i="1"/>
  <c r="M1242" i="1" a="1"/>
  <c r="M1242" i="1" s="1"/>
  <c r="L1242" i="1" a="1"/>
  <c r="L1242" i="1" s="1"/>
  <c r="K1242" i="1"/>
  <c r="HH1241" i="1"/>
  <c r="GK1241" i="1"/>
  <c r="FJ1241" i="1"/>
  <c r="ES1241" i="1"/>
  <c r="AN1241" i="1" s="1"/>
  <c r="AO1241" i="1"/>
  <c r="M1241" i="1" a="1"/>
  <c r="M1241" i="1" s="1"/>
  <c r="L1241" i="1" a="1"/>
  <c r="L1241" i="1" s="1"/>
  <c r="K1241" i="1"/>
  <c r="HH1240" i="1"/>
  <c r="GK1240" i="1"/>
  <c r="FJ1240" i="1"/>
  <c r="ES1240" i="1"/>
  <c r="AO1240" i="1"/>
  <c r="M1240" i="1" a="1"/>
  <c r="M1240" i="1" s="1"/>
  <c r="L1240" i="1" a="1"/>
  <c r="L1240" i="1" s="1"/>
  <c r="K1240" i="1"/>
  <c r="HH1239" i="1"/>
  <c r="GK1239" i="1"/>
  <c r="FJ1239" i="1"/>
  <c r="ES1239" i="1"/>
  <c r="AO1239" i="1"/>
  <c r="M1239" i="1" a="1"/>
  <c r="M1239" i="1" s="1"/>
  <c r="L1239" i="1"/>
  <c r="L1239" i="1" a="1"/>
  <c r="K1239" i="1"/>
  <c r="HH1238" i="1"/>
  <c r="GK1238" i="1"/>
  <c r="FJ1238" i="1"/>
  <c r="ES1238" i="1"/>
  <c r="AO1238" i="1"/>
  <c r="M1238" i="1"/>
  <c r="M1238" i="1" a="1"/>
  <c r="L1238" i="1" a="1"/>
  <c r="L1238" i="1" s="1"/>
  <c r="K1238" i="1"/>
  <c r="HH1237" i="1"/>
  <c r="GK1237" i="1"/>
  <c r="FJ1237" i="1"/>
  <c r="ES1237" i="1"/>
  <c r="AO1237" i="1"/>
  <c r="M1237" i="1" a="1"/>
  <c r="M1237" i="1" s="1"/>
  <c r="L1237" i="1" a="1"/>
  <c r="L1237" i="1" s="1"/>
  <c r="K1237" i="1"/>
  <c r="HH1236" i="1"/>
  <c r="GK1236" i="1"/>
  <c r="FJ1236" i="1"/>
  <c r="ES1236" i="1"/>
  <c r="AN1236" i="1" s="1"/>
  <c r="AO1236" i="1"/>
  <c r="M1236" i="1" a="1"/>
  <c r="M1236" i="1" s="1"/>
  <c r="L1236" i="1" a="1"/>
  <c r="L1236" i="1" s="1"/>
  <c r="K1236" i="1"/>
  <c r="HH1235" i="1"/>
  <c r="GK1235" i="1"/>
  <c r="FJ1235" i="1"/>
  <c r="ES1235" i="1"/>
  <c r="AO1235" i="1"/>
  <c r="M1235" i="1" a="1"/>
  <c r="M1235" i="1" s="1"/>
  <c r="L1235" i="1" a="1"/>
  <c r="L1235" i="1" s="1"/>
  <c r="K1235" i="1"/>
  <c r="HH1234" i="1"/>
  <c r="GK1234" i="1"/>
  <c r="FJ1234" i="1"/>
  <c r="ES1234" i="1"/>
  <c r="DV1234" i="1" a="1"/>
  <c r="DV1234" i="1" s="1"/>
  <c r="DH1234" i="1"/>
  <c r="CN1234" i="1"/>
  <c r="AO1234" i="1"/>
  <c r="M1234" i="1" a="1"/>
  <c r="M1234" i="1" s="1"/>
  <c r="L1234" i="1" a="1"/>
  <c r="L1234" i="1" s="1"/>
  <c r="K1234" i="1"/>
  <c r="HH1233" i="1"/>
  <c r="GK1233" i="1"/>
  <c r="FJ1233" i="1"/>
  <c r="ES1233" i="1"/>
  <c r="AO1233" i="1"/>
  <c r="M1233" i="1" a="1"/>
  <c r="M1233" i="1" s="1"/>
  <c r="L1233" i="1" a="1"/>
  <c r="L1233" i="1" s="1"/>
  <c r="K1233" i="1"/>
  <c r="HH1232" i="1"/>
  <c r="GK1232" i="1"/>
  <c r="FJ1232" i="1"/>
  <c r="ES1232" i="1"/>
  <c r="AN1232" i="1" s="1"/>
  <c r="AO1232" i="1"/>
  <c r="M1232" i="1" a="1"/>
  <c r="M1232" i="1" s="1"/>
  <c r="L1232" i="1" a="1"/>
  <c r="L1232" i="1" s="1"/>
  <c r="K1232" i="1"/>
  <c r="HH1231" i="1"/>
  <c r="GK1231" i="1"/>
  <c r="FJ1231" i="1"/>
  <c r="ES1231" i="1"/>
  <c r="AO1231" i="1"/>
  <c r="M1231" i="1" a="1"/>
  <c r="M1231" i="1" s="1"/>
  <c r="L1231" i="1" a="1"/>
  <c r="L1231" i="1" s="1"/>
  <c r="K1231" i="1"/>
  <c r="HH1230" i="1"/>
  <c r="GK1230" i="1"/>
  <c r="FJ1230" i="1"/>
  <c r="ES1230" i="1"/>
  <c r="AO1230" i="1"/>
  <c r="M1230" i="1" a="1"/>
  <c r="M1230" i="1" s="1"/>
  <c r="L1230" i="1"/>
  <c r="L1230" i="1" a="1"/>
  <c r="K1230" i="1"/>
  <c r="HH1229" i="1"/>
  <c r="GK1229" i="1"/>
  <c r="FJ1229" i="1"/>
  <c r="ES1229" i="1"/>
  <c r="AO1229" i="1"/>
  <c r="M1229" i="1" a="1"/>
  <c r="M1229" i="1" s="1"/>
  <c r="L1229" i="1" a="1"/>
  <c r="L1229" i="1" s="1"/>
  <c r="K1229" i="1"/>
  <c r="HH1228" i="1"/>
  <c r="GK1228" i="1"/>
  <c r="FJ1228" i="1"/>
  <c r="ES1228" i="1"/>
  <c r="AO1228" i="1"/>
  <c r="M1228" i="1" a="1"/>
  <c r="M1228" i="1" s="1"/>
  <c r="L1228" i="1" a="1"/>
  <c r="L1228" i="1" s="1"/>
  <c r="K1228" i="1"/>
  <c r="HH1227" i="1"/>
  <c r="GK1227" i="1"/>
  <c r="FJ1227" i="1"/>
  <c r="ES1227" i="1"/>
  <c r="AO1227" i="1"/>
  <c r="M1227" i="1" a="1"/>
  <c r="M1227" i="1" s="1"/>
  <c r="L1227" i="1" a="1"/>
  <c r="L1227" i="1" s="1"/>
  <c r="K1227" i="1"/>
  <c r="HH1226" i="1"/>
  <c r="GK1226" i="1"/>
  <c r="FJ1226" i="1"/>
  <c r="ES1226" i="1"/>
  <c r="AO1226" i="1"/>
  <c r="M1226" i="1" a="1"/>
  <c r="M1226" i="1" s="1"/>
  <c r="L1226" i="1" a="1"/>
  <c r="L1226" i="1" s="1"/>
  <c r="K1226" i="1"/>
  <c r="HH1225" i="1"/>
  <c r="GK1225" i="1"/>
  <c r="FJ1225" i="1"/>
  <c r="ES1225" i="1"/>
  <c r="AO1225" i="1"/>
  <c r="M1225" i="1" a="1"/>
  <c r="M1225" i="1" s="1"/>
  <c r="L1225" i="1" a="1"/>
  <c r="L1225" i="1" s="1"/>
  <c r="K1225" i="1"/>
  <c r="HH1224" i="1"/>
  <c r="GK1224" i="1"/>
  <c r="AN1224" i="1" s="1"/>
  <c r="FJ1224" i="1"/>
  <c r="ES1224" i="1"/>
  <c r="AO1224" i="1"/>
  <c r="M1224" i="1"/>
  <c r="M1224" i="1" a="1"/>
  <c r="L1224" i="1" a="1"/>
  <c r="L1224" i="1" s="1"/>
  <c r="K1224" i="1"/>
  <c r="HH1223" i="1"/>
  <c r="GK1223" i="1"/>
  <c r="FJ1223" i="1"/>
  <c r="ES1223" i="1"/>
  <c r="AO1223" i="1"/>
  <c r="M1223" i="1" a="1"/>
  <c r="M1223" i="1" s="1"/>
  <c r="L1223" i="1" a="1"/>
  <c r="L1223" i="1" s="1"/>
  <c r="K1223" i="1"/>
  <c r="HH1222" i="1"/>
  <c r="GK1222" i="1"/>
  <c r="FJ1222" i="1"/>
  <c r="ES1222" i="1"/>
  <c r="AN1222" i="1" s="1"/>
  <c r="AO1222" i="1"/>
  <c r="M1222" i="1" a="1"/>
  <c r="M1222" i="1" s="1"/>
  <c r="L1222" i="1" a="1"/>
  <c r="L1222" i="1" s="1"/>
  <c r="K1222" i="1"/>
  <c r="HH1221" i="1"/>
  <c r="GK1221" i="1"/>
  <c r="FJ1221" i="1"/>
  <c r="AN1221" i="1" s="1"/>
  <c r="ES1221" i="1"/>
  <c r="AO1221" i="1"/>
  <c r="M1221" i="1" a="1"/>
  <c r="M1221" i="1" s="1"/>
  <c r="L1221" i="1" a="1"/>
  <c r="L1221" i="1" s="1"/>
  <c r="K1221" i="1"/>
  <c r="HH1220" i="1"/>
  <c r="GK1220" i="1"/>
  <c r="FJ1220" i="1"/>
  <c r="ES1220" i="1"/>
  <c r="AO1220" i="1"/>
  <c r="M1220" i="1" a="1"/>
  <c r="M1220" i="1" s="1"/>
  <c r="L1220" i="1" a="1"/>
  <c r="L1220" i="1" s="1"/>
  <c r="K1220" i="1"/>
  <c r="HH1219" i="1"/>
  <c r="GK1219" i="1"/>
  <c r="FJ1219" i="1"/>
  <c r="ES1219" i="1"/>
  <c r="AO1219" i="1"/>
  <c r="M1219" i="1" a="1"/>
  <c r="M1219" i="1" s="1"/>
  <c r="L1219" i="1" a="1"/>
  <c r="L1219" i="1" s="1"/>
  <c r="K1219" i="1"/>
  <c r="HH1218" i="1"/>
  <c r="GK1218" i="1"/>
  <c r="FJ1218" i="1"/>
  <c r="ES1218" i="1"/>
  <c r="AO1218" i="1"/>
  <c r="M1218" i="1" a="1"/>
  <c r="M1218" i="1" s="1"/>
  <c r="L1218" i="1" a="1"/>
  <c r="L1218" i="1" s="1"/>
  <c r="K1218" i="1"/>
  <c r="HH1217" i="1"/>
  <c r="GK1217" i="1"/>
  <c r="FJ1217" i="1"/>
  <c r="ES1217" i="1"/>
  <c r="AO1217" i="1"/>
  <c r="M1217" i="1" a="1"/>
  <c r="M1217" i="1" s="1"/>
  <c r="L1217" i="1" a="1"/>
  <c r="L1217" i="1" s="1"/>
  <c r="K1217" i="1"/>
  <c r="HH1216" i="1"/>
  <c r="GK1216" i="1"/>
  <c r="FJ1216" i="1"/>
  <c r="ES1216" i="1"/>
  <c r="AO1216" i="1"/>
  <c r="M1216" i="1" a="1"/>
  <c r="M1216" i="1" s="1"/>
  <c r="L1216" i="1" a="1"/>
  <c r="L1216" i="1" s="1"/>
  <c r="K1216" i="1"/>
  <c r="HH1215" i="1"/>
  <c r="GK1215" i="1"/>
  <c r="FJ1215" i="1"/>
  <c r="ES1215" i="1"/>
  <c r="AO1215" i="1"/>
  <c r="M1215" i="1" a="1"/>
  <c r="M1215" i="1" s="1"/>
  <c r="L1215" i="1" a="1"/>
  <c r="L1215" i="1" s="1"/>
  <c r="K1215" i="1"/>
  <c r="HH1214" i="1"/>
  <c r="GK1214" i="1"/>
  <c r="FJ1214" i="1"/>
  <c r="ES1214" i="1"/>
  <c r="AO1214" i="1"/>
  <c r="M1214" i="1" a="1"/>
  <c r="M1214" i="1" s="1"/>
  <c r="L1214" i="1"/>
  <c r="L1214" i="1" a="1"/>
  <c r="K1214" i="1"/>
  <c r="HH1213" i="1"/>
  <c r="GK1213" i="1"/>
  <c r="FJ1213" i="1"/>
  <c r="ES1213" i="1"/>
  <c r="AO1213" i="1"/>
  <c r="M1213" i="1" a="1"/>
  <c r="M1213" i="1" s="1"/>
  <c r="L1213" i="1" a="1"/>
  <c r="L1213" i="1" s="1"/>
  <c r="K1213" i="1"/>
  <c r="HH1212" i="1"/>
  <c r="GK1212" i="1"/>
  <c r="FJ1212" i="1"/>
  <c r="ES1212" i="1"/>
  <c r="AO1212" i="1"/>
  <c r="M1212" i="1" a="1"/>
  <c r="M1212" i="1" s="1"/>
  <c r="L1212" i="1" a="1"/>
  <c r="L1212" i="1" s="1"/>
  <c r="K1212" i="1"/>
  <c r="HH1211" i="1"/>
  <c r="GK1211" i="1"/>
  <c r="FJ1211" i="1"/>
  <c r="ES1211" i="1"/>
  <c r="AO1211" i="1"/>
  <c r="M1211" i="1" a="1"/>
  <c r="M1211" i="1" s="1"/>
  <c r="L1211" i="1" a="1"/>
  <c r="L1211" i="1" s="1"/>
  <c r="K1211" i="1"/>
  <c r="HH1210" i="1"/>
  <c r="GK1210" i="1"/>
  <c r="FJ1210" i="1"/>
  <c r="ES1210" i="1"/>
  <c r="AO1210" i="1"/>
  <c r="M1210" i="1" a="1"/>
  <c r="M1210" i="1" s="1"/>
  <c r="L1210" i="1" a="1"/>
  <c r="L1210" i="1" s="1"/>
  <c r="K1210" i="1"/>
  <c r="HH1209" i="1"/>
  <c r="GK1209" i="1"/>
  <c r="FJ1209" i="1"/>
  <c r="ES1209" i="1"/>
  <c r="AO1209" i="1"/>
  <c r="M1209" i="1" a="1"/>
  <c r="M1209" i="1" s="1"/>
  <c r="L1209" i="1" a="1"/>
  <c r="L1209" i="1" s="1"/>
  <c r="K1209" i="1"/>
  <c r="HH1208" i="1"/>
  <c r="AN1208" i="1" s="1"/>
  <c r="GK1208" i="1"/>
  <c r="FJ1208" i="1"/>
  <c r="ES1208" i="1"/>
  <c r="AO1208" i="1"/>
  <c r="M1208" i="1"/>
  <c r="M1208" i="1" a="1"/>
  <c r="L1208" i="1" a="1"/>
  <c r="L1208" i="1" s="1"/>
  <c r="K1208" i="1"/>
  <c r="HH1207" i="1"/>
  <c r="GK1207" i="1"/>
  <c r="FJ1207" i="1"/>
  <c r="ES1207" i="1"/>
  <c r="AN1207" i="1" s="1"/>
  <c r="AO1207" i="1"/>
  <c r="M1207" i="1" a="1"/>
  <c r="M1207" i="1" s="1"/>
  <c r="L1207" i="1" a="1"/>
  <c r="L1207" i="1" s="1"/>
  <c r="K1207" i="1"/>
  <c r="HH1206" i="1"/>
  <c r="GK1206" i="1"/>
  <c r="FJ1206" i="1"/>
  <c r="ES1206" i="1"/>
  <c r="AN1206" i="1" s="1"/>
  <c r="AO1206" i="1"/>
  <c r="M1206" i="1" a="1"/>
  <c r="M1206" i="1" s="1"/>
  <c r="L1206" i="1" a="1"/>
  <c r="L1206" i="1" s="1"/>
  <c r="K1206" i="1"/>
  <c r="HH1205" i="1"/>
  <c r="GK1205" i="1"/>
  <c r="FJ1205" i="1"/>
  <c r="ES1205" i="1"/>
  <c r="AO1205" i="1"/>
  <c r="M1205" i="1" a="1"/>
  <c r="M1205" i="1" s="1"/>
  <c r="L1205" i="1" a="1"/>
  <c r="L1205" i="1" s="1"/>
  <c r="K1205" i="1"/>
  <c r="HH1204" i="1"/>
  <c r="GK1204" i="1"/>
  <c r="FJ1204" i="1"/>
  <c r="ES1204" i="1"/>
  <c r="AO1204" i="1"/>
  <c r="M1204" i="1" a="1"/>
  <c r="M1204" i="1" s="1"/>
  <c r="L1204" i="1" a="1"/>
  <c r="L1204" i="1" s="1"/>
  <c r="K1204" i="1"/>
  <c r="HH1203" i="1"/>
  <c r="GK1203" i="1"/>
  <c r="FJ1203" i="1"/>
  <c r="ES1203" i="1"/>
  <c r="AO1203" i="1"/>
  <c r="M1203" i="1" a="1"/>
  <c r="M1203" i="1" s="1"/>
  <c r="L1203" i="1" a="1"/>
  <c r="L1203" i="1" s="1"/>
  <c r="K1203" i="1"/>
  <c r="HH1202" i="1"/>
  <c r="GK1202" i="1"/>
  <c r="FJ1202" i="1"/>
  <c r="ES1202" i="1"/>
  <c r="AO1202" i="1"/>
  <c r="M1202" i="1" a="1"/>
  <c r="M1202" i="1" s="1"/>
  <c r="L1202" i="1" a="1"/>
  <c r="L1202" i="1" s="1"/>
  <c r="K1202" i="1"/>
  <c r="HH1201" i="1"/>
  <c r="GK1201" i="1"/>
  <c r="FJ1201" i="1"/>
  <c r="ES1201" i="1"/>
  <c r="AO1201" i="1"/>
  <c r="M1201" i="1" a="1"/>
  <c r="M1201" i="1" s="1"/>
  <c r="L1201" i="1" a="1"/>
  <c r="L1201" i="1" s="1"/>
  <c r="K1201" i="1"/>
  <c r="HH1200" i="1"/>
  <c r="GK1200" i="1"/>
  <c r="FJ1200" i="1"/>
  <c r="ES1200" i="1"/>
  <c r="AO1200" i="1"/>
  <c r="M1200" i="1" a="1"/>
  <c r="M1200" i="1" s="1"/>
  <c r="L1200" i="1" a="1"/>
  <c r="L1200" i="1" s="1"/>
  <c r="K1200" i="1"/>
  <c r="HH1199" i="1"/>
  <c r="GK1199" i="1"/>
  <c r="FJ1199" i="1"/>
  <c r="ES1199" i="1"/>
  <c r="AN1199" i="1" s="1"/>
  <c r="AO1199" i="1"/>
  <c r="M1199" i="1" a="1"/>
  <c r="M1199" i="1" s="1"/>
  <c r="L1199" i="1" a="1"/>
  <c r="L1199" i="1" s="1"/>
  <c r="K1199" i="1"/>
  <c r="HH1198" i="1"/>
  <c r="GK1198" i="1"/>
  <c r="FJ1198" i="1"/>
  <c r="ES1198" i="1"/>
  <c r="AN1198" i="1" s="1"/>
  <c r="AO1198" i="1"/>
  <c r="M1198" i="1" a="1"/>
  <c r="M1198" i="1" s="1"/>
  <c r="L1198" i="1"/>
  <c r="L1198" i="1" a="1"/>
  <c r="K1198" i="1"/>
  <c r="HH1197" i="1"/>
  <c r="GK1197" i="1"/>
  <c r="FJ1197" i="1"/>
  <c r="AN1197" i="1" s="1"/>
  <c r="ES1197" i="1"/>
  <c r="AO1197" i="1"/>
  <c r="M1197" i="1" a="1"/>
  <c r="M1197" i="1" s="1"/>
  <c r="L1197" i="1" a="1"/>
  <c r="L1197" i="1" s="1"/>
  <c r="K1197" i="1"/>
  <c r="HH1196" i="1"/>
  <c r="GK1196" i="1"/>
  <c r="FJ1196" i="1"/>
  <c r="ES1196" i="1"/>
  <c r="AO1196" i="1"/>
  <c r="M1196" i="1" a="1"/>
  <c r="M1196" i="1" s="1"/>
  <c r="L1196" i="1" a="1"/>
  <c r="L1196" i="1" s="1"/>
  <c r="K1196" i="1"/>
  <c r="HH1195" i="1"/>
  <c r="GK1195" i="1"/>
  <c r="FJ1195" i="1"/>
  <c r="ES1195" i="1"/>
  <c r="DV1195" i="1" a="1"/>
  <c r="DV1195" i="1" s="1"/>
  <c r="DH1195" i="1"/>
  <c r="CN1195" i="1"/>
  <c r="AO1195" i="1"/>
  <c r="M1195" i="1" a="1"/>
  <c r="M1195" i="1" s="1"/>
  <c r="L1195" i="1" a="1"/>
  <c r="L1195" i="1" s="1"/>
  <c r="K1195" i="1"/>
  <c r="HH1194" i="1"/>
  <c r="GK1194" i="1"/>
  <c r="FJ1194" i="1"/>
  <c r="ES1194" i="1"/>
  <c r="AO1194" i="1"/>
  <c r="M1194" i="1" a="1"/>
  <c r="M1194" i="1" s="1"/>
  <c r="L1194" i="1" a="1"/>
  <c r="L1194" i="1" s="1"/>
  <c r="K1194" i="1"/>
  <c r="HH1193" i="1"/>
  <c r="GK1193" i="1"/>
  <c r="FJ1193" i="1"/>
  <c r="ES1193" i="1"/>
  <c r="AO1193" i="1"/>
  <c r="M1193" i="1" a="1"/>
  <c r="M1193" i="1" s="1"/>
  <c r="L1193" i="1" a="1"/>
  <c r="L1193" i="1" s="1"/>
  <c r="K1193" i="1"/>
  <c r="HH1192" i="1"/>
  <c r="GK1192" i="1"/>
  <c r="FJ1192" i="1"/>
  <c r="ES1192" i="1"/>
  <c r="AO1192" i="1"/>
  <c r="M1192" i="1" a="1"/>
  <c r="M1192" i="1" s="1"/>
  <c r="L1192" i="1" a="1"/>
  <c r="L1192" i="1" s="1"/>
  <c r="K1192" i="1"/>
  <c r="HH1191" i="1"/>
  <c r="GK1191" i="1"/>
  <c r="FJ1191" i="1"/>
  <c r="ES1191" i="1"/>
  <c r="AO1191" i="1"/>
  <c r="M1191" i="1" a="1"/>
  <c r="M1191" i="1" s="1"/>
  <c r="L1191" i="1" a="1"/>
  <c r="L1191" i="1" s="1"/>
  <c r="K1191" i="1"/>
  <c r="HH1190" i="1"/>
  <c r="GK1190" i="1"/>
  <c r="FJ1190" i="1"/>
  <c r="ES1190" i="1"/>
  <c r="AO1190" i="1"/>
  <c r="M1190" i="1" a="1"/>
  <c r="M1190" i="1" s="1"/>
  <c r="L1190" i="1" a="1"/>
  <c r="L1190" i="1" s="1"/>
  <c r="K1190" i="1"/>
  <c r="HH1189" i="1"/>
  <c r="GK1189" i="1"/>
  <c r="FJ1189" i="1"/>
  <c r="ES1189" i="1"/>
  <c r="AO1189" i="1"/>
  <c r="M1189" i="1" a="1"/>
  <c r="M1189" i="1" s="1"/>
  <c r="L1189" i="1" a="1"/>
  <c r="L1189" i="1" s="1"/>
  <c r="K1189" i="1"/>
  <c r="HH1188" i="1"/>
  <c r="GK1188" i="1"/>
  <c r="FJ1188" i="1"/>
  <c r="ES1188" i="1"/>
  <c r="AO1188" i="1"/>
  <c r="M1188" i="1" a="1"/>
  <c r="M1188" i="1" s="1"/>
  <c r="L1188" i="1" a="1"/>
  <c r="L1188" i="1" s="1"/>
  <c r="K1188" i="1"/>
  <c r="HH1187" i="1"/>
  <c r="GK1187" i="1"/>
  <c r="FJ1187" i="1"/>
  <c r="ES1187" i="1"/>
  <c r="AO1187" i="1"/>
  <c r="M1187" i="1" a="1"/>
  <c r="M1187" i="1" s="1"/>
  <c r="L1187" i="1" a="1"/>
  <c r="L1187" i="1" s="1"/>
  <c r="K1187" i="1"/>
  <c r="HH1186" i="1"/>
  <c r="GK1186" i="1"/>
  <c r="FJ1186" i="1"/>
  <c r="ES1186" i="1"/>
  <c r="AO1186" i="1"/>
  <c r="M1186" i="1" a="1"/>
  <c r="M1186" i="1" s="1"/>
  <c r="L1186" i="1" a="1"/>
  <c r="L1186" i="1" s="1"/>
  <c r="K1186" i="1"/>
  <c r="HH1185" i="1"/>
  <c r="GK1185" i="1"/>
  <c r="FJ1185" i="1"/>
  <c r="ES1185" i="1"/>
  <c r="AO1185" i="1"/>
  <c r="M1185" i="1"/>
  <c r="M1185" i="1" a="1"/>
  <c r="L1185" i="1" a="1"/>
  <c r="L1185" i="1" s="1"/>
  <c r="K1185" i="1"/>
  <c r="HH1184" i="1"/>
  <c r="GK1184" i="1"/>
  <c r="FJ1184" i="1"/>
  <c r="ES1184" i="1"/>
  <c r="AO1184" i="1"/>
  <c r="M1184" i="1" a="1"/>
  <c r="M1184" i="1" s="1"/>
  <c r="L1184" i="1" a="1"/>
  <c r="L1184" i="1" s="1"/>
  <c r="K1184" i="1"/>
  <c r="HH1183" i="1"/>
  <c r="GK1183" i="1"/>
  <c r="FJ1183" i="1"/>
  <c r="ES1183" i="1"/>
  <c r="AO1183" i="1"/>
  <c r="M1183" i="1" a="1"/>
  <c r="M1183" i="1" s="1"/>
  <c r="L1183" i="1" a="1"/>
  <c r="L1183" i="1" s="1"/>
  <c r="K1183" i="1"/>
  <c r="HH1182" i="1"/>
  <c r="GK1182" i="1"/>
  <c r="FJ1182" i="1"/>
  <c r="ES1182" i="1"/>
  <c r="AO1182" i="1"/>
  <c r="M1182" i="1" a="1"/>
  <c r="M1182" i="1" s="1"/>
  <c r="L1182" i="1" a="1"/>
  <c r="L1182" i="1" s="1"/>
  <c r="K1182" i="1"/>
  <c r="HH1181" i="1"/>
  <c r="GK1181" i="1"/>
  <c r="FJ1181" i="1"/>
  <c r="ES1181" i="1"/>
  <c r="AO1181" i="1"/>
  <c r="M1181" i="1" a="1"/>
  <c r="M1181" i="1" s="1"/>
  <c r="L1181" i="1" a="1"/>
  <c r="L1181" i="1" s="1"/>
  <c r="K1181" i="1"/>
  <c r="HH1180" i="1"/>
  <c r="GK1180" i="1"/>
  <c r="FJ1180" i="1"/>
  <c r="ES1180" i="1"/>
  <c r="AN1180" i="1" s="1"/>
  <c r="AO1180" i="1"/>
  <c r="M1180" i="1" a="1"/>
  <c r="M1180" i="1" s="1"/>
  <c r="L1180" i="1" a="1"/>
  <c r="L1180" i="1" s="1"/>
  <c r="K1180" i="1"/>
  <c r="HH1179" i="1"/>
  <c r="GK1179" i="1"/>
  <c r="FJ1179" i="1"/>
  <c r="ES1179" i="1"/>
  <c r="AO1179" i="1"/>
  <c r="M1179" i="1" a="1"/>
  <c r="M1179" i="1" s="1"/>
  <c r="L1179" i="1" a="1"/>
  <c r="L1179" i="1" s="1"/>
  <c r="K1179" i="1"/>
  <c r="HH1178" i="1"/>
  <c r="GK1178" i="1"/>
  <c r="FJ1178" i="1"/>
  <c r="ES1178" i="1"/>
  <c r="AO1178" i="1"/>
  <c r="M1178" i="1" a="1"/>
  <c r="M1178" i="1" s="1"/>
  <c r="L1178" i="1" a="1"/>
  <c r="L1178" i="1" s="1"/>
  <c r="K1178" i="1"/>
  <c r="HH1177" i="1"/>
  <c r="GK1177" i="1"/>
  <c r="FJ1177" i="1"/>
  <c r="ES1177" i="1"/>
  <c r="AO1177" i="1"/>
  <c r="M1177" i="1" a="1"/>
  <c r="M1177" i="1" s="1"/>
  <c r="L1177" i="1" a="1"/>
  <c r="L1177" i="1" s="1"/>
  <c r="K1177" i="1"/>
  <c r="HH1176" i="1"/>
  <c r="GK1176" i="1"/>
  <c r="FJ1176" i="1"/>
  <c r="ES1176" i="1"/>
  <c r="AN1176" i="1" s="1"/>
  <c r="AO1176" i="1"/>
  <c r="M1176" i="1" a="1"/>
  <c r="M1176" i="1" s="1"/>
  <c r="L1176" i="1" a="1"/>
  <c r="L1176" i="1" s="1"/>
  <c r="K1176" i="1"/>
  <c r="HH1175" i="1"/>
  <c r="GK1175" i="1"/>
  <c r="FJ1175" i="1"/>
  <c r="ES1175" i="1"/>
  <c r="AO1175" i="1"/>
  <c r="M1175" i="1" a="1"/>
  <c r="M1175" i="1" s="1"/>
  <c r="L1175" i="1"/>
  <c r="L1175" i="1" a="1"/>
  <c r="K1175" i="1"/>
  <c r="HH1174" i="1"/>
  <c r="GK1174" i="1"/>
  <c r="FJ1174" i="1"/>
  <c r="ES1174" i="1"/>
  <c r="AO1174" i="1"/>
  <c r="M1174" i="1" a="1"/>
  <c r="M1174" i="1" s="1"/>
  <c r="L1174" i="1" a="1"/>
  <c r="L1174" i="1" s="1"/>
  <c r="K1174" i="1"/>
  <c r="HH1173" i="1"/>
  <c r="GK1173" i="1"/>
  <c r="FJ1173" i="1"/>
  <c r="ES1173" i="1"/>
  <c r="AO1173" i="1"/>
  <c r="M1173" i="1" a="1"/>
  <c r="M1173" i="1" s="1"/>
  <c r="L1173" i="1" a="1"/>
  <c r="L1173" i="1" s="1"/>
  <c r="K1173" i="1"/>
  <c r="HH1172" i="1"/>
  <c r="GK1172" i="1"/>
  <c r="FJ1172" i="1"/>
  <c r="ES1172" i="1"/>
  <c r="AN1172" i="1" s="1"/>
  <c r="AO1172" i="1"/>
  <c r="M1172" i="1"/>
  <c r="M1172" i="1" a="1"/>
  <c r="L1172" i="1" a="1"/>
  <c r="L1172" i="1" s="1"/>
  <c r="K1172" i="1"/>
  <c r="HH1171" i="1"/>
  <c r="GK1171" i="1"/>
  <c r="FJ1171" i="1"/>
  <c r="ES1171" i="1"/>
  <c r="AO1171" i="1"/>
  <c r="M1171" i="1" a="1"/>
  <c r="M1171" i="1" s="1"/>
  <c r="L1171" i="1" a="1"/>
  <c r="L1171" i="1" s="1"/>
  <c r="K1171" i="1"/>
  <c r="HH1170" i="1"/>
  <c r="GK1170" i="1"/>
  <c r="FJ1170" i="1"/>
  <c r="ES1170" i="1"/>
  <c r="AO1170" i="1"/>
  <c r="M1170" i="1" a="1"/>
  <c r="M1170" i="1" s="1"/>
  <c r="L1170" i="1" a="1"/>
  <c r="L1170" i="1" s="1"/>
  <c r="K1170" i="1"/>
  <c r="HH1169" i="1"/>
  <c r="GK1169" i="1"/>
  <c r="FJ1169" i="1"/>
  <c r="ES1169" i="1"/>
  <c r="AO1169" i="1"/>
  <c r="M1169" i="1" a="1"/>
  <c r="M1169" i="1" s="1"/>
  <c r="L1169" i="1" a="1"/>
  <c r="L1169" i="1" s="1"/>
  <c r="K1169" i="1"/>
  <c r="HH1168" i="1"/>
  <c r="GK1168" i="1"/>
  <c r="FJ1168" i="1"/>
  <c r="ES1168" i="1"/>
  <c r="AO1168" i="1"/>
  <c r="M1168" i="1" a="1"/>
  <c r="M1168" i="1" s="1"/>
  <c r="L1168" i="1" a="1"/>
  <c r="L1168" i="1" s="1"/>
  <c r="K1168" i="1"/>
  <c r="HH1167" i="1"/>
  <c r="GK1167" i="1"/>
  <c r="FJ1167" i="1"/>
  <c r="ES1167" i="1"/>
  <c r="AO1167" i="1"/>
  <c r="M1167" i="1" a="1"/>
  <c r="M1167" i="1" s="1"/>
  <c r="L1167" i="1"/>
  <c r="L1167" i="1" a="1"/>
  <c r="K1167" i="1"/>
  <c r="HH1166" i="1"/>
  <c r="GK1166" i="1"/>
  <c r="FJ1166" i="1"/>
  <c r="ES1166" i="1"/>
  <c r="AO1166" i="1"/>
  <c r="M1166" i="1" a="1"/>
  <c r="M1166" i="1" s="1"/>
  <c r="L1166" i="1" a="1"/>
  <c r="L1166" i="1" s="1"/>
  <c r="K1166" i="1"/>
  <c r="HH1165" i="1"/>
  <c r="GK1165" i="1"/>
  <c r="FJ1165" i="1"/>
  <c r="ES1165" i="1"/>
  <c r="AO1165" i="1"/>
  <c r="M1165" i="1" a="1"/>
  <c r="M1165" i="1" s="1"/>
  <c r="L1165" i="1" a="1"/>
  <c r="L1165" i="1" s="1"/>
  <c r="K1165" i="1"/>
  <c r="HH1164" i="1"/>
  <c r="GK1164" i="1"/>
  <c r="AN1164" i="1" s="1"/>
  <c r="FJ1164" i="1"/>
  <c r="ES1164" i="1"/>
  <c r="AO1164" i="1"/>
  <c r="M1164" i="1" a="1"/>
  <c r="M1164" i="1" s="1"/>
  <c r="L1164" i="1" a="1"/>
  <c r="L1164" i="1" s="1"/>
  <c r="K1164" i="1"/>
  <c r="HH1163" i="1"/>
  <c r="GK1163" i="1"/>
  <c r="FJ1163" i="1"/>
  <c r="ES1163" i="1"/>
  <c r="AO1163" i="1"/>
  <c r="M1163" i="1" a="1"/>
  <c r="M1163" i="1" s="1"/>
  <c r="L1163" i="1" a="1"/>
  <c r="L1163" i="1" s="1"/>
  <c r="K1163" i="1"/>
  <c r="HH1162" i="1"/>
  <c r="GK1162" i="1"/>
  <c r="FJ1162" i="1"/>
  <c r="ES1162" i="1"/>
  <c r="AO1162" i="1"/>
  <c r="M1162" i="1" a="1"/>
  <c r="M1162" i="1" s="1"/>
  <c r="L1162" i="1"/>
  <c r="L1162" i="1" a="1"/>
  <c r="K1162" i="1"/>
  <c r="HH1161" i="1"/>
  <c r="GK1161" i="1"/>
  <c r="FJ1161" i="1"/>
  <c r="ES1161" i="1"/>
  <c r="AN1161" i="1" s="1"/>
  <c r="AO1161" i="1"/>
  <c r="M1161" i="1" a="1"/>
  <c r="M1161" i="1" s="1"/>
  <c r="L1161" i="1" a="1"/>
  <c r="L1161" i="1" s="1"/>
  <c r="K1161" i="1"/>
  <c r="HH1160" i="1"/>
  <c r="GK1160" i="1"/>
  <c r="FJ1160" i="1"/>
  <c r="ES1160" i="1"/>
  <c r="AO1160" i="1"/>
  <c r="M1160" i="1" a="1"/>
  <c r="M1160" i="1" s="1"/>
  <c r="L1160" i="1" a="1"/>
  <c r="L1160" i="1" s="1"/>
  <c r="K1160" i="1"/>
  <c r="HH1159" i="1"/>
  <c r="GK1159" i="1"/>
  <c r="FJ1159" i="1"/>
  <c r="ES1159" i="1"/>
  <c r="AO1159" i="1"/>
  <c r="M1159" i="1" a="1"/>
  <c r="M1159" i="1" s="1"/>
  <c r="L1159" i="1" a="1"/>
  <c r="L1159" i="1" s="1"/>
  <c r="K1159" i="1"/>
  <c r="HH1158" i="1"/>
  <c r="GK1158" i="1"/>
  <c r="FJ1158" i="1"/>
  <c r="ES1158" i="1"/>
  <c r="AO1158" i="1"/>
  <c r="M1158" i="1" a="1"/>
  <c r="M1158" i="1" s="1"/>
  <c r="L1158" i="1" a="1"/>
  <c r="L1158" i="1" s="1"/>
  <c r="K1158" i="1"/>
  <c r="HH1157" i="1"/>
  <c r="GK1157" i="1"/>
  <c r="FJ1157" i="1"/>
  <c r="ES1157" i="1"/>
  <c r="AO1157" i="1"/>
  <c r="M1157" i="1" a="1"/>
  <c r="M1157" i="1" s="1"/>
  <c r="L1157" i="1" a="1"/>
  <c r="L1157" i="1" s="1"/>
  <c r="K1157" i="1"/>
  <c r="HH1156" i="1"/>
  <c r="GK1156" i="1"/>
  <c r="FJ1156" i="1"/>
  <c r="ES1156" i="1"/>
  <c r="AO1156" i="1"/>
  <c r="M1156" i="1" a="1"/>
  <c r="M1156" i="1" s="1"/>
  <c r="L1156" i="1" a="1"/>
  <c r="L1156" i="1" s="1"/>
  <c r="K1156" i="1"/>
  <c r="HH1155" i="1"/>
  <c r="GK1155" i="1"/>
  <c r="FJ1155" i="1"/>
  <c r="ES1155" i="1"/>
  <c r="AN1155" i="1" s="1"/>
  <c r="AO1155" i="1"/>
  <c r="M1155" i="1"/>
  <c r="M1155" i="1" a="1"/>
  <c r="L1155" i="1" a="1"/>
  <c r="L1155" i="1" s="1"/>
  <c r="K1155" i="1"/>
  <c r="HH1154" i="1"/>
  <c r="GK1154" i="1"/>
  <c r="FJ1154" i="1"/>
  <c r="ES1154" i="1"/>
  <c r="AN1154" i="1" s="1"/>
  <c r="AO1154" i="1"/>
  <c r="M1154" i="1" a="1"/>
  <c r="M1154" i="1" s="1"/>
  <c r="L1154" i="1"/>
  <c r="L1154" i="1" a="1"/>
  <c r="K1154" i="1"/>
  <c r="HH1153" i="1"/>
  <c r="GK1153" i="1"/>
  <c r="FJ1153" i="1"/>
  <c r="ES1153" i="1"/>
  <c r="AN1153" i="1" s="1"/>
  <c r="AO1153" i="1"/>
  <c r="M1153" i="1"/>
  <c r="M1153" i="1" a="1"/>
  <c r="L1153" i="1" a="1"/>
  <c r="L1153" i="1" s="1"/>
  <c r="K1153" i="1"/>
  <c r="HH1152" i="1"/>
  <c r="GK1152" i="1"/>
  <c r="FJ1152" i="1"/>
  <c r="ES1152" i="1"/>
  <c r="AO1152" i="1"/>
  <c r="M1152" i="1" a="1"/>
  <c r="M1152" i="1" s="1"/>
  <c r="L1152" i="1" a="1"/>
  <c r="L1152" i="1" s="1"/>
  <c r="K1152" i="1"/>
  <c r="HH1151" i="1"/>
  <c r="GK1151" i="1"/>
  <c r="FJ1151" i="1"/>
  <c r="ES1151" i="1"/>
  <c r="AO1151" i="1"/>
  <c r="M1151" i="1" a="1"/>
  <c r="M1151" i="1" s="1"/>
  <c r="L1151" i="1" a="1"/>
  <c r="L1151" i="1" s="1"/>
  <c r="K1151" i="1"/>
  <c r="HH1150" i="1"/>
  <c r="GK1150" i="1"/>
  <c r="FJ1150" i="1"/>
  <c r="ES1150" i="1"/>
  <c r="AO1150" i="1"/>
  <c r="M1150" i="1" a="1"/>
  <c r="M1150" i="1" s="1"/>
  <c r="L1150" i="1" a="1"/>
  <c r="L1150" i="1" s="1"/>
  <c r="K1150" i="1"/>
  <c r="HH1149" i="1"/>
  <c r="GK1149" i="1"/>
  <c r="FJ1149" i="1"/>
  <c r="ES1149" i="1"/>
  <c r="AO1149" i="1"/>
  <c r="M1149" i="1" a="1"/>
  <c r="M1149" i="1" s="1"/>
  <c r="L1149" i="1" a="1"/>
  <c r="L1149" i="1" s="1"/>
  <c r="K1149" i="1"/>
  <c r="HH1148" i="1"/>
  <c r="GK1148" i="1"/>
  <c r="FJ1148" i="1"/>
  <c r="ES1148" i="1"/>
  <c r="AO1148" i="1"/>
  <c r="M1148" i="1"/>
  <c r="M1148" i="1" a="1"/>
  <c r="L1148" i="1" a="1"/>
  <c r="L1148" i="1" s="1"/>
  <c r="K1148" i="1"/>
  <c r="HH1147" i="1"/>
  <c r="GK1147" i="1"/>
  <c r="FJ1147" i="1"/>
  <c r="ES1147" i="1"/>
  <c r="AO1147" i="1"/>
  <c r="M1147" i="1" a="1"/>
  <c r="M1147" i="1" s="1"/>
  <c r="L1147" i="1" a="1"/>
  <c r="L1147" i="1" s="1"/>
  <c r="K1147" i="1"/>
  <c r="HH1146" i="1"/>
  <c r="GK1146" i="1"/>
  <c r="FJ1146" i="1"/>
  <c r="ES1146" i="1"/>
  <c r="AO1146" i="1"/>
  <c r="M1146" i="1" a="1"/>
  <c r="M1146" i="1" s="1"/>
  <c r="L1146" i="1" a="1"/>
  <c r="L1146" i="1" s="1"/>
  <c r="K1146" i="1"/>
  <c r="HH1145" i="1"/>
  <c r="GK1145" i="1"/>
  <c r="FJ1145" i="1"/>
  <c r="ES1145" i="1"/>
  <c r="AO1145" i="1"/>
  <c r="M1145" i="1" a="1"/>
  <c r="M1145" i="1" s="1"/>
  <c r="L1145" i="1" a="1"/>
  <c r="L1145" i="1" s="1"/>
  <c r="K1145" i="1"/>
  <c r="HH1144" i="1"/>
  <c r="GK1144" i="1"/>
  <c r="FJ1144" i="1"/>
  <c r="ES1144" i="1"/>
  <c r="AO1144" i="1"/>
  <c r="M1144" i="1" a="1"/>
  <c r="M1144" i="1" s="1"/>
  <c r="L1144" i="1" a="1"/>
  <c r="L1144" i="1" s="1"/>
  <c r="K1144" i="1"/>
  <c r="HH1143" i="1"/>
  <c r="GK1143" i="1"/>
  <c r="FJ1143" i="1"/>
  <c r="ES1143" i="1"/>
  <c r="AO1143" i="1"/>
  <c r="M1143" i="1" a="1"/>
  <c r="M1143" i="1" s="1"/>
  <c r="L1143" i="1"/>
  <c r="L1143" i="1" a="1"/>
  <c r="K1143" i="1"/>
  <c r="HH1142" i="1"/>
  <c r="GK1142" i="1"/>
  <c r="FJ1142" i="1"/>
  <c r="ES1142" i="1"/>
  <c r="AO1142" i="1"/>
  <c r="M1142" i="1" a="1"/>
  <c r="M1142" i="1" s="1"/>
  <c r="L1142" i="1" a="1"/>
  <c r="L1142" i="1" s="1"/>
  <c r="K1142" i="1"/>
  <c r="HH1141" i="1"/>
  <c r="GK1141" i="1"/>
  <c r="FJ1141" i="1"/>
  <c r="ES1141" i="1"/>
  <c r="AO1141" i="1"/>
  <c r="M1141" i="1"/>
  <c r="M1141" i="1" a="1"/>
  <c r="L1141" i="1"/>
  <c r="L1141" i="1" a="1"/>
  <c r="K1141" i="1"/>
  <c r="HH1140" i="1"/>
  <c r="GK1140" i="1"/>
  <c r="FJ1140" i="1"/>
  <c r="ES1140" i="1"/>
  <c r="AN1140" i="1" s="1"/>
  <c r="AO1140" i="1"/>
  <c r="M1140" i="1"/>
  <c r="M1140" i="1" a="1"/>
  <c r="L1140" i="1" a="1"/>
  <c r="L1140" i="1" s="1"/>
  <c r="K1140" i="1"/>
  <c r="HH1139" i="1"/>
  <c r="GK1139" i="1"/>
  <c r="FJ1139" i="1"/>
  <c r="AO1139" i="1"/>
  <c r="M1139" i="1" a="1"/>
  <c r="M1139" i="1" s="1"/>
  <c r="L1139" i="1" a="1"/>
  <c r="L1139" i="1" s="1"/>
  <c r="K1139" i="1"/>
  <c r="HH1138" i="1"/>
  <c r="GK1138" i="1"/>
  <c r="FJ1138" i="1"/>
  <c r="ES1138" i="1"/>
  <c r="AO1138" i="1"/>
  <c r="M1138" i="1" a="1"/>
  <c r="M1138" i="1" s="1"/>
  <c r="L1138" i="1" a="1"/>
  <c r="L1138" i="1" s="1"/>
  <c r="K1138" i="1"/>
  <c r="HH1137" i="1"/>
  <c r="GK1137" i="1"/>
  <c r="FJ1137" i="1"/>
  <c r="ES1137" i="1"/>
  <c r="AO1137" i="1"/>
  <c r="M1137" i="1" a="1"/>
  <c r="M1137" i="1" s="1"/>
  <c r="L1137" i="1" a="1"/>
  <c r="L1137" i="1" s="1"/>
  <c r="K1137" i="1"/>
  <c r="HH1136" i="1"/>
  <c r="GK1136" i="1"/>
  <c r="FJ1136" i="1"/>
  <c r="ES1136" i="1"/>
  <c r="AO1136" i="1"/>
  <c r="M1136" i="1" a="1"/>
  <c r="M1136" i="1" s="1"/>
  <c r="L1136" i="1" a="1"/>
  <c r="L1136" i="1" s="1"/>
  <c r="K1136" i="1"/>
  <c r="HH1135" i="1"/>
  <c r="GK1135" i="1"/>
  <c r="FJ1135" i="1"/>
  <c r="ES1135" i="1"/>
  <c r="AO1135" i="1"/>
  <c r="M1135" i="1" a="1"/>
  <c r="M1135" i="1" s="1"/>
  <c r="L1135" i="1"/>
  <c r="L1135" i="1" a="1"/>
  <c r="K1135" i="1"/>
  <c r="HH1134" i="1"/>
  <c r="GK1134" i="1"/>
  <c r="FJ1134" i="1"/>
  <c r="ES1134" i="1"/>
  <c r="AO1134" i="1"/>
  <c r="M1134" i="1"/>
  <c r="M1134" i="1" a="1"/>
  <c r="L1134" i="1"/>
  <c r="L1134" i="1" a="1"/>
  <c r="K1134" i="1"/>
  <c r="HH1133" i="1"/>
  <c r="GK1133" i="1"/>
  <c r="FJ1133" i="1"/>
  <c r="ES1133" i="1"/>
  <c r="AO1133" i="1"/>
  <c r="M1133" i="1" a="1"/>
  <c r="M1133" i="1" s="1"/>
  <c r="L1133" i="1" a="1"/>
  <c r="L1133" i="1" s="1"/>
  <c r="K1133" i="1"/>
  <c r="HH1132" i="1"/>
  <c r="GK1132" i="1"/>
  <c r="FJ1132" i="1"/>
  <c r="ES1132" i="1"/>
  <c r="AO1132" i="1"/>
  <c r="M1132" i="1"/>
  <c r="M1132" i="1" a="1"/>
  <c r="L1132" i="1" a="1"/>
  <c r="L1132" i="1" s="1"/>
  <c r="K1132" i="1"/>
  <c r="HH1131" i="1"/>
  <c r="GK1131" i="1"/>
  <c r="FJ1131" i="1"/>
  <c r="ES1131" i="1"/>
  <c r="AO1131" i="1"/>
  <c r="M1131" i="1" a="1"/>
  <c r="M1131" i="1" s="1"/>
  <c r="L1131" i="1" a="1"/>
  <c r="L1131" i="1" s="1"/>
  <c r="K1131" i="1"/>
  <c r="HH1130" i="1"/>
  <c r="GK1130" i="1"/>
  <c r="FJ1130" i="1"/>
  <c r="ES1130" i="1"/>
  <c r="AO1130" i="1"/>
  <c r="M1130" i="1" a="1"/>
  <c r="M1130" i="1" s="1"/>
  <c r="L1130" i="1" a="1"/>
  <c r="L1130" i="1" s="1"/>
  <c r="K1130" i="1"/>
  <c r="HH1129" i="1"/>
  <c r="GK1129" i="1"/>
  <c r="AN1129" i="1" s="1"/>
  <c r="FJ1129" i="1"/>
  <c r="ES1129" i="1"/>
  <c r="AO1129" i="1"/>
  <c r="M1129" i="1" a="1"/>
  <c r="M1129" i="1" s="1"/>
  <c r="L1129" i="1" a="1"/>
  <c r="L1129" i="1" s="1"/>
  <c r="K1129" i="1"/>
  <c r="HH1128" i="1"/>
  <c r="GK1128" i="1"/>
  <c r="FJ1128" i="1"/>
  <c r="ES1128" i="1"/>
  <c r="AO1128" i="1"/>
  <c r="M1128" i="1" a="1"/>
  <c r="M1128" i="1" s="1"/>
  <c r="L1128" i="1" a="1"/>
  <c r="L1128" i="1" s="1"/>
  <c r="K1128" i="1"/>
  <c r="HH1127" i="1"/>
  <c r="GK1127" i="1"/>
  <c r="FJ1127" i="1"/>
  <c r="ES1127" i="1"/>
  <c r="AO1127" i="1"/>
  <c r="M1127" i="1" a="1"/>
  <c r="M1127" i="1" s="1"/>
  <c r="L1127" i="1" a="1"/>
  <c r="L1127" i="1" s="1"/>
  <c r="K1127" i="1"/>
  <c r="HH1126" i="1"/>
  <c r="GK1126" i="1"/>
  <c r="FJ1126" i="1"/>
  <c r="ES1126" i="1"/>
  <c r="AO1126" i="1"/>
  <c r="M1126" i="1" a="1"/>
  <c r="M1126" i="1" s="1"/>
  <c r="L1126" i="1" a="1"/>
  <c r="L1126" i="1" s="1"/>
  <c r="K1126" i="1"/>
  <c r="HH1125" i="1"/>
  <c r="GK1125" i="1"/>
  <c r="FJ1125" i="1"/>
  <c r="ES1125" i="1"/>
  <c r="AO1125" i="1"/>
  <c r="M1125" i="1" a="1"/>
  <c r="M1125" i="1" s="1"/>
  <c r="L1125" i="1" a="1"/>
  <c r="L1125" i="1" s="1"/>
  <c r="K1125" i="1"/>
  <c r="HH1124" i="1"/>
  <c r="AN1124" i="1" s="1"/>
  <c r="GK1124" i="1"/>
  <c r="FJ1124" i="1"/>
  <c r="ES1124" i="1"/>
  <c r="AO1124" i="1"/>
  <c r="M1124" i="1" a="1"/>
  <c r="M1124" i="1" s="1"/>
  <c r="L1124" i="1" a="1"/>
  <c r="L1124" i="1" s="1"/>
  <c r="K1124" i="1"/>
  <c r="HH1123" i="1"/>
  <c r="GK1123" i="1"/>
  <c r="FJ1123" i="1"/>
  <c r="ES1123" i="1"/>
  <c r="AN1123" i="1" s="1"/>
  <c r="AO1123" i="1"/>
  <c r="M1123" i="1" a="1"/>
  <c r="M1123" i="1" s="1"/>
  <c r="L1123" i="1" a="1"/>
  <c r="L1123" i="1" s="1"/>
  <c r="K1123" i="1"/>
  <c r="HH1122" i="1"/>
  <c r="GK1122" i="1"/>
  <c r="FJ1122" i="1"/>
  <c r="ES1122" i="1"/>
  <c r="AO1122" i="1"/>
  <c r="M1122" i="1" a="1"/>
  <c r="M1122" i="1" s="1"/>
  <c r="L1122" i="1"/>
  <c r="L1122" i="1" a="1"/>
  <c r="K1122" i="1"/>
  <c r="HH1121" i="1"/>
  <c r="GK1121" i="1"/>
  <c r="FJ1121" i="1"/>
  <c r="ES1121" i="1"/>
  <c r="AN1121" i="1" s="1"/>
  <c r="AO1121" i="1"/>
  <c r="M1121" i="1"/>
  <c r="M1121" i="1" a="1"/>
  <c r="L1121" i="1" a="1"/>
  <c r="L1121" i="1" s="1"/>
  <c r="K1121" i="1"/>
  <c r="HH1120" i="1"/>
  <c r="GK1120" i="1"/>
  <c r="FJ1120" i="1"/>
  <c r="ES1120" i="1"/>
  <c r="AO1120" i="1"/>
  <c r="M1120" i="1" a="1"/>
  <c r="M1120" i="1" s="1"/>
  <c r="L1120" i="1" a="1"/>
  <c r="L1120" i="1" s="1"/>
  <c r="K1120" i="1"/>
  <c r="HH1119" i="1"/>
  <c r="GK1119" i="1"/>
  <c r="FJ1119" i="1"/>
  <c r="ES1119" i="1"/>
  <c r="AO1119" i="1"/>
  <c r="M1119" i="1" a="1"/>
  <c r="M1119" i="1" s="1"/>
  <c r="L1119" i="1" a="1"/>
  <c r="L1119" i="1" s="1"/>
  <c r="K1119" i="1"/>
  <c r="HH1118" i="1"/>
  <c r="GK1118" i="1"/>
  <c r="FJ1118" i="1"/>
  <c r="ES1118" i="1"/>
  <c r="AO1118" i="1"/>
  <c r="M1118" i="1" a="1"/>
  <c r="M1118" i="1" s="1"/>
  <c r="L1118" i="1"/>
  <c r="L1118" i="1" a="1"/>
  <c r="K1118" i="1"/>
  <c r="HH1117" i="1"/>
  <c r="GK1117" i="1"/>
  <c r="FJ1117" i="1"/>
  <c r="ES1117" i="1"/>
  <c r="DV1117" i="1" a="1"/>
  <c r="DV1117" i="1" s="1"/>
  <c r="DH1117" i="1"/>
  <c r="CN1117" i="1"/>
  <c r="AO1117" i="1"/>
  <c r="M1117" i="1" a="1"/>
  <c r="M1117" i="1" s="1"/>
  <c r="L1117" i="1" a="1"/>
  <c r="L1117" i="1" s="1"/>
  <c r="K1117" i="1"/>
  <c r="HH1116" i="1"/>
  <c r="GK1116" i="1"/>
  <c r="FJ1116" i="1"/>
  <c r="ES1116" i="1"/>
  <c r="DV1116" i="1" a="1"/>
  <c r="DV1116" i="1" s="1"/>
  <c r="DH1116" i="1"/>
  <c r="CN1116" i="1"/>
  <c r="AO1116" i="1"/>
  <c r="M1116" i="1" a="1"/>
  <c r="M1116" i="1" s="1"/>
  <c r="L1116" i="1"/>
  <c r="L1116" i="1" a="1"/>
  <c r="K1116" i="1"/>
  <c r="HH1115" i="1"/>
  <c r="FJ1115" i="1"/>
  <c r="AO1115" i="1"/>
  <c r="M1115" i="1"/>
  <c r="M1115" i="1" a="1"/>
  <c r="L1115" i="1" a="1"/>
  <c r="L1115" i="1" s="1"/>
  <c r="K1115" i="1"/>
  <c r="HH1114" i="1"/>
  <c r="GK1114" i="1"/>
  <c r="FJ1114" i="1"/>
  <c r="ES1114" i="1"/>
  <c r="AO1114" i="1"/>
  <c r="M1114" i="1"/>
  <c r="M1114" i="1" a="1"/>
  <c r="L1114" i="1"/>
  <c r="L1114" i="1" a="1"/>
  <c r="K1114" i="1"/>
  <c r="HH1113" i="1"/>
  <c r="GK1113" i="1"/>
  <c r="FJ1113" i="1"/>
  <c r="ES1113" i="1"/>
  <c r="AO1113" i="1"/>
  <c r="M1113" i="1" a="1"/>
  <c r="M1113" i="1" s="1"/>
  <c r="L1113" i="1" a="1"/>
  <c r="L1113" i="1" s="1"/>
  <c r="K1113" i="1"/>
  <c r="HH1112" i="1"/>
  <c r="GK1112" i="1"/>
  <c r="FJ1112" i="1"/>
  <c r="ES1112" i="1"/>
  <c r="AO1112" i="1"/>
  <c r="M1112" i="1" a="1"/>
  <c r="M1112" i="1" s="1"/>
  <c r="L1112" i="1" a="1"/>
  <c r="L1112" i="1" s="1"/>
  <c r="K1112" i="1"/>
  <c r="HH1111" i="1"/>
  <c r="GK1111" i="1"/>
  <c r="FJ1111" i="1"/>
  <c r="ES1111" i="1"/>
  <c r="DV1111" i="1" a="1"/>
  <c r="DV1111" i="1" s="1"/>
  <c r="DH1111" i="1"/>
  <c r="CN1111" i="1"/>
  <c r="AO1111" i="1"/>
  <c r="M1111" i="1" a="1"/>
  <c r="M1111" i="1" s="1"/>
  <c r="L1111" i="1" a="1"/>
  <c r="L1111" i="1" s="1"/>
  <c r="K1111" i="1"/>
  <c r="HH1110" i="1"/>
  <c r="GK1110" i="1"/>
  <c r="FJ1110" i="1"/>
  <c r="ES1110" i="1"/>
  <c r="DV1110" i="1" a="1"/>
  <c r="DV1110" i="1" s="1"/>
  <c r="DH1110" i="1"/>
  <c r="CN1110" i="1"/>
  <c r="AO1110" i="1"/>
  <c r="M1110" i="1" a="1"/>
  <c r="M1110" i="1" s="1"/>
  <c r="L1110" i="1" a="1"/>
  <c r="L1110" i="1" s="1"/>
  <c r="K1110" i="1"/>
  <c r="HH1109" i="1"/>
  <c r="GK1109" i="1"/>
  <c r="FJ1109" i="1"/>
  <c r="ES1109" i="1"/>
  <c r="DV1109" i="1" a="1"/>
  <c r="DV1109" i="1" s="1"/>
  <c r="DH1109" i="1"/>
  <c r="CN1109" i="1"/>
  <c r="AO1109" i="1"/>
  <c r="M1109" i="1" a="1"/>
  <c r="M1109" i="1" s="1"/>
  <c r="L1109" i="1" a="1"/>
  <c r="L1109" i="1" s="1"/>
  <c r="K1109" i="1"/>
  <c r="HH1108" i="1"/>
  <c r="GK1108" i="1"/>
  <c r="FJ1108" i="1"/>
  <c r="ES1108" i="1"/>
  <c r="DV1108" i="1" a="1"/>
  <c r="DV1108" i="1" s="1"/>
  <c r="DH1108" i="1"/>
  <c r="CN1108" i="1"/>
  <c r="AO1108" i="1"/>
  <c r="M1108" i="1" a="1"/>
  <c r="M1108" i="1" s="1"/>
  <c r="L1108" i="1" a="1"/>
  <c r="L1108" i="1" s="1"/>
  <c r="K1108" i="1"/>
  <c r="HH1107" i="1"/>
  <c r="GK1107" i="1"/>
  <c r="FJ1107" i="1"/>
  <c r="ES1107" i="1"/>
  <c r="DV1107" i="1" a="1"/>
  <c r="DV1107" i="1" s="1"/>
  <c r="DH1107" i="1"/>
  <c r="CN1107" i="1"/>
  <c r="AO1107" i="1"/>
  <c r="M1107" i="1" a="1"/>
  <c r="M1107" i="1" s="1"/>
  <c r="L1107" i="1" a="1"/>
  <c r="L1107" i="1" s="1"/>
  <c r="K1107" i="1"/>
  <c r="HH1106" i="1"/>
  <c r="GK1106" i="1"/>
  <c r="FJ1106" i="1"/>
  <c r="ES1106" i="1"/>
  <c r="DV1106" i="1" a="1"/>
  <c r="DV1106" i="1" s="1"/>
  <c r="DH1106" i="1"/>
  <c r="CN1106" i="1"/>
  <c r="AO1106" i="1"/>
  <c r="M1106" i="1" a="1"/>
  <c r="M1106" i="1" s="1"/>
  <c r="L1106" i="1"/>
  <c r="L1106" i="1" a="1"/>
  <c r="K1106" i="1"/>
  <c r="HH1105" i="1"/>
  <c r="GK1105" i="1"/>
  <c r="FJ1105" i="1"/>
  <c r="ES1105" i="1"/>
  <c r="DH1105" i="1"/>
  <c r="CN1105" i="1"/>
  <c r="AO1105" i="1"/>
  <c r="M1105" i="1" a="1"/>
  <c r="M1105" i="1" s="1"/>
  <c r="L1105" i="1" a="1"/>
  <c r="L1105" i="1" s="1"/>
  <c r="K1105" i="1"/>
  <c r="HH1104" i="1"/>
  <c r="GK1104" i="1"/>
  <c r="FJ1104" i="1"/>
  <c r="ES1104" i="1"/>
  <c r="DV1104" i="1"/>
  <c r="DV1104" i="1" a="1"/>
  <c r="DH1104" i="1"/>
  <c r="CN1104" i="1"/>
  <c r="AO1104" i="1"/>
  <c r="M1104" i="1" a="1"/>
  <c r="M1104" i="1" s="1"/>
  <c r="L1104" i="1"/>
  <c r="L1104" i="1" a="1"/>
  <c r="K1104" i="1"/>
  <c r="HH1103" i="1"/>
  <c r="GK1103" i="1"/>
  <c r="FJ1103" i="1"/>
  <c r="ES1103" i="1"/>
  <c r="DV1103" i="1" a="1"/>
  <c r="DV1103" i="1" s="1"/>
  <c r="AN1103" i="1" s="1"/>
  <c r="DH1103" i="1"/>
  <c r="CN1103" i="1"/>
  <c r="AO1103" i="1"/>
  <c r="M1103" i="1" a="1"/>
  <c r="M1103" i="1" s="1"/>
  <c r="L1103" i="1" a="1"/>
  <c r="L1103" i="1" s="1"/>
  <c r="K1103" i="1"/>
  <c r="HH1102" i="1"/>
  <c r="GK1102" i="1"/>
  <c r="FJ1102" i="1"/>
  <c r="ES1102" i="1"/>
  <c r="DH1102" i="1"/>
  <c r="CN1102" i="1"/>
  <c r="AO1102" i="1"/>
  <c r="M1102" i="1" a="1"/>
  <c r="M1102" i="1" s="1"/>
  <c r="L1102" i="1"/>
  <c r="L1102" i="1" a="1"/>
  <c r="K1102" i="1"/>
  <c r="HH1101" i="1"/>
  <c r="GK1101" i="1"/>
  <c r="FJ1101" i="1"/>
  <c r="ES1101" i="1"/>
  <c r="DV1101" i="1" a="1"/>
  <c r="DV1101" i="1" s="1"/>
  <c r="DH1101" i="1"/>
  <c r="CN1101" i="1"/>
  <c r="AO1101" i="1"/>
  <c r="M1101" i="1" a="1"/>
  <c r="M1101" i="1" s="1"/>
  <c r="L1101" i="1" a="1"/>
  <c r="L1101" i="1" s="1"/>
  <c r="K1101" i="1"/>
  <c r="HH1100" i="1"/>
  <c r="GK1100" i="1"/>
  <c r="FJ1100" i="1"/>
  <c r="ES1100" i="1"/>
  <c r="DH1100" i="1"/>
  <c r="CN1100" i="1"/>
  <c r="AO1100" i="1"/>
  <c r="M1100" i="1"/>
  <c r="M1100" i="1" a="1"/>
  <c r="L1100" i="1" a="1"/>
  <c r="L1100" i="1" s="1"/>
  <c r="K1100" i="1"/>
  <c r="HH1099" i="1"/>
  <c r="GK1099" i="1"/>
  <c r="FJ1099" i="1"/>
  <c r="ES1099" i="1"/>
  <c r="DH1099" i="1"/>
  <c r="CN1099" i="1"/>
  <c r="AO1099" i="1"/>
  <c r="M1099" i="1" a="1"/>
  <c r="M1099" i="1" s="1"/>
  <c r="L1099" i="1" a="1"/>
  <c r="L1099" i="1" s="1"/>
  <c r="K1099" i="1"/>
  <c r="HH1098" i="1"/>
  <c r="GK1098" i="1"/>
  <c r="FJ1098" i="1"/>
  <c r="ES1098" i="1"/>
  <c r="DH1098" i="1"/>
  <c r="CN1098" i="1"/>
  <c r="AO1098" i="1"/>
  <c r="M1098" i="1" a="1"/>
  <c r="M1098" i="1" s="1"/>
  <c r="L1098" i="1"/>
  <c r="L1098" i="1" a="1"/>
  <c r="K1098" i="1"/>
  <c r="HH1097" i="1"/>
  <c r="GK1097" i="1"/>
  <c r="FJ1097" i="1"/>
  <c r="ES1097" i="1"/>
  <c r="DH1097" i="1"/>
  <c r="CN1097" i="1"/>
  <c r="AO1097" i="1"/>
  <c r="M1097" i="1" a="1"/>
  <c r="M1097" i="1" s="1"/>
  <c r="L1097" i="1" a="1"/>
  <c r="L1097" i="1" s="1"/>
  <c r="K1097" i="1"/>
  <c r="HH1096" i="1"/>
  <c r="GK1096" i="1"/>
  <c r="FJ1096" i="1"/>
  <c r="ES1096" i="1"/>
  <c r="DH1096" i="1"/>
  <c r="CN1096" i="1"/>
  <c r="AO1096" i="1"/>
  <c r="M1096" i="1" a="1"/>
  <c r="M1096" i="1" s="1"/>
  <c r="L1096" i="1" a="1"/>
  <c r="L1096" i="1" s="1"/>
  <c r="K1096" i="1"/>
  <c r="HH1095" i="1"/>
  <c r="GK1095" i="1"/>
  <c r="FJ1095" i="1"/>
  <c r="ES1095" i="1"/>
  <c r="DH1095" i="1"/>
  <c r="CN1095" i="1"/>
  <c r="AO1095" i="1"/>
  <c r="M1095" i="1"/>
  <c r="M1095" i="1" a="1"/>
  <c r="L1095" i="1" a="1"/>
  <c r="L1095" i="1" s="1"/>
  <c r="K1095" i="1"/>
  <c r="HH1094" i="1"/>
  <c r="GK1094" i="1"/>
  <c r="FJ1094" i="1"/>
  <c r="ES1094" i="1"/>
  <c r="DH1094" i="1"/>
  <c r="CN1094" i="1"/>
  <c r="AO1094" i="1"/>
  <c r="M1094" i="1" a="1"/>
  <c r="M1094" i="1" s="1"/>
  <c r="L1094" i="1" a="1"/>
  <c r="L1094" i="1" s="1"/>
  <c r="K1094" i="1"/>
  <c r="HH1093" i="1"/>
  <c r="AN1093" i="1" s="1"/>
  <c r="GK1093" i="1"/>
  <c r="FJ1093" i="1"/>
  <c r="ES1093" i="1"/>
  <c r="DH1093" i="1"/>
  <c r="CN1093" i="1"/>
  <c r="AO1093" i="1"/>
  <c r="M1093" i="1" a="1"/>
  <c r="M1093" i="1" s="1"/>
  <c r="L1093" i="1"/>
  <c r="L1093" i="1" a="1"/>
  <c r="K1093" i="1"/>
  <c r="HH1092" i="1"/>
  <c r="GK1092" i="1"/>
  <c r="FJ1092" i="1"/>
  <c r="ES1092" i="1"/>
  <c r="DH1092" i="1"/>
  <c r="CN1092" i="1"/>
  <c r="AO1092" i="1"/>
  <c r="M1092" i="1" a="1"/>
  <c r="M1092" i="1" s="1"/>
  <c r="L1092" i="1" a="1"/>
  <c r="L1092" i="1" s="1"/>
  <c r="K1092" i="1"/>
  <c r="HH1091" i="1"/>
  <c r="GK1091" i="1"/>
  <c r="FJ1091" i="1"/>
  <c r="ES1091" i="1"/>
  <c r="DH1091" i="1"/>
  <c r="CN1091" i="1"/>
  <c r="AO1091" i="1"/>
  <c r="M1091" i="1" a="1"/>
  <c r="M1091" i="1" s="1"/>
  <c r="L1091" i="1" a="1"/>
  <c r="L1091" i="1" s="1"/>
  <c r="K1091" i="1"/>
  <c r="HH1090" i="1"/>
  <c r="GK1090" i="1"/>
  <c r="FJ1090" i="1"/>
  <c r="ES1090" i="1"/>
  <c r="DH1090" i="1"/>
  <c r="CN1090" i="1"/>
  <c r="AO1090" i="1"/>
  <c r="M1090" i="1" a="1"/>
  <c r="M1090" i="1" s="1"/>
  <c r="L1090" i="1" a="1"/>
  <c r="L1090" i="1" s="1"/>
  <c r="K1090" i="1"/>
  <c r="HH1089" i="1"/>
  <c r="GK1089" i="1"/>
  <c r="FJ1089" i="1"/>
  <c r="ES1089" i="1"/>
  <c r="DV1089" i="1" a="1"/>
  <c r="DV1089" i="1" s="1"/>
  <c r="DH1089" i="1"/>
  <c r="CN1089" i="1"/>
  <c r="AO1089" i="1"/>
  <c r="M1089" i="1" a="1"/>
  <c r="M1089" i="1" s="1"/>
  <c r="L1089" i="1" a="1"/>
  <c r="L1089" i="1" s="1"/>
  <c r="K1089" i="1"/>
  <c r="HH1088" i="1"/>
  <c r="GK1088" i="1"/>
  <c r="FJ1088" i="1"/>
  <c r="ES1088" i="1"/>
  <c r="DV1088" i="1" a="1"/>
  <c r="DV1088" i="1" s="1"/>
  <c r="DH1088" i="1"/>
  <c r="CN1088" i="1"/>
  <c r="AO1088" i="1"/>
  <c r="M1088" i="1" a="1"/>
  <c r="M1088" i="1" s="1"/>
  <c r="L1088" i="1" a="1"/>
  <c r="L1088" i="1" s="1"/>
  <c r="K1088" i="1"/>
  <c r="HH1087" i="1"/>
  <c r="GK1087" i="1"/>
  <c r="FJ1087" i="1"/>
  <c r="ES1087" i="1"/>
  <c r="AO1087" i="1"/>
  <c r="M1087" i="1" a="1"/>
  <c r="M1087" i="1" s="1"/>
  <c r="L1087" i="1" a="1"/>
  <c r="L1087" i="1" s="1"/>
  <c r="K1087" i="1"/>
  <c r="HH1086" i="1"/>
  <c r="GK1086" i="1"/>
  <c r="FJ1086" i="1"/>
  <c r="ES1086" i="1"/>
  <c r="DV1086" i="1" a="1"/>
  <c r="DV1086" i="1" s="1"/>
  <c r="DH1086" i="1"/>
  <c r="CN1086" i="1"/>
  <c r="AO1086" i="1"/>
  <c r="M1086" i="1"/>
  <c r="M1086" i="1" a="1"/>
  <c r="L1086" i="1" a="1"/>
  <c r="L1086" i="1" s="1"/>
  <c r="K1086" i="1"/>
  <c r="HH1085" i="1"/>
  <c r="GK1085" i="1"/>
  <c r="FJ1085" i="1"/>
  <c r="ES1085" i="1"/>
  <c r="DV1085" i="1" a="1"/>
  <c r="DV1085" i="1" s="1"/>
  <c r="DH1085" i="1"/>
  <c r="CN1085" i="1"/>
  <c r="AO1085" i="1"/>
  <c r="M1085" i="1" a="1"/>
  <c r="M1085" i="1" s="1"/>
  <c r="L1085" i="1" a="1"/>
  <c r="L1085" i="1" s="1"/>
  <c r="K1085" i="1"/>
  <c r="HH1084" i="1"/>
  <c r="GK1084" i="1"/>
  <c r="FJ1084" i="1"/>
  <c r="ES1084" i="1"/>
  <c r="DH1084" i="1"/>
  <c r="CN1084" i="1"/>
  <c r="AO1084" i="1"/>
  <c r="M1084" i="1" a="1"/>
  <c r="M1084" i="1" s="1"/>
  <c r="L1084" i="1" a="1"/>
  <c r="L1084" i="1" s="1"/>
  <c r="K1084" i="1"/>
  <c r="HH1083" i="1"/>
  <c r="GK1083" i="1"/>
  <c r="FJ1083" i="1"/>
  <c r="ES1083" i="1"/>
  <c r="DV1083" i="1" a="1"/>
  <c r="DV1083" i="1" s="1"/>
  <c r="DH1083" i="1"/>
  <c r="CN1083" i="1"/>
  <c r="AO1083" i="1"/>
  <c r="M1083" i="1" a="1"/>
  <c r="M1083" i="1" s="1"/>
  <c r="L1083" i="1" a="1"/>
  <c r="L1083" i="1" s="1"/>
  <c r="K1083" i="1"/>
  <c r="HH1082" i="1"/>
  <c r="GK1082" i="1"/>
  <c r="FJ1082" i="1"/>
  <c r="ES1082" i="1"/>
  <c r="DV1082" i="1" a="1"/>
  <c r="DV1082" i="1" s="1"/>
  <c r="DH1082" i="1"/>
  <c r="CN1082" i="1"/>
  <c r="AO1082" i="1"/>
  <c r="M1082" i="1" a="1"/>
  <c r="M1082" i="1" s="1"/>
  <c r="L1082" i="1" a="1"/>
  <c r="L1082" i="1" s="1"/>
  <c r="K1082" i="1"/>
  <c r="HH1081" i="1"/>
  <c r="GK1081" i="1"/>
  <c r="FJ1081" i="1"/>
  <c r="ES1081" i="1"/>
  <c r="DV1081" i="1" a="1"/>
  <c r="DV1081" i="1" s="1"/>
  <c r="DH1081" i="1"/>
  <c r="CN1081" i="1"/>
  <c r="AO1081" i="1"/>
  <c r="M1081" i="1" a="1"/>
  <c r="M1081" i="1" s="1"/>
  <c r="L1081" i="1"/>
  <c r="L1081" i="1" a="1"/>
  <c r="K1081" i="1"/>
  <c r="HH1080" i="1"/>
  <c r="GK1080" i="1"/>
  <c r="FJ1080" i="1"/>
  <c r="ES1080" i="1"/>
  <c r="DV1080" i="1" a="1"/>
  <c r="DV1080" i="1" s="1"/>
  <c r="DH1080" i="1"/>
  <c r="CN1080" i="1"/>
  <c r="AO1080" i="1"/>
  <c r="M1080" i="1" a="1"/>
  <c r="M1080" i="1" s="1"/>
  <c r="L1080" i="1" a="1"/>
  <c r="L1080" i="1" s="1"/>
  <c r="K1080" i="1"/>
  <c r="HH1079" i="1"/>
  <c r="GK1079" i="1"/>
  <c r="FJ1079" i="1"/>
  <c r="ES1079" i="1"/>
  <c r="DH1079" i="1"/>
  <c r="CN1079" i="1"/>
  <c r="AO1079" i="1"/>
  <c r="M1079" i="1" a="1"/>
  <c r="M1079" i="1" s="1"/>
  <c r="L1079" i="1"/>
  <c r="L1079" i="1" a="1"/>
  <c r="K1079" i="1"/>
  <c r="HH1078" i="1"/>
  <c r="GK1078" i="1"/>
  <c r="FJ1078" i="1"/>
  <c r="ES1078" i="1"/>
  <c r="DV1078" i="1" a="1"/>
  <c r="DV1078" i="1" s="1"/>
  <c r="AN1078" i="1" s="1"/>
  <c r="DH1078" i="1"/>
  <c r="CN1078" i="1"/>
  <c r="AO1078" i="1"/>
  <c r="M1078" i="1" a="1"/>
  <c r="M1078" i="1" s="1"/>
  <c r="L1078" i="1" a="1"/>
  <c r="L1078" i="1" s="1"/>
  <c r="K1078" i="1"/>
  <c r="HH1077" i="1"/>
  <c r="GK1077" i="1"/>
  <c r="FJ1077" i="1"/>
  <c r="ES1077" i="1"/>
  <c r="DV1077" i="1"/>
  <c r="DV1077" i="1" a="1"/>
  <c r="DH1077" i="1"/>
  <c r="CN1077" i="1"/>
  <c r="AO1077" i="1"/>
  <c r="M1077" i="1"/>
  <c r="M1077" i="1" a="1"/>
  <c r="L1077" i="1"/>
  <c r="L1077" i="1" a="1"/>
  <c r="K1077" i="1"/>
  <c r="HH1076" i="1"/>
  <c r="GK1076" i="1"/>
  <c r="FJ1076" i="1"/>
  <c r="ES1076" i="1"/>
  <c r="DV1076" i="1" a="1"/>
  <c r="DV1076" i="1" s="1"/>
  <c r="DH1076" i="1"/>
  <c r="CN1076" i="1"/>
  <c r="AO1076" i="1"/>
  <c r="M1076" i="1" a="1"/>
  <c r="M1076" i="1" s="1"/>
  <c r="L1076" i="1" a="1"/>
  <c r="L1076" i="1" s="1"/>
  <c r="K1076" i="1"/>
  <c r="HH1075" i="1"/>
  <c r="GK1075" i="1"/>
  <c r="FJ1075" i="1"/>
  <c r="ES1075" i="1"/>
  <c r="AO1075" i="1"/>
  <c r="M1075" i="1" a="1"/>
  <c r="M1075" i="1" s="1"/>
  <c r="L1075" i="1" a="1"/>
  <c r="L1075" i="1" s="1"/>
  <c r="K1075" i="1"/>
  <c r="HH1074" i="1"/>
  <c r="GK1074" i="1"/>
  <c r="FJ1074" i="1"/>
  <c r="ES1074" i="1"/>
  <c r="DV1074" i="1" a="1"/>
  <c r="DV1074" i="1" s="1"/>
  <c r="DH1074" i="1"/>
  <c r="CN1074" i="1"/>
  <c r="AO1074" i="1"/>
  <c r="M1074" i="1" a="1"/>
  <c r="M1074" i="1" s="1"/>
  <c r="L1074" i="1" a="1"/>
  <c r="L1074" i="1" s="1"/>
  <c r="K1074" i="1"/>
  <c r="HH1073" i="1"/>
  <c r="GK1073" i="1"/>
  <c r="FJ1073" i="1"/>
  <c r="ES1073" i="1"/>
  <c r="DV1073" i="1" a="1"/>
  <c r="DV1073" i="1" s="1"/>
  <c r="DH1073" i="1"/>
  <c r="CN1073" i="1"/>
  <c r="AO1073" i="1"/>
  <c r="M1073" i="1" a="1"/>
  <c r="M1073" i="1" s="1"/>
  <c r="L1073" i="1" a="1"/>
  <c r="L1073" i="1" s="1"/>
  <c r="K1073" i="1"/>
  <c r="HH1072" i="1"/>
  <c r="GK1072" i="1"/>
  <c r="FJ1072" i="1"/>
  <c r="ES1072" i="1"/>
  <c r="AN1072" i="1" s="1"/>
  <c r="DH1072" i="1"/>
  <c r="CN1072" i="1"/>
  <c r="AO1072" i="1"/>
  <c r="M1072" i="1"/>
  <c r="M1072" i="1" a="1"/>
  <c r="L1072" i="1" a="1"/>
  <c r="L1072" i="1" s="1"/>
  <c r="K1072" i="1"/>
  <c r="HH1071" i="1"/>
  <c r="GK1071" i="1"/>
  <c r="FJ1071" i="1"/>
  <c r="ES1071" i="1"/>
  <c r="DV1071" i="1"/>
  <c r="DV1071" i="1" a="1"/>
  <c r="DH1071" i="1"/>
  <c r="CN1071" i="1"/>
  <c r="AO1071" i="1"/>
  <c r="M1071" i="1" a="1"/>
  <c r="M1071" i="1" s="1"/>
  <c r="L1071" i="1" a="1"/>
  <c r="L1071" i="1" s="1"/>
  <c r="K1071" i="1"/>
  <c r="HH1070" i="1"/>
  <c r="GK1070" i="1"/>
  <c r="FJ1070" i="1"/>
  <c r="ES1070" i="1"/>
  <c r="DV1070" i="1"/>
  <c r="DV1070" i="1" a="1"/>
  <c r="DH1070" i="1"/>
  <c r="CN1070" i="1"/>
  <c r="AO1070" i="1"/>
  <c r="M1070" i="1" a="1"/>
  <c r="M1070" i="1" s="1"/>
  <c r="L1070" i="1"/>
  <c r="L1070" i="1" a="1"/>
  <c r="K1070" i="1"/>
  <c r="HH1069" i="1"/>
  <c r="GK1069" i="1"/>
  <c r="FJ1069" i="1"/>
  <c r="ES1069" i="1"/>
  <c r="DV1069" i="1" a="1"/>
  <c r="DV1069" i="1" s="1"/>
  <c r="AN1069" i="1" s="1"/>
  <c r="DH1069" i="1"/>
  <c r="CN1069" i="1"/>
  <c r="AO1069" i="1"/>
  <c r="M1069" i="1" a="1"/>
  <c r="M1069" i="1" s="1"/>
  <c r="L1069" i="1" a="1"/>
  <c r="L1069" i="1" s="1"/>
  <c r="K1069" i="1"/>
  <c r="HH1068" i="1"/>
  <c r="GK1068" i="1"/>
  <c r="FJ1068" i="1"/>
  <c r="ES1068" i="1"/>
  <c r="DV1068" i="1" a="1"/>
  <c r="DV1068" i="1" s="1"/>
  <c r="DH1068" i="1"/>
  <c r="CN1068" i="1"/>
  <c r="AO1068" i="1"/>
  <c r="M1068" i="1" a="1"/>
  <c r="M1068" i="1" s="1"/>
  <c r="L1068" i="1" a="1"/>
  <c r="L1068" i="1" s="1"/>
  <c r="K1068" i="1"/>
  <c r="HH1067" i="1"/>
  <c r="GK1067" i="1"/>
  <c r="FJ1067" i="1"/>
  <c r="ES1067" i="1"/>
  <c r="DV1067" i="1" a="1"/>
  <c r="DV1067" i="1" s="1"/>
  <c r="DH1067" i="1"/>
  <c r="CN1067" i="1"/>
  <c r="AO1067" i="1"/>
  <c r="M1067" i="1"/>
  <c r="M1067" i="1" a="1"/>
  <c r="L1067" i="1" a="1"/>
  <c r="L1067" i="1" s="1"/>
  <c r="K1067" i="1"/>
  <c r="HH1066" i="1"/>
  <c r="GK1066" i="1"/>
  <c r="EZ1066" i="1"/>
  <c r="FJ1066" i="1" s="1"/>
  <c r="ES1066" i="1"/>
  <c r="DV1066" i="1" a="1"/>
  <c r="DV1066" i="1" s="1"/>
  <c r="DH1066" i="1"/>
  <c r="CN1066" i="1"/>
  <c r="AO1066" i="1"/>
  <c r="M1066" i="1" a="1"/>
  <c r="M1066" i="1" s="1"/>
  <c r="L1066" i="1" a="1"/>
  <c r="L1066" i="1" s="1"/>
  <c r="K1066" i="1"/>
  <c r="HH1065" i="1"/>
  <c r="GK1065" i="1"/>
  <c r="FJ1065" i="1"/>
  <c r="ES1065" i="1"/>
  <c r="DV1065" i="1" a="1"/>
  <c r="DV1065" i="1" s="1"/>
  <c r="DH1065" i="1"/>
  <c r="CN1065" i="1"/>
  <c r="AO1065" i="1"/>
  <c r="M1065" i="1" a="1"/>
  <c r="M1065" i="1" s="1"/>
  <c r="L1065" i="1" a="1"/>
  <c r="L1065" i="1" s="1"/>
  <c r="K1065" i="1"/>
  <c r="HH1064" i="1"/>
  <c r="GK1064" i="1"/>
  <c r="FJ1064" i="1"/>
  <c r="ES1064" i="1"/>
  <c r="DV1064" i="1" a="1"/>
  <c r="DV1064" i="1" s="1"/>
  <c r="DH1064" i="1"/>
  <c r="CN1064" i="1"/>
  <c r="AO1064" i="1"/>
  <c r="M1064" i="1" a="1"/>
  <c r="M1064" i="1" s="1"/>
  <c r="L1064" i="1" a="1"/>
  <c r="L1064" i="1" s="1"/>
  <c r="K1064" i="1"/>
  <c r="HH1063" i="1"/>
  <c r="GK1063" i="1"/>
  <c r="FJ1063" i="1"/>
  <c r="ES1063" i="1"/>
  <c r="DH1063" i="1"/>
  <c r="CN1063" i="1"/>
  <c r="AO1063" i="1"/>
  <c r="M1063" i="1" a="1"/>
  <c r="M1063" i="1" s="1"/>
  <c r="L1063" i="1"/>
  <c r="L1063" i="1" a="1"/>
  <c r="K1063" i="1"/>
  <c r="HH1062" i="1"/>
  <c r="GK1062" i="1"/>
  <c r="FJ1062" i="1"/>
  <c r="ES1062" i="1"/>
  <c r="DV1062" i="1" a="1"/>
  <c r="DV1062" i="1" s="1"/>
  <c r="DH1062" i="1"/>
  <c r="CN1062" i="1"/>
  <c r="AO1062" i="1"/>
  <c r="M1062" i="1" a="1"/>
  <c r="M1062" i="1" s="1"/>
  <c r="L1062" i="1" a="1"/>
  <c r="L1062" i="1" s="1"/>
  <c r="K1062" i="1"/>
  <c r="HH1061" i="1"/>
  <c r="GK1061" i="1"/>
  <c r="FJ1061" i="1"/>
  <c r="ES1061" i="1"/>
  <c r="DH1061" i="1"/>
  <c r="CN1061" i="1"/>
  <c r="AO1061" i="1"/>
  <c r="M1061" i="1"/>
  <c r="M1061" i="1" a="1"/>
  <c r="L1061" i="1" a="1"/>
  <c r="L1061" i="1" s="1"/>
  <c r="K1061" i="1"/>
  <c r="HH1060" i="1"/>
  <c r="GK1060" i="1"/>
  <c r="FJ1060" i="1"/>
  <c r="ES1060" i="1"/>
  <c r="DV1060" i="1"/>
  <c r="DV1060" i="1" a="1"/>
  <c r="DH1060" i="1"/>
  <c r="CN1060" i="1"/>
  <c r="AO1060" i="1"/>
  <c r="M1060" i="1" a="1"/>
  <c r="M1060" i="1" s="1"/>
  <c r="L1060" i="1" a="1"/>
  <c r="L1060" i="1" s="1"/>
  <c r="K1060" i="1"/>
  <c r="HH1059" i="1"/>
  <c r="GK1059" i="1"/>
  <c r="FJ1059" i="1"/>
  <c r="ES1059" i="1"/>
  <c r="DV1059" i="1" a="1"/>
  <c r="DV1059" i="1" s="1"/>
  <c r="DH1059" i="1"/>
  <c r="CN1059" i="1"/>
  <c r="AO1059" i="1"/>
  <c r="M1059" i="1"/>
  <c r="M1059" i="1" a="1"/>
  <c r="L1059" i="1" a="1"/>
  <c r="L1059" i="1" s="1"/>
  <c r="K1059" i="1"/>
  <c r="HH1058" i="1"/>
  <c r="GK1058" i="1"/>
  <c r="FJ1058" i="1"/>
  <c r="ES1058" i="1"/>
  <c r="DV1058" i="1" a="1"/>
  <c r="DV1058" i="1" s="1"/>
  <c r="DH1058" i="1"/>
  <c r="CN1058" i="1"/>
  <c r="AO1058" i="1"/>
  <c r="M1058" i="1" a="1"/>
  <c r="M1058" i="1" s="1"/>
  <c r="L1058" i="1" a="1"/>
  <c r="L1058" i="1" s="1"/>
  <c r="K1058" i="1"/>
  <c r="HH1057" i="1"/>
  <c r="GK1057" i="1"/>
  <c r="FJ1057" i="1"/>
  <c r="ES1057" i="1"/>
  <c r="DH1057" i="1"/>
  <c r="CN1057" i="1"/>
  <c r="AO1057" i="1"/>
  <c r="M1057" i="1" a="1"/>
  <c r="M1057" i="1" s="1"/>
  <c r="L1057" i="1" a="1"/>
  <c r="L1057" i="1" s="1"/>
  <c r="K1057" i="1"/>
  <c r="HH1056" i="1"/>
  <c r="GK1056" i="1"/>
  <c r="FJ1056" i="1"/>
  <c r="ES1056" i="1"/>
  <c r="DH1056" i="1"/>
  <c r="CN1056" i="1"/>
  <c r="AO1056" i="1"/>
  <c r="M1056" i="1" a="1"/>
  <c r="M1056" i="1" s="1"/>
  <c r="L1056" i="1" a="1"/>
  <c r="L1056" i="1" s="1"/>
  <c r="K1056" i="1"/>
  <c r="HH1055" i="1"/>
  <c r="GK1055" i="1"/>
  <c r="FJ1055" i="1"/>
  <c r="ES1055" i="1"/>
  <c r="DH1055" i="1"/>
  <c r="CN1055" i="1"/>
  <c r="AO1055" i="1"/>
  <c r="M1055" i="1" a="1"/>
  <c r="M1055" i="1" s="1"/>
  <c r="L1055" i="1" a="1"/>
  <c r="L1055" i="1" s="1"/>
  <c r="K1055" i="1"/>
  <c r="HH1054" i="1"/>
  <c r="GK1054" i="1"/>
  <c r="FJ1054" i="1"/>
  <c r="ES1054" i="1"/>
  <c r="DV1054" i="1"/>
  <c r="AN1054" i="1" s="1"/>
  <c r="DV1054" i="1" a="1"/>
  <c r="DH1054" i="1"/>
  <c r="CN1054" i="1"/>
  <c r="AO1054" i="1"/>
  <c r="M1054" i="1" a="1"/>
  <c r="M1054" i="1" s="1"/>
  <c r="L1054" i="1" a="1"/>
  <c r="L1054" i="1" s="1"/>
  <c r="K1054" i="1"/>
  <c r="HH1053" i="1"/>
  <c r="GK1053" i="1"/>
  <c r="FJ1053" i="1"/>
  <c r="ES1053" i="1"/>
  <c r="DV1053" i="1" a="1"/>
  <c r="DV1053" i="1" s="1"/>
  <c r="DH1053" i="1"/>
  <c r="CN1053" i="1"/>
  <c r="AO1053" i="1"/>
  <c r="M1053" i="1" a="1"/>
  <c r="M1053" i="1" s="1"/>
  <c r="L1053" i="1" a="1"/>
  <c r="L1053" i="1" s="1"/>
  <c r="K1053" i="1"/>
  <c r="HH1052" i="1"/>
  <c r="GK1052" i="1"/>
  <c r="FJ1052" i="1"/>
  <c r="ES1052" i="1"/>
  <c r="DV1052" i="1"/>
  <c r="AN1052" i="1" s="1"/>
  <c r="DV1052" i="1" a="1"/>
  <c r="DH1052" i="1"/>
  <c r="CN1052" i="1"/>
  <c r="AO1052" i="1"/>
  <c r="M1052" i="1" a="1"/>
  <c r="M1052" i="1" s="1"/>
  <c r="L1052" i="1" a="1"/>
  <c r="L1052" i="1" s="1"/>
  <c r="K1052" i="1"/>
  <c r="HH1051" i="1"/>
  <c r="GK1051" i="1"/>
  <c r="FJ1051" i="1"/>
  <c r="ES1051" i="1"/>
  <c r="DV1051" i="1" a="1"/>
  <c r="DV1051" i="1" s="1"/>
  <c r="DH1051" i="1"/>
  <c r="CN1051" i="1"/>
  <c r="AO1051" i="1"/>
  <c r="M1051" i="1" a="1"/>
  <c r="M1051" i="1" s="1"/>
  <c r="L1051" i="1" a="1"/>
  <c r="L1051" i="1" s="1"/>
  <c r="K1051" i="1"/>
  <c r="HH1050" i="1"/>
  <c r="GK1050" i="1"/>
  <c r="FJ1050" i="1"/>
  <c r="ES1050" i="1"/>
  <c r="DV1050" i="1" a="1"/>
  <c r="DV1050" i="1" s="1"/>
  <c r="DH1050" i="1"/>
  <c r="CN1050" i="1"/>
  <c r="AO1050" i="1"/>
  <c r="M1050" i="1" a="1"/>
  <c r="M1050" i="1" s="1"/>
  <c r="L1050" i="1"/>
  <c r="L1050" i="1" a="1"/>
  <c r="K1050" i="1"/>
  <c r="HH1049" i="1"/>
  <c r="GK1049" i="1"/>
  <c r="FJ1049" i="1"/>
  <c r="ES1049" i="1"/>
  <c r="DV1049" i="1" a="1"/>
  <c r="DV1049" i="1" s="1"/>
  <c r="DH1049" i="1"/>
  <c r="CN1049" i="1"/>
  <c r="AO1049" i="1"/>
  <c r="M1049" i="1" a="1"/>
  <c r="M1049" i="1" s="1"/>
  <c r="L1049" i="1" a="1"/>
  <c r="L1049" i="1" s="1"/>
  <c r="K1049" i="1"/>
  <c r="HH1048" i="1"/>
  <c r="GK1048" i="1"/>
  <c r="FJ1048" i="1"/>
  <c r="ES1048" i="1"/>
  <c r="DV1048" i="1" a="1"/>
  <c r="DV1048" i="1" s="1"/>
  <c r="AN1048" i="1" s="1"/>
  <c r="DH1048" i="1"/>
  <c r="CN1048" i="1"/>
  <c r="AO1048" i="1"/>
  <c r="M1048" i="1" a="1"/>
  <c r="M1048" i="1" s="1"/>
  <c r="L1048" i="1" a="1"/>
  <c r="L1048" i="1" s="1"/>
  <c r="K1048" i="1"/>
  <c r="HH1047" i="1"/>
  <c r="GK1047" i="1"/>
  <c r="AN1047" i="1" s="1"/>
  <c r="FJ1047" i="1"/>
  <c r="ES1047" i="1"/>
  <c r="DV1047" i="1" a="1"/>
  <c r="DV1047" i="1" s="1"/>
  <c r="DH1047" i="1"/>
  <c r="CN1047" i="1"/>
  <c r="AO1047" i="1"/>
  <c r="M1047" i="1" a="1"/>
  <c r="M1047" i="1" s="1"/>
  <c r="L1047" i="1"/>
  <c r="L1047" i="1" a="1"/>
  <c r="K1047" i="1"/>
  <c r="HH1046" i="1"/>
  <c r="GK1046" i="1"/>
  <c r="FJ1046" i="1"/>
  <c r="ES1046" i="1"/>
  <c r="DV1046" i="1" a="1"/>
  <c r="DV1046" i="1" s="1"/>
  <c r="AN1046" i="1" s="1"/>
  <c r="DH1046" i="1"/>
  <c r="CN1046" i="1"/>
  <c r="AO1046" i="1"/>
  <c r="M1046" i="1" a="1"/>
  <c r="M1046" i="1" s="1"/>
  <c r="L1046" i="1"/>
  <c r="L1046" i="1" a="1"/>
  <c r="K1046" i="1"/>
  <c r="HH1045" i="1"/>
  <c r="GK1045" i="1"/>
  <c r="FJ1045" i="1"/>
  <c r="ES1045" i="1"/>
  <c r="DV1045" i="1" a="1"/>
  <c r="DV1045" i="1" s="1"/>
  <c r="DH1045" i="1"/>
  <c r="CN1045" i="1"/>
  <c r="AO1045" i="1"/>
  <c r="M1045" i="1" a="1"/>
  <c r="M1045" i="1" s="1"/>
  <c r="L1045" i="1" a="1"/>
  <c r="L1045" i="1" s="1"/>
  <c r="K1045" i="1"/>
  <c r="HH1044" i="1"/>
  <c r="GK1044" i="1"/>
  <c r="FJ1044" i="1"/>
  <c r="ES1044" i="1"/>
  <c r="DV1044" i="1" a="1"/>
  <c r="DV1044" i="1" s="1"/>
  <c r="DH1044" i="1"/>
  <c r="CN1044" i="1"/>
  <c r="AO1044" i="1"/>
  <c r="M1044" i="1" a="1"/>
  <c r="M1044" i="1" s="1"/>
  <c r="L1044" i="1" a="1"/>
  <c r="L1044" i="1" s="1"/>
  <c r="K1044" i="1"/>
  <c r="HH1043" i="1"/>
  <c r="GK1043" i="1"/>
  <c r="FJ1043" i="1"/>
  <c r="ES1043" i="1"/>
  <c r="DV1043" i="1" a="1"/>
  <c r="DV1043" i="1" s="1"/>
  <c r="DH1043" i="1"/>
  <c r="CN1043" i="1"/>
  <c r="AO1043" i="1"/>
  <c r="M1043" i="1" a="1"/>
  <c r="M1043" i="1" s="1"/>
  <c r="L1043" i="1" a="1"/>
  <c r="L1043" i="1" s="1"/>
  <c r="K1043" i="1"/>
  <c r="HH1042" i="1"/>
  <c r="GK1042" i="1"/>
  <c r="FJ1042" i="1"/>
  <c r="ES1042" i="1"/>
  <c r="DV1042" i="1" a="1"/>
  <c r="DV1042" i="1" s="1"/>
  <c r="DH1042" i="1"/>
  <c r="CN1042" i="1"/>
  <c r="AO1042" i="1"/>
  <c r="M1042" i="1" a="1"/>
  <c r="M1042" i="1" s="1"/>
  <c r="L1042" i="1" a="1"/>
  <c r="L1042" i="1" s="1"/>
  <c r="K1042" i="1"/>
  <c r="HH1041" i="1"/>
  <c r="GK1041" i="1"/>
  <c r="FJ1041" i="1"/>
  <c r="ES1041" i="1"/>
  <c r="DV1041" i="1"/>
  <c r="DV1041" i="1" a="1"/>
  <c r="DH1041" i="1"/>
  <c r="CN1041" i="1"/>
  <c r="AO1041" i="1"/>
  <c r="M1041" i="1" a="1"/>
  <c r="M1041" i="1" s="1"/>
  <c r="L1041" i="1"/>
  <c r="L1041" i="1" a="1"/>
  <c r="K1041" i="1"/>
  <c r="HH1040" i="1"/>
  <c r="GK1040" i="1"/>
  <c r="FJ1040" i="1"/>
  <c r="ES1040" i="1"/>
  <c r="DV1040" i="1" a="1"/>
  <c r="DV1040" i="1" s="1"/>
  <c r="DH1040" i="1"/>
  <c r="CN1040" i="1"/>
  <c r="AO1040" i="1"/>
  <c r="M1040" i="1" a="1"/>
  <c r="M1040" i="1" s="1"/>
  <c r="L1040" i="1" a="1"/>
  <c r="L1040" i="1" s="1"/>
  <c r="K1040" i="1"/>
  <c r="HH1039" i="1"/>
  <c r="GK1039" i="1"/>
  <c r="FJ1039" i="1"/>
  <c r="ES1039" i="1"/>
  <c r="DV1039" i="1" a="1"/>
  <c r="DV1039" i="1" s="1"/>
  <c r="DH1039" i="1"/>
  <c r="CN1039" i="1"/>
  <c r="AO1039" i="1"/>
  <c r="M1039" i="1" a="1"/>
  <c r="M1039" i="1" s="1"/>
  <c r="L1039" i="1" a="1"/>
  <c r="L1039" i="1" s="1"/>
  <c r="K1039" i="1"/>
  <c r="HH1038" i="1"/>
  <c r="GK1038" i="1"/>
  <c r="FJ1038" i="1"/>
  <c r="ES1038" i="1"/>
  <c r="DV1038" i="1" a="1"/>
  <c r="DV1038" i="1" s="1"/>
  <c r="DH1038" i="1"/>
  <c r="CN1038" i="1"/>
  <c r="AO1038" i="1"/>
  <c r="M1038" i="1" a="1"/>
  <c r="M1038" i="1" s="1"/>
  <c r="L1038" i="1"/>
  <c r="L1038" i="1" a="1"/>
  <c r="K1038" i="1"/>
  <c r="HH1037" i="1"/>
  <c r="GK1037" i="1"/>
  <c r="FJ1037" i="1"/>
  <c r="ES1037" i="1"/>
  <c r="DV1037" i="1" a="1"/>
  <c r="DV1037" i="1" s="1"/>
  <c r="DH1037" i="1"/>
  <c r="CN1037" i="1"/>
  <c r="AO1037" i="1"/>
  <c r="M1037" i="1" a="1"/>
  <c r="M1037" i="1" s="1"/>
  <c r="L1037" i="1" a="1"/>
  <c r="L1037" i="1" s="1"/>
  <c r="K1037" i="1"/>
  <c r="HH1036" i="1"/>
  <c r="GK1036" i="1"/>
  <c r="FJ1036" i="1"/>
  <c r="ES1036" i="1"/>
  <c r="DV1036" i="1" a="1"/>
  <c r="DV1036" i="1" s="1"/>
  <c r="DH1036" i="1"/>
  <c r="CN1036" i="1"/>
  <c r="AO1036" i="1"/>
  <c r="M1036" i="1"/>
  <c r="M1036" i="1" a="1"/>
  <c r="L1036" i="1" a="1"/>
  <c r="L1036" i="1" s="1"/>
  <c r="K1036" i="1"/>
  <c r="HH1035" i="1"/>
  <c r="GK1035" i="1"/>
  <c r="FJ1035" i="1"/>
  <c r="ES1035" i="1"/>
  <c r="DV1035" i="1" a="1"/>
  <c r="DV1035" i="1" s="1"/>
  <c r="DH1035" i="1"/>
  <c r="CN1035" i="1"/>
  <c r="AO1035" i="1"/>
  <c r="M1035" i="1" a="1"/>
  <c r="M1035" i="1" s="1"/>
  <c r="L1035" i="1" a="1"/>
  <c r="L1035" i="1" s="1"/>
  <c r="K1035" i="1"/>
  <c r="HH1034" i="1"/>
  <c r="GK1034" i="1"/>
  <c r="FJ1034" i="1"/>
  <c r="ES1034" i="1"/>
  <c r="DV1034" i="1" a="1"/>
  <c r="DV1034" i="1" s="1"/>
  <c r="DH1034" i="1"/>
  <c r="CN1034" i="1"/>
  <c r="AO1034" i="1"/>
  <c r="M1034" i="1" a="1"/>
  <c r="M1034" i="1" s="1"/>
  <c r="L1034" i="1"/>
  <c r="L1034" i="1" a="1"/>
  <c r="K1034" i="1"/>
  <c r="HH1033" i="1"/>
  <c r="GK1033" i="1"/>
  <c r="FJ1033" i="1"/>
  <c r="ES1033" i="1"/>
  <c r="DV1033" i="1" a="1"/>
  <c r="DV1033" i="1" s="1"/>
  <c r="DH1033" i="1"/>
  <c r="CN1033" i="1"/>
  <c r="AO1033" i="1"/>
  <c r="M1033" i="1" a="1"/>
  <c r="M1033" i="1" s="1"/>
  <c r="L1033" i="1" a="1"/>
  <c r="L1033" i="1" s="1"/>
  <c r="K1033" i="1"/>
  <c r="HH1032" i="1"/>
  <c r="GK1032" i="1"/>
  <c r="FJ1032" i="1"/>
  <c r="ES1032" i="1"/>
  <c r="DV1032" i="1" a="1"/>
  <c r="DV1032" i="1" s="1"/>
  <c r="DH1032" i="1"/>
  <c r="CN1032" i="1"/>
  <c r="AO1032" i="1"/>
  <c r="M1032" i="1" a="1"/>
  <c r="M1032" i="1" s="1"/>
  <c r="L1032" i="1" a="1"/>
  <c r="L1032" i="1" s="1"/>
  <c r="K1032" i="1"/>
  <c r="HH1031" i="1"/>
  <c r="GK1031" i="1"/>
  <c r="FJ1031" i="1"/>
  <c r="ES1031" i="1"/>
  <c r="DV1031" i="1" a="1"/>
  <c r="DV1031" i="1" s="1"/>
  <c r="DH1031" i="1"/>
  <c r="CN1031" i="1"/>
  <c r="AO1031" i="1"/>
  <c r="M1031" i="1" a="1"/>
  <c r="M1031" i="1" s="1"/>
  <c r="L1031" i="1" a="1"/>
  <c r="L1031" i="1" s="1"/>
  <c r="K1031" i="1"/>
  <c r="HH1030" i="1"/>
  <c r="GK1030" i="1"/>
  <c r="FJ1030" i="1"/>
  <c r="ES1030" i="1"/>
  <c r="DV1030" i="1" a="1"/>
  <c r="DV1030" i="1" s="1"/>
  <c r="DH1030" i="1"/>
  <c r="CN1030" i="1"/>
  <c r="AO1030" i="1"/>
  <c r="M1030" i="1" a="1"/>
  <c r="M1030" i="1" s="1"/>
  <c r="L1030" i="1"/>
  <c r="L1030" i="1" a="1"/>
  <c r="K1030" i="1"/>
  <c r="HH1029" i="1"/>
  <c r="GK1029" i="1"/>
  <c r="FJ1029" i="1"/>
  <c r="ES1029" i="1"/>
  <c r="DV1029" i="1" a="1"/>
  <c r="DV1029" i="1" s="1"/>
  <c r="DH1029" i="1"/>
  <c r="CN1029" i="1"/>
  <c r="AO1029" i="1"/>
  <c r="M1029" i="1" a="1"/>
  <c r="M1029" i="1" s="1"/>
  <c r="L1029" i="1" a="1"/>
  <c r="L1029" i="1" s="1"/>
  <c r="K1029" i="1"/>
  <c r="HH1028" i="1"/>
  <c r="GK1028" i="1"/>
  <c r="FJ1028" i="1"/>
  <c r="ES1028" i="1"/>
  <c r="DV1028" i="1" a="1"/>
  <c r="DV1028" i="1" s="1"/>
  <c r="DH1028" i="1"/>
  <c r="CN1028" i="1"/>
  <c r="AO1028" i="1"/>
  <c r="M1028" i="1"/>
  <c r="M1028" i="1" a="1"/>
  <c r="L1028" i="1" a="1"/>
  <c r="L1028" i="1" s="1"/>
  <c r="K1028" i="1"/>
  <c r="HH1027" i="1"/>
  <c r="GK1027" i="1"/>
  <c r="FJ1027" i="1"/>
  <c r="ES1027" i="1"/>
  <c r="DV1027" i="1" a="1"/>
  <c r="DV1027" i="1" s="1"/>
  <c r="DH1027" i="1"/>
  <c r="CN1027" i="1"/>
  <c r="AO1027" i="1"/>
  <c r="M1027" i="1"/>
  <c r="M1027" i="1" a="1"/>
  <c r="L1027" i="1" a="1"/>
  <c r="L1027" i="1" s="1"/>
  <c r="K1027" i="1"/>
  <c r="HH1026" i="1"/>
  <c r="GK1026" i="1"/>
  <c r="FJ1026" i="1"/>
  <c r="ES1026" i="1"/>
  <c r="DV1026" i="1"/>
  <c r="DV1026" i="1" a="1"/>
  <c r="DH1026" i="1"/>
  <c r="CN1026" i="1"/>
  <c r="AO1026" i="1"/>
  <c r="M1026" i="1" a="1"/>
  <c r="M1026" i="1" s="1"/>
  <c r="L1026" i="1"/>
  <c r="L1026" i="1" a="1"/>
  <c r="K1026" i="1"/>
  <c r="HH1025" i="1"/>
  <c r="GK1025" i="1"/>
  <c r="FJ1025" i="1"/>
  <c r="ES1025" i="1"/>
  <c r="DV1025" i="1" a="1"/>
  <c r="DV1025" i="1" s="1"/>
  <c r="DH1025" i="1"/>
  <c r="CN1025" i="1"/>
  <c r="AO1025" i="1"/>
  <c r="M1025" i="1" a="1"/>
  <c r="M1025" i="1" s="1"/>
  <c r="L1025" i="1" a="1"/>
  <c r="L1025" i="1" s="1"/>
  <c r="K1025" i="1"/>
  <c r="HH1024" i="1"/>
  <c r="GK1024" i="1"/>
  <c r="FJ1024" i="1"/>
  <c r="ES1024" i="1"/>
  <c r="DV1024" i="1" a="1"/>
  <c r="DV1024" i="1" s="1"/>
  <c r="DH1024" i="1"/>
  <c r="CN1024" i="1"/>
  <c r="AO1024" i="1"/>
  <c r="M1024" i="1" a="1"/>
  <c r="M1024" i="1" s="1"/>
  <c r="L1024" i="1" a="1"/>
  <c r="L1024" i="1" s="1"/>
  <c r="K1024" i="1"/>
  <c r="HH1023" i="1"/>
  <c r="GK1023" i="1"/>
  <c r="FJ1023" i="1"/>
  <c r="ES1023" i="1"/>
  <c r="DV1023" i="1" a="1"/>
  <c r="DV1023" i="1" s="1"/>
  <c r="DH1023" i="1"/>
  <c r="CN1023" i="1"/>
  <c r="AO1023" i="1"/>
  <c r="M1023" i="1" a="1"/>
  <c r="M1023" i="1" s="1"/>
  <c r="L1023" i="1" a="1"/>
  <c r="L1023" i="1" s="1"/>
  <c r="K1023" i="1"/>
  <c r="HH1022" i="1"/>
  <c r="GK1022" i="1"/>
  <c r="FJ1022" i="1"/>
  <c r="ES1022" i="1"/>
  <c r="DV1022" i="1" a="1"/>
  <c r="DV1022" i="1" s="1"/>
  <c r="DH1022" i="1"/>
  <c r="CN1022" i="1"/>
  <c r="AO1022" i="1"/>
  <c r="M1022" i="1" a="1"/>
  <c r="M1022" i="1" s="1"/>
  <c r="L1022" i="1" a="1"/>
  <c r="L1022" i="1" s="1"/>
  <c r="K1022" i="1"/>
  <c r="HH1021" i="1"/>
  <c r="GK1021" i="1"/>
  <c r="FJ1021" i="1"/>
  <c r="ES1021" i="1"/>
  <c r="DH1021" i="1"/>
  <c r="CN1021" i="1"/>
  <c r="AO1021" i="1"/>
  <c r="M1021" i="1"/>
  <c r="M1021" i="1" a="1"/>
  <c r="L1021" i="1" a="1"/>
  <c r="L1021" i="1" s="1"/>
  <c r="K1021" i="1"/>
  <c r="HH1020" i="1"/>
  <c r="GK1020" i="1"/>
  <c r="FJ1020" i="1"/>
  <c r="ES1020" i="1"/>
  <c r="DH1020" i="1"/>
  <c r="CN1020" i="1"/>
  <c r="AO1020" i="1"/>
  <c r="M1020" i="1" a="1"/>
  <c r="M1020" i="1" s="1"/>
  <c r="L1020" i="1" a="1"/>
  <c r="L1020" i="1" s="1"/>
  <c r="K1020" i="1"/>
  <c r="HH1019" i="1"/>
  <c r="GK1019" i="1"/>
  <c r="FJ1019" i="1"/>
  <c r="ES1019" i="1"/>
  <c r="DV1019" i="1" a="1"/>
  <c r="DV1019" i="1" s="1"/>
  <c r="DH1019" i="1"/>
  <c r="CN1019" i="1"/>
  <c r="AO1019" i="1"/>
  <c r="M1019" i="1" a="1"/>
  <c r="M1019" i="1" s="1"/>
  <c r="L1019" i="1" a="1"/>
  <c r="L1019" i="1" s="1"/>
  <c r="K1019" i="1"/>
  <c r="HH1018" i="1"/>
  <c r="GK1018" i="1"/>
  <c r="FJ1018" i="1"/>
  <c r="ES1018" i="1"/>
  <c r="DV1018" i="1" a="1"/>
  <c r="DV1018" i="1" s="1"/>
  <c r="DH1018" i="1"/>
  <c r="CN1018" i="1"/>
  <c r="AO1018" i="1"/>
  <c r="M1018" i="1" a="1"/>
  <c r="M1018" i="1" s="1"/>
  <c r="L1018" i="1" a="1"/>
  <c r="L1018" i="1" s="1"/>
  <c r="K1018" i="1"/>
  <c r="HH1017" i="1"/>
  <c r="GK1017" i="1"/>
  <c r="FJ1017" i="1"/>
  <c r="ES1017" i="1"/>
  <c r="DV1017" i="1" a="1"/>
  <c r="DV1017" i="1" s="1"/>
  <c r="DH1017" i="1"/>
  <c r="CN1017" i="1"/>
  <c r="AO1017" i="1"/>
  <c r="M1017" i="1" a="1"/>
  <c r="M1017" i="1" s="1"/>
  <c r="L1017" i="1" a="1"/>
  <c r="L1017" i="1" s="1"/>
  <c r="K1017" i="1"/>
  <c r="HH1016" i="1"/>
  <c r="GK1016" i="1"/>
  <c r="FJ1016" i="1"/>
  <c r="ES1016" i="1"/>
  <c r="DV1016" i="1" a="1"/>
  <c r="DV1016" i="1" s="1"/>
  <c r="AN1016" i="1" s="1"/>
  <c r="DH1016" i="1"/>
  <c r="CN1016" i="1"/>
  <c r="AO1016" i="1"/>
  <c r="M1016" i="1" a="1"/>
  <c r="M1016" i="1" s="1"/>
  <c r="L1016" i="1" a="1"/>
  <c r="L1016" i="1" s="1"/>
  <c r="K1016" i="1"/>
  <c r="HH1015" i="1"/>
  <c r="GK1015" i="1"/>
  <c r="FJ1015" i="1"/>
  <c r="ES1015" i="1"/>
  <c r="DV1015" i="1" a="1"/>
  <c r="DV1015" i="1" s="1"/>
  <c r="DH1015" i="1"/>
  <c r="CN1015" i="1"/>
  <c r="AO1015" i="1"/>
  <c r="M1015" i="1" a="1"/>
  <c r="M1015" i="1" s="1"/>
  <c r="L1015" i="1" a="1"/>
  <c r="L1015" i="1" s="1"/>
  <c r="K1015" i="1"/>
  <c r="HH1014" i="1"/>
  <c r="GK1014" i="1"/>
  <c r="FJ1014" i="1"/>
  <c r="ES1014" i="1"/>
  <c r="DV1014" i="1" a="1"/>
  <c r="DV1014" i="1" s="1"/>
  <c r="DH1014" i="1"/>
  <c r="CN1014" i="1"/>
  <c r="AO1014" i="1"/>
  <c r="M1014" i="1" a="1"/>
  <c r="M1014" i="1" s="1"/>
  <c r="L1014" i="1"/>
  <c r="L1014" i="1" a="1"/>
  <c r="K1014" i="1"/>
  <c r="HH1013" i="1"/>
  <c r="GK1013" i="1"/>
  <c r="FJ1013" i="1"/>
  <c r="ES1013" i="1"/>
  <c r="DV1013" i="1" a="1"/>
  <c r="DV1013" i="1" s="1"/>
  <c r="AN1013" i="1" s="1"/>
  <c r="DH1013" i="1"/>
  <c r="CN1013" i="1"/>
  <c r="AO1013" i="1"/>
  <c r="M1013" i="1" a="1"/>
  <c r="M1013" i="1" s="1"/>
  <c r="L1013" i="1" a="1"/>
  <c r="L1013" i="1" s="1"/>
  <c r="K1013" i="1"/>
  <c r="HH1012" i="1"/>
  <c r="GK1012" i="1"/>
  <c r="FJ1012" i="1"/>
  <c r="ES1012" i="1"/>
  <c r="DV1012" i="1" a="1"/>
  <c r="DV1012" i="1" s="1"/>
  <c r="DH1012" i="1"/>
  <c r="CN1012" i="1"/>
  <c r="AO1012" i="1"/>
  <c r="M1012" i="1" a="1"/>
  <c r="M1012" i="1" s="1"/>
  <c r="L1012" i="1" a="1"/>
  <c r="L1012" i="1" s="1"/>
  <c r="K1012" i="1"/>
  <c r="HH1011" i="1"/>
  <c r="GK1011" i="1"/>
  <c r="FJ1011" i="1"/>
  <c r="ES1011" i="1"/>
  <c r="DV1011" i="1" a="1"/>
  <c r="DV1011" i="1" s="1"/>
  <c r="DH1011" i="1"/>
  <c r="CN1011" i="1"/>
  <c r="AO1011" i="1"/>
  <c r="M1011" i="1" a="1"/>
  <c r="M1011" i="1" s="1"/>
  <c r="L1011" i="1" a="1"/>
  <c r="L1011" i="1" s="1"/>
  <c r="K1011" i="1"/>
  <c r="HH1010" i="1"/>
  <c r="GK1010" i="1"/>
  <c r="FJ1010" i="1"/>
  <c r="ES1010" i="1"/>
  <c r="DV1010" i="1"/>
  <c r="DV1010" i="1" a="1"/>
  <c r="DH1010" i="1"/>
  <c r="CN1010" i="1"/>
  <c r="AO1010" i="1"/>
  <c r="M1010" i="1" a="1"/>
  <c r="M1010" i="1" s="1"/>
  <c r="L1010" i="1" a="1"/>
  <c r="L1010" i="1" s="1"/>
  <c r="K1010" i="1"/>
  <c r="HH1009" i="1"/>
  <c r="GK1009" i="1"/>
  <c r="FJ1009" i="1"/>
  <c r="ES1009" i="1"/>
  <c r="DV1009" i="1" a="1"/>
  <c r="DV1009" i="1" s="1"/>
  <c r="DH1009" i="1"/>
  <c r="CN1009" i="1"/>
  <c r="AO1009" i="1"/>
  <c r="M1009" i="1" a="1"/>
  <c r="M1009" i="1" s="1"/>
  <c r="L1009" i="1" a="1"/>
  <c r="L1009" i="1" s="1"/>
  <c r="K1009" i="1"/>
  <c r="HH1008" i="1"/>
  <c r="GK1008" i="1"/>
  <c r="FJ1008" i="1"/>
  <c r="ES1008" i="1"/>
  <c r="DH1008" i="1"/>
  <c r="CN1008" i="1"/>
  <c r="AO1008" i="1"/>
  <c r="M1008" i="1" a="1"/>
  <c r="M1008" i="1" s="1"/>
  <c r="L1008" i="1" a="1"/>
  <c r="L1008" i="1" s="1"/>
  <c r="K1008" i="1"/>
  <c r="HH1007" i="1"/>
  <c r="GK1007" i="1"/>
  <c r="FJ1007" i="1"/>
  <c r="ES1007" i="1"/>
  <c r="AN1007" i="1" s="1"/>
  <c r="DH1007" i="1"/>
  <c r="CN1007" i="1"/>
  <c r="AO1007" i="1"/>
  <c r="M1007" i="1" a="1"/>
  <c r="M1007" i="1" s="1"/>
  <c r="L1007" i="1" a="1"/>
  <c r="L1007" i="1" s="1"/>
  <c r="K1007" i="1"/>
  <c r="HH1006" i="1"/>
  <c r="GK1006" i="1"/>
  <c r="FJ1006" i="1"/>
  <c r="ES1006" i="1"/>
  <c r="DV1006" i="1" a="1"/>
  <c r="DV1006" i="1" s="1"/>
  <c r="DH1006" i="1"/>
  <c r="CN1006" i="1"/>
  <c r="AO1006" i="1"/>
  <c r="M1006" i="1" a="1"/>
  <c r="M1006" i="1" s="1"/>
  <c r="L1006" i="1" a="1"/>
  <c r="L1006" i="1" s="1"/>
  <c r="K1006" i="1"/>
  <c r="HH1005" i="1"/>
  <c r="GK1005" i="1"/>
  <c r="FJ1005" i="1"/>
  <c r="ES1005" i="1"/>
  <c r="DH1005" i="1"/>
  <c r="CN1005" i="1"/>
  <c r="AO1005" i="1"/>
  <c r="M1005" i="1"/>
  <c r="M1005" i="1" a="1"/>
  <c r="L1005" i="1" a="1"/>
  <c r="L1005" i="1" s="1"/>
  <c r="K1005" i="1"/>
  <c r="HH1004" i="1"/>
  <c r="GK1004" i="1"/>
  <c r="FJ1004" i="1"/>
  <c r="ES1004" i="1"/>
  <c r="DV1004" i="1"/>
  <c r="DV1004" i="1" a="1"/>
  <c r="DH1004" i="1"/>
  <c r="CN1004" i="1"/>
  <c r="AO1004" i="1"/>
  <c r="M1004" i="1" a="1"/>
  <c r="M1004" i="1" s="1"/>
  <c r="L1004" i="1" a="1"/>
  <c r="L1004" i="1" s="1"/>
  <c r="K1004" i="1"/>
  <c r="HH1003" i="1"/>
  <c r="GK1003" i="1"/>
  <c r="FJ1003" i="1"/>
  <c r="ES1003" i="1"/>
  <c r="DV1003" i="1" a="1"/>
  <c r="DV1003" i="1" s="1"/>
  <c r="AN1003" i="1" s="1"/>
  <c r="DH1003" i="1"/>
  <c r="CN1003" i="1"/>
  <c r="AO1003" i="1"/>
  <c r="M1003" i="1" a="1"/>
  <c r="M1003" i="1" s="1"/>
  <c r="L1003" i="1" a="1"/>
  <c r="L1003" i="1" s="1"/>
  <c r="K1003" i="1"/>
  <c r="HH1002" i="1"/>
  <c r="GK1002" i="1"/>
  <c r="FJ1002" i="1"/>
  <c r="ES1002" i="1"/>
  <c r="DV1002" i="1" a="1"/>
  <c r="DV1002" i="1" s="1"/>
  <c r="DH1002" i="1"/>
  <c r="CN1002" i="1"/>
  <c r="AO1002" i="1"/>
  <c r="M1002" i="1" a="1"/>
  <c r="M1002" i="1" s="1"/>
  <c r="L1002" i="1" a="1"/>
  <c r="L1002" i="1" s="1"/>
  <c r="K1002" i="1"/>
  <c r="HH1001" i="1"/>
  <c r="GK1001" i="1"/>
  <c r="FJ1001" i="1"/>
  <c r="ES1001" i="1"/>
  <c r="DV1001" i="1" a="1"/>
  <c r="DV1001" i="1" s="1"/>
  <c r="DH1001" i="1"/>
  <c r="CN1001" i="1"/>
  <c r="AO1001" i="1"/>
  <c r="M1001" i="1" a="1"/>
  <c r="M1001" i="1" s="1"/>
  <c r="L1001" i="1" a="1"/>
  <c r="L1001" i="1" s="1"/>
  <c r="K1001" i="1"/>
  <c r="HH1000" i="1"/>
  <c r="GK1000" i="1"/>
  <c r="FJ1000" i="1"/>
  <c r="ES1000" i="1"/>
  <c r="DV1000" i="1" a="1"/>
  <c r="DV1000" i="1" s="1"/>
  <c r="DH1000" i="1"/>
  <c r="CN1000" i="1"/>
  <c r="AO1000" i="1"/>
  <c r="M1000" i="1" a="1"/>
  <c r="M1000" i="1" s="1"/>
  <c r="L1000" i="1" a="1"/>
  <c r="L1000" i="1" s="1"/>
  <c r="K1000" i="1"/>
  <c r="HH999" i="1"/>
  <c r="GK999" i="1"/>
  <c r="FJ999" i="1"/>
  <c r="ES999" i="1"/>
  <c r="DV999" i="1" a="1"/>
  <c r="DV999" i="1" s="1"/>
  <c r="CN999" i="1"/>
  <c r="AO999" i="1"/>
  <c r="M999" i="1" a="1"/>
  <c r="M999" i="1" s="1"/>
  <c r="L999" i="1" a="1"/>
  <c r="L999" i="1" s="1"/>
  <c r="K999" i="1"/>
  <c r="HH998" i="1"/>
  <c r="GK998" i="1"/>
  <c r="FJ998" i="1"/>
  <c r="ES998" i="1"/>
  <c r="DV998" i="1" a="1"/>
  <c r="DV998" i="1" s="1"/>
  <c r="DH998" i="1"/>
  <c r="CN998" i="1"/>
  <c r="AO998" i="1"/>
  <c r="M998" i="1" a="1"/>
  <c r="M998" i="1" s="1"/>
  <c r="L998" i="1" a="1"/>
  <c r="L998" i="1" s="1"/>
  <c r="K998" i="1"/>
  <c r="HH997" i="1"/>
  <c r="GK997" i="1"/>
  <c r="FJ997" i="1"/>
  <c r="ES997" i="1"/>
  <c r="DH997" i="1"/>
  <c r="CN997" i="1"/>
  <c r="AO997" i="1"/>
  <c r="M997" i="1" a="1"/>
  <c r="M997" i="1" s="1"/>
  <c r="L997" i="1" a="1"/>
  <c r="L997" i="1" s="1"/>
  <c r="K997" i="1"/>
  <c r="HH996" i="1"/>
  <c r="GK996" i="1"/>
  <c r="FJ996" i="1"/>
  <c r="ES996" i="1"/>
  <c r="DH996" i="1"/>
  <c r="CN996" i="1"/>
  <c r="AO996" i="1"/>
  <c r="M996" i="1" a="1"/>
  <c r="M996" i="1" s="1"/>
  <c r="L996" i="1" a="1"/>
  <c r="L996" i="1" s="1"/>
  <c r="K996" i="1"/>
  <c r="HH995" i="1"/>
  <c r="GK995" i="1"/>
  <c r="FJ995" i="1"/>
  <c r="ES995" i="1"/>
  <c r="DH995" i="1"/>
  <c r="CN995" i="1"/>
  <c r="AO995" i="1"/>
  <c r="M995" i="1" a="1"/>
  <c r="M995" i="1" s="1"/>
  <c r="L995" i="1" a="1"/>
  <c r="L995" i="1" s="1"/>
  <c r="K995" i="1"/>
  <c r="HH994" i="1"/>
  <c r="GK994" i="1"/>
  <c r="FJ994" i="1"/>
  <c r="ES994" i="1"/>
  <c r="DH994" i="1"/>
  <c r="CN994" i="1"/>
  <c r="AO994" i="1"/>
  <c r="M994" i="1" a="1"/>
  <c r="M994" i="1" s="1"/>
  <c r="L994" i="1" a="1"/>
  <c r="L994" i="1" s="1"/>
  <c r="K994" i="1"/>
  <c r="HH993" i="1"/>
  <c r="GK993" i="1"/>
  <c r="FJ993" i="1"/>
  <c r="ES993" i="1"/>
  <c r="DH993" i="1"/>
  <c r="CN993" i="1"/>
  <c r="AO993" i="1"/>
  <c r="M993" i="1" a="1"/>
  <c r="M993" i="1" s="1"/>
  <c r="L993" i="1" a="1"/>
  <c r="L993" i="1" s="1"/>
  <c r="K993" i="1"/>
  <c r="HH992" i="1"/>
  <c r="GK992" i="1"/>
  <c r="FJ992" i="1"/>
  <c r="ES992" i="1"/>
  <c r="DH992" i="1"/>
  <c r="CN992" i="1"/>
  <c r="AO992" i="1"/>
  <c r="M992" i="1"/>
  <c r="M992" i="1" a="1"/>
  <c r="L992" i="1" a="1"/>
  <c r="L992" i="1" s="1"/>
  <c r="K992" i="1"/>
  <c r="HH991" i="1"/>
  <c r="GK991" i="1"/>
  <c r="FJ991" i="1"/>
  <c r="ES991" i="1"/>
  <c r="DV991" i="1" a="1"/>
  <c r="DV991" i="1" s="1"/>
  <c r="DH991" i="1"/>
  <c r="CN991" i="1"/>
  <c r="AO991" i="1"/>
  <c r="M991" i="1" a="1"/>
  <c r="M991" i="1" s="1"/>
  <c r="L991" i="1" a="1"/>
  <c r="L991" i="1" s="1"/>
  <c r="K991" i="1"/>
  <c r="HH990" i="1"/>
  <c r="GK990" i="1"/>
  <c r="FJ990" i="1"/>
  <c r="ES990" i="1"/>
  <c r="DH990" i="1"/>
  <c r="CN990" i="1"/>
  <c r="AO990" i="1"/>
  <c r="M990" i="1" a="1"/>
  <c r="M990" i="1" s="1"/>
  <c r="L990" i="1" a="1"/>
  <c r="L990" i="1" s="1"/>
  <c r="K990" i="1"/>
  <c r="HH989" i="1"/>
  <c r="GK989" i="1"/>
  <c r="FJ989" i="1"/>
  <c r="ES989" i="1"/>
  <c r="DH989" i="1"/>
  <c r="CN989" i="1"/>
  <c r="AO989" i="1"/>
  <c r="M989" i="1" a="1"/>
  <c r="M989" i="1" s="1"/>
  <c r="L989" i="1" a="1"/>
  <c r="L989" i="1" s="1"/>
  <c r="K989" i="1"/>
  <c r="HH988" i="1"/>
  <c r="GK988" i="1"/>
  <c r="FJ988" i="1"/>
  <c r="ES988" i="1"/>
  <c r="DH988" i="1"/>
  <c r="CN988" i="1"/>
  <c r="AO988" i="1"/>
  <c r="M988" i="1" a="1"/>
  <c r="M988" i="1" s="1"/>
  <c r="L988" i="1" a="1"/>
  <c r="L988" i="1" s="1"/>
  <c r="K988" i="1"/>
  <c r="HH987" i="1"/>
  <c r="GK987" i="1"/>
  <c r="FJ987" i="1"/>
  <c r="ES987" i="1"/>
  <c r="DV987" i="1" a="1"/>
  <c r="DV987" i="1" s="1"/>
  <c r="DH987" i="1"/>
  <c r="CN987" i="1"/>
  <c r="AO987" i="1"/>
  <c r="M987" i="1"/>
  <c r="M987" i="1" a="1"/>
  <c r="L987" i="1"/>
  <c r="L987" i="1" a="1"/>
  <c r="K987" i="1"/>
  <c r="HH986" i="1"/>
  <c r="GK986" i="1"/>
  <c r="FJ986" i="1"/>
  <c r="ES986" i="1"/>
  <c r="DV986" i="1" a="1"/>
  <c r="DV986" i="1" s="1"/>
  <c r="DH986" i="1"/>
  <c r="CN986" i="1"/>
  <c r="AO986" i="1"/>
  <c r="M986" i="1" a="1"/>
  <c r="M986" i="1" s="1"/>
  <c r="L986" i="1" a="1"/>
  <c r="L986" i="1" s="1"/>
  <c r="K986" i="1"/>
  <c r="HH985" i="1"/>
  <c r="GK985" i="1"/>
  <c r="FJ985" i="1"/>
  <c r="ES985" i="1"/>
  <c r="DV985" i="1" a="1"/>
  <c r="DV985" i="1" s="1"/>
  <c r="DH985" i="1"/>
  <c r="CN985" i="1"/>
  <c r="AO985" i="1"/>
  <c r="M985" i="1" a="1"/>
  <c r="M985" i="1" s="1"/>
  <c r="L985" i="1" a="1"/>
  <c r="L985" i="1" s="1"/>
  <c r="K985" i="1"/>
  <c r="HH984" i="1"/>
  <c r="GK984" i="1"/>
  <c r="FJ984" i="1"/>
  <c r="ES984" i="1"/>
  <c r="DV984" i="1" a="1"/>
  <c r="DV984" i="1" s="1"/>
  <c r="DH984" i="1"/>
  <c r="CN984" i="1"/>
  <c r="AO984" i="1"/>
  <c r="M984" i="1" a="1"/>
  <c r="M984" i="1" s="1"/>
  <c r="L984" i="1" a="1"/>
  <c r="L984" i="1" s="1"/>
  <c r="K984" i="1"/>
  <c r="HH983" i="1"/>
  <c r="GK983" i="1"/>
  <c r="FJ983" i="1"/>
  <c r="ES983" i="1"/>
  <c r="DV983" i="1" a="1"/>
  <c r="DV983" i="1" s="1"/>
  <c r="AN983" i="1" s="1"/>
  <c r="DH983" i="1"/>
  <c r="CN983" i="1"/>
  <c r="AO983" i="1"/>
  <c r="M983" i="1" a="1"/>
  <c r="M983" i="1" s="1"/>
  <c r="L983" i="1" a="1"/>
  <c r="L983" i="1" s="1"/>
  <c r="K983" i="1"/>
  <c r="HH982" i="1"/>
  <c r="GK982" i="1"/>
  <c r="FJ982" i="1"/>
  <c r="ES982" i="1"/>
  <c r="DV982" i="1" a="1"/>
  <c r="DV982" i="1" s="1"/>
  <c r="DH982" i="1"/>
  <c r="CN982" i="1"/>
  <c r="AO982" i="1"/>
  <c r="M982" i="1" a="1"/>
  <c r="M982" i="1" s="1"/>
  <c r="L982" i="1"/>
  <c r="L982" i="1" a="1"/>
  <c r="K982" i="1"/>
  <c r="HH981" i="1"/>
  <c r="GK981" i="1"/>
  <c r="FJ981" i="1"/>
  <c r="ES981" i="1"/>
  <c r="DV981" i="1" a="1"/>
  <c r="DV981" i="1" s="1"/>
  <c r="DH981" i="1"/>
  <c r="CN981" i="1"/>
  <c r="AO981" i="1"/>
  <c r="M981" i="1"/>
  <c r="M981" i="1" a="1"/>
  <c r="L981" i="1" a="1"/>
  <c r="L981" i="1" s="1"/>
  <c r="K981" i="1"/>
  <c r="HH980" i="1"/>
  <c r="GK980" i="1"/>
  <c r="FJ980" i="1"/>
  <c r="ES980" i="1"/>
  <c r="DV980" i="1"/>
  <c r="AN980" i="1" s="1"/>
  <c r="DV980" i="1" a="1"/>
  <c r="DH980" i="1"/>
  <c r="CN980" i="1"/>
  <c r="AO980" i="1"/>
  <c r="M980" i="1" a="1"/>
  <c r="M980" i="1" s="1"/>
  <c r="L980" i="1" a="1"/>
  <c r="L980" i="1" s="1"/>
  <c r="K980" i="1"/>
  <c r="HH979" i="1"/>
  <c r="GK979" i="1"/>
  <c r="FJ979" i="1"/>
  <c r="ES979" i="1"/>
  <c r="DV979" i="1" a="1"/>
  <c r="DV979" i="1" s="1"/>
  <c r="DH979" i="1"/>
  <c r="CN979" i="1"/>
  <c r="AO979" i="1"/>
  <c r="M979" i="1" a="1"/>
  <c r="M979" i="1" s="1"/>
  <c r="L979" i="1" a="1"/>
  <c r="L979" i="1" s="1"/>
  <c r="K979" i="1"/>
  <c r="HH978" i="1"/>
  <c r="GK978" i="1"/>
  <c r="FJ978" i="1"/>
  <c r="ES978" i="1"/>
  <c r="DV978" i="1" a="1"/>
  <c r="DV978" i="1" s="1"/>
  <c r="DH978" i="1"/>
  <c r="CN978" i="1"/>
  <c r="AO978" i="1"/>
  <c r="M978" i="1" a="1"/>
  <c r="M978" i="1" s="1"/>
  <c r="L978" i="1" a="1"/>
  <c r="L978" i="1" s="1"/>
  <c r="K978" i="1"/>
  <c r="HH977" i="1"/>
  <c r="GK977" i="1"/>
  <c r="FJ977" i="1"/>
  <c r="ES977" i="1"/>
  <c r="DV977" i="1" a="1"/>
  <c r="DV977" i="1" s="1"/>
  <c r="DH977" i="1"/>
  <c r="CN977" i="1"/>
  <c r="AO977" i="1"/>
  <c r="M977" i="1" a="1"/>
  <c r="M977" i="1" s="1"/>
  <c r="L977" i="1" a="1"/>
  <c r="L977" i="1" s="1"/>
  <c r="K977" i="1"/>
  <c r="HH976" i="1"/>
  <c r="GK976" i="1"/>
  <c r="FJ976" i="1"/>
  <c r="ES976" i="1"/>
  <c r="DV976" i="1" a="1"/>
  <c r="DV976" i="1" s="1"/>
  <c r="DH976" i="1"/>
  <c r="CN976" i="1"/>
  <c r="AO976" i="1"/>
  <c r="M976" i="1"/>
  <c r="M976" i="1" a="1"/>
  <c r="L976" i="1" a="1"/>
  <c r="L976" i="1" s="1"/>
  <c r="K976" i="1"/>
  <c r="HH975" i="1"/>
  <c r="GK975" i="1"/>
  <c r="FJ975" i="1"/>
  <c r="ES975" i="1"/>
  <c r="DV975" i="1"/>
  <c r="DV975" i="1" a="1"/>
  <c r="DH975" i="1"/>
  <c r="CN975" i="1"/>
  <c r="AO975" i="1"/>
  <c r="M975" i="1" a="1"/>
  <c r="M975" i="1" s="1"/>
  <c r="L975" i="1"/>
  <c r="L975" i="1" a="1"/>
  <c r="K975" i="1"/>
  <c r="HH974" i="1"/>
  <c r="GK974" i="1"/>
  <c r="FJ974" i="1"/>
  <c r="ES974" i="1"/>
  <c r="DV974" i="1" a="1"/>
  <c r="DV974" i="1" s="1"/>
  <c r="DH974" i="1"/>
  <c r="CN974" i="1"/>
  <c r="AO974" i="1"/>
  <c r="M974" i="1" a="1"/>
  <c r="M974" i="1" s="1"/>
  <c r="L974" i="1"/>
  <c r="L974" i="1" a="1"/>
  <c r="K974" i="1"/>
  <c r="HH973" i="1"/>
  <c r="GK973" i="1"/>
  <c r="FJ973" i="1"/>
  <c r="ES973" i="1"/>
  <c r="DV973" i="1" a="1"/>
  <c r="DV973" i="1" s="1"/>
  <c r="DH973" i="1"/>
  <c r="CN973" i="1"/>
  <c r="AO973" i="1"/>
  <c r="M973" i="1" a="1"/>
  <c r="M973" i="1" s="1"/>
  <c r="L973" i="1" a="1"/>
  <c r="L973" i="1" s="1"/>
  <c r="K973" i="1"/>
  <c r="HH972" i="1"/>
  <c r="GK972" i="1"/>
  <c r="FJ972" i="1"/>
  <c r="ES972" i="1"/>
  <c r="DV972" i="1" a="1"/>
  <c r="DV972" i="1" s="1"/>
  <c r="DH972" i="1"/>
  <c r="CN972" i="1"/>
  <c r="AO972" i="1"/>
  <c r="M972" i="1" a="1"/>
  <c r="M972" i="1" s="1"/>
  <c r="L972" i="1" a="1"/>
  <c r="L972" i="1" s="1"/>
  <c r="K972" i="1"/>
  <c r="HH971" i="1"/>
  <c r="GK971" i="1"/>
  <c r="FJ971" i="1"/>
  <c r="ES971" i="1"/>
  <c r="DV971" i="1" a="1"/>
  <c r="DV971" i="1" s="1"/>
  <c r="DH971" i="1"/>
  <c r="CN971" i="1"/>
  <c r="AO971" i="1"/>
  <c r="M971" i="1" a="1"/>
  <c r="M971" i="1" s="1"/>
  <c r="L971" i="1" a="1"/>
  <c r="L971" i="1" s="1"/>
  <c r="K971" i="1"/>
  <c r="HH970" i="1"/>
  <c r="GK970" i="1"/>
  <c r="FJ970" i="1"/>
  <c r="ES970" i="1"/>
  <c r="DV970" i="1" a="1"/>
  <c r="DV970" i="1" s="1"/>
  <c r="DH970" i="1"/>
  <c r="CN970" i="1"/>
  <c r="AO970" i="1"/>
  <c r="M970" i="1" a="1"/>
  <c r="M970" i="1" s="1"/>
  <c r="L970" i="1" a="1"/>
  <c r="L970" i="1" s="1"/>
  <c r="K970" i="1"/>
  <c r="HH969" i="1"/>
  <c r="GK969" i="1"/>
  <c r="FJ969" i="1"/>
  <c r="ES969" i="1"/>
  <c r="DV969" i="1"/>
  <c r="DV969" i="1" a="1"/>
  <c r="DH969" i="1"/>
  <c r="CN969" i="1"/>
  <c r="AO969" i="1"/>
  <c r="M969" i="1" a="1"/>
  <c r="M969" i="1" s="1"/>
  <c r="L969" i="1" a="1"/>
  <c r="L969" i="1" s="1"/>
  <c r="K969" i="1"/>
  <c r="HH968" i="1"/>
  <c r="GK968" i="1"/>
  <c r="FJ968" i="1"/>
  <c r="ES968" i="1"/>
  <c r="DV968" i="1" a="1"/>
  <c r="DV968" i="1" s="1"/>
  <c r="DH968" i="1"/>
  <c r="CN968" i="1"/>
  <c r="AO968" i="1"/>
  <c r="M968" i="1" a="1"/>
  <c r="M968" i="1" s="1"/>
  <c r="L968" i="1" a="1"/>
  <c r="L968" i="1" s="1"/>
  <c r="K968" i="1"/>
  <c r="HH967" i="1"/>
  <c r="GK967" i="1"/>
  <c r="FJ967" i="1"/>
  <c r="ES967" i="1"/>
  <c r="DV967" i="1" a="1"/>
  <c r="DV967" i="1" s="1"/>
  <c r="AN967" i="1" s="1"/>
  <c r="DH967" i="1"/>
  <c r="CN967" i="1"/>
  <c r="AO967" i="1"/>
  <c r="M967" i="1" a="1"/>
  <c r="M967" i="1" s="1"/>
  <c r="L967" i="1"/>
  <c r="L967" i="1" a="1"/>
  <c r="K967" i="1"/>
  <c r="HH966" i="1"/>
  <c r="GK966" i="1"/>
  <c r="FJ966" i="1"/>
  <c r="ES966" i="1"/>
  <c r="DV966" i="1" a="1"/>
  <c r="DV966" i="1" s="1"/>
  <c r="AN966" i="1" s="1"/>
  <c r="DH966" i="1"/>
  <c r="CN966" i="1"/>
  <c r="AO966" i="1"/>
  <c r="M966" i="1" a="1"/>
  <c r="M966" i="1" s="1"/>
  <c r="L966" i="1" a="1"/>
  <c r="L966" i="1" s="1"/>
  <c r="K966" i="1"/>
  <c r="HH965" i="1"/>
  <c r="GK965" i="1"/>
  <c r="FJ965" i="1"/>
  <c r="ES965" i="1"/>
  <c r="DV965" i="1" a="1"/>
  <c r="DV965" i="1" s="1"/>
  <c r="DH965" i="1"/>
  <c r="CN965" i="1"/>
  <c r="AO965" i="1"/>
  <c r="M965" i="1" a="1"/>
  <c r="M965" i="1" s="1"/>
  <c r="L965" i="1" a="1"/>
  <c r="L965" i="1" s="1"/>
  <c r="K965" i="1"/>
  <c r="HH964" i="1"/>
  <c r="GK964" i="1"/>
  <c r="FJ964" i="1"/>
  <c r="ES964" i="1"/>
  <c r="DV964" i="1" a="1"/>
  <c r="DV964" i="1" s="1"/>
  <c r="DH964" i="1"/>
  <c r="CN964" i="1"/>
  <c r="AO964" i="1"/>
  <c r="M964" i="1" a="1"/>
  <c r="M964" i="1" s="1"/>
  <c r="L964" i="1" a="1"/>
  <c r="L964" i="1" s="1"/>
  <c r="K964" i="1"/>
  <c r="HH963" i="1"/>
  <c r="GK963" i="1"/>
  <c r="FJ963" i="1"/>
  <c r="ES963" i="1"/>
  <c r="DV963" i="1" a="1"/>
  <c r="DV963" i="1" s="1"/>
  <c r="DH963" i="1"/>
  <c r="CN963" i="1"/>
  <c r="AO963" i="1"/>
  <c r="M963" i="1" a="1"/>
  <c r="M963" i="1" s="1"/>
  <c r="L963" i="1" a="1"/>
  <c r="L963" i="1" s="1"/>
  <c r="K963" i="1"/>
  <c r="HH962" i="1"/>
  <c r="GK962" i="1"/>
  <c r="FJ962" i="1"/>
  <c r="ES962" i="1"/>
  <c r="DV962" i="1" a="1"/>
  <c r="DV962" i="1" s="1"/>
  <c r="DH962" i="1"/>
  <c r="CN962" i="1"/>
  <c r="AO962" i="1"/>
  <c r="M962" i="1" a="1"/>
  <c r="M962" i="1" s="1"/>
  <c r="L962" i="1" a="1"/>
  <c r="L962" i="1" s="1"/>
  <c r="K962" i="1"/>
  <c r="HH961" i="1"/>
  <c r="GK961" i="1"/>
  <c r="FJ961" i="1"/>
  <c r="ES961" i="1"/>
  <c r="DV961" i="1" a="1"/>
  <c r="DV961" i="1" s="1"/>
  <c r="AN961" i="1" s="1"/>
  <c r="DH961" i="1"/>
  <c r="CN961" i="1"/>
  <c r="AO961" i="1"/>
  <c r="M961" i="1" a="1"/>
  <c r="M961" i="1" s="1"/>
  <c r="L961" i="1" a="1"/>
  <c r="L961" i="1" s="1"/>
  <c r="K961" i="1"/>
  <c r="HH960" i="1"/>
  <c r="GK960" i="1"/>
  <c r="FJ960" i="1"/>
  <c r="ES960" i="1"/>
  <c r="DV960" i="1" a="1"/>
  <c r="DV960" i="1" s="1"/>
  <c r="DH960" i="1"/>
  <c r="CN960" i="1"/>
  <c r="AO960" i="1"/>
  <c r="M960" i="1" a="1"/>
  <c r="M960" i="1" s="1"/>
  <c r="L960" i="1" a="1"/>
  <c r="L960" i="1" s="1"/>
  <c r="K960" i="1"/>
  <c r="HH959" i="1"/>
  <c r="GK959" i="1"/>
  <c r="FJ959" i="1"/>
  <c r="ES959" i="1"/>
  <c r="DV959" i="1" a="1"/>
  <c r="DV959" i="1" s="1"/>
  <c r="DH959" i="1"/>
  <c r="CN959" i="1"/>
  <c r="AO959" i="1"/>
  <c r="M959" i="1" a="1"/>
  <c r="M959" i="1" s="1"/>
  <c r="L959" i="1" a="1"/>
  <c r="L959" i="1" s="1"/>
  <c r="K959" i="1"/>
  <c r="HH958" i="1"/>
  <c r="GK958" i="1"/>
  <c r="FJ958" i="1"/>
  <c r="ES958" i="1"/>
  <c r="DV958" i="1" a="1"/>
  <c r="DV958" i="1" s="1"/>
  <c r="DH958" i="1"/>
  <c r="CN958" i="1"/>
  <c r="AO958" i="1"/>
  <c r="M958" i="1"/>
  <c r="M958" i="1" a="1"/>
  <c r="L958" i="1" a="1"/>
  <c r="L958" i="1" s="1"/>
  <c r="K958" i="1"/>
  <c r="HH957" i="1"/>
  <c r="GK957" i="1"/>
  <c r="FJ957" i="1"/>
  <c r="ES957" i="1"/>
  <c r="DV957" i="1" a="1"/>
  <c r="DV957" i="1" s="1"/>
  <c r="CN957" i="1"/>
  <c r="AO957" i="1"/>
  <c r="M957" i="1" a="1"/>
  <c r="M957" i="1" s="1"/>
  <c r="L957" i="1" a="1"/>
  <c r="L957" i="1" s="1"/>
  <c r="K957" i="1"/>
  <c r="HH956" i="1"/>
  <c r="GK956" i="1"/>
  <c r="FJ956" i="1"/>
  <c r="ES956" i="1"/>
  <c r="DV956" i="1"/>
  <c r="DV956" i="1" a="1"/>
  <c r="DH956" i="1"/>
  <c r="CN956" i="1"/>
  <c r="AO956" i="1"/>
  <c r="M956" i="1" a="1"/>
  <c r="M956" i="1" s="1"/>
  <c r="L956" i="1" a="1"/>
  <c r="L956" i="1" s="1"/>
  <c r="K956" i="1"/>
  <c r="HH955" i="1"/>
  <c r="GK955" i="1"/>
  <c r="FJ955" i="1"/>
  <c r="ES955" i="1"/>
  <c r="DH955" i="1"/>
  <c r="CN955" i="1"/>
  <c r="AO955" i="1"/>
  <c r="M955" i="1" a="1"/>
  <c r="M955" i="1" s="1"/>
  <c r="L955" i="1" a="1"/>
  <c r="L955" i="1" s="1"/>
  <c r="K955" i="1"/>
  <c r="HH954" i="1"/>
  <c r="GK954" i="1"/>
  <c r="FJ954" i="1"/>
  <c r="ES954" i="1"/>
  <c r="AN954" i="1" s="1"/>
  <c r="AO954" i="1"/>
  <c r="M954" i="1" a="1"/>
  <c r="M954" i="1" s="1"/>
  <c r="L954" i="1" a="1"/>
  <c r="L954" i="1" s="1"/>
  <c r="K954" i="1"/>
  <c r="HH953" i="1"/>
  <c r="GK953" i="1"/>
  <c r="FJ953" i="1"/>
  <c r="ES953" i="1"/>
  <c r="AO953" i="1"/>
  <c r="M953" i="1" a="1"/>
  <c r="M953" i="1" s="1"/>
  <c r="L953" i="1" a="1"/>
  <c r="L953" i="1" s="1"/>
  <c r="K953" i="1"/>
  <c r="HH952" i="1"/>
  <c r="GK952" i="1"/>
  <c r="FJ952" i="1"/>
  <c r="ES952" i="1"/>
  <c r="AO952" i="1"/>
  <c r="M952" i="1"/>
  <c r="M952" i="1" a="1"/>
  <c r="L952" i="1"/>
  <c r="L952" i="1" a="1"/>
  <c r="K952" i="1"/>
  <c r="HH951" i="1"/>
  <c r="GK951" i="1"/>
  <c r="FJ951" i="1"/>
  <c r="ES951" i="1"/>
  <c r="AO951" i="1"/>
  <c r="M951" i="1" a="1"/>
  <c r="M951" i="1" s="1"/>
  <c r="L951" i="1" a="1"/>
  <c r="L951" i="1" s="1"/>
  <c r="K951" i="1"/>
  <c r="HH950" i="1"/>
  <c r="GK950" i="1"/>
  <c r="FJ950" i="1"/>
  <c r="ES950" i="1"/>
  <c r="DV950" i="1" a="1"/>
  <c r="DV950" i="1" s="1"/>
  <c r="AN950" i="1" s="1"/>
  <c r="DH950" i="1"/>
  <c r="CN950" i="1"/>
  <c r="AO950" i="1"/>
  <c r="M950" i="1" a="1"/>
  <c r="M950" i="1" s="1"/>
  <c r="L950" i="1" a="1"/>
  <c r="L950" i="1" s="1"/>
  <c r="K950" i="1"/>
  <c r="HH949" i="1"/>
  <c r="GK949" i="1"/>
  <c r="FJ949" i="1"/>
  <c r="ES949" i="1"/>
  <c r="CN949" i="1"/>
  <c r="AO949" i="1"/>
  <c r="M949" i="1" a="1"/>
  <c r="M949" i="1" s="1"/>
  <c r="L949" i="1" a="1"/>
  <c r="L949" i="1" s="1"/>
  <c r="K949" i="1"/>
  <c r="HH948" i="1"/>
  <c r="GK948" i="1"/>
  <c r="FJ948" i="1"/>
  <c r="ES948" i="1"/>
  <c r="DV948" i="1"/>
  <c r="AN948" i="1" s="1"/>
  <c r="DV948" i="1" a="1"/>
  <c r="DH948" i="1"/>
  <c r="CN948" i="1"/>
  <c r="AO948" i="1"/>
  <c r="M948" i="1" a="1"/>
  <c r="M948" i="1" s="1"/>
  <c r="L948" i="1" a="1"/>
  <c r="L948" i="1" s="1"/>
  <c r="K948" i="1"/>
  <c r="HH947" i="1"/>
  <c r="GK947" i="1"/>
  <c r="FJ947" i="1"/>
  <c r="ES947" i="1"/>
  <c r="DV947" i="1" a="1"/>
  <c r="DV947" i="1" s="1"/>
  <c r="DH947" i="1"/>
  <c r="CN947" i="1"/>
  <c r="AO947" i="1"/>
  <c r="M947" i="1"/>
  <c r="M947" i="1" a="1"/>
  <c r="L947" i="1" a="1"/>
  <c r="L947" i="1" s="1"/>
  <c r="K947" i="1"/>
  <c r="HH946" i="1"/>
  <c r="GK946" i="1"/>
  <c r="FJ946" i="1"/>
  <c r="ES946" i="1"/>
  <c r="DV946" i="1"/>
  <c r="AN946" i="1" s="1"/>
  <c r="DV946" i="1" a="1"/>
  <c r="DH946" i="1"/>
  <c r="CN946" i="1"/>
  <c r="AO946" i="1"/>
  <c r="M946" i="1" a="1"/>
  <c r="M946" i="1" s="1"/>
  <c r="L946" i="1" a="1"/>
  <c r="L946" i="1" s="1"/>
  <c r="K946" i="1"/>
  <c r="HH945" i="1"/>
  <c r="GK945" i="1"/>
  <c r="FJ945" i="1"/>
  <c r="ES945" i="1"/>
  <c r="DH945" i="1"/>
  <c r="CN945" i="1"/>
  <c r="AO945" i="1"/>
  <c r="M945" i="1" a="1"/>
  <c r="M945" i="1" s="1"/>
  <c r="L945" i="1" a="1"/>
  <c r="L945" i="1" s="1"/>
  <c r="K945" i="1"/>
  <c r="HH944" i="1"/>
  <c r="GK944" i="1"/>
  <c r="FJ944" i="1"/>
  <c r="ES944" i="1"/>
  <c r="DV944" i="1" a="1"/>
  <c r="DV944" i="1" s="1"/>
  <c r="DH944" i="1"/>
  <c r="CN944" i="1"/>
  <c r="AO944" i="1"/>
  <c r="M944" i="1" a="1"/>
  <c r="M944" i="1" s="1"/>
  <c r="L944" i="1" a="1"/>
  <c r="L944" i="1" s="1"/>
  <c r="K944" i="1"/>
  <c r="HH943" i="1"/>
  <c r="GK943" i="1"/>
  <c r="FJ943" i="1"/>
  <c r="ES943" i="1"/>
  <c r="DV943" i="1" a="1"/>
  <c r="DV943" i="1" s="1"/>
  <c r="DH943" i="1"/>
  <c r="CN943" i="1"/>
  <c r="AO943" i="1"/>
  <c r="M943" i="1" a="1"/>
  <c r="M943" i="1" s="1"/>
  <c r="L943" i="1" a="1"/>
  <c r="L943" i="1" s="1"/>
  <c r="K943" i="1"/>
  <c r="HH942" i="1"/>
  <c r="GK942" i="1"/>
  <c r="FJ942" i="1"/>
  <c r="ES942" i="1"/>
  <c r="DV942" i="1" a="1"/>
  <c r="DV942" i="1" s="1"/>
  <c r="DH942" i="1"/>
  <c r="CN942" i="1"/>
  <c r="AO942" i="1"/>
  <c r="M942" i="1" a="1"/>
  <c r="M942" i="1" s="1"/>
  <c r="L942" i="1" a="1"/>
  <c r="L942" i="1" s="1"/>
  <c r="K942" i="1"/>
  <c r="HH941" i="1"/>
  <c r="GK941" i="1"/>
  <c r="FJ941" i="1"/>
  <c r="ES941" i="1"/>
  <c r="DV941" i="1" a="1"/>
  <c r="DV941" i="1" s="1"/>
  <c r="DH941" i="1"/>
  <c r="CN941" i="1"/>
  <c r="AO941" i="1"/>
  <c r="M941" i="1" a="1"/>
  <c r="M941" i="1" s="1"/>
  <c r="L941" i="1" a="1"/>
  <c r="L941" i="1" s="1"/>
  <c r="K941" i="1"/>
  <c r="HH940" i="1"/>
  <c r="GK940" i="1"/>
  <c r="FJ940" i="1"/>
  <c r="ES940" i="1"/>
  <c r="DV940" i="1" a="1"/>
  <c r="DV940" i="1" s="1"/>
  <c r="DH940" i="1"/>
  <c r="CN940" i="1"/>
  <c r="AO940" i="1"/>
  <c r="M940" i="1" a="1"/>
  <c r="M940" i="1" s="1"/>
  <c r="L940" i="1" a="1"/>
  <c r="L940" i="1" s="1"/>
  <c r="K940" i="1"/>
  <c r="HH939" i="1"/>
  <c r="GK939" i="1"/>
  <c r="FJ939" i="1"/>
  <c r="ES939" i="1"/>
  <c r="DV939" i="1" a="1"/>
  <c r="DV939" i="1" s="1"/>
  <c r="AN939" i="1" s="1"/>
  <c r="DH939" i="1"/>
  <c r="CN939" i="1"/>
  <c r="AO939" i="1"/>
  <c r="M939" i="1" a="1"/>
  <c r="M939" i="1" s="1"/>
  <c r="L939" i="1" a="1"/>
  <c r="L939" i="1" s="1"/>
  <c r="K939" i="1"/>
  <c r="HH938" i="1"/>
  <c r="GK938" i="1"/>
  <c r="FJ938" i="1"/>
  <c r="ES938" i="1"/>
  <c r="DV938" i="1" a="1"/>
  <c r="DV938" i="1" s="1"/>
  <c r="DH938" i="1"/>
  <c r="CN938" i="1"/>
  <c r="AO938" i="1"/>
  <c r="M938" i="1" a="1"/>
  <c r="M938" i="1" s="1"/>
  <c r="L938" i="1" a="1"/>
  <c r="L938" i="1" s="1"/>
  <c r="K938" i="1"/>
  <c r="HH937" i="1"/>
  <c r="GK937" i="1"/>
  <c r="FJ937" i="1"/>
  <c r="ES937" i="1"/>
  <c r="DV937" i="1"/>
  <c r="DV937" i="1" a="1"/>
  <c r="DH937" i="1"/>
  <c r="CN937" i="1"/>
  <c r="AO937" i="1"/>
  <c r="M937" i="1"/>
  <c r="M937" i="1" a="1"/>
  <c r="L937" i="1" a="1"/>
  <c r="L937" i="1" s="1"/>
  <c r="K937" i="1"/>
  <c r="HH936" i="1"/>
  <c r="GK936" i="1"/>
  <c r="FJ936" i="1"/>
  <c r="ES936" i="1"/>
  <c r="DV936" i="1" a="1"/>
  <c r="DV936" i="1" s="1"/>
  <c r="AN936" i="1" s="1"/>
  <c r="DH936" i="1"/>
  <c r="CN936" i="1"/>
  <c r="AO936" i="1"/>
  <c r="M936" i="1" a="1"/>
  <c r="M936" i="1" s="1"/>
  <c r="L936" i="1" a="1"/>
  <c r="L936" i="1" s="1"/>
  <c r="K936" i="1"/>
  <c r="HH935" i="1"/>
  <c r="GK935" i="1"/>
  <c r="FJ935" i="1"/>
  <c r="ES935" i="1"/>
  <c r="DV935" i="1"/>
  <c r="DV935" i="1" a="1"/>
  <c r="DH935" i="1"/>
  <c r="CN935" i="1"/>
  <c r="AO935" i="1"/>
  <c r="M935" i="1" a="1"/>
  <c r="M935" i="1" s="1"/>
  <c r="L935" i="1" a="1"/>
  <c r="L935" i="1" s="1"/>
  <c r="K935" i="1"/>
  <c r="HH934" i="1"/>
  <c r="GK934" i="1"/>
  <c r="FJ934" i="1"/>
  <c r="ES934" i="1"/>
  <c r="DV934" i="1" a="1"/>
  <c r="DV934" i="1" s="1"/>
  <c r="AN934" i="1" s="1"/>
  <c r="DH934" i="1"/>
  <c r="CN934" i="1"/>
  <c r="AO934" i="1"/>
  <c r="M934" i="1" a="1"/>
  <c r="M934" i="1" s="1"/>
  <c r="L934" i="1" a="1"/>
  <c r="L934" i="1" s="1"/>
  <c r="K934" i="1"/>
  <c r="HH933" i="1"/>
  <c r="GK933" i="1"/>
  <c r="FJ933" i="1"/>
  <c r="ES933" i="1"/>
  <c r="DV933" i="1" a="1"/>
  <c r="DV933" i="1" s="1"/>
  <c r="DH933" i="1"/>
  <c r="CN933" i="1"/>
  <c r="AO933" i="1"/>
  <c r="M933" i="1"/>
  <c r="M933" i="1" a="1"/>
  <c r="L933" i="1" a="1"/>
  <c r="L933" i="1" s="1"/>
  <c r="K933" i="1"/>
  <c r="HH932" i="1"/>
  <c r="GK932" i="1"/>
  <c r="FJ932" i="1"/>
  <c r="ES932" i="1"/>
  <c r="DV932" i="1"/>
  <c r="DV932" i="1" a="1"/>
  <c r="DH932" i="1"/>
  <c r="CN932" i="1"/>
  <c r="AO932" i="1"/>
  <c r="M932" i="1" a="1"/>
  <c r="M932" i="1" s="1"/>
  <c r="L932" i="1" a="1"/>
  <c r="L932" i="1" s="1"/>
  <c r="K932" i="1"/>
  <c r="HH931" i="1"/>
  <c r="GK931" i="1"/>
  <c r="FJ931" i="1"/>
  <c r="ES931" i="1"/>
  <c r="DV931" i="1" a="1"/>
  <c r="DV931" i="1" s="1"/>
  <c r="DH931" i="1"/>
  <c r="CN931" i="1"/>
  <c r="AO931" i="1"/>
  <c r="M931" i="1" a="1"/>
  <c r="M931" i="1" s="1"/>
  <c r="L931" i="1" a="1"/>
  <c r="L931" i="1" s="1"/>
  <c r="K931" i="1"/>
  <c r="HH930" i="1"/>
  <c r="GK930" i="1"/>
  <c r="FJ930" i="1"/>
  <c r="ES930" i="1"/>
  <c r="DV930" i="1" a="1"/>
  <c r="DV930" i="1" s="1"/>
  <c r="AN930" i="1" s="1"/>
  <c r="DH930" i="1"/>
  <c r="CN930" i="1"/>
  <c r="AO930" i="1"/>
  <c r="M930" i="1" a="1"/>
  <c r="M930" i="1" s="1"/>
  <c r="L930" i="1"/>
  <c r="L930" i="1" a="1"/>
  <c r="K930" i="1"/>
  <c r="HH929" i="1"/>
  <c r="GK929" i="1"/>
  <c r="FJ929" i="1"/>
  <c r="ES929" i="1"/>
  <c r="DV929" i="1" a="1"/>
  <c r="DV929" i="1" s="1"/>
  <c r="DH929" i="1"/>
  <c r="CN929" i="1"/>
  <c r="AO929" i="1"/>
  <c r="M929" i="1"/>
  <c r="M929" i="1" a="1"/>
  <c r="L929" i="1" a="1"/>
  <c r="L929" i="1" s="1"/>
  <c r="K929" i="1"/>
  <c r="HH928" i="1"/>
  <c r="GK928" i="1"/>
  <c r="FJ928" i="1"/>
  <c r="ES928" i="1"/>
  <c r="DV928" i="1" a="1"/>
  <c r="DV928" i="1" s="1"/>
  <c r="DH928" i="1"/>
  <c r="CN928" i="1"/>
  <c r="AO928" i="1"/>
  <c r="M928" i="1" a="1"/>
  <c r="M928" i="1" s="1"/>
  <c r="L928" i="1" a="1"/>
  <c r="L928" i="1" s="1"/>
  <c r="K928" i="1"/>
  <c r="HH927" i="1"/>
  <c r="GK927" i="1"/>
  <c r="FJ927" i="1"/>
  <c r="ES927" i="1"/>
  <c r="DV927" i="1" a="1"/>
  <c r="DV927" i="1" s="1"/>
  <c r="DH927" i="1"/>
  <c r="CN927" i="1"/>
  <c r="AO927" i="1"/>
  <c r="M927" i="1" a="1"/>
  <c r="M927" i="1" s="1"/>
  <c r="L927" i="1" a="1"/>
  <c r="L927" i="1" s="1"/>
  <c r="K927" i="1"/>
  <c r="HH926" i="1"/>
  <c r="GK926" i="1"/>
  <c r="FJ926" i="1"/>
  <c r="ES926" i="1"/>
  <c r="DV926" i="1" a="1"/>
  <c r="DV926" i="1" s="1"/>
  <c r="DH926" i="1"/>
  <c r="CN926" i="1"/>
  <c r="AO926" i="1"/>
  <c r="M926" i="1"/>
  <c r="M926" i="1" a="1"/>
  <c r="L926" i="1"/>
  <c r="L926" i="1" a="1"/>
  <c r="K926" i="1"/>
  <c r="HH925" i="1"/>
  <c r="GK925" i="1"/>
  <c r="FJ925" i="1"/>
  <c r="ES925" i="1"/>
  <c r="DV925" i="1" a="1"/>
  <c r="DV925" i="1" s="1"/>
  <c r="DH925" i="1"/>
  <c r="CN925" i="1"/>
  <c r="AO925" i="1"/>
  <c r="M925" i="1"/>
  <c r="M925" i="1" a="1"/>
  <c r="L925" i="1" a="1"/>
  <c r="L925" i="1" s="1"/>
  <c r="K925" i="1"/>
  <c r="HH924" i="1"/>
  <c r="GK924" i="1"/>
  <c r="FJ924" i="1"/>
  <c r="ES924" i="1"/>
  <c r="DV924" i="1"/>
  <c r="AN924" i="1" s="1"/>
  <c r="DV924" i="1" a="1"/>
  <c r="DH924" i="1"/>
  <c r="CN924" i="1"/>
  <c r="AO924" i="1"/>
  <c r="M924" i="1" a="1"/>
  <c r="M924" i="1" s="1"/>
  <c r="L924" i="1" a="1"/>
  <c r="L924" i="1" s="1"/>
  <c r="K924" i="1"/>
  <c r="HH923" i="1"/>
  <c r="GK923" i="1"/>
  <c r="FJ923" i="1"/>
  <c r="ES923" i="1"/>
  <c r="DV923" i="1"/>
  <c r="DV923" i="1" a="1"/>
  <c r="DH923" i="1"/>
  <c r="CN923" i="1"/>
  <c r="AO923" i="1"/>
  <c r="M923" i="1" a="1"/>
  <c r="M923" i="1" s="1"/>
  <c r="L923" i="1" a="1"/>
  <c r="L923" i="1" s="1"/>
  <c r="K923" i="1"/>
  <c r="HH922" i="1"/>
  <c r="GK922" i="1"/>
  <c r="FJ922" i="1"/>
  <c r="ES922" i="1"/>
  <c r="DV922" i="1" a="1"/>
  <c r="DV922" i="1" s="1"/>
  <c r="DH922" i="1"/>
  <c r="CN922" i="1"/>
  <c r="AO922" i="1"/>
  <c r="M922" i="1" a="1"/>
  <c r="M922" i="1" s="1"/>
  <c r="L922" i="1" a="1"/>
  <c r="L922" i="1" s="1"/>
  <c r="K922" i="1"/>
  <c r="HH921" i="1"/>
  <c r="GK921" i="1"/>
  <c r="FJ921" i="1"/>
  <c r="ES921" i="1"/>
  <c r="DV921" i="1" a="1"/>
  <c r="DV921" i="1" s="1"/>
  <c r="DH921" i="1"/>
  <c r="CN921" i="1"/>
  <c r="AO921" i="1"/>
  <c r="M921" i="1" a="1"/>
  <c r="M921" i="1" s="1"/>
  <c r="L921" i="1" a="1"/>
  <c r="L921" i="1" s="1"/>
  <c r="K921" i="1"/>
  <c r="HH920" i="1"/>
  <c r="GK920" i="1"/>
  <c r="FJ920" i="1"/>
  <c r="ES920" i="1"/>
  <c r="DV920" i="1" a="1"/>
  <c r="DV920" i="1" s="1"/>
  <c r="DH920" i="1"/>
  <c r="CN920" i="1"/>
  <c r="AO920" i="1"/>
  <c r="M920" i="1" a="1"/>
  <c r="M920" i="1" s="1"/>
  <c r="L920" i="1" a="1"/>
  <c r="L920" i="1" s="1"/>
  <c r="K920" i="1"/>
  <c r="HH919" i="1"/>
  <c r="GK919" i="1"/>
  <c r="FJ919" i="1"/>
  <c r="ES919" i="1"/>
  <c r="DV919" i="1" a="1"/>
  <c r="DV919" i="1" s="1"/>
  <c r="DH919" i="1"/>
  <c r="CN919" i="1"/>
  <c r="AO919" i="1"/>
  <c r="M919" i="1" a="1"/>
  <c r="M919" i="1" s="1"/>
  <c r="L919" i="1" a="1"/>
  <c r="L919" i="1" s="1"/>
  <c r="K919" i="1"/>
  <c r="HH918" i="1"/>
  <c r="GK918" i="1"/>
  <c r="FJ918" i="1"/>
  <c r="ES918" i="1"/>
  <c r="DV918" i="1" a="1"/>
  <c r="DV918" i="1" s="1"/>
  <c r="DH918" i="1"/>
  <c r="CN918" i="1"/>
  <c r="AO918" i="1"/>
  <c r="M918" i="1" a="1"/>
  <c r="M918" i="1" s="1"/>
  <c r="L918" i="1"/>
  <c r="L918" i="1" a="1"/>
  <c r="K918" i="1"/>
  <c r="HH917" i="1"/>
  <c r="GK917" i="1"/>
  <c r="FJ917" i="1"/>
  <c r="ES917" i="1"/>
  <c r="DV917" i="1" a="1"/>
  <c r="DV917" i="1" s="1"/>
  <c r="DH917" i="1"/>
  <c r="CN917" i="1"/>
  <c r="AO917" i="1"/>
  <c r="M917" i="1"/>
  <c r="M917" i="1" a="1"/>
  <c r="L917" i="1" a="1"/>
  <c r="L917" i="1" s="1"/>
  <c r="K917" i="1"/>
  <c r="HH916" i="1"/>
  <c r="GK916" i="1"/>
  <c r="FJ916" i="1"/>
  <c r="ES916" i="1"/>
  <c r="DV916" i="1"/>
  <c r="AN916" i="1" s="1"/>
  <c r="DV916" i="1" a="1"/>
  <c r="DH916" i="1"/>
  <c r="CN916" i="1"/>
  <c r="AO916" i="1"/>
  <c r="M916" i="1" a="1"/>
  <c r="M916" i="1" s="1"/>
  <c r="L916" i="1" a="1"/>
  <c r="L916" i="1" s="1"/>
  <c r="K916" i="1"/>
  <c r="HH915" i="1"/>
  <c r="GK915" i="1"/>
  <c r="FJ915" i="1"/>
  <c r="ES915" i="1"/>
  <c r="DV915" i="1"/>
  <c r="DV915" i="1" a="1"/>
  <c r="DH915" i="1"/>
  <c r="CN915" i="1"/>
  <c r="AO915" i="1"/>
  <c r="M915" i="1"/>
  <c r="M915" i="1" a="1"/>
  <c r="L915" i="1" a="1"/>
  <c r="L915" i="1" s="1"/>
  <c r="K915" i="1"/>
  <c r="HH914" i="1"/>
  <c r="GK914" i="1"/>
  <c r="FJ914" i="1"/>
  <c r="ES914" i="1"/>
  <c r="DV914" i="1" a="1"/>
  <c r="DV914" i="1" s="1"/>
  <c r="DH914" i="1"/>
  <c r="CN914" i="1"/>
  <c r="AO914" i="1"/>
  <c r="M914" i="1" a="1"/>
  <c r="M914" i="1" s="1"/>
  <c r="L914" i="1" a="1"/>
  <c r="L914" i="1" s="1"/>
  <c r="K914" i="1"/>
  <c r="HH913" i="1"/>
  <c r="GK913" i="1"/>
  <c r="FJ913" i="1"/>
  <c r="ES913" i="1"/>
  <c r="DV913" i="1" a="1"/>
  <c r="DV913" i="1" s="1"/>
  <c r="AN913" i="1" s="1"/>
  <c r="DH913" i="1"/>
  <c r="CN913" i="1"/>
  <c r="AO913" i="1"/>
  <c r="M913" i="1" a="1"/>
  <c r="M913" i="1" s="1"/>
  <c r="L913" i="1"/>
  <c r="L913" i="1" a="1"/>
  <c r="K913" i="1"/>
  <c r="HH912" i="1"/>
  <c r="GK912" i="1"/>
  <c r="FJ912" i="1"/>
  <c r="ES912" i="1"/>
  <c r="DV912" i="1" a="1"/>
  <c r="DV912" i="1" s="1"/>
  <c r="AN912" i="1" s="1"/>
  <c r="DH912" i="1"/>
  <c r="CN912" i="1"/>
  <c r="AO912" i="1"/>
  <c r="M912" i="1" a="1"/>
  <c r="M912" i="1" s="1"/>
  <c r="L912" i="1" a="1"/>
  <c r="L912" i="1" s="1"/>
  <c r="K912" i="1"/>
  <c r="HH911" i="1"/>
  <c r="GK911" i="1"/>
  <c r="FJ911" i="1"/>
  <c r="ES911" i="1"/>
  <c r="DV911" i="1" a="1"/>
  <c r="DV911" i="1" s="1"/>
  <c r="DH911" i="1"/>
  <c r="CN911" i="1"/>
  <c r="AO911" i="1"/>
  <c r="M911" i="1" a="1"/>
  <c r="M911" i="1" s="1"/>
  <c r="L911" i="1" a="1"/>
  <c r="L911" i="1" s="1"/>
  <c r="K911" i="1"/>
  <c r="HH910" i="1"/>
  <c r="GK910" i="1"/>
  <c r="FJ910" i="1"/>
  <c r="ES910" i="1"/>
  <c r="DV910" i="1" a="1"/>
  <c r="DV910" i="1" s="1"/>
  <c r="DH910" i="1"/>
  <c r="CN910" i="1"/>
  <c r="AO910" i="1"/>
  <c r="M910" i="1" a="1"/>
  <c r="M910" i="1" s="1"/>
  <c r="L910" i="1"/>
  <c r="L910" i="1" a="1"/>
  <c r="K910" i="1"/>
  <c r="HH909" i="1"/>
  <c r="GK909" i="1"/>
  <c r="FJ909" i="1"/>
  <c r="ES909" i="1"/>
  <c r="DV909" i="1" a="1"/>
  <c r="DV909" i="1" s="1"/>
  <c r="DH909" i="1"/>
  <c r="CN909" i="1"/>
  <c r="AO909" i="1"/>
  <c r="M909" i="1" a="1"/>
  <c r="M909" i="1" s="1"/>
  <c r="L909" i="1" a="1"/>
  <c r="L909" i="1" s="1"/>
  <c r="K909" i="1"/>
  <c r="HH908" i="1"/>
  <c r="GK908" i="1"/>
  <c r="FJ908" i="1"/>
  <c r="ES908" i="1"/>
  <c r="DV908" i="1" a="1"/>
  <c r="DV908" i="1" s="1"/>
  <c r="AN908" i="1" s="1"/>
  <c r="DH908" i="1"/>
  <c r="CN908" i="1"/>
  <c r="AO908" i="1"/>
  <c r="M908" i="1" a="1"/>
  <c r="M908" i="1" s="1"/>
  <c r="L908" i="1" a="1"/>
  <c r="L908" i="1" s="1"/>
  <c r="K908" i="1"/>
  <c r="HH907" i="1"/>
  <c r="GK907" i="1"/>
  <c r="FJ907" i="1"/>
  <c r="ES907" i="1"/>
  <c r="DV907" i="1"/>
  <c r="AN907" i="1" s="1"/>
  <c r="DV907" i="1" a="1"/>
  <c r="DH907" i="1"/>
  <c r="CN907" i="1"/>
  <c r="AO907" i="1"/>
  <c r="M907" i="1"/>
  <c r="M907" i="1" a="1"/>
  <c r="L907" i="1" a="1"/>
  <c r="L907" i="1" s="1"/>
  <c r="K907" i="1"/>
  <c r="HH906" i="1"/>
  <c r="GK906" i="1"/>
  <c r="FJ906" i="1"/>
  <c r="ES906" i="1"/>
  <c r="DV906" i="1" a="1"/>
  <c r="DV906" i="1" s="1"/>
  <c r="DH906" i="1"/>
  <c r="CN906" i="1"/>
  <c r="AO906" i="1"/>
  <c r="M906" i="1" a="1"/>
  <c r="M906" i="1" s="1"/>
  <c r="L906" i="1" a="1"/>
  <c r="L906" i="1" s="1"/>
  <c r="K906" i="1"/>
  <c r="HH905" i="1"/>
  <c r="GK905" i="1"/>
  <c r="FJ905" i="1"/>
  <c r="ES905" i="1"/>
  <c r="DV905" i="1" a="1"/>
  <c r="DV905" i="1" s="1"/>
  <c r="AN905" i="1" s="1"/>
  <c r="DH905" i="1"/>
  <c r="CN905" i="1"/>
  <c r="AO905" i="1"/>
  <c r="M905" i="1" a="1"/>
  <c r="M905" i="1" s="1"/>
  <c r="L905" i="1"/>
  <c r="L905" i="1" a="1"/>
  <c r="K905" i="1"/>
  <c r="HH904" i="1"/>
  <c r="GK904" i="1"/>
  <c r="FJ904" i="1"/>
  <c r="ES904" i="1"/>
  <c r="DV904" i="1" a="1"/>
  <c r="DV904" i="1" s="1"/>
  <c r="AN904" i="1" s="1"/>
  <c r="DH904" i="1"/>
  <c r="CN904" i="1"/>
  <c r="AO904" i="1"/>
  <c r="M904" i="1" a="1"/>
  <c r="M904" i="1" s="1"/>
  <c r="L904" i="1" a="1"/>
  <c r="L904" i="1" s="1"/>
  <c r="K904" i="1"/>
  <c r="HH903" i="1"/>
  <c r="GK903" i="1"/>
  <c r="FJ903" i="1"/>
  <c r="ES903" i="1"/>
  <c r="DV903" i="1" a="1"/>
  <c r="DV903" i="1" s="1"/>
  <c r="DH903" i="1"/>
  <c r="CN903" i="1"/>
  <c r="AO903" i="1"/>
  <c r="M903" i="1" a="1"/>
  <c r="M903" i="1" s="1"/>
  <c r="L903" i="1" a="1"/>
  <c r="L903" i="1" s="1"/>
  <c r="K903" i="1"/>
  <c r="HH902" i="1"/>
  <c r="GK902" i="1"/>
  <c r="FJ902" i="1"/>
  <c r="ES902" i="1"/>
  <c r="DV902" i="1" a="1"/>
  <c r="DV902" i="1" s="1"/>
  <c r="DH902" i="1"/>
  <c r="CN902" i="1"/>
  <c r="AO902" i="1"/>
  <c r="M902" i="1" a="1"/>
  <c r="M902" i="1" s="1"/>
  <c r="L902" i="1" a="1"/>
  <c r="L902" i="1" s="1"/>
  <c r="K902" i="1"/>
  <c r="HH901" i="1"/>
  <c r="GK901" i="1"/>
  <c r="FJ901" i="1"/>
  <c r="ES901" i="1"/>
  <c r="DV901" i="1" a="1"/>
  <c r="DV901" i="1" s="1"/>
  <c r="DH901" i="1"/>
  <c r="CN901" i="1"/>
  <c r="AO901" i="1"/>
  <c r="M901" i="1" a="1"/>
  <c r="M901" i="1" s="1"/>
  <c r="L901" i="1" a="1"/>
  <c r="L901" i="1" s="1"/>
  <c r="K901" i="1"/>
  <c r="HH900" i="1"/>
  <c r="GK900" i="1"/>
  <c r="FJ900" i="1"/>
  <c r="ES900" i="1"/>
  <c r="DV900" i="1" a="1"/>
  <c r="DV900" i="1" s="1"/>
  <c r="AN900" i="1" s="1"/>
  <c r="DH900" i="1"/>
  <c r="CN900" i="1"/>
  <c r="AO900" i="1"/>
  <c r="M900" i="1" a="1"/>
  <c r="M900" i="1" s="1"/>
  <c r="L900" i="1" a="1"/>
  <c r="L900" i="1" s="1"/>
  <c r="K900" i="1"/>
  <c r="HH899" i="1"/>
  <c r="GK899" i="1"/>
  <c r="FJ899" i="1"/>
  <c r="ES899" i="1"/>
  <c r="DV899" i="1" a="1"/>
  <c r="DV899" i="1" s="1"/>
  <c r="AN899" i="1" s="1"/>
  <c r="DH899" i="1"/>
  <c r="CN899" i="1"/>
  <c r="AO899" i="1"/>
  <c r="M899" i="1"/>
  <c r="M899" i="1" a="1"/>
  <c r="L899" i="1" a="1"/>
  <c r="L899" i="1" s="1"/>
  <c r="K899" i="1"/>
  <c r="HH898" i="1"/>
  <c r="GK898" i="1"/>
  <c r="FJ898" i="1"/>
  <c r="ES898" i="1"/>
  <c r="DV898" i="1" a="1"/>
  <c r="DV898" i="1" s="1"/>
  <c r="DH898" i="1"/>
  <c r="CN898" i="1"/>
  <c r="AO898" i="1"/>
  <c r="M898" i="1" a="1"/>
  <c r="M898" i="1" s="1"/>
  <c r="L898" i="1" a="1"/>
  <c r="L898" i="1" s="1"/>
  <c r="K898" i="1"/>
  <c r="HH897" i="1"/>
  <c r="GK897" i="1"/>
  <c r="FJ897" i="1"/>
  <c r="ES897" i="1"/>
  <c r="DV897" i="1" a="1"/>
  <c r="DV897" i="1" s="1"/>
  <c r="DH897" i="1"/>
  <c r="CN897" i="1"/>
  <c r="AO897" i="1"/>
  <c r="M897" i="1" a="1"/>
  <c r="M897" i="1" s="1"/>
  <c r="L897" i="1"/>
  <c r="L897" i="1" a="1"/>
  <c r="K897" i="1"/>
  <c r="HH896" i="1"/>
  <c r="GK896" i="1"/>
  <c r="FJ896" i="1"/>
  <c r="ES896" i="1"/>
  <c r="DV896" i="1"/>
  <c r="AN896" i="1" s="1"/>
  <c r="DV896" i="1" a="1"/>
  <c r="DH896" i="1"/>
  <c r="CN896" i="1"/>
  <c r="AO896" i="1"/>
  <c r="M896" i="1" a="1"/>
  <c r="M896" i="1" s="1"/>
  <c r="L896" i="1" a="1"/>
  <c r="L896" i="1" s="1"/>
  <c r="K896" i="1"/>
  <c r="HH895" i="1"/>
  <c r="GK895" i="1"/>
  <c r="FJ895" i="1"/>
  <c r="ES895" i="1"/>
  <c r="DV895" i="1" a="1"/>
  <c r="DV895" i="1" s="1"/>
  <c r="DH895" i="1"/>
  <c r="CN895" i="1"/>
  <c r="AO895" i="1"/>
  <c r="M895" i="1" a="1"/>
  <c r="M895" i="1" s="1"/>
  <c r="L895" i="1" a="1"/>
  <c r="L895" i="1" s="1"/>
  <c r="K895" i="1"/>
  <c r="HH894" i="1"/>
  <c r="GK894" i="1"/>
  <c r="FJ894" i="1"/>
  <c r="ES894" i="1"/>
  <c r="DV894" i="1" a="1"/>
  <c r="DV894" i="1" s="1"/>
  <c r="DH894" i="1"/>
  <c r="CN894" i="1"/>
  <c r="AO894" i="1"/>
  <c r="M894" i="1" a="1"/>
  <c r="M894" i="1" s="1"/>
  <c r="L894" i="1" a="1"/>
  <c r="L894" i="1" s="1"/>
  <c r="K894" i="1"/>
  <c r="HH893" i="1"/>
  <c r="GK893" i="1"/>
  <c r="FJ893" i="1"/>
  <c r="ES893" i="1"/>
  <c r="DV893" i="1" a="1"/>
  <c r="DV893" i="1" s="1"/>
  <c r="DH893" i="1"/>
  <c r="CN893" i="1"/>
  <c r="AO893" i="1"/>
  <c r="M893" i="1" a="1"/>
  <c r="M893" i="1" s="1"/>
  <c r="L893" i="1" a="1"/>
  <c r="L893" i="1" s="1"/>
  <c r="K893" i="1"/>
  <c r="HH892" i="1"/>
  <c r="GK892" i="1"/>
  <c r="FJ892" i="1"/>
  <c r="ES892" i="1"/>
  <c r="DV892" i="1" a="1"/>
  <c r="DV892" i="1" s="1"/>
  <c r="DH892" i="1"/>
  <c r="CN892" i="1"/>
  <c r="AO892" i="1"/>
  <c r="M892" i="1" a="1"/>
  <c r="M892" i="1" s="1"/>
  <c r="L892" i="1" a="1"/>
  <c r="L892" i="1" s="1"/>
  <c r="K892" i="1"/>
  <c r="HH891" i="1"/>
  <c r="GK891" i="1"/>
  <c r="FJ891" i="1"/>
  <c r="ES891" i="1"/>
  <c r="DV891" i="1" a="1"/>
  <c r="DV891" i="1" s="1"/>
  <c r="AN891" i="1" s="1"/>
  <c r="DH891" i="1"/>
  <c r="CN891" i="1"/>
  <c r="AO891" i="1"/>
  <c r="M891" i="1" a="1"/>
  <c r="M891" i="1" s="1"/>
  <c r="L891" i="1" a="1"/>
  <c r="L891" i="1" s="1"/>
  <c r="K891" i="1"/>
  <c r="HH890" i="1"/>
  <c r="GK890" i="1"/>
  <c r="FJ890" i="1"/>
  <c r="ES890" i="1"/>
  <c r="DV890" i="1" a="1"/>
  <c r="DV890" i="1" s="1"/>
  <c r="DH890" i="1"/>
  <c r="CN890" i="1"/>
  <c r="AO890" i="1"/>
  <c r="M890" i="1" a="1"/>
  <c r="M890" i="1" s="1"/>
  <c r="L890" i="1" a="1"/>
  <c r="L890" i="1" s="1"/>
  <c r="K890" i="1"/>
  <c r="HH889" i="1"/>
  <c r="GK889" i="1"/>
  <c r="FJ889" i="1"/>
  <c r="ES889" i="1"/>
  <c r="DV889" i="1" a="1"/>
  <c r="DV889" i="1" s="1"/>
  <c r="DH889" i="1"/>
  <c r="CN889" i="1"/>
  <c r="AO889" i="1"/>
  <c r="M889" i="1" a="1"/>
  <c r="M889" i="1" s="1"/>
  <c r="L889" i="1" a="1"/>
  <c r="L889" i="1" s="1"/>
  <c r="K889" i="1"/>
  <c r="HH888" i="1"/>
  <c r="GK888" i="1"/>
  <c r="FJ888" i="1"/>
  <c r="ES888" i="1"/>
  <c r="DV888" i="1"/>
  <c r="DV888" i="1" a="1"/>
  <c r="DH888" i="1"/>
  <c r="CN888" i="1"/>
  <c r="AO888" i="1"/>
  <c r="M888" i="1" a="1"/>
  <c r="M888" i="1" s="1"/>
  <c r="L888" i="1" a="1"/>
  <c r="L888" i="1" s="1"/>
  <c r="K888" i="1"/>
  <c r="HH887" i="1"/>
  <c r="GK887" i="1"/>
  <c r="FJ887" i="1"/>
  <c r="ES887" i="1"/>
  <c r="DV887" i="1" a="1"/>
  <c r="DV887" i="1" s="1"/>
  <c r="DH887" i="1"/>
  <c r="CN887" i="1"/>
  <c r="AO887" i="1"/>
  <c r="M887" i="1" a="1"/>
  <c r="M887" i="1" s="1"/>
  <c r="L887" i="1" a="1"/>
  <c r="L887" i="1" s="1"/>
  <c r="K887" i="1"/>
  <c r="HH886" i="1"/>
  <c r="GK886" i="1"/>
  <c r="FJ886" i="1"/>
  <c r="ES886" i="1"/>
  <c r="DV886" i="1"/>
  <c r="DV886" i="1" a="1"/>
  <c r="DH886" i="1"/>
  <c r="CN886" i="1"/>
  <c r="AO886" i="1"/>
  <c r="M886" i="1" a="1"/>
  <c r="M886" i="1" s="1"/>
  <c r="L886" i="1" a="1"/>
  <c r="L886" i="1" s="1"/>
  <c r="K886" i="1"/>
  <c r="HH885" i="1"/>
  <c r="GK885" i="1"/>
  <c r="FJ885" i="1"/>
  <c r="ES885" i="1"/>
  <c r="DV885" i="1" a="1"/>
  <c r="DV885" i="1" s="1"/>
  <c r="DH885" i="1"/>
  <c r="CN885" i="1"/>
  <c r="AO885" i="1"/>
  <c r="M885" i="1" a="1"/>
  <c r="M885" i="1" s="1"/>
  <c r="L885" i="1" a="1"/>
  <c r="L885" i="1" s="1"/>
  <c r="K885" i="1"/>
  <c r="HH884" i="1"/>
  <c r="GK884" i="1"/>
  <c r="FJ884" i="1"/>
  <c r="ES884" i="1"/>
  <c r="DV884" i="1" a="1"/>
  <c r="DV884" i="1" s="1"/>
  <c r="DH884" i="1"/>
  <c r="CN884" i="1"/>
  <c r="AO884" i="1"/>
  <c r="M884" i="1" a="1"/>
  <c r="M884" i="1" s="1"/>
  <c r="L884" i="1"/>
  <c r="L884" i="1" a="1"/>
  <c r="K884" i="1"/>
  <c r="HH883" i="1"/>
  <c r="GK883" i="1"/>
  <c r="FJ883" i="1"/>
  <c r="ES883" i="1"/>
  <c r="DV883" i="1" a="1"/>
  <c r="DV883" i="1" s="1"/>
  <c r="AN883" i="1" s="1"/>
  <c r="DH883" i="1"/>
  <c r="CN883" i="1"/>
  <c r="AO883" i="1"/>
  <c r="M883" i="1" a="1"/>
  <c r="M883" i="1" s="1"/>
  <c r="L883" i="1" a="1"/>
  <c r="L883" i="1" s="1"/>
  <c r="K883" i="1"/>
  <c r="HH882" i="1"/>
  <c r="GK882" i="1"/>
  <c r="FJ882" i="1"/>
  <c r="ES882" i="1"/>
  <c r="DV882" i="1" a="1"/>
  <c r="DV882" i="1" s="1"/>
  <c r="DH882" i="1"/>
  <c r="CN882" i="1"/>
  <c r="AO882" i="1"/>
  <c r="M882" i="1" a="1"/>
  <c r="M882" i="1" s="1"/>
  <c r="L882" i="1" a="1"/>
  <c r="L882" i="1" s="1"/>
  <c r="K882" i="1"/>
  <c r="HH881" i="1"/>
  <c r="GK881" i="1"/>
  <c r="FJ881" i="1"/>
  <c r="ES881" i="1"/>
  <c r="DV881" i="1" a="1"/>
  <c r="DV881" i="1" s="1"/>
  <c r="DH881" i="1"/>
  <c r="CN881" i="1"/>
  <c r="AO881" i="1"/>
  <c r="M881" i="1" a="1"/>
  <c r="M881" i="1" s="1"/>
  <c r="L881" i="1" a="1"/>
  <c r="L881" i="1" s="1"/>
  <c r="K881" i="1"/>
  <c r="HH880" i="1"/>
  <c r="GK880" i="1"/>
  <c r="FJ880" i="1"/>
  <c r="ES880" i="1"/>
  <c r="DV880" i="1" a="1"/>
  <c r="DV880" i="1" s="1"/>
  <c r="DH880" i="1"/>
  <c r="CN880" i="1"/>
  <c r="AO880" i="1"/>
  <c r="M880" i="1" a="1"/>
  <c r="M880" i="1" s="1"/>
  <c r="L880" i="1" a="1"/>
  <c r="L880" i="1" s="1"/>
  <c r="K880" i="1"/>
  <c r="HH879" i="1"/>
  <c r="GK879" i="1"/>
  <c r="FJ879" i="1"/>
  <c r="ES879" i="1"/>
  <c r="DV879" i="1" a="1"/>
  <c r="DV879" i="1" s="1"/>
  <c r="DH879" i="1"/>
  <c r="CN879" i="1"/>
  <c r="AO879" i="1"/>
  <c r="M879" i="1" a="1"/>
  <c r="M879" i="1" s="1"/>
  <c r="L879" i="1" a="1"/>
  <c r="L879" i="1" s="1"/>
  <c r="K879" i="1"/>
  <c r="HH878" i="1"/>
  <c r="GK878" i="1"/>
  <c r="FJ878" i="1"/>
  <c r="ES878" i="1"/>
  <c r="DV878" i="1" a="1"/>
  <c r="DV878" i="1" s="1"/>
  <c r="DH878" i="1"/>
  <c r="CN878" i="1"/>
  <c r="AO878" i="1"/>
  <c r="M878" i="1"/>
  <c r="M878" i="1" a="1"/>
  <c r="L878" i="1"/>
  <c r="L878" i="1" a="1"/>
  <c r="K878" i="1"/>
  <c r="HH877" i="1"/>
  <c r="GK877" i="1"/>
  <c r="FJ877" i="1"/>
  <c r="ES877" i="1"/>
  <c r="DV877" i="1" a="1"/>
  <c r="DV877" i="1" s="1"/>
  <c r="DH877" i="1"/>
  <c r="CN877" i="1"/>
  <c r="AO877" i="1"/>
  <c r="M877" i="1" a="1"/>
  <c r="M877" i="1" s="1"/>
  <c r="L877" i="1" a="1"/>
  <c r="L877" i="1" s="1"/>
  <c r="K877" i="1"/>
  <c r="HH876" i="1"/>
  <c r="GK876" i="1"/>
  <c r="FJ876" i="1"/>
  <c r="ES876" i="1"/>
  <c r="DV876" i="1" a="1"/>
  <c r="DV876" i="1" s="1"/>
  <c r="AN876" i="1" s="1"/>
  <c r="DH876" i="1"/>
  <c r="CN876" i="1"/>
  <c r="AO876" i="1"/>
  <c r="M876" i="1" a="1"/>
  <c r="M876" i="1" s="1"/>
  <c r="L876" i="1" a="1"/>
  <c r="L876" i="1" s="1"/>
  <c r="K876" i="1"/>
  <c r="HH875" i="1"/>
  <c r="GK875" i="1"/>
  <c r="FJ875" i="1"/>
  <c r="ES875" i="1"/>
  <c r="DV875" i="1" a="1"/>
  <c r="DV875" i="1" s="1"/>
  <c r="AN875" i="1" s="1"/>
  <c r="DH875" i="1"/>
  <c r="CN875" i="1"/>
  <c r="AO875" i="1"/>
  <c r="M875" i="1"/>
  <c r="M875" i="1" a="1"/>
  <c r="L875" i="1" a="1"/>
  <c r="L875" i="1" s="1"/>
  <c r="K875" i="1"/>
  <c r="HH874" i="1"/>
  <c r="GK874" i="1"/>
  <c r="FJ874" i="1"/>
  <c r="ES874" i="1"/>
  <c r="DV874" i="1" a="1"/>
  <c r="DV874" i="1" s="1"/>
  <c r="DH874" i="1"/>
  <c r="CN874" i="1"/>
  <c r="AO874" i="1"/>
  <c r="M874" i="1" a="1"/>
  <c r="M874" i="1" s="1"/>
  <c r="L874" i="1" a="1"/>
  <c r="L874" i="1" s="1"/>
  <c r="K874" i="1"/>
  <c r="HH873" i="1"/>
  <c r="GK873" i="1"/>
  <c r="FJ873" i="1"/>
  <c r="ES873" i="1"/>
  <c r="DV873" i="1" a="1"/>
  <c r="DV873" i="1" s="1"/>
  <c r="DH873" i="1"/>
  <c r="CN873" i="1"/>
  <c r="AO873" i="1"/>
  <c r="M873" i="1" a="1"/>
  <c r="M873" i="1" s="1"/>
  <c r="L873" i="1" a="1"/>
  <c r="L873" i="1" s="1"/>
  <c r="K873" i="1"/>
  <c r="HH872" i="1"/>
  <c r="GK872" i="1"/>
  <c r="FJ872" i="1"/>
  <c r="ES872" i="1"/>
  <c r="DV872" i="1" a="1"/>
  <c r="DV872" i="1" s="1"/>
  <c r="DH872" i="1"/>
  <c r="CN872" i="1"/>
  <c r="AO872" i="1"/>
  <c r="M872" i="1" a="1"/>
  <c r="M872" i="1" s="1"/>
  <c r="L872" i="1" a="1"/>
  <c r="L872" i="1" s="1"/>
  <c r="K872" i="1"/>
  <c r="HH871" i="1"/>
  <c r="GK871" i="1"/>
  <c r="FJ871" i="1"/>
  <c r="ES871" i="1"/>
  <c r="DV871" i="1" a="1"/>
  <c r="DV871" i="1" s="1"/>
  <c r="DH871" i="1"/>
  <c r="CN871" i="1"/>
  <c r="AO871" i="1"/>
  <c r="M871" i="1" a="1"/>
  <c r="M871" i="1" s="1"/>
  <c r="L871" i="1" a="1"/>
  <c r="L871" i="1" s="1"/>
  <c r="K871" i="1"/>
  <c r="HH870" i="1"/>
  <c r="GK870" i="1"/>
  <c r="FJ870" i="1"/>
  <c r="ES870" i="1"/>
  <c r="DV870" i="1" a="1"/>
  <c r="DV870" i="1" s="1"/>
  <c r="DH870" i="1"/>
  <c r="CN870" i="1"/>
  <c r="AO870" i="1"/>
  <c r="M870" i="1"/>
  <c r="M870" i="1" a="1"/>
  <c r="L870" i="1"/>
  <c r="L870" i="1" a="1"/>
  <c r="K870" i="1"/>
  <c r="HH869" i="1"/>
  <c r="GK869" i="1"/>
  <c r="FJ869" i="1"/>
  <c r="ES869" i="1"/>
  <c r="DV869" i="1" a="1"/>
  <c r="DV869" i="1" s="1"/>
  <c r="DH869" i="1"/>
  <c r="CN869" i="1"/>
  <c r="AO869" i="1"/>
  <c r="M869" i="1" a="1"/>
  <c r="M869" i="1" s="1"/>
  <c r="L869" i="1" a="1"/>
  <c r="L869" i="1" s="1"/>
  <c r="K869" i="1"/>
  <c r="HH868" i="1"/>
  <c r="GK868" i="1"/>
  <c r="FJ868" i="1"/>
  <c r="ES868" i="1"/>
  <c r="DV868" i="1" a="1"/>
  <c r="DV868" i="1" s="1"/>
  <c r="DH868" i="1"/>
  <c r="CN868" i="1"/>
  <c r="AO868" i="1"/>
  <c r="M868" i="1" a="1"/>
  <c r="M868" i="1" s="1"/>
  <c r="L868" i="1" a="1"/>
  <c r="L868" i="1" s="1"/>
  <c r="K868" i="1"/>
  <c r="HH867" i="1"/>
  <c r="GK867" i="1"/>
  <c r="FJ867" i="1"/>
  <c r="ES867" i="1"/>
  <c r="DV867" i="1" a="1"/>
  <c r="DV867" i="1" s="1"/>
  <c r="DH867" i="1"/>
  <c r="CN867" i="1"/>
  <c r="AO867" i="1"/>
  <c r="M867" i="1"/>
  <c r="M867" i="1" a="1"/>
  <c r="L867" i="1" a="1"/>
  <c r="L867" i="1" s="1"/>
  <c r="K867" i="1"/>
  <c r="HH866" i="1"/>
  <c r="GK866" i="1"/>
  <c r="FJ866" i="1"/>
  <c r="ES866" i="1"/>
  <c r="DV866" i="1" a="1"/>
  <c r="DV866" i="1" s="1"/>
  <c r="DH866" i="1"/>
  <c r="CN866" i="1"/>
  <c r="AO866" i="1"/>
  <c r="M866" i="1" a="1"/>
  <c r="M866" i="1" s="1"/>
  <c r="L866" i="1" a="1"/>
  <c r="L866" i="1" s="1"/>
  <c r="K866" i="1"/>
  <c r="HH865" i="1"/>
  <c r="GK865" i="1"/>
  <c r="FJ865" i="1"/>
  <c r="ES865" i="1"/>
  <c r="DV865" i="1" a="1"/>
  <c r="DV865" i="1" s="1"/>
  <c r="DH865" i="1"/>
  <c r="CN865" i="1"/>
  <c r="AO865" i="1"/>
  <c r="M865" i="1" a="1"/>
  <c r="M865" i="1" s="1"/>
  <c r="L865" i="1" a="1"/>
  <c r="L865" i="1" s="1"/>
  <c r="K865" i="1"/>
  <c r="HH864" i="1"/>
  <c r="GK864" i="1"/>
  <c r="FJ864" i="1"/>
  <c r="ES864" i="1"/>
  <c r="DV864" i="1" a="1"/>
  <c r="DV864" i="1" s="1"/>
  <c r="DH864" i="1"/>
  <c r="CN864" i="1"/>
  <c r="AO864" i="1"/>
  <c r="M864" i="1" a="1"/>
  <c r="M864" i="1" s="1"/>
  <c r="L864" i="1" a="1"/>
  <c r="L864" i="1" s="1"/>
  <c r="K864" i="1"/>
  <c r="HH863" i="1"/>
  <c r="GK863" i="1"/>
  <c r="FJ863" i="1"/>
  <c r="ES863" i="1"/>
  <c r="DV863" i="1" a="1"/>
  <c r="DV863" i="1" s="1"/>
  <c r="DH863" i="1"/>
  <c r="CN863" i="1"/>
  <c r="AO863" i="1"/>
  <c r="M863" i="1" a="1"/>
  <c r="M863" i="1" s="1"/>
  <c r="L863" i="1" a="1"/>
  <c r="L863" i="1" s="1"/>
  <c r="K863" i="1"/>
  <c r="HH862" i="1"/>
  <c r="GK862" i="1"/>
  <c r="FJ862" i="1"/>
  <c r="ES862" i="1"/>
  <c r="AO862" i="1"/>
  <c r="M862" i="1" a="1"/>
  <c r="M862" i="1" s="1"/>
  <c r="L862" i="1" a="1"/>
  <c r="L862" i="1" s="1"/>
  <c r="K862" i="1"/>
  <c r="HH861" i="1"/>
  <c r="GK861" i="1"/>
  <c r="FJ861" i="1"/>
  <c r="ES861" i="1"/>
  <c r="DV861" i="1" a="1"/>
  <c r="DV861" i="1" s="1"/>
  <c r="DH861" i="1"/>
  <c r="CN861" i="1"/>
  <c r="AO861" i="1"/>
  <c r="M861" i="1" a="1"/>
  <c r="M861" i="1" s="1"/>
  <c r="L861" i="1" a="1"/>
  <c r="L861" i="1" s="1"/>
  <c r="K861" i="1"/>
  <c r="HH860" i="1"/>
  <c r="GK860" i="1"/>
  <c r="FJ860" i="1"/>
  <c r="ES860" i="1"/>
  <c r="DV860" i="1" a="1"/>
  <c r="DV860" i="1" s="1"/>
  <c r="DH860" i="1"/>
  <c r="CN860" i="1"/>
  <c r="AO860" i="1"/>
  <c r="M860" i="1" a="1"/>
  <c r="M860" i="1" s="1"/>
  <c r="L860" i="1" a="1"/>
  <c r="L860" i="1" s="1"/>
  <c r="K860" i="1"/>
  <c r="HH859" i="1"/>
  <c r="GK859" i="1"/>
  <c r="FJ859" i="1"/>
  <c r="ES859" i="1"/>
  <c r="DV859" i="1" a="1"/>
  <c r="DV859" i="1" s="1"/>
  <c r="DH859" i="1"/>
  <c r="CN859" i="1"/>
  <c r="AO859" i="1"/>
  <c r="M859" i="1" a="1"/>
  <c r="M859" i="1" s="1"/>
  <c r="L859" i="1" a="1"/>
  <c r="L859" i="1" s="1"/>
  <c r="K859" i="1"/>
  <c r="HH858" i="1"/>
  <c r="GK858" i="1"/>
  <c r="FJ858" i="1"/>
  <c r="ES858" i="1"/>
  <c r="DV858" i="1" a="1"/>
  <c r="DV858" i="1" s="1"/>
  <c r="DH858" i="1"/>
  <c r="CN858" i="1"/>
  <c r="AO858" i="1"/>
  <c r="M858" i="1"/>
  <c r="M858" i="1" a="1"/>
  <c r="L858" i="1" a="1"/>
  <c r="L858" i="1" s="1"/>
  <c r="K858" i="1"/>
  <c r="HH857" i="1"/>
  <c r="GK857" i="1"/>
  <c r="FJ857" i="1"/>
  <c r="ES857" i="1"/>
  <c r="DV857" i="1" a="1"/>
  <c r="DV857" i="1" s="1"/>
  <c r="DH857" i="1"/>
  <c r="CN857" i="1"/>
  <c r="AO857" i="1"/>
  <c r="M857" i="1"/>
  <c r="M857" i="1" a="1"/>
  <c r="L857" i="1" a="1"/>
  <c r="L857" i="1" s="1"/>
  <c r="K857" i="1"/>
  <c r="HH856" i="1"/>
  <c r="GK856" i="1"/>
  <c r="FJ856" i="1"/>
  <c r="ES856" i="1"/>
  <c r="DV856" i="1"/>
  <c r="DV856" i="1" a="1"/>
  <c r="DH856" i="1"/>
  <c r="CN856" i="1"/>
  <c r="AO856" i="1"/>
  <c r="M856" i="1" a="1"/>
  <c r="M856" i="1" s="1"/>
  <c r="L856" i="1" a="1"/>
  <c r="L856" i="1" s="1"/>
  <c r="K856" i="1"/>
  <c r="HH855" i="1"/>
  <c r="GK855" i="1"/>
  <c r="FJ855" i="1"/>
  <c r="ES855" i="1"/>
  <c r="DV855" i="1" a="1"/>
  <c r="DV855" i="1" s="1"/>
  <c r="DH855" i="1"/>
  <c r="CN855" i="1"/>
  <c r="AO855" i="1"/>
  <c r="M855" i="1" a="1"/>
  <c r="M855" i="1" s="1"/>
  <c r="L855" i="1" a="1"/>
  <c r="L855" i="1" s="1"/>
  <c r="K855" i="1"/>
  <c r="HH854" i="1"/>
  <c r="GK854" i="1"/>
  <c r="FJ854" i="1"/>
  <c r="ES854" i="1"/>
  <c r="DV854" i="1" a="1"/>
  <c r="DV854" i="1" s="1"/>
  <c r="DH854" i="1"/>
  <c r="CN854" i="1"/>
  <c r="AO854" i="1"/>
  <c r="M854" i="1" a="1"/>
  <c r="M854" i="1" s="1"/>
  <c r="L854" i="1" a="1"/>
  <c r="L854" i="1" s="1"/>
  <c r="K854" i="1"/>
  <c r="HH853" i="1"/>
  <c r="GK853" i="1"/>
  <c r="FJ853" i="1"/>
  <c r="ES853" i="1"/>
  <c r="DV853" i="1" a="1"/>
  <c r="DV853" i="1" s="1"/>
  <c r="DH853" i="1"/>
  <c r="CN853" i="1"/>
  <c r="AO853" i="1"/>
  <c r="M853" i="1" a="1"/>
  <c r="M853" i="1" s="1"/>
  <c r="L853" i="1" a="1"/>
  <c r="L853" i="1" s="1"/>
  <c r="K853" i="1"/>
  <c r="HH852" i="1"/>
  <c r="GK852" i="1"/>
  <c r="FJ852" i="1"/>
  <c r="ES852" i="1"/>
  <c r="DV852" i="1" a="1"/>
  <c r="DV852" i="1" s="1"/>
  <c r="DH852" i="1"/>
  <c r="CN852" i="1"/>
  <c r="AO852" i="1"/>
  <c r="M852" i="1" a="1"/>
  <c r="M852" i="1" s="1"/>
  <c r="L852" i="1" a="1"/>
  <c r="L852" i="1" s="1"/>
  <c r="K852" i="1"/>
  <c r="HH851" i="1"/>
  <c r="GK851" i="1"/>
  <c r="FJ851" i="1"/>
  <c r="ES851" i="1"/>
  <c r="DV851" i="1" a="1"/>
  <c r="DV851" i="1" s="1"/>
  <c r="DH851" i="1"/>
  <c r="CN851" i="1"/>
  <c r="AO851" i="1"/>
  <c r="M851" i="1" a="1"/>
  <c r="M851" i="1" s="1"/>
  <c r="L851" i="1" a="1"/>
  <c r="L851" i="1" s="1"/>
  <c r="K851" i="1"/>
  <c r="HH850" i="1"/>
  <c r="GK850" i="1"/>
  <c r="FJ850" i="1"/>
  <c r="ES850" i="1"/>
  <c r="DV850" i="1" a="1"/>
  <c r="DV850" i="1" s="1"/>
  <c r="DH850" i="1"/>
  <c r="CN850" i="1"/>
  <c r="AO850" i="1"/>
  <c r="M850" i="1"/>
  <c r="M850" i="1" a="1"/>
  <c r="L850" i="1" a="1"/>
  <c r="L850" i="1" s="1"/>
  <c r="K850" i="1"/>
  <c r="HH849" i="1"/>
  <c r="GK849" i="1"/>
  <c r="FJ849" i="1"/>
  <c r="ES849" i="1"/>
  <c r="AO849" i="1"/>
  <c r="AN849" i="1"/>
  <c r="M849" i="1" a="1"/>
  <c r="M849" i="1" s="1"/>
  <c r="L849" i="1" a="1"/>
  <c r="L849" i="1" s="1"/>
  <c r="K849" i="1"/>
  <c r="HH848" i="1"/>
  <c r="GK848" i="1"/>
  <c r="FJ848" i="1"/>
  <c r="ES848" i="1"/>
  <c r="DV848" i="1" a="1"/>
  <c r="DV848" i="1" s="1"/>
  <c r="AN848" i="1" s="1"/>
  <c r="DH848" i="1"/>
  <c r="CN848" i="1"/>
  <c r="AO848" i="1"/>
  <c r="M848" i="1" a="1"/>
  <c r="M848" i="1" s="1"/>
  <c r="L848" i="1"/>
  <c r="L848" i="1" a="1"/>
  <c r="K848" i="1"/>
  <c r="HH847" i="1"/>
  <c r="GK847" i="1"/>
  <c r="FJ847" i="1"/>
  <c r="ES847" i="1"/>
  <c r="DV847" i="1" a="1"/>
  <c r="DV847" i="1" s="1"/>
  <c r="DH847" i="1"/>
  <c r="CN847" i="1"/>
  <c r="AO847" i="1"/>
  <c r="M847" i="1" a="1"/>
  <c r="M847" i="1" s="1"/>
  <c r="L847" i="1" a="1"/>
  <c r="L847" i="1" s="1"/>
  <c r="K847" i="1"/>
  <c r="HH846" i="1"/>
  <c r="GK846" i="1"/>
  <c r="ES846" i="1"/>
  <c r="DV846" i="1" a="1"/>
  <c r="DV846" i="1" s="1"/>
  <c r="DH846" i="1"/>
  <c r="CN846" i="1"/>
  <c r="AO846" i="1"/>
  <c r="M846" i="1"/>
  <c r="M846" i="1" a="1"/>
  <c r="L846" i="1" a="1"/>
  <c r="L846" i="1" s="1"/>
  <c r="K846" i="1"/>
  <c r="HH845" i="1"/>
  <c r="GK845" i="1"/>
  <c r="FJ845" i="1"/>
  <c r="ES845" i="1"/>
  <c r="DH845" i="1"/>
  <c r="CN845" i="1"/>
  <c r="AO845" i="1"/>
  <c r="M845" i="1" a="1"/>
  <c r="M845" i="1" s="1"/>
  <c r="L845" i="1" a="1"/>
  <c r="L845" i="1" s="1"/>
  <c r="K845" i="1"/>
  <c r="HH844" i="1"/>
  <c r="GK844" i="1"/>
  <c r="FJ844" i="1"/>
  <c r="ES844" i="1"/>
  <c r="DV844" i="1" a="1"/>
  <c r="DV844" i="1" s="1"/>
  <c r="AN844" i="1" s="1"/>
  <c r="DH844" i="1"/>
  <c r="CN844" i="1"/>
  <c r="AO844" i="1"/>
  <c r="M844" i="1" a="1"/>
  <c r="M844" i="1" s="1"/>
  <c r="L844" i="1" a="1"/>
  <c r="L844" i="1" s="1"/>
  <c r="K844" i="1"/>
  <c r="HH843" i="1"/>
  <c r="GK843" i="1"/>
  <c r="FJ843" i="1"/>
  <c r="ES843" i="1"/>
  <c r="AO843" i="1"/>
  <c r="M843" i="1" a="1"/>
  <c r="M843" i="1" s="1"/>
  <c r="L843" i="1"/>
  <c r="L843" i="1" a="1"/>
  <c r="K843" i="1"/>
  <c r="HH842" i="1"/>
  <c r="GK842" i="1"/>
  <c r="FJ842" i="1"/>
  <c r="ES842" i="1"/>
  <c r="DV842" i="1" a="1"/>
  <c r="DV842" i="1" s="1"/>
  <c r="DH842" i="1"/>
  <c r="CN842" i="1"/>
  <c r="AO842" i="1"/>
  <c r="M842" i="1" a="1"/>
  <c r="M842" i="1" s="1"/>
  <c r="L842" i="1"/>
  <c r="L842" i="1" a="1"/>
  <c r="K842" i="1"/>
  <c r="HH841" i="1"/>
  <c r="GK841" i="1"/>
  <c r="FJ841" i="1"/>
  <c r="ES841" i="1"/>
  <c r="DV841" i="1" a="1"/>
  <c r="DV841" i="1" s="1"/>
  <c r="AN841" i="1" s="1"/>
  <c r="DH841" i="1"/>
  <c r="CN841" i="1"/>
  <c r="AO841" i="1"/>
  <c r="M841" i="1" a="1"/>
  <c r="M841" i="1" s="1"/>
  <c r="L841" i="1" a="1"/>
  <c r="L841" i="1" s="1"/>
  <c r="K841" i="1"/>
  <c r="HH840" i="1"/>
  <c r="GK840" i="1"/>
  <c r="FJ840" i="1"/>
  <c r="ES840" i="1"/>
  <c r="DH840" i="1"/>
  <c r="CN840" i="1"/>
  <c r="AO840" i="1"/>
  <c r="M840" i="1" a="1"/>
  <c r="M840" i="1" s="1"/>
  <c r="L840" i="1" a="1"/>
  <c r="L840" i="1" s="1"/>
  <c r="K840" i="1"/>
  <c r="HH839" i="1"/>
  <c r="GK839" i="1"/>
  <c r="FJ839" i="1"/>
  <c r="ES839" i="1"/>
  <c r="DV839" i="1"/>
  <c r="DV839" i="1" a="1"/>
  <c r="CN839" i="1"/>
  <c r="AO839" i="1"/>
  <c r="M839" i="1" a="1"/>
  <c r="M839" i="1" s="1"/>
  <c r="L839" i="1" a="1"/>
  <c r="L839" i="1" s="1"/>
  <c r="K839" i="1"/>
  <c r="HH838" i="1"/>
  <c r="GK838" i="1"/>
  <c r="FJ838" i="1"/>
  <c r="ES838" i="1"/>
  <c r="AO838" i="1"/>
  <c r="M838" i="1"/>
  <c r="M838" i="1" a="1"/>
  <c r="L838" i="1" a="1"/>
  <c r="L838" i="1" s="1"/>
  <c r="K838" i="1"/>
  <c r="HH837" i="1"/>
  <c r="HF837" i="1"/>
  <c r="GK837" i="1"/>
  <c r="FJ837" i="1"/>
  <c r="ES837" i="1"/>
  <c r="DV837" i="1" a="1"/>
  <c r="DV837" i="1" s="1"/>
  <c r="DH837" i="1"/>
  <c r="CN837" i="1"/>
  <c r="AO837" i="1"/>
  <c r="M837" i="1" a="1"/>
  <c r="M837" i="1" s="1"/>
  <c r="L837" i="1" a="1"/>
  <c r="L837" i="1" s="1"/>
  <c r="K837" i="1"/>
  <c r="HH836" i="1"/>
  <c r="GK836" i="1"/>
  <c r="FJ836" i="1"/>
  <c r="ES836" i="1"/>
  <c r="DV836" i="1" a="1"/>
  <c r="DV836" i="1" s="1"/>
  <c r="DH836" i="1"/>
  <c r="CN836" i="1"/>
  <c r="AO836" i="1"/>
  <c r="M836" i="1" a="1"/>
  <c r="M836" i="1" s="1"/>
  <c r="L836" i="1" a="1"/>
  <c r="L836" i="1" s="1"/>
  <c r="K836" i="1"/>
  <c r="HH835" i="1"/>
  <c r="GK835" i="1"/>
  <c r="FJ835" i="1"/>
  <c r="ES835" i="1"/>
  <c r="DV835" i="1" a="1"/>
  <c r="DV835" i="1" s="1"/>
  <c r="DH835" i="1"/>
  <c r="CN835" i="1"/>
  <c r="AO835" i="1"/>
  <c r="M835" i="1"/>
  <c r="M835" i="1" a="1"/>
  <c r="L835" i="1" a="1"/>
  <c r="L835" i="1" s="1"/>
  <c r="K835" i="1"/>
  <c r="HH834" i="1"/>
  <c r="GK834" i="1"/>
  <c r="FJ834" i="1"/>
  <c r="ES834" i="1"/>
  <c r="DV834" i="1" a="1"/>
  <c r="DV834" i="1" s="1"/>
  <c r="DH834" i="1"/>
  <c r="CN834" i="1"/>
  <c r="AO834" i="1"/>
  <c r="M834" i="1"/>
  <c r="M834" i="1" a="1"/>
  <c r="L834" i="1" a="1"/>
  <c r="L834" i="1" s="1"/>
  <c r="K834" i="1"/>
  <c r="HH833" i="1"/>
  <c r="GK833" i="1"/>
  <c r="FJ833" i="1"/>
  <c r="ES833" i="1"/>
  <c r="DV833" i="1"/>
  <c r="DV833" i="1" a="1"/>
  <c r="DH833" i="1"/>
  <c r="CN833" i="1"/>
  <c r="AO833" i="1"/>
  <c r="M833" i="1" a="1"/>
  <c r="M833" i="1" s="1"/>
  <c r="L833" i="1" a="1"/>
  <c r="L833" i="1" s="1"/>
  <c r="K833" i="1"/>
  <c r="HH832" i="1"/>
  <c r="GK832" i="1"/>
  <c r="FJ832" i="1"/>
  <c r="ES832" i="1"/>
  <c r="DV832" i="1" a="1"/>
  <c r="DV832" i="1" s="1"/>
  <c r="DH832" i="1"/>
  <c r="CN832" i="1"/>
  <c r="AO832" i="1"/>
  <c r="M832" i="1"/>
  <c r="M832" i="1" a="1"/>
  <c r="L832" i="1" a="1"/>
  <c r="L832" i="1" s="1"/>
  <c r="K832" i="1"/>
  <c r="HH831" i="1"/>
  <c r="GK831" i="1"/>
  <c r="FJ831" i="1"/>
  <c r="ES831" i="1"/>
  <c r="DV831" i="1" a="1"/>
  <c r="DV831" i="1" s="1"/>
  <c r="DH831" i="1"/>
  <c r="CN831" i="1"/>
  <c r="AO831" i="1"/>
  <c r="M831" i="1"/>
  <c r="M831" i="1" a="1"/>
  <c r="L831" i="1" a="1"/>
  <c r="L831" i="1" s="1"/>
  <c r="K831" i="1"/>
  <c r="HH830" i="1"/>
  <c r="GK830" i="1"/>
  <c r="FJ830" i="1"/>
  <c r="ES830" i="1"/>
  <c r="DV830" i="1"/>
  <c r="DV830" i="1" a="1"/>
  <c r="DH830" i="1"/>
  <c r="CN830" i="1"/>
  <c r="AO830" i="1"/>
  <c r="M830" i="1" a="1"/>
  <c r="M830" i="1" s="1"/>
  <c r="L830" i="1" a="1"/>
  <c r="L830" i="1" s="1"/>
  <c r="K830" i="1"/>
  <c r="HH829" i="1"/>
  <c r="GK829" i="1"/>
  <c r="FJ829" i="1"/>
  <c r="ES829" i="1"/>
  <c r="DV829" i="1" a="1"/>
  <c r="DV829" i="1" s="1"/>
  <c r="DH829" i="1"/>
  <c r="CN829" i="1"/>
  <c r="AO829" i="1"/>
  <c r="M829" i="1" a="1"/>
  <c r="M829" i="1" s="1"/>
  <c r="L829" i="1" a="1"/>
  <c r="L829" i="1" s="1"/>
  <c r="K829" i="1"/>
  <c r="HH828" i="1"/>
  <c r="GK828" i="1"/>
  <c r="FJ828" i="1"/>
  <c r="ES828" i="1"/>
  <c r="DV828" i="1" a="1"/>
  <c r="DV828" i="1" s="1"/>
  <c r="DH828" i="1"/>
  <c r="CN828" i="1"/>
  <c r="AO828" i="1"/>
  <c r="M828" i="1" a="1"/>
  <c r="M828" i="1" s="1"/>
  <c r="L828" i="1" a="1"/>
  <c r="L828" i="1" s="1"/>
  <c r="K828" i="1"/>
  <c r="HH827" i="1"/>
  <c r="GK827" i="1"/>
  <c r="FJ827" i="1"/>
  <c r="ES827" i="1"/>
  <c r="DV827" i="1" a="1"/>
  <c r="DV827" i="1" s="1"/>
  <c r="DH827" i="1"/>
  <c r="CN827" i="1"/>
  <c r="AO827" i="1"/>
  <c r="M827" i="1"/>
  <c r="M827" i="1" a="1"/>
  <c r="L827" i="1" a="1"/>
  <c r="L827" i="1" s="1"/>
  <c r="K827" i="1"/>
  <c r="HH826" i="1"/>
  <c r="GK826" i="1"/>
  <c r="FJ826" i="1"/>
  <c r="ES826" i="1"/>
  <c r="DV826" i="1" a="1"/>
  <c r="DV826" i="1" s="1"/>
  <c r="DH826" i="1"/>
  <c r="CN826" i="1"/>
  <c r="AO826" i="1"/>
  <c r="M826" i="1"/>
  <c r="M826" i="1" a="1"/>
  <c r="L826" i="1" a="1"/>
  <c r="L826" i="1" s="1"/>
  <c r="K826" i="1"/>
  <c r="HH825" i="1"/>
  <c r="GK825" i="1"/>
  <c r="FJ825" i="1"/>
  <c r="ES825" i="1"/>
  <c r="DV825" i="1"/>
  <c r="DV825" i="1" a="1"/>
  <c r="DH825" i="1"/>
  <c r="CN825" i="1"/>
  <c r="AO825" i="1"/>
  <c r="M825" i="1" a="1"/>
  <c r="M825" i="1" s="1"/>
  <c r="L825" i="1" a="1"/>
  <c r="L825" i="1" s="1"/>
  <c r="K825" i="1"/>
  <c r="HH824" i="1"/>
  <c r="GK824" i="1"/>
  <c r="FJ824" i="1"/>
  <c r="ES824" i="1"/>
  <c r="DV824" i="1" a="1"/>
  <c r="DV824" i="1" s="1"/>
  <c r="DH824" i="1"/>
  <c r="CN824" i="1"/>
  <c r="AO824" i="1"/>
  <c r="M824" i="1" a="1"/>
  <c r="M824" i="1" s="1"/>
  <c r="L824" i="1" a="1"/>
  <c r="L824" i="1" s="1"/>
  <c r="K824" i="1"/>
  <c r="HH823" i="1"/>
  <c r="GK823" i="1"/>
  <c r="FJ823" i="1"/>
  <c r="ES823" i="1"/>
  <c r="DV823" i="1"/>
  <c r="DV823" i="1" a="1"/>
  <c r="DH823" i="1"/>
  <c r="CN823" i="1"/>
  <c r="AO823" i="1"/>
  <c r="M823" i="1"/>
  <c r="M823" i="1" a="1"/>
  <c r="L823" i="1" a="1"/>
  <c r="L823" i="1" s="1"/>
  <c r="K823" i="1"/>
  <c r="HH822" i="1"/>
  <c r="GK822" i="1"/>
  <c r="FJ822" i="1"/>
  <c r="ES822" i="1"/>
  <c r="DV822" i="1" a="1"/>
  <c r="DV822" i="1" s="1"/>
  <c r="DH822" i="1"/>
  <c r="CN822" i="1"/>
  <c r="AO822" i="1"/>
  <c r="M822" i="1" a="1"/>
  <c r="M822" i="1" s="1"/>
  <c r="L822" i="1" a="1"/>
  <c r="L822" i="1" s="1"/>
  <c r="K822" i="1"/>
  <c r="HH821" i="1"/>
  <c r="GK821" i="1"/>
  <c r="FJ821" i="1"/>
  <c r="ES821" i="1"/>
  <c r="DV821" i="1"/>
  <c r="DV821" i="1" a="1"/>
  <c r="DH821" i="1"/>
  <c r="CN821" i="1"/>
  <c r="AO821" i="1"/>
  <c r="M821" i="1" a="1"/>
  <c r="M821" i="1" s="1"/>
  <c r="L821" i="1" a="1"/>
  <c r="L821" i="1" s="1"/>
  <c r="K821" i="1"/>
  <c r="HH820" i="1"/>
  <c r="GK820" i="1"/>
  <c r="FJ820" i="1"/>
  <c r="ES820" i="1"/>
  <c r="DH820" i="1"/>
  <c r="CN820" i="1"/>
  <c r="AO820" i="1"/>
  <c r="M820" i="1" a="1"/>
  <c r="M820" i="1" s="1"/>
  <c r="L820" i="1" a="1"/>
  <c r="L820" i="1" s="1"/>
  <c r="K820" i="1"/>
  <c r="HH819" i="1"/>
  <c r="GK819" i="1"/>
  <c r="FJ819" i="1"/>
  <c r="ES819" i="1"/>
  <c r="DH819" i="1"/>
  <c r="CN819" i="1"/>
  <c r="AO819" i="1"/>
  <c r="M819" i="1" a="1"/>
  <c r="M819" i="1" s="1"/>
  <c r="L819" i="1" a="1"/>
  <c r="L819" i="1" s="1"/>
  <c r="K819" i="1"/>
  <c r="HH818" i="1"/>
  <c r="GK818" i="1"/>
  <c r="FJ818" i="1"/>
  <c r="ES818" i="1"/>
  <c r="DV818" i="1" a="1"/>
  <c r="DV818" i="1" s="1"/>
  <c r="DH818" i="1"/>
  <c r="CN818" i="1"/>
  <c r="AO818" i="1"/>
  <c r="M818" i="1" a="1"/>
  <c r="M818" i="1" s="1"/>
  <c r="L818" i="1" a="1"/>
  <c r="L818" i="1" s="1"/>
  <c r="K818" i="1"/>
  <c r="HH817" i="1"/>
  <c r="GK817" i="1"/>
  <c r="FJ817" i="1"/>
  <c r="ES817" i="1"/>
  <c r="DH817" i="1"/>
  <c r="CN817" i="1"/>
  <c r="AO817" i="1"/>
  <c r="M817" i="1" a="1"/>
  <c r="M817" i="1" s="1"/>
  <c r="L817" i="1" a="1"/>
  <c r="L817" i="1" s="1"/>
  <c r="K817" i="1"/>
  <c r="HH816" i="1"/>
  <c r="GK816" i="1"/>
  <c r="FJ816" i="1"/>
  <c r="ES816" i="1"/>
  <c r="DV816" i="1" a="1"/>
  <c r="DV816" i="1" s="1"/>
  <c r="DH816" i="1"/>
  <c r="CN816" i="1"/>
  <c r="AO816" i="1"/>
  <c r="M816" i="1" a="1"/>
  <c r="M816" i="1" s="1"/>
  <c r="L816" i="1" a="1"/>
  <c r="L816" i="1" s="1"/>
  <c r="K816" i="1"/>
  <c r="HH815" i="1"/>
  <c r="GK815" i="1"/>
  <c r="FJ815" i="1"/>
  <c r="ES815" i="1"/>
  <c r="CN815" i="1"/>
  <c r="AO815" i="1"/>
  <c r="M815" i="1" a="1"/>
  <c r="M815" i="1" s="1"/>
  <c r="L815" i="1" a="1"/>
  <c r="L815" i="1" s="1"/>
  <c r="K815" i="1"/>
  <c r="HH814" i="1"/>
  <c r="GK814" i="1"/>
  <c r="FJ814" i="1"/>
  <c r="ES814" i="1"/>
  <c r="DV814" i="1"/>
  <c r="DV814" i="1" a="1"/>
  <c r="DH814" i="1"/>
  <c r="CN814" i="1"/>
  <c r="AO814" i="1"/>
  <c r="M814" i="1" a="1"/>
  <c r="M814" i="1" s="1"/>
  <c r="L814" i="1" a="1"/>
  <c r="L814" i="1" s="1"/>
  <c r="K814" i="1"/>
  <c r="HH813" i="1"/>
  <c r="GK813" i="1"/>
  <c r="FJ813" i="1"/>
  <c r="ES813" i="1"/>
  <c r="DV813" i="1" a="1"/>
  <c r="DV813" i="1" s="1"/>
  <c r="DH813" i="1"/>
  <c r="CN813" i="1"/>
  <c r="AO813" i="1"/>
  <c r="M813" i="1" a="1"/>
  <c r="M813" i="1" s="1"/>
  <c r="L813" i="1" a="1"/>
  <c r="L813" i="1" s="1"/>
  <c r="K813" i="1"/>
  <c r="HH812" i="1"/>
  <c r="GK812" i="1"/>
  <c r="FJ812" i="1"/>
  <c r="ES812" i="1"/>
  <c r="DH812" i="1"/>
  <c r="CN812" i="1"/>
  <c r="AO812" i="1"/>
  <c r="M812" i="1" a="1"/>
  <c r="M812" i="1" s="1"/>
  <c r="L812" i="1" a="1"/>
  <c r="L812" i="1" s="1"/>
  <c r="K812" i="1"/>
  <c r="HH811" i="1"/>
  <c r="GK811" i="1"/>
  <c r="FJ811" i="1"/>
  <c r="ES811" i="1"/>
  <c r="DV811" i="1"/>
  <c r="DV811" i="1" a="1"/>
  <c r="DH811" i="1"/>
  <c r="CN811" i="1"/>
  <c r="AO811" i="1"/>
  <c r="M811" i="1" a="1"/>
  <c r="M811" i="1" s="1"/>
  <c r="L811" i="1" a="1"/>
  <c r="L811" i="1" s="1"/>
  <c r="K811" i="1"/>
  <c r="HH810" i="1"/>
  <c r="GK810" i="1"/>
  <c r="FJ810" i="1"/>
  <c r="ES810" i="1"/>
  <c r="DH810" i="1"/>
  <c r="CN810" i="1"/>
  <c r="AO810" i="1"/>
  <c r="M810" i="1" a="1"/>
  <c r="M810" i="1" s="1"/>
  <c r="L810" i="1" a="1"/>
  <c r="L810" i="1" s="1"/>
  <c r="K810" i="1"/>
  <c r="HH809" i="1"/>
  <c r="GK809" i="1"/>
  <c r="FJ809" i="1"/>
  <c r="ES809" i="1"/>
  <c r="DV809" i="1" a="1"/>
  <c r="DV809" i="1" s="1"/>
  <c r="DH809" i="1"/>
  <c r="CN809" i="1"/>
  <c r="AO809" i="1"/>
  <c r="M809" i="1" a="1"/>
  <c r="M809" i="1" s="1"/>
  <c r="L809" i="1" a="1"/>
  <c r="L809" i="1" s="1"/>
  <c r="K809" i="1"/>
  <c r="HH808" i="1"/>
  <c r="GK808" i="1"/>
  <c r="FJ808" i="1"/>
  <c r="ES808" i="1"/>
  <c r="DV808" i="1" a="1"/>
  <c r="DV808" i="1" s="1"/>
  <c r="AN808" i="1" s="1"/>
  <c r="DH808" i="1"/>
  <c r="CN808" i="1"/>
  <c r="AO808" i="1"/>
  <c r="M808" i="1" a="1"/>
  <c r="M808" i="1" s="1"/>
  <c r="L808" i="1" a="1"/>
  <c r="L808" i="1" s="1"/>
  <c r="K808" i="1"/>
  <c r="HH807" i="1"/>
  <c r="GK807" i="1"/>
  <c r="FJ807" i="1"/>
  <c r="ES807" i="1"/>
  <c r="AN807" i="1" s="1"/>
  <c r="DH807" i="1"/>
  <c r="CN807" i="1"/>
  <c r="AO807" i="1"/>
  <c r="M807" i="1" a="1"/>
  <c r="M807" i="1" s="1"/>
  <c r="L807" i="1" a="1"/>
  <c r="L807" i="1" s="1"/>
  <c r="K807" i="1"/>
  <c r="HH806" i="1"/>
  <c r="GK806" i="1"/>
  <c r="FJ806" i="1"/>
  <c r="ES806" i="1"/>
  <c r="DH806" i="1"/>
  <c r="CN806" i="1"/>
  <c r="AO806" i="1"/>
  <c r="M806" i="1" a="1"/>
  <c r="M806" i="1" s="1"/>
  <c r="L806" i="1" a="1"/>
  <c r="L806" i="1" s="1"/>
  <c r="K806" i="1"/>
  <c r="HH805" i="1"/>
  <c r="GK805" i="1"/>
  <c r="FJ805" i="1"/>
  <c r="ES805" i="1"/>
  <c r="DV805" i="1" a="1"/>
  <c r="DV805" i="1" s="1"/>
  <c r="DH805" i="1"/>
  <c r="CN805" i="1"/>
  <c r="AO805" i="1"/>
  <c r="M805" i="1" a="1"/>
  <c r="M805" i="1" s="1"/>
  <c r="L805" i="1" a="1"/>
  <c r="L805" i="1" s="1"/>
  <c r="K805" i="1"/>
  <c r="HH804" i="1"/>
  <c r="GK804" i="1"/>
  <c r="FJ804" i="1"/>
  <c r="ES804" i="1"/>
  <c r="DV804" i="1" a="1"/>
  <c r="DV804" i="1" s="1"/>
  <c r="DH804" i="1"/>
  <c r="CN804" i="1"/>
  <c r="AO804" i="1"/>
  <c r="M804" i="1"/>
  <c r="M804" i="1" a="1"/>
  <c r="L804" i="1" a="1"/>
  <c r="L804" i="1" s="1"/>
  <c r="K804" i="1"/>
  <c r="HH803" i="1"/>
  <c r="GK803" i="1"/>
  <c r="FJ803" i="1"/>
  <c r="ES803" i="1"/>
  <c r="DV803" i="1" a="1"/>
  <c r="DV803" i="1" s="1"/>
  <c r="DH803" i="1"/>
  <c r="CN803" i="1"/>
  <c r="AO803" i="1"/>
  <c r="M803" i="1"/>
  <c r="M803" i="1" a="1"/>
  <c r="L803" i="1" a="1"/>
  <c r="L803" i="1" s="1"/>
  <c r="K803" i="1"/>
  <c r="HH802" i="1"/>
  <c r="GK802" i="1"/>
  <c r="FJ802" i="1"/>
  <c r="ES802" i="1"/>
  <c r="DH802" i="1"/>
  <c r="CN802" i="1"/>
  <c r="AO802" i="1"/>
  <c r="M802" i="1" a="1"/>
  <c r="M802" i="1" s="1"/>
  <c r="L802" i="1" a="1"/>
  <c r="L802" i="1" s="1"/>
  <c r="K802" i="1"/>
  <c r="HH801" i="1"/>
  <c r="GK801" i="1"/>
  <c r="FJ801" i="1"/>
  <c r="ES801" i="1"/>
  <c r="DH801" i="1"/>
  <c r="CN801" i="1"/>
  <c r="AO801" i="1"/>
  <c r="M801" i="1" a="1"/>
  <c r="M801" i="1" s="1"/>
  <c r="L801" i="1" a="1"/>
  <c r="L801" i="1" s="1"/>
  <c r="K801" i="1"/>
  <c r="HH800" i="1"/>
  <c r="GK800" i="1"/>
  <c r="FJ800" i="1"/>
  <c r="ES800" i="1"/>
  <c r="AO800" i="1"/>
  <c r="M800" i="1" a="1"/>
  <c r="M800" i="1" s="1"/>
  <c r="L800" i="1" a="1"/>
  <c r="L800" i="1" s="1"/>
  <c r="K800" i="1"/>
  <c r="HH799" i="1"/>
  <c r="GK799" i="1"/>
  <c r="FJ799" i="1"/>
  <c r="ES799" i="1"/>
  <c r="DV799" i="1" a="1"/>
  <c r="DV799" i="1" s="1"/>
  <c r="DH799" i="1"/>
  <c r="CN799" i="1"/>
  <c r="AO799" i="1"/>
  <c r="M799" i="1" a="1"/>
  <c r="M799" i="1" s="1"/>
  <c r="L799" i="1" a="1"/>
  <c r="L799" i="1" s="1"/>
  <c r="K799" i="1"/>
  <c r="HH798" i="1"/>
  <c r="GK798" i="1"/>
  <c r="FJ798" i="1"/>
  <c r="ES798" i="1"/>
  <c r="DH798" i="1"/>
  <c r="CN798" i="1"/>
  <c r="AO798" i="1"/>
  <c r="M798" i="1" a="1"/>
  <c r="M798" i="1" s="1"/>
  <c r="L798" i="1" a="1"/>
  <c r="L798" i="1" s="1"/>
  <c r="K798" i="1"/>
  <c r="HH797" i="1"/>
  <c r="GK797" i="1"/>
  <c r="FJ797" i="1"/>
  <c r="ES797" i="1"/>
  <c r="DH797" i="1"/>
  <c r="CN797" i="1"/>
  <c r="AO797" i="1"/>
  <c r="M797" i="1"/>
  <c r="M797" i="1" a="1"/>
  <c r="L797" i="1"/>
  <c r="L797" i="1" a="1"/>
  <c r="K797" i="1"/>
  <c r="HH796" i="1"/>
  <c r="GK796" i="1"/>
  <c r="FJ796" i="1"/>
  <c r="ES796" i="1"/>
  <c r="DV796" i="1" a="1"/>
  <c r="DV796" i="1" s="1"/>
  <c r="DH796" i="1"/>
  <c r="CN796" i="1"/>
  <c r="AO796" i="1"/>
  <c r="M796" i="1" a="1"/>
  <c r="M796" i="1" s="1"/>
  <c r="L796" i="1"/>
  <c r="L796" i="1" a="1"/>
  <c r="K796" i="1"/>
  <c r="HH795" i="1"/>
  <c r="GK795" i="1"/>
  <c r="FJ795" i="1"/>
  <c r="ES795" i="1"/>
  <c r="DV795" i="1" a="1"/>
  <c r="DV795" i="1" s="1"/>
  <c r="DH795" i="1"/>
  <c r="CN795" i="1"/>
  <c r="AO795" i="1"/>
  <c r="M795" i="1" a="1"/>
  <c r="M795" i="1" s="1"/>
  <c r="L795" i="1" a="1"/>
  <c r="L795" i="1" s="1"/>
  <c r="K795" i="1"/>
  <c r="HH794" i="1"/>
  <c r="GK794" i="1"/>
  <c r="EZ794" i="1"/>
  <c r="FJ794" i="1" s="1"/>
  <c r="ES794" i="1"/>
  <c r="DV794" i="1" a="1"/>
  <c r="DV794" i="1" s="1"/>
  <c r="DH794" i="1"/>
  <c r="CN794" i="1"/>
  <c r="AO794" i="1"/>
  <c r="M794" i="1" a="1"/>
  <c r="M794" i="1" s="1"/>
  <c r="L794" i="1" a="1"/>
  <c r="L794" i="1" s="1"/>
  <c r="K794" i="1"/>
  <c r="HH793" i="1"/>
  <c r="GK793" i="1"/>
  <c r="FJ793" i="1"/>
  <c r="ES793" i="1"/>
  <c r="DH793" i="1"/>
  <c r="CN793" i="1"/>
  <c r="AO793" i="1"/>
  <c r="M793" i="1"/>
  <c r="M793" i="1" a="1"/>
  <c r="L793" i="1" a="1"/>
  <c r="L793" i="1" s="1"/>
  <c r="K793" i="1"/>
  <c r="HH792" i="1"/>
  <c r="GK792" i="1"/>
  <c r="FJ792" i="1"/>
  <c r="ES792" i="1"/>
  <c r="DV792" i="1" a="1"/>
  <c r="DV792" i="1" s="1"/>
  <c r="DH792" i="1"/>
  <c r="CN792" i="1"/>
  <c r="AO792" i="1"/>
  <c r="M792" i="1" a="1"/>
  <c r="M792" i="1" s="1"/>
  <c r="L792" i="1" a="1"/>
  <c r="L792" i="1" s="1"/>
  <c r="K792" i="1"/>
  <c r="HH791" i="1"/>
  <c r="GK791" i="1"/>
  <c r="FJ791" i="1"/>
  <c r="ES791" i="1"/>
  <c r="DV791" i="1" a="1"/>
  <c r="DV791" i="1" s="1"/>
  <c r="DH791" i="1"/>
  <c r="CN791" i="1"/>
  <c r="AO791" i="1"/>
  <c r="M791" i="1" a="1"/>
  <c r="M791" i="1" s="1"/>
  <c r="L791" i="1" a="1"/>
  <c r="L791" i="1" s="1"/>
  <c r="K791" i="1"/>
  <c r="HH790" i="1"/>
  <c r="GK790" i="1"/>
  <c r="FJ790" i="1"/>
  <c r="ES790" i="1"/>
  <c r="DV790" i="1"/>
  <c r="DV790" i="1" a="1"/>
  <c r="CN790" i="1"/>
  <c r="AO790" i="1"/>
  <c r="M790" i="1" a="1"/>
  <c r="M790" i="1" s="1"/>
  <c r="L790" i="1" a="1"/>
  <c r="L790" i="1" s="1"/>
  <c r="K790" i="1"/>
  <c r="HH789" i="1"/>
  <c r="GK789" i="1"/>
  <c r="FJ789" i="1"/>
  <c r="ES789" i="1"/>
  <c r="DV789" i="1" a="1"/>
  <c r="DV789" i="1" s="1"/>
  <c r="DH789" i="1"/>
  <c r="CN789" i="1"/>
  <c r="AO789" i="1"/>
  <c r="M789" i="1" a="1"/>
  <c r="M789" i="1" s="1"/>
  <c r="L789" i="1" a="1"/>
  <c r="L789" i="1" s="1"/>
  <c r="K789" i="1"/>
  <c r="HH788" i="1"/>
  <c r="GK788" i="1"/>
  <c r="FJ788" i="1"/>
  <c r="ES788" i="1"/>
  <c r="DH788" i="1"/>
  <c r="CN788" i="1"/>
  <c r="AO788" i="1"/>
  <c r="M788" i="1" a="1"/>
  <c r="M788" i="1" s="1"/>
  <c r="L788" i="1" a="1"/>
  <c r="L788" i="1" s="1"/>
  <c r="K788" i="1"/>
  <c r="HH787" i="1"/>
  <c r="GK787" i="1"/>
  <c r="FJ787" i="1"/>
  <c r="ES787" i="1"/>
  <c r="DV787" i="1" a="1"/>
  <c r="DV787" i="1" s="1"/>
  <c r="DH787" i="1"/>
  <c r="CN787" i="1"/>
  <c r="AO787" i="1"/>
  <c r="M787" i="1"/>
  <c r="M787" i="1" a="1"/>
  <c r="L787" i="1" a="1"/>
  <c r="L787" i="1" s="1"/>
  <c r="K787" i="1"/>
  <c r="HH786" i="1"/>
  <c r="GK786" i="1"/>
  <c r="FJ786" i="1"/>
  <c r="ES786" i="1"/>
  <c r="DV786" i="1"/>
  <c r="DV786" i="1" a="1"/>
  <c r="DH786" i="1"/>
  <c r="CN786" i="1"/>
  <c r="AO786" i="1"/>
  <c r="M786" i="1" a="1"/>
  <c r="M786" i="1" s="1"/>
  <c r="L786" i="1"/>
  <c r="L786" i="1" a="1"/>
  <c r="K786" i="1"/>
  <c r="HH785" i="1"/>
  <c r="GK785" i="1"/>
  <c r="FJ785" i="1"/>
  <c r="ES785" i="1"/>
  <c r="DV785" i="1" a="1"/>
  <c r="DV785" i="1" s="1"/>
  <c r="DH785" i="1"/>
  <c r="CN785" i="1"/>
  <c r="AO785" i="1"/>
  <c r="M785" i="1" a="1"/>
  <c r="M785" i="1" s="1"/>
  <c r="L785" i="1" a="1"/>
  <c r="L785" i="1" s="1"/>
  <c r="K785" i="1"/>
  <c r="HH784" i="1"/>
  <c r="GK784" i="1"/>
  <c r="FJ784" i="1"/>
  <c r="ES784" i="1"/>
  <c r="DV784" i="1"/>
  <c r="DV784" i="1" a="1"/>
  <c r="DH784" i="1"/>
  <c r="CN784" i="1"/>
  <c r="AO784" i="1"/>
  <c r="M784" i="1" a="1"/>
  <c r="M784" i="1" s="1"/>
  <c r="L784" i="1" a="1"/>
  <c r="L784" i="1" s="1"/>
  <c r="K784" i="1"/>
  <c r="HG783" i="1"/>
  <c r="HH783" i="1" s="1"/>
  <c r="GK783" i="1"/>
  <c r="FJ783" i="1"/>
  <c r="ES783" i="1"/>
  <c r="DV783" i="1" a="1"/>
  <c r="DV783" i="1" s="1"/>
  <c r="DH783" i="1"/>
  <c r="CN783" i="1"/>
  <c r="AO783" i="1"/>
  <c r="M783" i="1" a="1"/>
  <c r="M783" i="1" s="1"/>
  <c r="L783" i="1" a="1"/>
  <c r="L783" i="1" s="1"/>
  <c r="K783" i="1"/>
  <c r="HH782" i="1"/>
  <c r="GK782" i="1"/>
  <c r="FJ782" i="1"/>
  <c r="ES782" i="1"/>
  <c r="DV782" i="1" a="1"/>
  <c r="DV782" i="1" s="1"/>
  <c r="CN782" i="1"/>
  <c r="AO782" i="1"/>
  <c r="M782" i="1" a="1"/>
  <c r="M782" i="1" s="1"/>
  <c r="L782" i="1" a="1"/>
  <c r="L782" i="1" s="1"/>
  <c r="K782" i="1"/>
  <c r="HH781" i="1"/>
  <c r="GK781" i="1"/>
  <c r="FJ781" i="1"/>
  <c r="ES781" i="1"/>
  <c r="DH781" i="1"/>
  <c r="CN781" i="1"/>
  <c r="AO781" i="1"/>
  <c r="AN781" i="1"/>
  <c r="M781" i="1" a="1"/>
  <c r="M781" i="1" s="1"/>
  <c r="L781" i="1" a="1"/>
  <c r="L781" i="1" s="1"/>
  <c r="K781" i="1"/>
  <c r="HH780" i="1"/>
  <c r="GK780" i="1"/>
  <c r="FJ780" i="1"/>
  <c r="ES780" i="1"/>
  <c r="DH780" i="1"/>
  <c r="CN780" i="1"/>
  <c r="AO780" i="1"/>
  <c r="M780" i="1" a="1"/>
  <c r="M780" i="1" s="1"/>
  <c r="L780" i="1" a="1"/>
  <c r="L780" i="1" s="1"/>
  <c r="K780" i="1"/>
  <c r="HH779" i="1"/>
  <c r="GK779" i="1"/>
  <c r="FJ779" i="1"/>
  <c r="ES779" i="1"/>
  <c r="DV779" i="1" a="1"/>
  <c r="DV779" i="1" s="1"/>
  <c r="DH779" i="1"/>
  <c r="CN779" i="1"/>
  <c r="AO779" i="1"/>
  <c r="M779" i="1" a="1"/>
  <c r="M779" i="1" s="1"/>
  <c r="L779" i="1" a="1"/>
  <c r="L779" i="1" s="1"/>
  <c r="K779" i="1"/>
  <c r="HH778" i="1"/>
  <c r="GK778" i="1"/>
  <c r="EZ778" i="1"/>
  <c r="FJ778" i="1" s="1"/>
  <c r="ES778" i="1"/>
  <c r="DV778" i="1" a="1"/>
  <c r="DV778" i="1" s="1"/>
  <c r="DH778" i="1"/>
  <c r="CN778" i="1"/>
  <c r="AO778" i="1"/>
  <c r="M778" i="1" a="1"/>
  <c r="M778" i="1" s="1"/>
  <c r="L778" i="1" a="1"/>
  <c r="L778" i="1" s="1"/>
  <c r="K778" i="1"/>
  <c r="HH777" i="1"/>
  <c r="GK777" i="1"/>
  <c r="FJ777" i="1"/>
  <c r="ES777" i="1"/>
  <c r="AN777" i="1" s="1"/>
  <c r="DH777" i="1"/>
  <c r="CN777" i="1"/>
  <c r="AO777" i="1"/>
  <c r="M777" i="1" a="1"/>
  <c r="M777" i="1" s="1"/>
  <c r="L777" i="1" a="1"/>
  <c r="L777" i="1" s="1"/>
  <c r="K777" i="1"/>
  <c r="HH776" i="1"/>
  <c r="GK776" i="1"/>
  <c r="FJ776" i="1"/>
  <c r="ES776" i="1"/>
  <c r="DV776" i="1" a="1"/>
  <c r="DV776" i="1" s="1"/>
  <c r="DH776" i="1"/>
  <c r="CN776" i="1"/>
  <c r="AO776" i="1"/>
  <c r="M776" i="1" a="1"/>
  <c r="M776" i="1" s="1"/>
  <c r="L776" i="1" a="1"/>
  <c r="L776" i="1" s="1"/>
  <c r="K776" i="1"/>
  <c r="HH775" i="1"/>
  <c r="AN775" i="1" s="1"/>
  <c r="AO775" i="1"/>
  <c r="M775" i="1" a="1"/>
  <c r="M775" i="1" s="1"/>
  <c r="L775" i="1" a="1"/>
  <c r="L775" i="1" s="1"/>
  <c r="K775" i="1"/>
  <c r="HH774" i="1"/>
  <c r="GK774" i="1"/>
  <c r="FJ774" i="1"/>
  <c r="ES774" i="1"/>
  <c r="AO774" i="1"/>
  <c r="M774" i="1" a="1"/>
  <c r="M774" i="1" s="1"/>
  <c r="L774" i="1" a="1"/>
  <c r="L774" i="1" s="1"/>
  <c r="K774" i="1"/>
  <c r="HH773" i="1"/>
  <c r="GK773" i="1"/>
  <c r="FJ773" i="1"/>
  <c r="ES773" i="1"/>
  <c r="DV773" i="1" a="1"/>
  <c r="DV773" i="1" s="1"/>
  <c r="DH773" i="1"/>
  <c r="CN773" i="1"/>
  <c r="AO773" i="1"/>
  <c r="M773" i="1" a="1"/>
  <c r="M773" i="1" s="1"/>
  <c r="L773" i="1" a="1"/>
  <c r="L773" i="1" s="1"/>
  <c r="K773" i="1"/>
  <c r="HH772" i="1"/>
  <c r="GK772" i="1"/>
  <c r="ES772" i="1"/>
  <c r="DH772" i="1"/>
  <c r="CN772" i="1"/>
  <c r="AO772" i="1"/>
  <c r="M772" i="1" a="1"/>
  <c r="M772" i="1" s="1"/>
  <c r="L772" i="1"/>
  <c r="L772" i="1" a="1"/>
  <c r="K772" i="1"/>
  <c r="HH771" i="1"/>
  <c r="GK771" i="1"/>
  <c r="FJ771" i="1"/>
  <c r="AO771" i="1"/>
  <c r="M771" i="1"/>
  <c r="M771" i="1" a="1"/>
  <c r="L771" i="1" a="1"/>
  <c r="L771" i="1" s="1"/>
  <c r="K771" i="1"/>
  <c r="HH770" i="1"/>
  <c r="GK770" i="1"/>
  <c r="FJ770" i="1"/>
  <c r="ES770" i="1"/>
  <c r="DV770" i="1" a="1"/>
  <c r="DV770" i="1" s="1"/>
  <c r="DH770" i="1"/>
  <c r="CN770" i="1"/>
  <c r="AO770" i="1"/>
  <c r="M770" i="1" a="1"/>
  <c r="M770" i="1" s="1"/>
  <c r="L770" i="1" a="1"/>
  <c r="L770" i="1" s="1"/>
  <c r="K770" i="1"/>
  <c r="HH769" i="1"/>
  <c r="GK769" i="1"/>
  <c r="FJ769" i="1"/>
  <c r="ES769" i="1"/>
  <c r="DV769" i="1"/>
  <c r="DV769" i="1" a="1"/>
  <c r="DH769" i="1"/>
  <c r="CN769" i="1"/>
  <c r="AO769" i="1"/>
  <c r="M769" i="1" a="1"/>
  <c r="M769" i="1" s="1"/>
  <c r="L769" i="1" a="1"/>
  <c r="L769" i="1" s="1"/>
  <c r="K769" i="1"/>
  <c r="HH768" i="1"/>
  <c r="GK768" i="1"/>
  <c r="FJ768" i="1"/>
  <c r="ES768" i="1"/>
  <c r="DV768" i="1" a="1"/>
  <c r="DV768" i="1" s="1"/>
  <c r="DH768" i="1"/>
  <c r="CN768" i="1"/>
  <c r="AO768" i="1"/>
  <c r="M768" i="1" a="1"/>
  <c r="M768" i="1" s="1"/>
  <c r="L768" i="1" a="1"/>
  <c r="L768" i="1" s="1"/>
  <c r="K768" i="1"/>
  <c r="HH767" i="1"/>
  <c r="GK767" i="1"/>
  <c r="FJ767" i="1"/>
  <c r="ES767" i="1"/>
  <c r="DV767" i="1" a="1"/>
  <c r="DV767" i="1" s="1"/>
  <c r="DH767" i="1"/>
  <c r="CN767" i="1"/>
  <c r="AO767" i="1"/>
  <c r="M767" i="1" a="1"/>
  <c r="M767" i="1" s="1"/>
  <c r="L767" i="1" a="1"/>
  <c r="L767" i="1" s="1"/>
  <c r="K767" i="1"/>
  <c r="HH766" i="1"/>
  <c r="GK766" i="1"/>
  <c r="FJ766" i="1"/>
  <c r="ES766" i="1"/>
  <c r="DH766" i="1"/>
  <c r="CN766" i="1"/>
  <c r="AO766" i="1"/>
  <c r="M766" i="1" a="1"/>
  <c r="M766" i="1" s="1"/>
  <c r="L766" i="1" a="1"/>
  <c r="L766" i="1" s="1"/>
  <c r="K766" i="1"/>
  <c r="HH765" i="1"/>
  <c r="GK765" i="1"/>
  <c r="FJ765" i="1"/>
  <c r="ES765" i="1"/>
  <c r="DV765" i="1"/>
  <c r="DV765" i="1" a="1"/>
  <c r="DH765" i="1"/>
  <c r="CN765" i="1"/>
  <c r="AO765" i="1"/>
  <c r="M765" i="1"/>
  <c r="M765" i="1" a="1"/>
  <c r="L765" i="1" a="1"/>
  <c r="L765" i="1" s="1"/>
  <c r="K765" i="1"/>
  <c r="HH764" i="1"/>
  <c r="GK764" i="1"/>
  <c r="ES764" i="1"/>
  <c r="AO764" i="1"/>
  <c r="M764" i="1"/>
  <c r="M764" i="1" a="1"/>
  <c r="L764" i="1" a="1"/>
  <c r="L764" i="1" s="1"/>
  <c r="K764" i="1"/>
  <c r="HH763" i="1"/>
  <c r="AN763" i="1" s="1"/>
  <c r="GK763" i="1"/>
  <c r="FJ763" i="1"/>
  <c r="ES763" i="1"/>
  <c r="DV763" i="1"/>
  <c r="DV763" i="1" a="1"/>
  <c r="DH763" i="1"/>
  <c r="CN763" i="1"/>
  <c r="AO763" i="1"/>
  <c r="M763" i="1" a="1"/>
  <c r="M763" i="1" s="1"/>
  <c r="L763" i="1" a="1"/>
  <c r="L763" i="1" s="1"/>
  <c r="K763" i="1"/>
  <c r="HH762" i="1"/>
  <c r="GK762" i="1"/>
  <c r="FJ762" i="1"/>
  <c r="ES762" i="1"/>
  <c r="DV762" i="1" a="1"/>
  <c r="DV762" i="1" s="1"/>
  <c r="DH762" i="1"/>
  <c r="CN762" i="1"/>
  <c r="AO762" i="1"/>
  <c r="M762" i="1" a="1"/>
  <c r="M762" i="1" s="1"/>
  <c r="L762" i="1" a="1"/>
  <c r="L762" i="1" s="1"/>
  <c r="K762" i="1"/>
  <c r="HH761" i="1"/>
  <c r="GK761" i="1"/>
  <c r="FJ761" i="1"/>
  <c r="ES761" i="1"/>
  <c r="DV761" i="1" a="1"/>
  <c r="DV761" i="1" s="1"/>
  <c r="DH761" i="1"/>
  <c r="CN761" i="1"/>
  <c r="AO761" i="1"/>
  <c r="M761" i="1" a="1"/>
  <c r="M761" i="1" s="1"/>
  <c r="L761" i="1" a="1"/>
  <c r="L761" i="1" s="1"/>
  <c r="K761" i="1"/>
  <c r="HH760" i="1"/>
  <c r="ES760" i="1"/>
  <c r="DV760" i="1" a="1"/>
  <c r="DV760" i="1" s="1"/>
  <c r="AN760" i="1" s="1"/>
  <c r="DH760" i="1"/>
  <c r="CN760" i="1"/>
  <c r="AO760" i="1"/>
  <c r="M760" i="1" a="1"/>
  <c r="M760" i="1" s="1"/>
  <c r="L760" i="1" a="1"/>
  <c r="L760" i="1" s="1"/>
  <c r="K760" i="1"/>
  <c r="HH759" i="1"/>
  <c r="GK759" i="1"/>
  <c r="FJ759" i="1"/>
  <c r="ES759" i="1"/>
  <c r="DV759" i="1"/>
  <c r="AN759" i="1" s="1"/>
  <c r="DV759" i="1" a="1"/>
  <c r="DH759" i="1"/>
  <c r="CN759" i="1"/>
  <c r="AO759" i="1"/>
  <c r="M759" i="1" a="1"/>
  <c r="M759" i="1" s="1"/>
  <c r="L759" i="1" a="1"/>
  <c r="L759" i="1" s="1"/>
  <c r="K759" i="1"/>
  <c r="HH758" i="1"/>
  <c r="FJ758" i="1"/>
  <c r="ES758" i="1"/>
  <c r="DV758" i="1" a="1"/>
  <c r="DV758" i="1" s="1"/>
  <c r="DH758" i="1"/>
  <c r="CN758" i="1"/>
  <c r="AO758" i="1"/>
  <c r="M758" i="1" a="1"/>
  <c r="M758" i="1" s="1"/>
  <c r="L758" i="1" a="1"/>
  <c r="L758" i="1" s="1"/>
  <c r="K758" i="1"/>
  <c r="HH757" i="1"/>
  <c r="GK757" i="1"/>
  <c r="FJ757" i="1"/>
  <c r="ES757" i="1"/>
  <c r="DV757" i="1" a="1"/>
  <c r="DV757" i="1" s="1"/>
  <c r="CN757" i="1"/>
  <c r="AO757" i="1"/>
  <c r="M757" i="1" a="1"/>
  <c r="M757" i="1" s="1"/>
  <c r="L757" i="1" a="1"/>
  <c r="L757" i="1" s="1"/>
  <c r="K757" i="1"/>
  <c r="HH756" i="1"/>
  <c r="GK756" i="1"/>
  <c r="FJ756" i="1"/>
  <c r="AN756" i="1" s="1"/>
  <c r="ES756" i="1"/>
  <c r="CN756" i="1"/>
  <c r="AO756" i="1"/>
  <c r="M756" i="1" a="1"/>
  <c r="M756" i="1" s="1"/>
  <c r="L756" i="1" a="1"/>
  <c r="L756" i="1" s="1"/>
  <c r="K756" i="1"/>
  <c r="HH755" i="1"/>
  <c r="GK755" i="1"/>
  <c r="FJ755" i="1"/>
  <c r="ES755" i="1"/>
  <c r="DV755" i="1" a="1"/>
  <c r="DV755" i="1" s="1"/>
  <c r="DH755" i="1"/>
  <c r="CN755" i="1"/>
  <c r="AO755" i="1"/>
  <c r="M755" i="1" a="1"/>
  <c r="M755" i="1" s="1"/>
  <c r="L755" i="1" a="1"/>
  <c r="L755" i="1" s="1"/>
  <c r="K755" i="1"/>
  <c r="HH754" i="1"/>
  <c r="GK754" i="1"/>
  <c r="FJ754" i="1"/>
  <c r="ES754" i="1"/>
  <c r="CN754" i="1"/>
  <c r="AO754" i="1"/>
  <c r="M754" i="1" a="1"/>
  <c r="M754" i="1" s="1"/>
  <c r="L754" i="1" a="1"/>
  <c r="L754" i="1" s="1"/>
  <c r="K754" i="1"/>
  <c r="HH753" i="1"/>
  <c r="GK753" i="1"/>
  <c r="FJ753" i="1"/>
  <c r="ES753" i="1"/>
  <c r="DV753" i="1" a="1"/>
  <c r="DV753" i="1" s="1"/>
  <c r="DH753" i="1"/>
  <c r="CN753" i="1"/>
  <c r="AO753" i="1"/>
  <c r="M753" i="1"/>
  <c r="M753" i="1" a="1"/>
  <c r="L753" i="1" a="1"/>
  <c r="L753" i="1" s="1"/>
  <c r="K753" i="1"/>
  <c r="HH752" i="1"/>
  <c r="GK752" i="1"/>
  <c r="FJ752" i="1"/>
  <c r="ES752" i="1"/>
  <c r="DV752" i="1" a="1"/>
  <c r="DV752" i="1" s="1"/>
  <c r="DH752" i="1"/>
  <c r="CN752" i="1"/>
  <c r="AO752" i="1"/>
  <c r="M752" i="1" a="1"/>
  <c r="M752" i="1" s="1"/>
  <c r="L752" i="1" a="1"/>
  <c r="L752" i="1" s="1"/>
  <c r="K752" i="1"/>
  <c r="HH751" i="1"/>
  <c r="GK751" i="1"/>
  <c r="FJ751" i="1"/>
  <c r="ES751" i="1"/>
  <c r="DV751" i="1" a="1"/>
  <c r="DV751" i="1" s="1"/>
  <c r="DH751" i="1"/>
  <c r="CN751" i="1"/>
  <c r="AO751" i="1"/>
  <c r="M751" i="1" a="1"/>
  <c r="M751" i="1" s="1"/>
  <c r="L751" i="1" a="1"/>
  <c r="L751" i="1" s="1"/>
  <c r="K751" i="1"/>
  <c r="HH750" i="1"/>
  <c r="GK750" i="1"/>
  <c r="FJ750" i="1"/>
  <c r="ES750" i="1"/>
  <c r="DV750" i="1" a="1"/>
  <c r="DV750" i="1" s="1"/>
  <c r="DH750" i="1"/>
  <c r="CN750" i="1"/>
  <c r="AO750" i="1"/>
  <c r="M750" i="1" a="1"/>
  <c r="M750" i="1" s="1"/>
  <c r="L750" i="1" a="1"/>
  <c r="L750" i="1" s="1"/>
  <c r="K750" i="1"/>
  <c r="HH749" i="1"/>
  <c r="GK749" i="1"/>
  <c r="FJ749" i="1"/>
  <c r="ES749" i="1"/>
  <c r="DV749" i="1" a="1"/>
  <c r="DV749" i="1" s="1"/>
  <c r="DH749" i="1"/>
  <c r="CN749" i="1"/>
  <c r="AO749" i="1"/>
  <c r="M749" i="1" a="1"/>
  <c r="M749" i="1" s="1"/>
  <c r="L749" i="1" a="1"/>
  <c r="L749" i="1" s="1"/>
  <c r="K749" i="1"/>
  <c r="HH748" i="1"/>
  <c r="GK748" i="1"/>
  <c r="FJ748" i="1"/>
  <c r="ES748" i="1"/>
  <c r="DV748" i="1"/>
  <c r="DV748" i="1" a="1"/>
  <c r="DH748" i="1"/>
  <c r="CN748" i="1"/>
  <c r="AO748" i="1"/>
  <c r="M748" i="1" a="1"/>
  <c r="M748" i="1" s="1"/>
  <c r="L748" i="1" a="1"/>
  <c r="L748" i="1" s="1"/>
  <c r="K748" i="1"/>
  <c r="HH747" i="1"/>
  <c r="EZ747" i="1"/>
  <c r="FJ747" i="1" s="1"/>
  <c r="ES747" i="1"/>
  <c r="DV747" i="1" a="1"/>
  <c r="DV747" i="1" s="1"/>
  <c r="DH747" i="1"/>
  <c r="CN747" i="1"/>
  <c r="AO747" i="1"/>
  <c r="M747" i="1" a="1"/>
  <c r="M747" i="1" s="1"/>
  <c r="L747" i="1" a="1"/>
  <c r="L747" i="1" s="1"/>
  <c r="K747" i="1"/>
  <c r="HH746" i="1"/>
  <c r="AO746" i="1"/>
  <c r="AN746" i="1"/>
  <c r="M746" i="1" a="1"/>
  <c r="M746" i="1" s="1"/>
  <c r="L746" i="1" a="1"/>
  <c r="L746" i="1" s="1"/>
  <c r="K746" i="1"/>
  <c r="HH745" i="1"/>
  <c r="AO745" i="1"/>
  <c r="AN745" i="1"/>
  <c r="M745" i="1" a="1"/>
  <c r="M745" i="1" s="1"/>
  <c r="L745" i="1" a="1"/>
  <c r="L745" i="1" s="1"/>
  <c r="K745" i="1"/>
  <c r="HH744" i="1"/>
  <c r="FJ744" i="1"/>
  <c r="ES744" i="1"/>
  <c r="DV744" i="1" a="1"/>
  <c r="DV744" i="1" s="1"/>
  <c r="DH744" i="1"/>
  <c r="CN744" i="1"/>
  <c r="AO744" i="1"/>
  <c r="M744" i="1" a="1"/>
  <c r="M744" i="1" s="1"/>
  <c r="L744" i="1" a="1"/>
  <c r="L744" i="1" s="1"/>
  <c r="K744" i="1"/>
  <c r="HH743" i="1"/>
  <c r="GK743" i="1"/>
  <c r="FJ743" i="1"/>
  <c r="ES743" i="1"/>
  <c r="DH743" i="1"/>
  <c r="CN743" i="1"/>
  <c r="AO743" i="1"/>
  <c r="M743" i="1" a="1"/>
  <c r="M743" i="1" s="1"/>
  <c r="L743" i="1" a="1"/>
  <c r="L743" i="1" s="1"/>
  <c r="K743" i="1"/>
  <c r="HH742" i="1"/>
  <c r="GK742" i="1"/>
  <c r="FJ742" i="1"/>
  <c r="ES742" i="1"/>
  <c r="DV742" i="1" a="1"/>
  <c r="DV742" i="1" s="1"/>
  <c r="DH742" i="1"/>
  <c r="CN742" i="1"/>
  <c r="AO742" i="1"/>
  <c r="M742" i="1" a="1"/>
  <c r="M742" i="1" s="1"/>
  <c r="L742" i="1"/>
  <c r="L742" i="1" a="1"/>
  <c r="K742" i="1"/>
  <c r="HH741" i="1"/>
  <c r="GK741" i="1"/>
  <c r="FJ741" i="1"/>
  <c r="ES741" i="1"/>
  <c r="DV741" i="1" a="1"/>
  <c r="DV741" i="1" s="1"/>
  <c r="AN741" i="1" s="1"/>
  <c r="DH741" i="1"/>
  <c r="CN741" i="1"/>
  <c r="AO741" i="1"/>
  <c r="M741" i="1" a="1"/>
  <c r="M741" i="1" s="1"/>
  <c r="L741" i="1" a="1"/>
  <c r="L741" i="1" s="1"/>
  <c r="K741" i="1"/>
  <c r="HH740" i="1"/>
  <c r="GK740" i="1"/>
  <c r="ES740" i="1"/>
  <c r="DV740" i="1" a="1"/>
  <c r="DV740" i="1" s="1"/>
  <c r="CN740" i="1"/>
  <c r="AO740" i="1"/>
  <c r="M740" i="1"/>
  <c r="M740" i="1" a="1"/>
  <c r="L740" i="1" a="1"/>
  <c r="L740" i="1" s="1"/>
  <c r="K740" i="1"/>
  <c r="HH739" i="1"/>
  <c r="GK739" i="1"/>
  <c r="FJ739" i="1"/>
  <c r="ES739" i="1"/>
  <c r="DV739" i="1" a="1"/>
  <c r="DV739" i="1" s="1"/>
  <c r="CN739" i="1"/>
  <c r="AO739" i="1"/>
  <c r="M739" i="1"/>
  <c r="M739" i="1" a="1"/>
  <c r="L739" i="1" a="1"/>
  <c r="L739" i="1" s="1"/>
  <c r="K739" i="1"/>
  <c r="HH738" i="1"/>
  <c r="GK738" i="1"/>
  <c r="FJ738" i="1"/>
  <c r="ES738" i="1"/>
  <c r="DV738" i="1" a="1"/>
  <c r="DV738" i="1" s="1"/>
  <c r="AO738" i="1"/>
  <c r="M738" i="1"/>
  <c r="M738" i="1" a="1"/>
  <c r="L738" i="1"/>
  <c r="L738" i="1" a="1"/>
  <c r="K738" i="1"/>
  <c r="HH737" i="1"/>
  <c r="GK737" i="1"/>
  <c r="FJ737" i="1"/>
  <c r="ES737" i="1"/>
  <c r="DV737" i="1" a="1"/>
  <c r="DV737" i="1" s="1"/>
  <c r="DH737" i="1"/>
  <c r="CN737" i="1"/>
  <c r="AO737" i="1"/>
  <c r="M737" i="1" a="1"/>
  <c r="M737" i="1" s="1"/>
  <c r="L737" i="1" a="1"/>
  <c r="L737" i="1" s="1"/>
  <c r="K737" i="1"/>
  <c r="HH736" i="1"/>
  <c r="GK736" i="1"/>
  <c r="FJ736" i="1"/>
  <c r="ES736" i="1"/>
  <c r="DV736" i="1" a="1"/>
  <c r="DV736" i="1" s="1"/>
  <c r="DH736" i="1"/>
  <c r="CN736" i="1"/>
  <c r="AO736" i="1"/>
  <c r="M736" i="1" a="1"/>
  <c r="M736" i="1" s="1"/>
  <c r="L736" i="1" a="1"/>
  <c r="L736" i="1" s="1"/>
  <c r="K736" i="1"/>
  <c r="HH735" i="1"/>
  <c r="HG735" i="1"/>
  <c r="HF735" i="1"/>
  <c r="GK735" i="1"/>
  <c r="FJ735" i="1"/>
  <c r="ES735" i="1"/>
  <c r="DH735" i="1"/>
  <c r="CN735" i="1"/>
  <c r="AO735" i="1"/>
  <c r="M735" i="1" a="1"/>
  <c r="M735" i="1" s="1"/>
  <c r="L735" i="1" a="1"/>
  <c r="L735" i="1" s="1"/>
  <c r="K735" i="1"/>
  <c r="HH734" i="1"/>
  <c r="GK734" i="1"/>
  <c r="FJ734" i="1"/>
  <c r="ES734" i="1"/>
  <c r="DV734" i="1" a="1"/>
  <c r="DV734" i="1" s="1"/>
  <c r="DH734" i="1"/>
  <c r="CN734" i="1"/>
  <c r="AO734" i="1"/>
  <c r="M734" i="1" a="1"/>
  <c r="M734" i="1" s="1"/>
  <c r="L734" i="1" a="1"/>
  <c r="L734" i="1" s="1"/>
  <c r="K734" i="1"/>
  <c r="HH733" i="1"/>
  <c r="GK733" i="1"/>
  <c r="FJ733" i="1"/>
  <c r="ES733" i="1"/>
  <c r="DV733" i="1" a="1"/>
  <c r="DV733" i="1" s="1"/>
  <c r="DH733" i="1"/>
  <c r="CN733" i="1"/>
  <c r="AO733" i="1"/>
  <c r="M733" i="1" a="1"/>
  <c r="M733" i="1" s="1"/>
  <c r="L733" i="1" a="1"/>
  <c r="L733" i="1" s="1"/>
  <c r="K733" i="1"/>
  <c r="HH732" i="1"/>
  <c r="AN732" i="1" s="1"/>
  <c r="AO732" i="1"/>
  <c r="M732" i="1"/>
  <c r="M732" i="1" a="1"/>
  <c r="L732" i="1" a="1"/>
  <c r="L732" i="1" s="1"/>
  <c r="K732" i="1"/>
  <c r="HH731" i="1"/>
  <c r="FJ731" i="1"/>
  <c r="ES731" i="1"/>
  <c r="DV731" i="1" a="1"/>
  <c r="DV731" i="1" s="1"/>
  <c r="DH731" i="1"/>
  <c r="CN731" i="1"/>
  <c r="AO731" i="1"/>
  <c r="M731" i="1" a="1"/>
  <c r="M731" i="1" s="1"/>
  <c r="L731" i="1" a="1"/>
  <c r="L731" i="1" s="1"/>
  <c r="K731" i="1"/>
  <c r="HH730" i="1"/>
  <c r="GK730" i="1"/>
  <c r="FJ730" i="1"/>
  <c r="ES730" i="1"/>
  <c r="DH730" i="1"/>
  <c r="CN730" i="1"/>
  <c r="AO730" i="1"/>
  <c r="M730" i="1" a="1"/>
  <c r="M730" i="1" s="1"/>
  <c r="L730" i="1"/>
  <c r="L730" i="1" a="1"/>
  <c r="K730" i="1"/>
  <c r="HH729" i="1"/>
  <c r="GK729" i="1"/>
  <c r="FJ729" i="1"/>
  <c r="ES729" i="1"/>
  <c r="AO729" i="1"/>
  <c r="AN729" i="1"/>
  <c r="M729" i="1" a="1"/>
  <c r="M729" i="1" s="1"/>
  <c r="L729" i="1" a="1"/>
  <c r="L729" i="1" s="1"/>
  <c r="K729" i="1"/>
  <c r="HH728" i="1"/>
  <c r="GK728" i="1"/>
  <c r="FJ728" i="1"/>
  <c r="ES728" i="1"/>
  <c r="DV728" i="1"/>
  <c r="DV728" i="1" a="1"/>
  <c r="DH728" i="1"/>
  <c r="CN728" i="1"/>
  <c r="AO728" i="1"/>
  <c r="M728" i="1" a="1"/>
  <c r="M728" i="1" s="1"/>
  <c r="L728" i="1" a="1"/>
  <c r="L728" i="1" s="1"/>
  <c r="K728" i="1"/>
  <c r="HH727" i="1"/>
  <c r="GK727" i="1"/>
  <c r="FJ727" i="1"/>
  <c r="ES727" i="1"/>
  <c r="DV727" i="1" a="1"/>
  <c r="DV727" i="1" s="1"/>
  <c r="DH727" i="1"/>
  <c r="CN727" i="1"/>
  <c r="AO727" i="1"/>
  <c r="M727" i="1" a="1"/>
  <c r="M727" i="1" s="1"/>
  <c r="L727" i="1" a="1"/>
  <c r="L727" i="1" s="1"/>
  <c r="K727" i="1"/>
  <c r="HA726" i="1"/>
  <c r="HH726" i="1" s="1"/>
  <c r="GK726" i="1"/>
  <c r="FJ726" i="1"/>
  <c r="ES726" i="1"/>
  <c r="DV726" i="1" a="1"/>
  <c r="DV726" i="1" s="1"/>
  <c r="DH726" i="1"/>
  <c r="CN726" i="1"/>
  <c r="AO726" i="1"/>
  <c r="M726" i="1" a="1"/>
  <c r="M726" i="1" s="1"/>
  <c r="L726" i="1" a="1"/>
  <c r="L726" i="1" s="1"/>
  <c r="K726" i="1"/>
  <c r="HH725" i="1"/>
  <c r="GK725" i="1"/>
  <c r="FJ725" i="1"/>
  <c r="ES725" i="1"/>
  <c r="DV725" i="1" a="1"/>
  <c r="DV725" i="1" s="1"/>
  <c r="DH725" i="1"/>
  <c r="CN725" i="1"/>
  <c r="AO725" i="1"/>
  <c r="M725" i="1" a="1"/>
  <c r="M725" i="1" s="1"/>
  <c r="L725" i="1"/>
  <c r="L725" i="1" a="1"/>
  <c r="K725" i="1"/>
  <c r="HH724" i="1"/>
  <c r="FJ724" i="1"/>
  <c r="AN724" i="1" s="1"/>
  <c r="AO724" i="1"/>
  <c r="M724" i="1" a="1"/>
  <c r="M724" i="1" s="1"/>
  <c r="L724" i="1" a="1"/>
  <c r="L724" i="1" s="1"/>
  <c r="K724" i="1"/>
  <c r="HH723" i="1"/>
  <c r="GK723" i="1"/>
  <c r="FJ723" i="1"/>
  <c r="ES723" i="1"/>
  <c r="CN723" i="1"/>
  <c r="AO723" i="1"/>
  <c r="M723" i="1" a="1"/>
  <c r="M723" i="1" s="1"/>
  <c r="L723" i="1" a="1"/>
  <c r="L723" i="1" s="1"/>
  <c r="K723" i="1"/>
  <c r="HH722" i="1"/>
  <c r="GK722" i="1"/>
  <c r="FJ722" i="1"/>
  <c r="AO722" i="1"/>
  <c r="M722" i="1" a="1"/>
  <c r="M722" i="1" s="1"/>
  <c r="L722" i="1" a="1"/>
  <c r="L722" i="1" s="1"/>
  <c r="K722" i="1"/>
  <c r="HH721" i="1"/>
  <c r="GK721" i="1"/>
  <c r="FJ721" i="1"/>
  <c r="ES721" i="1"/>
  <c r="DH721" i="1"/>
  <c r="CN721" i="1"/>
  <c r="AO721" i="1"/>
  <c r="M721" i="1" a="1"/>
  <c r="M721" i="1" s="1"/>
  <c r="L721" i="1" a="1"/>
  <c r="L721" i="1" s="1"/>
  <c r="K721" i="1"/>
  <c r="HH720" i="1"/>
  <c r="FJ720" i="1"/>
  <c r="ES720" i="1"/>
  <c r="DV720" i="1" a="1"/>
  <c r="DV720" i="1" s="1"/>
  <c r="DH720" i="1"/>
  <c r="CN720" i="1"/>
  <c r="AO720" i="1"/>
  <c r="M720" i="1" a="1"/>
  <c r="M720" i="1" s="1"/>
  <c r="L720" i="1" a="1"/>
  <c r="L720" i="1" s="1"/>
  <c r="K720" i="1"/>
  <c r="HH719" i="1"/>
  <c r="GK719" i="1"/>
  <c r="FJ719" i="1"/>
  <c r="ES719" i="1"/>
  <c r="AO719" i="1"/>
  <c r="M719" i="1" a="1"/>
  <c r="M719" i="1" s="1"/>
  <c r="L719" i="1" a="1"/>
  <c r="L719" i="1" s="1"/>
  <c r="K719" i="1"/>
  <c r="HH718" i="1"/>
  <c r="AN718" i="1" s="1"/>
  <c r="AO718" i="1"/>
  <c r="M718" i="1" a="1"/>
  <c r="M718" i="1" s="1"/>
  <c r="L718" i="1" a="1"/>
  <c r="L718" i="1" s="1"/>
  <c r="K718" i="1"/>
  <c r="HH717" i="1"/>
  <c r="GK717" i="1"/>
  <c r="AN717" i="1" s="1"/>
  <c r="AO717" i="1"/>
  <c r="M717" i="1" a="1"/>
  <c r="M717" i="1" s="1"/>
  <c r="L717" i="1" a="1"/>
  <c r="L717" i="1" s="1"/>
  <c r="K717" i="1"/>
  <c r="HH716" i="1"/>
  <c r="GK716" i="1"/>
  <c r="FJ716" i="1"/>
  <c r="AO716" i="1"/>
  <c r="M716" i="1" a="1"/>
  <c r="M716" i="1" s="1"/>
  <c r="L716" i="1" a="1"/>
  <c r="L716" i="1" s="1"/>
  <c r="K716" i="1"/>
  <c r="HH715" i="1"/>
  <c r="GK715" i="1"/>
  <c r="FJ715" i="1"/>
  <c r="ES715" i="1"/>
  <c r="AO715" i="1"/>
  <c r="M715" i="1" a="1"/>
  <c r="M715" i="1" s="1"/>
  <c r="L715" i="1" a="1"/>
  <c r="L715" i="1" s="1"/>
  <c r="K715" i="1"/>
  <c r="HH714" i="1"/>
  <c r="GK714" i="1"/>
  <c r="FJ714" i="1"/>
  <c r="AO714" i="1"/>
  <c r="M714" i="1" a="1"/>
  <c r="M714" i="1" s="1"/>
  <c r="L714" i="1" a="1"/>
  <c r="L714" i="1" s="1"/>
  <c r="K714" i="1"/>
  <c r="HH713" i="1"/>
  <c r="GK713" i="1"/>
  <c r="FJ713" i="1"/>
  <c r="AO713" i="1"/>
  <c r="M713" i="1" a="1"/>
  <c r="M713" i="1" s="1"/>
  <c r="L713" i="1" a="1"/>
  <c r="L713" i="1" s="1"/>
  <c r="K713" i="1"/>
  <c r="HH712" i="1"/>
  <c r="GK712" i="1"/>
  <c r="FJ712" i="1"/>
  <c r="ES712" i="1"/>
  <c r="AO712" i="1"/>
  <c r="M712" i="1"/>
  <c r="M712" i="1" a="1"/>
  <c r="L712" i="1" a="1"/>
  <c r="L712" i="1" s="1"/>
  <c r="K712" i="1"/>
  <c r="HH711" i="1"/>
  <c r="GK711" i="1"/>
  <c r="FJ711" i="1"/>
  <c r="AO711" i="1"/>
  <c r="M711" i="1" a="1"/>
  <c r="M711" i="1" s="1"/>
  <c r="L711" i="1"/>
  <c r="L711" i="1" a="1"/>
  <c r="K711" i="1"/>
  <c r="HH710" i="1"/>
  <c r="GK710" i="1"/>
  <c r="ES710" i="1"/>
  <c r="DV710" i="1" a="1"/>
  <c r="DV710" i="1" s="1"/>
  <c r="DH710" i="1"/>
  <c r="CN710" i="1"/>
  <c r="AO710" i="1"/>
  <c r="M710" i="1" a="1"/>
  <c r="M710" i="1" s="1"/>
  <c r="L710" i="1"/>
  <c r="L710" i="1" a="1"/>
  <c r="K710" i="1"/>
  <c r="HH709" i="1"/>
  <c r="GK709" i="1"/>
  <c r="FJ709" i="1"/>
  <c r="ES709" i="1"/>
  <c r="DV709" i="1" a="1"/>
  <c r="DV709" i="1" s="1"/>
  <c r="DH709" i="1"/>
  <c r="CN709" i="1"/>
  <c r="AO709" i="1"/>
  <c r="M709" i="1" a="1"/>
  <c r="M709" i="1" s="1"/>
  <c r="L709" i="1" a="1"/>
  <c r="L709" i="1" s="1"/>
  <c r="K709" i="1"/>
  <c r="HH708" i="1"/>
  <c r="GK708" i="1"/>
  <c r="FJ708" i="1"/>
  <c r="ES708" i="1"/>
  <c r="DV708" i="1" a="1"/>
  <c r="DV708" i="1" s="1"/>
  <c r="DH708" i="1"/>
  <c r="CN708" i="1"/>
  <c r="AO708" i="1"/>
  <c r="M708" i="1" a="1"/>
  <c r="M708" i="1" s="1"/>
  <c r="L708" i="1" a="1"/>
  <c r="L708" i="1" s="1"/>
  <c r="K708" i="1"/>
  <c r="HH707" i="1"/>
  <c r="GK707" i="1"/>
  <c r="FJ707" i="1"/>
  <c r="ES707" i="1"/>
  <c r="DV707" i="1" a="1"/>
  <c r="DV707" i="1" s="1"/>
  <c r="DH707" i="1"/>
  <c r="CN707" i="1"/>
  <c r="AO707" i="1"/>
  <c r="M707" i="1" a="1"/>
  <c r="M707" i="1" s="1"/>
  <c r="L707" i="1" a="1"/>
  <c r="L707" i="1" s="1"/>
  <c r="K707" i="1"/>
  <c r="HH706" i="1"/>
  <c r="GK706" i="1"/>
  <c r="FJ706" i="1"/>
  <c r="ES706" i="1"/>
  <c r="DV706" i="1" a="1"/>
  <c r="DV706" i="1" s="1"/>
  <c r="DH706" i="1"/>
  <c r="CN706" i="1"/>
  <c r="AO706" i="1"/>
  <c r="M706" i="1" a="1"/>
  <c r="M706" i="1" s="1"/>
  <c r="L706" i="1" a="1"/>
  <c r="L706" i="1" s="1"/>
  <c r="K706" i="1"/>
  <c r="HH705" i="1"/>
  <c r="GK705" i="1"/>
  <c r="FJ705" i="1"/>
  <c r="ES705" i="1"/>
  <c r="DV705" i="1" a="1"/>
  <c r="DV705" i="1" s="1"/>
  <c r="CN705" i="1"/>
  <c r="AO705" i="1"/>
  <c r="M705" i="1" a="1"/>
  <c r="M705" i="1" s="1"/>
  <c r="L705" i="1"/>
  <c r="L705" i="1" a="1"/>
  <c r="K705" i="1"/>
  <c r="HH704" i="1"/>
  <c r="GK704" i="1"/>
  <c r="FJ704" i="1"/>
  <c r="ES704" i="1"/>
  <c r="DV704" i="1" a="1"/>
  <c r="DV704" i="1" s="1"/>
  <c r="AN704" i="1" s="1"/>
  <c r="DH704" i="1"/>
  <c r="CN704" i="1"/>
  <c r="AO704" i="1"/>
  <c r="M704" i="1" a="1"/>
  <c r="M704" i="1" s="1"/>
  <c r="L704" i="1" a="1"/>
  <c r="L704" i="1" s="1"/>
  <c r="K704" i="1"/>
  <c r="HH703" i="1"/>
  <c r="GK703" i="1"/>
  <c r="FJ703" i="1"/>
  <c r="ES703" i="1"/>
  <c r="DV703" i="1"/>
  <c r="DV703" i="1" a="1"/>
  <c r="DH703" i="1"/>
  <c r="CN703" i="1"/>
  <c r="AO703" i="1"/>
  <c r="M703" i="1" a="1"/>
  <c r="M703" i="1" s="1"/>
  <c r="L703" i="1" a="1"/>
  <c r="L703" i="1" s="1"/>
  <c r="K703" i="1"/>
  <c r="HH702" i="1"/>
  <c r="GK702" i="1"/>
  <c r="FJ702" i="1"/>
  <c r="ES702" i="1"/>
  <c r="DV702" i="1" a="1"/>
  <c r="DV702" i="1" s="1"/>
  <c r="DH702" i="1"/>
  <c r="CN702" i="1"/>
  <c r="AO702" i="1"/>
  <c r="M702" i="1" a="1"/>
  <c r="M702" i="1" s="1"/>
  <c r="L702" i="1" a="1"/>
  <c r="L702" i="1" s="1"/>
  <c r="K702" i="1"/>
  <c r="HH701" i="1"/>
  <c r="FJ701" i="1"/>
  <c r="ES701" i="1"/>
  <c r="AN701" i="1" s="1"/>
  <c r="DH701" i="1"/>
  <c r="CN701" i="1"/>
  <c r="AO701" i="1"/>
  <c r="M701" i="1" a="1"/>
  <c r="M701" i="1" s="1"/>
  <c r="L701" i="1" a="1"/>
  <c r="L701" i="1" s="1"/>
  <c r="K701" i="1"/>
  <c r="HH700" i="1"/>
  <c r="GK700" i="1"/>
  <c r="FJ700" i="1"/>
  <c r="ES700" i="1"/>
  <c r="DV700" i="1" a="1"/>
  <c r="DV700" i="1" s="1"/>
  <c r="DH700" i="1"/>
  <c r="CN700" i="1"/>
  <c r="AO700" i="1"/>
  <c r="M700" i="1" a="1"/>
  <c r="M700" i="1" s="1"/>
  <c r="L700" i="1"/>
  <c r="L700" i="1" a="1"/>
  <c r="K700" i="1"/>
  <c r="HH699" i="1"/>
  <c r="GK699" i="1"/>
  <c r="FJ699" i="1"/>
  <c r="ES699" i="1"/>
  <c r="DV699" i="1"/>
  <c r="AN699" i="1" s="1"/>
  <c r="DV699" i="1" a="1"/>
  <c r="DH699" i="1"/>
  <c r="CN699" i="1"/>
  <c r="AO699" i="1"/>
  <c r="M699" i="1" a="1"/>
  <c r="M699" i="1" s="1"/>
  <c r="L699" i="1" a="1"/>
  <c r="L699" i="1" s="1"/>
  <c r="K699" i="1"/>
  <c r="HH698" i="1"/>
  <c r="GK698" i="1"/>
  <c r="FJ698" i="1"/>
  <c r="ES698" i="1"/>
  <c r="DV698" i="1"/>
  <c r="DV698" i="1" a="1"/>
  <c r="DH698" i="1"/>
  <c r="CN698" i="1"/>
  <c r="AO698" i="1"/>
  <c r="M698" i="1" a="1"/>
  <c r="M698" i="1" s="1"/>
  <c r="L698" i="1" a="1"/>
  <c r="L698" i="1" s="1"/>
  <c r="K698" i="1"/>
  <c r="HF697" i="1"/>
  <c r="HH697" i="1" s="1"/>
  <c r="GK697" i="1"/>
  <c r="FJ697" i="1"/>
  <c r="ES697" i="1"/>
  <c r="DV697" i="1" a="1"/>
  <c r="DV697" i="1" s="1"/>
  <c r="DH697" i="1"/>
  <c r="CN697" i="1"/>
  <c r="AO697" i="1"/>
  <c r="M697" i="1"/>
  <c r="M697" i="1" a="1"/>
  <c r="L697" i="1" a="1"/>
  <c r="L697" i="1" s="1"/>
  <c r="K697" i="1"/>
  <c r="HH696" i="1"/>
  <c r="GK696" i="1"/>
  <c r="FJ696" i="1"/>
  <c r="ES696" i="1"/>
  <c r="DV696" i="1" a="1"/>
  <c r="DV696" i="1" s="1"/>
  <c r="DH696" i="1"/>
  <c r="CN696" i="1"/>
  <c r="AO696" i="1"/>
  <c r="M696" i="1" a="1"/>
  <c r="M696" i="1" s="1"/>
  <c r="L696" i="1" a="1"/>
  <c r="L696" i="1" s="1"/>
  <c r="K696" i="1"/>
  <c r="HH695" i="1"/>
  <c r="GK695" i="1"/>
  <c r="FJ695" i="1"/>
  <c r="ES695" i="1"/>
  <c r="DV695" i="1" a="1"/>
  <c r="DV695" i="1" s="1"/>
  <c r="AN695" i="1" s="1"/>
  <c r="DH695" i="1"/>
  <c r="CN695" i="1"/>
  <c r="AO695" i="1"/>
  <c r="M695" i="1" a="1"/>
  <c r="M695" i="1" s="1"/>
  <c r="L695" i="1" a="1"/>
  <c r="L695" i="1" s="1"/>
  <c r="K695" i="1"/>
  <c r="HH694" i="1"/>
  <c r="GK694" i="1"/>
  <c r="FJ694" i="1"/>
  <c r="ES694" i="1"/>
  <c r="DV694" i="1" a="1"/>
  <c r="DV694" i="1" s="1"/>
  <c r="DH694" i="1"/>
  <c r="CN694" i="1"/>
  <c r="AO694" i="1"/>
  <c r="M694" i="1" a="1"/>
  <c r="M694" i="1" s="1"/>
  <c r="L694" i="1" a="1"/>
  <c r="L694" i="1" s="1"/>
  <c r="K694" i="1"/>
  <c r="HH693" i="1"/>
  <c r="GK693" i="1"/>
  <c r="FJ693" i="1"/>
  <c r="ES693" i="1"/>
  <c r="DV693" i="1" a="1"/>
  <c r="DV693" i="1" s="1"/>
  <c r="DH693" i="1"/>
  <c r="CN693" i="1"/>
  <c r="AO693" i="1"/>
  <c r="M693" i="1"/>
  <c r="M693" i="1" a="1"/>
  <c r="L693" i="1" a="1"/>
  <c r="L693" i="1" s="1"/>
  <c r="K693" i="1"/>
  <c r="HH692" i="1"/>
  <c r="GK692" i="1"/>
  <c r="FJ692" i="1"/>
  <c r="ES692" i="1"/>
  <c r="DV692" i="1" a="1"/>
  <c r="DV692" i="1" s="1"/>
  <c r="DH692" i="1"/>
  <c r="CN692" i="1"/>
  <c r="AO692" i="1"/>
  <c r="M692" i="1" a="1"/>
  <c r="M692" i="1" s="1"/>
  <c r="L692" i="1" a="1"/>
  <c r="L692" i="1" s="1"/>
  <c r="K692" i="1"/>
  <c r="HH691" i="1"/>
  <c r="GK691" i="1"/>
  <c r="FJ691" i="1"/>
  <c r="ES691" i="1"/>
  <c r="DH691" i="1"/>
  <c r="CN691" i="1"/>
  <c r="AO691" i="1"/>
  <c r="M691" i="1" a="1"/>
  <c r="M691" i="1" s="1"/>
  <c r="L691" i="1" a="1"/>
  <c r="L691" i="1" s="1"/>
  <c r="K691" i="1"/>
  <c r="HH690" i="1"/>
  <c r="GK690" i="1"/>
  <c r="FJ690" i="1"/>
  <c r="ES690" i="1"/>
  <c r="DH690" i="1"/>
  <c r="CN690" i="1"/>
  <c r="AO690" i="1"/>
  <c r="M690" i="1" a="1"/>
  <c r="M690" i="1" s="1"/>
  <c r="L690" i="1" a="1"/>
  <c r="L690" i="1" s="1"/>
  <c r="K690" i="1"/>
  <c r="HH689" i="1"/>
  <c r="FJ689" i="1"/>
  <c r="ES689" i="1"/>
  <c r="DH689" i="1"/>
  <c r="CN689" i="1"/>
  <c r="AO689" i="1"/>
  <c r="M689" i="1" a="1"/>
  <c r="M689" i="1" s="1"/>
  <c r="L689" i="1" a="1"/>
  <c r="L689" i="1" s="1"/>
  <c r="K689" i="1"/>
  <c r="HH688" i="1"/>
  <c r="GK688" i="1"/>
  <c r="FJ688" i="1"/>
  <c r="ES688" i="1"/>
  <c r="DV688" i="1" a="1"/>
  <c r="DV688" i="1" s="1"/>
  <c r="AO688" i="1"/>
  <c r="M688" i="1" a="1"/>
  <c r="M688" i="1" s="1"/>
  <c r="L688" i="1" a="1"/>
  <c r="L688" i="1" s="1"/>
  <c r="K688" i="1"/>
  <c r="HH687" i="1"/>
  <c r="GK687" i="1"/>
  <c r="FJ687" i="1"/>
  <c r="DH687" i="1"/>
  <c r="CN687" i="1"/>
  <c r="AO687" i="1"/>
  <c r="M687" i="1" a="1"/>
  <c r="M687" i="1" s="1"/>
  <c r="L687" i="1" a="1"/>
  <c r="L687" i="1" s="1"/>
  <c r="K687" i="1"/>
  <c r="HG686" i="1"/>
  <c r="HF686" i="1"/>
  <c r="GK686" i="1"/>
  <c r="FJ686" i="1"/>
  <c r="ES686" i="1"/>
  <c r="DV686" i="1" a="1"/>
  <c r="DV686" i="1" s="1"/>
  <c r="DH686" i="1"/>
  <c r="CN686" i="1"/>
  <c r="AO686" i="1"/>
  <c r="M686" i="1" a="1"/>
  <c r="M686" i="1" s="1"/>
  <c r="L686" i="1" a="1"/>
  <c r="L686" i="1" s="1"/>
  <c r="K686" i="1"/>
  <c r="HH685" i="1"/>
  <c r="GK685" i="1"/>
  <c r="FJ685" i="1"/>
  <c r="ES685" i="1"/>
  <c r="DV685" i="1" a="1"/>
  <c r="DV685" i="1" s="1"/>
  <c r="DH685" i="1"/>
  <c r="CN685" i="1"/>
  <c r="AO685" i="1"/>
  <c r="M685" i="1" a="1"/>
  <c r="M685" i="1" s="1"/>
  <c r="L685" i="1" a="1"/>
  <c r="L685" i="1" s="1"/>
  <c r="K685" i="1"/>
  <c r="HH684" i="1"/>
  <c r="GK684" i="1"/>
  <c r="FJ684" i="1"/>
  <c r="ES684" i="1"/>
  <c r="DH684" i="1"/>
  <c r="CN684" i="1"/>
  <c r="AO684" i="1"/>
  <c r="M684" i="1" a="1"/>
  <c r="M684" i="1" s="1"/>
  <c r="L684" i="1" a="1"/>
  <c r="L684" i="1" s="1"/>
  <c r="K684" i="1"/>
  <c r="HH683" i="1"/>
  <c r="GK683" i="1"/>
  <c r="FJ683" i="1"/>
  <c r="ES683" i="1"/>
  <c r="CN683" i="1"/>
  <c r="AO683" i="1"/>
  <c r="M683" i="1" a="1"/>
  <c r="M683" i="1" s="1"/>
  <c r="L683" i="1" a="1"/>
  <c r="L683" i="1" s="1"/>
  <c r="K683" i="1"/>
  <c r="HH682" i="1"/>
  <c r="GK682" i="1"/>
  <c r="FJ682" i="1"/>
  <c r="ES682" i="1"/>
  <c r="DV682" i="1" a="1"/>
  <c r="DV682" i="1" s="1"/>
  <c r="DH682" i="1"/>
  <c r="CN682" i="1"/>
  <c r="AO682" i="1"/>
  <c r="M682" i="1"/>
  <c r="M682" i="1" a="1"/>
  <c r="L682" i="1" a="1"/>
  <c r="L682" i="1" s="1"/>
  <c r="K682" i="1"/>
  <c r="HH681" i="1"/>
  <c r="GK681" i="1"/>
  <c r="FJ681" i="1"/>
  <c r="ES681" i="1"/>
  <c r="DH681" i="1"/>
  <c r="CN681" i="1"/>
  <c r="AO681" i="1"/>
  <c r="M681" i="1" a="1"/>
  <c r="M681" i="1" s="1"/>
  <c r="L681" i="1" a="1"/>
  <c r="L681" i="1" s="1"/>
  <c r="K681" i="1"/>
  <c r="HH680" i="1"/>
  <c r="GK680" i="1"/>
  <c r="FJ680" i="1"/>
  <c r="ES680" i="1"/>
  <c r="DV680" i="1" a="1"/>
  <c r="DV680" i="1" s="1"/>
  <c r="DH680" i="1"/>
  <c r="CN680" i="1"/>
  <c r="AO680" i="1"/>
  <c r="M680" i="1" a="1"/>
  <c r="M680" i="1" s="1"/>
  <c r="L680" i="1"/>
  <c r="L680" i="1" a="1"/>
  <c r="K680" i="1"/>
  <c r="HH679" i="1"/>
  <c r="GK679" i="1"/>
  <c r="FJ679" i="1"/>
  <c r="ES679" i="1"/>
  <c r="DV679" i="1" a="1"/>
  <c r="DV679" i="1" s="1"/>
  <c r="DH679" i="1"/>
  <c r="CN679" i="1"/>
  <c r="AO679" i="1"/>
  <c r="M679" i="1" a="1"/>
  <c r="M679" i="1" s="1"/>
  <c r="L679" i="1" a="1"/>
  <c r="L679" i="1" s="1"/>
  <c r="K679" i="1"/>
  <c r="HG678" i="1"/>
  <c r="HF678" i="1"/>
  <c r="HH678" i="1" s="1"/>
  <c r="GK678" i="1"/>
  <c r="FJ678" i="1"/>
  <c r="ES678" i="1"/>
  <c r="DV678" i="1"/>
  <c r="DV678" i="1" a="1"/>
  <c r="CN678" i="1"/>
  <c r="AO678" i="1"/>
  <c r="M678" i="1" a="1"/>
  <c r="M678" i="1" s="1"/>
  <c r="L678" i="1" a="1"/>
  <c r="L678" i="1" s="1"/>
  <c r="K678" i="1"/>
  <c r="HH677" i="1"/>
  <c r="GK677" i="1"/>
  <c r="FJ677" i="1"/>
  <c r="ES677" i="1"/>
  <c r="DV677" i="1" a="1"/>
  <c r="DV677" i="1" s="1"/>
  <c r="DH677" i="1"/>
  <c r="CN677" i="1"/>
  <c r="AO677" i="1"/>
  <c r="M677" i="1" a="1"/>
  <c r="M677" i="1" s="1"/>
  <c r="L677" i="1" a="1"/>
  <c r="L677" i="1" s="1"/>
  <c r="K677" i="1"/>
  <c r="HH676" i="1"/>
  <c r="GK676" i="1"/>
  <c r="FJ676" i="1"/>
  <c r="ES676" i="1"/>
  <c r="AO676" i="1"/>
  <c r="M676" i="1" a="1"/>
  <c r="M676" i="1" s="1"/>
  <c r="L676" i="1" a="1"/>
  <c r="L676" i="1" s="1"/>
  <c r="K676" i="1"/>
  <c r="HH675" i="1"/>
  <c r="GK675" i="1"/>
  <c r="EZ675" i="1"/>
  <c r="FJ675" i="1" s="1"/>
  <c r="ES675" i="1"/>
  <c r="DV675" i="1" a="1"/>
  <c r="DV675" i="1" s="1"/>
  <c r="DH675" i="1"/>
  <c r="CN675" i="1"/>
  <c r="AO675" i="1"/>
  <c r="M675" i="1" a="1"/>
  <c r="M675" i="1" s="1"/>
  <c r="L675" i="1" a="1"/>
  <c r="L675" i="1" s="1"/>
  <c r="K675" i="1"/>
  <c r="HG674" i="1"/>
  <c r="HF674" i="1"/>
  <c r="HB674" i="1"/>
  <c r="GK674" i="1"/>
  <c r="FJ674" i="1"/>
  <c r="ES674" i="1"/>
  <c r="DV674" i="1" a="1"/>
  <c r="DV674" i="1" s="1"/>
  <c r="DH674" i="1"/>
  <c r="CN674" i="1"/>
  <c r="AO674" i="1"/>
  <c r="M674" i="1" a="1"/>
  <c r="M674" i="1" s="1"/>
  <c r="L674" i="1" a="1"/>
  <c r="L674" i="1" s="1"/>
  <c r="K674" i="1"/>
  <c r="HH673" i="1"/>
  <c r="GK673" i="1"/>
  <c r="FJ673" i="1"/>
  <c r="ES673" i="1"/>
  <c r="DV673" i="1" a="1"/>
  <c r="DV673" i="1" s="1"/>
  <c r="DH673" i="1"/>
  <c r="CN673" i="1"/>
  <c r="AO673" i="1"/>
  <c r="M673" i="1"/>
  <c r="M673" i="1" a="1"/>
  <c r="L673" i="1"/>
  <c r="L673" i="1" a="1"/>
  <c r="K673" i="1"/>
  <c r="HH672" i="1"/>
  <c r="GK672" i="1"/>
  <c r="FJ672" i="1"/>
  <c r="ES672" i="1"/>
  <c r="AN672" i="1" s="1"/>
  <c r="DH672" i="1"/>
  <c r="CN672" i="1"/>
  <c r="AO672" i="1"/>
  <c r="M672" i="1" a="1"/>
  <c r="M672" i="1" s="1"/>
  <c r="L672" i="1" a="1"/>
  <c r="L672" i="1" s="1"/>
  <c r="K672" i="1"/>
  <c r="HH671" i="1"/>
  <c r="GK671" i="1"/>
  <c r="FJ671" i="1"/>
  <c r="ES671" i="1"/>
  <c r="DH671" i="1"/>
  <c r="CN671" i="1"/>
  <c r="AO671" i="1"/>
  <c r="M671" i="1" a="1"/>
  <c r="M671" i="1" s="1"/>
  <c r="L671" i="1" a="1"/>
  <c r="L671" i="1" s="1"/>
  <c r="K671" i="1"/>
  <c r="HH670" i="1"/>
  <c r="GK670" i="1"/>
  <c r="FJ670" i="1"/>
  <c r="ES670" i="1"/>
  <c r="DH670" i="1"/>
  <c r="CN670" i="1"/>
  <c r="AO670" i="1"/>
  <c r="M670" i="1" a="1"/>
  <c r="M670" i="1" s="1"/>
  <c r="L670" i="1" a="1"/>
  <c r="L670" i="1" s="1"/>
  <c r="K670" i="1"/>
  <c r="HH669" i="1"/>
  <c r="GK669" i="1"/>
  <c r="FJ669" i="1"/>
  <c r="ES669" i="1"/>
  <c r="DV669" i="1" a="1"/>
  <c r="DV669" i="1" s="1"/>
  <c r="AN669" i="1" s="1"/>
  <c r="DH669" i="1"/>
  <c r="CN669" i="1"/>
  <c r="AO669" i="1"/>
  <c r="M669" i="1" a="1"/>
  <c r="M669" i="1" s="1"/>
  <c r="L669" i="1" a="1"/>
  <c r="L669" i="1" s="1"/>
  <c r="K669" i="1"/>
  <c r="HH668" i="1"/>
  <c r="GK668" i="1"/>
  <c r="FJ668" i="1"/>
  <c r="ES668" i="1"/>
  <c r="DV668" i="1" a="1"/>
  <c r="DV668" i="1" s="1"/>
  <c r="DH668" i="1"/>
  <c r="CN668" i="1"/>
  <c r="AO668" i="1"/>
  <c r="M668" i="1" a="1"/>
  <c r="M668" i="1" s="1"/>
  <c r="L668" i="1" a="1"/>
  <c r="L668" i="1" s="1"/>
  <c r="K668" i="1"/>
  <c r="HH667" i="1"/>
  <c r="GK667" i="1"/>
  <c r="FJ667" i="1"/>
  <c r="DV667" i="1" a="1"/>
  <c r="DV667" i="1" s="1"/>
  <c r="CN667" i="1"/>
  <c r="AO667" i="1"/>
  <c r="M667" i="1"/>
  <c r="M667" i="1" a="1"/>
  <c r="L667" i="1" a="1"/>
  <c r="L667" i="1" s="1"/>
  <c r="K667" i="1"/>
  <c r="HH666" i="1"/>
  <c r="GK666" i="1"/>
  <c r="FJ666" i="1"/>
  <c r="ES666" i="1"/>
  <c r="DV666" i="1"/>
  <c r="AN666" i="1" s="1"/>
  <c r="DV666" i="1" a="1"/>
  <c r="DH666" i="1"/>
  <c r="CN666" i="1"/>
  <c r="AO666" i="1"/>
  <c r="M666" i="1" a="1"/>
  <c r="M666" i="1" s="1"/>
  <c r="L666" i="1" a="1"/>
  <c r="L666" i="1" s="1"/>
  <c r="K666" i="1"/>
  <c r="HH665" i="1"/>
  <c r="GK665" i="1"/>
  <c r="FJ665" i="1"/>
  <c r="ES665" i="1"/>
  <c r="DH665" i="1"/>
  <c r="CN665" i="1"/>
  <c r="AO665" i="1"/>
  <c r="M665" i="1" a="1"/>
  <c r="M665" i="1" s="1"/>
  <c r="L665" i="1" a="1"/>
  <c r="L665" i="1" s="1"/>
  <c r="K665" i="1"/>
  <c r="HH664" i="1"/>
  <c r="GK664" i="1"/>
  <c r="FJ664" i="1"/>
  <c r="ES664" i="1"/>
  <c r="DV664" i="1" a="1"/>
  <c r="DV664" i="1" s="1"/>
  <c r="DH664" i="1"/>
  <c r="CN664" i="1"/>
  <c r="AO664" i="1"/>
  <c r="M664" i="1" a="1"/>
  <c r="M664" i="1" s="1"/>
  <c r="L664" i="1" a="1"/>
  <c r="L664" i="1" s="1"/>
  <c r="K664" i="1"/>
  <c r="HH663" i="1"/>
  <c r="GK663" i="1"/>
  <c r="FJ663" i="1"/>
  <c r="ES663" i="1"/>
  <c r="DV663" i="1" a="1"/>
  <c r="DV663" i="1" s="1"/>
  <c r="AN663" i="1" s="1"/>
  <c r="DH663" i="1"/>
  <c r="CN663" i="1"/>
  <c r="AO663" i="1"/>
  <c r="M663" i="1" a="1"/>
  <c r="M663" i="1" s="1"/>
  <c r="L663" i="1" a="1"/>
  <c r="L663" i="1" s="1"/>
  <c r="K663" i="1"/>
  <c r="HH662" i="1"/>
  <c r="GK662" i="1"/>
  <c r="FJ662" i="1"/>
  <c r="ES662" i="1"/>
  <c r="DV662" i="1" a="1"/>
  <c r="DV662" i="1" s="1"/>
  <c r="DH662" i="1"/>
  <c r="CN662" i="1"/>
  <c r="AO662" i="1"/>
  <c r="M662" i="1" a="1"/>
  <c r="M662" i="1" s="1"/>
  <c r="L662" i="1" a="1"/>
  <c r="L662" i="1" s="1"/>
  <c r="K662" i="1"/>
  <c r="HH661" i="1"/>
  <c r="GK661" i="1"/>
  <c r="FJ661" i="1"/>
  <c r="ES661" i="1"/>
  <c r="AO661" i="1"/>
  <c r="M661" i="1" a="1"/>
  <c r="M661" i="1" s="1"/>
  <c r="L661" i="1" a="1"/>
  <c r="L661" i="1" s="1"/>
  <c r="K661" i="1"/>
  <c r="HF660" i="1"/>
  <c r="HB660" i="1"/>
  <c r="GK660" i="1"/>
  <c r="FJ660" i="1"/>
  <c r="ES660" i="1"/>
  <c r="DV660" i="1" a="1"/>
  <c r="DV660" i="1" s="1"/>
  <c r="DH660" i="1"/>
  <c r="CN660" i="1"/>
  <c r="AO660" i="1"/>
  <c r="M660" i="1" a="1"/>
  <c r="M660" i="1" s="1"/>
  <c r="L660" i="1" a="1"/>
  <c r="L660" i="1" s="1"/>
  <c r="K660" i="1"/>
  <c r="HH659" i="1"/>
  <c r="FJ659" i="1"/>
  <c r="ES659" i="1"/>
  <c r="DV659" i="1" a="1"/>
  <c r="DV659" i="1" s="1"/>
  <c r="DH659" i="1"/>
  <c r="CN659" i="1"/>
  <c r="AO659" i="1"/>
  <c r="M659" i="1" a="1"/>
  <c r="M659" i="1" s="1"/>
  <c r="L659" i="1" a="1"/>
  <c r="L659" i="1" s="1"/>
  <c r="K659" i="1"/>
  <c r="HH658" i="1"/>
  <c r="GK658" i="1"/>
  <c r="FJ658" i="1"/>
  <c r="ES658" i="1"/>
  <c r="DV658" i="1"/>
  <c r="DV658" i="1" a="1"/>
  <c r="DH658" i="1"/>
  <c r="CN658" i="1"/>
  <c r="AO658" i="1"/>
  <c r="M658" i="1" a="1"/>
  <c r="M658" i="1" s="1"/>
  <c r="L658" i="1" a="1"/>
  <c r="L658" i="1" s="1"/>
  <c r="K658" i="1"/>
  <c r="HH657" i="1"/>
  <c r="FJ657" i="1"/>
  <c r="ES657" i="1"/>
  <c r="DV657" i="1" a="1"/>
  <c r="DV657" i="1" s="1"/>
  <c r="DH657" i="1"/>
  <c r="CN657" i="1"/>
  <c r="AO657" i="1"/>
  <c r="M657" i="1"/>
  <c r="M657" i="1" a="1"/>
  <c r="L657" i="1" a="1"/>
  <c r="L657" i="1" s="1"/>
  <c r="K657" i="1"/>
  <c r="HH656" i="1"/>
  <c r="GK656" i="1"/>
  <c r="FJ656" i="1"/>
  <c r="ES656" i="1"/>
  <c r="DV656" i="1"/>
  <c r="DV656" i="1" a="1"/>
  <c r="DH656" i="1"/>
  <c r="CN656" i="1"/>
  <c r="AO656" i="1"/>
  <c r="M656" i="1" a="1"/>
  <c r="M656" i="1" s="1"/>
  <c r="L656" i="1" a="1"/>
  <c r="L656" i="1" s="1"/>
  <c r="K656" i="1"/>
  <c r="HH655" i="1"/>
  <c r="GK655" i="1"/>
  <c r="AO655" i="1"/>
  <c r="M655" i="1" a="1"/>
  <c r="M655" i="1" s="1"/>
  <c r="L655" i="1" a="1"/>
  <c r="L655" i="1" s="1"/>
  <c r="K655" i="1"/>
  <c r="HH654" i="1"/>
  <c r="GK654" i="1"/>
  <c r="FJ654" i="1"/>
  <c r="DH654" i="1"/>
  <c r="CN654" i="1"/>
  <c r="AO654" i="1"/>
  <c r="M654" i="1" a="1"/>
  <c r="M654" i="1" s="1"/>
  <c r="L654" i="1" a="1"/>
  <c r="L654" i="1" s="1"/>
  <c r="K654" i="1"/>
  <c r="HH653" i="1"/>
  <c r="GK653" i="1"/>
  <c r="FJ653" i="1"/>
  <c r="ES653" i="1"/>
  <c r="DV653" i="1" a="1"/>
  <c r="DV653" i="1" s="1"/>
  <c r="DH653" i="1"/>
  <c r="CN653" i="1"/>
  <c r="AO653" i="1"/>
  <c r="M653" i="1" a="1"/>
  <c r="M653" i="1" s="1"/>
  <c r="L653" i="1" a="1"/>
  <c r="L653" i="1" s="1"/>
  <c r="K653" i="1"/>
  <c r="HH652" i="1"/>
  <c r="GK652" i="1"/>
  <c r="ES652" i="1"/>
  <c r="DV652" i="1" a="1"/>
  <c r="DV652" i="1" s="1"/>
  <c r="DH652" i="1"/>
  <c r="CN652" i="1"/>
  <c r="AO652" i="1"/>
  <c r="M652" i="1" a="1"/>
  <c r="M652" i="1" s="1"/>
  <c r="L652" i="1" a="1"/>
  <c r="L652" i="1" s="1"/>
  <c r="K652" i="1"/>
  <c r="HH651" i="1"/>
  <c r="GK651" i="1"/>
  <c r="FJ651" i="1"/>
  <c r="ES651" i="1"/>
  <c r="DV651" i="1" a="1"/>
  <c r="DV651" i="1" s="1"/>
  <c r="DH651" i="1"/>
  <c r="CN651" i="1"/>
  <c r="AO651" i="1"/>
  <c r="M651" i="1" a="1"/>
  <c r="M651" i="1" s="1"/>
  <c r="L651" i="1" a="1"/>
  <c r="L651" i="1" s="1"/>
  <c r="K651" i="1"/>
  <c r="HH650" i="1"/>
  <c r="GK650" i="1"/>
  <c r="FJ650" i="1"/>
  <c r="ES650" i="1"/>
  <c r="DV650" i="1" a="1"/>
  <c r="DV650" i="1" s="1"/>
  <c r="AN650" i="1" s="1"/>
  <c r="DH650" i="1"/>
  <c r="CN650" i="1"/>
  <c r="AO650" i="1"/>
  <c r="M650" i="1" a="1"/>
  <c r="M650" i="1" s="1"/>
  <c r="L650" i="1"/>
  <c r="L650" i="1" a="1"/>
  <c r="K650" i="1"/>
  <c r="HH649" i="1"/>
  <c r="GK649" i="1"/>
  <c r="FJ649" i="1"/>
  <c r="ES649" i="1"/>
  <c r="DV649" i="1" a="1"/>
  <c r="DV649" i="1" s="1"/>
  <c r="DH649" i="1"/>
  <c r="CN649" i="1"/>
  <c r="AO649" i="1"/>
  <c r="M649" i="1" a="1"/>
  <c r="M649" i="1" s="1"/>
  <c r="L649" i="1"/>
  <c r="L649" i="1" a="1"/>
  <c r="K649" i="1"/>
  <c r="HH648" i="1"/>
  <c r="GK648" i="1"/>
  <c r="FJ648" i="1"/>
  <c r="DV648" i="1" a="1"/>
  <c r="DV648" i="1" s="1"/>
  <c r="DH648" i="1"/>
  <c r="CN648" i="1"/>
  <c r="AO648" i="1"/>
  <c r="M648" i="1" a="1"/>
  <c r="M648" i="1" s="1"/>
  <c r="L648" i="1"/>
  <c r="L648" i="1" a="1"/>
  <c r="K648" i="1"/>
  <c r="HH647" i="1"/>
  <c r="GK647" i="1"/>
  <c r="FJ647" i="1"/>
  <c r="ES647" i="1"/>
  <c r="DH647" i="1"/>
  <c r="CN647" i="1"/>
  <c r="AO647" i="1"/>
  <c r="M647" i="1" a="1"/>
  <c r="M647" i="1" s="1"/>
  <c r="L647" i="1" a="1"/>
  <c r="L647" i="1" s="1"/>
  <c r="K647" i="1"/>
  <c r="HH646" i="1"/>
  <c r="GK646" i="1"/>
  <c r="FJ646" i="1"/>
  <c r="ES646" i="1"/>
  <c r="DV646" i="1" a="1"/>
  <c r="DV646" i="1" s="1"/>
  <c r="DH646" i="1"/>
  <c r="CN646" i="1"/>
  <c r="AO646" i="1"/>
  <c r="M646" i="1" a="1"/>
  <c r="M646" i="1" s="1"/>
  <c r="L646" i="1" a="1"/>
  <c r="L646" i="1" s="1"/>
  <c r="K646" i="1"/>
  <c r="HH645" i="1"/>
  <c r="GK645" i="1"/>
  <c r="FJ645" i="1"/>
  <c r="ES645" i="1"/>
  <c r="DV645" i="1" a="1"/>
  <c r="DV645" i="1" s="1"/>
  <c r="DH645" i="1"/>
  <c r="CN645" i="1"/>
  <c r="AO645" i="1"/>
  <c r="M645" i="1" a="1"/>
  <c r="M645" i="1" s="1"/>
  <c r="L645" i="1" a="1"/>
  <c r="L645" i="1" s="1"/>
  <c r="K645" i="1"/>
  <c r="HH644" i="1"/>
  <c r="GK644" i="1"/>
  <c r="FJ644" i="1"/>
  <c r="ES644" i="1"/>
  <c r="DV644" i="1" a="1"/>
  <c r="DV644" i="1" s="1"/>
  <c r="DH644" i="1"/>
  <c r="CN644" i="1"/>
  <c r="AO644" i="1"/>
  <c r="M644" i="1" a="1"/>
  <c r="M644" i="1" s="1"/>
  <c r="L644" i="1" a="1"/>
  <c r="L644" i="1" s="1"/>
  <c r="K644" i="1"/>
  <c r="HH643" i="1"/>
  <c r="GK643" i="1"/>
  <c r="FJ643" i="1"/>
  <c r="ES643" i="1"/>
  <c r="DV643" i="1" a="1"/>
  <c r="DV643" i="1" s="1"/>
  <c r="DH643" i="1"/>
  <c r="CN643" i="1"/>
  <c r="AO643" i="1"/>
  <c r="M643" i="1" a="1"/>
  <c r="M643" i="1" s="1"/>
  <c r="L643" i="1" a="1"/>
  <c r="L643" i="1" s="1"/>
  <c r="K643" i="1"/>
  <c r="HH642" i="1"/>
  <c r="FJ642" i="1"/>
  <c r="ES642" i="1"/>
  <c r="DV642" i="1" a="1"/>
  <c r="DV642" i="1" s="1"/>
  <c r="AN642" i="1" s="1"/>
  <c r="DH642" i="1"/>
  <c r="CN642" i="1"/>
  <c r="AO642" i="1"/>
  <c r="M642" i="1" a="1"/>
  <c r="M642" i="1" s="1"/>
  <c r="L642" i="1" a="1"/>
  <c r="L642" i="1" s="1"/>
  <c r="K642" i="1"/>
  <c r="HH641" i="1"/>
  <c r="GK641" i="1"/>
  <c r="FJ641" i="1"/>
  <c r="ES641" i="1"/>
  <c r="DV641" i="1" a="1"/>
  <c r="DV641" i="1" s="1"/>
  <c r="DH641" i="1"/>
  <c r="CN641" i="1"/>
  <c r="AO641" i="1"/>
  <c r="M641" i="1" a="1"/>
  <c r="M641" i="1" s="1"/>
  <c r="L641" i="1"/>
  <c r="L641" i="1" a="1"/>
  <c r="K641" i="1"/>
  <c r="HH640" i="1"/>
  <c r="GK640" i="1"/>
  <c r="FJ640" i="1"/>
  <c r="ES640" i="1"/>
  <c r="DH640" i="1"/>
  <c r="CN640" i="1"/>
  <c r="AO640" i="1"/>
  <c r="M640" i="1" a="1"/>
  <c r="M640" i="1" s="1"/>
  <c r="L640" i="1" a="1"/>
  <c r="L640" i="1" s="1"/>
  <c r="K640" i="1"/>
  <c r="HH639" i="1"/>
  <c r="GK639" i="1"/>
  <c r="FJ639" i="1"/>
  <c r="ES639" i="1"/>
  <c r="DV639" i="1" a="1"/>
  <c r="DV639" i="1" s="1"/>
  <c r="DH639" i="1"/>
  <c r="CN639" i="1"/>
  <c r="AO639" i="1"/>
  <c r="M639" i="1"/>
  <c r="M639" i="1" a="1"/>
  <c r="L639" i="1"/>
  <c r="L639" i="1" a="1"/>
  <c r="K639" i="1"/>
  <c r="HB638" i="1"/>
  <c r="HH638" i="1" s="1"/>
  <c r="GK638" i="1"/>
  <c r="FJ638" i="1"/>
  <c r="ES638" i="1"/>
  <c r="AO638" i="1"/>
  <c r="M638" i="1" a="1"/>
  <c r="M638" i="1" s="1"/>
  <c r="L638" i="1" a="1"/>
  <c r="L638" i="1" s="1"/>
  <c r="K638" i="1"/>
  <c r="HH637" i="1"/>
  <c r="GK637" i="1"/>
  <c r="FJ637" i="1"/>
  <c r="ES637" i="1"/>
  <c r="DV637" i="1" a="1"/>
  <c r="DV637" i="1" s="1"/>
  <c r="DH637" i="1"/>
  <c r="CN637" i="1"/>
  <c r="AO637" i="1"/>
  <c r="M637" i="1" a="1"/>
  <c r="M637" i="1" s="1"/>
  <c r="L637" i="1" a="1"/>
  <c r="L637" i="1" s="1"/>
  <c r="K637" i="1"/>
  <c r="HH636" i="1"/>
  <c r="GK636" i="1"/>
  <c r="FJ636" i="1"/>
  <c r="ES636" i="1"/>
  <c r="DV636" i="1" a="1"/>
  <c r="DV636" i="1" s="1"/>
  <c r="DH636" i="1"/>
  <c r="CN636" i="1"/>
  <c r="AO636" i="1"/>
  <c r="M636" i="1"/>
  <c r="M636" i="1" a="1"/>
  <c r="L636" i="1" a="1"/>
  <c r="L636" i="1" s="1"/>
  <c r="K636" i="1"/>
  <c r="HH635" i="1"/>
  <c r="GK635" i="1"/>
  <c r="FJ635" i="1"/>
  <c r="ES635" i="1"/>
  <c r="CN635" i="1"/>
  <c r="AO635" i="1"/>
  <c r="M635" i="1" a="1"/>
  <c r="M635" i="1" s="1"/>
  <c r="L635" i="1" a="1"/>
  <c r="L635" i="1" s="1"/>
  <c r="K635" i="1"/>
  <c r="HH634" i="1"/>
  <c r="GK634" i="1"/>
  <c r="AN634" i="1" s="1"/>
  <c r="AO634" i="1"/>
  <c r="M634" i="1" a="1"/>
  <c r="M634" i="1" s="1"/>
  <c r="L634" i="1" a="1"/>
  <c r="L634" i="1" s="1"/>
  <c r="K634" i="1"/>
  <c r="HH633" i="1"/>
  <c r="GK633" i="1"/>
  <c r="FJ633" i="1"/>
  <c r="ES633" i="1"/>
  <c r="AO633" i="1"/>
  <c r="M633" i="1" a="1"/>
  <c r="M633" i="1" s="1"/>
  <c r="L633" i="1" a="1"/>
  <c r="L633" i="1" s="1"/>
  <c r="K633" i="1"/>
  <c r="HH632" i="1"/>
  <c r="GK632" i="1"/>
  <c r="AN632" i="1" s="1"/>
  <c r="ES632" i="1"/>
  <c r="DH632" i="1"/>
  <c r="CN632" i="1"/>
  <c r="AO632" i="1"/>
  <c r="M632" i="1" a="1"/>
  <c r="M632" i="1" s="1"/>
  <c r="L632" i="1" a="1"/>
  <c r="L632" i="1" s="1"/>
  <c r="K632" i="1"/>
  <c r="HH631" i="1"/>
  <c r="GK631" i="1"/>
  <c r="FJ631" i="1"/>
  <c r="ES631" i="1"/>
  <c r="DV631" i="1" a="1"/>
  <c r="DV631" i="1" s="1"/>
  <c r="DH631" i="1"/>
  <c r="CN631" i="1"/>
  <c r="AO631" i="1"/>
  <c r="M631" i="1" a="1"/>
  <c r="M631" i="1" s="1"/>
  <c r="L631" i="1" a="1"/>
  <c r="L631" i="1" s="1"/>
  <c r="K631" i="1"/>
  <c r="HH630" i="1"/>
  <c r="GK630" i="1"/>
  <c r="EZ630" i="1"/>
  <c r="FJ630" i="1" s="1"/>
  <c r="ES630" i="1"/>
  <c r="DV630" i="1" a="1"/>
  <c r="DV630" i="1" s="1"/>
  <c r="DH630" i="1"/>
  <c r="CN630" i="1"/>
  <c r="AO630" i="1"/>
  <c r="M630" i="1" a="1"/>
  <c r="M630" i="1" s="1"/>
  <c r="L630" i="1" a="1"/>
  <c r="L630" i="1" s="1"/>
  <c r="K630" i="1"/>
  <c r="HH629" i="1"/>
  <c r="GK629" i="1"/>
  <c r="FJ629" i="1"/>
  <c r="ES629" i="1"/>
  <c r="DV629" i="1" a="1"/>
  <c r="DV629" i="1" s="1"/>
  <c r="AN629" i="1" s="1"/>
  <c r="DH629" i="1"/>
  <c r="CN629" i="1"/>
  <c r="AO629" i="1"/>
  <c r="M629" i="1" a="1"/>
  <c r="M629" i="1" s="1"/>
  <c r="L629" i="1" a="1"/>
  <c r="L629" i="1" s="1"/>
  <c r="K629" i="1"/>
  <c r="HH628" i="1"/>
  <c r="FJ628" i="1"/>
  <c r="AN628" i="1" s="1"/>
  <c r="ES628" i="1"/>
  <c r="DH628" i="1"/>
  <c r="CN628" i="1"/>
  <c r="AO628" i="1"/>
  <c r="M628" i="1" a="1"/>
  <c r="M628" i="1" s="1"/>
  <c r="L628" i="1" a="1"/>
  <c r="L628" i="1" s="1"/>
  <c r="K628" i="1"/>
  <c r="HH627" i="1"/>
  <c r="GK627" i="1"/>
  <c r="FJ627" i="1"/>
  <c r="ES627" i="1"/>
  <c r="DV627" i="1" a="1"/>
  <c r="DV627" i="1" s="1"/>
  <c r="AN627" i="1" s="1"/>
  <c r="DH627" i="1"/>
  <c r="CN627" i="1"/>
  <c r="AO627" i="1"/>
  <c r="M627" i="1" a="1"/>
  <c r="M627" i="1" s="1"/>
  <c r="L627" i="1" a="1"/>
  <c r="L627" i="1" s="1"/>
  <c r="K627" i="1"/>
  <c r="HH626" i="1"/>
  <c r="GK626" i="1"/>
  <c r="FJ626" i="1"/>
  <c r="ES626" i="1"/>
  <c r="DV626" i="1" a="1"/>
  <c r="DV626" i="1" s="1"/>
  <c r="DH626" i="1"/>
  <c r="CN626" i="1"/>
  <c r="AO626" i="1"/>
  <c r="M626" i="1" a="1"/>
  <c r="M626" i="1" s="1"/>
  <c r="L626" i="1" a="1"/>
  <c r="L626" i="1" s="1"/>
  <c r="K626" i="1"/>
  <c r="HH625" i="1"/>
  <c r="GK625" i="1"/>
  <c r="FJ625" i="1"/>
  <c r="ES625" i="1"/>
  <c r="DV625" i="1" a="1"/>
  <c r="DV625" i="1" s="1"/>
  <c r="DH625" i="1"/>
  <c r="CN625" i="1"/>
  <c r="AO625" i="1"/>
  <c r="M625" i="1" a="1"/>
  <c r="M625" i="1" s="1"/>
  <c r="L625" i="1" a="1"/>
  <c r="L625" i="1" s="1"/>
  <c r="K625" i="1"/>
  <c r="HH624" i="1"/>
  <c r="GK624" i="1"/>
  <c r="FJ624" i="1"/>
  <c r="ES624" i="1"/>
  <c r="DV624" i="1"/>
  <c r="DV624" i="1" a="1"/>
  <c r="DH624" i="1"/>
  <c r="CN624" i="1"/>
  <c r="AO624" i="1"/>
  <c r="M624" i="1" a="1"/>
  <c r="M624" i="1" s="1"/>
  <c r="L624" i="1" a="1"/>
  <c r="L624" i="1" s="1"/>
  <c r="K624" i="1"/>
  <c r="HH623" i="1"/>
  <c r="GK623" i="1"/>
  <c r="FJ623" i="1"/>
  <c r="ES623" i="1"/>
  <c r="DV623" i="1" a="1"/>
  <c r="DV623" i="1" s="1"/>
  <c r="DH623" i="1"/>
  <c r="CN623" i="1"/>
  <c r="AO623" i="1"/>
  <c r="M623" i="1"/>
  <c r="M623" i="1" a="1"/>
  <c r="L623" i="1" a="1"/>
  <c r="L623" i="1" s="1"/>
  <c r="K623" i="1"/>
  <c r="HH622" i="1"/>
  <c r="GK622" i="1"/>
  <c r="FJ622" i="1"/>
  <c r="ES622" i="1"/>
  <c r="DV622" i="1" a="1"/>
  <c r="DV622" i="1" s="1"/>
  <c r="DH622" i="1"/>
  <c r="CN622" i="1"/>
  <c r="AO622" i="1"/>
  <c r="M622" i="1" a="1"/>
  <c r="M622" i="1" s="1"/>
  <c r="L622" i="1" a="1"/>
  <c r="L622" i="1" s="1"/>
  <c r="K622" i="1"/>
  <c r="HH621" i="1"/>
  <c r="GK621" i="1"/>
  <c r="FJ621" i="1"/>
  <c r="ES621" i="1"/>
  <c r="DV621" i="1" a="1"/>
  <c r="DV621" i="1" s="1"/>
  <c r="DH621" i="1"/>
  <c r="CN621" i="1"/>
  <c r="AO621" i="1"/>
  <c r="M621" i="1" a="1"/>
  <c r="M621" i="1" s="1"/>
  <c r="L621" i="1" a="1"/>
  <c r="L621" i="1" s="1"/>
  <c r="K621" i="1"/>
  <c r="HH620" i="1"/>
  <c r="GK620" i="1"/>
  <c r="FJ620" i="1"/>
  <c r="ES620" i="1"/>
  <c r="DV620" i="1"/>
  <c r="DV620" i="1" a="1"/>
  <c r="DH620" i="1"/>
  <c r="CN620" i="1"/>
  <c r="AO620" i="1"/>
  <c r="M620" i="1"/>
  <c r="M620" i="1" a="1"/>
  <c r="L620" i="1" a="1"/>
  <c r="L620" i="1" s="1"/>
  <c r="K620" i="1"/>
  <c r="HH619" i="1"/>
  <c r="GK619" i="1"/>
  <c r="FJ619" i="1"/>
  <c r="ES619" i="1"/>
  <c r="DH619" i="1"/>
  <c r="CN619" i="1"/>
  <c r="AO619" i="1"/>
  <c r="M619" i="1" a="1"/>
  <c r="M619" i="1" s="1"/>
  <c r="L619" i="1" a="1"/>
  <c r="L619" i="1" s="1"/>
  <c r="K619" i="1"/>
  <c r="HH618" i="1"/>
  <c r="GK618" i="1"/>
  <c r="AN618" i="1" s="1"/>
  <c r="FJ618" i="1"/>
  <c r="ES618" i="1"/>
  <c r="CN618" i="1"/>
  <c r="AO618" i="1"/>
  <c r="M618" i="1" a="1"/>
  <c r="M618" i="1" s="1"/>
  <c r="L618" i="1" a="1"/>
  <c r="L618" i="1" s="1"/>
  <c r="K618" i="1"/>
  <c r="HH617" i="1"/>
  <c r="GK617" i="1"/>
  <c r="FJ617" i="1"/>
  <c r="ES617" i="1"/>
  <c r="DV617" i="1"/>
  <c r="AN617" i="1" s="1"/>
  <c r="DV617" i="1" a="1"/>
  <c r="DH617" i="1"/>
  <c r="CN617" i="1"/>
  <c r="AO617" i="1"/>
  <c r="M617" i="1"/>
  <c r="M617" i="1" a="1"/>
  <c r="L617" i="1" a="1"/>
  <c r="L617" i="1" s="1"/>
  <c r="K617" i="1"/>
  <c r="HH616" i="1"/>
  <c r="AN616" i="1" s="1"/>
  <c r="GK616" i="1"/>
  <c r="AO616" i="1"/>
  <c r="M616" i="1" a="1"/>
  <c r="M616" i="1" s="1"/>
  <c r="L616" i="1" a="1"/>
  <c r="L616" i="1" s="1"/>
  <c r="K616" i="1"/>
  <c r="HH615" i="1"/>
  <c r="GK615" i="1"/>
  <c r="FJ615" i="1"/>
  <c r="ES615" i="1"/>
  <c r="DV615" i="1" a="1"/>
  <c r="DV615" i="1" s="1"/>
  <c r="DH615" i="1"/>
  <c r="CN615" i="1"/>
  <c r="AO615" i="1"/>
  <c r="M615" i="1" a="1"/>
  <c r="M615" i="1" s="1"/>
  <c r="L615" i="1"/>
  <c r="L615" i="1" a="1"/>
  <c r="K615" i="1"/>
  <c r="HH614" i="1"/>
  <c r="GK614" i="1"/>
  <c r="ES614" i="1"/>
  <c r="AO614" i="1"/>
  <c r="M614" i="1" a="1"/>
  <c r="M614" i="1" s="1"/>
  <c r="L614" i="1" a="1"/>
  <c r="L614" i="1" s="1"/>
  <c r="K614" i="1"/>
  <c r="HH613" i="1"/>
  <c r="GK613" i="1"/>
  <c r="FJ613" i="1"/>
  <c r="ES613" i="1"/>
  <c r="DV613" i="1" a="1"/>
  <c r="DV613" i="1" s="1"/>
  <c r="DH613" i="1"/>
  <c r="CN613" i="1"/>
  <c r="AO613" i="1"/>
  <c r="M613" i="1" a="1"/>
  <c r="M613" i="1" s="1"/>
  <c r="L613" i="1"/>
  <c r="L613" i="1" a="1"/>
  <c r="K613" i="1"/>
  <c r="HH612" i="1"/>
  <c r="GK612" i="1"/>
  <c r="FJ612" i="1"/>
  <c r="ES612" i="1"/>
  <c r="DV612" i="1" a="1"/>
  <c r="DV612" i="1" s="1"/>
  <c r="DH612" i="1"/>
  <c r="CN612" i="1"/>
  <c r="AO612" i="1"/>
  <c r="M612" i="1" a="1"/>
  <c r="M612" i="1" s="1"/>
  <c r="L612" i="1"/>
  <c r="L612" i="1" a="1"/>
  <c r="K612" i="1"/>
  <c r="HH611" i="1"/>
  <c r="ES611" i="1"/>
  <c r="DV611" i="1" a="1"/>
  <c r="DV611" i="1" s="1"/>
  <c r="DH611" i="1"/>
  <c r="CN611" i="1"/>
  <c r="AO611" i="1"/>
  <c r="M611" i="1" a="1"/>
  <c r="M611" i="1" s="1"/>
  <c r="L611" i="1" a="1"/>
  <c r="L611" i="1" s="1"/>
  <c r="K611" i="1"/>
  <c r="HH610" i="1"/>
  <c r="FJ610" i="1"/>
  <c r="EZ610" i="1"/>
  <c r="ES610" i="1"/>
  <c r="DH610" i="1"/>
  <c r="CN610" i="1"/>
  <c r="AO610" i="1"/>
  <c r="M610" i="1" a="1"/>
  <c r="M610" i="1" s="1"/>
  <c r="L610" i="1" a="1"/>
  <c r="L610" i="1" s="1"/>
  <c r="K610" i="1"/>
  <c r="HH609" i="1"/>
  <c r="GK609" i="1"/>
  <c r="FJ609" i="1"/>
  <c r="ES609" i="1"/>
  <c r="DV609" i="1" a="1"/>
  <c r="DV609" i="1" s="1"/>
  <c r="DH609" i="1"/>
  <c r="CN609" i="1"/>
  <c r="AO609" i="1"/>
  <c r="M609" i="1" a="1"/>
  <c r="M609" i="1" s="1"/>
  <c r="L609" i="1" a="1"/>
  <c r="L609" i="1" s="1"/>
  <c r="K609" i="1"/>
  <c r="HH608" i="1"/>
  <c r="GK608" i="1"/>
  <c r="FJ608" i="1"/>
  <c r="ES608" i="1"/>
  <c r="DV608" i="1" a="1"/>
  <c r="DV608" i="1" s="1"/>
  <c r="DH608" i="1"/>
  <c r="CN608" i="1"/>
  <c r="AO608" i="1"/>
  <c r="M608" i="1"/>
  <c r="M608" i="1" a="1"/>
  <c r="L608" i="1" a="1"/>
  <c r="L608" i="1" s="1"/>
  <c r="K608" i="1"/>
  <c r="HH607" i="1"/>
  <c r="GK607" i="1"/>
  <c r="EZ607" i="1"/>
  <c r="FJ607" i="1" s="1"/>
  <c r="ES607" i="1"/>
  <c r="CN607" i="1"/>
  <c r="AO607" i="1"/>
  <c r="M607" i="1" a="1"/>
  <c r="M607" i="1" s="1"/>
  <c r="L607" i="1" a="1"/>
  <c r="L607" i="1" s="1"/>
  <c r="K607" i="1"/>
  <c r="HH606" i="1"/>
  <c r="GK606" i="1"/>
  <c r="FJ606" i="1"/>
  <c r="ES606" i="1"/>
  <c r="DV606" i="1" a="1"/>
  <c r="DV606" i="1" s="1"/>
  <c r="DH606" i="1"/>
  <c r="CN606" i="1"/>
  <c r="AO606" i="1"/>
  <c r="M606" i="1" a="1"/>
  <c r="M606" i="1" s="1"/>
  <c r="L606" i="1" a="1"/>
  <c r="L606" i="1" s="1"/>
  <c r="K606" i="1"/>
  <c r="HH605" i="1"/>
  <c r="GK605" i="1"/>
  <c r="FJ605" i="1"/>
  <c r="ES605" i="1"/>
  <c r="DV605" i="1" a="1"/>
  <c r="DV605" i="1" s="1"/>
  <c r="DH605" i="1"/>
  <c r="CN605" i="1"/>
  <c r="AO605" i="1"/>
  <c r="M605" i="1" a="1"/>
  <c r="M605" i="1" s="1"/>
  <c r="L605" i="1" a="1"/>
  <c r="L605" i="1" s="1"/>
  <c r="K605" i="1"/>
  <c r="HH604" i="1"/>
  <c r="GK604" i="1"/>
  <c r="FJ604" i="1"/>
  <c r="ES604" i="1"/>
  <c r="DV604" i="1" a="1"/>
  <c r="DV604" i="1" s="1"/>
  <c r="DH604" i="1"/>
  <c r="CN604" i="1"/>
  <c r="AO604" i="1"/>
  <c r="M604" i="1" a="1"/>
  <c r="M604" i="1" s="1"/>
  <c r="L604" i="1" a="1"/>
  <c r="L604" i="1" s="1"/>
  <c r="K604" i="1"/>
  <c r="HH603" i="1"/>
  <c r="GK603" i="1"/>
  <c r="FJ603" i="1"/>
  <c r="ES603" i="1"/>
  <c r="CN603" i="1"/>
  <c r="AO603" i="1"/>
  <c r="M603" i="1" a="1"/>
  <c r="M603" i="1" s="1"/>
  <c r="L603" i="1" a="1"/>
  <c r="L603" i="1" s="1"/>
  <c r="K603" i="1"/>
  <c r="HH602" i="1"/>
  <c r="GK602" i="1"/>
  <c r="FJ602" i="1"/>
  <c r="ES602" i="1"/>
  <c r="DV602" i="1" a="1"/>
  <c r="DV602" i="1" s="1"/>
  <c r="DH602" i="1"/>
  <c r="CN602" i="1"/>
  <c r="AO602" i="1"/>
  <c r="M602" i="1" a="1"/>
  <c r="M602" i="1" s="1"/>
  <c r="L602" i="1" a="1"/>
  <c r="L602" i="1" s="1"/>
  <c r="K602" i="1"/>
  <c r="HH601" i="1"/>
  <c r="GK601" i="1"/>
  <c r="FJ601" i="1"/>
  <c r="ES601" i="1"/>
  <c r="DV601" i="1" a="1"/>
  <c r="DV601" i="1" s="1"/>
  <c r="AN601" i="1" s="1"/>
  <c r="DH601" i="1"/>
  <c r="CN601" i="1"/>
  <c r="AO601" i="1"/>
  <c r="M601" i="1" a="1"/>
  <c r="M601" i="1" s="1"/>
  <c r="L601" i="1"/>
  <c r="L601" i="1" a="1"/>
  <c r="K601" i="1"/>
  <c r="HH600" i="1"/>
  <c r="GK600" i="1"/>
  <c r="EZ600" i="1"/>
  <c r="FJ600" i="1" s="1"/>
  <c r="ES600" i="1"/>
  <c r="DV600" i="1"/>
  <c r="DV600" i="1" a="1"/>
  <c r="DH600" i="1"/>
  <c r="CN600" i="1"/>
  <c r="AO600" i="1"/>
  <c r="M600" i="1" a="1"/>
  <c r="M600" i="1" s="1"/>
  <c r="L600" i="1" a="1"/>
  <c r="L600" i="1" s="1"/>
  <c r="K600" i="1"/>
  <c r="HH599" i="1"/>
  <c r="GK599" i="1"/>
  <c r="FJ599" i="1"/>
  <c r="ES599" i="1"/>
  <c r="DV599" i="1"/>
  <c r="AN599" i="1" s="1"/>
  <c r="DV599" i="1" a="1"/>
  <c r="DH599" i="1"/>
  <c r="CN599" i="1"/>
  <c r="AO599" i="1"/>
  <c r="M599" i="1" a="1"/>
  <c r="M599" i="1" s="1"/>
  <c r="L599" i="1" a="1"/>
  <c r="L599" i="1" s="1"/>
  <c r="K599" i="1"/>
  <c r="HH598" i="1"/>
  <c r="GK598" i="1"/>
  <c r="FJ598" i="1"/>
  <c r="ES598" i="1"/>
  <c r="DV598" i="1" a="1"/>
  <c r="DV598" i="1" s="1"/>
  <c r="DH598" i="1"/>
  <c r="CN598" i="1"/>
  <c r="AO598" i="1"/>
  <c r="M598" i="1" a="1"/>
  <c r="M598" i="1" s="1"/>
  <c r="L598" i="1" a="1"/>
  <c r="L598" i="1" s="1"/>
  <c r="K598" i="1"/>
  <c r="HH597" i="1"/>
  <c r="GK597" i="1"/>
  <c r="FJ597" i="1"/>
  <c r="ES597" i="1"/>
  <c r="DV597" i="1"/>
  <c r="DV597" i="1" a="1"/>
  <c r="DH597" i="1"/>
  <c r="CN597" i="1"/>
  <c r="AO597" i="1"/>
  <c r="M597" i="1" a="1"/>
  <c r="M597" i="1" s="1"/>
  <c r="L597" i="1" a="1"/>
  <c r="L597" i="1" s="1"/>
  <c r="K597" i="1"/>
  <c r="HH596" i="1"/>
  <c r="AN596" i="1" s="1"/>
  <c r="AO596" i="1"/>
  <c r="M596" i="1" a="1"/>
  <c r="M596" i="1" s="1"/>
  <c r="L596" i="1" a="1"/>
  <c r="L596" i="1" s="1"/>
  <c r="K596" i="1"/>
  <c r="HH595" i="1"/>
  <c r="AN595" i="1" s="1"/>
  <c r="AO595" i="1"/>
  <c r="M595" i="1" a="1"/>
  <c r="M595" i="1" s="1"/>
  <c r="L595" i="1"/>
  <c r="L595" i="1" a="1"/>
  <c r="K595" i="1"/>
  <c r="HH594" i="1"/>
  <c r="GK594" i="1"/>
  <c r="AO594" i="1"/>
  <c r="M594" i="1" a="1"/>
  <c r="M594" i="1" s="1"/>
  <c r="L594" i="1" a="1"/>
  <c r="L594" i="1" s="1"/>
  <c r="K594" i="1"/>
  <c r="HH593" i="1"/>
  <c r="GK593" i="1"/>
  <c r="FJ593" i="1"/>
  <c r="ES593" i="1"/>
  <c r="DV593" i="1"/>
  <c r="DV593" i="1" a="1"/>
  <c r="DH593" i="1"/>
  <c r="CN593" i="1"/>
  <c r="AO593" i="1"/>
  <c r="M593" i="1" a="1"/>
  <c r="M593" i="1" s="1"/>
  <c r="L593" i="1" a="1"/>
  <c r="L593" i="1" s="1"/>
  <c r="K593" i="1"/>
  <c r="HH592" i="1"/>
  <c r="GK592" i="1"/>
  <c r="ES592" i="1"/>
  <c r="DV592" i="1" a="1"/>
  <c r="DV592" i="1" s="1"/>
  <c r="DH592" i="1"/>
  <c r="CN592" i="1"/>
  <c r="AO592" i="1"/>
  <c r="M592" i="1" a="1"/>
  <c r="M592" i="1" s="1"/>
  <c r="L592" i="1" a="1"/>
  <c r="L592" i="1" s="1"/>
  <c r="K592" i="1"/>
  <c r="HH591" i="1"/>
  <c r="GK591" i="1"/>
  <c r="FJ591" i="1"/>
  <c r="ES591" i="1"/>
  <c r="DV591" i="1" a="1"/>
  <c r="DV591" i="1" s="1"/>
  <c r="DH591" i="1"/>
  <c r="CN591" i="1"/>
  <c r="AO591" i="1"/>
  <c r="M591" i="1" a="1"/>
  <c r="M591" i="1" s="1"/>
  <c r="L591" i="1" a="1"/>
  <c r="L591" i="1" s="1"/>
  <c r="K591" i="1"/>
  <c r="HH590" i="1"/>
  <c r="GK590" i="1"/>
  <c r="FJ590" i="1"/>
  <c r="ES590" i="1"/>
  <c r="DV590" i="1" a="1"/>
  <c r="DV590" i="1" s="1"/>
  <c r="DH590" i="1"/>
  <c r="CN590" i="1"/>
  <c r="AO590" i="1"/>
  <c r="M590" i="1" a="1"/>
  <c r="M590" i="1" s="1"/>
  <c r="L590" i="1" a="1"/>
  <c r="L590" i="1" s="1"/>
  <c r="K590" i="1"/>
  <c r="HH589" i="1"/>
  <c r="FJ589" i="1"/>
  <c r="AN589" i="1" s="1"/>
  <c r="ES589" i="1"/>
  <c r="DH589" i="1"/>
  <c r="CN589" i="1"/>
  <c r="AO589" i="1"/>
  <c r="M589" i="1" a="1"/>
  <c r="M589" i="1" s="1"/>
  <c r="L589" i="1"/>
  <c r="L589" i="1" a="1"/>
  <c r="K589" i="1"/>
  <c r="HH588" i="1"/>
  <c r="GK588" i="1"/>
  <c r="FJ588" i="1"/>
  <c r="ES588" i="1"/>
  <c r="DV588" i="1" a="1"/>
  <c r="DV588" i="1" s="1"/>
  <c r="DH588" i="1"/>
  <c r="CN588" i="1"/>
  <c r="AO588" i="1"/>
  <c r="M588" i="1" a="1"/>
  <c r="M588" i="1" s="1"/>
  <c r="L588" i="1" a="1"/>
  <c r="L588" i="1" s="1"/>
  <c r="K588" i="1"/>
  <c r="HH587" i="1"/>
  <c r="GK587" i="1"/>
  <c r="FJ587" i="1"/>
  <c r="ES587" i="1"/>
  <c r="DV587" i="1"/>
  <c r="DV587" i="1" a="1"/>
  <c r="DH587" i="1"/>
  <c r="CN587" i="1"/>
  <c r="AO587" i="1"/>
  <c r="M587" i="1" a="1"/>
  <c r="M587" i="1" s="1"/>
  <c r="L587" i="1" a="1"/>
  <c r="L587" i="1" s="1"/>
  <c r="K587" i="1"/>
  <c r="HH586" i="1"/>
  <c r="GK586" i="1"/>
  <c r="FJ586" i="1"/>
  <c r="ES586" i="1"/>
  <c r="DH586" i="1"/>
  <c r="CN586" i="1"/>
  <c r="AO586" i="1"/>
  <c r="M586" i="1" a="1"/>
  <c r="M586" i="1" s="1"/>
  <c r="L586" i="1"/>
  <c r="L586" i="1" a="1"/>
  <c r="K586" i="1"/>
  <c r="HH585" i="1"/>
  <c r="GK585" i="1"/>
  <c r="FJ585" i="1"/>
  <c r="ES585" i="1"/>
  <c r="DV585" i="1" a="1"/>
  <c r="DV585" i="1" s="1"/>
  <c r="DH585" i="1"/>
  <c r="CN585" i="1"/>
  <c r="AO585" i="1"/>
  <c r="M585" i="1" a="1"/>
  <c r="M585" i="1" s="1"/>
  <c r="L585" i="1" a="1"/>
  <c r="L585" i="1" s="1"/>
  <c r="K585" i="1"/>
  <c r="HH584" i="1"/>
  <c r="GK584" i="1"/>
  <c r="FJ584" i="1"/>
  <c r="ES584" i="1"/>
  <c r="DV584" i="1" a="1"/>
  <c r="DV584" i="1" s="1"/>
  <c r="DH584" i="1"/>
  <c r="CN584" i="1"/>
  <c r="AO584" i="1"/>
  <c r="M584" i="1" a="1"/>
  <c r="M584" i="1" s="1"/>
  <c r="L584" i="1" a="1"/>
  <c r="L584" i="1" s="1"/>
  <c r="K584" i="1"/>
  <c r="HH583" i="1"/>
  <c r="GK583" i="1"/>
  <c r="FJ583" i="1"/>
  <c r="ES583" i="1"/>
  <c r="DV583" i="1"/>
  <c r="DV583" i="1" a="1"/>
  <c r="DH583" i="1"/>
  <c r="CN583" i="1"/>
  <c r="AO583" i="1"/>
  <c r="M583" i="1" a="1"/>
  <c r="M583" i="1" s="1"/>
  <c r="L583" i="1" a="1"/>
  <c r="L583" i="1" s="1"/>
  <c r="K583" i="1"/>
  <c r="HH582" i="1"/>
  <c r="FJ582" i="1"/>
  <c r="ES582" i="1"/>
  <c r="DH582" i="1"/>
  <c r="CN582" i="1"/>
  <c r="AO582" i="1"/>
  <c r="AN582" i="1"/>
  <c r="M582" i="1" a="1"/>
  <c r="M582" i="1" s="1"/>
  <c r="L582" i="1" a="1"/>
  <c r="L582" i="1" s="1"/>
  <c r="K582" i="1"/>
  <c r="HH581" i="1"/>
  <c r="GK581" i="1"/>
  <c r="FJ581" i="1"/>
  <c r="ES581" i="1"/>
  <c r="DV581" i="1"/>
  <c r="DV581" i="1" a="1"/>
  <c r="DH581" i="1"/>
  <c r="CN581" i="1"/>
  <c r="AO581" i="1"/>
  <c r="M581" i="1" a="1"/>
  <c r="M581" i="1" s="1"/>
  <c r="L581" i="1" a="1"/>
  <c r="L581" i="1" s="1"/>
  <c r="K581" i="1"/>
  <c r="HH580" i="1"/>
  <c r="GK580" i="1"/>
  <c r="FJ580" i="1"/>
  <c r="ES580" i="1"/>
  <c r="DV580" i="1" a="1"/>
  <c r="DV580" i="1" s="1"/>
  <c r="DH580" i="1"/>
  <c r="CN580" i="1"/>
  <c r="AO580" i="1"/>
  <c r="M580" i="1"/>
  <c r="M580" i="1" a="1"/>
  <c r="L580" i="1" a="1"/>
  <c r="L580" i="1" s="1"/>
  <c r="K580" i="1"/>
  <c r="HH579" i="1"/>
  <c r="FJ579" i="1"/>
  <c r="ES579" i="1"/>
  <c r="DV579" i="1" a="1"/>
  <c r="DV579" i="1" s="1"/>
  <c r="DH579" i="1"/>
  <c r="CN579" i="1"/>
  <c r="AO579" i="1"/>
  <c r="M579" i="1" a="1"/>
  <c r="M579" i="1" s="1"/>
  <c r="L579" i="1" a="1"/>
  <c r="L579" i="1" s="1"/>
  <c r="K579" i="1"/>
  <c r="HH578" i="1"/>
  <c r="GK578" i="1"/>
  <c r="FJ578" i="1"/>
  <c r="ES578" i="1"/>
  <c r="DV578" i="1" a="1"/>
  <c r="DV578" i="1" s="1"/>
  <c r="DH578" i="1"/>
  <c r="CN578" i="1"/>
  <c r="AO578" i="1"/>
  <c r="M578" i="1" a="1"/>
  <c r="M578" i="1" s="1"/>
  <c r="L578" i="1" a="1"/>
  <c r="L578" i="1" s="1"/>
  <c r="K578" i="1"/>
  <c r="HH577" i="1"/>
  <c r="GK577" i="1"/>
  <c r="FJ577" i="1"/>
  <c r="ES577" i="1"/>
  <c r="DV577" i="1" a="1"/>
  <c r="DV577" i="1" s="1"/>
  <c r="DH577" i="1"/>
  <c r="CN577" i="1"/>
  <c r="AO577" i="1"/>
  <c r="M577" i="1" a="1"/>
  <c r="M577" i="1" s="1"/>
  <c r="L577" i="1" a="1"/>
  <c r="L577" i="1" s="1"/>
  <c r="K577" i="1"/>
  <c r="HH576" i="1"/>
  <c r="FJ576" i="1"/>
  <c r="ES576" i="1"/>
  <c r="DV576" i="1" a="1"/>
  <c r="DV576" i="1" s="1"/>
  <c r="AN576" i="1" s="1"/>
  <c r="DH576" i="1"/>
  <c r="CN576" i="1"/>
  <c r="AO576" i="1"/>
  <c r="M576" i="1" a="1"/>
  <c r="M576" i="1" s="1"/>
  <c r="L576" i="1" a="1"/>
  <c r="L576" i="1" s="1"/>
  <c r="K576" i="1"/>
  <c r="HH575" i="1"/>
  <c r="GK575" i="1"/>
  <c r="FJ575" i="1"/>
  <c r="ES575" i="1"/>
  <c r="DV575" i="1" a="1"/>
  <c r="DV575" i="1" s="1"/>
  <c r="AN575" i="1" s="1"/>
  <c r="DH575" i="1"/>
  <c r="CN575" i="1"/>
  <c r="AO575" i="1"/>
  <c r="M575" i="1"/>
  <c r="M575" i="1" a="1"/>
  <c r="L575" i="1" a="1"/>
  <c r="L575" i="1" s="1"/>
  <c r="K575" i="1"/>
  <c r="HH574" i="1"/>
  <c r="GK574" i="1"/>
  <c r="FJ574" i="1"/>
  <c r="EZ574" i="1"/>
  <c r="ES574" i="1"/>
  <c r="DV574" i="1" a="1"/>
  <c r="DV574" i="1" s="1"/>
  <c r="DH574" i="1"/>
  <c r="CN574" i="1"/>
  <c r="AO574" i="1"/>
  <c r="M574" i="1" a="1"/>
  <c r="M574" i="1" s="1"/>
  <c r="L574" i="1" a="1"/>
  <c r="L574" i="1" s="1"/>
  <c r="K574" i="1"/>
  <c r="HH573" i="1"/>
  <c r="GK573" i="1"/>
  <c r="FJ573" i="1"/>
  <c r="ES573" i="1"/>
  <c r="DV573" i="1" a="1"/>
  <c r="DV573" i="1" s="1"/>
  <c r="DH573" i="1"/>
  <c r="CN573" i="1"/>
  <c r="AO573" i="1"/>
  <c r="M573" i="1" a="1"/>
  <c r="M573" i="1" s="1"/>
  <c r="L573" i="1" a="1"/>
  <c r="L573" i="1" s="1"/>
  <c r="K573" i="1"/>
  <c r="HH572" i="1"/>
  <c r="GK572" i="1"/>
  <c r="FJ572" i="1"/>
  <c r="ES572" i="1"/>
  <c r="DV572" i="1" a="1"/>
  <c r="DV572" i="1" s="1"/>
  <c r="DH572" i="1"/>
  <c r="CN572" i="1"/>
  <c r="AO572" i="1"/>
  <c r="M572" i="1" a="1"/>
  <c r="M572" i="1" s="1"/>
  <c r="L572" i="1" a="1"/>
  <c r="L572" i="1" s="1"/>
  <c r="K572" i="1"/>
  <c r="HH571" i="1"/>
  <c r="GK571" i="1"/>
  <c r="FJ571" i="1"/>
  <c r="ES571" i="1"/>
  <c r="DV571" i="1" a="1"/>
  <c r="DV571" i="1" s="1"/>
  <c r="DH571" i="1"/>
  <c r="CN571" i="1"/>
  <c r="AO571" i="1"/>
  <c r="M571" i="1" a="1"/>
  <c r="M571" i="1" s="1"/>
  <c r="L571" i="1"/>
  <c r="L571" i="1" a="1"/>
  <c r="K571" i="1"/>
  <c r="HH570" i="1"/>
  <c r="GK570" i="1"/>
  <c r="FJ570" i="1"/>
  <c r="ES570" i="1"/>
  <c r="DV570" i="1" a="1"/>
  <c r="DV570" i="1" s="1"/>
  <c r="DH570" i="1"/>
  <c r="CN570" i="1"/>
  <c r="AO570" i="1"/>
  <c r="M570" i="1" a="1"/>
  <c r="M570" i="1" s="1"/>
  <c r="L570" i="1" a="1"/>
  <c r="L570" i="1" s="1"/>
  <c r="K570" i="1"/>
  <c r="HH569" i="1"/>
  <c r="GK569" i="1"/>
  <c r="FJ569" i="1"/>
  <c r="ES569" i="1"/>
  <c r="DH569" i="1"/>
  <c r="CN569" i="1"/>
  <c r="AO569" i="1"/>
  <c r="M569" i="1" a="1"/>
  <c r="M569" i="1" s="1"/>
  <c r="L569" i="1" a="1"/>
  <c r="L569" i="1" s="1"/>
  <c r="K569" i="1"/>
  <c r="HG568" i="1"/>
  <c r="HB568" i="1"/>
  <c r="HH568" i="1" s="1"/>
  <c r="GK568" i="1"/>
  <c r="FJ568" i="1"/>
  <c r="ES568" i="1"/>
  <c r="DV568" i="1"/>
  <c r="DV568" i="1" a="1"/>
  <c r="DH568" i="1"/>
  <c r="CN568" i="1"/>
  <c r="AO568" i="1"/>
  <c r="M568" i="1" a="1"/>
  <c r="M568" i="1" s="1"/>
  <c r="L568" i="1" a="1"/>
  <c r="L568" i="1" s="1"/>
  <c r="K568" i="1"/>
  <c r="HH567" i="1"/>
  <c r="GK567" i="1"/>
  <c r="FJ567" i="1"/>
  <c r="ES567" i="1"/>
  <c r="DH567" i="1"/>
  <c r="CN567" i="1"/>
  <c r="AO567" i="1"/>
  <c r="M567" i="1" a="1"/>
  <c r="M567" i="1" s="1"/>
  <c r="L567" i="1" a="1"/>
  <c r="L567" i="1" s="1"/>
  <c r="K567" i="1"/>
  <c r="HH566" i="1"/>
  <c r="GK566" i="1"/>
  <c r="FJ566" i="1"/>
  <c r="ES566" i="1"/>
  <c r="DV566" i="1" a="1"/>
  <c r="DV566" i="1" s="1"/>
  <c r="DH566" i="1"/>
  <c r="CN566" i="1"/>
  <c r="AO566" i="1"/>
  <c r="M566" i="1" a="1"/>
  <c r="M566" i="1" s="1"/>
  <c r="L566" i="1" a="1"/>
  <c r="L566" i="1" s="1"/>
  <c r="K566" i="1"/>
  <c r="HH565" i="1"/>
  <c r="FJ565" i="1"/>
  <c r="ES565" i="1"/>
  <c r="DV565" i="1" a="1"/>
  <c r="DV565" i="1" s="1"/>
  <c r="DH565" i="1"/>
  <c r="CN565" i="1"/>
  <c r="AO565" i="1"/>
  <c r="M565" i="1" a="1"/>
  <c r="M565" i="1" s="1"/>
  <c r="L565" i="1" a="1"/>
  <c r="L565" i="1" s="1"/>
  <c r="K565" i="1"/>
  <c r="HH564" i="1"/>
  <c r="FJ564" i="1"/>
  <c r="ES564" i="1"/>
  <c r="DV564" i="1"/>
  <c r="DV564" i="1" a="1"/>
  <c r="DH564" i="1"/>
  <c r="CN564" i="1"/>
  <c r="AO564" i="1"/>
  <c r="M564" i="1" a="1"/>
  <c r="M564" i="1" s="1"/>
  <c r="L564" i="1" a="1"/>
  <c r="L564" i="1" s="1"/>
  <c r="K564" i="1"/>
  <c r="HH563" i="1"/>
  <c r="GK563" i="1"/>
  <c r="FJ563" i="1"/>
  <c r="ES563" i="1"/>
  <c r="DV563" i="1"/>
  <c r="DV563" i="1" a="1"/>
  <c r="DH563" i="1"/>
  <c r="CN563" i="1"/>
  <c r="AO563" i="1"/>
  <c r="M563" i="1" a="1"/>
  <c r="M563" i="1" s="1"/>
  <c r="L563" i="1" a="1"/>
  <c r="L563" i="1" s="1"/>
  <c r="K563" i="1"/>
  <c r="HH562" i="1"/>
  <c r="GK562" i="1"/>
  <c r="FJ562" i="1"/>
  <c r="ES562" i="1"/>
  <c r="DV562" i="1" a="1"/>
  <c r="DV562" i="1" s="1"/>
  <c r="CN562" i="1"/>
  <c r="AO562" i="1"/>
  <c r="M562" i="1" a="1"/>
  <c r="M562" i="1" s="1"/>
  <c r="L562" i="1" a="1"/>
  <c r="L562" i="1" s="1"/>
  <c r="K562" i="1"/>
  <c r="HH561" i="1"/>
  <c r="GK561" i="1"/>
  <c r="FJ561" i="1"/>
  <c r="ES561" i="1"/>
  <c r="DV561" i="1" a="1"/>
  <c r="DV561" i="1" s="1"/>
  <c r="AN561" i="1" s="1"/>
  <c r="DH561" i="1"/>
  <c r="CN561" i="1"/>
  <c r="AO561" i="1"/>
  <c r="M561" i="1" a="1"/>
  <c r="M561" i="1" s="1"/>
  <c r="L561" i="1" a="1"/>
  <c r="L561" i="1" s="1"/>
  <c r="K561" i="1"/>
  <c r="HH560" i="1"/>
  <c r="GK560" i="1"/>
  <c r="FJ560" i="1"/>
  <c r="ES560" i="1"/>
  <c r="DV560" i="1" a="1"/>
  <c r="DV560" i="1" s="1"/>
  <c r="DH560" i="1"/>
  <c r="CN560" i="1"/>
  <c r="AO560" i="1"/>
  <c r="M560" i="1" a="1"/>
  <c r="M560" i="1" s="1"/>
  <c r="L560" i="1" a="1"/>
  <c r="L560" i="1" s="1"/>
  <c r="K560" i="1"/>
  <c r="HH559" i="1"/>
  <c r="GK559" i="1"/>
  <c r="EZ559" i="1"/>
  <c r="FJ559" i="1" s="1"/>
  <c r="ES559" i="1"/>
  <c r="DV559" i="1" a="1"/>
  <c r="DV559" i="1" s="1"/>
  <c r="DH559" i="1"/>
  <c r="CN559" i="1"/>
  <c r="AO559" i="1"/>
  <c r="M559" i="1" a="1"/>
  <c r="M559" i="1" s="1"/>
  <c r="L559" i="1" a="1"/>
  <c r="L559" i="1" s="1"/>
  <c r="K559" i="1"/>
  <c r="HH558" i="1"/>
  <c r="FJ558" i="1"/>
  <c r="ES558" i="1"/>
  <c r="DV558" i="1" a="1"/>
  <c r="DV558" i="1" s="1"/>
  <c r="DH558" i="1"/>
  <c r="CN558" i="1"/>
  <c r="AO558" i="1"/>
  <c r="M558" i="1" a="1"/>
  <c r="M558" i="1" s="1"/>
  <c r="L558" i="1" a="1"/>
  <c r="L558" i="1" s="1"/>
  <c r="K558" i="1"/>
  <c r="HH557" i="1"/>
  <c r="GK557" i="1"/>
  <c r="FJ557" i="1"/>
  <c r="ES557" i="1"/>
  <c r="DH557" i="1"/>
  <c r="CN557" i="1"/>
  <c r="AO557" i="1"/>
  <c r="M557" i="1" a="1"/>
  <c r="M557" i="1" s="1"/>
  <c r="L557" i="1"/>
  <c r="L557" i="1" a="1"/>
  <c r="K557" i="1"/>
  <c r="HH556" i="1"/>
  <c r="GK556" i="1"/>
  <c r="ES556" i="1"/>
  <c r="DV556" i="1" a="1"/>
  <c r="DV556" i="1" s="1"/>
  <c r="AN556" i="1" s="1"/>
  <c r="DH556" i="1"/>
  <c r="CN556" i="1"/>
  <c r="AO556" i="1"/>
  <c r="M556" i="1" a="1"/>
  <c r="M556" i="1" s="1"/>
  <c r="L556" i="1" a="1"/>
  <c r="L556" i="1" s="1"/>
  <c r="K556" i="1"/>
  <c r="HH555" i="1"/>
  <c r="GK555" i="1"/>
  <c r="FJ555" i="1"/>
  <c r="ES555" i="1"/>
  <c r="DV555" i="1" a="1"/>
  <c r="DV555" i="1" s="1"/>
  <c r="DH555" i="1"/>
  <c r="CN555" i="1"/>
  <c r="AO555" i="1"/>
  <c r="M555" i="1" a="1"/>
  <c r="M555" i="1" s="1"/>
  <c r="L555" i="1"/>
  <c r="L555" i="1" a="1"/>
  <c r="K555" i="1"/>
  <c r="HH554" i="1"/>
  <c r="GK554" i="1"/>
  <c r="FJ554" i="1"/>
  <c r="ES554" i="1"/>
  <c r="DV554" i="1" a="1"/>
  <c r="DV554" i="1" s="1"/>
  <c r="AN554" i="1" s="1"/>
  <c r="DH554" i="1"/>
  <c r="CN554" i="1"/>
  <c r="AO554" i="1"/>
  <c r="M554" i="1" a="1"/>
  <c r="M554" i="1" s="1"/>
  <c r="L554" i="1" a="1"/>
  <c r="L554" i="1" s="1"/>
  <c r="K554" i="1"/>
  <c r="HH553" i="1"/>
  <c r="GK553" i="1"/>
  <c r="FJ553" i="1"/>
  <c r="ES553" i="1"/>
  <c r="DV553" i="1" a="1"/>
  <c r="DV553" i="1" s="1"/>
  <c r="DH553" i="1"/>
  <c r="CN553" i="1"/>
  <c r="AO553" i="1"/>
  <c r="M553" i="1" a="1"/>
  <c r="M553" i="1" s="1"/>
  <c r="L553" i="1" a="1"/>
  <c r="L553" i="1" s="1"/>
  <c r="K553" i="1"/>
  <c r="HH552" i="1"/>
  <c r="FJ552" i="1"/>
  <c r="ES552" i="1"/>
  <c r="DV552" i="1" a="1"/>
  <c r="DV552" i="1" s="1"/>
  <c r="DH552" i="1"/>
  <c r="CN552" i="1"/>
  <c r="AO552" i="1"/>
  <c r="M552" i="1" a="1"/>
  <c r="M552" i="1" s="1"/>
  <c r="L552" i="1" a="1"/>
  <c r="L552" i="1" s="1"/>
  <c r="K552" i="1"/>
  <c r="HH551" i="1"/>
  <c r="FJ551" i="1"/>
  <c r="ES551" i="1"/>
  <c r="DV551" i="1" a="1"/>
  <c r="DV551" i="1" s="1"/>
  <c r="DH551" i="1"/>
  <c r="CN551" i="1"/>
  <c r="AO551" i="1"/>
  <c r="M551" i="1" a="1"/>
  <c r="M551" i="1" s="1"/>
  <c r="L551" i="1" a="1"/>
  <c r="L551" i="1" s="1"/>
  <c r="K551" i="1"/>
  <c r="HH550" i="1"/>
  <c r="GK550" i="1"/>
  <c r="FJ550" i="1"/>
  <c r="ES550" i="1"/>
  <c r="DV550" i="1" a="1"/>
  <c r="DV550" i="1" s="1"/>
  <c r="DH550" i="1"/>
  <c r="CN550" i="1"/>
  <c r="AO550" i="1"/>
  <c r="M550" i="1" a="1"/>
  <c r="M550" i="1" s="1"/>
  <c r="L550" i="1" a="1"/>
  <c r="L550" i="1" s="1"/>
  <c r="K550" i="1"/>
  <c r="HH549" i="1"/>
  <c r="GK549" i="1"/>
  <c r="FJ549" i="1"/>
  <c r="ES549" i="1"/>
  <c r="AO549" i="1"/>
  <c r="M549" i="1" a="1"/>
  <c r="M549" i="1" s="1"/>
  <c r="L549" i="1" a="1"/>
  <c r="L549" i="1" s="1"/>
  <c r="K549" i="1"/>
  <c r="HH548" i="1"/>
  <c r="AN548" i="1" s="1"/>
  <c r="AO548" i="1"/>
  <c r="M548" i="1" a="1"/>
  <c r="M548" i="1" s="1"/>
  <c r="L548" i="1" a="1"/>
  <c r="L548" i="1" s="1"/>
  <c r="K548" i="1"/>
  <c r="HH547" i="1"/>
  <c r="AN547" i="1" s="1"/>
  <c r="AO547" i="1"/>
  <c r="M547" i="1" a="1"/>
  <c r="M547" i="1" s="1"/>
  <c r="L547" i="1" a="1"/>
  <c r="L547" i="1" s="1"/>
  <c r="K547" i="1"/>
  <c r="HH546" i="1"/>
  <c r="GK546" i="1"/>
  <c r="FJ546" i="1"/>
  <c r="ES546" i="1"/>
  <c r="AN546" i="1" s="1"/>
  <c r="DV546" i="1"/>
  <c r="DV546" i="1" a="1"/>
  <c r="DH546" i="1"/>
  <c r="CN546" i="1"/>
  <c r="AO546" i="1"/>
  <c r="M546" i="1" a="1"/>
  <c r="M546" i="1" s="1"/>
  <c r="L546" i="1" a="1"/>
  <c r="L546" i="1" s="1"/>
  <c r="K546" i="1"/>
  <c r="HH545" i="1"/>
  <c r="GK545" i="1"/>
  <c r="FJ545" i="1"/>
  <c r="ES545" i="1"/>
  <c r="DV545" i="1" a="1"/>
  <c r="DV545" i="1" s="1"/>
  <c r="DH545" i="1"/>
  <c r="CN545" i="1"/>
  <c r="AO545" i="1"/>
  <c r="M545" i="1" a="1"/>
  <c r="M545" i="1" s="1"/>
  <c r="L545" i="1" a="1"/>
  <c r="L545" i="1" s="1"/>
  <c r="K545" i="1"/>
  <c r="HH544" i="1"/>
  <c r="GK544" i="1"/>
  <c r="FJ544" i="1"/>
  <c r="ES544" i="1"/>
  <c r="DV544" i="1" a="1"/>
  <c r="DV544" i="1" s="1"/>
  <c r="DH544" i="1"/>
  <c r="CN544" i="1"/>
  <c r="AO544" i="1"/>
  <c r="M544" i="1" a="1"/>
  <c r="M544" i="1" s="1"/>
  <c r="L544" i="1" a="1"/>
  <c r="L544" i="1" s="1"/>
  <c r="K544" i="1"/>
  <c r="HH543" i="1"/>
  <c r="GK543" i="1"/>
  <c r="FJ543" i="1"/>
  <c r="ES543" i="1"/>
  <c r="DV543" i="1"/>
  <c r="DV543" i="1" a="1"/>
  <c r="DH543" i="1"/>
  <c r="CN543" i="1"/>
  <c r="AO543" i="1"/>
  <c r="M543" i="1" a="1"/>
  <c r="M543" i="1" s="1"/>
  <c r="L543" i="1" a="1"/>
  <c r="L543" i="1" s="1"/>
  <c r="K543" i="1"/>
  <c r="HH542" i="1"/>
  <c r="GK542" i="1"/>
  <c r="EZ542" i="1"/>
  <c r="FJ542" i="1" s="1"/>
  <c r="ES542" i="1"/>
  <c r="DH542" i="1"/>
  <c r="CN542" i="1"/>
  <c r="AO542" i="1"/>
  <c r="M542" i="1" a="1"/>
  <c r="M542" i="1" s="1"/>
  <c r="L542" i="1" a="1"/>
  <c r="L542" i="1" s="1"/>
  <c r="K542" i="1"/>
  <c r="HH541" i="1"/>
  <c r="GK541" i="1"/>
  <c r="ES541" i="1"/>
  <c r="DV541" i="1" a="1"/>
  <c r="DV541" i="1" s="1"/>
  <c r="DH541" i="1"/>
  <c r="CN541" i="1"/>
  <c r="AO541" i="1"/>
  <c r="M541" i="1" a="1"/>
  <c r="M541" i="1" s="1"/>
  <c r="L541" i="1" a="1"/>
  <c r="L541" i="1" s="1"/>
  <c r="K541" i="1"/>
  <c r="HH540" i="1"/>
  <c r="GK540" i="1"/>
  <c r="FJ540" i="1"/>
  <c r="ES540" i="1"/>
  <c r="DV540" i="1" a="1"/>
  <c r="DV540" i="1" s="1"/>
  <c r="DH540" i="1"/>
  <c r="CN540" i="1"/>
  <c r="AO540" i="1"/>
  <c r="M540" i="1" a="1"/>
  <c r="M540" i="1" s="1"/>
  <c r="L540" i="1" a="1"/>
  <c r="L540" i="1" s="1"/>
  <c r="K540" i="1"/>
  <c r="HG539" i="1"/>
  <c r="HH539" i="1" s="1"/>
  <c r="GK539" i="1"/>
  <c r="FJ539" i="1"/>
  <c r="ES539" i="1"/>
  <c r="DV539" i="1" a="1"/>
  <c r="DV539" i="1" s="1"/>
  <c r="DH539" i="1"/>
  <c r="CN539" i="1"/>
  <c r="AO539" i="1"/>
  <c r="M539" i="1"/>
  <c r="M539" i="1" a="1"/>
  <c r="L539" i="1" a="1"/>
  <c r="L539" i="1" s="1"/>
  <c r="K539" i="1"/>
  <c r="HH538" i="1"/>
  <c r="FJ538" i="1"/>
  <c r="ES538" i="1"/>
  <c r="DV538" i="1" a="1"/>
  <c r="DV538" i="1" s="1"/>
  <c r="AN538" i="1" s="1"/>
  <c r="DH538" i="1"/>
  <c r="CN538" i="1"/>
  <c r="AO538" i="1"/>
  <c r="M538" i="1" a="1"/>
  <c r="M538" i="1" s="1"/>
  <c r="L538" i="1" a="1"/>
  <c r="L538" i="1" s="1"/>
  <c r="K538" i="1"/>
  <c r="HH537" i="1"/>
  <c r="GK537" i="1"/>
  <c r="FJ537" i="1"/>
  <c r="ES537" i="1"/>
  <c r="DV537" i="1" a="1"/>
  <c r="DV537" i="1" s="1"/>
  <c r="AN537" i="1" s="1"/>
  <c r="DH537" i="1"/>
  <c r="CN537" i="1"/>
  <c r="AO537" i="1"/>
  <c r="M537" i="1" a="1"/>
  <c r="M537" i="1" s="1"/>
  <c r="L537" i="1"/>
  <c r="L537" i="1" a="1"/>
  <c r="K537" i="1"/>
  <c r="HH536" i="1"/>
  <c r="FJ536" i="1"/>
  <c r="ES536" i="1"/>
  <c r="DH536" i="1"/>
  <c r="CN536" i="1"/>
  <c r="AO536" i="1"/>
  <c r="M536" i="1" a="1"/>
  <c r="M536" i="1" s="1"/>
  <c r="L536" i="1" a="1"/>
  <c r="L536" i="1" s="1"/>
  <c r="K536" i="1"/>
  <c r="HG535" i="1"/>
  <c r="HF535" i="1"/>
  <c r="GK535" i="1"/>
  <c r="FJ535" i="1"/>
  <c r="ES535" i="1"/>
  <c r="DV535" i="1" a="1"/>
  <c r="DV535" i="1" s="1"/>
  <c r="DH535" i="1"/>
  <c r="CN535" i="1"/>
  <c r="AO535" i="1"/>
  <c r="M535" i="1" a="1"/>
  <c r="M535" i="1" s="1"/>
  <c r="L535" i="1" a="1"/>
  <c r="L535" i="1" s="1"/>
  <c r="K535" i="1"/>
  <c r="HH534" i="1"/>
  <c r="GK534" i="1"/>
  <c r="FJ534" i="1"/>
  <c r="ES534" i="1"/>
  <c r="DV534" i="1" a="1"/>
  <c r="DV534" i="1" s="1"/>
  <c r="DH534" i="1"/>
  <c r="CN534" i="1"/>
  <c r="AO534" i="1"/>
  <c r="M534" i="1" a="1"/>
  <c r="M534" i="1" s="1"/>
  <c r="L534" i="1" a="1"/>
  <c r="L534" i="1" s="1"/>
  <c r="K534" i="1"/>
  <c r="HH533" i="1"/>
  <c r="GK533" i="1"/>
  <c r="FJ533" i="1"/>
  <c r="ES533" i="1"/>
  <c r="DH533" i="1"/>
  <c r="CN533" i="1"/>
  <c r="AO533" i="1"/>
  <c r="M533" i="1" a="1"/>
  <c r="M533" i="1" s="1"/>
  <c r="L533" i="1" a="1"/>
  <c r="L533" i="1" s="1"/>
  <c r="K533" i="1"/>
  <c r="HH532" i="1"/>
  <c r="GK532" i="1"/>
  <c r="FJ532" i="1"/>
  <c r="ES532" i="1"/>
  <c r="DV532" i="1"/>
  <c r="DV532" i="1" a="1"/>
  <c r="CN532" i="1"/>
  <c r="AO532" i="1"/>
  <c r="M532" i="1" a="1"/>
  <c r="M532" i="1" s="1"/>
  <c r="L532" i="1" a="1"/>
  <c r="L532" i="1" s="1"/>
  <c r="K532" i="1"/>
  <c r="HH531" i="1"/>
  <c r="GK531" i="1"/>
  <c r="FJ531" i="1"/>
  <c r="ES531" i="1"/>
  <c r="DV531" i="1" a="1"/>
  <c r="DV531" i="1" s="1"/>
  <c r="DH531" i="1"/>
  <c r="CN531" i="1"/>
  <c r="AO531" i="1"/>
  <c r="M531" i="1" a="1"/>
  <c r="M531" i="1" s="1"/>
  <c r="L531" i="1" a="1"/>
  <c r="L531" i="1" s="1"/>
  <c r="K531" i="1"/>
  <c r="HH530" i="1"/>
  <c r="AO530" i="1"/>
  <c r="AN530" i="1"/>
  <c r="M530" i="1" a="1"/>
  <c r="M530" i="1" s="1"/>
  <c r="L530" i="1" a="1"/>
  <c r="L530" i="1" s="1"/>
  <c r="K530" i="1"/>
  <c r="HH529" i="1"/>
  <c r="GK529" i="1"/>
  <c r="FJ529" i="1"/>
  <c r="ES529" i="1"/>
  <c r="DV529" i="1" a="1"/>
  <c r="DV529" i="1" s="1"/>
  <c r="DH529" i="1"/>
  <c r="CN529" i="1"/>
  <c r="AO529" i="1"/>
  <c r="M529" i="1"/>
  <c r="M529" i="1" a="1"/>
  <c r="L529" i="1" a="1"/>
  <c r="L529" i="1" s="1"/>
  <c r="K529" i="1"/>
  <c r="HH528" i="1"/>
  <c r="GK528" i="1"/>
  <c r="FJ528" i="1"/>
  <c r="AO528" i="1"/>
  <c r="M528" i="1" a="1"/>
  <c r="M528" i="1" s="1"/>
  <c r="L528" i="1" a="1"/>
  <c r="L528" i="1" s="1"/>
  <c r="K528" i="1"/>
  <c r="HH527" i="1"/>
  <c r="GK527" i="1"/>
  <c r="FJ527" i="1"/>
  <c r="ES527" i="1"/>
  <c r="DV527" i="1" a="1"/>
  <c r="DV527" i="1" s="1"/>
  <c r="DH527" i="1"/>
  <c r="CN527" i="1"/>
  <c r="AO527" i="1"/>
  <c r="M527" i="1" a="1"/>
  <c r="M527" i="1" s="1"/>
  <c r="L527" i="1" a="1"/>
  <c r="L527" i="1" s="1"/>
  <c r="K527" i="1"/>
  <c r="HH526" i="1"/>
  <c r="GK526" i="1"/>
  <c r="AO526" i="1"/>
  <c r="M526" i="1" a="1"/>
  <c r="M526" i="1" s="1"/>
  <c r="L526" i="1" a="1"/>
  <c r="L526" i="1" s="1"/>
  <c r="K526" i="1"/>
  <c r="HH525" i="1"/>
  <c r="GK525" i="1"/>
  <c r="FJ525" i="1"/>
  <c r="AO525" i="1"/>
  <c r="M525" i="1" a="1"/>
  <c r="M525" i="1" s="1"/>
  <c r="L525" i="1" a="1"/>
  <c r="L525" i="1" s="1"/>
  <c r="K525" i="1"/>
  <c r="HH524" i="1"/>
  <c r="FJ524" i="1"/>
  <c r="ES524" i="1"/>
  <c r="CN524" i="1"/>
  <c r="AO524" i="1"/>
  <c r="M524" i="1" a="1"/>
  <c r="M524" i="1" s="1"/>
  <c r="L524" i="1" a="1"/>
  <c r="L524" i="1" s="1"/>
  <c r="K524" i="1"/>
  <c r="HH523" i="1"/>
  <c r="GK523" i="1"/>
  <c r="FJ523" i="1"/>
  <c r="ES523" i="1"/>
  <c r="DV523" i="1"/>
  <c r="AN523" i="1" s="1"/>
  <c r="DV523" i="1" a="1"/>
  <c r="DH523" i="1"/>
  <c r="CN523" i="1"/>
  <c r="AO523" i="1"/>
  <c r="M523" i="1" a="1"/>
  <c r="M523" i="1" s="1"/>
  <c r="L523" i="1"/>
  <c r="L523" i="1" a="1"/>
  <c r="K523" i="1"/>
  <c r="HF522" i="1"/>
  <c r="HH522" i="1" s="1"/>
  <c r="GK522" i="1"/>
  <c r="FJ522" i="1"/>
  <c r="ES522" i="1"/>
  <c r="DV522" i="1" a="1"/>
  <c r="DV522" i="1" s="1"/>
  <c r="DH522" i="1"/>
  <c r="CN522" i="1"/>
  <c r="AO522" i="1"/>
  <c r="M522" i="1" a="1"/>
  <c r="M522" i="1" s="1"/>
  <c r="L522" i="1"/>
  <c r="L522" i="1" a="1"/>
  <c r="K522" i="1"/>
  <c r="HH521" i="1"/>
  <c r="GK521" i="1"/>
  <c r="FJ521" i="1"/>
  <c r="ES521" i="1"/>
  <c r="DV521" i="1" a="1"/>
  <c r="DV521" i="1" s="1"/>
  <c r="DH521" i="1"/>
  <c r="CN521" i="1"/>
  <c r="AO521" i="1"/>
  <c r="M521" i="1"/>
  <c r="M521" i="1" a="1"/>
  <c r="L521" i="1" a="1"/>
  <c r="L521" i="1" s="1"/>
  <c r="K521" i="1"/>
  <c r="HH520" i="1"/>
  <c r="GK520" i="1"/>
  <c r="FJ520" i="1"/>
  <c r="ES520" i="1"/>
  <c r="DV520" i="1"/>
  <c r="DV520" i="1" a="1"/>
  <c r="DH520" i="1"/>
  <c r="CN520" i="1"/>
  <c r="AO520" i="1"/>
  <c r="M520" i="1" a="1"/>
  <c r="M520" i="1" s="1"/>
  <c r="L520" i="1" a="1"/>
  <c r="L520" i="1" s="1"/>
  <c r="K520" i="1"/>
  <c r="HH519" i="1"/>
  <c r="GK519" i="1"/>
  <c r="FJ519" i="1"/>
  <c r="ES519" i="1"/>
  <c r="DV519" i="1" a="1"/>
  <c r="DV519" i="1" s="1"/>
  <c r="DH519" i="1"/>
  <c r="CN519" i="1"/>
  <c r="AO519" i="1"/>
  <c r="M519" i="1" a="1"/>
  <c r="M519" i="1" s="1"/>
  <c r="L519" i="1" a="1"/>
  <c r="L519" i="1" s="1"/>
  <c r="K519" i="1"/>
  <c r="HH518" i="1"/>
  <c r="GK518" i="1"/>
  <c r="FJ518" i="1"/>
  <c r="ES518" i="1"/>
  <c r="DV518" i="1" a="1"/>
  <c r="DV518" i="1" s="1"/>
  <c r="DH518" i="1"/>
  <c r="CN518" i="1"/>
  <c r="AO518" i="1"/>
  <c r="M518" i="1"/>
  <c r="M518" i="1" a="1"/>
  <c r="L518" i="1" a="1"/>
  <c r="L518" i="1" s="1"/>
  <c r="K518" i="1"/>
  <c r="HH517" i="1"/>
  <c r="GK517" i="1"/>
  <c r="FJ517" i="1"/>
  <c r="ES517" i="1"/>
  <c r="DV517" i="1" a="1"/>
  <c r="DV517" i="1" s="1"/>
  <c r="AN517" i="1" s="1"/>
  <c r="DH517" i="1"/>
  <c r="CN517" i="1"/>
  <c r="AO517" i="1"/>
  <c r="M517" i="1" a="1"/>
  <c r="M517" i="1" s="1"/>
  <c r="L517" i="1" a="1"/>
  <c r="L517" i="1" s="1"/>
  <c r="K517" i="1"/>
  <c r="HG516" i="1"/>
  <c r="HF516" i="1"/>
  <c r="HH516" i="1" s="1"/>
  <c r="GK516" i="1"/>
  <c r="FJ516" i="1"/>
  <c r="ES516" i="1"/>
  <c r="DV516" i="1" a="1"/>
  <c r="DV516" i="1" s="1"/>
  <c r="DH516" i="1"/>
  <c r="CN516" i="1"/>
  <c r="AO516" i="1"/>
  <c r="M516" i="1"/>
  <c r="M516" i="1" a="1"/>
  <c r="L516" i="1" a="1"/>
  <c r="L516" i="1" s="1"/>
  <c r="K516" i="1"/>
  <c r="HG515" i="1"/>
  <c r="HH515" i="1" s="1"/>
  <c r="GK515" i="1"/>
  <c r="FJ515" i="1"/>
  <c r="DH515" i="1"/>
  <c r="CN515" i="1"/>
  <c r="AO515" i="1"/>
  <c r="M515" i="1" a="1"/>
  <c r="M515" i="1" s="1"/>
  <c r="L515" i="1" a="1"/>
  <c r="L515" i="1" s="1"/>
  <c r="K515" i="1"/>
  <c r="HH514" i="1"/>
  <c r="GK514" i="1"/>
  <c r="FJ514" i="1"/>
  <c r="ES514" i="1"/>
  <c r="DV514" i="1" a="1"/>
  <c r="DV514" i="1" s="1"/>
  <c r="DH514" i="1"/>
  <c r="CN514" i="1"/>
  <c r="AO514" i="1"/>
  <c r="M514" i="1" a="1"/>
  <c r="M514" i="1" s="1"/>
  <c r="L514" i="1"/>
  <c r="L514" i="1" a="1"/>
  <c r="K514" i="1"/>
  <c r="HH513" i="1"/>
  <c r="FJ513" i="1"/>
  <c r="ES513" i="1"/>
  <c r="DV513" i="1" a="1"/>
  <c r="DV513" i="1" s="1"/>
  <c r="DH513" i="1"/>
  <c r="CN513" i="1"/>
  <c r="AO513" i="1"/>
  <c r="M513" i="1" a="1"/>
  <c r="M513" i="1" s="1"/>
  <c r="L513" i="1" a="1"/>
  <c r="L513" i="1" s="1"/>
  <c r="K513" i="1"/>
  <c r="HH512" i="1"/>
  <c r="GK512" i="1"/>
  <c r="FJ512" i="1"/>
  <c r="ES512" i="1"/>
  <c r="DV512" i="1" a="1"/>
  <c r="DV512" i="1" s="1"/>
  <c r="DH512" i="1"/>
  <c r="CN512" i="1"/>
  <c r="AO512" i="1"/>
  <c r="M512" i="1" a="1"/>
  <c r="M512" i="1" s="1"/>
  <c r="L512" i="1" a="1"/>
  <c r="L512" i="1" s="1"/>
  <c r="K512" i="1"/>
  <c r="HH511" i="1"/>
  <c r="GK511" i="1"/>
  <c r="FJ511" i="1"/>
  <c r="EZ511" i="1"/>
  <c r="ES511" i="1"/>
  <c r="DV511" i="1" a="1"/>
  <c r="DV511" i="1" s="1"/>
  <c r="DH511" i="1"/>
  <c r="CN511" i="1"/>
  <c r="AO511" i="1"/>
  <c r="M511" i="1" a="1"/>
  <c r="M511" i="1" s="1"/>
  <c r="L511" i="1"/>
  <c r="L511" i="1" a="1"/>
  <c r="K511" i="1"/>
  <c r="HH510" i="1"/>
  <c r="GK510" i="1"/>
  <c r="FJ510" i="1"/>
  <c r="ES510" i="1"/>
  <c r="DH510" i="1"/>
  <c r="CN510" i="1"/>
  <c r="AO510" i="1"/>
  <c r="M510" i="1" a="1"/>
  <c r="M510" i="1" s="1"/>
  <c r="L510" i="1" a="1"/>
  <c r="L510" i="1" s="1"/>
  <c r="K510" i="1"/>
  <c r="HG509" i="1"/>
  <c r="HH509" i="1" s="1"/>
  <c r="GK509" i="1"/>
  <c r="ES509" i="1"/>
  <c r="DV509" i="1" a="1"/>
  <c r="DV509" i="1" s="1"/>
  <c r="DH509" i="1"/>
  <c r="CN509" i="1"/>
  <c r="AO509" i="1"/>
  <c r="M509" i="1" a="1"/>
  <c r="M509" i="1" s="1"/>
  <c r="L509" i="1" a="1"/>
  <c r="L509" i="1" s="1"/>
  <c r="K509" i="1"/>
  <c r="HH508" i="1"/>
  <c r="GK508" i="1"/>
  <c r="FJ508" i="1"/>
  <c r="ES508" i="1"/>
  <c r="DV508" i="1" a="1"/>
  <c r="DV508" i="1" s="1"/>
  <c r="DH508" i="1"/>
  <c r="CN508" i="1"/>
  <c r="AO508" i="1"/>
  <c r="M508" i="1" a="1"/>
  <c r="M508" i="1" s="1"/>
  <c r="L508" i="1"/>
  <c r="L508" i="1" a="1"/>
  <c r="K508" i="1"/>
  <c r="HH507" i="1"/>
  <c r="FJ507" i="1"/>
  <c r="ES507" i="1"/>
  <c r="DV507" i="1" a="1"/>
  <c r="DV507" i="1" s="1"/>
  <c r="DH507" i="1"/>
  <c r="CN507" i="1"/>
  <c r="AO507" i="1"/>
  <c r="M507" i="1" a="1"/>
  <c r="M507" i="1" s="1"/>
  <c r="L507" i="1" a="1"/>
  <c r="L507" i="1" s="1"/>
  <c r="K507" i="1"/>
  <c r="HH506" i="1"/>
  <c r="GK506" i="1"/>
  <c r="ES506" i="1"/>
  <c r="DV506" i="1" a="1"/>
  <c r="DV506" i="1" s="1"/>
  <c r="AN506" i="1" s="1"/>
  <c r="DH506" i="1"/>
  <c r="CN506" i="1"/>
  <c r="AO506" i="1"/>
  <c r="M506" i="1"/>
  <c r="M506" i="1" a="1"/>
  <c r="L506" i="1" a="1"/>
  <c r="L506" i="1" s="1"/>
  <c r="K506" i="1"/>
  <c r="HH505" i="1"/>
  <c r="GK505" i="1"/>
  <c r="FJ505" i="1"/>
  <c r="ES505" i="1"/>
  <c r="DV505" i="1" a="1"/>
  <c r="DV505" i="1" s="1"/>
  <c r="CN505" i="1"/>
  <c r="AO505" i="1"/>
  <c r="M505" i="1" a="1"/>
  <c r="M505" i="1" s="1"/>
  <c r="L505" i="1"/>
  <c r="L505" i="1" a="1"/>
  <c r="K505" i="1"/>
  <c r="HH504" i="1"/>
  <c r="GK504" i="1"/>
  <c r="ES504" i="1"/>
  <c r="DV504" i="1" a="1"/>
  <c r="DV504" i="1" s="1"/>
  <c r="DH504" i="1"/>
  <c r="CN504" i="1"/>
  <c r="AO504" i="1"/>
  <c r="M504" i="1" a="1"/>
  <c r="M504" i="1" s="1"/>
  <c r="L504" i="1" a="1"/>
  <c r="L504" i="1" s="1"/>
  <c r="K504" i="1"/>
  <c r="HH503" i="1"/>
  <c r="GK503" i="1"/>
  <c r="FJ503" i="1"/>
  <c r="ES503" i="1"/>
  <c r="DV503" i="1" a="1"/>
  <c r="DV503" i="1" s="1"/>
  <c r="DH503" i="1"/>
  <c r="CN503" i="1"/>
  <c r="AO503" i="1"/>
  <c r="M503" i="1"/>
  <c r="M503" i="1" a="1"/>
  <c r="L503" i="1" a="1"/>
  <c r="L503" i="1" s="1"/>
  <c r="K503" i="1"/>
  <c r="HH502" i="1"/>
  <c r="GK502" i="1"/>
  <c r="FJ502" i="1"/>
  <c r="ES502" i="1"/>
  <c r="DV502" i="1" a="1"/>
  <c r="DV502" i="1" s="1"/>
  <c r="DH502" i="1"/>
  <c r="CN502" i="1"/>
  <c r="AO502" i="1"/>
  <c r="M502" i="1" a="1"/>
  <c r="M502" i="1" s="1"/>
  <c r="L502" i="1" a="1"/>
  <c r="L502" i="1" s="1"/>
  <c r="K502" i="1"/>
  <c r="HH501" i="1"/>
  <c r="GK501" i="1"/>
  <c r="FJ501" i="1"/>
  <c r="ES501" i="1"/>
  <c r="DV501" i="1" a="1"/>
  <c r="DV501" i="1" s="1"/>
  <c r="DH501" i="1"/>
  <c r="CN501" i="1"/>
  <c r="AO501" i="1"/>
  <c r="M501" i="1" a="1"/>
  <c r="M501" i="1" s="1"/>
  <c r="L501" i="1" a="1"/>
  <c r="L501" i="1" s="1"/>
  <c r="K501" i="1"/>
  <c r="HH500" i="1"/>
  <c r="GK500" i="1"/>
  <c r="FJ500" i="1"/>
  <c r="ES500" i="1"/>
  <c r="DV500" i="1" a="1"/>
  <c r="DV500" i="1" s="1"/>
  <c r="DH500" i="1"/>
  <c r="CN500" i="1"/>
  <c r="AO500" i="1"/>
  <c r="M500" i="1" a="1"/>
  <c r="M500" i="1" s="1"/>
  <c r="L500" i="1" a="1"/>
  <c r="L500" i="1" s="1"/>
  <c r="K500" i="1"/>
  <c r="HH499" i="1"/>
  <c r="GK499" i="1"/>
  <c r="FJ499" i="1"/>
  <c r="ES499" i="1"/>
  <c r="DV499" i="1" a="1"/>
  <c r="DV499" i="1" s="1"/>
  <c r="DH499" i="1"/>
  <c r="CN499" i="1"/>
  <c r="AO499" i="1"/>
  <c r="M499" i="1" a="1"/>
  <c r="M499" i="1" s="1"/>
  <c r="L499" i="1" a="1"/>
  <c r="L499" i="1" s="1"/>
  <c r="K499" i="1"/>
  <c r="HH498" i="1"/>
  <c r="GK498" i="1"/>
  <c r="FJ498" i="1"/>
  <c r="ES498" i="1"/>
  <c r="DV498" i="1" a="1"/>
  <c r="DV498" i="1" s="1"/>
  <c r="AN498" i="1" s="1"/>
  <c r="DH498" i="1"/>
  <c r="CN498" i="1"/>
  <c r="AO498" i="1"/>
  <c r="M498" i="1" a="1"/>
  <c r="M498" i="1" s="1"/>
  <c r="L498" i="1" a="1"/>
  <c r="L498" i="1" s="1"/>
  <c r="K498" i="1"/>
  <c r="HH497" i="1"/>
  <c r="GK497" i="1"/>
  <c r="FJ497" i="1"/>
  <c r="AO497" i="1"/>
  <c r="M497" i="1"/>
  <c r="M497" i="1" a="1"/>
  <c r="L497" i="1" a="1"/>
  <c r="L497" i="1" s="1"/>
  <c r="K497" i="1"/>
  <c r="HH496" i="1"/>
  <c r="GK496" i="1"/>
  <c r="FJ496" i="1"/>
  <c r="ES496" i="1"/>
  <c r="DV496" i="1" a="1"/>
  <c r="DV496" i="1" s="1"/>
  <c r="AN496" i="1" s="1"/>
  <c r="DH496" i="1"/>
  <c r="CN496" i="1"/>
  <c r="AO496" i="1"/>
  <c r="M496" i="1" a="1"/>
  <c r="M496" i="1" s="1"/>
  <c r="L496" i="1" a="1"/>
  <c r="L496" i="1" s="1"/>
  <c r="K496" i="1"/>
  <c r="HH495" i="1"/>
  <c r="GK495" i="1"/>
  <c r="FJ495" i="1"/>
  <c r="DH495" i="1"/>
  <c r="CN495" i="1"/>
  <c r="AO495" i="1"/>
  <c r="M495" i="1"/>
  <c r="M495" i="1" a="1"/>
  <c r="L495" i="1" a="1"/>
  <c r="L495" i="1" s="1"/>
  <c r="K495" i="1"/>
  <c r="HH494" i="1"/>
  <c r="GK494" i="1"/>
  <c r="FJ494" i="1"/>
  <c r="ES494" i="1"/>
  <c r="DV494" i="1" a="1"/>
  <c r="DV494" i="1" s="1"/>
  <c r="DH494" i="1"/>
  <c r="CN494" i="1"/>
  <c r="AO494" i="1"/>
  <c r="M494" i="1" a="1"/>
  <c r="M494" i="1" s="1"/>
  <c r="L494" i="1" a="1"/>
  <c r="L494" i="1" s="1"/>
  <c r="K494" i="1"/>
  <c r="HH493" i="1"/>
  <c r="GK493" i="1"/>
  <c r="FJ493" i="1"/>
  <c r="ES493" i="1"/>
  <c r="DV493" i="1" a="1"/>
  <c r="DV493" i="1" s="1"/>
  <c r="AN493" i="1" s="1"/>
  <c r="DH493" i="1"/>
  <c r="CN493" i="1"/>
  <c r="AO493" i="1"/>
  <c r="M493" i="1" a="1"/>
  <c r="M493" i="1" s="1"/>
  <c r="L493" i="1" a="1"/>
  <c r="L493" i="1" s="1"/>
  <c r="K493" i="1"/>
  <c r="HH492" i="1"/>
  <c r="GK492" i="1"/>
  <c r="FJ492" i="1"/>
  <c r="ES492" i="1"/>
  <c r="AO492" i="1"/>
  <c r="M492" i="1" a="1"/>
  <c r="M492" i="1" s="1"/>
  <c r="L492" i="1" a="1"/>
  <c r="L492" i="1" s="1"/>
  <c r="K492" i="1"/>
  <c r="HH491" i="1"/>
  <c r="FJ491" i="1"/>
  <c r="ES491" i="1"/>
  <c r="AO491" i="1"/>
  <c r="M491" i="1" a="1"/>
  <c r="M491" i="1" s="1"/>
  <c r="L491" i="1"/>
  <c r="L491" i="1" a="1"/>
  <c r="K491" i="1"/>
  <c r="HH490" i="1"/>
  <c r="GK490" i="1"/>
  <c r="FJ490" i="1"/>
  <c r="ES490" i="1"/>
  <c r="DV490" i="1" a="1"/>
  <c r="DV490" i="1" s="1"/>
  <c r="DH490" i="1"/>
  <c r="CN490" i="1"/>
  <c r="AO490" i="1"/>
  <c r="M490" i="1" a="1"/>
  <c r="M490" i="1" s="1"/>
  <c r="L490" i="1" a="1"/>
  <c r="L490" i="1" s="1"/>
  <c r="K490" i="1"/>
  <c r="HH489" i="1"/>
  <c r="GK489" i="1"/>
  <c r="FJ489" i="1"/>
  <c r="ES489" i="1"/>
  <c r="DH489" i="1"/>
  <c r="CN489" i="1"/>
  <c r="AO489" i="1"/>
  <c r="M489" i="1" a="1"/>
  <c r="M489" i="1" s="1"/>
  <c r="L489" i="1" a="1"/>
  <c r="L489" i="1" s="1"/>
  <c r="K489" i="1"/>
  <c r="HH488" i="1"/>
  <c r="GK488" i="1"/>
  <c r="FJ488" i="1"/>
  <c r="ES488" i="1"/>
  <c r="AN488" i="1" s="1"/>
  <c r="CN488" i="1"/>
  <c r="AO488" i="1"/>
  <c r="M488" i="1" a="1"/>
  <c r="M488" i="1" s="1"/>
  <c r="L488" i="1" a="1"/>
  <c r="L488" i="1" s="1"/>
  <c r="K488" i="1"/>
  <c r="HH487" i="1"/>
  <c r="GK487" i="1"/>
  <c r="FJ487" i="1"/>
  <c r="ES487" i="1"/>
  <c r="DV487" i="1" a="1"/>
  <c r="DV487" i="1" s="1"/>
  <c r="DH487" i="1"/>
  <c r="CN487" i="1"/>
  <c r="AO487" i="1"/>
  <c r="M487" i="1" a="1"/>
  <c r="M487" i="1" s="1"/>
  <c r="L487" i="1" a="1"/>
  <c r="L487" i="1" s="1"/>
  <c r="K487" i="1"/>
  <c r="HH486" i="1"/>
  <c r="GK486" i="1"/>
  <c r="FJ486" i="1"/>
  <c r="ES486" i="1"/>
  <c r="DV486" i="1" a="1"/>
  <c r="DV486" i="1" s="1"/>
  <c r="DH486" i="1"/>
  <c r="CN486" i="1"/>
  <c r="AO486" i="1"/>
  <c r="M486" i="1" a="1"/>
  <c r="M486" i="1" s="1"/>
  <c r="L486" i="1" a="1"/>
  <c r="L486" i="1" s="1"/>
  <c r="K486" i="1"/>
  <c r="HH485" i="1"/>
  <c r="AO485" i="1"/>
  <c r="AN485" i="1"/>
  <c r="M485" i="1" a="1"/>
  <c r="M485" i="1" s="1"/>
  <c r="L485" i="1"/>
  <c r="L485" i="1" a="1"/>
  <c r="K485" i="1"/>
  <c r="HH484" i="1"/>
  <c r="GK484" i="1"/>
  <c r="FJ484" i="1"/>
  <c r="ES484" i="1"/>
  <c r="DV484" i="1" a="1"/>
  <c r="DV484" i="1" s="1"/>
  <c r="DH484" i="1"/>
  <c r="CN484" i="1"/>
  <c r="AO484" i="1"/>
  <c r="M484" i="1" a="1"/>
  <c r="M484" i="1" s="1"/>
  <c r="L484" i="1" a="1"/>
  <c r="L484" i="1" s="1"/>
  <c r="K484" i="1"/>
  <c r="HH483" i="1"/>
  <c r="GK483" i="1"/>
  <c r="ES483" i="1"/>
  <c r="DV483" i="1" a="1"/>
  <c r="DV483" i="1" s="1"/>
  <c r="DH483" i="1"/>
  <c r="CN483" i="1"/>
  <c r="AO483" i="1"/>
  <c r="M483" i="1" a="1"/>
  <c r="M483" i="1" s="1"/>
  <c r="L483" i="1" a="1"/>
  <c r="L483" i="1" s="1"/>
  <c r="K483" i="1"/>
  <c r="HH482" i="1"/>
  <c r="GK482" i="1"/>
  <c r="FJ482" i="1"/>
  <c r="ES482" i="1"/>
  <c r="DV482" i="1" a="1"/>
  <c r="DV482" i="1" s="1"/>
  <c r="DH482" i="1"/>
  <c r="CN482" i="1"/>
  <c r="AO482" i="1"/>
  <c r="M482" i="1" a="1"/>
  <c r="M482" i="1" s="1"/>
  <c r="L482" i="1" a="1"/>
  <c r="L482" i="1" s="1"/>
  <c r="K482" i="1"/>
  <c r="HH481" i="1"/>
  <c r="GK481" i="1"/>
  <c r="FJ481" i="1"/>
  <c r="ES481" i="1"/>
  <c r="DV481" i="1" a="1"/>
  <c r="DV481" i="1" s="1"/>
  <c r="DH481" i="1"/>
  <c r="CN481" i="1"/>
  <c r="AO481" i="1"/>
  <c r="M481" i="1" a="1"/>
  <c r="M481" i="1" s="1"/>
  <c r="L481" i="1" a="1"/>
  <c r="L481" i="1" s="1"/>
  <c r="K481" i="1"/>
  <c r="HH480" i="1"/>
  <c r="GK480" i="1"/>
  <c r="FJ480" i="1"/>
  <c r="AO480" i="1"/>
  <c r="M480" i="1" a="1"/>
  <c r="M480" i="1" s="1"/>
  <c r="L480" i="1" a="1"/>
  <c r="L480" i="1" s="1"/>
  <c r="K480" i="1"/>
  <c r="HH479" i="1"/>
  <c r="FJ479" i="1"/>
  <c r="ES479" i="1"/>
  <c r="CN479" i="1"/>
  <c r="AO479" i="1"/>
  <c r="M479" i="1" a="1"/>
  <c r="M479" i="1" s="1"/>
  <c r="L479" i="1" a="1"/>
  <c r="L479" i="1" s="1"/>
  <c r="K479" i="1"/>
  <c r="HH478" i="1"/>
  <c r="GK478" i="1"/>
  <c r="FJ478" i="1"/>
  <c r="ES478" i="1"/>
  <c r="DV478" i="1"/>
  <c r="DV478" i="1" a="1"/>
  <c r="DH478" i="1"/>
  <c r="AO478" i="1"/>
  <c r="M478" i="1" a="1"/>
  <c r="M478" i="1" s="1"/>
  <c r="L478" i="1" a="1"/>
  <c r="L478" i="1" s="1"/>
  <c r="K478" i="1"/>
  <c r="HH477" i="1"/>
  <c r="GK477" i="1"/>
  <c r="FJ477" i="1"/>
  <c r="ES477" i="1"/>
  <c r="AO477" i="1"/>
  <c r="M477" i="1" a="1"/>
  <c r="M477" i="1" s="1"/>
  <c r="L477" i="1" a="1"/>
  <c r="L477" i="1" s="1"/>
  <c r="K477" i="1"/>
  <c r="HH476" i="1"/>
  <c r="GK476" i="1"/>
  <c r="FJ476" i="1"/>
  <c r="ES476" i="1"/>
  <c r="DV476" i="1" a="1"/>
  <c r="DV476" i="1" s="1"/>
  <c r="DH476" i="1"/>
  <c r="CN476" i="1"/>
  <c r="AO476" i="1"/>
  <c r="M476" i="1" a="1"/>
  <c r="M476" i="1" s="1"/>
  <c r="L476" i="1"/>
  <c r="L476" i="1" a="1"/>
  <c r="K476" i="1"/>
  <c r="HH475" i="1"/>
  <c r="GK475" i="1"/>
  <c r="FJ475" i="1"/>
  <c r="ES475" i="1"/>
  <c r="AO475" i="1"/>
  <c r="M475" i="1" a="1"/>
  <c r="M475" i="1" s="1"/>
  <c r="L475" i="1" a="1"/>
  <c r="L475" i="1" s="1"/>
  <c r="K475" i="1"/>
  <c r="HH474" i="1"/>
  <c r="GK474" i="1"/>
  <c r="FJ474" i="1"/>
  <c r="ES474" i="1"/>
  <c r="DV474" i="1" a="1"/>
  <c r="DV474" i="1" s="1"/>
  <c r="DH474" i="1"/>
  <c r="CN474" i="1"/>
  <c r="AO474" i="1"/>
  <c r="M474" i="1" a="1"/>
  <c r="M474" i="1" s="1"/>
  <c r="L474" i="1" a="1"/>
  <c r="L474" i="1" s="1"/>
  <c r="K474" i="1"/>
  <c r="HH473" i="1"/>
  <c r="GK473" i="1"/>
  <c r="FJ473" i="1"/>
  <c r="ES473" i="1"/>
  <c r="DV473" i="1" a="1"/>
  <c r="DV473" i="1" s="1"/>
  <c r="DH473" i="1"/>
  <c r="CN473" i="1"/>
  <c r="AO473" i="1"/>
  <c r="M473" i="1" a="1"/>
  <c r="M473" i="1" s="1"/>
  <c r="L473" i="1" a="1"/>
  <c r="L473" i="1" s="1"/>
  <c r="K473" i="1"/>
  <c r="HH472" i="1"/>
  <c r="GK472" i="1"/>
  <c r="EZ472" i="1"/>
  <c r="FJ472" i="1" s="1"/>
  <c r="ES472" i="1"/>
  <c r="DV472" i="1" a="1"/>
  <c r="DV472" i="1" s="1"/>
  <c r="DH472" i="1"/>
  <c r="CN472" i="1"/>
  <c r="AO472" i="1"/>
  <c r="M472" i="1" a="1"/>
  <c r="M472" i="1" s="1"/>
  <c r="L472" i="1" a="1"/>
  <c r="L472" i="1" s="1"/>
  <c r="K472" i="1"/>
  <c r="HH471" i="1"/>
  <c r="GK471" i="1"/>
  <c r="FJ471" i="1"/>
  <c r="ES471" i="1"/>
  <c r="DV471" i="1" a="1"/>
  <c r="DV471" i="1" s="1"/>
  <c r="AN471" i="1" s="1"/>
  <c r="DH471" i="1"/>
  <c r="CN471" i="1"/>
  <c r="AO471" i="1"/>
  <c r="M471" i="1" a="1"/>
  <c r="M471" i="1" s="1"/>
  <c r="L471" i="1" a="1"/>
  <c r="L471" i="1" s="1"/>
  <c r="K471" i="1"/>
  <c r="HH470" i="1"/>
  <c r="GK470" i="1"/>
  <c r="FJ470" i="1"/>
  <c r="ES470" i="1"/>
  <c r="DV470" i="1" a="1"/>
  <c r="DV470" i="1" s="1"/>
  <c r="DH470" i="1"/>
  <c r="CN470" i="1"/>
  <c r="AO470" i="1"/>
  <c r="M470" i="1" a="1"/>
  <c r="M470" i="1" s="1"/>
  <c r="L470" i="1" a="1"/>
  <c r="L470" i="1" s="1"/>
  <c r="K470" i="1"/>
  <c r="HH469" i="1"/>
  <c r="GK469" i="1"/>
  <c r="FJ469" i="1"/>
  <c r="ES469" i="1"/>
  <c r="AO469" i="1"/>
  <c r="M469" i="1" a="1"/>
  <c r="M469" i="1" s="1"/>
  <c r="L469" i="1" a="1"/>
  <c r="L469" i="1" s="1"/>
  <c r="K469" i="1"/>
  <c r="HH468" i="1"/>
  <c r="GK468" i="1"/>
  <c r="FJ468" i="1"/>
  <c r="ES468" i="1"/>
  <c r="DV468" i="1" a="1"/>
  <c r="DV468" i="1" s="1"/>
  <c r="DH468" i="1"/>
  <c r="CN468" i="1"/>
  <c r="AO468" i="1"/>
  <c r="M468" i="1" a="1"/>
  <c r="M468" i="1" s="1"/>
  <c r="L468" i="1" a="1"/>
  <c r="L468" i="1" s="1"/>
  <c r="K468" i="1"/>
  <c r="HH467" i="1"/>
  <c r="GK467" i="1"/>
  <c r="EZ467" i="1"/>
  <c r="FJ467" i="1" s="1"/>
  <c r="ES467" i="1"/>
  <c r="DV467" i="1" a="1"/>
  <c r="DV467" i="1" s="1"/>
  <c r="DH467" i="1"/>
  <c r="CN467" i="1"/>
  <c r="AO467" i="1"/>
  <c r="M467" i="1"/>
  <c r="M467" i="1" a="1"/>
  <c r="L467" i="1" a="1"/>
  <c r="L467" i="1" s="1"/>
  <c r="K467" i="1"/>
  <c r="HH466" i="1"/>
  <c r="GK466" i="1"/>
  <c r="FJ466" i="1"/>
  <c r="ES466" i="1"/>
  <c r="DV466" i="1"/>
  <c r="DV466" i="1" a="1"/>
  <c r="DH466" i="1"/>
  <c r="CN466" i="1"/>
  <c r="AO466" i="1"/>
  <c r="M466" i="1" a="1"/>
  <c r="M466" i="1" s="1"/>
  <c r="L466" i="1" a="1"/>
  <c r="L466" i="1" s="1"/>
  <c r="K466" i="1"/>
  <c r="HH465" i="1"/>
  <c r="GK465" i="1"/>
  <c r="FJ465" i="1"/>
  <c r="ES465" i="1"/>
  <c r="DV465" i="1"/>
  <c r="DV465" i="1" a="1"/>
  <c r="DH465" i="1"/>
  <c r="CN465" i="1"/>
  <c r="AO465" i="1"/>
  <c r="M465" i="1" a="1"/>
  <c r="M465" i="1" s="1"/>
  <c r="L465" i="1" a="1"/>
  <c r="L465" i="1" s="1"/>
  <c r="K465" i="1"/>
  <c r="HH464" i="1"/>
  <c r="GK464" i="1"/>
  <c r="FJ464" i="1"/>
  <c r="ES464" i="1"/>
  <c r="DV464" i="1" a="1"/>
  <c r="DV464" i="1" s="1"/>
  <c r="DH464" i="1"/>
  <c r="CN464" i="1"/>
  <c r="AO464" i="1"/>
  <c r="M464" i="1" a="1"/>
  <c r="M464" i="1" s="1"/>
  <c r="L464" i="1" a="1"/>
  <c r="L464" i="1" s="1"/>
  <c r="K464" i="1"/>
  <c r="HH463" i="1"/>
  <c r="GK463" i="1"/>
  <c r="FJ463" i="1"/>
  <c r="ES463" i="1"/>
  <c r="DV463" i="1" a="1"/>
  <c r="DV463" i="1" s="1"/>
  <c r="AN463" i="1" s="1"/>
  <c r="DH463" i="1"/>
  <c r="CN463" i="1"/>
  <c r="AO463" i="1"/>
  <c r="M463" i="1" a="1"/>
  <c r="M463" i="1" s="1"/>
  <c r="L463" i="1" a="1"/>
  <c r="L463" i="1" s="1"/>
  <c r="K463" i="1"/>
  <c r="HH462" i="1"/>
  <c r="GK462" i="1"/>
  <c r="FJ462" i="1"/>
  <c r="ES462" i="1"/>
  <c r="DV462" i="1" a="1"/>
  <c r="DV462" i="1" s="1"/>
  <c r="DH462" i="1"/>
  <c r="CN462" i="1"/>
  <c r="AO462" i="1"/>
  <c r="M462" i="1" a="1"/>
  <c r="M462" i="1" s="1"/>
  <c r="L462" i="1" a="1"/>
  <c r="L462" i="1" s="1"/>
  <c r="K462" i="1"/>
  <c r="HH461" i="1"/>
  <c r="GK461" i="1"/>
  <c r="FJ461" i="1"/>
  <c r="ES461" i="1"/>
  <c r="DH461" i="1"/>
  <c r="CN461" i="1"/>
  <c r="AO461" i="1"/>
  <c r="M461" i="1" a="1"/>
  <c r="M461" i="1" s="1"/>
  <c r="L461" i="1" a="1"/>
  <c r="L461" i="1" s="1"/>
  <c r="K461" i="1"/>
  <c r="HH460" i="1"/>
  <c r="GK460" i="1"/>
  <c r="FJ460" i="1"/>
  <c r="ES460" i="1"/>
  <c r="DH460" i="1"/>
  <c r="CN460" i="1"/>
  <c r="AO460" i="1"/>
  <c r="M460" i="1" a="1"/>
  <c r="M460" i="1" s="1"/>
  <c r="L460" i="1" a="1"/>
  <c r="L460" i="1" s="1"/>
  <c r="K460" i="1"/>
  <c r="HH459" i="1"/>
  <c r="GK459" i="1"/>
  <c r="FJ459" i="1"/>
  <c r="ES459" i="1"/>
  <c r="DV459" i="1" a="1"/>
  <c r="DV459" i="1" s="1"/>
  <c r="DH459" i="1"/>
  <c r="CN459" i="1"/>
  <c r="AO459" i="1"/>
  <c r="M459" i="1" a="1"/>
  <c r="M459" i="1" s="1"/>
  <c r="L459" i="1" a="1"/>
  <c r="L459" i="1" s="1"/>
  <c r="K459" i="1"/>
  <c r="HH458" i="1"/>
  <c r="GK458" i="1"/>
  <c r="FJ458" i="1"/>
  <c r="AO458" i="1"/>
  <c r="M458" i="1" a="1"/>
  <c r="M458" i="1" s="1"/>
  <c r="L458" i="1" a="1"/>
  <c r="L458" i="1" s="1"/>
  <c r="K458" i="1"/>
  <c r="HH457" i="1"/>
  <c r="GK457" i="1"/>
  <c r="FJ457" i="1"/>
  <c r="ES457" i="1"/>
  <c r="DV457" i="1" a="1"/>
  <c r="DV457" i="1" s="1"/>
  <c r="DH457" i="1"/>
  <c r="CN457" i="1"/>
  <c r="AO457" i="1"/>
  <c r="M457" i="1" a="1"/>
  <c r="M457" i="1" s="1"/>
  <c r="L457" i="1" a="1"/>
  <c r="L457" i="1" s="1"/>
  <c r="K457" i="1"/>
  <c r="HH456" i="1"/>
  <c r="GK456" i="1"/>
  <c r="FJ456" i="1"/>
  <c r="ES456" i="1"/>
  <c r="DH456" i="1"/>
  <c r="CN456" i="1"/>
  <c r="AO456" i="1"/>
  <c r="M456" i="1" a="1"/>
  <c r="M456" i="1" s="1"/>
  <c r="L456" i="1" a="1"/>
  <c r="L456" i="1" s="1"/>
  <c r="K456" i="1"/>
  <c r="HH455" i="1"/>
  <c r="GK455" i="1"/>
  <c r="FJ455" i="1"/>
  <c r="ES455" i="1"/>
  <c r="DV455" i="1" a="1"/>
  <c r="DV455" i="1" s="1"/>
  <c r="DH455" i="1"/>
  <c r="CN455" i="1"/>
  <c r="AO455" i="1"/>
  <c r="M455" i="1" a="1"/>
  <c r="M455" i="1" s="1"/>
  <c r="L455" i="1" a="1"/>
  <c r="L455" i="1" s="1"/>
  <c r="K455" i="1"/>
  <c r="HH454" i="1"/>
  <c r="GK454" i="1"/>
  <c r="FJ454" i="1"/>
  <c r="ES454" i="1"/>
  <c r="DV454" i="1" a="1"/>
  <c r="DV454" i="1" s="1"/>
  <c r="DH454" i="1"/>
  <c r="CN454" i="1"/>
  <c r="AO454" i="1"/>
  <c r="M454" i="1" a="1"/>
  <c r="M454" i="1" s="1"/>
  <c r="L454" i="1" a="1"/>
  <c r="L454" i="1" s="1"/>
  <c r="K454" i="1"/>
  <c r="HH453" i="1"/>
  <c r="FJ453" i="1"/>
  <c r="ES453" i="1"/>
  <c r="DV453" i="1" a="1"/>
  <c r="DV453" i="1" s="1"/>
  <c r="DH453" i="1"/>
  <c r="CN453" i="1"/>
  <c r="AO453" i="1"/>
  <c r="M453" i="1" a="1"/>
  <c r="M453" i="1" s="1"/>
  <c r="L453" i="1" a="1"/>
  <c r="L453" i="1" s="1"/>
  <c r="K453" i="1"/>
  <c r="AO452" i="1"/>
  <c r="AN452" i="1"/>
  <c r="M452" i="1" a="1"/>
  <c r="M452" i="1" s="1"/>
  <c r="L452" i="1" a="1"/>
  <c r="L452" i="1" s="1"/>
  <c r="K452" i="1"/>
  <c r="HH451" i="1"/>
  <c r="GK451" i="1"/>
  <c r="AO451" i="1"/>
  <c r="M451" i="1" a="1"/>
  <c r="M451" i="1" s="1"/>
  <c r="L451" i="1" a="1"/>
  <c r="L451" i="1" s="1"/>
  <c r="K451" i="1"/>
  <c r="HH450" i="1"/>
  <c r="AN450" i="1" s="1"/>
  <c r="AO450" i="1"/>
  <c r="M450" i="1" a="1"/>
  <c r="M450" i="1" s="1"/>
  <c r="L450" i="1" a="1"/>
  <c r="L450" i="1" s="1"/>
  <c r="K450" i="1"/>
  <c r="HH449" i="1"/>
  <c r="GK449" i="1"/>
  <c r="FJ449" i="1"/>
  <c r="ES449" i="1"/>
  <c r="AN449" i="1" s="1"/>
  <c r="AO449" i="1"/>
  <c r="M449" i="1" a="1"/>
  <c r="M449" i="1" s="1"/>
  <c r="L449" i="1" a="1"/>
  <c r="L449" i="1" s="1"/>
  <c r="K449" i="1"/>
  <c r="HH448" i="1"/>
  <c r="GK448" i="1"/>
  <c r="FJ448" i="1"/>
  <c r="ES448" i="1"/>
  <c r="AO448" i="1"/>
  <c r="M448" i="1" a="1"/>
  <c r="M448" i="1" s="1"/>
  <c r="L448" i="1" a="1"/>
  <c r="L448" i="1" s="1"/>
  <c r="K448" i="1"/>
  <c r="HH447" i="1"/>
  <c r="FJ447" i="1"/>
  <c r="ES447" i="1"/>
  <c r="DV447" i="1" a="1"/>
  <c r="DV447" i="1" s="1"/>
  <c r="DH447" i="1"/>
  <c r="CN447" i="1"/>
  <c r="AO447" i="1"/>
  <c r="M447" i="1" a="1"/>
  <c r="M447" i="1" s="1"/>
  <c r="L447" i="1" a="1"/>
  <c r="L447" i="1" s="1"/>
  <c r="K447" i="1"/>
  <c r="HH446" i="1"/>
  <c r="GK446" i="1"/>
  <c r="FJ446" i="1"/>
  <c r="ES446" i="1"/>
  <c r="DV446" i="1" a="1"/>
  <c r="DV446" i="1" s="1"/>
  <c r="DH446" i="1"/>
  <c r="CN446" i="1"/>
  <c r="AO446" i="1"/>
  <c r="M446" i="1" a="1"/>
  <c r="M446" i="1" s="1"/>
  <c r="L446" i="1" a="1"/>
  <c r="L446" i="1" s="1"/>
  <c r="K446" i="1"/>
  <c r="HH445" i="1"/>
  <c r="GK445" i="1"/>
  <c r="FJ445" i="1"/>
  <c r="DV445" i="1" a="1"/>
  <c r="DV445" i="1" s="1"/>
  <c r="DH445" i="1"/>
  <c r="CN445" i="1"/>
  <c r="AO445" i="1"/>
  <c r="M445" i="1" a="1"/>
  <c r="M445" i="1" s="1"/>
  <c r="L445" i="1" a="1"/>
  <c r="L445" i="1" s="1"/>
  <c r="K445" i="1"/>
  <c r="HH444" i="1"/>
  <c r="GJ444" i="1"/>
  <c r="GI444" i="1"/>
  <c r="GE444" i="1"/>
  <c r="FJ444" i="1"/>
  <c r="ES444" i="1"/>
  <c r="DV444" i="1"/>
  <c r="DV444" i="1" a="1"/>
  <c r="DH444" i="1"/>
  <c r="CN444" i="1"/>
  <c r="AO444" i="1"/>
  <c r="M444" i="1" a="1"/>
  <c r="M444" i="1" s="1"/>
  <c r="L444" i="1"/>
  <c r="L444" i="1" a="1"/>
  <c r="K444" i="1"/>
  <c r="HH443" i="1"/>
  <c r="GK443" i="1"/>
  <c r="AO443" i="1"/>
  <c r="M443" i="1" a="1"/>
  <c r="M443" i="1" s="1"/>
  <c r="L443" i="1" a="1"/>
  <c r="L443" i="1" s="1"/>
  <c r="K443" i="1"/>
  <c r="HH442" i="1"/>
  <c r="GK442" i="1"/>
  <c r="FJ442" i="1"/>
  <c r="ES442" i="1"/>
  <c r="DV442" i="1" a="1"/>
  <c r="DV442" i="1" s="1"/>
  <c r="DH442" i="1"/>
  <c r="CN442" i="1"/>
  <c r="AO442" i="1"/>
  <c r="M442" i="1" a="1"/>
  <c r="M442" i="1" s="1"/>
  <c r="L442" i="1" a="1"/>
  <c r="L442" i="1" s="1"/>
  <c r="K442" i="1"/>
  <c r="HH441" i="1"/>
  <c r="GK441" i="1"/>
  <c r="FJ441" i="1"/>
  <c r="ES441" i="1"/>
  <c r="DV441" i="1"/>
  <c r="DV441" i="1" a="1"/>
  <c r="DH441" i="1"/>
  <c r="CN441" i="1"/>
  <c r="AO441" i="1"/>
  <c r="M441" i="1" a="1"/>
  <c r="M441" i="1" s="1"/>
  <c r="L441" i="1" a="1"/>
  <c r="L441" i="1" s="1"/>
  <c r="K441" i="1"/>
  <c r="HH440" i="1"/>
  <c r="FJ440" i="1"/>
  <c r="ES440" i="1"/>
  <c r="DV440" i="1" a="1"/>
  <c r="DV440" i="1" s="1"/>
  <c r="AN440" i="1" s="1"/>
  <c r="DH440" i="1"/>
  <c r="CN440" i="1"/>
  <c r="AO440" i="1"/>
  <c r="M440" i="1"/>
  <c r="M440" i="1" a="1"/>
  <c r="L440" i="1" a="1"/>
  <c r="L440" i="1" s="1"/>
  <c r="K440" i="1"/>
  <c r="HH439" i="1"/>
  <c r="GK439" i="1"/>
  <c r="FJ439" i="1"/>
  <c r="ES439" i="1"/>
  <c r="DV439" i="1" a="1"/>
  <c r="DV439" i="1" s="1"/>
  <c r="DH439" i="1"/>
  <c r="CN439" i="1"/>
  <c r="AO439" i="1"/>
  <c r="M439" i="1" a="1"/>
  <c r="M439" i="1" s="1"/>
  <c r="L439" i="1" a="1"/>
  <c r="L439" i="1" s="1"/>
  <c r="K439" i="1"/>
  <c r="HH438" i="1"/>
  <c r="GK438" i="1"/>
  <c r="FJ438" i="1"/>
  <c r="ES438" i="1"/>
  <c r="DV438" i="1" a="1"/>
  <c r="DV438" i="1" s="1"/>
  <c r="DH438" i="1"/>
  <c r="CN438" i="1"/>
  <c r="AO438" i="1"/>
  <c r="M438" i="1" a="1"/>
  <c r="M438" i="1" s="1"/>
  <c r="L438" i="1" a="1"/>
  <c r="L438" i="1" s="1"/>
  <c r="K438" i="1"/>
  <c r="HH437" i="1"/>
  <c r="GK437" i="1"/>
  <c r="FJ437" i="1"/>
  <c r="AO437" i="1"/>
  <c r="M437" i="1" a="1"/>
  <c r="M437" i="1" s="1"/>
  <c r="L437" i="1" a="1"/>
  <c r="L437" i="1" s="1"/>
  <c r="K437" i="1"/>
  <c r="HH436" i="1"/>
  <c r="GK436" i="1"/>
  <c r="FJ436" i="1"/>
  <c r="ES436" i="1"/>
  <c r="DV436" i="1" a="1"/>
  <c r="DV436" i="1" s="1"/>
  <c r="DH436" i="1"/>
  <c r="CN436" i="1"/>
  <c r="AO436" i="1"/>
  <c r="M436" i="1" a="1"/>
  <c r="M436" i="1" s="1"/>
  <c r="L436" i="1" a="1"/>
  <c r="L436" i="1" s="1"/>
  <c r="K436" i="1"/>
  <c r="HE435" i="1"/>
  <c r="HH435" i="1" s="1"/>
  <c r="GK435" i="1"/>
  <c r="EZ435" i="1"/>
  <c r="FJ435" i="1" s="1"/>
  <c r="ES435" i="1"/>
  <c r="DV435" i="1" a="1"/>
  <c r="DV435" i="1" s="1"/>
  <c r="DH435" i="1"/>
  <c r="CN435" i="1"/>
  <c r="AO435" i="1"/>
  <c r="M435" i="1" a="1"/>
  <c r="M435" i="1" s="1"/>
  <c r="L435" i="1" a="1"/>
  <c r="L435" i="1" s="1"/>
  <c r="K435" i="1"/>
  <c r="HH434" i="1"/>
  <c r="GK434" i="1"/>
  <c r="FJ434" i="1"/>
  <c r="ES434" i="1"/>
  <c r="DV434" i="1" a="1"/>
  <c r="DV434" i="1" s="1"/>
  <c r="DH434" i="1"/>
  <c r="CN434" i="1"/>
  <c r="AO434" i="1"/>
  <c r="M434" i="1" a="1"/>
  <c r="M434" i="1" s="1"/>
  <c r="L434" i="1" a="1"/>
  <c r="L434" i="1" s="1"/>
  <c r="K434" i="1"/>
  <c r="HH433" i="1"/>
  <c r="GK433" i="1"/>
  <c r="FJ433" i="1"/>
  <c r="ES433" i="1"/>
  <c r="DV433" i="1" a="1"/>
  <c r="DV433" i="1" s="1"/>
  <c r="DH433" i="1"/>
  <c r="CN433" i="1"/>
  <c r="AO433" i="1"/>
  <c r="M433" i="1" a="1"/>
  <c r="M433" i="1" s="1"/>
  <c r="L433" i="1" a="1"/>
  <c r="L433" i="1" s="1"/>
  <c r="K433" i="1"/>
  <c r="HH432" i="1"/>
  <c r="GK432" i="1"/>
  <c r="ES432" i="1"/>
  <c r="DH432" i="1"/>
  <c r="CN432" i="1"/>
  <c r="AO432" i="1"/>
  <c r="M432" i="1" a="1"/>
  <c r="M432" i="1" s="1"/>
  <c r="L432" i="1" a="1"/>
  <c r="L432" i="1" s="1"/>
  <c r="K432" i="1"/>
  <c r="HH431" i="1"/>
  <c r="GK431" i="1"/>
  <c r="FJ431" i="1"/>
  <c r="ES431" i="1"/>
  <c r="CN431" i="1"/>
  <c r="AO431" i="1"/>
  <c r="M431" i="1" a="1"/>
  <c r="M431" i="1" s="1"/>
  <c r="L431" i="1" a="1"/>
  <c r="L431" i="1" s="1"/>
  <c r="K431" i="1"/>
  <c r="HH430" i="1"/>
  <c r="GK430" i="1"/>
  <c r="FJ430" i="1"/>
  <c r="ES430" i="1"/>
  <c r="DV430" i="1" a="1"/>
  <c r="DV430" i="1" s="1"/>
  <c r="DH430" i="1"/>
  <c r="CN430" i="1"/>
  <c r="AO430" i="1"/>
  <c r="M430" i="1" a="1"/>
  <c r="M430" i="1" s="1"/>
  <c r="L430" i="1" a="1"/>
  <c r="L430" i="1" s="1"/>
  <c r="K430" i="1"/>
  <c r="HH429" i="1"/>
  <c r="GK429" i="1"/>
  <c r="AN429" i="1" s="1"/>
  <c r="FJ429" i="1"/>
  <c r="ES429" i="1"/>
  <c r="DV429" i="1" a="1"/>
  <c r="DV429" i="1" s="1"/>
  <c r="DH429" i="1"/>
  <c r="CN429" i="1"/>
  <c r="AO429" i="1"/>
  <c r="M429" i="1" a="1"/>
  <c r="M429" i="1" s="1"/>
  <c r="L429" i="1" a="1"/>
  <c r="L429" i="1" s="1"/>
  <c r="K429" i="1"/>
  <c r="HH428" i="1"/>
  <c r="GK428" i="1"/>
  <c r="FJ428" i="1"/>
  <c r="ES428" i="1"/>
  <c r="DV428" i="1" a="1"/>
  <c r="DV428" i="1" s="1"/>
  <c r="DH428" i="1"/>
  <c r="CN428" i="1"/>
  <c r="AO428" i="1"/>
  <c r="M428" i="1" a="1"/>
  <c r="M428" i="1" s="1"/>
  <c r="L428" i="1" a="1"/>
  <c r="L428" i="1" s="1"/>
  <c r="K428" i="1"/>
  <c r="GK427" i="1"/>
  <c r="FJ427" i="1"/>
  <c r="ES427" i="1"/>
  <c r="AN427" i="1" s="1"/>
  <c r="CN427" i="1"/>
  <c r="AO427" i="1"/>
  <c r="M427" i="1" a="1"/>
  <c r="M427" i="1" s="1"/>
  <c r="L427" i="1" a="1"/>
  <c r="L427" i="1" s="1"/>
  <c r="K427" i="1"/>
  <c r="HH426" i="1"/>
  <c r="GK426" i="1"/>
  <c r="FJ426" i="1"/>
  <c r="ES426" i="1"/>
  <c r="DV426" i="1"/>
  <c r="DV426" i="1" a="1"/>
  <c r="DH426" i="1"/>
  <c r="CN426" i="1"/>
  <c r="AO426" i="1"/>
  <c r="M426" i="1" a="1"/>
  <c r="M426" i="1" s="1"/>
  <c r="L426" i="1"/>
  <c r="L426" i="1" a="1"/>
  <c r="K426" i="1"/>
  <c r="HH425" i="1"/>
  <c r="GK425" i="1"/>
  <c r="FJ425" i="1"/>
  <c r="ES425" i="1"/>
  <c r="DV425" i="1" a="1"/>
  <c r="DV425" i="1" s="1"/>
  <c r="DH425" i="1"/>
  <c r="CN425" i="1"/>
  <c r="AO425" i="1"/>
  <c r="M425" i="1" a="1"/>
  <c r="M425" i="1" s="1"/>
  <c r="L425" i="1" a="1"/>
  <c r="L425" i="1" s="1"/>
  <c r="K425" i="1"/>
  <c r="HH424" i="1"/>
  <c r="GK424" i="1"/>
  <c r="FJ424" i="1"/>
  <c r="ES424" i="1"/>
  <c r="DV424" i="1" a="1"/>
  <c r="DV424" i="1" s="1"/>
  <c r="DH424" i="1"/>
  <c r="CN424" i="1"/>
  <c r="AO424" i="1"/>
  <c r="M424" i="1" a="1"/>
  <c r="M424" i="1" s="1"/>
  <c r="L424" i="1" a="1"/>
  <c r="L424" i="1" s="1"/>
  <c r="K424" i="1"/>
  <c r="HH423" i="1"/>
  <c r="GK423" i="1"/>
  <c r="FJ423" i="1"/>
  <c r="ES423" i="1"/>
  <c r="DV423" i="1" a="1"/>
  <c r="DV423" i="1" s="1"/>
  <c r="CN423" i="1"/>
  <c r="AO423" i="1"/>
  <c r="M423" i="1"/>
  <c r="M423" i="1" a="1"/>
  <c r="L423" i="1" a="1"/>
  <c r="L423" i="1" s="1"/>
  <c r="K423" i="1"/>
  <c r="HH422" i="1"/>
  <c r="GK422" i="1"/>
  <c r="FJ422" i="1"/>
  <c r="ES422" i="1"/>
  <c r="DV422" i="1" a="1"/>
  <c r="DV422" i="1" s="1"/>
  <c r="DH422" i="1"/>
  <c r="CN422" i="1"/>
  <c r="AO422" i="1"/>
  <c r="M422" i="1" a="1"/>
  <c r="M422" i="1" s="1"/>
  <c r="L422" i="1" a="1"/>
  <c r="L422" i="1" s="1"/>
  <c r="K422" i="1"/>
  <c r="HH421" i="1"/>
  <c r="AN421" i="1" s="1"/>
  <c r="GK421" i="1"/>
  <c r="FJ421" i="1"/>
  <c r="AO421" i="1"/>
  <c r="M421" i="1" a="1"/>
  <c r="M421" i="1" s="1"/>
  <c r="L421" i="1" a="1"/>
  <c r="L421" i="1" s="1"/>
  <c r="K421" i="1"/>
  <c r="HH420" i="1"/>
  <c r="GK420" i="1"/>
  <c r="AO420" i="1"/>
  <c r="M420" i="1" a="1"/>
  <c r="M420" i="1" s="1"/>
  <c r="L420" i="1" a="1"/>
  <c r="L420" i="1" s="1"/>
  <c r="K420" i="1"/>
  <c r="HH419" i="1"/>
  <c r="GK419" i="1"/>
  <c r="FJ419" i="1"/>
  <c r="ES419" i="1"/>
  <c r="DV419" i="1" a="1"/>
  <c r="DV419" i="1" s="1"/>
  <c r="AN419" i="1" s="1"/>
  <c r="DH419" i="1"/>
  <c r="CN419" i="1"/>
  <c r="AO419" i="1"/>
  <c r="M419" i="1" a="1"/>
  <c r="M419" i="1" s="1"/>
  <c r="L419" i="1" a="1"/>
  <c r="L419" i="1" s="1"/>
  <c r="K419" i="1"/>
  <c r="HH418" i="1"/>
  <c r="GK418" i="1"/>
  <c r="FJ418" i="1"/>
  <c r="ES418" i="1"/>
  <c r="DH418" i="1"/>
  <c r="CN418" i="1"/>
  <c r="AO418" i="1"/>
  <c r="M418" i="1" a="1"/>
  <c r="M418" i="1" s="1"/>
  <c r="L418" i="1" a="1"/>
  <c r="L418" i="1" s="1"/>
  <c r="K418" i="1"/>
  <c r="HH417" i="1"/>
  <c r="FJ417" i="1"/>
  <c r="ES417" i="1"/>
  <c r="AN417" i="1" s="1"/>
  <c r="AO417" i="1"/>
  <c r="M417" i="1" a="1"/>
  <c r="M417" i="1" s="1"/>
  <c r="L417" i="1" a="1"/>
  <c r="L417" i="1" s="1"/>
  <c r="K417" i="1"/>
  <c r="HH416" i="1"/>
  <c r="GK416" i="1"/>
  <c r="FJ416" i="1"/>
  <c r="ES416" i="1"/>
  <c r="AN416" i="1" s="1"/>
  <c r="AO416" i="1"/>
  <c r="M416" i="1" a="1"/>
  <c r="M416" i="1" s="1"/>
  <c r="L416" i="1" a="1"/>
  <c r="L416" i="1" s="1"/>
  <c r="K416" i="1"/>
  <c r="HH415" i="1"/>
  <c r="GK415" i="1"/>
  <c r="FJ415" i="1"/>
  <c r="ES415" i="1"/>
  <c r="AO415" i="1"/>
  <c r="M415" i="1" a="1"/>
  <c r="M415" i="1" s="1"/>
  <c r="L415" i="1" a="1"/>
  <c r="L415" i="1" s="1"/>
  <c r="K415" i="1"/>
  <c r="HH414" i="1"/>
  <c r="GK414" i="1"/>
  <c r="FJ414" i="1"/>
  <c r="ES414" i="1"/>
  <c r="DV414" i="1" a="1"/>
  <c r="DV414" i="1" s="1"/>
  <c r="DH414" i="1"/>
  <c r="CN414" i="1"/>
  <c r="AO414" i="1"/>
  <c r="M414" i="1" a="1"/>
  <c r="M414" i="1" s="1"/>
  <c r="L414" i="1" a="1"/>
  <c r="L414" i="1" s="1"/>
  <c r="K414" i="1"/>
  <c r="HH413" i="1"/>
  <c r="GK413" i="1"/>
  <c r="FJ413" i="1"/>
  <c r="ES413" i="1"/>
  <c r="DV413" i="1" a="1"/>
  <c r="DV413" i="1" s="1"/>
  <c r="AN413" i="1" s="1"/>
  <c r="DH413" i="1"/>
  <c r="CN413" i="1"/>
  <c r="AO413" i="1"/>
  <c r="M413" i="1"/>
  <c r="M413" i="1" a="1"/>
  <c r="L413" i="1" a="1"/>
  <c r="L413" i="1" s="1"/>
  <c r="K413" i="1"/>
  <c r="HH412" i="1"/>
  <c r="GK412" i="1"/>
  <c r="FJ412" i="1"/>
  <c r="ES412" i="1"/>
  <c r="DV412" i="1" a="1"/>
  <c r="DV412" i="1" s="1"/>
  <c r="DH412" i="1"/>
  <c r="CN412" i="1"/>
  <c r="AO412" i="1"/>
  <c r="M412" i="1" a="1"/>
  <c r="M412" i="1" s="1"/>
  <c r="L412" i="1" a="1"/>
  <c r="L412" i="1" s="1"/>
  <c r="K412" i="1"/>
  <c r="HH411" i="1"/>
  <c r="GK411" i="1"/>
  <c r="FJ411" i="1"/>
  <c r="ES411" i="1"/>
  <c r="DV411" i="1" a="1"/>
  <c r="DV411" i="1" s="1"/>
  <c r="DH411" i="1"/>
  <c r="CN411" i="1"/>
  <c r="AO411" i="1"/>
  <c r="M411" i="1" a="1"/>
  <c r="M411" i="1" s="1"/>
  <c r="L411" i="1" a="1"/>
  <c r="L411" i="1" s="1"/>
  <c r="K411" i="1"/>
  <c r="HH410" i="1"/>
  <c r="GK410" i="1"/>
  <c r="FJ410" i="1"/>
  <c r="ES410" i="1"/>
  <c r="DV410" i="1" a="1"/>
  <c r="DV410" i="1" s="1"/>
  <c r="DH410" i="1"/>
  <c r="CN410" i="1"/>
  <c r="AO410" i="1"/>
  <c r="M410" i="1" a="1"/>
  <c r="M410" i="1" s="1"/>
  <c r="L410" i="1" a="1"/>
  <c r="L410" i="1" s="1"/>
  <c r="K410" i="1"/>
  <c r="HH409" i="1"/>
  <c r="GK409" i="1"/>
  <c r="EZ409" i="1"/>
  <c r="FJ409" i="1" s="1"/>
  <c r="ES409" i="1"/>
  <c r="DV409" i="1" a="1"/>
  <c r="DV409" i="1" s="1"/>
  <c r="DH409" i="1"/>
  <c r="CN409" i="1"/>
  <c r="AO409" i="1"/>
  <c r="M409" i="1" a="1"/>
  <c r="M409" i="1" s="1"/>
  <c r="L409" i="1" a="1"/>
  <c r="L409" i="1" s="1"/>
  <c r="K409" i="1"/>
  <c r="HH408" i="1"/>
  <c r="GK408" i="1"/>
  <c r="FJ408" i="1"/>
  <c r="ES408" i="1"/>
  <c r="DV408" i="1" a="1"/>
  <c r="DV408" i="1" s="1"/>
  <c r="DH408" i="1"/>
  <c r="CN408" i="1"/>
  <c r="AO408" i="1"/>
  <c r="M408" i="1" a="1"/>
  <c r="M408" i="1" s="1"/>
  <c r="L408" i="1" a="1"/>
  <c r="L408" i="1" s="1"/>
  <c r="K408" i="1"/>
  <c r="HH407" i="1"/>
  <c r="GK407" i="1"/>
  <c r="FJ407" i="1"/>
  <c r="ES407" i="1"/>
  <c r="DV407" i="1" a="1"/>
  <c r="DV407" i="1" s="1"/>
  <c r="DH407" i="1"/>
  <c r="CN407" i="1"/>
  <c r="AO407" i="1"/>
  <c r="M407" i="1" a="1"/>
  <c r="M407" i="1" s="1"/>
  <c r="L407" i="1" a="1"/>
  <c r="L407" i="1" s="1"/>
  <c r="K407" i="1"/>
  <c r="HH406" i="1"/>
  <c r="GK406" i="1"/>
  <c r="FJ406" i="1"/>
  <c r="ES406" i="1"/>
  <c r="DV406" i="1" a="1"/>
  <c r="DV406" i="1" s="1"/>
  <c r="DH406" i="1"/>
  <c r="CN406" i="1"/>
  <c r="AO406" i="1"/>
  <c r="M406" i="1" a="1"/>
  <c r="M406" i="1" s="1"/>
  <c r="L406" i="1" a="1"/>
  <c r="L406" i="1" s="1"/>
  <c r="K406" i="1"/>
  <c r="HH405" i="1"/>
  <c r="GK405" i="1"/>
  <c r="FJ405" i="1"/>
  <c r="ES405" i="1"/>
  <c r="DV405" i="1" a="1"/>
  <c r="DV405" i="1" s="1"/>
  <c r="AN405" i="1" s="1"/>
  <c r="DH405" i="1"/>
  <c r="CN405" i="1"/>
  <c r="AO405" i="1"/>
  <c r="M405" i="1" a="1"/>
  <c r="M405" i="1" s="1"/>
  <c r="L405" i="1" a="1"/>
  <c r="L405" i="1" s="1"/>
  <c r="K405" i="1"/>
  <c r="HH404" i="1"/>
  <c r="GK404" i="1"/>
  <c r="ES404" i="1"/>
  <c r="DV404" i="1" a="1"/>
  <c r="DV404" i="1" s="1"/>
  <c r="DH404" i="1"/>
  <c r="CN404" i="1"/>
  <c r="AO404" i="1"/>
  <c r="M404" i="1" a="1"/>
  <c r="M404" i="1" s="1"/>
  <c r="L404" i="1" a="1"/>
  <c r="L404" i="1" s="1"/>
  <c r="K404" i="1"/>
  <c r="HH403" i="1"/>
  <c r="GK403" i="1"/>
  <c r="FJ403" i="1"/>
  <c r="ES403" i="1"/>
  <c r="DV403" i="1" a="1"/>
  <c r="DV403" i="1" s="1"/>
  <c r="DH403" i="1"/>
  <c r="CN403" i="1"/>
  <c r="AO403" i="1"/>
  <c r="M403" i="1" a="1"/>
  <c r="M403" i="1" s="1"/>
  <c r="L403" i="1" a="1"/>
  <c r="L403" i="1" s="1"/>
  <c r="K403" i="1"/>
  <c r="HH402" i="1"/>
  <c r="GK402" i="1"/>
  <c r="FJ402" i="1"/>
  <c r="AN402" i="1" s="1"/>
  <c r="AO402" i="1"/>
  <c r="M402" i="1" a="1"/>
  <c r="M402" i="1" s="1"/>
  <c r="L402" i="1" a="1"/>
  <c r="L402" i="1" s="1"/>
  <c r="K402" i="1"/>
  <c r="HH401" i="1"/>
  <c r="GK401" i="1"/>
  <c r="FJ401" i="1"/>
  <c r="ES401" i="1"/>
  <c r="DV401" i="1" a="1"/>
  <c r="DV401" i="1" s="1"/>
  <c r="DH401" i="1"/>
  <c r="CN401" i="1"/>
  <c r="AO401" i="1"/>
  <c r="M401" i="1" a="1"/>
  <c r="M401" i="1" s="1"/>
  <c r="L401" i="1" a="1"/>
  <c r="L401" i="1" s="1"/>
  <c r="K401" i="1"/>
  <c r="HH400" i="1"/>
  <c r="GK400" i="1"/>
  <c r="FJ400" i="1"/>
  <c r="ES400" i="1"/>
  <c r="DV400" i="1" a="1"/>
  <c r="DV400" i="1" s="1"/>
  <c r="DH400" i="1"/>
  <c r="CN400" i="1"/>
  <c r="AO400" i="1"/>
  <c r="M400" i="1" a="1"/>
  <c r="M400" i="1" s="1"/>
  <c r="L400" i="1" a="1"/>
  <c r="L400" i="1" s="1"/>
  <c r="K400" i="1"/>
  <c r="HH399" i="1"/>
  <c r="GK399" i="1"/>
  <c r="FJ399" i="1"/>
  <c r="ES399" i="1"/>
  <c r="DV399" i="1" a="1"/>
  <c r="DV399" i="1" s="1"/>
  <c r="DH399" i="1"/>
  <c r="CN399" i="1"/>
  <c r="AO399" i="1"/>
  <c r="M399" i="1" a="1"/>
  <c r="M399" i="1" s="1"/>
  <c r="L399" i="1" a="1"/>
  <c r="L399" i="1" s="1"/>
  <c r="K399" i="1"/>
  <c r="HH398" i="1"/>
  <c r="GK398" i="1"/>
  <c r="FJ398" i="1"/>
  <c r="ES398" i="1"/>
  <c r="DV398" i="1" a="1"/>
  <c r="DV398" i="1" s="1"/>
  <c r="AN398" i="1" s="1"/>
  <c r="DH398" i="1"/>
  <c r="CN398" i="1"/>
  <c r="AO398" i="1"/>
  <c r="M398" i="1"/>
  <c r="M398" i="1" a="1"/>
  <c r="L398" i="1" a="1"/>
  <c r="L398" i="1" s="1"/>
  <c r="K398" i="1"/>
  <c r="HH397" i="1"/>
  <c r="GK397" i="1"/>
  <c r="EZ397" i="1"/>
  <c r="FJ397" i="1" s="1"/>
  <c r="ES397" i="1"/>
  <c r="DH397" i="1"/>
  <c r="CN397" i="1"/>
  <c r="AO397" i="1"/>
  <c r="M397" i="1" a="1"/>
  <c r="M397" i="1" s="1"/>
  <c r="L397" i="1" a="1"/>
  <c r="L397" i="1" s="1"/>
  <c r="K397" i="1"/>
  <c r="HH396" i="1"/>
  <c r="GK396" i="1"/>
  <c r="FJ396" i="1"/>
  <c r="ES396" i="1"/>
  <c r="DV396" i="1" a="1"/>
  <c r="DV396" i="1" s="1"/>
  <c r="AN396" i="1" s="1"/>
  <c r="DH396" i="1"/>
  <c r="CN396" i="1"/>
  <c r="AO396" i="1"/>
  <c r="M396" i="1" a="1"/>
  <c r="M396" i="1" s="1"/>
  <c r="L396" i="1" a="1"/>
  <c r="L396" i="1" s="1"/>
  <c r="K396" i="1"/>
  <c r="HH395" i="1"/>
  <c r="GK395" i="1"/>
  <c r="FJ395" i="1"/>
  <c r="ES395" i="1"/>
  <c r="DV395" i="1" a="1"/>
  <c r="DV395" i="1" s="1"/>
  <c r="DH395" i="1"/>
  <c r="CN395" i="1"/>
  <c r="AO395" i="1"/>
  <c r="M395" i="1" a="1"/>
  <c r="M395" i="1" s="1"/>
  <c r="L395" i="1" a="1"/>
  <c r="L395" i="1" s="1"/>
  <c r="K395" i="1"/>
  <c r="HH394" i="1"/>
  <c r="GK394" i="1"/>
  <c r="FJ394" i="1"/>
  <c r="ES394" i="1"/>
  <c r="DV394" i="1" a="1"/>
  <c r="DV394" i="1" s="1"/>
  <c r="DH394" i="1"/>
  <c r="CN394" i="1"/>
  <c r="AO394" i="1"/>
  <c r="M394" i="1" a="1"/>
  <c r="M394" i="1" s="1"/>
  <c r="L394" i="1" a="1"/>
  <c r="L394" i="1" s="1"/>
  <c r="K394" i="1"/>
  <c r="HH393" i="1"/>
  <c r="GK393" i="1"/>
  <c r="FJ393" i="1"/>
  <c r="ES393" i="1"/>
  <c r="DV393" i="1" a="1"/>
  <c r="DV393" i="1" s="1"/>
  <c r="DH393" i="1"/>
  <c r="CN393" i="1"/>
  <c r="AO393" i="1"/>
  <c r="M393" i="1" a="1"/>
  <c r="M393" i="1" s="1"/>
  <c r="L393" i="1" a="1"/>
  <c r="L393" i="1" s="1"/>
  <c r="K393" i="1"/>
  <c r="HH392" i="1"/>
  <c r="GK392" i="1"/>
  <c r="FJ392" i="1"/>
  <c r="ES392" i="1"/>
  <c r="DV392" i="1" a="1"/>
  <c r="DV392" i="1" s="1"/>
  <c r="DH392" i="1"/>
  <c r="AO392" i="1"/>
  <c r="M392" i="1" a="1"/>
  <c r="M392" i="1" s="1"/>
  <c r="L392" i="1" a="1"/>
  <c r="L392" i="1" s="1"/>
  <c r="K392" i="1"/>
  <c r="HH391" i="1"/>
  <c r="GK391" i="1"/>
  <c r="FJ391" i="1"/>
  <c r="AO391" i="1"/>
  <c r="M391" i="1" a="1"/>
  <c r="M391" i="1" s="1"/>
  <c r="L391" i="1" a="1"/>
  <c r="L391" i="1" s="1"/>
  <c r="K391" i="1"/>
  <c r="HH390" i="1"/>
  <c r="FJ390" i="1"/>
  <c r="ES390" i="1"/>
  <c r="AN390" i="1" s="1"/>
  <c r="DH390" i="1"/>
  <c r="CN390" i="1"/>
  <c r="AO390" i="1"/>
  <c r="M390" i="1" a="1"/>
  <c r="M390" i="1" s="1"/>
  <c r="L390" i="1" a="1"/>
  <c r="L390" i="1" s="1"/>
  <c r="K390" i="1"/>
  <c r="HH389" i="1"/>
  <c r="GK389" i="1"/>
  <c r="ES389" i="1"/>
  <c r="DV389" i="1" a="1"/>
  <c r="DV389" i="1" s="1"/>
  <c r="DH389" i="1"/>
  <c r="CN389" i="1"/>
  <c r="AO389" i="1"/>
  <c r="M389" i="1" a="1"/>
  <c r="M389" i="1" s="1"/>
  <c r="L389" i="1" a="1"/>
  <c r="L389" i="1" s="1"/>
  <c r="K389" i="1"/>
  <c r="HH388" i="1"/>
  <c r="GK388" i="1"/>
  <c r="FJ388" i="1"/>
  <c r="ES388" i="1"/>
  <c r="DV388" i="1" a="1"/>
  <c r="DV388" i="1" s="1"/>
  <c r="DH388" i="1"/>
  <c r="CN388" i="1"/>
  <c r="AO388" i="1"/>
  <c r="M388" i="1" a="1"/>
  <c r="M388" i="1" s="1"/>
  <c r="L388" i="1" a="1"/>
  <c r="L388" i="1" s="1"/>
  <c r="K388" i="1"/>
  <c r="HH387" i="1"/>
  <c r="GK387" i="1"/>
  <c r="FJ387" i="1"/>
  <c r="ES387" i="1"/>
  <c r="DH387" i="1"/>
  <c r="CN387" i="1"/>
  <c r="AO387" i="1"/>
  <c r="M387" i="1" a="1"/>
  <c r="M387" i="1" s="1"/>
  <c r="L387" i="1" a="1"/>
  <c r="L387" i="1" s="1"/>
  <c r="K387" i="1"/>
  <c r="HH386" i="1"/>
  <c r="GK386" i="1"/>
  <c r="ES386" i="1"/>
  <c r="DV386" i="1" a="1"/>
  <c r="DV386" i="1" s="1"/>
  <c r="DH386" i="1"/>
  <c r="CN386" i="1"/>
  <c r="AO386" i="1"/>
  <c r="M386" i="1"/>
  <c r="M386" i="1" a="1"/>
  <c r="L386" i="1" a="1"/>
  <c r="L386" i="1" s="1"/>
  <c r="K386" i="1"/>
  <c r="HH385" i="1"/>
  <c r="FJ385" i="1"/>
  <c r="ES385" i="1"/>
  <c r="AN385" i="1" s="1"/>
  <c r="AO385" i="1"/>
  <c r="M385" i="1" a="1"/>
  <c r="M385" i="1" s="1"/>
  <c r="L385" i="1" a="1"/>
  <c r="L385" i="1" s="1"/>
  <c r="K385" i="1"/>
  <c r="HH384" i="1"/>
  <c r="GK384" i="1"/>
  <c r="FJ384" i="1"/>
  <c r="ES384" i="1"/>
  <c r="DV384" i="1" a="1"/>
  <c r="DV384" i="1" s="1"/>
  <c r="DH384" i="1"/>
  <c r="CN384" i="1"/>
  <c r="AO384" i="1"/>
  <c r="M384" i="1"/>
  <c r="M384" i="1" a="1"/>
  <c r="L384" i="1" a="1"/>
  <c r="L384" i="1" s="1"/>
  <c r="K384" i="1"/>
  <c r="HH383" i="1"/>
  <c r="GK383" i="1"/>
  <c r="FJ383" i="1"/>
  <c r="ES383" i="1"/>
  <c r="DV383" i="1" a="1"/>
  <c r="DV383" i="1" s="1"/>
  <c r="DH383" i="1"/>
  <c r="CN383" i="1"/>
  <c r="AO383" i="1"/>
  <c r="M383" i="1" a="1"/>
  <c r="M383" i="1" s="1"/>
  <c r="L383" i="1" a="1"/>
  <c r="L383" i="1" s="1"/>
  <c r="K383" i="1"/>
  <c r="HG382" i="1"/>
  <c r="HF382" i="1"/>
  <c r="HE382" i="1"/>
  <c r="HC382" i="1"/>
  <c r="GZ382" i="1"/>
  <c r="GK382" i="1"/>
  <c r="FJ382" i="1"/>
  <c r="ES382" i="1"/>
  <c r="DV382" i="1" a="1"/>
  <c r="DV382" i="1" s="1"/>
  <c r="DH382" i="1"/>
  <c r="CN382" i="1"/>
  <c r="AO382" i="1"/>
  <c r="M382" i="1" a="1"/>
  <c r="M382" i="1" s="1"/>
  <c r="L382" i="1" a="1"/>
  <c r="L382" i="1" s="1"/>
  <c r="K382" i="1"/>
  <c r="HH381" i="1"/>
  <c r="GK381" i="1"/>
  <c r="AN381" i="1" s="1"/>
  <c r="AO381" i="1"/>
  <c r="M381" i="1" a="1"/>
  <c r="M381" i="1" s="1"/>
  <c r="L381" i="1" a="1"/>
  <c r="L381" i="1" s="1"/>
  <c r="K381" i="1"/>
  <c r="HH380" i="1"/>
  <c r="AN380" i="1" s="1"/>
  <c r="AO380" i="1"/>
  <c r="M380" i="1" a="1"/>
  <c r="M380" i="1" s="1"/>
  <c r="L380" i="1" a="1"/>
  <c r="L380" i="1" s="1"/>
  <c r="K380" i="1"/>
  <c r="HH379" i="1"/>
  <c r="GK379" i="1"/>
  <c r="AN379" i="1" s="1"/>
  <c r="AO379" i="1"/>
  <c r="M379" i="1" a="1"/>
  <c r="M379" i="1" s="1"/>
  <c r="L379" i="1" a="1"/>
  <c r="L379" i="1" s="1"/>
  <c r="K379" i="1"/>
  <c r="HH378" i="1"/>
  <c r="GK378" i="1"/>
  <c r="FJ378" i="1"/>
  <c r="ES378" i="1"/>
  <c r="CN378" i="1"/>
  <c r="AO378" i="1"/>
  <c r="M378" i="1" a="1"/>
  <c r="M378" i="1" s="1"/>
  <c r="L378" i="1" a="1"/>
  <c r="L378" i="1" s="1"/>
  <c r="K378" i="1"/>
  <c r="HH377" i="1"/>
  <c r="GK377" i="1"/>
  <c r="FJ377" i="1"/>
  <c r="ES377" i="1"/>
  <c r="DV377" i="1" a="1"/>
  <c r="DV377" i="1" s="1"/>
  <c r="DH377" i="1"/>
  <c r="CN377" i="1"/>
  <c r="AO377" i="1"/>
  <c r="M377" i="1" a="1"/>
  <c r="M377" i="1" s="1"/>
  <c r="L377" i="1" a="1"/>
  <c r="L377" i="1" s="1"/>
  <c r="K377" i="1"/>
  <c r="HH376" i="1"/>
  <c r="GK376" i="1"/>
  <c r="FJ376" i="1"/>
  <c r="ES376" i="1"/>
  <c r="DV376" i="1" a="1"/>
  <c r="DV376" i="1" s="1"/>
  <c r="DH376" i="1"/>
  <c r="CN376" i="1"/>
  <c r="AO376" i="1"/>
  <c r="M376" i="1" a="1"/>
  <c r="M376" i="1" s="1"/>
  <c r="L376" i="1" a="1"/>
  <c r="L376" i="1" s="1"/>
  <c r="K376" i="1"/>
  <c r="HH375" i="1"/>
  <c r="GK375" i="1"/>
  <c r="FJ375" i="1"/>
  <c r="ES375" i="1"/>
  <c r="DV375" i="1" a="1"/>
  <c r="DV375" i="1" s="1"/>
  <c r="CN375" i="1"/>
  <c r="AO375" i="1"/>
  <c r="M375" i="1" a="1"/>
  <c r="M375" i="1" s="1"/>
  <c r="L375" i="1" a="1"/>
  <c r="L375" i="1" s="1"/>
  <c r="K375" i="1"/>
  <c r="HH374" i="1"/>
  <c r="GK374" i="1"/>
  <c r="FJ374" i="1"/>
  <c r="ES374" i="1"/>
  <c r="DH374" i="1"/>
  <c r="CN374" i="1"/>
  <c r="AO374" i="1"/>
  <c r="M374" i="1" a="1"/>
  <c r="M374" i="1" s="1"/>
  <c r="L374" i="1" a="1"/>
  <c r="L374" i="1" s="1"/>
  <c r="K374" i="1"/>
  <c r="HH373" i="1"/>
  <c r="GK373" i="1"/>
  <c r="FJ373" i="1"/>
  <c r="ES373" i="1"/>
  <c r="DH373" i="1"/>
  <c r="CN373" i="1"/>
  <c r="AO373" i="1"/>
  <c r="M373" i="1" a="1"/>
  <c r="M373" i="1" s="1"/>
  <c r="L373" i="1" a="1"/>
  <c r="L373" i="1" s="1"/>
  <c r="K373" i="1"/>
  <c r="HH372" i="1"/>
  <c r="GK372" i="1"/>
  <c r="ES372" i="1"/>
  <c r="DV372" i="1" a="1"/>
  <c r="DV372" i="1" s="1"/>
  <c r="DH372" i="1"/>
  <c r="CN372" i="1"/>
  <c r="AO372" i="1"/>
  <c r="M372" i="1" a="1"/>
  <c r="M372" i="1" s="1"/>
  <c r="L372" i="1" a="1"/>
  <c r="L372" i="1" s="1"/>
  <c r="K372" i="1"/>
  <c r="HH371" i="1"/>
  <c r="GK371" i="1"/>
  <c r="AN371" i="1" s="1"/>
  <c r="AO371" i="1"/>
  <c r="M371" i="1" a="1"/>
  <c r="M371" i="1" s="1"/>
  <c r="L371" i="1" a="1"/>
  <c r="L371" i="1" s="1"/>
  <c r="K371" i="1"/>
  <c r="HG370" i="1"/>
  <c r="HF370" i="1"/>
  <c r="GZ370" i="1"/>
  <c r="HH370" i="1" s="1"/>
  <c r="GK370" i="1"/>
  <c r="FJ370" i="1"/>
  <c r="ES370" i="1"/>
  <c r="DV370" i="1" a="1"/>
  <c r="DV370" i="1" s="1"/>
  <c r="DH370" i="1"/>
  <c r="CN370" i="1"/>
  <c r="AO370" i="1"/>
  <c r="M370" i="1" a="1"/>
  <c r="M370" i="1" s="1"/>
  <c r="L370" i="1" a="1"/>
  <c r="L370" i="1" s="1"/>
  <c r="K370" i="1"/>
  <c r="HH369" i="1"/>
  <c r="GK369" i="1"/>
  <c r="FJ369" i="1"/>
  <c r="ES369" i="1"/>
  <c r="DH369" i="1"/>
  <c r="CN369" i="1"/>
  <c r="AO369" i="1"/>
  <c r="M369" i="1" a="1"/>
  <c r="M369" i="1" s="1"/>
  <c r="L369" i="1"/>
  <c r="L369" i="1" a="1"/>
  <c r="K369" i="1"/>
  <c r="HD368" i="1"/>
  <c r="HB368" i="1"/>
  <c r="HH368" i="1" s="1"/>
  <c r="GK368" i="1"/>
  <c r="FJ368" i="1"/>
  <c r="ES368" i="1"/>
  <c r="DV368" i="1"/>
  <c r="DV368" i="1" a="1"/>
  <c r="DH368" i="1"/>
  <c r="CN368" i="1"/>
  <c r="AO368" i="1"/>
  <c r="M368" i="1" a="1"/>
  <c r="M368" i="1" s="1"/>
  <c r="L368" i="1" a="1"/>
  <c r="L368" i="1" s="1"/>
  <c r="K368" i="1"/>
  <c r="HH367" i="1"/>
  <c r="GK367" i="1"/>
  <c r="FJ367" i="1"/>
  <c r="ES367" i="1"/>
  <c r="AN367" i="1" s="1"/>
  <c r="CN367" i="1"/>
  <c r="AO367" i="1"/>
  <c r="M367" i="1" a="1"/>
  <c r="M367" i="1" s="1"/>
  <c r="L367" i="1" a="1"/>
  <c r="L367" i="1" s="1"/>
  <c r="K367" i="1"/>
  <c r="HH366" i="1"/>
  <c r="GK366" i="1"/>
  <c r="AO366" i="1"/>
  <c r="M366" i="1" a="1"/>
  <c r="M366" i="1" s="1"/>
  <c r="L366" i="1" a="1"/>
  <c r="L366" i="1" s="1"/>
  <c r="K366" i="1"/>
  <c r="HH365" i="1"/>
  <c r="GK365" i="1"/>
  <c r="AO365" i="1"/>
  <c r="M365" i="1" a="1"/>
  <c r="M365" i="1" s="1"/>
  <c r="L365" i="1" a="1"/>
  <c r="L365" i="1" s="1"/>
  <c r="K365" i="1"/>
  <c r="HH364" i="1"/>
  <c r="FJ364" i="1"/>
  <c r="ES364" i="1"/>
  <c r="AO364" i="1"/>
  <c r="M364" i="1" a="1"/>
  <c r="M364" i="1" s="1"/>
  <c r="L364" i="1" a="1"/>
  <c r="L364" i="1" s="1"/>
  <c r="K364" i="1"/>
  <c r="HH363" i="1"/>
  <c r="FJ363" i="1"/>
  <c r="ES363" i="1"/>
  <c r="DV363" i="1" a="1"/>
  <c r="DV363" i="1" s="1"/>
  <c r="DH363" i="1"/>
  <c r="CN363" i="1"/>
  <c r="AO363" i="1"/>
  <c r="M363" i="1" a="1"/>
  <c r="M363" i="1" s="1"/>
  <c r="L363" i="1" a="1"/>
  <c r="L363" i="1" s="1"/>
  <c r="K363" i="1"/>
  <c r="HH362" i="1"/>
  <c r="GK362" i="1"/>
  <c r="FJ362" i="1"/>
  <c r="ES362" i="1"/>
  <c r="DV362" i="1"/>
  <c r="DV362" i="1" a="1"/>
  <c r="DH362" i="1"/>
  <c r="CN362" i="1"/>
  <c r="AO362" i="1"/>
  <c r="M362" i="1" a="1"/>
  <c r="M362" i="1" s="1"/>
  <c r="L362" i="1" a="1"/>
  <c r="L362" i="1" s="1"/>
  <c r="K362" i="1"/>
  <c r="HH361" i="1"/>
  <c r="GK361" i="1"/>
  <c r="FJ361" i="1"/>
  <c r="ES361" i="1"/>
  <c r="DV361" i="1" a="1"/>
  <c r="DV361" i="1" s="1"/>
  <c r="DH361" i="1"/>
  <c r="CN361" i="1"/>
  <c r="AO361" i="1"/>
  <c r="M361" i="1" a="1"/>
  <c r="M361" i="1" s="1"/>
  <c r="L361" i="1" a="1"/>
  <c r="L361" i="1" s="1"/>
  <c r="K361" i="1"/>
  <c r="HH360" i="1"/>
  <c r="GK360" i="1"/>
  <c r="FJ360" i="1"/>
  <c r="ES360" i="1"/>
  <c r="DV360" i="1" a="1"/>
  <c r="DV360" i="1" s="1"/>
  <c r="DH360" i="1"/>
  <c r="CN360" i="1"/>
  <c r="AO360" i="1"/>
  <c r="M360" i="1" a="1"/>
  <c r="M360" i="1" s="1"/>
  <c r="L360" i="1" a="1"/>
  <c r="L360" i="1" s="1"/>
  <c r="K360" i="1"/>
  <c r="HH359" i="1"/>
  <c r="GK359" i="1"/>
  <c r="FJ359" i="1"/>
  <c r="ES359" i="1"/>
  <c r="DV359" i="1" a="1"/>
  <c r="DV359" i="1" s="1"/>
  <c r="DH359" i="1"/>
  <c r="CN359" i="1"/>
  <c r="AO359" i="1"/>
  <c r="M359" i="1" a="1"/>
  <c r="M359" i="1" s="1"/>
  <c r="L359" i="1" a="1"/>
  <c r="L359" i="1" s="1"/>
  <c r="K359" i="1"/>
  <c r="HH358" i="1"/>
  <c r="GK358" i="1"/>
  <c r="FJ358" i="1"/>
  <c r="ES358" i="1"/>
  <c r="DV358" i="1" a="1"/>
  <c r="DV358" i="1" s="1"/>
  <c r="DH358" i="1"/>
  <c r="CN358" i="1"/>
  <c r="AO358" i="1"/>
  <c r="M358" i="1" a="1"/>
  <c r="M358" i="1" s="1"/>
  <c r="L358" i="1" a="1"/>
  <c r="L358" i="1" s="1"/>
  <c r="K358" i="1"/>
  <c r="HH357" i="1"/>
  <c r="GK357" i="1"/>
  <c r="FJ357" i="1"/>
  <c r="ES357" i="1"/>
  <c r="DV357" i="1" a="1"/>
  <c r="DV357" i="1" s="1"/>
  <c r="DH357" i="1"/>
  <c r="CN357" i="1"/>
  <c r="AO357" i="1"/>
  <c r="M357" i="1" a="1"/>
  <c r="M357" i="1" s="1"/>
  <c r="L357" i="1" a="1"/>
  <c r="L357" i="1" s="1"/>
  <c r="K357" i="1"/>
  <c r="HH356" i="1"/>
  <c r="GK356" i="1"/>
  <c r="FJ356" i="1"/>
  <c r="ES356" i="1"/>
  <c r="DV356" i="1"/>
  <c r="DV356" i="1" a="1"/>
  <c r="DH356" i="1"/>
  <c r="CN356" i="1"/>
  <c r="AO356" i="1"/>
  <c r="M356" i="1" a="1"/>
  <c r="M356" i="1" s="1"/>
  <c r="L356" i="1"/>
  <c r="L356" i="1" a="1"/>
  <c r="K356" i="1"/>
  <c r="HH355" i="1"/>
  <c r="GK355" i="1"/>
  <c r="ES355" i="1"/>
  <c r="AN355" i="1" s="1"/>
  <c r="DH355" i="1"/>
  <c r="CN355" i="1"/>
  <c r="AO355" i="1"/>
  <c r="M355" i="1" a="1"/>
  <c r="M355" i="1" s="1"/>
  <c r="L355" i="1" a="1"/>
  <c r="L355" i="1" s="1"/>
  <c r="K355" i="1"/>
  <c r="HH354" i="1"/>
  <c r="GK354" i="1"/>
  <c r="FJ354" i="1"/>
  <c r="ES354" i="1"/>
  <c r="DV354" i="1" a="1"/>
  <c r="DV354" i="1" s="1"/>
  <c r="DH354" i="1"/>
  <c r="CN354" i="1"/>
  <c r="AO354" i="1"/>
  <c r="M354" i="1" a="1"/>
  <c r="M354" i="1" s="1"/>
  <c r="L354" i="1" a="1"/>
  <c r="L354" i="1" s="1"/>
  <c r="K354" i="1"/>
  <c r="HH353" i="1"/>
  <c r="AN353" i="1" s="1"/>
  <c r="GK353" i="1"/>
  <c r="AO353" i="1"/>
  <c r="M353" i="1" a="1"/>
  <c r="M353" i="1" s="1"/>
  <c r="L353" i="1" a="1"/>
  <c r="L353" i="1" s="1"/>
  <c r="K353" i="1"/>
  <c r="HH352" i="1"/>
  <c r="GK352" i="1"/>
  <c r="AN352" i="1" s="1"/>
  <c r="AO352" i="1"/>
  <c r="M352" i="1" a="1"/>
  <c r="M352" i="1" s="1"/>
  <c r="L352" i="1" a="1"/>
  <c r="L352" i="1" s="1"/>
  <c r="K352" i="1"/>
  <c r="HH351" i="1"/>
  <c r="GK351" i="1"/>
  <c r="FJ351" i="1"/>
  <c r="ES351" i="1"/>
  <c r="DV351" i="1" a="1"/>
  <c r="DV351" i="1" s="1"/>
  <c r="DH351" i="1"/>
  <c r="CN351" i="1"/>
  <c r="AO351" i="1"/>
  <c r="M351" i="1" a="1"/>
  <c r="M351" i="1" s="1"/>
  <c r="L351" i="1" a="1"/>
  <c r="L351" i="1" s="1"/>
  <c r="K351" i="1"/>
  <c r="HH350" i="1"/>
  <c r="GK350" i="1"/>
  <c r="FJ350" i="1"/>
  <c r="EZ350" i="1"/>
  <c r="ES350" i="1"/>
  <c r="DV350" i="1" a="1"/>
  <c r="DV350" i="1" s="1"/>
  <c r="DH350" i="1"/>
  <c r="CN350" i="1"/>
  <c r="AO350" i="1"/>
  <c r="M350" i="1" a="1"/>
  <c r="M350" i="1" s="1"/>
  <c r="L350" i="1" a="1"/>
  <c r="L350" i="1" s="1"/>
  <c r="K350" i="1"/>
  <c r="HH349" i="1"/>
  <c r="GK349" i="1"/>
  <c r="FJ349" i="1"/>
  <c r="EZ349" i="1"/>
  <c r="ES349" i="1"/>
  <c r="DV349" i="1" a="1"/>
  <c r="DV349" i="1" s="1"/>
  <c r="DH349" i="1"/>
  <c r="CN349" i="1"/>
  <c r="AO349" i="1"/>
  <c r="M349" i="1" a="1"/>
  <c r="M349" i="1" s="1"/>
  <c r="L349" i="1" a="1"/>
  <c r="L349" i="1" s="1"/>
  <c r="K349" i="1"/>
  <c r="HH348" i="1"/>
  <c r="FJ348" i="1"/>
  <c r="ES348" i="1"/>
  <c r="DV348" i="1" a="1"/>
  <c r="DV348" i="1" s="1"/>
  <c r="DH348" i="1"/>
  <c r="CN348" i="1"/>
  <c r="AO348" i="1"/>
  <c r="M348" i="1" a="1"/>
  <c r="M348" i="1" s="1"/>
  <c r="L348" i="1" a="1"/>
  <c r="L348" i="1" s="1"/>
  <c r="K348" i="1"/>
  <c r="HH347" i="1"/>
  <c r="FJ347" i="1"/>
  <c r="ES347" i="1"/>
  <c r="DV347" i="1"/>
  <c r="AN347" i="1" s="1"/>
  <c r="DV347" i="1" a="1"/>
  <c r="DH347" i="1"/>
  <c r="CN347" i="1"/>
  <c r="AO347" i="1"/>
  <c r="M347" i="1" a="1"/>
  <c r="M347" i="1" s="1"/>
  <c r="L347" i="1" a="1"/>
  <c r="L347" i="1" s="1"/>
  <c r="K347" i="1"/>
  <c r="HH346" i="1"/>
  <c r="GK346" i="1"/>
  <c r="FJ346" i="1"/>
  <c r="ES346" i="1"/>
  <c r="DV346" i="1" a="1"/>
  <c r="DV346" i="1" s="1"/>
  <c r="DH346" i="1"/>
  <c r="CN346" i="1"/>
  <c r="AO346" i="1"/>
  <c r="M346" i="1"/>
  <c r="M346" i="1" a="1"/>
  <c r="L346" i="1" a="1"/>
  <c r="L346" i="1" s="1"/>
  <c r="K346" i="1"/>
  <c r="HH345" i="1"/>
  <c r="GK345" i="1"/>
  <c r="FJ345" i="1"/>
  <c r="ES345" i="1"/>
  <c r="DV345" i="1"/>
  <c r="DV345" i="1" a="1"/>
  <c r="DH345" i="1"/>
  <c r="CN345" i="1"/>
  <c r="AO345" i="1"/>
  <c r="M345" i="1" a="1"/>
  <c r="M345" i="1" s="1"/>
  <c r="L345" i="1" a="1"/>
  <c r="L345" i="1" s="1"/>
  <c r="K345" i="1"/>
  <c r="HH344" i="1"/>
  <c r="GK344" i="1"/>
  <c r="FJ344" i="1"/>
  <c r="ES344" i="1"/>
  <c r="DH344" i="1"/>
  <c r="CN344" i="1"/>
  <c r="AO344" i="1"/>
  <c r="AN344" i="1"/>
  <c r="M344" i="1"/>
  <c r="M344" i="1" a="1"/>
  <c r="L344" i="1" a="1"/>
  <c r="L344" i="1" s="1"/>
  <c r="K344" i="1"/>
  <c r="HH343" i="1"/>
  <c r="GK343" i="1"/>
  <c r="FJ343" i="1"/>
  <c r="ES343" i="1"/>
  <c r="AN343" i="1" s="1"/>
  <c r="DH343" i="1"/>
  <c r="CN343" i="1"/>
  <c r="AO343" i="1"/>
  <c r="M343" i="1" a="1"/>
  <c r="M343" i="1" s="1"/>
  <c r="L343" i="1" a="1"/>
  <c r="L343" i="1" s="1"/>
  <c r="K343" i="1"/>
  <c r="HH342" i="1"/>
  <c r="GK342" i="1"/>
  <c r="FJ342" i="1"/>
  <c r="ES342" i="1"/>
  <c r="DV342" i="1" a="1"/>
  <c r="DV342" i="1" s="1"/>
  <c r="DH342" i="1"/>
  <c r="CN342" i="1"/>
  <c r="AO342" i="1"/>
  <c r="M342" i="1" a="1"/>
  <c r="M342" i="1" s="1"/>
  <c r="L342" i="1" a="1"/>
  <c r="L342" i="1" s="1"/>
  <c r="K342" i="1"/>
  <c r="HH341" i="1"/>
  <c r="GK341" i="1"/>
  <c r="FJ341" i="1"/>
  <c r="ES341" i="1"/>
  <c r="DV341" i="1" a="1"/>
  <c r="DV341" i="1" s="1"/>
  <c r="AN341" i="1" s="1"/>
  <c r="DH341" i="1"/>
  <c r="CN341" i="1"/>
  <c r="AO341" i="1"/>
  <c r="M341" i="1" a="1"/>
  <c r="M341" i="1" s="1"/>
  <c r="L341" i="1"/>
  <c r="L341" i="1" a="1"/>
  <c r="K341" i="1"/>
  <c r="HH340" i="1"/>
  <c r="GK340" i="1"/>
  <c r="FJ340" i="1"/>
  <c r="ES340" i="1"/>
  <c r="DV340" i="1"/>
  <c r="DV340" i="1" a="1"/>
  <c r="DH340" i="1"/>
  <c r="CN340" i="1"/>
  <c r="AO340" i="1"/>
  <c r="M340" i="1" a="1"/>
  <c r="M340" i="1" s="1"/>
  <c r="L340" i="1" a="1"/>
  <c r="L340" i="1" s="1"/>
  <c r="K340" i="1"/>
  <c r="HH339" i="1"/>
  <c r="GK339" i="1"/>
  <c r="FJ339" i="1"/>
  <c r="ES339" i="1"/>
  <c r="DV339" i="1" a="1"/>
  <c r="DV339" i="1" s="1"/>
  <c r="AN339" i="1" s="1"/>
  <c r="DH339" i="1"/>
  <c r="CN339" i="1"/>
  <c r="AO339" i="1"/>
  <c r="M339" i="1" a="1"/>
  <c r="M339" i="1" s="1"/>
  <c r="L339" i="1" a="1"/>
  <c r="L339" i="1" s="1"/>
  <c r="K339" i="1"/>
  <c r="HH338" i="1"/>
  <c r="GK338" i="1"/>
  <c r="FJ338" i="1"/>
  <c r="AN338" i="1" s="1"/>
  <c r="ES338" i="1"/>
  <c r="DV338" i="1"/>
  <c r="DV338" i="1" a="1"/>
  <c r="DH338" i="1"/>
  <c r="CN338" i="1"/>
  <c r="AO338" i="1"/>
  <c r="M338" i="1" a="1"/>
  <c r="M338" i="1" s="1"/>
  <c r="L338" i="1" a="1"/>
  <c r="L338" i="1" s="1"/>
  <c r="K338" i="1"/>
  <c r="HH337" i="1"/>
  <c r="FJ337" i="1"/>
  <c r="ES337" i="1"/>
  <c r="DV337" i="1" a="1"/>
  <c r="DV337" i="1" s="1"/>
  <c r="AN337" i="1" s="1"/>
  <c r="DH337" i="1"/>
  <c r="CN337" i="1"/>
  <c r="AO337" i="1"/>
  <c r="M337" i="1" a="1"/>
  <c r="M337" i="1" s="1"/>
  <c r="L337" i="1" a="1"/>
  <c r="L337" i="1" s="1"/>
  <c r="K337" i="1"/>
  <c r="HH336" i="1"/>
  <c r="GK336" i="1"/>
  <c r="FJ336" i="1"/>
  <c r="ES336" i="1"/>
  <c r="DV336" i="1" a="1"/>
  <c r="DV336" i="1" s="1"/>
  <c r="DH336" i="1"/>
  <c r="CN336" i="1"/>
  <c r="AO336" i="1"/>
  <c r="M336" i="1" a="1"/>
  <c r="M336" i="1" s="1"/>
  <c r="L336" i="1" a="1"/>
  <c r="L336" i="1" s="1"/>
  <c r="K336" i="1"/>
  <c r="HH335" i="1"/>
  <c r="GK335" i="1"/>
  <c r="FJ335" i="1"/>
  <c r="ES335" i="1"/>
  <c r="DV335" i="1" a="1"/>
  <c r="DV335" i="1" s="1"/>
  <c r="DH335" i="1"/>
  <c r="CN335" i="1"/>
  <c r="AO335" i="1"/>
  <c r="M335" i="1" a="1"/>
  <c r="M335" i="1" s="1"/>
  <c r="L335" i="1" a="1"/>
  <c r="L335" i="1" s="1"/>
  <c r="K335" i="1"/>
  <c r="HH334" i="1"/>
  <c r="GK334" i="1"/>
  <c r="FJ334" i="1"/>
  <c r="ES334" i="1"/>
  <c r="DV334" i="1" a="1"/>
  <c r="DV334" i="1" s="1"/>
  <c r="DH334" i="1"/>
  <c r="CN334" i="1"/>
  <c r="AO334" i="1"/>
  <c r="M334" i="1" a="1"/>
  <c r="M334" i="1" s="1"/>
  <c r="L334" i="1" a="1"/>
  <c r="L334" i="1" s="1"/>
  <c r="K334" i="1"/>
  <c r="HH333" i="1"/>
  <c r="GK333" i="1"/>
  <c r="FJ333" i="1"/>
  <c r="ES333" i="1"/>
  <c r="DH333" i="1"/>
  <c r="CN333" i="1"/>
  <c r="AO333" i="1"/>
  <c r="M333" i="1" a="1"/>
  <c r="M333" i="1" s="1"/>
  <c r="L333" i="1" a="1"/>
  <c r="L333" i="1" s="1"/>
  <c r="K333" i="1"/>
  <c r="HH332" i="1"/>
  <c r="GK332" i="1"/>
  <c r="FJ332" i="1"/>
  <c r="ES332" i="1"/>
  <c r="DV332" i="1" a="1"/>
  <c r="DV332" i="1" s="1"/>
  <c r="DH332" i="1"/>
  <c r="CN332" i="1"/>
  <c r="AO332" i="1"/>
  <c r="M332" i="1" a="1"/>
  <c r="M332" i="1" s="1"/>
  <c r="L332" i="1" a="1"/>
  <c r="L332" i="1" s="1"/>
  <c r="K332" i="1"/>
  <c r="HH331" i="1"/>
  <c r="GK331" i="1"/>
  <c r="ES331" i="1"/>
  <c r="CN331" i="1"/>
  <c r="AO331" i="1"/>
  <c r="M331" i="1" a="1"/>
  <c r="M331" i="1" s="1"/>
  <c r="L331" i="1"/>
  <c r="L331" i="1" a="1"/>
  <c r="K331" i="1"/>
  <c r="HH330" i="1"/>
  <c r="AN330" i="1" s="1"/>
  <c r="AO330" i="1"/>
  <c r="M330" i="1" a="1"/>
  <c r="M330" i="1" s="1"/>
  <c r="L330" i="1" a="1"/>
  <c r="L330" i="1" s="1"/>
  <c r="K330" i="1"/>
  <c r="HH329" i="1"/>
  <c r="GK329" i="1"/>
  <c r="AO329" i="1"/>
  <c r="M329" i="1" a="1"/>
  <c r="M329" i="1" s="1"/>
  <c r="L329" i="1" a="1"/>
  <c r="L329" i="1" s="1"/>
  <c r="K329" i="1"/>
  <c r="HH328" i="1"/>
  <c r="GK328" i="1"/>
  <c r="FJ328" i="1"/>
  <c r="AO328" i="1"/>
  <c r="M328" i="1" a="1"/>
  <c r="M328" i="1" s="1"/>
  <c r="L328" i="1" a="1"/>
  <c r="L328" i="1" s="1"/>
  <c r="K328" i="1"/>
  <c r="HH327" i="1"/>
  <c r="AN327" i="1" s="1"/>
  <c r="AO327" i="1"/>
  <c r="M327" i="1" a="1"/>
  <c r="M327" i="1" s="1"/>
  <c r="L327" i="1" a="1"/>
  <c r="L327" i="1" s="1"/>
  <c r="K327" i="1"/>
  <c r="HH326" i="1"/>
  <c r="GK326" i="1"/>
  <c r="FJ326" i="1"/>
  <c r="ES326" i="1"/>
  <c r="DV326" i="1" a="1"/>
  <c r="DV326" i="1" s="1"/>
  <c r="DH326" i="1"/>
  <c r="CN326" i="1"/>
  <c r="AO326" i="1"/>
  <c r="M326" i="1" a="1"/>
  <c r="M326" i="1" s="1"/>
  <c r="L326" i="1" a="1"/>
  <c r="L326" i="1" s="1"/>
  <c r="K326" i="1"/>
  <c r="HH325" i="1"/>
  <c r="GK325" i="1"/>
  <c r="FJ325" i="1"/>
  <c r="ES325" i="1"/>
  <c r="AO325" i="1"/>
  <c r="M325" i="1" a="1"/>
  <c r="M325" i="1" s="1"/>
  <c r="L325" i="1" a="1"/>
  <c r="L325" i="1" s="1"/>
  <c r="K325" i="1"/>
  <c r="HH324" i="1"/>
  <c r="GK324" i="1"/>
  <c r="FJ324" i="1"/>
  <c r="ES324" i="1"/>
  <c r="DV324" i="1" a="1"/>
  <c r="DV324" i="1" s="1"/>
  <c r="DH324" i="1"/>
  <c r="CN324" i="1"/>
  <c r="AO324" i="1"/>
  <c r="M324" i="1" a="1"/>
  <c r="M324" i="1" s="1"/>
  <c r="L324" i="1"/>
  <c r="L324" i="1" a="1"/>
  <c r="K324" i="1"/>
  <c r="HH323" i="1"/>
  <c r="GK323" i="1"/>
  <c r="FJ323" i="1"/>
  <c r="ES323" i="1"/>
  <c r="DV323" i="1" a="1"/>
  <c r="DV323" i="1" s="1"/>
  <c r="DH323" i="1"/>
  <c r="CN323" i="1"/>
  <c r="AO323" i="1"/>
  <c r="M323" i="1" a="1"/>
  <c r="M323" i="1" s="1"/>
  <c r="L323" i="1" a="1"/>
  <c r="L323" i="1" s="1"/>
  <c r="K323" i="1"/>
  <c r="HH322" i="1"/>
  <c r="GK322" i="1"/>
  <c r="FJ322" i="1"/>
  <c r="ES322" i="1"/>
  <c r="DV322" i="1" a="1"/>
  <c r="DV322" i="1" s="1"/>
  <c r="AN322" i="1" s="1"/>
  <c r="DH322" i="1"/>
  <c r="CN322" i="1"/>
  <c r="AO322" i="1"/>
  <c r="M322" i="1" a="1"/>
  <c r="M322" i="1" s="1"/>
  <c r="L322" i="1" a="1"/>
  <c r="L322" i="1" s="1"/>
  <c r="K322" i="1"/>
  <c r="HH321" i="1"/>
  <c r="GK321" i="1"/>
  <c r="FJ321" i="1"/>
  <c r="ES321" i="1"/>
  <c r="DV321" i="1" a="1"/>
  <c r="DV321" i="1" s="1"/>
  <c r="DH321" i="1"/>
  <c r="CN321" i="1"/>
  <c r="AO321" i="1"/>
  <c r="M321" i="1" a="1"/>
  <c r="M321" i="1" s="1"/>
  <c r="L321" i="1"/>
  <c r="L321" i="1" a="1"/>
  <c r="K321" i="1"/>
  <c r="HH320" i="1"/>
  <c r="GK320" i="1"/>
  <c r="FJ320" i="1"/>
  <c r="ES320" i="1"/>
  <c r="DV320" i="1" a="1"/>
  <c r="DV320" i="1" s="1"/>
  <c r="DH320" i="1"/>
  <c r="CN320" i="1"/>
  <c r="AO320" i="1"/>
  <c r="M320" i="1" a="1"/>
  <c r="M320" i="1" s="1"/>
  <c r="L320" i="1" a="1"/>
  <c r="L320" i="1" s="1"/>
  <c r="K320" i="1"/>
  <c r="HH319" i="1"/>
  <c r="GK319" i="1"/>
  <c r="FJ319" i="1"/>
  <c r="ES319" i="1"/>
  <c r="DV319" i="1" a="1"/>
  <c r="DV319" i="1" s="1"/>
  <c r="DH319" i="1"/>
  <c r="CN319" i="1"/>
  <c r="AO319" i="1"/>
  <c r="M319" i="1" a="1"/>
  <c r="M319" i="1" s="1"/>
  <c r="L319" i="1" a="1"/>
  <c r="L319" i="1" s="1"/>
  <c r="K319" i="1"/>
  <c r="HH318" i="1"/>
  <c r="GK318" i="1"/>
  <c r="FJ318" i="1"/>
  <c r="ES318" i="1"/>
  <c r="DV318" i="1" a="1"/>
  <c r="DV318" i="1" s="1"/>
  <c r="DH318" i="1"/>
  <c r="CN318" i="1"/>
  <c r="AO318" i="1"/>
  <c r="M318" i="1" a="1"/>
  <c r="M318" i="1" s="1"/>
  <c r="L318" i="1" a="1"/>
  <c r="L318" i="1" s="1"/>
  <c r="K318" i="1"/>
  <c r="HH317" i="1"/>
  <c r="GK317" i="1"/>
  <c r="FJ317" i="1"/>
  <c r="ES317" i="1"/>
  <c r="DV317" i="1" a="1"/>
  <c r="DV317" i="1" s="1"/>
  <c r="DH317" i="1"/>
  <c r="CN317" i="1"/>
  <c r="AO317" i="1"/>
  <c r="M317" i="1" a="1"/>
  <c r="M317" i="1" s="1"/>
  <c r="L317" i="1" a="1"/>
  <c r="L317" i="1" s="1"/>
  <c r="K317" i="1"/>
  <c r="HH316" i="1"/>
  <c r="FJ316" i="1"/>
  <c r="ES316" i="1"/>
  <c r="DV316" i="1"/>
  <c r="DV316" i="1" a="1"/>
  <c r="DH316" i="1"/>
  <c r="CN316" i="1"/>
  <c r="AO316" i="1"/>
  <c r="M316" i="1" a="1"/>
  <c r="M316" i="1" s="1"/>
  <c r="L316" i="1" a="1"/>
  <c r="L316" i="1" s="1"/>
  <c r="K316" i="1"/>
  <c r="HH315" i="1"/>
  <c r="GK315" i="1"/>
  <c r="FJ315" i="1"/>
  <c r="ES315" i="1"/>
  <c r="DV315" i="1" a="1"/>
  <c r="DV315" i="1" s="1"/>
  <c r="AN315" i="1" s="1"/>
  <c r="DH315" i="1"/>
  <c r="CN315" i="1"/>
  <c r="AO315" i="1"/>
  <c r="M315" i="1" a="1"/>
  <c r="M315" i="1" s="1"/>
  <c r="L315" i="1"/>
  <c r="L315" i="1" a="1"/>
  <c r="K315" i="1"/>
  <c r="HH314" i="1"/>
  <c r="GK314" i="1"/>
  <c r="FJ314" i="1"/>
  <c r="ES314" i="1"/>
  <c r="AO314" i="1"/>
  <c r="M314" i="1" a="1"/>
  <c r="M314" i="1" s="1"/>
  <c r="L314" i="1" a="1"/>
  <c r="L314" i="1" s="1"/>
  <c r="K314" i="1"/>
  <c r="HH313" i="1"/>
  <c r="GK313" i="1"/>
  <c r="AN313" i="1" s="1"/>
  <c r="AO313" i="1"/>
  <c r="M313" i="1" a="1"/>
  <c r="M313" i="1" s="1"/>
  <c r="L313" i="1" a="1"/>
  <c r="L313" i="1" s="1"/>
  <c r="K313" i="1"/>
  <c r="HH312" i="1"/>
  <c r="GK312" i="1"/>
  <c r="FJ312" i="1"/>
  <c r="ES312" i="1"/>
  <c r="DV312" i="1" a="1"/>
  <c r="DV312" i="1" s="1"/>
  <c r="DH312" i="1"/>
  <c r="CN312" i="1"/>
  <c r="AO312" i="1"/>
  <c r="M312" i="1" a="1"/>
  <c r="M312" i="1" s="1"/>
  <c r="L312" i="1" a="1"/>
  <c r="L312" i="1" s="1"/>
  <c r="K312" i="1"/>
  <c r="HH311" i="1"/>
  <c r="GK311" i="1"/>
  <c r="FJ311" i="1"/>
  <c r="ES311" i="1"/>
  <c r="DV311" i="1" a="1"/>
  <c r="DV311" i="1" s="1"/>
  <c r="DH311" i="1"/>
  <c r="CN311" i="1"/>
  <c r="AO311" i="1"/>
  <c r="M311" i="1" a="1"/>
  <c r="M311" i="1" s="1"/>
  <c r="L311" i="1" a="1"/>
  <c r="L311" i="1" s="1"/>
  <c r="K311" i="1"/>
  <c r="HH310" i="1"/>
  <c r="GK310" i="1"/>
  <c r="AN310" i="1" s="1"/>
  <c r="AO310" i="1"/>
  <c r="M310" i="1" a="1"/>
  <c r="M310" i="1" s="1"/>
  <c r="L310" i="1" a="1"/>
  <c r="L310" i="1" s="1"/>
  <c r="K310" i="1"/>
  <c r="HH309" i="1"/>
  <c r="GK309" i="1"/>
  <c r="AO309" i="1"/>
  <c r="M309" i="1" a="1"/>
  <c r="M309" i="1" s="1"/>
  <c r="L309" i="1" a="1"/>
  <c r="L309" i="1" s="1"/>
  <c r="K309" i="1"/>
  <c r="HH308" i="1"/>
  <c r="GK308" i="1"/>
  <c r="AN308" i="1" s="1"/>
  <c r="AO308" i="1"/>
  <c r="M308" i="1" a="1"/>
  <c r="M308" i="1" s="1"/>
  <c r="L308" i="1" a="1"/>
  <c r="L308" i="1" s="1"/>
  <c r="K308" i="1"/>
  <c r="HH307" i="1"/>
  <c r="GK307" i="1"/>
  <c r="FJ307" i="1"/>
  <c r="ES307" i="1"/>
  <c r="DV307" i="1" a="1"/>
  <c r="DV307" i="1" s="1"/>
  <c r="DH307" i="1"/>
  <c r="CN307" i="1"/>
  <c r="AO307" i="1"/>
  <c r="M307" i="1" a="1"/>
  <c r="M307" i="1" s="1"/>
  <c r="L307" i="1" a="1"/>
  <c r="L307" i="1" s="1"/>
  <c r="K307" i="1"/>
  <c r="HH306" i="1"/>
  <c r="GK306" i="1"/>
  <c r="FJ306" i="1"/>
  <c r="ES306" i="1"/>
  <c r="AO306" i="1"/>
  <c r="M306" i="1" a="1"/>
  <c r="M306" i="1" s="1"/>
  <c r="L306" i="1" a="1"/>
  <c r="L306" i="1" s="1"/>
  <c r="K306" i="1"/>
  <c r="HH305" i="1"/>
  <c r="GK305" i="1"/>
  <c r="ES305" i="1"/>
  <c r="AN305" i="1" s="1"/>
  <c r="AO305" i="1"/>
  <c r="M305" i="1" a="1"/>
  <c r="M305" i="1" s="1"/>
  <c r="L305" i="1" a="1"/>
  <c r="L305" i="1" s="1"/>
  <c r="K305" i="1"/>
  <c r="GK304" i="1"/>
  <c r="FJ304" i="1"/>
  <c r="ES304" i="1"/>
  <c r="AN304" i="1" s="1"/>
  <c r="AO304" i="1"/>
  <c r="M304" i="1" a="1"/>
  <c r="M304" i="1" s="1"/>
  <c r="L304" i="1" a="1"/>
  <c r="L304" i="1" s="1"/>
  <c r="K304" i="1"/>
  <c r="HH303" i="1"/>
  <c r="GK303" i="1"/>
  <c r="FJ303" i="1"/>
  <c r="ES303" i="1"/>
  <c r="DV303" i="1" a="1"/>
  <c r="DV303" i="1" s="1"/>
  <c r="DH303" i="1"/>
  <c r="CN303" i="1"/>
  <c r="AO303" i="1"/>
  <c r="M303" i="1" a="1"/>
  <c r="M303" i="1" s="1"/>
  <c r="L303" i="1" a="1"/>
  <c r="L303" i="1" s="1"/>
  <c r="K303" i="1"/>
  <c r="HH302" i="1"/>
  <c r="GK302" i="1"/>
  <c r="FJ302" i="1"/>
  <c r="ES302" i="1"/>
  <c r="DH302" i="1"/>
  <c r="CN302" i="1"/>
  <c r="AO302" i="1"/>
  <c r="M302" i="1" a="1"/>
  <c r="M302" i="1" s="1"/>
  <c r="L302" i="1" a="1"/>
  <c r="L302" i="1" s="1"/>
  <c r="K302" i="1"/>
  <c r="HH301" i="1"/>
  <c r="GK301" i="1"/>
  <c r="FJ301" i="1"/>
  <c r="ES301" i="1"/>
  <c r="DV301" i="1" a="1"/>
  <c r="DV301" i="1" s="1"/>
  <c r="DH301" i="1"/>
  <c r="CN301" i="1"/>
  <c r="AO301" i="1"/>
  <c r="M301" i="1" a="1"/>
  <c r="M301" i="1" s="1"/>
  <c r="L301" i="1" a="1"/>
  <c r="L301" i="1" s="1"/>
  <c r="K301" i="1"/>
  <c r="HH300" i="1"/>
  <c r="FJ300" i="1"/>
  <c r="ES300" i="1"/>
  <c r="DV300" i="1" a="1"/>
  <c r="DV300" i="1" s="1"/>
  <c r="DH300" i="1"/>
  <c r="CN300" i="1"/>
  <c r="AO300" i="1"/>
  <c r="M300" i="1" a="1"/>
  <c r="M300" i="1" s="1"/>
  <c r="L300" i="1" a="1"/>
  <c r="L300" i="1" s="1"/>
  <c r="K300" i="1"/>
  <c r="HH299" i="1"/>
  <c r="GK299" i="1"/>
  <c r="FJ299" i="1"/>
  <c r="ES299" i="1"/>
  <c r="CN299" i="1"/>
  <c r="AO299" i="1"/>
  <c r="M299" i="1" a="1"/>
  <c r="M299" i="1" s="1"/>
  <c r="L299" i="1" a="1"/>
  <c r="L299" i="1" s="1"/>
  <c r="K299" i="1"/>
  <c r="HH298" i="1"/>
  <c r="GK298" i="1"/>
  <c r="FJ298" i="1"/>
  <c r="ES298" i="1"/>
  <c r="DH298" i="1"/>
  <c r="CN298" i="1"/>
  <c r="AO298" i="1"/>
  <c r="M298" i="1" a="1"/>
  <c r="M298" i="1" s="1"/>
  <c r="L298" i="1" a="1"/>
  <c r="L298" i="1" s="1"/>
  <c r="K298" i="1"/>
  <c r="HH297" i="1"/>
  <c r="GK297" i="1"/>
  <c r="FJ297" i="1"/>
  <c r="ES297" i="1"/>
  <c r="DV297" i="1" a="1"/>
  <c r="DV297" i="1" s="1"/>
  <c r="DH297" i="1"/>
  <c r="CN297" i="1"/>
  <c r="AO297" i="1"/>
  <c r="M297" i="1" a="1"/>
  <c r="M297" i="1" s="1"/>
  <c r="L297" i="1" a="1"/>
  <c r="L297" i="1" s="1"/>
  <c r="K297" i="1"/>
  <c r="HH296" i="1"/>
  <c r="GK296" i="1"/>
  <c r="FJ296" i="1"/>
  <c r="ES296" i="1"/>
  <c r="DV296" i="1" a="1"/>
  <c r="DV296" i="1" s="1"/>
  <c r="DH296" i="1"/>
  <c r="CN296" i="1"/>
  <c r="AO296" i="1"/>
  <c r="M296" i="1" a="1"/>
  <c r="M296" i="1" s="1"/>
  <c r="L296" i="1" a="1"/>
  <c r="L296" i="1" s="1"/>
  <c r="K296" i="1"/>
  <c r="HH295" i="1"/>
  <c r="GK295" i="1"/>
  <c r="FJ295" i="1"/>
  <c r="ES295" i="1"/>
  <c r="DV295" i="1" a="1"/>
  <c r="DV295" i="1" s="1"/>
  <c r="AN295" i="1" s="1"/>
  <c r="DH295" i="1"/>
  <c r="CN295" i="1"/>
  <c r="AO295" i="1"/>
  <c r="M295" i="1" a="1"/>
  <c r="M295" i="1" s="1"/>
  <c r="L295" i="1" a="1"/>
  <c r="L295" i="1" s="1"/>
  <c r="K295" i="1"/>
  <c r="HH294" i="1"/>
  <c r="GK294" i="1"/>
  <c r="FJ294" i="1"/>
  <c r="ES294" i="1"/>
  <c r="DV294" i="1" a="1"/>
  <c r="DV294" i="1" s="1"/>
  <c r="CN294" i="1"/>
  <c r="AO294" i="1"/>
  <c r="M294" i="1" a="1"/>
  <c r="M294" i="1" s="1"/>
  <c r="L294" i="1" a="1"/>
  <c r="L294" i="1" s="1"/>
  <c r="K294" i="1"/>
  <c r="HH293" i="1"/>
  <c r="GK293" i="1"/>
  <c r="FJ293" i="1"/>
  <c r="ES293" i="1"/>
  <c r="DV293" i="1" a="1"/>
  <c r="DV293" i="1" s="1"/>
  <c r="AN293" i="1" s="1"/>
  <c r="DH293" i="1"/>
  <c r="CN293" i="1"/>
  <c r="AO293" i="1"/>
  <c r="M293" i="1" a="1"/>
  <c r="M293" i="1" s="1"/>
  <c r="L293" i="1" a="1"/>
  <c r="L293" i="1" s="1"/>
  <c r="K293" i="1"/>
  <c r="HH292" i="1"/>
  <c r="FJ292" i="1"/>
  <c r="ES292" i="1"/>
  <c r="CN292" i="1"/>
  <c r="AO292" i="1"/>
  <c r="M292" i="1" a="1"/>
  <c r="M292" i="1" s="1"/>
  <c r="L292" i="1" a="1"/>
  <c r="L292" i="1" s="1"/>
  <c r="K292" i="1"/>
  <c r="HH291" i="1"/>
  <c r="GK291" i="1"/>
  <c r="FJ291" i="1"/>
  <c r="ES291" i="1"/>
  <c r="DH291" i="1"/>
  <c r="CN291" i="1"/>
  <c r="AO291" i="1"/>
  <c r="M291" i="1" a="1"/>
  <c r="M291" i="1" s="1"/>
  <c r="L291" i="1" a="1"/>
  <c r="L291" i="1" s="1"/>
  <c r="K291" i="1"/>
  <c r="HH290" i="1"/>
  <c r="GK290" i="1"/>
  <c r="FJ290" i="1"/>
  <c r="ES290" i="1"/>
  <c r="DH290" i="1"/>
  <c r="CN290" i="1"/>
  <c r="AO290" i="1"/>
  <c r="M290" i="1" a="1"/>
  <c r="M290" i="1" s="1"/>
  <c r="L290" i="1" a="1"/>
  <c r="L290" i="1" s="1"/>
  <c r="K290" i="1"/>
  <c r="HH289" i="1"/>
  <c r="GK289" i="1"/>
  <c r="FJ289" i="1"/>
  <c r="ES289" i="1"/>
  <c r="AO289" i="1"/>
  <c r="M289" i="1" a="1"/>
  <c r="M289" i="1" s="1"/>
  <c r="L289" i="1" a="1"/>
  <c r="L289" i="1" s="1"/>
  <c r="K289" i="1"/>
  <c r="HH288" i="1"/>
  <c r="GK288" i="1"/>
  <c r="FJ288" i="1"/>
  <c r="AN288" i="1" s="1"/>
  <c r="AO288" i="1"/>
  <c r="M288" i="1" a="1"/>
  <c r="M288" i="1" s="1"/>
  <c r="L288" i="1" a="1"/>
  <c r="L288" i="1" s="1"/>
  <c r="K288" i="1"/>
  <c r="HH287" i="1"/>
  <c r="GK287" i="1"/>
  <c r="FJ287" i="1"/>
  <c r="ES287" i="1"/>
  <c r="DH287" i="1"/>
  <c r="CN287" i="1"/>
  <c r="AO287" i="1"/>
  <c r="M287" i="1" a="1"/>
  <c r="M287" i="1" s="1"/>
  <c r="L287" i="1"/>
  <c r="L287" i="1" a="1"/>
  <c r="K287" i="1"/>
  <c r="HH286" i="1"/>
  <c r="GK286" i="1"/>
  <c r="FJ286" i="1"/>
  <c r="ES286" i="1"/>
  <c r="DV286" i="1" a="1"/>
  <c r="DV286" i="1" s="1"/>
  <c r="AN286" i="1" s="1"/>
  <c r="DH286" i="1"/>
  <c r="CN286" i="1"/>
  <c r="AO286" i="1"/>
  <c r="M286" i="1" a="1"/>
  <c r="M286" i="1" s="1"/>
  <c r="L286" i="1" a="1"/>
  <c r="L286" i="1" s="1"/>
  <c r="K286" i="1"/>
  <c r="HH285" i="1"/>
  <c r="GK285" i="1"/>
  <c r="FJ285" i="1"/>
  <c r="AN285" i="1" s="1"/>
  <c r="ES285" i="1"/>
  <c r="AO285" i="1"/>
  <c r="M285" i="1"/>
  <c r="M285" i="1" a="1"/>
  <c r="L285" i="1" a="1"/>
  <c r="L285" i="1" s="1"/>
  <c r="K285" i="1"/>
  <c r="HH284" i="1"/>
  <c r="GK284" i="1"/>
  <c r="FJ284" i="1"/>
  <c r="ES284" i="1"/>
  <c r="AO284" i="1"/>
  <c r="M284" i="1" a="1"/>
  <c r="M284" i="1" s="1"/>
  <c r="L284" i="1" a="1"/>
  <c r="L284" i="1" s="1"/>
  <c r="K284" i="1"/>
  <c r="HH283" i="1"/>
  <c r="GK283" i="1"/>
  <c r="FJ283" i="1"/>
  <c r="ES283" i="1"/>
  <c r="AO283" i="1"/>
  <c r="M283" i="1" a="1"/>
  <c r="M283" i="1" s="1"/>
  <c r="L283" i="1" a="1"/>
  <c r="L283" i="1" s="1"/>
  <c r="K283" i="1"/>
  <c r="HH282" i="1"/>
  <c r="GK282" i="1"/>
  <c r="AN282" i="1" s="1"/>
  <c r="FJ282" i="1"/>
  <c r="ES282" i="1"/>
  <c r="AO282" i="1"/>
  <c r="M282" i="1" a="1"/>
  <c r="M282" i="1" s="1"/>
  <c r="L282" i="1" a="1"/>
  <c r="L282" i="1" s="1"/>
  <c r="K282" i="1"/>
  <c r="HH281" i="1"/>
  <c r="GK281" i="1"/>
  <c r="FJ281" i="1"/>
  <c r="ES281" i="1"/>
  <c r="AO281" i="1"/>
  <c r="M281" i="1" a="1"/>
  <c r="M281" i="1" s="1"/>
  <c r="L281" i="1" a="1"/>
  <c r="L281" i="1" s="1"/>
  <c r="K281" i="1"/>
  <c r="HH280" i="1"/>
  <c r="GK280" i="1"/>
  <c r="FJ280" i="1"/>
  <c r="ES280" i="1"/>
  <c r="AO280" i="1"/>
  <c r="M280" i="1" a="1"/>
  <c r="M280" i="1" s="1"/>
  <c r="L280" i="1" a="1"/>
  <c r="L280" i="1" s="1"/>
  <c r="K280" i="1"/>
  <c r="HH279" i="1"/>
  <c r="GK279" i="1"/>
  <c r="FJ279" i="1"/>
  <c r="ES279" i="1"/>
  <c r="DV279" i="1" a="1"/>
  <c r="DV279" i="1" s="1"/>
  <c r="DH279" i="1"/>
  <c r="CN279" i="1"/>
  <c r="AO279" i="1"/>
  <c r="M279" i="1" a="1"/>
  <c r="M279" i="1" s="1"/>
  <c r="L279" i="1" a="1"/>
  <c r="L279" i="1" s="1"/>
  <c r="K279" i="1"/>
  <c r="HH278" i="1"/>
  <c r="FJ278" i="1"/>
  <c r="ES278" i="1"/>
  <c r="DV278" i="1" a="1"/>
  <c r="DV278" i="1" s="1"/>
  <c r="DH278" i="1"/>
  <c r="CN278" i="1"/>
  <c r="AO278" i="1"/>
  <c r="M278" i="1" a="1"/>
  <c r="M278" i="1" s="1"/>
  <c r="L278" i="1" a="1"/>
  <c r="L278" i="1" s="1"/>
  <c r="K278" i="1"/>
  <c r="HH277" i="1"/>
  <c r="GK277" i="1"/>
  <c r="FJ277" i="1"/>
  <c r="ES277" i="1"/>
  <c r="AO277" i="1"/>
  <c r="M277" i="1" a="1"/>
  <c r="M277" i="1" s="1"/>
  <c r="L277" i="1" a="1"/>
  <c r="L277" i="1" s="1"/>
  <c r="K277" i="1"/>
  <c r="HH276" i="1"/>
  <c r="GK276" i="1"/>
  <c r="FJ276" i="1"/>
  <c r="AN276" i="1" s="1"/>
  <c r="AO276" i="1"/>
  <c r="M276" i="1" a="1"/>
  <c r="M276" i="1" s="1"/>
  <c r="L276" i="1" a="1"/>
  <c r="L276" i="1" s="1"/>
  <c r="K276" i="1"/>
  <c r="HH275" i="1"/>
  <c r="GK275" i="1"/>
  <c r="FJ275" i="1"/>
  <c r="ES275" i="1"/>
  <c r="AO275" i="1"/>
  <c r="M275" i="1" a="1"/>
  <c r="M275" i="1" s="1"/>
  <c r="L275" i="1" a="1"/>
  <c r="L275" i="1" s="1"/>
  <c r="K275" i="1"/>
  <c r="HH274" i="1"/>
  <c r="GK274" i="1"/>
  <c r="FJ274" i="1"/>
  <c r="ES274" i="1"/>
  <c r="DV274" i="1" a="1"/>
  <c r="DV274" i="1" s="1"/>
  <c r="DH274" i="1"/>
  <c r="CN274" i="1"/>
  <c r="AO274" i="1"/>
  <c r="M274" i="1" a="1"/>
  <c r="M274" i="1" s="1"/>
  <c r="L274" i="1" a="1"/>
  <c r="L274" i="1" s="1"/>
  <c r="K274" i="1"/>
  <c r="HH273" i="1"/>
  <c r="GK273" i="1"/>
  <c r="FJ273" i="1"/>
  <c r="ES273" i="1"/>
  <c r="DH273" i="1"/>
  <c r="CN273" i="1"/>
  <c r="AO273" i="1"/>
  <c r="M273" i="1" a="1"/>
  <c r="M273" i="1" s="1"/>
  <c r="L273" i="1" a="1"/>
  <c r="L273" i="1" s="1"/>
  <c r="K273" i="1"/>
  <c r="HH272" i="1"/>
  <c r="GK272" i="1"/>
  <c r="FJ272" i="1"/>
  <c r="ES272" i="1"/>
  <c r="DH272" i="1"/>
  <c r="CN272" i="1"/>
  <c r="AO272" i="1"/>
  <c r="M272" i="1" a="1"/>
  <c r="M272" i="1" s="1"/>
  <c r="L272" i="1" a="1"/>
  <c r="L272" i="1" s="1"/>
  <c r="K272" i="1"/>
  <c r="HH271" i="1"/>
  <c r="GK271" i="1"/>
  <c r="FJ271" i="1"/>
  <c r="AO271" i="1"/>
  <c r="M271" i="1" a="1"/>
  <c r="M271" i="1" s="1"/>
  <c r="L271" i="1" a="1"/>
  <c r="L271" i="1" s="1"/>
  <c r="K271" i="1"/>
  <c r="HH270" i="1"/>
  <c r="GK270" i="1"/>
  <c r="FJ270" i="1"/>
  <c r="AN270" i="1" s="1"/>
  <c r="AO270" i="1"/>
  <c r="M270" i="1" a="1"/>
  <c r="M270" i="1" s="1"/>
  <c r="L270" i="1" a="1"/>
  <c r="L270" i="1" s="1"/>
  <c r="K270" i="1"/>
  <c r="HH269" i="1"/>
  <c r="GK269" i="1"/>
  <c r="FJ269" i="1"/>
  <c r="ES269" i="1"/>
  <c r="AO269" i="1"/>
  <c r="M269" i="1" a="1"/>
  <c r="M269" i="1" s="1"/>
  <c r="L269" i="1" a="1"/>
  <c r="L269" i="1" s="1"/>
  <c r="K269" i="1"/>
  <c r="HH268" i="1"/>
  <c r="GK268" i="1"/>
  <c r="FJ268" i="1"/>
  <c r="ES268" i="1"/>
  <c r="DV268" i="1" a="1"/>
  <c r="DV268" i="1" s="1"/>
  <c r="DH268" i="1"/>
  <c r="CN268" i="1"/>
  <c r="AO268" i="1"/>
  <c r="M268" i="1" a="1"/>
  <c r="M268" i="1" s="1"/>
  <c r="L268" i="1" a="1"/>
  <c r="L268" i="1" s="1"/>
  <c r="K268" i="1"/>
  <c r="HH267" i="1"/>
  <c r="GK267" i="1"/>
  <c r="FJ267" i="1"/>
  <c r="ES267" i="1"/>
  <c r="DH267" i="1"/>
  <c r="CN267" i="1"/>
  <c r="AO267" i="1"/>
  <c r="M267" i="1" a="1"/>
  <c r="M267" i="1" s="1"/>
  <c r="L267" i="1" a="1"/>
  <c r="L267" i="1" s="1"/>
  <c r="K267" i="1"/>
  <c r="HH266" i="1"/>
  <c r="GK266" i="1"/>
  <c r="FJ266" i="1"/>
  <c r="ES266" i="1"/>
  <c r="DV266" i="1" a="1"/>
  <c r="DV266" i="1" s="1"/>
  <c r="DH266" i="1"/>
  <c r="CN266" i="1"/>
  <c r="AO266" i="1"/>
  <c r="M266" i="1" a="1"/>
  <c r="M266" i="1" s="1"/>
  <c r="L266" i="1" a="1"/>
  <c r="L266" i="1" s="1"/>
  <c r="K266" i="1"/>
  <c r="HH265" i="1"/>
  <c r="GK265" i="1"/>
  <c r="FJ265" i="1"/>
  <c r="ES265" i="1"/>
  <c r="AO265" i="1"/>
  <c r="M265" i="1" a="1"/>
  <c r="M265" i="1" s="1"/>
  <c r="L265" i="1" a="1"/>
  <c r="L265" i="1" s="1"/>
  <c r="K265" i="1"/>
  <c r="HH264" i="1"/>
  <c r="GK264" i="1"/>
  <c r="FJ264" i="1"/>
  <c r="ES264" i="1"/>
  <c r="AO264" i="1"/>
  <c r="M264" i="1" a="1"/>
  <c r="M264" i="1" s="1"/>
  <c r="L264" i="1" a="1"/>
  <c r="L264" i="1" s="1"/>
  <c r="K264" i="1"/>
  <c r="HH263" i="1"/>
  <c r="GK263" i="1"/>
  <c r="FJ263" i="1"/>
  <c r="ES263" i="1"/>
  <c r="AO263" i="1"/>
  <c r="M263" i="1" a="1"/>
  <c r="M263" i="1" s="1"/>
  <c r="L263" i="1"/>
  <c r="L263" i="1" a="1"/>
  <c r="K263" i="1"/>
  <c r="HH262" i="1"/>
  <c r="GK262" i="1"/>
  <c r="FJ262" i="1"/>
  <c r="AO262" i="1"/>
  <c r="AN262" i="1"/>
  <c r="M262" i="1"/>
  <c r="M262" i="1" a="1"/>
  <c r="L262" i="1" a="1"/>
  <c r="L262" i="1" s="1"/>
  <c r="K262" i="1"/>
  <c r="HH261" i="1"/>
  <c r="GK261" i="1"/>
  <c r="FJ261" i="1"/>
  <c r="ES261" i="1"/>
  <c r="AO261" i="1"/>
  <c r="M261" i="1" a="1"/>
  <c r="M261" i="1" s="1"/>
  <c r="L261" i="1" a="1"/>
  <c r="L261" i="1" s="1"/>
  <c r="K261" i="1"/>
  <c r="HH260" i="1"/>
  <c r="GK260" i="1"/>
  <c r="FJ260" i="1"/>
  <c r="ES260" i="1"/>
  <c r="AO260" i="1"/>
  <c r="M260" i="1" a="1"/>
  <c r="M260" i="1" s="1"/>
  <c r="L260" i="1" a="1"/>
  <c r="L260" i="1" s="1"/>
  <c r="K260" i="1"/>
  <c r="HH259" i="1"/>
  <c r="GK259" i="1"/>
  <c r="FJ259" i="1"/>
  <c r="AN259" i="1" s="1"/>
  <c r="ES259" i="1"/>
  <c r="AO259" i="1"/>
  <c r="M259" i="1" a="1"/>
  <c r="M259" i="1" s="1"/>
  <c r="L259" i="1" a="1"/>
  <c r="L259" i="1" s="1"/>
  <c r="K259" i="1"/>
  <c r="HH258" i="1"/>
  <c r="GK258" i="1"/>
  <c r="FJ258" i="1"/>
  <c r="ES258" i="1"/>
  <c r="AO258" i="1"/>
  <c r="M258" i="1" a="1"/>
  <c r="M258" i="1" s="1"/>
  <c r="L258" i="1" a="1"/>
  <c r="L258" i="1" s="1"/>
  <c r="K258" i="1"/>
  <c r="HH257" i="1"/>
  <c r="GK257" i="1"/>
  <c r="FJ257" i="1"/>
  <c r="ES257" i="1"/>
  <c r="DV257" i="1" a="1"/>
  <c r="DV257" i="1" s="1"/>
  <c r="DH257" i="1"/>
  <c r="CN257" i="1"/>
  <c r="AO257" i="1"/>
  <c r="M257" i="1" a="1"/>
  <c r="M257" i="1" s="1"/>
  <c r="L257" i="1" a="1"/>
  <c r="L257" i="1" s="1"/>
  <c r="K257" i="1"/>
  <c r="HH256" i="1"/>
  <c r="GK256" i="1"/>
  <c r="FJ256" i="1"/>
  <c r="ES256" i="1"/>
  <c r="DV256" i="1" a="1"/>
  <c r="DV256" i="1" s="1"/>
  <c r="DH256" i="1"/>
  <c r="CN256" i="1"/>
  <c r="AO256" i="1"/>
  <c r="M256" i="1" a="1"/>
  <c r="M256" i="1" s="1"/>
  <c r="L256" i="1" a="1"/>
  <c r="L256" i="1" s="1"/>
  <c r="K256" i="1"/>
  <c r="HH255" i="1"/>
  <c r="GK255" i="1"/>
  <c r="FJ255" i="1"/>
  <c r="ES255" i="1"/>
  <c r="DV255" i="1" a="1"/>
  <c r="DV255" i="1" s="1"/>
  <c r="DH255" i="1"/>
  <c r="CN255" i="1"/>
  <c r="AO255" i="1"/>
  <c r="M255" i="1" a="1"/>
  <c r="M255" i="1" s="1"/>
  <c r="L255" i="1" a="1"/>
  <c r="L255" i="1" s="1"/>
  <c r="K255" i="1"/>
  <c r="HH254" i="1"/>
  <c r="GK254" i="1"/>
  <c r="FJ254" i="1"/>
  <c r="ES254" i="1"/>
  <c r="AO254" i="1"/>
  <c r="M254" i="1" a="1"/>
  <c r="M254" i="1" s="1"/>
  <c r="L254" i="1" a="1"/>
  <c r="L254" i="1" s="1"/>
  <c r="K254" i="1"/>
  <c r="HH253" i="1"/>
  <c r="GK253" i="1"/>
  <c r="FJ253" i="1"/>
  <c r="ES253" i="1"/>
  <c r="AO253" i="1"/>
  <c r="M253" i="1"/>
  <c r="M253" i="1" a="1"/>
  <c r="L253" i="1" a="1"/>
  <c r="L253" i="1" s="1"/>
  <c r="K253" i="1"/>
  <c r="HH252" i="1"/>
  <c r="GK252" i="1"/>
  <c r="FJ252" i="1"/>
  <c r="ES252" i="1"/>
  <c r="AO252" i="1"/>
  <c r="M252" i="1" a="1"/>
  <c r="M252" i="1" s="1"/>
  <c r="L252" i="1" a="1"/>
  <c r="L252" i="1" s="1"/>
  <c r="K252" i="1"/>
  <c r="HH251" i="1"/>
  <c r="GK251" i="1"/>
  <c r="FJ251" i="1"/>
  <c r="ES251" i="1"/>
  <c r="AO251" i="1"/>
  <c r="M251" i="1" a="1"/>
  <c r="M251" i="1" s="1"/>
  <c r="L251" i="1" a="1"/>
  <c r="L251" i="1" s="1"/>
  <c r="K251" i="1"/>
  <c r="HH250" i="1"/>
  <c r="GK250" i="1"/>
  <c r="FJ250" i="1"/>
  <c r="ES250" i="1"/>
  <c r="DV250" i="1" a="1"/>
  <c r="DV250" i="1" s="1"/>
  <c r="DH250" i="1"/>
  <c r="CN250" i="1"/>
  <c r="AO250" i="1"/>
  <c r="M250" i="1" a="1"/>
  <c r="M250" i="1" s="1"/>
  <c r="L250" i="1" a="1"/>
  <c r="L250" i="1" s="1"/>
  <c r="K250" i="1"/>
  <c r="HH249" i="1"/>
  <c r="GK249" i="1"/>
  <c r="FJ249" i="1"/>
  <c r="ES249" i="1"/>
  <c r="AO249" i="1"/>
  <c r="M249" i="1" a="1"/>
  <c r="M249" i="1" s="1"/>
  <c r="L249" i="1" a="1"/>
  <c r="L249" i="1" s="1"/>
  <c r="K249" i="1"/>
  <c r="HH248" i="1"/>
  <c r="GK248" i="1"/>
  <c r="FJ248" i="1"/>
  <c r="ES248" i="1"/>
  <c r="DV248" i="1"/>
  <c r="DV248" i="1" a="1"/>
  <c r="DH248" i="1"/>
  <c r="CN248" i="1"/>
  <c r="AO248" i="1"/>
  <c r="M248" i="1" a="1"/>
  <c r="M248" i="1" s="1"/>
  <c r="L248" i="1" a="1"/>
  <c r="L248" i="1" s="1"/>
  <c r="K248" i="1"/>
  <c r="HH247" i="1"/>
  <c r="GK247" i="1"/>
  <c r="FJ247" i="1"/>
  <c r="ES247" i="1"/>
  <c r="DV247" i="1" a="1"/>
  <c r="DV247" i="1" s="1"/>
  <c r="DH247" i="1"/>
  <c r="CN247" i="1"/>
  <c r="AO247" i="1"/>
  <c r="M247" i="1" a="1"/>
  <c r="M247" i="1" s="1"/>
  <c r="L247" i="1" a="1"/>
  <c r="L247" i="1" s="1"/>
  <c r="K247" i="1"/>
  <c r="HH246" i="1"/>
  <c r="GK246" i="1"/>
  <c r="FJ246" i="1"/>
  <c r="ES246" i="1"/>
  <c r="AO246" i="1"/>
  <c r="M246" i="1"/>
  <c r="M246" i="1" a="1"/>
  <c r="L246" i="1" a="1"/>
  <c r="L246" i="1" s="1"/>
  <c r="K246" i="1"/>
  <c r="HH245" i="1"/>
  <c r="GK245" i="1"/>
  <c r="FJ245" i="1"/>
  <c r="ES245" i="1"/>
  <c r="DH245" i="1"/>
  <c r="CN245" i="1"/>
  <c r="AO245" i="1"/>
  <c r="M245" i="1" a="1"/>
  <c r="M245" i="1" s="1"/>
  <c r="L245" i="1" a="1"/>
  <c r="L245" i="1" s="1"/>
  <c r="K245" i="1"/>
  <c r="HH244" i="1"/>
  <c r="GK244" i="1"/>
  <c r="FJ244" i="1"/>
  <c r="ES244" i="1"/>
  <c r="CN244" i="1"/>
  <c r="AO244" i="1"/>
  <c r="M244" i="1" a="1"/>
  <c r="M244" i="1" s="1"/>
  <c r="L244" i="1" a="1"/>
  <c r="L244" i="1" s="1"/>
  <c r="K244" i="1"/>
  <c r="HH243" i="1"/>
  <c r="GK243" i="1"/>
  <c r="ES243" i="1"/>
  <c r="DH243" i="1"/>
  <c r="CN243" i="1"/>
  <c r="AO243" i="1"/>
  <c r="M243" i="1" a="1"/>
  <c r="M243" i="1" s="1"/>
  <c r="L243" i="1" a="1"/>
  <c r="L243" i="1" s="1"/>
  <c r="K243" i="1"/>
  <c r="HH242" i="1"/>
  <c r="GK242" i="1"/>
  <c r="FJ242" i="1"/>
  <c r="ES242" i="1"/>
  <c r="DH242" i="1"/>
  <c r="CN242" i="1"/>
  <c r="AO242" i="1"/>
  <c r="M242" i="1" a="1"/>
  <c r="M242" i="1" s="1"/>
  <c r="L242" i="1" a="1"/>
  <c r="L242" i="1" s="1"/>
  <c r="K242" i="1"/>
  <c r="HH241" i="1"/>
  <c r="GK241" i="1"/>
  <c r="FJ241" i="1"/>
  <c r="ES241" i="1"/>
  <c r="AO241" i="1"/>
  <c r="M241" i="1" a="1"/>
  <c r="M241" i="1" s="1"/>
  <c r="L241" i="1" a="1"/>
  <c r="L241" i="1" s="1"/>
  <c r="K241" i="1"/>
  <c r="HH240" i="1"/>
  <c r="GK240" i="1"/>
  <c r="FJ240" i="1"/>
  <c r="ES240" i="1"/>
  <c r="DV240" i="1" a="1"/>
  <c r="DV240" i="1" s="1"/>
  <c r="DH240" i="1"/>
  <c r="CN240" i="1"/>
  <c r="AO240" i="1"/>
  <c r="M240" i="1"/>
  <c r="M240" i="1" a="1"/>
  <c r="L240" i="1" a="1"/>
  <c r="L240" i="1" s="1"/>
  <c r="K240" i="1"/>
  <c r="HH239" i="1"/>
  <c r="FJ239" i="1"/>
  <c r="ES239" i="1"/>
  <c r="DV239" i="1" a="1"/>
  <c r="DV239" i="1" s="1"/>
  <c r="DH239" i="1"/>
  <c r="CN239" i="1"/>
  <c r="AO239" i="1"/>
  <c r="M239" i="1" a="1"/>
  <c r="M239" i="1" s="1"/>
  <c r="L239" i="1" a="1"/>
  <c r="L239" i="1" s="1"/>
  <c r="K239" i="1"/>
  <c r="HH238" i="1"/>
  <c r="GK238" i="1"/>
  <c r="AN238" i="1" s="1"/>
  <c r="FJ238" i="1"/>
  <c r="ES238" i="1"/>
  <c r="AO238" i="1"/>
  <c r="M238" i="1" a="1"/>
  <c r="M238" i="1" s="1"/>
  <c r="L238" i="1" a="1"/>
  <c r="L238" i="1" s="1"/>
  <c r="K238" i="1"/>
  <c r="HH237" i="1"/>
  <c r="GK237" i="1"/>
  <c r="FJ237" i="1"/>
  <c r="ES237" i="1"/>
  <c r="DV237" i="1" a="1"/>
  <c r="DV237" i="1" s="1"/>
  <c r="DH237" i="1"/>
  <c r="CN237" i="1"/>
  <c r="AO237" i="1"/>
  <c r="M237" i="1" a="1"/>
  <c r="M237" i="1" s="1"/>
  <c r="L237" i="1" a="1"/>
  <c r="L237" i="1" s="1"/>
  <c r="K237" i="1"/>
  <c r="HH236" i="1"/>
  <c r="GK236" i="1"/>
  <c r="FJ236" i="1"/>
  <c r="ES236" i="1"/>
  <c r="DH236" i="1"/>
  <c r="CN236" i="1"/>
  <c r="AO236" i="1"/>
  <c r="M236" i="1"/>
  <c r="M236" i="1" a="1"/>
  <c r="L236" i="1" a="1"/>
  <c r="L236" i="1" s="1"/>
  <c r="K236" i="1"/>
  <c r="HH235" i="1"/>
  <c r="GK235" i="1"/>
  <c r="FJ235" i="1"/>
  <c r="ES235" i="1"/>
  <c r="DH235" i="1"/>
  <c r="CN235" i="1"/>
  <c r="AO235" i="1"/>
  <c r="M235" i="1"/>
  <c r="M235" i="1" a="1"/>
  <c r="L235" i="1" a="1"/>
  <c r="L235" i="1" s="1"/>
  <c r="K235" i="1"/>
  <c r="HH234" i="1"/>
  <c r="GK234" i="1"/>
  <c r="FJ234" i="1"/>
  <c r="ES234" i="1"/>
  <c r="AO234" i="1"/>
  <c r="M234" i="1" a="1"/>
  <c r="M234" i="1" s="1"/>
  <c r="L234" i="1" a="1"/>
  <c r="L234" i="1" s="1"/>
  <c r="K234" i="1"/>
  <c r="HH233" i="1"/>
  <c r="GK233" i="1"/>
  <c r="FJ233" i="1"/>
  <c r="ES233" i="1"/>
  <c r="DV233" i="1"/>
  <c r="AN233" i="1" s="1"/>
  <c r="DV233" i="1" a="1"/>
  <c r="DH233" i="1"/>
  <c r="CN233" i="1"/>
  <c r="AO233" i="1"/>
  <c r="M233" i="1" a="1"/>
  <c r="M233" i="1" s="1"/>
  <c r="L233" i="1" a="1"/>
  <c r="L233" i="1" s="1"/>
  <c r="K233" i="1"/>
  <c r="HH232" i="1"/>
  <c r="GK232" i="1"/>
  <c r="FJ232" i="1"/>
  <c r="ES232" i="1"/>
  <c r="AO232" i="1"/>
  <c r="M232" i="1" a="1"/>
  <c r="M232" i="1" s="1"/>
  <c r="L232" i="1" a="1"/>
  <c r="L232" i="1" s="1"/>
  <c r="K232" i="1"/>
  <c r="HH231" i="1"/>
  <c r="GK231" i="1"/>
  <c r="FJ231" i="1"/>
  <c r="ES231" i="1"/>
  <c r="DV231" i="1" a="1"/>
  <c r="DV231" i="1" s="1"/>
  <c r="DH231" i="1"/>
  <c r="CN231" i="1"/>
  <c r="AO231" i="1"/>
  <c r="M231" i="1" a="1"/>
  <c r="M231" i="1" s="1"/>
  <c r="L231" i="1" a="1"/>
  <c r="L231" i="1" s="1"/>
  <c r="K231" i="1"/>
  <c r="HH230" i="1"/>
  <c r="GK230" i="1"/>
  <c r="FJ230" i="1"/>
  <c r="ES230" i="1"/>
  <c r="DV230" i="1" a="1"/>
  <c r="DV230" i="1" s="1"/>
  <c r="DH230" i="1"/>
  <c r="CN230" i="1"/>
  <c r="AO230" i="1"/>
  <c r="M230" i="1" a="1"/>
  <c r="M230" i="1" s="1"/>
  <c r="L230" i="1" a="1"/>
  <c r="L230" i="1" s="1"/>
  <c r="K230" i="1"/>
  <c r="HH229" i="1"/>
  <c r="GK229" i="1"/>
  <c r="FJ229" i="1"/>
  <c r="ES229" i="1"/>
  <c r="AO229" i="1"/>
  <c r="M229" i="1" a="1"/>
  <c r="M229" i="1" s="1"/>
  <c r="L229" i="1" a="1"/>
  <c r="L229" i="1" s="1"/>
  <c r="K229" i="1"/>
  <c r="HH228" i="1"/>
  <c r="GK228" i="1"/>
  <c r="FJ228" i="1"/>
  <c r="ES228" i="1"/>
  <c r="AO228" i="1"/>
  <c r="M228" i="1" a="1"/>
  <c r="M228" i="1" s="1"/>
  <c r="L228" i="1" a="1"/>
  <c r="L228" i="1" s="1"/>
  <c r="K228" i="1"/>
  <c r="HH227" i="1"/>
  <c r="GK227" i="1"/>
  <c r="FJ227" i="1"/>
  <c r="ES227" i="1"/>
  <c r="DV227" i="1" a="1"/>
  <c r="DV227" i="1" s="1"/>
  <c r="DH227" i="1"/>
  <c r="CN227" i="1"/>
  <c r="AO227" i="1"/>
  <c r="M227" i="1" a="1"/>
  <c r="M227" i="1" s="1"/>
  <c r="L227" i="1" a="1"/>
  <c r="L227" i="1" s="1"/>
  <c r="K227" i="1"/>
  <c r="HH226" i="1"/>
  <c r="GK226" i="1"/>
  <c r="FJ226" i="1"/>
  <c r="ES226" i="1"/>
  <c r="DV226" i="1" a="1"/>
  <c r="DV226" i="1" s="1"/>
  <c r="DH226" i="1"/>
  <c r="CN226" i="1"/>
  <c r="AO226" i="1"/>
  <c r="M226" i="1" a="1"/>
  <c r="M226" i="1" s="1"/>
  <c r="L226" i="1" a="1"/>
  <c r="L226" i="1" s="1"/>
  <c r="K226" i="1"/>
  <c r="HH225" i="1"/>
  <c r="GK225" i="1"/>
  <c r="FJ225" i="1"/>
  <c r="ES225" i="1"/>
  <c r="DV225" i="1" a="1"/>
  <c r="DV225" i="1" s="1"/>
  <c r="DH225" i="1"/>
  <c r="CN225" i="1"/>
  <c r="AO225" i="1"/>
  <c r="M225" i="1" a="1"/>
  <c r="M225" i="1" s="1"/>
  <c r="L225" i="1" a="1"/>
  <c r="L225" i="1" s="1"/>
  <c r="K225" i="1"/>
  <c r="HH224" i="1"/>
  <c r="GK224" i="1"/>
  <c r="FJ224" i="1"/>
  <c r="ES224" i="1"/>
  <c r="DV224" i="1" a="1"/>
  <c r="DV224" i="1" s="1"/>
  <c r="DH224" i="1"/>
  <c r="CN224" i="1"/>
  <c r="AO224" i="1"/>
  <c r="M224" i="1" a="1"/>
  <c r="M224" i="1" s="1"/>
  <c r="L224" i="1"/>
  <c r="L224" i="1" a="1"/>
  <c r="K224" i="1"/>
  <c r="HH223" i="1"/>
  <c r="GK223" i="1"/>
  <c r="FJ223" i="1"/>
  <c r="ES223" i="1"/>
  <c r="DV223" i="1" a="1"/>
  <c r="DV223" i="1" s="1"/>
  <c r="DH223" i="1"/>
  <c r="CN223" i="1"/>
  <c r="AO223" i="1"/>
  <c r="M223" i="1" a="1"/>
  <c r="M223" i="1" s="1"/>
  <c r="L223" i="1" a="1"/>
  <c r="L223" i="1" s="1"/>
  <c r="K223" i="1"/>
  <c r="HH222" i="1"/>
  <c r="GK222" i="1"/>
  <c r="FJ222" i="1"/>
  <c r="ES222" i="1"/>
  <c r="DV222" i="1" a="1"/>
  <c r="DV222" i="1" s="1"/>
  <c r="DH222" i="1"/>
  <c r="CN222" i="1"/>
  <c r="AO222" i="1"/>
  <c r="M222" i="1"/>
  <c r="M222" i="1" a="1"/>
  <c r="L222" i="1" a="1"/>
  <c r="L222" i="1" s="1"/>
  <c r="K222" i="1"/>
  <c r="HH221" i="1"/>
  <c r="GK221" i="1"/>
  <c r="FJ221" i="1"/>
  <c r="ES221" i="1"/>
  <c r="DV221" i="1" a="1"/>
  <c r="DV221" i="1" s="1"/>
  <c r="DH221" i="1"/>
  <c r="CN221" i="1"/>
  <c r="AO221" i="1"/>
  <c r="M221" i="1" a="1"/>
  <c r="M221" i="1" s="1"/>
  <c r="L221" i="1"/>
  <c r="L221" i="1" a="1"/>
  <c r="K221" i="1"/>
  <c r="HH220" i="1"/>
  <c r="GK220" i="1"/>
  <c r="FJ220" i="1"/>
  <c r="ES220" i="1"/>
  <c r="DH220" i="1"/>
  <c r="CN220" i="1"/>
  <c r="AO220" i="1"/>
  <c r="M220" i="1" a="1"/>
  <c r="M220" i="1" s="1"/>
  <c r="L220" i="1" a="1"/>
  <c r="L220" i="1" s="1"/>
  <c r="K220" i="1"/>
  <c r="HH219" i="1"/>
  <c r="GK219" i="1"/>
  <c r="FJ219" i="1"/>
  <c r="ES219" i="1"/>
  <c r="DV219" i="1" a="1"/>
  <c r="DV219" i="1" s="1"/>
  <c r="DH219" i="1"/>
  <c r="CN219" i="1"/>
  <c r="AO219" i="1"/>
  <c r="M219" i="1" a="1"/>
  <c r="M219" i="1" s="1"/>
  <c r="L219" i="1" a="1"/>
  <c r="L219" i="1" s="1"/>
  <c r="K219" i="1"/>
  <c r="HH218" i="1"/>
  <c r="GK218" i="1"/>
  <c r="FJ218" i="1"/>
  <c r="ES218" i="1"/>
  <c r="DV218" i="1" a="1"/>
  <c r="DV218" i="1" s="1"/>
  <c r="DH218" i="1"/>
  <c r="CN218" i="1"/>
  <c r="AO218" i="1"/>
  <c r="M218" i="1" a="1"/>
  <c r="M218" i="1" s="1"/>
  <c r="L218" i="1" a="1"/>
  <c r="L218" i="1" s="1"/>
  <c r="K218" i="1"/>
  <c r="HH217" i="1"/>
  <c r="GK217" i="1"/>
  <c r="FJ217" i="1"/>
  <c r="ES217" i="1"/>
  <c r="DV217" i="1" a="1"/>
  <c r="DV217" i="1" s="1"/>
  <c r="DH217" i="1"/>
  <c r="CN217" i="1"/>
  <c r="AO217" i="1"/>
  <c r="M217" i="1"/>
  <c r="M217" i="1" a="1"/>
  <c r="L217" i="1" a="1"/>
  <c r="L217" i="1" s="1"/>
  <c r="K217" i="1"/>
  <c r="HH216" i="1"/>
  <c r="GK216" i="1"/>
  <c r="FJ216" i="1"/>
  <c r="DH216" i="1"/>
  <c r="CN216" i="1"/>
  <c r="AO216" i="1"/>
  <c r="M216" i="1" a="1"/>
  <c r="M216" i="1" s="1"/>
  <c r="L216" i="1"/>
  <c r="L216" i="1" a="1"/>
  <c r="K216" i="1"/>
  <c r="HH215" i="1"/>
  <c r="GK215" i="1"/>
  <c r="FJ215" i="1"/>
  <c r="ES215" i="1"/>
  <c r="DV215" i="1" a="1"/>
  <c r="DV215" i="1" s="1"/>
  <c r="AN215" i="1" s="1"/>
  <c r="DH215" i="1"/>
  <c r="CN215" i="1"/>
  <c r="AO215" i="1"/>
  <c r="M215" i="1"/>
  <c r="M215" i="1" a="1"/>
  <c r="L215" i="1" a="1"/>
  <c r="L215" i="1" s="1"/>
  <c r="K215" i="1"/>
  <c r="HH214" i="1"/>
  <c r="GK214" i="1"/>
  <c r="ES214" i="1"/>
  <c r="DV214" i="1" a="1"/>
  <c r="DV214" i="1" s="1"/>
  <c r="DH214" i="1"/>
  <c r="CN214" i="1"/>
  <c r="AO214" i="1"/>
  <c r="M214" i="1" a="1"/>
  <c r="M214" i="1" s="1"/>
  <c r="L214" i="1" a="1"/>
  <c r="L214" i="1" s="1"/>
  <c r="K214" i="1"/>
  <c r="HH213" i="1"/>
  <c r="GK213" i="1"/>
  <c r="FJ213" i="1"/>
  <c r="ES213" i="1"/>
  <c r="AO213" i="1"/>
  <c r="M213" i="1" a="1"/>
  <c r="M213" i="1" s="1"/>
  <c r="L213" i="1"/>
  <c r="L213" i="1" a="1"/>
  <c r="K213" i="1"/>
  <c r="HH212" i="1"/>
  <c r="GK212" i="1"/>
  <c r="FJ212" i="1"/>
  <c r="ES212" i="1"/>
  <c r="DV212" i="1" a="1"/>
  <c r="DV212" i="1" s="1"/>
  <c r="DH212" i="1"/>
  <c r="CN212" i="1"/>
  <c r="AO212" i="1"/>
  <c r="M212" i="1" a="1"/>
  <c r="M212" i="1" s="1"/>
  <c r="L212" i="1" a="1"/>
  <c r="L212" i="1" s="1"/>
  <c r="K212" i="1"/>
  <c r="HH211" i="1"/>
  <c r="GK211" i="1"/>
  <c r="ES211" i="1"/>
  <c r="CN211" i="1"/>
  <c r="AO211" i="1"/>
  <c r="M211" i="1" a="1"/>
  <c r="M211" i="1" s="1"/>
  <c r="L211" i="1" a="1"/>
  <c r="L211" i="1" s="1"/>
  <c r="K211" i="1"/>
  <c r="HH210" i="1"/>
  <c r="FJ210" i="1"/>
  <c r="ES210" i="1"/>
  <c r="DV210" i="1" a="1"/>
  <c r="DV210" i="1" s="1"/>
  <c r="DH210" i="1"/>
  <c r="CN210" i="1"/>
  <c r="AO210" i="1"/>
  <c r="M210" i="1"/>
  <c r="M210" i="1" a="1"/>
  <c r="L210" i="1" a="1"/>
  <c r="L210" i="1" s="1"/>
  <c r="K210" i="1"/>
  <c r="HH209" i="1"/>
  <c r="GK209" i="1"/>
  <c r="FJ209" i="1"/>
  <c r="ES209" i="1"/>
  <c r="DV209" i="1" a="1"/>
  <c r="DV209" i="1" s="1"/>
  <c r="DH209" i="1"/>
  <c r="CN209" i="1"/>
  <c r="AO209" i="1"/>
  <c r="M209" i="1"/>
  <c r="M209" i="1" a="1"/>
  <c r="L209" i="1" a="1"/>
  <c r="L209" i="1" s="1"/>
  <c r="K209" i="1"/>
  <c r="HH208" i="1"/>
  <c r="GK208" i="1"/>
  <c r="EZ208" i="1"/>
  <c r="FJ208" i="1" s="1"/>
  <c r="ES208" i="1"/>
  <c r="DV208" i="1" a="1"/>
  <c r="DV208" i="1" s="1"/>
  <c r="DH208" i="1"/>
  <c r="CN208" i="1"/>
  <c r="AO208" i="1"/>
  <c r="M208" i="1" a="1"/>
  <c r="M208" i="1" s="1"/>
  <c r="L208" i="1" a="1"/>
  <c r="L208" i="1" s="1"/>
  <c r="K208" i="1"/>
  <c r="HH207" i="1"/>
  <c r="GK207" i="1"/>
  <c r="FJ207" i="1"/>
  <c r="ES207" i="1"/>
  <c r="DV207" i="1"/>
  <c r="DV207" i="1" a="1"/>
  <c r="DH207" i="1"/>
  <c r="CN207" i="1"/>
  <c r="AO207" i="1"/>
  <c r="M207" i="1" a="1"/>
  <c r="M207" i="1" s="1"/>
  <c r="L207" i="1" a="1"/>
  <c r="L207" i="1" s="1"/>
  <c r="K207" i="1"/>
  <c r="HH206" i="1"/>
  <c r="GK206" i="1"/>
  <c r="FJ206" i="1"/>
  <c r="ES206" i="1"/>
  <c r="CN206" i="1"/>
  <c r="AO206" i="1"/>
  <c r="M206" i="1" a="1"/>
  <c r="M206" i="1" s="1"/>
  <c r="L206" i="1" a="1"/>
  <c r="L206" i="1" s="1"/>
  <c r="K206" i="1"/>
  <c r="HH205" i="1"/>
  <c r="GK205" i="1"/>
  <c r="FJ205" i="1"/>
  <c r="ES205" i="1"/>
  <c r="DV205" i="1" a="1"/>
  <c r="DV205" i="1" s="1"/>
  <c r="DH205" i="1"/>
  <c r="CN205" i="1"/>
  <c r="AO205" i="1"/>
  <c r="M205" i="1" a="1"/>
  <c r="M205" i="1" s="1"/>
  <c r="L205" i="1"/>
  <c r="L205" i="1" a="1"/>
  <c r="K205" i="1"/>
  <c r="HH204" i="1"/>
  <c r="GK204" i="1"/>
  <c r="FJ204" i="1"/>
  <c r="ES204" i="1"/>
  <c r="CN204" i="1"/>
  <c r="AO204" i="1"/>
  <c r="M204" i="1" a="1"/>
  <c r="M204" i="1" s="1"/>
  <c r="L204" i="1" a="1"/>
  <c r="L204" i="1" s="1"/>
  <c r="K204" i="1"/>
  <c r="HH203" i="1"/>
  <c r="GK203" i="1"/>
  <c r="FJ203" i="1"/>
  <c r="ES203" i="1"/>
  <c r="CN203" i="1"/>
  <c r="AO203" i="1"/>
  <c r="M203" i="1" a="1"/>
  <c r="M203" i="1" s="1"/>
  <c r="L203" i="1" a="1"/>
  <c r="L203" i="1" s="1"/>
  <c r="K203" i="1"/>
  <c r="HH202" i="1"/>
  <c r="GK202" i="1"/>
  <c r="FJ202" i="1"/>
  <c r="ES202" i="1"/>
  <c r="DV202" i="1"/>
  <c r="DV202" i="1" a="1"/>
  <c r="DH202" i="1"/>
  <c r="CN202" i="1"/>
  <c r="AO202" i="1"/>
  <c r="M202" i="1" a="1"/>
  <c r="M202" i="1" s="1"/>
  <c r="L202" i="1"/>
  <c r="L202" i="1" a="1"/>
  <c r="K202" i="1"/>
  <c r="HH201" i="1"/>
  <c r="GK201" i="1"/>
  <c r="FJ201" i="1"/>
  <c r="ES201" i="1"/>
  <c r="DV201" i="1" a="1"/>
  <c r="DV201" i="1" s="1"/>
  <c r="DH201" i="1"/>
  <c r="CN201" i="1"/>
  <c r="AO201" i="1"/>
  <c r="M201" i="1" a="1"/>
  <c r="M201" i="1" s="1"/>
  <c r="L201" i="1" a="1"/>
  <c r="L201" i="1" s="1"/>
  <c r="K201" i="1"/>
  <c r="HH200" i="1"/>
  <c r="GK200" i="1"/>
  <c r="FJ200" i="1"/>
  <c r="DV200" i="1" a="1"/>
  <c r="DV200" i="1" s="1"/>
  <c r="DH200" i="1"/>
  <c r="CN200" i="1"/>
  <c r="AO200" i="1"/>
  <c r="M200" i="1" a="1"/>
  <c r="M200" i="1" s="1"/>
  <c r="L200" i="1" a="1"/>
  <c r="L200" i="1" s="1"/>
  <c r="K200" i="1"/>
  <c r="HH199" i="1"/>
  <c r="GK199" i="1"/>
  <c r="DV199" i="1" a="1"/>
  <c r="DV199" i="1" s="1"/>
  <c r="DH199" i="1"/>
  <c r="CN199" i="1"/>
  <c r="AO199" i="1"/>
  <c r="M199" i="1" a="1"/>
  <c r="M199" i="1" s="1"/>
  <c r="L199" i="1" a="1"/>
  <c r="L199" i="1" s="1"/>
  <c r="K199" i="1"/>
  <c r="HH198" i="1"/>
  <c r="GK198" i="1"/>
  <c r="FJ198" i="1"/>
  <c r="ES198" i="1"/>
  <c r="DV198" i="1" a="1"/>
  <c r="DV198" i="1" s="1"/>
  <c r="DH198" i="1"/>
  <c r="CN198" i="1"/>
  <c r="AO198" i="1"/>
  <c r="M198" i="1" a="1"/>
  <c r="M198" i="1" s="1"/>
  <c r="L198" i="1"/>
  <c r="L198" i="1" a="1"/>
  <c r="K198" i="1"/>
  <c r="HH197" i="1"/>
  <c r="GK197" i="1"/>
  <c r="FJ197" i="1"/>
  <c r="ES197" i="1"/>
  <c r="DV197" i="1"/>
  <c r="DV197" i="1" a="1"/>
  <c r="DH197" i="1"/>
  <c r="CN197" i="1"/>
  <c r="AO197" i="1"/>
  <c r="M197" i="1" a="1"/>
  <c r="M197" i="1" s="1"/>
  <c r="L197" i="1" a="1"/>
  <c r="L197" i="1" s="1"/>
  <c r="K197" i="1"/>
  <c r="HH196" i="1"/>
  <c r="GK196" i="1"/>
  <c r="FJ196" i="1"/>
  <c r="ES196" i="1"/>
  <c r="DV196" i="1" a="1"/>
  <c r="DV196" i="1" s="1"/>
  <c r="DH196" i="1"/>
  <c r="CN196" i="1"/>
  <c r="AO196" i="1"/>
  <c r="M196" i="1" a="1"/>
  <c r="M196" i="1" s="1"/>
  <c r="L196" i="1" a="1"/>
  <c r="L196" i="1" s="1"/>
  <c r="K196" i="1"/>
  <c r="HH195" i="1"/>
  <c r="GK195" i="1"/>
  <c r="FJ195" i="1"/>
  <c r="ES195" i="1"/>
  <c r="DV195" i="1" a="1"/>
  <c r="DV195" i="1" s="1"/>
  <c r="DH195" i="1"/>
  <c r="CN195" i="1"/>
  <c r="AO195" i="1"/>
  <c r="M195" i="1" a="1"/>
  <c r="M195" i="1" s="1"/>
  <c r="L195" i="1" a="1"/>
  <c r="L195" i="1" s="1"/>
  <c r="K195" i="1"/>
  <c r="HH194" i="1"/>
  <c r="GK194" i="1"/>
  <c r="FJ194" i="1"/>
  <c r="ES194" i="1"/>
  <c r="DV194" i="1" a="1"/>
  <c r="DV194" i="1" s="1"/>
  <c r="DH194" i="1"/>
  <c r="CN194" i="1"/>
  <c r="AO194" i="1"/>
  <c r="M194" i="1" a="1"/>
  <c r="M194" i="1" s="1"/>
  <c r="L194" i="1" a="1"/>
  <c r="L194" i="1" s="1"/>
  <c r="K194" i="1"/>
  <c r="HH193" i="1"/>
  <c r="GK193" i="1"/>
  <c r="FJ193" i="1"/>
  <c r="ES193" i="1"/>
  <c r="DV193" i="1" a="1"/>
  <c r="DV193" i="1" s="1"/>
  <c r="DH193" i="1"/>
  <c r="CN193" i="1"/>
  <c r="AO193" i="1"/>
  <c r="M193" i="1" a="1"/>
  <c r="M193" i="1" s="1"/>
  <c r="L193" i="1" a="1"/>
  <c r="L193" i="1" s="1"/>
  <c r="K193" i="1"/>
  <c r="HH192" i="1"/>
  <c r="GK192" i="1"/>
  <c r="FJ192" i="1"/>
  <c r="ES192" i="1"/>
  <c r="DV192" i="1" a="1"/>
  <c r="DV192" i="1" s="1"/>
  <c r="DH192" i="1"/>
  <c r="CN192" i="1"/>
  <c r="AO192" i="1"/>
  <c r="M192" i="1"/>
  <c r="M192" i="1" a="1"/>
  <c r="L192" i="1" a="1"/>
  <c r="L192" i="1" s="1"/>
  <c r="K192" i="1"/>
  <c r="HG191" i="1"/>
  <c r="HE191" i="1"/>
  <c r="HA191" i="1"/>
  <c r="GZ191" i="1"/>
  <c r="GK191" i="1"/>
  <c r="FJ191" i="1"/>
  <c r="ES191" i="1"/>
  <c r="DV191" i="1" a="1"/>
  <c r="DV191" i="1" s="1"/>
  <c r="DH191" i="1"/>
  <c r="CN191" i="1"/>
  <c r="AO191" i="1"/>
  <c r="M191" i="1" a="1"/>
  <c r="M191" i="1" s="1"/>
  <c r="L191" i="1" a="1"/>
  <c r="L191" i="1" s="1"/>
  <c r="K191" i="1"/>
  <c r="HH190" i="1"/>
  <c r="AN190" i="1" s="1"/>
  <c r="AO190" i="1"/>
  <c r="M190" i="1" a="1"/>
  <c r="M190" i="1" s="1"/>
  <c r="L190" i="1" a="1"/>
  <c r="L190" i="1" s="1"/>
  <c r="K190" i="1"/>
  <c r="HH189" i="1"/>
  <c r="AN189" i="1" s="1"/>
  <c r="AO189" i="1"/>
  <c r="M189" i="1" a="1"/>
  <c r="M189" i="1" s="1"/>
  <c r="L189" i="1" a="1"/>
  <c r="L189" i="1" s="1"/>
  <c r="K189" i="1"/>
  <c r="HH188" i="1"/>
  <c r="AN188" i="1" s="1"/>
  <c r="AO188" i="1"/>
  <c r="M188" i="1" a="1"/>
  <c r="M188" i="1" s="1"/>
  <c r="L188" i="1" a="1"/>
  <c r="L188" i="1" s="1"/>
  <c r="K188" i="1"/>
  <c r="HH187" i="1"/>
  <c r="GK187" i="1"/>
  <c r="FJ187" i="1"/>
  <c r="ES187" i="1"/>
  <c r="DV187" i="1" a="1"/>
  <c r="DV187" i="1" s="1"/>
  <c r="DH187" i="1"/>
  <c r="CN187" i="1"/>
  <c r="AO187" i="1"/>
  <c r="M187" i="1" a="1"/>
  <c r="M187" i="1" s="1"/>
  <c r="L187" i="1" a="1"/>
  <c r="L187" i="1" s="1"/>
  <c r="K187" i="1"/>
  <c r="HH186" i="1"/>
  <c r="GK186" i="1"/>
  <c r="AO186" i="1"/>
  <c r="M186" i="1" a="1"/>
  <c r="M186" i="1" s="1"/>
  <c r="L186" i="1" a="1"/>
  <c r="L186" i="1" s="1"/>
  <c r="K186" i="1"/>
  <c r="HH185" i="1"/>
  <c r="GK185" i="1"/>
  <c r="AO185" i="1"/>
  <c r="M185" i="1"/>
  <c r="M185" i="1" a="1"/>
  <c r="L185" i="1" a="1"/>
  <c r="L185" i="1" s="1"/>
  <c r="K185" i="1"/>
  <c r="HH184" i="1"/>
  <c r="GK184" i="1"/>
  <c r="FJ184" i="1"/>
  <c r="ES184" i="1"/>
  <c r="DV184" i="1"/>
  <c r="DV184" i="1" a="1"/>
  <c r="DH184" i="1"/>
  <c r="CN184" i="1"/>
  <c r="AO184" i="1"/>
  <c r="M184" i="1" a="1"/>
  <c r="M184" i="1" s="1"/>
  <c r="L184" i="1" a="1"/>
  <c r="L184" i="1" s="1"/>
  <c r="K184" i="1"/>
  <c r="HH183" i="1"/>
  <c r="GK183" i="1"/>
  <c r="FJ183" i="1"/>
  <c r="ES183" i="1"/>
  <c r="DV183" i="1" a="1"/>
  <c r="DV183" i="1" s="1"/>
  <c r="DH183" i="1"/>
  <c r="CN183" i="1"/>
  <c r="AO183" i="1"/>
  <c r="M183" i="1" a="1"/>
  <c r="M183" i="1" s="1"/>
  <c r="L183" i="1" a="1"/>
  <c r="L183" i="1" s="1"/>
  <c r="K183" i="1"/>
  <c r="HH182" i="1"/>
  <c r="GK182" i="1"/>
  <c r="FJ182" i="1"/>
  <c r="ES182" i="1"/>
  <c r="DV182" i="1" a="1"/>
  <c r="DV182" i="1" s="1"/>
  <c r="DH182" i="1"/>
  <c r="CN182" i="1"/>
  <c r="AO182" i="1"/>
  <c r="M182" i="1" a="1"/>
  <c r="M182" i="1" s="1"/>
  <c r="L182" i="1" a="1"/>
  <c r="L182" i="1" s="1"/>
  <c r="K182" i="1"/>
  <c r="HH181" i="1"/>
  <c r="GK181" i="1"/>
  <c r="FJ181" i="1"/>
  <c r="ES181" i="1"/>
  <c r="DV181" i="1" a="1"/>
  <c r="DV181" i="1" s="1"/>
  <c r="DH181" i="1"/>
  <c r="CN181" i="1"/>
  <c r="AO181" i="1"/>
  <c r="M181" i="1" a="1"/>
  <c r="M181" i="1" s="1"/>
  <c r="L181" i="1" a="1"/>
  <c r="L181" i="1" s="1"/>
  <c r="K181" i="1"/>
  <c r="GK180" i="1"/>
  <c r="ES180" i="1"/>
  <c r="DV180" i="1" a="1"/>
  <c r="DV180" i="1" s="1"/>
  <c r="DH180" i="1"/>
  <c r="CN180" i="1"/>
  <c r="AO180" i="1"/>
  <c r="M180" i="1"/>
  <c r="M180" i="1" a="1"/>
  <c r="L180" i="1" a="1"/>
  <c r="L180" i="1" s="1"/>
  <c r="K180" i="1"/>
  <c r="HH179" i="1"/>
  <c r="GK179" i="1"/>
  <c r="FJ179" i="1"/>
  <c r="ES179" i="1"/>
  <c r="DV179" i="1" a="1"/>
  <c r="DV179" i="1" s="1"/>
  <c r="DH179" i="1"/>
  <c r="CN179" i="1"/>
  <c r="AO179" i="1"/>
  <c r="M179" i="1"/>
  <c r="M179" i="1" a="1"/>
  <c r="L179" i="1" a="1"/>
  <c r="L179" i="1" s="1"/>
  <c r="K179" i="1"/>
  <c r="HH178" i="1"/>
  <c r="GK178" i="1"/>
  <c r="FJ178" i="1"/>
  <c r="ES178" i="1"/>
  <c r="DV178" i="1"/>
  <c r="DV178" i="1" a="1"/>
  <c r="DH178" i="1"/>
  <c r="CN178" i="1"/>
  <c r="AO178" i="1"/>
  <c r="M178" i="1" a="1"/>
  <c r="M178" i="1" s="1"/>
  <c r="L178" i="1"/>
  <c r="L178" i="1" a="1"/>
  <c r="K178" i="1"/>
  <c r="HG177" i="1"/>
  <c r="HH177" i="1" s="1"/>
  <c r="GK177" i="1"/>
  <c r="FJ177" i="1"/>
  <c r="ES177" i="1"/>
  <c r="DV177" i="1"/>
  <c r="DV177" i="1" a="1"/>
  <c r="CN177" i="1"/>
  <c r="AO177" i="1"/>
  <c r="M177" i="1" a="1"/>
  <c r="M177" i="1" s="1"/>
  <c r="L177" i="1"/>
  <c r="L177" i="1" a="1"/>
  <c r="K177" i="1"/>
  <c r="HH176" i="1"/>
  <c r="GK176" i="1"/>
  <c r="FJ176" i="1"/>
  <c r="ES176" i="1"/>
  <c r="DV176" i="1" a="1"/>
  <c r="DV176" i="1" s="1"/>
  <c r="DH176" i="1"/>
  <c r="CN176" i="1"/>
  <c r="AO176" i="1"/>
  <c r="M176" i="1" a="1"/>
  <c r="M176" i="1" s="1"/>
  <c r="L176" i="1" a="1"/>
  <c r="L176" i="1" s="1"/>
  <c r="K176" i="1"/>
  <c r="HH175" i="1"/>
  <c r="GK175" i="1"/>
  <c r="FJ175" i="1"/>
  <c r="ES175" i="1"/>
  <c r="DV175" i="1" a="1"/>
  <c r="DV175" i="1" s="1"/>
  <c r="CN175" i="1"/>
  <c r="AO175" i="1"/>
  <c r="M175" i="1" a="1"/>
  <c r="M175" i="1" s="1"/>
  <c r="L175" i="1" a="1"/>
  <c r="L175" i="1" s="1"/>
  <c r="K175" i="1"/>
  <c r="HH174" i="1"/>
  <c r="GK174" i="1"/>
  <c r="FJ174" i="1"/>
  <c r="ES174" i="1"/>
  <c r="DV174" i="1" a="1"/>
  <c r="DV174" i="1" s="1"/>
  <c r="CN174" i="1"/>
  <c r="AO174" i="1"/>
  <c r="M174" i="1"/>
  <c r="M174" i="1" a="1"/>
  <c r="L174" i="1" a="1"/>
  <c r="L174" i="1" s="1"/>
  <c r="K174" i="1"/>
  <c r="HH173" i="1"/>
  <c r="GK173" i="1"/>
  <c r="FJ173" i="1"/>
  <c r="ES173" i="1"/>
  <c r="DV173" i="1" a="1"/>
  <c r="DV173" i="1" s="1"/>
  <c r="AN173" i="1" s="1"/>
  <c r="DH173" i="1"/>
  <c r="CN173" i="1"/>
  <c r="AO173" i="1"/>
  <c r="M173" i="1" a="1"/>
  <c r="M173" i="1" s="1"/>
  <c r="L173" i="1" a="1"/>
  <c r="L173" i="1" s="1"/>
  <c r="K173" i="1"/>
  <c r="HH172" i="1"/>
  <c r="FJ172" i="1"/>
  <c r="ES172" i="1"/>
  <c r="DV172" i="1"/>
  <c r="DV172" i="1" a="1"/>
  <c r="DH172" i="1"/>
  <c r="CN172" i="1"/>
  <c r="AO172" i="1"/>
  <c r="M172" i="1" a="1"/>
  <c r="M172" i="1" s="1"/>
  <c r="L172" i="1" a="1"/>
  <c r="L172" i="1" s="1"/>
  <c r="K172" i="1"/>
  <c r="HH171" i="1"/>
  <c r="GK171" i="1"/>
  <c r="FJ171" i="1"/>
  <c r="DH171" i="1"/>
  <c r="CN171" i="1"/>
  <c r="AO171" i="1"/>
  <c r="M171" i="1" a="1"/>
  <c r="M171" i="1" s="1"/>
  <c r="L171" i="1" a="1"/>
  <c r="L171" i="1" s="1"/>
  <c r="K171" i="1"/>
  <c r="HH170" i="1"/>
  <c r="GK170" i="1"/>
  <c r="FJ170" i="1"/>
  <c r="ES170" i="1"/>
  <c r="DV170" i="1"/>
  <c r="AN170" i="1" s="1"/>
  <c r="DV170" i="1" a="1"/>
  <c r="DH170" i="1"/>
  <c r="CN170" i="1"/>
  <c r="AO170" i="1"/>
  <c r="M170" i="1" a="1"/>
  <c r="M170" i="1" s="1"/>
  <c r="L170" i="1" a="1"/>
  <c r="L170" i="1" s="1"/>
  <c r="K170" i="1"/>
  <c r="HH169" i="1"/>
  <c r="GK169" i="1"/>
  <c r="FJ169" i="1"/>
  <c r="ES169" i="1"/>
  <c r="DV169" i="1" a="1"/>
  <c r="DV169" i="1" s="1"/>
  <c r="DH169" i="1"/>
  <c r="CN169" i="1"/>
  <c r="AO169" i="1"/>
  <c r="M169" i="1" a="1"/>
  <c r="M169" i="1" s="1"/>
  <c r="L169" i="1" a="1"/>
  <c r="L169" i="1" s="1"/>
  <c r="K169" i="1"/>
  <c r="HH168" i="1"/>
  <c r="GK168" i="1"/>
  <c r="FJ168" i="1"/>
  <c r="ES168" i="1"/>
  <c r="DV168" i="1"/>
  <c r="DV168" i="1" a="1"/>
  <c r="DH168" i="1"/>
  <c r="CN168" i="1"/>
  <c r="AO168" i="1"/>
  <c r="M168" i="1" a="1"/>
  <c r="M168" i="1" s="1"/>
  <c r="L168" i="1" a="1"/>
  <c r="L168" i="1" s="1"/>
  <c r="K168" i="1"/>
  <c r="HH167" i="1"/>
  <c r="GK167" i="1"/>
  <c r="FJ167" i="1"/>
  <c r="ES167" i="1"/>
  <c r="DV167" i="1"/>
  <c r="DV167" i="1" a="1"/>
  <c r="DH167" i="1"/>
  <c r="CN167" i="1"/>
  <c r="AO167" i="1"/>
  <c r="M167" i="1" a="1"/>
  <c r="M167" i="1" s="1"/>
  <c r="L167" i="1" a="1"/>
  <c r="L167" i="1" s="1"/>
  <c r="K167" i="1"/>
  <c r="HH166" i="1"/>
  <c r="GK166" i="1"/>
  <c r="FJ166" i="1"/>
  <c r="ES166" i="1"/>
  <c r="DV166" i="1" a="1"/>
  <c r="DV166" i="1" s="1"/>
  <c r="DH166" i="1"/>
  <c r="CN166" i="1"/>
  <c r="AO166" i="1"/>
  <c r="M166" i="1" a="1"/>
  <c r="M166" i="1" s="1"/>
  <c r="L166" i="1" a="1"/>
  <c r="L166" i="1" s="1"/>
  <c r="K166" i="1"/>
  <c r="HH165" i="1"/>
  <c r="GK165" i="1"/>
  <c r="FJ165" i="1"/>
  <c r="ES165" i="1"/>
  <c r="DH165" i="1"/>
  <c r="CN165" i="1"/>
  <c r="AO165" i="1"/>
  <c r="M165" i="1" a="1"/>
  <c r="M165" i="1" s="1"/>
  <c r="L165" i="1" a="1"/>
  <c r="L165" i="1" s="1"/>
  <c r="K165" i="1"/>
  <c r="HH164" i="1"/>
  <c r="GK164" i="1"/>
  <c r="FJ164" i="1"/>
  <c r="ES164" i="1"/>
  <c r="DV164" i="1"/>
  <c r="DV164" i="1" a="1"/>
  <c r="DH164" i="1"/>
  <c r="CN164" i="1"/>
  <c r="AO164" i="1"/>
  <c r="M164" i="1" a="1"/>
  <c r="M164" i="1" s="1"/>
  <c r="L164" i="1" a="1"/>
  <c r="L164" i="1" s="1"/>
  <c r="K164" i="1"/>
  <c r="HH163" i="1"/>
  <c r="GK163" i="1"/>
  <c r="FJ163" i="1"/>
  <c r="ES163" i="1"/>
  <c r="DV163" i="1" a="1"/>
  <c r="DV163" i="1" s="1"/>
  <c r="DH163" i="1"/>
  <c r="CN163" i="1"/>
  <c r="AO163" i="1"/>
  <c r="M163" i="1" a="1"/>
  <c r="M163" i="1" s="1"/>
  <c r="L163" i="1" a="1"/>
  <c r="L163" i="1" s="1"/>
  <c r="K163" i="1"/>
  <c r="HF162" i="1"/>
  <c r="HH162" i="1" s="1"/>
  <c r="GK162" i="1"/>
  <c r="FJ162" i="1"/>
  <c r="ES162" i="1"/>
  <c r="DV162" i="1" a="1"/>
  <c r="DV162" i="1" s="1"/>
  <c r="DH162" i="1"/>
  <c r="CN162" i="1"/>
  <c r="AO162" i="1"/>
  <c r="M162" i="1" a="1"/>
  <c r="M162" i="1" s="1"/>
  <c r="L162" i="1" a="1"/>
  <c r="L162" i="1" s="1"/>
  <c r="K162" i="1"/>
  <c r="HH161" i="1"/>
  <c r="GK161" i="1"/>
  <c r="FJ161" i="1"/>
  <c r="ES161" i="1"/>
  <c r="DV161" i="1" a="1"/>
  <c r="DV161" i="1" s="1"/>
  <c r="DH161" i="1"/>
  <c r="CN161" i="1"/>
  <c r="AO161" i="1"/>
  <c r="M161" i="1" a="1"/>
  <c r="M161" i="1" s="1"/>
  <c r="L161" i="1" a="1"/>
  <c r="L161" i="1" s="1"/>
  <c r="K161" i="1"/>
  <c r="HH160" i="1"/>
  <c r="FJ160" i="1"/>
  <c r="ES160" i="1"/>
  <c r="DV160" i="1" a="1"/>
  <c r="DV160" i="1" s="1"/>
  <c r="DH160" i="1"/>
  <c r="CN160" i="1"/>
  <c r="AO160" i="1"/>
  <c r="M160" i="1" a="1"/>
  <c r="M160" i="1" s="1"/>
  <c r="L160" i="1" a="1"/>
  <c r="L160" i="1" s="1"/>
  <c r="K160" i="1"/>
  <c r="HH159" i="1"/>
  <c r="GK159" i="1"/>
  <c r="FJ159" i="1"/>
  <c r="ES159" i="1"/>
  <c r="DV159" i="1" a="1"/>
  <c r="DV159" i="1" s="1"/>
  <c r="DH159" i="1"/>
  <c r="CN159" i="1"/>
  <c r="AO159" i="1"/>
  <c r="M159" i="1" a="1"/>
  <c r="M159" i="1" s="1"/>
  <c r="L159" i="1" a="1"/>
  <c r="L159" i="1" s="1"/>
  <c r="K159" i="1"/>
  <c r="HH158" i="1"/>
  <c r="GK158" i="1"/>
  <c r="FJ158" i="1"/>
  <c r="ES158" i="1"/>
  <c r="DH158" i="1"/>
  <c r="CN158" i="1"/>
  <c r="AO158" i="1"/>
  <c r="M158" i="1" a="1"/>
  <c r="M158" i="1" s="1"/>
  <c r="L158" i="1" a="1"/>
  <c r="L158" i="1" s="1"/>
  <c r="K158" i="1"/>
  <c r="HH157" i="1"/>
  <c r="GK157" i="1"/>
  <c r="FJ157" i="1"/>
  <c r="ES157" i="1"/>
  <c r="DV157" i="1" a="1"/>
  <c r="DV157" i="1" s="1"/>
  <c r="DH157" i="1"/>
  <c r="CN157" i="1"/>
  <c r="AO157" i="1"/>
  <c r="M157" i="1" a="1"/>
  <c r="M157" i="1" s="1"/>
  <c r="L157" i="1" a="1"/>
  <c r="L157" i="1" s="1"/>
  <c r="K157" i="1"/>
  <c r="HH156" i="1"/>
  <c r="GK156" i="1"/>
  <c r="EZ156" i="1"/>
  <c r="FJ156" i="1" s="1"/>
  <c r="ES156" i="1"/>
  <c r="DV156" i="1" a="1"/>
  <c r="DV156" i="1" s="1"/>
  <c r="DH156" i="1"/>
  <c r="CN156" i="1"/>
  <c r="AO156" i="1"/>
  <c r="M156" i="1" a="1"/>
  <c r="M156" i="1" s="1"/>
  <c r="L156" i="1" a="1"/>
  <c r="L156" i="1" s="1"/>
  <c r="K156" i="1"/>
  <c r="HH155" i="1"/>
  <c r="GK155" i="1"/>
  <c r="FJ155" i="1"/>
  <c r="ES155" i="1"/>
  <c r="DV155" i="1" a="1"/>
  <c r="DV155" i="1" s="1"/>
  <c r="DH155" i="1"/>
  <c r="CN155" i="1"/>
  <c r="AO155" i="1"/>
  <c r="M155" i="1" a="1"/>
  <c r="M155" i="1" s="1"/>
  <c r="L155" i="1" a="1"/>
  <c r="L155" i="1" s="1"/>
  <c r="K155" i="1"/>
  <c r="HH154" i="1"/>
  <c r="GK154" i="1"/>
  <c r="FJ154" i="1"/>
  <c r="ES154" i="1"/>
  <c r="DV154" i="1" a="1"/>
  <c r="DV154" i="1" s="1"/>
  <c r="DH154" i="1"/>
  <c r="CN154" i="1"/>
  <c r="AO154" i="1"/>
  <c r="M154" i="1" a="1"/>
  <c r="M154" i="1" s="1"/>
  <c r="L154" i="1" a="1"/>
  <c r="L154" i="1" s="1"/>
  <c r="K154" i="1"/>
  <c r="HH153" i="1"/>
  <c r="GK153" i="1"/>
  <c r="FJ153" i="1"/>
  <c r="ES153" i="1"/>
  <c r="DV153" i="1" a="1"/>
  <c r="DV153" i="1" s="1"/>
  <c r="DH153" i="1"/>
  <c r="CN153" i="1"/>
  <c r="AO153" i="1"/>
  <c r="M153" i="1" a="1"/>
  <c r="M153" i="1" s="1"/>
  <c r="L153" i="1" a="1"/>
  <c r="L153" i="1" s="1"/>
  <c r="K153" i="1"/>
  <c r="HH152" i="1"/>
  <c r="GK152" i="1"/>
  <c r="FJ152" i="1"/>
  <c r="ES152" i="1"/>
  <c r="DV152" i="1" a="1"/>
  <c r="DV152" i="1" s="1"/>
  <c r="DH152" i="1"/>
  <c r="CN152" i="1"/>
  <c r="AO152" i="1"/>
  <c r="M152" i="1" a="1"/>
  <c r="M152" i="1" s="1"/>
  <c r="L152" i="1" a="1"/>
  <c r="L152" i="1" s="1"/>
  <c r="K152" i="1"/>
  <c r="HH151" i="1"/>
  <c r="GK151" i="1"/>
  <c r="ES151" i="1"/>
  <c r="DV151" i="1" a="1"/>
  <c r="DV151" i="1" s="1"/>
  <c r="DH151" i="1"/>
  <c r="CN151" i="1"/>
  <c r="AO151" i="1"/>
  <c r="M151" i="1" a="1"/>
  <c r="M151" i="1" s="1"/>
  <c r="L151" i="1" a="1"/>
  <c r="L151" i="1" s="1"/>
  <c r="K151" i="1"/>
  <c r="HH150" i="1"/>
  <c r="GK150" i="1"/>
  <c r="FJ150" i="1"/>
  <c r="ES150" i="1"/>
  <c r="DV150" i="1" a="1"/>
  <c r="DV150" i="1" s="1"/>
  <c r="DH150" i="1"/>
  <c r="CN150" i="1"/>
  <c r="AO150" i="1"/>
  <c r="M150" i="1"/>
  <c r="M150" i="1" a="1"/>
  <c r="L150" i="1"/>
  <c r="L150" i="1" a="1"/>
  <c r="K150" i="1"/>
  <c r="HH149" i="1"/>
  <c r="GK149" i="1"/>
  <c r="EZ149" i="1"/>
  <c r="FJ149" i="1" s="1"/>
  <c r="ES149" i="1"/>
  <c r="DV149" i="1" a="1"/>
  <c r="DV149" i="1" s="1"/>
  <c r="AN149" i="1" s="1"/>
  <c r="DH149" i="1"/>
  <c r="CN149" i="1"/>
  <c r="AO149" i="1"/>
  <c r="M149" i="1" a="1"/>
  <c r="M149" i="1" s="1"/>
  <c r="L149" i="1" a="1"/>
  <c r="L149" i="1" s="1"/>
  <c r="K149" i="1"/>
  <c r="HH148" i="1"/>
  <c r="GK148" i="1"/>
  <c r="ES148" i="1"/>
  <c r="DV148" i="1" a="1"/>
  <c r="DV148" i="1" s="1"/>
  <c r="DH148" i="1"/>
  <c r="CN148" i="1"/>
  <c r="AO148" i="1"/>
  <c r="M148" i="1" a="1"/>
  <c r="M148" i="1" s="1"/>
  <c r="L148" i="1" a="1"/>
  <c r="L148" i="1" s="1"/>
  <c r="K148" i="1"/>
  <c r="HH147" i="1"/>
  <c r="GK147" i="1"/>
  <c r="FJ147" i="1"/>
  <c r="ES147" i="1"/>
  <c r="DH147" i="1"/>
  <c r="CN147" i="1"/>
  <c r="AO147" i="1"/>
  <c r="M147" i="1" a="1"/>
  <c r="M147" i="1" s="1"/>
  <c r="L147" i="1" a="1"/>
  <c r="L147" i="1" s="1"/>
  <c r="K147" i="1"/>
  <c r="HH146" i="1"/>
  <c r="GK146" i="1"/>
  <c r="FJ146" i="1"/>
  <c r="ES146" i="1"/>
  <c r="DV146" i="1" a="1"/>
  <c r="DV146" i="1" s="1"/>
  <c r="DH146" i="1"/>
  <c r="CN146" i="1"/>
  <c r="AO146" i="1"/>
  <c r="M146" i="1" a="1"/>
  <c r="M146" i="1" s="1"/>
  <c r="L146" i="1" a="1"/>
  <c r="L146" i="1" s="1"/>
  <c r="K146" i="1"/>
  <c r="HG145" i="1"/>
  <c r="HE145" i="1"/>
  <c r="GK145" i="1"/>
  <c r="EZ145" i="1"/>
  <c r="FJ145" i="1" s="1"/>
  <c r="ES145" i="1"/>
  <c r="DV145" i="1" a="1"/>
  <c r="DV145" i="1" s="1"/>
  <c r="DH145" i="1"/>
  <c r="CN145" i="1"/>
  <c r="AO145" i="1"/>
  <c r="M145" i="1" a="1"/>
  <c r="M145" i="1" s="1"/>
  <c r="L145" i="1" a="1"/>
  <c r="L145" i="1" s="1"/>
  <c r="K145" i="1"/>
  <c r="HH144" i="1"/>
  <c r="GK144" i="1"/>
  <c r="FJ144" i="1"/>
  <c r="ES144" i="1"/>
  <c r="DV144" i="1" a="1"/>
  <c r="DV144" i="1" s="1"/>
  <c r="DH144" i="1"/>
  <c r="CN144" i="1"/>
  <c r="AO144" i="1"/>
  <c r="M144" i="1" a="1"/>
  <c r="M144" i="1" s="1"/>
  <c r="L144" i="1" a="1"/>
  <c r="L144" i="1" s="1"/>
  <c r="K144" i="1"/>
  <c r="HH143" i="1"/>
  <c r="GK143" i="1"/>
  <c r="FJ143" i="1"/>
  <c r="ES143" i="1"/>
  <c r="DH143" i="1"/>
  <c r="CN143" i="1"/>
  <c r="AO143" i="1"/>
  <c r="M143" i="1" a="1"/>
  <c r="M143" i="1" s="1"/>
  <c r="L143" i="1" a="1"/>
  <c r="L143" i="1" s="1"/>
  <c r="K143" i="1"/>
  <c r="HH142" i="1"/>
  <c r="GK142" i="1"/>
  <c r="FJ142" i="1"/>
  <c r="ES142" i="1"/>
  <c r="DV142" i="1" a="1"/>
  <c r="DV142" i="1" s="1"/>
  <c r="DH142" i="1"/>
  <c r="CN142" i="1"/>
  <c r="AO142" i="1"/>
  <c r="M142" i="1" a="1"/>
  <c r="M142" i="1" s="1"/>
  <c r="L142" i="1" a="1"/>
  <c r="L142" i="1" s="1"/>
  <c r="K142" i="1"/>
  <c r="HH141" i="1"/>
  <c r="GK141" i="1"/>
  <c r="FJ141" i="1"/>
  <c r="ES141" i="1"/>
  <c r="DV141" i="1" a="1"/>
  <c r="DV141" i="1" s="1"/>
  <c r="DH141" i="1"/>
  <c r="CN141" i="1"/>
  <c r="AO141" i="1"/>
  <c r="M141" i="1" a="1"/>
  <c r="M141" i="1" s="1"/>
  <c r="L141" i="1" a="1"/>
  <c r="L141" i="1" s="1"/>
  <c r="K141" i="1"/>
  <c r="HH140" i="1"/>
  <c r="GK140" i="1"/>
  <c r="FJ140" i="1"/>
  <c r="ES140" i="1"/>
  <c r="DV140" i="1"/>
  <c r="DV140" i="1" a="1"/>
  <c r="DH140" i="1"/>
  <c r="CN140" i="1"/>
  <c r="AO140" i="1"/>
  <c r="M140" i="1" a="1"/>
  <c r="M140" i="1" s="1"/>
  <c r="L140" i="1" a="1"/>
  <c r="L140" i="1" s="1"/>
  <c r="K140" i="1"/>
  <c r="HH139" i="1"/>
  <c r="ES139" i="1"/>
  <c r="DV139" i="1"/>
  <c r="DV139" i="1" a="1"/>
  <c r="DH139" i="1"/>
  <c r="CN139" i="1"/>
  <c r="AO139" i="1"/>
  <c r="M139" i="1" a="1"/>
  <c r="M139" i="1" s="1"/>
  <c r="L139" i="1" a="1"/>
  <c r="L139" i="1" s="1"/>
  <c r="K139" i="1"/>
  <c r="HH138" i="1"/>
  <c r="GK138" i="1"/>
  <c r="FJ138" i="1"/>
  <c r="ES138" i="1"/>
  <c r="AO138" i="1"/>
  <c r="M138" i="1" a="1"/>
  <c r="M138" i="1" s="1"/>
  <c r="L138" i="1" a="1"/>
  <c r="L138" i="1" s="1"/>
  <c r="K138" i="1"/>
  <c r="HH137" i="1"/>
  <c r="GK137" i="1"/>
  <c r="FJ137" i="1"/>
  <c r="ES137" i="1"/>
  <c r="DV137" i="1" a="1"/>
  <c r="DV137" i="1" s="1"/>
  <c r="DH137" i="1"/>
  <c r="CN137" i="1"/>
  <c r="AO137" i="1"/>
  <c r="M137" i="1" a="1"/>
  <c r="M137" i="1" s="1"/>
  <c r="L137" i="1" a="1"/>
  <c r="L137" i="1" s="1"/>
  <c r="K137" i="1"/>
  <c r="HH136" i="1"/>
  <c r="GK136" i="1"/>
  <c r="FJ136" i="1"/>
  <c r="ES136" i="1"/>
  <c r="DV136" i="1" a="1"/>
  <c r="DV136" i="1" s="1"/>
  <c r="DH136" i="1"/>
  <c r="CN136" i="1"/>
  <c r="AO136" i="1"/>
  <c r="M136" i="1" a="1"/>
  <c r="M136" i="1" s="1"/>
  <c r="L136" i="1" a="1"/>
  <c r="L136" i="1" s="1"/>
  <c r="K136" i="1"/>
  <c r="HH135" i="1"/>
  <c r="GK135" i="1"/>
  <c r="FJ135" i="1"/>
  <c r="ES135" i="1"/>
  <c r="DV135" i="1" a="1"/>
  <c r="DV135" i="1" s="1"/>
  <c r="DH135" i="1"/>
  <c r="CN135" i="1"/>
  <c r="AO135" i="1"/>
  <c r="M135" i="1" a="1"/>
  <c r="M135" i="1" s="1"/>
  <c r="L135" i="1" a="1"/>
  <c r="L135" i="1" s="1"/>
  <c r="K135" i="1"/>
  <c r="HH134" i="1"/>
  <c r="GK134" i="1"/>
  <c r="FJ134" i="1"/>
  <c r="ES134" i="1"/>
  <c r="DV134" i="1" a="1"/>
  <c r="DV134" i="1" s="1"/>
  <c r="DH134" i="1"/>
  <c r="CN134" i="1"/>
  <c r="AO134" i="1"/>
  <c r="M134" i="1" a="1"/>
  <c r="M134" i="1" s="1"/>
  <c r="L134" i="1" a="1"/>
  <c r="L134" i="1" s="1"/>
  <c r="K134" i="1"/>
  <c r="HH133" i="1"/>
  <c r="GK133" i="1"/>
  <c r="FJ133" i="1"/>
  <c r="ES133" i="1"/>
  <c r="DV133" i="1" a="1"/>
  <c r="DV133" i="1" s="1"/>
  <c r="AN133" i="1" s="1"/>
  <c r="DH133" i="1"/>
  <c r="CN133" i="1"/>
  <c r="AO133" i="1"/>
  <c r="M133" i="1" a="1"/>
  <c r="M133" i="1" s="1"/>
  <c r="L133" i="1" a="1"/>
  <c r="L133" i="1" s="1"/>
  <c r="K133" i="1"/>
  <c r="HH132" i="1"/>
  <c r="FJ132" i="1"/>
  <c r="ES132" i="1"/>
  <c r="AO132" i="1"/>
  <c r="M132" i="1"/>
  <c r="M132" i="1" a="1"/>
  <c r="L132" i="1" a="1"/>
  <c r="L132" i="1" s="1"/>
  <c r="K132" i="1"/>
  <c r="HH131" i="1"/>
  <c r="GK131" i="1"/>
  <c r="ES131" i="1"/>
  <c r="DV131" i="1" a="1"/>
  <c r="DV131" i="1" s="1"/>
  <c r="AN131" i="1" s="1"/>
  <c r="DH131" i="1"/>
  <c r="CN131" i="1"/>
  <c r="AO131" i="1"/>
  <c r="M131" i="1" a="1"/>
  <c r="M131" i="1" s="1"/>
  <c r="L131" i="1" a="1"/>
  <c r="L131" i="1" s="1"/>
  <c r="K131" i="1"/>
  <c r="HH130" i="1"/>
  <c r="GK130" i="1"/>
  <c r="FJ130" i="1"/>
  <c r="ES130" i="1"/>
  <c r="DH130" i="1"/>
  <c r="CN130" i="1"/>
  <c r="AO130" i="1"/>
  <c r="M130" i="1" a="1"/>
  <c r="M130" i="1" s="1"/>
  <c r="L130" i="1"/>
  <c r="L130" i="1" a="1"/>
  <c r="K130" i="1"/>
  <c r="HH129" i="1"/>
  <c r="GK129" i="1"/>
  <c r="FJ129" i="1"/>
  <c r="ES129" i="1"/>
  <c r="AO129" i="1"/>
  <c r="AN129" i="1"/>
  <c r="M129" i="1" a="1"/>
  <c r="M129" i="1" s="1"/>
  <c r="L129" i="1"/>
  <c r="L129" i="1" a="1"/>
  <c r="K129" i="1"/>
  <c r="HH128" i="1"/>
  <c r="GK128" i="1"/>
  <c r="FJ128" i="1"/>
  <c r="ES128" i="1"/>
  <c r="DH128" i="1"/>
  <c r="CN128" i="1"/>
  <c r="AO128" i="1"/>
  <c r="M128" i="1" a="1"/>
  <c r="M128" i="1" s="1"/>
  <c r="L128" i="1" a="1"/>
  <c r="L128" i="1" s="1"/>
  <c r="K128" i="1"/>
  <c r="HH127" i="1"/>
  <c r="GK127" i="1"/>
  <c r="ES127" i="1"/>
  <c r="DV127" i="1" a="1"/>
  <c r="DV127" i="1" s="1"/>
  <c r="DH127" i="1"/>
  <c r="CN127" i="1"/>
  <c r="AO127" i="1"/>
  <c r="M127" i="1" a="1"/>
  <c r="M127" i="1" s="1"/>
  <c r="L127" i="1" a="1"/>
  <c r="L127" i="1" s="1"/>
  <c r="K127" i="1"/>
  <c r="HH126" i="1"/>
  <c r="GK126" i="1"/>
  <c r="FJ126" i="1"/>
  <c r="ES126" i="1"/>
  <c r="AO126" i="1"/>
  <c r="M126" i="1" a="1"/>
  <c r="M126" i="1" s="1"/>
  <c r="L126" i="1"/>
  <c r="L126" i="1" a="1"/>
  <c r="K126" i="1"/>
  <c r="HH125" i="1"/>
  <c r="GK125" i="1"/>
  <c r="FJ125" i="1"/>
  <c r="ES125" i="1"/>
  <c r="DV125" i="1" a="1"/>
  <c r="DV125" i="1" s="1"/>
  <c r="AN125" i="1" s="1"/>
  <c r="DH125" i="1"/>
  <c r="CN125" i="1"/>
  <c r="AO125" i="1"/>
  <c r="M125" i="1" a="1"/>
  <c r="M125" i="1" s="1"/>
  <c r="L125" i="1" a="1"/>
  <c r="L125" i="1" s="1"/>
  <c r="K125" i="1"/>
  <c r="HG124" i="1"/>
  <c r="HH124" i="1" s="1"/>
  <c r="FJ124" i="1"/>
  <c r="ES124" i="1"/>
  <c r="DV124" i="1" a="1"/>
  <c r="DV124" i="1" s="1"/>
  <c r="DH124" i="1"/>
  <c r="CN124" i="1"/>
  <c r="AO124" i="1"/>
  <c r="M124" i="1" a="1"/>
  <c r="M124" i="1" s="1"/>
  <c r="L124" i="1" a="1"/>
  <c r="L124" i="1" s="1"/>
  <c r="K124" i="1"/>
  <c r="HH123" i="1"/>
  <c r="GK123" i="1"/>
  <c r="FJ123" i="1"/>
  <c r="ES123" i="1"/>
  <c r="DV123" i="1" a="1"/>
  <c r="DV123" i="1" s="1"/>
  <c r="DH123" i="1"/>
  <c r="CN123" i="1"/>
  <c r="AO123" i="1"/>
  <c r="M123" i="1"/>
  <c r="M123" i="1" a="1"/>
  <c r="L123" i="1" a="1"/>
  <c r="L123" i="1" s="1"/>
  <c r="K123" i="1"/>
  <c r="HH122" i="1"/>
  <c r="GK122" i="1"/>
  <c r="FJ122" i="1"/>
  <c r="ES122" i="1"/>
  <c r="DV122" i="1" a="1"/>
  <c r="DV122" i="1" s="1"/>
  <c r="DH122" i="1"/>
  <c r="CN122" i="1"/>
  <c r="AO122" i="1"/>
  <c r="M122" i="1" a="1"/>
  <c r="M122" i="1" s="1"/>
  <c r="L122" i="1" a="1"/>
  <c r="L122" i="1" s="1"/>
  <c r="K122" i="1"/>
  <c r="HH121" i="1"/>
  <c r="GK121" i="1"/>
  <c r="FJ121" i="1"/>
  <c r="AO121" i="1"/>
  <c r="M121" i="1" a="1"/>
  <c r="M121" i="1" s="1"/>
  <c r="L121" i="1" a="1"/>
  <c r="L121" i="1" s="1"/>
  <c r="K121" i="1"/>
  <c r="HH120" i="1"/>
  <c r="GK120" i="1"/>
  <c r="FJ120" i="1"/>
  <c r="ES120" i="1"/>
  <c r="DV120" i="1" a="1"/>
  <c r="DV120" i="1" s="1"/>
  <c r="DH120" i="1"/>
  <c r="CN120" i="1"/>
  <c r="AO120" i="1"/>
  <c r="M120" i="1" a="1"/>
  <c r="M120" i="1" s="1"/>
  <c r="L120" i="1" a="1"/>
  <c r="L120" i="1" s="1"/>
  <c r="K120" i="1"/>
  <c r="HG119" i="1"/>
  <c r="HE119" i="1"/>
  <c r="HB119" i="1"/>
  <c r="GK119" i="1"/>
  <c r="FJ119" i="1"/>
  <c r="ES119" i="1"/>
  <c r="DV119" i="1" a="1"/>
  <c r="DV119" i="1" s="1"/>
  <c r="DH119" i="1"/>
  <c r="CN119" i="1"/>
  <c r="AO119" i="1"/>
  <c r="M119" i="1" a="1"/>
  <c r="M119" i="1" s="1"/>
  <c r="L119" i="1"/>
  <c r="L119" i="1" a="1"/>
  <c r="K119" i="1"/>
  <c r="HH118" i="1"/>
  <c r="GK118" i="1"/>
  <c r="FJ118" i="1"/>
  <c r="ES118" i="1"/>
  <c r="DV118" i="1" a="1"/>
  <c r="DV118" i="1" s="1"/>
  <c r="DH118" i="1"/>
  <c r="CN118" i="1"/>
  <c r="AO118" i="1"/>
  <c r="M118" i="1" a="1"/>
  <c r="M118" i="1" s="1"/>
  <c r="L118" i="1" a="1"/>
  <c r="L118" i="1" s="1"/>
  <c r="K118" i="1"/>
  <c r="HH117" i="1"/>
  <c r="GK117" i="1"/>
  <c r="ES117" i="1"/>
  <c r="DV117" i="1" a="1"/>
  <c r="DV117" i="1" s="1"/>
  <c r="DH117" i="1"/>
  <c r="CN117" i="1"/>
  <c r="AO117" i="1"/>
  <c r="M117" i="1" a="1"/>
  <c r="M117" i="1" s="1"/>
  <c r="L117" i="1" a="1"/>
  <c r="L117" i="1" s="1"/>
  <c r="K117" i="1"/>
  <c r="HG116" i="1"/>
  <c r="HE116" i="1"/>
  <c r="HB116" i="1"/>
  <c r="HH116" i="1" s="1"/>
  <c r="GK116" i="1"/>
  <c r="FJ116" i="1"/>
  <c r="ES116" i="1"/>
  <c r="DV116" i="1" a="1"/>
  <c r="DV116" i="1" s="1"/>
  <c r="DH116" i="1"/>
  <c r="CN116" i="1"/>
  <c r="AO116" i="1"/>
  <c r="M116" i="1" a="1"/>
  <c r="M116" i="1" s="1"/>
  <c r="L116" i="1" a="1"/>
  <c r="L116" i="1" s="1"/>
  <c r="K116" i="1"/>
  <c r="HH115" i="1"/>
  <c r="GK115" i="1"/>
  <c r="FJ115" i="1"/>
  <c r="ES115" i="1"/>
  <c r="DV115" i="1" a="1"/>
  <c r="DV115" i="1" s="1"/>
  <c r="DH115" i="1"/>
  <c r="CN115" i="1"/>
  <c r="AO115" i="1"/>
  <c r="M115" i="1" a="1"/>
  <c r="M115" i="1" s="1"/>
  <c r="L115" i="1" a="1"/>
  <c r="L115" i="1" s="1"/>
  <c r="K115" i="1"/>
  <c r="HH114" i="1"/>
  <c r="GK114" i="1"/>
  <c r="FJ114" i="1"/>
  <c r="ES114" i="1"/>
  <c r="DV114" i="1" a="1"/>
  <c r="DV114" i="1" s="1"/>
  <c r="DH114" i="1"/>
  <c r="CN114" i="1"/>
  <c r="AO114" i="1"/>
  <c r="M114" i="1" a="1"/>
  <c r="M114" i="1" s="1"/>
  <c r="L114" i="1" a="1"/>
  <c r="L114" i="1" s="1"/>
  <c r="K114" i="1"/>
  <c r="HH113" i="1"/>
  <c r="GK113" i="1"/>
  <c r="EZ113" i="1"/>
  <c r="FJ113" i="1" s="1"/>
  <c r="ES113" i="1"/>
  <c r="DV113" i="1" a="1"/>
  <c r="DV113" i="1" s="1"/>
  <c r="DH113" i="1"/>
  <c r="CN113" i="1"/>
  <c r="AO113" i="1"/>
  <c r="M113" i="1" a="1"/>
  <c r="M113" i="1" s="1"/>
  <c r="L113" i="1" a="1"/>
  <c r="L113" i="1" s="1"/>
  <c r="K113" i="1"/>
  <c r="HG112" i="1"/>
  <c r="HF112" i="1"/>
  <c r="HE112" i="1"/>
  <c r="HB112" i="1"/>
  <c r="HH112" i="1" s="1"/>
  <c r="GK112" i="1"/>
  <c r="FJ112" i="1"/>
  <c r="ES112" i="1"/>
  <c r="DV112" i="1"/>
  <c r="DV112" i="1" a="1"/>
  <c r="DH112" i="1"/>
  <c r="CN112" i="1"/>
  <c r="AO112" i="1"/>
  <c r="M112" i="1" a="1"/>
  <c r="M112" i="1" s="1"/>
  <c r="L112" i="1" a="1"/>
  <c r="L112" i="1" s="1"/>
  <c r="K112" i="1"/>
  <c r="HH111" i="1"/>
  <c r="GK111" i="1"/>
  <c r="ES111" i="1"/>
  <c r="DV111" i="1" a="1"/>
  <c r="DV111" i="1" s="1"/>
  <c r="DH111" i="1"/>
  <c r="CN111" i="1"/>
  <c r="AO111" i="1"/>
  <c r="M111" i="1" a="1"/>
  <c r="M111" i="1" s="1"/>
  <c r="L111" i="1" a="1"/>
  <c r="L111" i="1" s="1"/>
  <c r="K111" i="1"/>
  <c r="HH110" i="1"/>
  <c r="GK110" i="1"/>
  <c r="FJ110" i="1"/>
  <c r="ES110" i="1"/>
  <c r="DH110" i="1"/>
  <c r="CN110" i="1"/>
  <c r="AO110" i="1"/>
  <c r="M110" i="1"/>
  <c r="M110" i="1" a="1"/>
  <c r="L110" i="1" a="1"/>
  <c r="L110" i="1" s="1"/>
  <c r="K110" i="1"/>
  <c r="HH109" i="1"/>
  <c r="GK109" i="1"/>
  <c r="FJ109" i="1"/>
  <c r="ES109" i="1"/>
  <c r="DV109" i="1"/>
  <c r="DV109" i="1" a="1"/>
  <c r="DH109" i="1"/>
  <c r="CN109" i="1"/>
  <c r="AO109" i="1"/>
  <c r="M109" i="1" a="1"/>
  <c r="M109" i="1" s="1"/>
  <c r="L109" i="1" a="1"/>
  <c r="L109" i="1" s="1"/>
  <c r="K109" i="1"/>
  <c r="HH108" i="1"/>
  <c r="GK108" i="1"/>
  <c r="FJ108" i="1"/>
  <c r="ES108" i="1"/>
  <c r="DV108" i="1"/>
  <c r="DV108" i="1" a="1"/>
  <c r="DH108" i="1"/>
  <c r="CN108" i="1"/>
  <c r="AO108" i="1"/>
  <c r="M108" i="1" a="1"/>
  <c r="M108" i="1" s="1"/>
  <c r="L108" i="1" a="1"/>
  <c r="L108" i="1" s="1"/>
  <c r="K108" i="1"/>
  <c r="HF107" i="1"/>
  <c r="HD107" i="1"/>
  <c r="HB107" i="1"/>
  <c r="HA107" i="1"/>
  <c r="FJ107" i="1"/>
  <c r="ES107" i="1"/>
  <c r="DV107" i="1" a="1"/>
  <c r="DV107" i="1" s="1"/>
  <c r="DH107" i="1"/>
  <c r="CN107" i="1"/>
  <c r="AO107" i="1"/>
  <c r="M107" i="1"/>
  <c r="M107" i="1" a="1"/>
  <c r="L107" i="1" a="1"/>
  <c r="L107" i="1" s="1"/>
  <c r="K107" i="1"/>
  <c r="HH106" i="1"/>
  <c r="GK106" i="1"/>
  <c r="FJ106" i="1"/>
  <c r="ES106" i="1"/>
  <c r="DV106" i="1"/>
  <c r="DV106" i="1" a="1"/>
  <c r="DH106" i="1"/>
  <c r="CN106" i="1"/>
  <c r="AO106" i="1"/>
  <c r="M106" i="1"/>
  <c r="M106" i="1" a="1"/>
  <c r="L106" i="1" a="1"/>
  <c r="L106" i="1" s="1"/>
  <c r="K106" i="1"/>
  <c r="HH105" i="1"/>
  <c r="GK105" i="1"/>
  <c r="FJ105" i="1"/>
  <c r="ES105" i="1"/>
  <c r="DV105" i="1" a="1"/>
  <c r="DV105" i="1" s="1"/>
  <c r="DH105" i="1"/>
  <c r="CN105" i="1"/>
  <c r="AO105" i="1"/>
  <c r="M105" i="1" a="1"/>
  <c r="M105" i="1" s="1"/>
  <c r="L105" i="1" a="1"/>
  <c r="L105" i="1" s="1"/>
  <c r="K105" i="1"/>
  <c r="HH104" i="1"/>
  <c r="GK104" i="1"/>
  <c r="FJ104" i="1"/>
  <c r="ES104" i="1"/>
  <c r="DV104" i="1" a="1"/>
  <c r="DV104" i="1" s="1"/>
  <c r="DH104" i="1"/>
  <c r="CN104" i="1"/>
  <c r="AO104" i="1"/>
  <c r="M104" i="1" a="1"/>
  <c r="M104" i="1" s="1"/>
  <c r="L104" i="1" a="1"/>
  <c r="L104" i="1" s="1"/>
  <c r="K104" i="1"/>
  <c r="HH103" i="1"/>
  <c r="GK103" i="1"/>
  <c r="FJ103" i="1"/>
  <c r="ES103" i="1"/>
  <c r="DV103" i="1" a="1"/>
  <c r="DV103" i="1" s="1"/>
  <c r="DH103" i="1"/>
  <c r="CN103" i="1"/>
  <c r="AO103" i="1"/>
  <c r="M103" i="1" a="1"/>
  <c r="M103" i="1" s="1"/>
  <c r="L103" i="1" a="1"/>
  <c r="L103" i="1" s="1"/>
  <c r="K103" i="1"/>
  <c r="HH102" i="1"/>
  <c r="GK102" i="1"/>
  <c r="FJ102" i="1"/>
  <c r="ES102" i="1"/>
  <c r="DV102" i="1" a="1"/>
  <c r="DV102" i="1" s="1"/>
  <c r="DH102" i="1"/>
  <c r="CN102" i="1"/>
  <c r="AO102" i="1"/>
  <c r="M102" i="1" a="1"/>
  <c r="M102" i="1" s="1"/>
  <c r="L102" i="1" a="1"/>
  <c r="L102" i="1" s="1"/>
  <c r="K102" i="1"/>
  <c r="HH101" i="1"/>
  <c r="FJ101" i="1"/>
  <c r="ES101" i="1"/>
  <c r="DV101" i="1" a="1"/>
  <c r="DV101" i="1" s="1"/>
  <c r="DH101" i="1"/>
  <c r="CN101" i="1"/>
  <c r="AO101" i="1"/>
  <c r="M101" i="1" a="1"/>
  <c r="M101" i="1" s="1"/>
  <c r="L101" i="1" a="1"/>
  <c r="L101" i="1" s="1"/>
  <c r="K101" i="1"/>
  <c r="HH100" i="1"/>
  <c r="GK100" i="1"/>
  <c r="FJ100" i="1"/>
  <c r="ES100" i="1"/>
  <c r="DV100" i="1" a="1"/>
  <c r="DV100" i="1" s="1"/>
  <c r="DH100" i="1"/>
  <c r="CN100" i="1"/>
  <c r="AO100" i="1"/>
  <c r="M100" i="1" a="1"/>
  <c r="M100" i="1" s="1"/>
  <c r="L100" i="1" a="1"/>
  <c r="L100" i="1" s="1"/>
  <c r="K100" i="1"/>
  <c r="HH99" i="1"/>
  <c r="AN99" i="1" s="1"/>
  <c r="AO99" i="1"/>
  <c r="M99" i="1" a="1"/>
  <c r="M99" i="1" s="1"/>
  <c r="L99" i="1" a="1"/>
  <c r="L99" i="1" s="1"/>
  <c r="K99" i="1"/>
  <c r="HH98" i="1"/>
  <c r="GK98" i="1"/>
  <c r="AN98" i="1" s="1"/>
  <c r="AO98" i="1"/>
  <c r="M98" i="1" a="1"/>
  <c r="M98" i="1" s="1"/>
  <c r="L98" i="1" a="1"/>
  <c r="L98" i="1" s="1"/>
  <c r="K98" i="1"/>
  <c r="HH97" i="1"/>
  <c r="GK97" i="1"/>
  <c r="AO97" i="1"/>
  <c r="M97" i="1" a="1"/>
  <c r="M97" i="1" s="1"/>
  <c r="L97" i="1" a="1"/>
  <c r="L97" i="1" s="1"/>
  <c r="K97" i="1"/>
  <c r="HH96" i="1"/>
  <c r="GZ96" i="1"/>
  <c r="GK96" i="1"/>
  <c r="FJ96" i="1"/>
  <c r="ES96" i="1"/>
  <c r="DV96" i="1" a="1"/>
  <c r="DV96" i="1" s="1"/>
  <c r="DH96" i="1"/>
  <c r="CN96" i="1"/>
  <c r="AO96" i="1"/>
  <c r="M96" i="1" a="1"/>
  <c r="M96" i="1" s="1"/>
  <c r="L96" i="1" a="1"/>
  <c r="L96" i="1" s="1"/>
  <c r="K96" i="1"/>
  <c r="HH95" i="1"/>
  <c r="GK95" i="1"/>
  <c r="FJ95" i="1"/>
  <c r="ES95" i="1"/>
  <c r="DV95" i="1"/>
  <c r="DV95" i="1" a="1"/>
  <c r="CN95" i="1"/>
  <c r="AO95" i="1"/>
  <c r="M95" i="1" a="1"/>
  <c r="M95" i="1" s="1"/>
  <c r="L95" i="1" a="1"/>
  <c r="L95" i="1" s="1"/>
  <c r="K95" i="1"/>
  <c r="HH94" i="1"/>
  <c r="GK94" i="1"/>
  <c r="FJ94" i="1"/>
  <c r="ES94" i="1"/>
  <c r="DV94" i="1" a="1"/>
  <c r="DV94" i="1" s="1"/>
  <c r="DH94" i="1"/>
  <c r="CN94" i="1"/>
  <c r="AO94" i="1"/>
  <c r="M94" i="1" a="1"/>
  <c r="M94" i="1" s="1"/>
  <c r="L94" i="1" a="1"/>
  <c r="L94" i="1" s="1"/>
  <c r="K94" i="1"/>
  <c r="HH93" i="1"/>
  <c r="GK93" i="1"/>
  <c r="EZ93" i="1"/>
  <c r="FJ93" i="1" s="1"/>
  <c r="ES93" i="1"/>
  <c r="DV93" i="1"/>
  <c r="DV93" i="1" a="1"/>
  <c r="AO93" i="1"/>
  <c r="M93" i="1" a="1"/>
  <c r="M93" i="1" s="1"/>
  <c r="L93" i="1" a="1"/>
  <c r="L93" i="1" s="1"/>
  <c r="K93" i="1"/>
  <c r="HH92" i="1"/>
  <c r="GK92" i="1"/>
  <c r="FJ92" i="1"/>
  <c r="ES92" i="1"/>
  <c r="DV92" i="1" a="1"/>
  <c r="DV92" i="1" s="1"/>
  <c r="DH92" i="1"/>
  <c r="CN92" i="1"/>
  <c r="AO92" i="1"/>
  <c r="M92" i="1" a="1"/>
  <c r="M92" i="1" s="1"/>
  <c r="L92" i="1" a="1"/>
  <c r="L92" i="1" s="1"/>
  <c r="K92" i="1"/>
  <c r="HH91" i="1"/>
  <c r="GK91" i="1"/>
  <c r="FJ91" i="1"/>
  <c r="ES91" i="1"/>
  <c r="DV91" i="1" a="1"/>
  <c r="DV91" i="1" s="1"/>
  <c r="CN91" i="1"/>
  <c r="AO91" i="1"/>
  <c r="M91" i="1" a="1"/>
  <c r="M91" i="1" s="1"/>
  <c r="L91" i="1" a="1"/>
  <c r="L91" i="1" s="1"/>
  <c r="K91" i="1"/>
  <c r="HH90" i="1"/>
  <c r="GK90" i="1"/>
  <c r="FJ90" i="1"/>
  <c r="ES90" i="1"/>
  <c r="DV90" i="1" a="1"/>
  <c r="DV90" i="1" s="1"/>
  <c r="AN90" i="1" s="1"/>
  <c r="DH90" i="1"/>
  <c r="CN90" i="1"/>
  <c r="AO90" i="1"/>
  <c r="M90" i="1"/>
  <c r="M90" i="1" a="1"/>
  <c r="L90" i="1" a="1"/>
  <c r="L90" i="1" s="1"/>
  <c r="K90" i="1"/>
  <c r="HH89" i="1"/>
  <c r="GK89" i="1"/>
  <c r="EZ89" i="1"/>
  <c r="FJ89" i="1" s="1"/>
  <c r="ES89" i="1"/>
  <c r="DV89" i="1" a="1"/>
  <c r="DV89" i="1" s="1"/>
  <c r="DH89" i="1"/>
  <c r="CN89" i="1"/>
  <c r="AO89" i="1"/>
  <c r="M89" i="1" a="1"/>
  <c r="M89" i="1" s="1"/>
  <c r="L89" i="1" a="1"/>
  <c r="L89" i="1" s="1"/>
  <c r="K89" i="1"/>
  <c r="HH88" i="1"/>
  <c r="GK88" i="1"/>
  <c r="EZ88" i="1"/>
  <c r="FJ88" i="1" s="1"/>
  <c r="ES88" i="1"/>
  <c r="DV88" i="1" a="1"/>
  <c r="DV88" i="1" s="1"/>
  <c r="DH88" i="1"/>
  <c r="CN88" i="1"/>
  <c r="AO88" i="1"/>
  <c r="M88" i="1" a="1"/>
  <c r="M88" i="1" s="1"/>
  <c r="L88" i="1" a="1"/>
  <c r="L88" i="1" s="1"/>
  <c r="K88" i="1"/>
  <c r="HH87" i="1"/>
  <c r="GK87" i="1"/>
  <c r="FJ87" i="1"/>
  <c r="ES87" i="1"/>
  <c r="DV87" i="1" a="1"/>
  <c r="DV87" i="1" s="1"/>
  <c r="DH87" i="1"/>
  <c r="CN87" i="1"/>
  <c r="AO87" i="1"/>
  <c r="M87" i="1" a="1"/>
  <c r="M87" i="1" s="1"/>
  <c r="L87" i="1" a="1"/>
  <c r="L87" i="1" s="1"/>
  <c r="K87" i="1"/>
  <c r="GZ86" i="1"/>
  <c r="HH86" i="1" s="1"/>
  <c r="GK86" i="1"/>
  <c r="FJ86" i="1"/>
  <c r="ES86" i="1"/>
  <c r="DV86" i="1" a="1"/>
  <c r="DV86" i="1" s="1"/>
  <c r="DH86" i="1"/>
  <c r="CN86" i="1"/>
  <c r="AO86" i="1"/>
  <c r="M86" i="1" a="1"/>
  <c r="M86" i="1" s="1"/>
  <c r="L86" i="1" a="1"/>
  <c r="L86" i="1" s="1"/>
  <c r="K86" i="1"/>
  <c r="HH85" i="1"/>
  <c r="GK85" i="1"/>
  <c r="ES85" i="1"/>
  <c r="DV85" i="1" a="1"/>
  <c r="DV85" i="1" s="1"/>
  <c r="DH85" i="1"/>
  <c r="CN85" i="1"/>
  <c r="AO85" i="1"/>
  <c r="M85" i="1" a="1"/>
  <c r="M85" i="1" s="1"/>
  <c r="L85" i="1" a="1"/>
  <c r="L85" i="1" s="1"/>
  <c r="K85" i="1"/>
  <c r="HH84" i="1"/>
  <c r="GK84" i="1"/>
  <c r="FJ84" i="1"/>
  <c r="ES84" i="1"/>
  <c r="DV84" i="1" a="1"/>
  <c r="DV84" i="1" s="1"/>
  <c r="DH84" i="1"/>
  <c r="CN84" i="1"/>
  <c r="AO84" i="1"/>
  <c r="M84" i="1" a="1"/>
  <c r="M84" i="1" s="1"/>
  <c r="L84" i="1" a="1"/>
  <c r="L84" i="1" s="1"/>
  <c r="K84" i="1"/>
  <c r="HH83" i="1"/>
  <c r="GK83" i="1"/>
  <c r="FJ83" i="1"/>
  <c r="ES83" i="1"/>
  <c r="DV83" i="1" a="1"/>
  <c r="DV83" i="1" s="1"/>
  <c r="DH83" i="1"/>
  <c r="CN83" i="1"/>
  <c r="AO83" i="1"/>
  <c r="M83" i="1" a="1"/>
  <c r="M83" i="1" s="1"/>
  <c r="L83" i="1" a="1"/>
  <c r="L83" i="1" s="1"/>
  <c r="K83" i="1"/>
  <c r="HH82" i="1"/>
  <c r="GK82" i="1"/>
  <c r="FJ82" i="1"/>
  <c r="ES82" i="1"/>
  <c r="DV82" i="1" a="1"/>
  <c r="DV82" i="1" s="1"/>
  <c r="DH82" i="1"/>
  <c r="CN82" i="1"/>
  <c r="AO82" i="1"/>
  <c r="M82" i="1" a="1"/>
  <c r="M82" i="1" s="1"/>
  <c r="L82" i="1" a="1"/>
  <c r="L82" i="1" s="1"/>
  <c r="K82" i="1"/>
  <c r="HH81" i="1"/>
  <c r="GK81" i="1"/>
  <c r="FJ81" i="1"/>
  <c r="ES81" i="1"/>
  <c r="DV81" i="1" a="1"/>
  <c r="DV81" i="1" s="1"/>
  <c r="DH81" i="1"/>
  <c r="CN81" i="1"/>
  <c r="AO81" i="1"/>
  <c r="M81" i="1" a="1"/>
  <c r="M81" i="1" s="1"/>
  <c r="L81" i="1" a="1"/>
  <c r="L81" i="1" s="1"/>
  <c r="K81" i="1"/>
  <c r="HH80" i="1"/>
  <c r="GK80" i="1"/>
  <c r="FJ80" i="1"/>
  <c r="ES80" i="1"/>
  <c r="DV80" i="1"/>
  <c r="AN80" i="1" s="1"/>
  <c r="DV80" i="1" a="1"/>
  <c r="DH80" i="1"/>
  <c r="CN80" i="1"/>
  <c r="AO80" i="1"/>
  <c r="M80" i="1" a="1"/>
  <c r="M80" i="1" s="1"/>
  <c r="L80" i="1" a="1"/>
  <c r="L80" i="1" s="1"/>
  <c r="K80" i="1"/>
  <c r="HH79" i="1"/>
  <c r="GK79" i="1"/>
  <c r="FJ79" i="1"/>
  <c r="ES79" i="1"/>
  <c r="DV79" i="1" a="1"/>
  <c r="DV79" i="1" s="1"/>
  <c r="DH79" i="1"/>
  <c r="CN79" i="1"/>
  <c r="AO79" i="1"/>
  <c r="M79" i="1" a="1"/>
  <c r="M79" i="1" s="1"/>
  <c r="L79" i="1" a="1"/>
  <c r="L79" i="1" s="1"/>
  <c r="K79" i="1"/>
  <c r="HH78" i="1"/>
  <c r="GK78" i="1"/>
  <c r="FJ78" i="1"/>
  <c r="ES78" i="1"/>
  <c r="DV78" i="1" a="1"/>
  <c r="DV78" i="1" s="1"/>
  <c r="AN78" i="1" s="1"/>
  <c r="DH78" i="1"/>
  <c r="CN78" i="1"/>
  <c r="AO78" i="1"/>
  <c r="M78" i="1" a="1"/>
  <c r="M78" i="1" s="1"/>
  <c r="L78" i="1" a="1"/>
  <c r="L78" i="1" s="1"/>
  <c r="K78" i="1"/>
  <c r="HH77" i="1"/>
  <c r="GK77" i="1"/>
  <c r="FJ77" i="1"/>
  <c r="ES77" i="1"/>
  <c r="DV77" i="1" a="1"/>
  <c r="DV77" i="1" s="1"/>
  <c r="DH77" i="1"/>
  <c r="CN77" i="1"/>
  <c r="AO77" i="1"/>
  <c r="M77" i="1" a="1"/>
  <c r="M77" i="1" s="1"/>
  <c r="L77" i="1" a="1"/>
  <c r="L77" i="1" s="1"/>
  <c r="K77" i="1"/>
  <c r="HH76" i="1"/>
  <c r="GK76" i="1"/>
  <c r="EZ76" i="1"/>
  <c r="FJ76" i="1" s="1"/>
  <c r="ES76" i="1"/>
  <c r="DH76" i="1"/>
  <c r="CN76" i="1"/>
  <c r="AO76" i="1"/>
  <c r="M76" i="1" a="1"/>
  <c r="M76" i="1" s="1"/>
  <c r="L76" i="1" a="1"/>
  <c r="L76" i="1" s="1"/>
  <c r="K76" i="1"/>
  <c r="HH75" i="1"/>
  <c r="FJ75" i="1"/>
  <c r="ES75" i="1"/>
  <c r="DV75" i="1" a="1"/>
  <c r="DV75" i="1" s="1"/>
  <c r="DH75" i="1"/>
  <c r="CN75" i="1"/>
  <c r="AO75" i="1"/>
  <c r="M75" i="1" a="1"/>
  <c r="M75" i="1" s="1"/>
  <c r="L75" i="1" a="1"/>
  <c r="L75" i="1" s="1"/>
  <c r="K75" i="1"/>
  <c r="HG74" i="1"/>
  <c r="HF74" i="1"/>
  <c r="HH74" i="1" s="1"/>
  <c r="GK74" i="1"/>
  <c r="FJ74" i="1"/>
  <c r="ES74" i="1"/>
  <c r="DV74" i="1" a="1"/>
  <c r="DV74" i="1" s="1"/>
  <c r="DH74" i="1"/>
  <c r="CN74" i="1"/>
  <c r="AO74" i="1"/>
  <c r="M74" i="1"/>
  <c r="M74" i="1" a="1"/>
  <c r="L74" i="1" a="1"/>
  <c r="L74" i="1" s="1"/>
  <c r="K74" i="1"/>
  <c r="HF73" i="1"/>
  <c r="HB73" i="1"/>
  <c r="GZ73" i="1"/>
  <c r="GK73" i="1"/>
  <c r="FJ73" i="1"/>
  <c r="ES73" i="1"/>
  <c r="DV73" i="1"/>
  <c r="DV73" i="1" a="1"/>
  <c r="DH73" i="1"/>
  <c r="CN73" i="1"/>
  <c r="AO73" i="1"/>
  <c r="M73" i="1" a="1"/>
  <c r="M73" i="1" s="1"/>
  <c r="L73" i="1" a="1"/>
  <c r="L73" i="1" s="1"/>
  <c r="K73" i="1"/>
  <c r="HH72" i="1"/>
  <c r="GK72" i="1"/>
  <c r="EZ72" i="1"/>
  <c r="FJ72" i="1" s="1"/>
  <c r="ES72" i="1"/>
  <c r="DV72" i="1"/>
  <c r="DV72" i="1" a="1"/>
  <c r="DH72" i="1"/>
  <c r="CN72" i="1"/>
  <c r="AO72" i="1"/>
  <c r="M72" i="1" a="1"/>
  <c r="M72" i="1" s="1"/>
  <c r="L72" i="1"/>
  <c r="L72" i="1" a="1"/>
  <c r="K72" i="1"/>
  <c r="HG71" i="1"/>
  <c r="HF71" i="1"/>
  <c r="HB71" i="1"/>
  <c r="FJ71" i="1"/>
  <c r="ES71" i="1"/>
  <c r="DV71" i="1"/>
  <c r="DV71" i="1" a="1"/>
  <c r="DH71" i="1"/>
  <c r="CN71" i="1"/>
  <c r="AO71" i="1"/>
  <c r="M71" i="1" a="1"/>
  <c r="M71" i="1" s="1"/>
  <c r="L71" i="1" a="1"/>
  <c r="L71" i="1" s="1"/>
  <c r="K71" i="1"/>
  <c r="HH70" i="1"/>
  <c r="GK70" i="1"/>
  <c r="FJ70" i="1"/>
  <c r="ES70" i="1"/>
  <c r="DV70" i="1" a="1"/>
  <c r="DV70" i="1" s="1"/>
  <c r="DH70" i="1"/>
  <c r="CN70" i="1"/>
  <c r="AO70" i="1"/>
  <c r="M70" i="1" a="1"/>
  <c r="M70" i="1" s="1"/>
  <c r="L70" i="1" a="1"/>
  <c r="L70" i="1" s="1"/>
  <c r="K70" i="1"/>
  <c r="HH69" i="1"/>
  <c r="GK69" i="1"/>
  <c r="FJ69" i="1"/>
  <c r="ES69" i="1"/>
  <c r="DV69" i="1" a="1"/>
  <c r="DV69" i="1" s="1"/>
  <c r="DH69" i="1"/>
  <c r="CN69" i="1"/>
  <c r="AO69" i="1"/>
  <c r="M69" i="1" a="1"/>
  <c r="M69" i="1" s="1"/>
  <c r="L69" i="1" a="1"/>
  <c r="L69" i="1" s="1"/>
  <c r="K69" i="1"/>
  <c r="HH68" i="1"/>
  <c r="GK68" i="1"/>
  <c r="EZ68" i="1"/>
  <c r="FJ68" i="1" s="1"/>
  <c r="ES68" i="1"/>
  <c r="DV68" i="1" a="1"/>
  <c r="DV68" i="1" s="1"/>
  <c r="DH68" i="1"/>
  <c r="CN68" i="1"/>
  <c r="AO68" i="1"/>
  <c r="M68" i="1" a="1"/>
  <c r="M68" i="1" s="1"/>
  <c r="L68" i="1" a="1"/>
  <c r="L68" i="1" s="1"/>
  <c r="K68" i="1"/>
  <c r="HH67" i="1"/>
  <c r="GK67" i="1"/>
  <c r="AN67" i="1" s="1"/>
  <c r="ES67" i="1"/>
  <c r="DH67" i="1"/>
  <c r="CN67" i="1"/>
  <c r="AO67" i="1"/>
  <c r="M67" i="1" a="1"/>
  <c r="M67" i="1" s="1"/>
  <c r="L67" i="1" a="1"/>
  <c r="L67" i="1" s="1"/>
  <c r="K67" i="1"/>
  <c r="HH66" i="1"/>
  <c r="GK66" i="1"/>
  <c r="FJ66" i="1"/>
  <c r="ES66" i="1"/>
  <c r="DV66" i="1"/>
  <c r="DV66" i="1" a="1"/>
  <c r="DH66" i="1"/>
  <c r="CN66" i="1"/>
  <c r="AO66" i="1"/>
  <c r="M66" i="1" a="1"/>
  <c r="M66" i="1" s="1"/>
  <c r="L66" i="1" a="1"/>
  <c r="L66" i="1" s="1"/>
  <c r="K66" i="1"/>
  <c r="HH65" i="1"/>
  <c r="GK65" i="1"/>
  <c r="AN65" i="1" s="1"/>
  <c r="ES65" i="1"/>
  <c r="CN65" i="1"/>
  <c r="AO65" i="1"/>
  <c r="M65" i="1" a="1"/>
  <c r="M65" i="1" s="1"/>
  <c r="L65" i="1" a="1"/>
  <c r="L65" i="1" s="1"/>
  <c r="K65" i="1"/>
  <c r="HH64" i="1"/>
  <c r="GK64" i="1"/>
  <c r="FJ64" i="1"/>
  <c r="ES64" i="1"/>
  <c r="DV64" i="1" a="1"/>
  <c r="DV64" i="1" s="1"/>
  <c r="DH64" i="1"/>
  <c r="CN64" i="1"/>
  <c r="AO64" i="1"/>
  <c r="M64" i="1" a="1"/>
  <c r="M64" i="1" s="1"/>
  <c r="L64" i="1" a="1"/>
  <c r="L64" i="1" s="1"/>
  <c r="K64" i="1"/>
  <c r="HH63" i="1"/>
  <c r="FJ63" i="1"/>
  <c r="ES63" i="1"/>
  <c r="DV63" i="1" a="1"/>
  <c r="DV63" i="1" s="1"/>
  <c r="DH63" i="1"/>
  <c r="CN63" i="1"/>
  <c r="AO63" i="1"/>
  <c r="M63" i="1" a="1"/>
  <c r="M63" i="1" s="1"/>
  <c r="L63" i="1"/>
  <c r="L63" i="1" a="1"/>
  <c r="K63" i="1"/>
  <c r="HH62" i="1"/>
  <c r="GK62" i="1"/>
  <c r="FJ62" i="1"/>
  <c r="ES62" i="1"/>
  <c r="DV62" i="1" a="1"/>
  <c r="DV62" i="1" s="1"/>
  <c r="DH62" i="1"/>
  <c r="CN62" i="1"/>
  <c r="AO62" i="1"/>
  <c r="M62" i="1" a="1"/>
  <c r="M62" i="1" s="1"/>
  <c r="L62" i="1"/>
  <c r="L62" i="1" a="1"/>
  <c r="K62" i="1"/>
  <c r="HH61" i="1"/>
  <c r="FJ61" i="1"/>
  <c r="ES61" i="1"/>
  <c r="DH61" i="1"/>
  <c r="CN61" i="1"/>
  <c r="AO61" i="1"/>
  <c r="M61" i="1" a="1"/>
  <c r="M61" i="1" s="1"/>
  <c r="L61" i="1" a="1"/>
  <c r="L61" i="1" s="1"/>
  <c r="K61" i="1"/>
  <c r="HH60" i="1"/>
  <c r="FJ60" i="1"/>
  <c r="ES60" i="1"/>
  <c r="DV60" i="1" a="1"/>
  <c r="DV60" i="1" s="1"/>
  <c r="DH60" i="1"/>
  <c r="CN60" i="1"/>
  <c r="AO60" i="1"/>
  <c r="M60" i="1" a="1"/>
  <c r="M60" i="1" s="1"/>
  <c r="L60" i="1" a="1"/>
  <c r="L60" i="1" s="1"/>
  <c r="K60" i="1"/>
  <c r="HH59" i="1"/>
  <c r="GK59" i="1"/>
  <c r="FJ59" i="1"/>
  <c r="ES59" i="1"/>
  <c r="DV59" i="1" a="1"/>
  <c r="DV59" i="1" s="1"/>
  <c r="AN59" i="1" s="1"/>
  <c r="DH59" i="1"/>
  <c r="CN59" i="1"/>
  <c r="AO59" i="1"/>
  <c r="M59" i="1" a="1"/>
  <c r="M59" i="1" s="1"/>
  <c r="L59" i="1" a="1"/>
  <c r="L59" i="1" s="1"/>
  <c r="K59" i="1"/>
  <c r="HH58" i="1"/>
  <c r="GK58" i="1"/>
  <c r="FJ58" i="1"/>
  <c r="ES58" i="1"/>
  <c r="DV58" i="1" a="1"/>
  <c r="DV58" i="1" s="1"/>
  <c r="AN58" i="1" s="1"/>
  <c r="DH58" i="1"/>
  <c r="CN58" i="1"/>
  <c r="AO58" i="1"/>
  <c r="M58" i="1" a="1"/>
  <c r="M58" i="1" s="1"/>
  <c r="L58" i="1" a="1"/>
  <c r="L58" i="1" s="1"/>
  <c r="K58" i="1"/>
  <c r="HH57" i="1"/>
  <c r="GK57" i="1"/>
  <c r="FJ57" i="1"/>
  <c r="ES57" i="1"/>
  <c r="DV57" i="1" a="1"/>
  <c r="DV57" i="1" s="1"/>
  <c r="DH57" i="1"/>
  <c r="CN57" i="1"/>
  <c r="AO57" i="1"/>
  <c r="M57" i="1" a="1"/>
  <c r="M57" i="1" s="1"/>
  <c r="L57" i="1"/>
  <c r="L57" i="1" a="1"/>
  <c r="K57" i="1"/>
  <c r="HH56" i="1"/>
  <c r="GK56" i="1"/>
  <c r="FJ56" i="1"/>
  <c r="ES56" i="1"/>
  <c r="DV56" i="1" a="1"/>
  <c r="DV56" i="1" s="1"/>
  <c r="DH56" i="1"/>
  <c r="CN56" i="1"/>
  <c r="AO56" i="1"/>
  <c r="M56" i="1" a="1"/>
  <c r="M56" i="1" s="1"/>
  <c r="L56" i="1" a="1"/>
  <c r="L56" i="1" s="1"/>
  <c r="K56" i="1"/>
  <c r="HH55" i="1"/>
  <c r="GK55" i="1"/>
  <c r="FJ55" i="1"/>
  <c r="AN55" i="1" s="1"/>
  <c r="ES55" i="1"/>
  <c r="DV55" i="1"/>
  <c r="DV55" i="1" a="1"/>
  <c r="DH55" i="1"/>
  <c r="CN55" i="1"/>
  <c r="AO55" i="1"/>
  <c r="M55" i="1" a="1"/>
  <c r="M55" i="1" s="1"/>
  <c r="L55" i="1" a="1"/>
  <c r="L55" i="1" s="1"/>
  <c r="K55" i="1"/>
  <c r="HH54" i="1"/>
  <c r="AN54" i="1" s="1"/>
  <c r="FJ54" i="1"/>
  <c r="AO54" i="1"/>
  <c r="M54" i="1" a="1"/>
  <c r="M54" i="1" s="1"/>
  <c r="L54" i="1" a="1"/>
  <c r="L54" i="1" s="1"/>
  <c r="K54" i="1"/>
  <c r="HH53" i="1"/>
  <c r="GK53" i="1"/>
  <c r="FJ53" i="1"/>
  <c r="DH53" i="1"/>
  <c r="CN53" i="1"/>
  <c r="AO53" i="1"/>
  <c r="M53" i="1" a="1"/>
  <c r="M53" i="1" s="1"/>
  <c r="L53" i="1" a="1"/>
  <c r="L53" i="1" s="1"/>
  <c r="K53" i="1"/>
  <c r="HH52" i="1"/>
  <c r="GK52" i="1"/>
  <c r="FJ52" i="1"/>
  <c r="ES52" i="1"/>
  <c r="CN52" i="1"/>
  <c r="AO52" i="1"/>
  <c r="M52" i="1" a="1"/>
  <c r="M52" i="1" s="1"/>
  <c r="L52" i="1" a="1"/>
  <c r="L52" i="1" s="1"/>
  <c r="K52" i="1"/>
  <c r="HH51" i="1"/>
  <c r="GK51" i="1"/>
  <c r="FJ51" i="1"/>
  <c r="ES51" i="1"/>
  <c r="DV51" i="1" a="1"/>
  <c r="DV51" i="1" s="1"/>
  <c r="DH51" i="1"/>
  <c r="CN51" i="1"/>
  <c r="AO51" i="1"/>
  <c r="M51" i="1" a="1"/>
  <c r="M51" i="1" s="1"/>
  <c r="L51" i="1" a="1"/>
  <c r="L51" i="1" s="1"/>
  <c r="K51" i="1"/>
  <c r="HH50" i="1"/>
  <c r="GJ50" i="1"/>
  <c r="GI50" i="1"/>
  <c r="GE50" i="1"/>
  <c r="GC50" i="1"/>
  <c r="FJ50" i="1"/>
  <c r="ES50" i="1"/>
  <c r="DV50" i="1" a="1"/>
  <c r="DV50" i="1" s="1"/>
  <c r="DH50" i="1"/>
  <c r="CN50" i="1"/>
  <c r="AO50" i="1"/>
  <c r="M50" i="1" a="1"/>
  <c r="M50" i="1" s="1"/>
  <c r="L50" i="1" a="1"/>
  <c r="L50" i="1" s="1"/>
  <c r="K50" i="1"/>
  <c r="HH49" i="1"/>
  <c r="GK49" i="1"/>
  <c r="ES49" i="1"/>
  <c r="DV49" i="1" a="1"/>
  <c r="DV49" i="1" s="1"/>
  <c r="DH49" i="1"/>
  <c r="CN49" i="1"/>
  <c r="AO49" i="1"/>
  <c r="M49" i="1" a="1"/>
  <c r="M49" i="1" s="1"/>
  <c r="L49" i="1" a="1"/>
  <c r="L49" i="1" s="1"/>
  <c r="K49" i="1"/>
  <c r="HH48" i="1"/>
  <c r="AO48" i="1"/>
  <c r="AN48" i="1"/>
  <c r="M48" i="1" a="1"/>
  <c r="M48" i="1" s="1"/>
  <c r="L48" i="1" a="1"/>
  <c r="L48" i="1" s="1"/>
  <c r="K48" i="1"/>
  <c r="HH47" i="1"/>
  <c r="AN47" i="1" s="1"/>
  <c r="AO47" i="1"/>
  <c r="M47" i="1" a="1"/>
  <c r="M47" i="1" s="1"/>
  <c r="L47" i="1" a="1"/>
  <c r="L47" i="1" s="1"/>
  <c r="K47" i="1"/>
  <c r="HH46" i="1"/>
  <c r="GK46" i="1"/>
  <c r="AO46" i="1"/>
  <c r="M46" i="1" a="1"/>
  <c r="M46" i="1" s="1"/>
  <c r="L46" i="1"/>
  <c r="L46" i="1" a="1"/>
  <c r="K46" i="1"/>
  <c r="HH45" i="1"/>
  <c r="GK45" i="1"/>
  <c r="FJ45" i="1"/>
  <c r="ES45" i="1"/>
  <c r="AO45" i="1"/>
  <c r="M45" i="1" a="1"/>
  <c r="M45" i="1" s="1"/>
  <c r="L45" i="1" a="1"/>
  <c r="L45" i="1" s="1"/>
  <c r="K45" i="1"/>
  <c r="HF44" i="1"/>
  <c r="HH44" i="1" s="1"/>
  <c r="FJ44" i="1"/>
  <c r="ES44" i="1"/>
  <c r="DH44" i="1"/>
  <c r="CN44" i="1"/>
  <c r="AO44" i="1"/>
  <c r="M44" i="1" a="1"/>
  <c r="M44" i="1" s="1"/>
  <c r="L44" i="1"/>
  <c r="L44" i="1" a="1"/>
  <c r="K44" i="1"/>
  <c r="HH43" i="1"/>
  <c r="GK43" i="1"/>
  <c r="FJ43" i="1"/>
  <c r="ES43" i="1"/>
  <c r="DV43" i="1" a="1"/>
  <c r="DV43" i="1" s="1"/>
  <c r="DH43" i="1"/>
  <c r="CN43" i="1"/>
  <c r="AO43" i="1"/>
  <c r="M43" i="1" a="1"/>
  <c r="M43" i="1" s="1"/>
  <c r="L43" i="1" a="1"/>
  <c r="L43" i="1" s="1"/>
  <c r="K43" i="1"/>
  <c r="HH42" i="1"/>
  <c r="FJ42" i="1"/>
  <c r="ES42" i="1"/>
  <c r="DV42" i="1" a="1"/>
  <c r="DV42" i="1" s="1"/>
  <c r="DH42" i="1"/>
  <c r="CN42" i="1"/>
  <c r="AO42" i="1"/>
  <c r="M42" i="1" a="1"/>
  <c r="M42" i="1" s="1"/>
  <c r="L42" i="1" a="1"/>
  <c r="L42" i="1" s="1"/>
  <c r="K42" i="1"/>
  <c r="HH41" i="1"/>
  <c r="GK41" i="1"/>
  <c r="FJ41" i="1"/>
  <c r="ES41" i="1"/>
  <c r="CN41" i="1"/>
  <c r="AO41" i="1"/>
  <c r="M41" i="1" a="1"/>
  <c r="M41" i="1" s="1"/>
  <c r="L41" i="1" a="1"/>
  <c r="L41" i="1" s="1"/>
  <c r="K41" i="1"/>
  <c r="HH40" i="1"/>
  <c r="FJ40" i="1"/>
  <c r="ES40" i="1"/>
  <c r="DV40" i="1" a="1"/>
  <c r="DV40" i="1" s="1"/>
  <c r="DH40" i="1"/>
  <c r="CN40" i="1"/>
  <c r="AO40" i="1"/>
  <c r="M40" i="1" a="1"/>
  <c r="M40" i="1" s="1"/>
  <c r="L40" i="1" a="1"/>
  <c r="L40" i="1" s="1"/>
  <c r="K40" i="1"/>
  <c r="HH39" i="1"/>
  <c r="GK39" i="1"/>
  <c r="FJ39" i="1"/>
  <c r="ES39" i="1"/>
  <c r="DV39" i="1" a="1"/>
  <c r="DV39" i="1" s="1"/>
  <c r="DH39" i="1"/>
  <c r="CN39" i="1"/>
  <c r="AO39" i="1"/>
  <c r="M39" i="1" a="1"/>
  <c r="M39" i="1" s="1"/>
  <c r="L39" i="1" a="1"/>
  <c r="L39" i="1" s="1"/>
  <c r="K39" i="1"/>
  <c r="GK38" i="1"/>
  <c r="FJ38" i="1"/>
  <c r="ES38" i="1"/>
  <c r="DV38" i="1" a="1"/>
  <c r="DV38" i="1" s="1"/>
  <c r="DH38" i="1"/>
  <c r="CN38" i="1"/>
  <c r="AO38" i="1"/>
  <c r="M38" i="1" a="1"/>
  <c r="M38" i="1" s="1"/>
  <c r="L38" i="1" a="1"/>
  <c r="L38" i="1" s="1"/>
  <c r="K38" i="1"/>
  <c r="HH37" i="1"/>
  <c r="GK37" i="1"/>
  <c r="FJ37" i="1"/>
  <c r="ES37" i="1"/>
  <c r="DV37" i="1" a="1"/>
  <c r="DV37" i="1" s="1"/>
  <c r="DH37" i="1"/>
  <c r="CN37" i="1"/>
  <c r="AO37" i="1"/>
  <c r="M37" i="1" a="1"/>
  <c r="M37" i="1" s="1"/>
  <c r="L37" i="1" a="1"/>
  <c r="L37" i="1" s="1"/>
  <c r="K37" i="1"/>
  <c r="HH36" i="1"/>
  <c r="GK36" i="1"/>
  <c r="FJ36" i="1"/>
  <c r="ES36" i="1"/>
  <c r="DV36" i="1" a="1"/>
  <c r="DV36" i="1" s="1"/>
  <c r="DH36" i="1"/>
  <c r="CN36" i="1"/>
  <c r="AO36" i="1"/>
  <c r="M36" i="1" a="1"/>
  <c r="M36" i="1" s="1"/>
  <c r="L36" i="1" a="1"/>
  <c r="L36" i="1" s="1"/>
  <c r="K36" i="1"/>
  <c r="HH35" i="1"/>
  <c r="GK35" i="1"/>
  <c r="FJ35" i="1"/>
  <c r="ES35" i="1"/>
  <c r="DV35" i="1" a="1"/>
  <c r="DV35" i="1" s="1"/>
  <c r="DH35" i="1"/>
  <c r="CN35" i="1"/>
  <c r="AO35" i="1"/>
  <c r="M35" i="1" a="1"/>
  <c r="M35" i="1" s="1"/>
  <c r="L35" i="1" a="1"/>
  <c r="L35" i="1" s="1"/>
  <c r="K35" i="1"/>
  <c r="HH34" i="1"/>
  <c r="GK34" i="1"/>
  <c r="FJ34" i="1"/>
  <c r="ES34" i="1"/>
  <c r="DV34" i="1" a="1"/>
  <c r="DV34" i="1" s="1"/>
  <c r="AN34" i="1" s="1"/>
  <c r="DH34" i="1"/>
  <c r="CN34" i="1"/>
  <c r="AO34" i="1"/>
  <c r="M34" i="1"/>
  <c r="M34" i="1" a="1"/>
  <c r="L34" i="1" a="1"/>
  <c r="L34" i="1" s="1"/>
  <c r="K34" i="1"/>
  <c r="HH33" i="1"/>
  <c r="GK33" i="1"/>
  <c r="FJ33" i="1"/>
  <c r="AO33" i="1"/>
  <c r="M33" i="1" a="1"/>
  <c r="M33" i="1" s="1"/>
  <c r="L33" i="1" a="1"/>
  <c r="L33" i="1" s="1"/>
  <c r="K33" i="1"/>
  <c r="HH32" i="1"/>
  <c r="GK32" i="1"/>
  <c r="FJ32" i="1"/>
  <c r="AN32" i="1" s="1"/>
  <c r="AO32" i="1"/>
  <c r="M32" i="1" a="1"/>
  <c r="M32" i="1" s="1"/>
  <c r="L32" i="1" a="1"/>
  <c r="L32" i="1" s="1"/>
  <c r="K32" i="1"/>
  <c r="HH31" i="1"/>
  <c r="GK31" i="1"/>
  <c r="FJ31" i="1"/>
  <c r="ES31" i="1"/>
  <c r="DV31" i="1" a="1"/>
  <c r="DV31" i="1" s="1"/>
  <c r="DH31" i="1"/>
  <c r="CN31" i="1"/>
  <c r="AO31" i="1"/>
  <c r="M31" i="1" a="1"/>
  <c r="M31" i="1" s="1"/>
  <c r="L31" i="1" a="1"/>
  <c r="L31" i="1" s="1"/>
  <c r="K31" i="1"/>
  <c r="HH30" i="1"/>
  <c r="GK30" i="1"/>
  <c r="FJ30" i="1"/>
  <c r="AO30" i="1"/>
  <c r="M30" i="1" a="1"/>
  <c r="M30" i="1" s="1"/>
  <c r="L30" i="1" a="1"/>
  <c r="L30" i="1" s="1"/>
  <c r="K30" i="1"/>
  <c r="HF29" i="1"/>
  <c r="HH29" i="1" s="1"/>
  <c r="GK29" i="1"/>
  <c r="ES29" i="1"/>
  <c r="AO29" i="1"/>
  <c r="M29" i="1" a="1"/>
  <c r="M29" i="1" s="1"/>
  <c r="L29" i="1" a="1"/>
  <c r="L29" i="1" s="1"/>
  <c r="K29" i="1"/>
  <c r="HH28" i="1"/>
  <c r="GK28" i="1"/>
  <c r="FJ28" i="1"/>
  <c r="ES28" i="1"/>
  <c r="DH28" i="1"/>
  <c r="CN28" i="1"/>
  <c r="AO28" i="1"/>
  <c r="M28" i="1" a="1"/>
  <c r="M28" i="1" s="1"/>
  <c r="L28" i="1" a="1"/>
  <c r="L28" i="1" s="1"/>
  <c r="K28" i="1"/>
  <c r="HH27" i="1"/>
  <c r="GK27" i="1"/>
  <c r="FJ27" i="1"/>
  <c r="ES27" i="1"/>
  <c r="CN27" i="1"/>
  <c r="AO27" i="1"/>
  <c r="M27" i="1" a="1"/>
  <c r="M27" i="1" s="1"/>
  <c r="L27" i="1" a="1"/>
  <c r="L27" i="1" s="1"/>
  <c r="K27" i="1"/>
  <c r="HH26" i="1"/>
  <c r="GK26" i="1"/>
  <c r="ES26" i="1"/>
  <c r="DV26" i="1" a="1"/>
  <c r="DV26" i="1" s="1"/>
  <c r="DH26" i="1"/>
  <c r="CN26" i="1"/>
  <c r="AO26" i="1"/>
  <c r="M26" i="1" a="1"/>
  <c r="M26" i="1" s="1"/>
  <c r="L26" i="1" a="1"/>
  <c r="L26" i="1" s="1"/>
  <c r="K26" i="1"/>
  <c r="HH25" i="1"/>
  <c r="GK25" i="1"/>
  <c r="FJ25" i="1"/>
  <c r="AN25" i="1" s="1"/>
  <c r="ES25" i="1"/>
  <c r="DV25" i="1"/>
  <c r="DV25" i="1" a="1"/>
  <c r="DH25" i="1"/>
  <c r="CN25" i="1"/>
  <c r="AO25" i="1"/>
  <c r="M25" i="1" a="1"/>
  <c r="M25" i="1" s="1"/>
  <c r="L25" i="1" a="1"/>
  <c r="L25" i="1" s="1"/>
  <c r="K25" i="1"/>
  <c r="HH24" i="1"/>
  <c r="GK24" i="1"/>
  <c r="FJ24" i="1"/>
  <c r="ES24" i="1"/>
  <c r="AO24" i="1"/>
  <c r="M24" i="1" a="1"/>
  <c r="M24" i="1" s="1"/>
  <c r="L24" i="1" a="1"/>
  <c r="L24" i="1" s="1"/>
  <c r="K24" i="1"/>
  <c r="HH23" i="1"/>
  <c r="GK23" i="1"/>
  <c r="FJ23" i="1"/>
  <c r="ES23" i="1"/>
  <c r="AN23" i="1" s="1"/>
  <c r="AO23" i="1"/>
  <c r="M23" i="1" a="1"/>
  <c r="M23" i="1" s="1"/>
  <c r="L23" i="1" a="1"/>
  <c r="L23" i="1" s="1"/>
  <c r="K23" i="1"/>
  <c r="HH22" i="1"/>
  <c r="GK22" i="1"/>
  <c r="AN22" i="1" s="1"/>
  <c r="AO22" i="1"/>
  <c r="M22" i="1" a="1"/>
  <c r="M22" i="1" s="1"/>
  <c r="L22" i="1" a="1"/>
  <c r="L22" i="1" s="1"/>
  <c r="K22" i="1"/>
  <c r="HH21" i="1"/>
  <c r="GK21" i="1"/>
  <c r="ES21" i="1"/>
  <c r="AO21" i="1"/>
  <c r="M21" i="1" a="1"/>
  <c r="M21" i="1" s="1"/>
  <c r="L21" i="1" a="1"/>
  <c r="L21" i="1" s="1"/>
  <c r="K21" i="1"/>
  <c r="HH20" i="1"/>
  <c r="AN20" i="1" s="1"/>
  <c r="AO20" i="1"/>
  <c r="M20" i="1" a="1"/>
  <c r="M20" i="1" s="1"/>
  <c r="L20" i="1" a="1"/>
  <c r="L20" i="1" s="1"/>
  <c r="K20" i="1"/>
  <c r="HH19" i="1"/>
  <c r="GK19" i="1"/>
  <c r="FJ19" i="1"/>
  <c r="ES19" i="1"/>
  <c r="DV19" i="1" a="1"/>
  <c r="DV19" i="1" s="1"/>
  <c r="DH19" i="1"/>
  <c r="CN19" i="1"/>
  <c r="AO19" i="1"/>
  <c r="M19" i="1" a="1"/>
  <c r="M19" i="1" s="1"/>
  <c r="L19" i="1" a="1"/>
  <c r="L19" i="1" s="1"/>
  <c r="K19" i="1"/>
  <c r="HH18" i="1"/>
  <c r="GK18" i="1"/>
  <c r="FJ18" i="1"/>
  <c r="ES18" i="1"/>
  <c r="DV18" i="1" a="1"/>
  <c r="DV18" i="1" s="1"/>
  <c r="DH18" i="1"/>
  <c r="CN18" i="1"/>
  <c r="AO18" i="1"/>
  <c r="M18" i="1" a="1"/>
  <c r="M18" i="1" s="1"/>
  <c r="L18" i="1" a="1"/>
  <c r="L18" i="1" s="1"/>
  <c r="K18" i="1"/>
  <c r="HH17" i="1"/>
  <c r="GK17" i="1"/>
  <c r="FJ17" i="1"/>
  <c r="ES17" i="1"/>
  <c r="DV17" i="1" a="1"/>
  <c r="DV17" i="1" s="1"/>
  <c r="AN17" i="1" s="1"/>
  <c r="DH17" i="1"/>
  <c r="CN17" i="1"/>
  <c r="AO17" i="1"/>
  <c r="M17" i="1" a="1"/>
  <c r="M17" i="1" s="1"/>
  <c r="L17" i="1" a="1"/>
  <c r="L17" i="1" s="1"/>
  <c r="K17" i="1"/>
  <c r="HH16" i="1"/>
  <c r="GK16" i="1"/>
  <c r="FJ16" i="1"/>
  <c r="ES16" i="1"/>
  <c r="CN16" i="1"/>
  <c r="AO16" i="1"/>
  <c r="M16" i="1" a="1"/>
  <c r="M16" i="1" s="1"/>
  <c r="L16" i="1"/>
  <c r="L16" i="1" a="1"/>
  <c r="K16" i="1"/>
  <c r="HH15" i="1"/>
  <c r="GK15" i="1"/>
  <c r="FJ15" i="1"/>
  <c r="ES15" i="1"/>
  <c r="DV15" i="1" a="1"/>
  <c r="DV15" i="1" s="1"/>
  <c r="DH15" i="1"/>
  <c r="CN15" i="1"/>
  <c r="AO15" i="1"/>
  <c r="M15" i="1" a="1"/>
  <c r="M15" i="1" s="1"/>
  <c r="L15" i="1" a="1"/>
  <c r="L15" i="1" s="1"/>
  <c r="K15" i="1"/>
  <c r="HH14" i="1"/>
  <c r="GK14" i="1"/>
  <c r="FJ14" i="1"/>
  <c r="ES14" i="1"/>
  <c r="DV14" i="1"/>
  <c r="AN14" i="1" s="1"/>
  <c r="DV14" i="1" a="1"/>
  <c r="DH14" i="1"/>
  <c r="CN14" i="1"/>
  <c r="AO14" i="1"/>
  <c r="M14" i="1" a="1"/>
  <c r="M14" i="1" s="1"/>
  <c r="L14" i="1" a="1"/>
  <c r="L14" i="1" s="1"/>
  <c r="K14" i="1"/>
  <c r="HH13" i="1"/>
  <c r="GK13" i="1"/>
  <c r="FJ13" i="1"/>
  <c r="ES13" i="1"/>
  <c r="DV13" i="1" a="1"/>
  <c r="DV13" i="1" s="1"/>
  <c r="DH13" i="1"/>
  <c r="CN13" i="1"/>
  <c r="AO13" i="1"/>
  <c r="M13" i="1" a="1"/>
  <c r="M13" i="1" s="1"/>
  <c r="L13" i="1" a="1"/>
  <c r="L13" i="1" s="1"/>
  <c r="K13" i="1"/>
  <c r="HH12" i="1"/>
  <c r="GK12" i="1"/>
  <c r="FJ12" i="1"/>
  <c r="ES12" i="1"/>
  <c r="DV12" i="1" a="1"/>
  <c r="DV12" i="1" s="1"/>
  <c r="AN12" i="1" s="1"/>
  <c r="DH12" i="1"/>
  <c r="CN12" i="1"/>
  <c r="AO12" i="1"/>
  <c r="M12" i="1" a="1"/>
  <c r="M12" i="1" s="1"/>
  <c r="L12" i="1" a="1"/>
  <c r="L12" i="1" s="1"/>
  <c r="K12" i="1"/>
  <c r="HH11" i="1"/>
  <c r="GK11" i="1"/>
  <c r="FJ11" i="1"/>
  <c r="ES11" i="1"/>
  <c r="DV11" i="1" a="1"/>
  <c r="DV11" i="1" s="1"/>
  <c r="DH11" i="1"/>
  <c r="CN11" i="1"/>
  <c r="AO11" i="1"/>
  <c r="M11" i="1" a="1"/>
  <c r="M11" i="1" s="1"/>
  <c r="L11" i="1" a="1"/>
  <c r="L11" i="1" s="1"/>
  <c r="K11" i="1"/>
  <c r="HH10" i="1"/>
  <c r="AN10" i="1" s="1"/>
  <c r="GK10" i="1"/>
  <c r="AO10" i="1"/>
  <c r="M10" i="1" a="1"/>
  <c r="M10" i="1" s="1"/>
  <c r="L10" i="1" a="1"/>
  <c r="L10" i="1" s="1"/>
  <c r="K10" i="1"/>
  <c r="HH9" i="1"/>
  <c r="GK9" i="1"/>
  <c r="FJ9" i="1"/>
  <c r="ES9" i="1"/>
  <c r="DV9" i="1" a="1"/>
  <c r="DV9" i="1" s="1"/>
  <c r="DH9" i="1"/>
  <c r="CN9" i="1"/>
  <c r="AO9" i="1"/>
  <c r="M9" i="1" a="1"/>
  <c r="M9" i="1" s="1"/>
  <c r="L9" i="1" a="1"/>
  <c r="L9" i="1" s="1"/>
  <c r="K9" i="1"/>
  <c r="HH8" i="1"/>
  <c r="GK8" i="1"/>
  <c r="ES8" i="1"/>
  <c r="DV8" i="1" a="1"/>
  <c r="DV8" i="1" s="1"/>
  <c r="DH8" i="1"/>
  <c r="CN8" i="1"/>
  <c r="AO8" i="1"/>
  <c r="M8" i="1" a="1"/>
  <c r="M8" i="1" s="1"/>
  <c r="L8" i="1" a="1"/>
  <c r="L8" i="1" s="1"/>
  <c r="K8" i="1"/>
  <c r="HH7" i="1"/>
  <c r="GK7" i="1"/>
  <c r="FJ7" i="1"/>
  <c r="ES7" i="1"/>
  <c r="DV7" i="1" a="1"/>
  <c r="DV7" i="1" s="1"/>
  <c r="DH7" i="1"/>
  <c r="CN7" i="1"/>
  <c r="AO7" i="1"/>
  <c r="M7" i="1" a="1"/>
  <c r="M7" i="1" s="1"/>
  <c r="L7" i="1" a="1"/>
  <c r="L7" i="1" s="1"/>
  <c r="K7" i="1"/>
  <c r="HH6" i="1"/>
  <c r="GK6" i="1"/>
  <c r="FJ6" i="1"/>
  <c r="ES6" i="1"/>
  <c r="AO6" i="1"/>
  <c r="M6" i="1" a="1"/>
  <c r="M6" i="1" s="1"/>
  <c r="L6" i="1" a="1"/>
  <c r="L6" i="1" s="1"/>
  <c r="K6" i="1"/>
  <c r="HH5" i="1"/>
  <c r="GK5" i="1"/>
  <c r="FJ5" i="1"/>
  <c r="ES5" i="1"/>
  <c r="AN5" i="1" s="1"/>
  <c r="DH5" i="1"/>
  <c r="CN5" i="1"/>
  <c r="AO5" i="1"/>
  <c r="M5" i="1" a="1"/>
  <c r="M5" i="1" s="1"/>
  <c r="L5" i="1" a="1"/>
  <c r="L5" i="1" s="1"/>
  <c r="K5" i="1"/>
  <c r="HH4" i="1"/>
  <c r="GK4" i="1"/>
  <c r="FJ4" i="1"/>
  <c r="ES4" i="1"/>
  <c r="DV4" i="1" a="1"/>
  <c r="DV4" i="1" s="1"/>
  <c r="DH4" i="1"/>
  <c r="CN4" i="1"/>
  <c r="AO4" i="1"/>
  <c r="M4" i="1" a="1"/>
  <c r="M4" i="1" s="1"/>
  <c r="L4" i="1" a="1"/>
  <c r="L4" i="1" s="1"/>
  <c r="K4" i="1"/>
  <c r="HH3" i="1"/>
  <c r="GK3" i="1"/>
  <c r="FJ3" i="1"/>
  <c r="ES3" i="1"/>
  <c r="CN3" i="1"/>
  <c r="AO3" i="1"/>
  <c r="M3" i="1" a="1"/>
  <c r="M3" i="1" s="1"/>
  <c r="L3" i="1" a="1"/>
  <c r="L3" i="1" s="1"/>
  <c r="K3" i="1"/>
  <c r="HH2" i="1"/>
  <c r="GK2" i="1"/>
  <c r="FJ2" i="1"/>
  <c r="ES2" i="1"/>
  <c r="DH2" i="1"/>
  <c r="CN2" i="1"/>
  <c r="AO2" i="1"/>
  <c r="M2" i="1" a="1"/>
  <c r="M2" i="1" s="1"/>
  <c r="L2" i="1" a="1"/>
  <c r="L2" i="1" s="1"/>
  <c r="K2" i="1"/>
  <c r="AN27" i="1" l="1"/>
  <c r="AN105" i="1"/>
  <c r="AN108" i="1"/>
  <c r="AN110" i="1"/>
  <c r="AN151" i="1"/>
  <c r="AN163" i="1"/>
  <c r="AN210" i="1"/>
  <c r="AN217" i="1"/>
  <c r="AN219" i="1"/>
  <c r="AN226" i="1"/>
  <c r="AN248" i="1"/>
  <c r="AN279" i="1"/>
  <c r="AN309" i="1"/>
  <c r="AN328" i="1"/>
  <c r="AN400" i="1"/>
  <c r="AN408" i="1"/>
  <c r="AN442" i="1"/>
  <c r="AN466" i="1"/>
  <c r="AN469" i="1"/>
  <c r="AN476" i="1"/>
  <c r="AN491" i="1"/>
  <c r="AN514" i="1"/>
  <c r="AN519" i="1"/>
  <c r="AN544" i="1"/>
  <c r="AN558" i="1"/>
  <c r="AN588" i="1"/>
  <c r="AN15" i="1"/>
  <c r="AN24" i="1"/>
  <c r="AN63" i="1"/>
  <c r="AN76" i="1"/>
  <c r="AN81" i="1"/>
  <c r="AN94" i="1"/>
  <c r="AN100" i="1"/>
  <c r="AN103" i="1"/>
  <c r="AN141" i="1"/>
  <c r="AN143" i="1"/>
  <c r="AN184" i="1"/>
  <c r="AN186" i="1"/>
  <c r="AN280" i="1"/>
  <c r="AN316" i="1"/>
  <c r="AN321" i="1"/>
  <c r="AN333" i="1"/>
  <c r="AN594" i="1"/>
  <c r="AN274" i="1"/>
  <c r="AN290" i="1"/>
  <c r="AN326" i="1"/>
  <c r="AN336" i="1"/>
  <c r="AN364" i="1"/>
  <c r="AN404" i="1"/>
  <c r="AN411" i="1"/>
  <c r="AN432" i="1"/>
  <c r="AN443" i="1"/>
  <c r="AN446" i="1"/>
  <c r="AN456" i="1"/>
  <c r="AN486" i="1"/>
  <c r="AN492" i="1"/>
  <c r="AN542" i="1"/>
  <c r="AN13" i="1"/>
  <c r="AN39" i="1"/>
  <c r="AN89" i="1"/>
  <c r="AN11" i="1"/>
  <c r="AN21" i="1"/>
  <c r="AN56" i="1"/>
  <c r="AN64" i="1"/>
  <c r="AN84" i="1"/>
  <c r="AN87" i="1"/>
  <c r="AN111" i="1"/>
  <c r="HH145" i="1"/>
  <c r="AN220" i="1"/>
  <c r="AN227" i="1"/>
  <c r="AN300" i="1"/>
  <c r="AN334" i="1"/>
  <c r="AN377" i="1"/>
  <c r="AN391" i="1"/>
  <c r="AN477" i="1"/>
  <c r="AN504" i="1"/>
  <c r="AN7" i="1"/>
  <c r="AN68" i="1"/>
  <c r="AN70" i="1"/>
  <c r="AN92" i="1"/>
  <c r="AN101" i="1"/>
  <c r="AN109" i="1"/>
  <c r="AN142" i="1"/>
  <c r="AN153" i="1"/>
  <c r="AN180" i="1"/>
  <c r="HH191" i="1"/>
  <c r="AN218" i="1"/>
  <c r="AN271" i="1"/>
  <c r="AN275" i="1"/>
  <c r="AN277" i="1"/>
  <c r="AN323" i="1"/>
  <c r="AN357" i="1"/>
  <c r="AN388" i="1"/>
  <c r="AN420" i="1"/>
  <c r="AN441" i="1"/>
  <c r="AN474" i="1"/>
  <c r="AN520" i="1"/>
  <c r="AN524" i="1"/>
  <c r="AN574" i="1"/>
  <c r="AN597" i="1"/>
  <c r="AN6" i="1"/>
  <c r="AN19" i="1"/>
  <c r="AN28" i="1"/>
  <c r="AN51" i="1"/>
  <c r="AN61" i="1"/>
  <c r="AN62" i="1"/>
  <c r="HH119" i="1"/>
  <c r="AN119" i="1" s="1"/>
  <c r="AN159" i="1"/>
  <c r="AN174" i="1"/>
  <c r="AN232" i="1"/>
  <c r="AN235" i="1"/>
  <c r="AN242" i="1"/>
  <c r="AN252" i="1"/>
  <c r="AN272" i="1"/>
  <c r="AN384" i="1"/>
  <c r="AN479" i="1"/>
  <c r="AN483" i="1"/>
  <c r="AN516" i="1"/>
  <c r="AN540" i="1"/>
  <c r="AN88" i="1"/>
  <c r="AN120" i="1"/>
  <c r="AN140" i="1"/>
  <c r="AN167" i="1"/>
  <c r="AN177" i="1"/>
  <c r="AN197" i="1"/>
  <c r="AN221" i="1"/>
  <c r="AN395" i="1"/>
  <c r="AN480" i="1"/>
  <c r="AN481" i="1"/>
  <c r="AN508" i="1"/>
  <c r="AN511" i="1"/>
  <c r="AN533" i="1"/>
  <c r="AN549" i="1"/>
  <c r="AN550" i="1"/>
  <c r="AN560" i="1"/>
  <c r="AN4" i="1"/>
  <c r="AN8" i="1"/>
  <c r="AN26" i="1"/>
  <c r="AN36" i="1"/>
  <c r="AN38" i="1"/>
  <c r="AN45" i="1"/>
  <c r="AN53" i="1"/>
  <c r="AN57" i="1"/>
  <c r="AN95" i="1"/>
  <c r="AN96" i="1"/>
  <c r="AN175" i="1"/>
  <c r="AN199" i="1"/>
  <c r="AN216" i="1"/>
  <c r="AN230" i="1"/>
  <c r="AN239" i="1"/>
  <c r="AN253" i="1"/>
  <c r="AN311" i="1"/>
  <c r="AN329" i="1"/>
  <c r="AN369" i="1"/>
  <c r="AN393" i="1"/>
  <c r="AN403" i="1"/>
  <c r="AN428" i="1"/>
  <c r="AN431" i="1"/>
  <c r="AN455" i="1"/>
  <c r="AN459" i="1"/>
  <c r="AN531" i="1"/>
  <c r="AN536" i="1"/>
  <c r="AN565" i="1"/>
  <c r="AN569" i="1"/>
  <c r="AN572" i="1"/>
  <c r="AN600" i="1"/>
  <c r="AN606" i="1"/>
  <c r="AN611" i="1"/>
  <c r="AN621" i="1"/>
  <c r="AN631" i="1"/>
  <c r="AN665" i="1"/>
  <c r="AN667" i="1"/>
  <c r="AN693" i="1"/>
  <c r="AN727" i="1"/>
  <c r="AN748" i="1"/>
  <c r="AN766" i="1"/>
  <c r="AN771" i="1"/>
  <c r="AN897" i="1"/>
  <c r="AN971" i="1"/>
  <c r="AN977" i="1"/>
  <c r="AN1009" i="1"/>
  <c r="AN1024" i="1"/>
  <c r="AN1032" i="1"/>
  <c r="AN1034" i="1"/>
  <c r="AN1044" i="1"/>
  <c r="AN1067" i="1"/>
  <c r="AN1099" i="1"/>
  <c r="AN1119" i="1"/>
  <c r="AN1185" i="1"/>
  <c r="AN1187" i="1"/>
  <c r="AN1205" i="1"/>
  <c r="AN1301" i="1"/>
  <c r="AN649" i="1"/>
  <c r="AN678" i="1"/>
  <c r="AN687" i="1"/>
  <c r="AN715" i="1"/>
  <c r="AN716" i="1"/>
  <c r="AN723" i="1"/>
  <c r="AN753" i="1"/>
  <c r="AN791" i="1"/>
  <c r="AN820" i="1"/>
  <c r="AN839" i="1"/>
  <c r="AN888" i="1"/>
  <c r="AN921" i="1"/>
  <c r="AN931" i="1"/>
  <c r="AN951" i="1"/>
  <c r="AN963" i="1"/>
  <c r="AN975" i="1"/>
  <c r="AN1014" i="1"/>
  <c r="AN1019" i="1"/>
  <c r="AN1022" i="1"/>
  <c r="AN1026" i="1"/>
  <c r="AN1051" i="1"/>
  <c r="AN1053" i="1"/>
  <c r="AN1060" i="1"/>
  <c r="AN1127" i="1"/>
  <c r="AN1163" i="1"/>
  <c r="AN1193" i="1"/>
  <c r="AN1239" i="1"/>
  <c r="AN1244" i="1"/>
  <c r="AN1297" i="1"/>
  <c r="AN1302" i="1"/>
  <c r="AN1303" i="1"/>
  <c r="AN1312" i="1"/>
  <c r="AN615" i="1"/>
  <c r="AN647" i="1"/>
  <c r="AN710" i="1"/>
  <c r="AN714" i="1"/>
  <c r="AN725" i="1"/>
  <c r="AN735" i="1"/>
  <c r="AN742" i="1"/>
  <c r="AN751" i="1"/>
  <c r="AN776" i="1"/>
  <c r="AN811" i="1"/>
  <c r="AN865" i="1"/>
  <c r="AN873" i="1"/>
  <c r="AN881" i="1"/>
  <c r="AN988" i="1"/>
  <c r="AN994" i="1"/>
  <c r="AN1004" i="1"/>
  <c r="AN1036" i="1"/>
  <c r="AN1037" i="1"/>
  <c r="AN1039" i="1"/>
  <c r="AN1045" i="1"/>
  <c r="AN1090" i="1"/>
  <c r="AN1135" i="1"/>
  <c r="AN1156" i="1"/>
  <c r="AN1166" i="1"/>
  <c r="AN1177" i="1"/>
  <c r="AN1188" i="1"/>
  <c r="AN1200" i="1"/>
  <c r="AN1213" i="1"/>
  <c r="AN1214" i="1"/>
  <c r="AN1215" i="1"/>
  <c r="AN1235" i="1"/>
  <c r="AN1260" i="1"/>
  <c r="AN1273" i="1"/>
  <c r="AN1289" i="1"/>
  <c r="AN640" i="1"/>
  <c r="AN643" i="1"/>
  <c r="AN645" i="1"/>
  <c r="AN655" i="1"/>
  <c r="AN680" i="1"/>
  <c r="AN683" i="1"/>
  <c r="AN708" i="1"/>
  <c r="AN711" i="1"/>
  <c r="AN740" i="1"/>
  <c r="AN757" i="1"/>
  <c r="AN786" i="1"/>
  <c r="AN1070" i="1"/>
  <c r="AN1084" i="1"/>
  <c r="AN1097" i="1"/>
  <c r="AN1109" i="1"/>
  <c r="AN1117" i="1"/>
  <c r="AN1128" i="1"/>
  <c r="AN1169" i="1"/>
  <c r="AN1171" i="1"/>
  <c r="AN1276" i="1"/>
  <c r="AN1277" i="1"/>
  <c r="AN656" i="1"/>
  <c r="AN658" i="1"/>
  <c r="AN661" i="1"/>
  <c r="AN731" i="1"/>
  <c r="AN749" i="1"/>
  <c r="AN785" i="1"/>
  <c r="AN840" i="1"/>
  <c r="AN952" i="1"/>
  <c r="AN972" i="1"/>
  <c r="AN974" i="1"/>
  <c r="AN1055" i="1"/>
  <c r="AN1063" i="1"/>
  <c r="AN1066" i="1"/>
  <c r="AN1080" i="1"/>
  <c r="AN1082" i="1"/>
  <c r="AN1133" i="1"/>
  <c r="AN1281" i="1"/>
  <c r="AN889" i="1"/>
  <c r="AN957" i="1"/>
  <c r="AN964" i="1"/>
  <c r="AN1001" i="1"/>
  <c r="AN1029" i="1"/>
  <c r="AN1031" i="1"/>
  <c r="AN1056" i="1"/>
  <c r="AN1059" i="1"/>
  <c r="AN1064" i="1"/>
  <c r="AN1105" i="1"/>
  <c r="AN1148" i="1"/>
  <c r="AN1174" i="1"/>
  <c r="AN1265" i="1"/>
  <c r="AN625" i="1"/>
  <c r="AN646" i="1"/>
  <c r="AN648" i="1"/>
  <c r="HH660" i="1"/>
  <c r="AN689" i="1"/>
  <c r="AN712" i="1"/>
  <c r="AN989" i="1"/>
  <c r="AN1167" i="1"/>
  <c r="AN1216" i="1"/>
  <c r="AN1229" i="1"/>
  <c r="AN1230" i="1"/>
  <c r="AN1252" i="1"/>
  <c r="AN567" i="1"/>
  <c r="AN581" i="1"/>
  <c r="AN584" i="1"/>
  <c r="AN586" i="1"/>
  <c r="AN659" i="1"/>
  <c r="AN707" i="1"/>
  <c r="AN736" i="1"/>
  <c r="AN750" i="1"/>
  <c r="AN758" i="1"/>
  <c r="AN778" i="1"/>
  <c r="AN793" i="1"/>
  <c r="AN812" i="1"/>
  <c r="AN816" i="1"/>
  <c r="AN985" i="1"/>
  <c r="AN1011" i="1"/>
  <c r="AN1021" i="1"/>
  <c r="AN1062" i="1"/>
  <c r="AN1073" i="1"/>
  <c r="AN1100" i="1"/>
  <c r="AN1115" i="1"/>
  <c r="AN106" i="1"/>
  <c r="AN114" i="1"/>
  <c r="AN130" i="1"/>
  <c r="AN52" i="1"/>
  <c r="AN77" i="1"/>
  <c r="AN146" i="1"/>
  <c r="AN158" i="1"/>
  <c r="AN40" i="1"/>
  <c r="GK50" i="1"/>
  <c r="HH71" i="1"/>
  <c r="AN71" i="1" s="1"/>
  <c r="AN74" i="1"/>
  <c r="AN79" i="1"/>
  <c r="AN83" i="1"/>
  <c r="AN85" i="1"/>
  <c r="AN97" i="1"/>
  <c r="AN123" i="1"/>
  <c r="AN128" i="1"/>
  <c r="AN164" i="1"/>
  <c r="AN35" i="1"/>
  <c r="AN49" i="1"/>
  <c r="AN66" i="1"/>
  <c r="AN134" i="1"/>
  <c r="AN135" i="1"/>
  <c r="AN147" i="1"/>
  <c r="AN154" i="1"/>
  <c r="AN169" i="1"/>
  <c r="AN2" i="1"/>
  <c r="AN9" i="1"/>
  <c r="AN37" i="1"/>
  <c r="AN41" i="1"/>
  <c r="AN44" i="1"/>
  <c r="AN60" i="1"/>
  <c r="AN69" i="1"/>
  <c r="HH73" i="1"/>
  <c r="AN86" i="1"/>
  <c r="AN113" i="1"/>
  <c r="AN115" i="1"/>
  <c r="AN121" i="1"/>
  <c r="AN138" i="1"/>
  <c r="AN144" i="1"/>
  <c r="AN3" i="1"/>
  <c r="AN16" i="1"/>
  <c r="AN18" i="1"/>
  <c r="AN33" i="1"/>
  <c r="AN42" i="1"/>
  <c r="AN75" i="1"/>
  <c r="AN91" i="1"/>
  <c r="AN102" i="1"/>
  <c r="AN104" i="1"/>
  <c r="AN112" i="1"/>
  <c r="AN117" i="1"/>
  <c r="AN124" i="1"/>
  <c r="AN152" i="1"/>
  <c r="AN157" i="1"/>
  <c r="AN160" i="1"/>
  <c r="AN192" i="1"/>
  <c r="AN29" i="1"/>
  <c r="AN30" i="1"/>
  <c r="AN122" i="1"/>
  <c r="AN148" i="1"/>
  <c r="AN31" i="1"/>
  <c r="AN43" i="1"/>
  <c r="AN46" i="1"/>
  <c r="AN82" i="1"/>
  <c r="HH107" i="1"/>
  <c r="AN107" i="1" s="1"/>
  <c r="AN116" i="1"/>
  <c r="AN118" i="1"/>
  <c r="AN127" i="1"/>
  <c r="AN132" i="1"/>
  <c r="AN136" i="1"/>
  <c r="AN145" i="1"/>
  <c r="AN150" i="1"/>
  <c r="AN155" i="1"/>
  <c r="AN161" i="1"/>
  <c r="AN195" i="1"/>
  <c r="AN181" i="1"/>
  <c r="AN183" i="1"/>
  <c r="AN187" i="1"/>
  <c r="AN194" i="1"/>
  <c r="AN196" i="1"/>
  <c r="AN204" i="1"/>
  <c r="AN222" i="1"/>
  <c r="AN246" i="1"/>
  <c r="AN249" i="1"/>
  <c r="AN256" i="1"/>
  <c r="AN257" i="1"/>
  <c r="AN281" i="1"/>
  <c r="AN291" i="1"/>
  <c r="AN294" i="1"/>
  <c r="AN296" i="1"/>
  <c r="AN307" i="1"/>
  <c r="AN317" i="1"/>
  <c r="AN335" i="1"/>
  <c r="AN348" i="1"/>
  <c r="AN359" i="1"/>
  <c r="AN365" i="1"/>
  <c r="AN373" i="1"/>
  <c r="AN374" i="1"/>
  <c r="AN376" i="1"/>
  <c r="AN378" i="1"/>
  <c r="HH382" i="1"/>
  <c r="AN392" i="1"/>
  <c r="AN410" i="1"/>
  <c r="AN430" i="1"/>
  <c r="AN545" i="1"/>
  <c r="AN126" i="1"/>
  <c r="AN137" i="1"/>
  <c r="AN139" i="1"/>
  <c r="AN165" i="1"/>
  <c r="AN166" i="1"/>
  <c r="AN171" i="1"/>
  <c r="AN176" i="1"/>
  <c r="AN206" i="1"/>
  <c r="AN209" i="1"/>
  <c r="AN213" i="1"/>
  <c r="AN224" i="1"/>
  <c r="AN241" i="1"/>
  <c r="AN243" i="1"/>
  <c r="AN250" i="1"/>
  <c r="AN264" i="1"/>
  <c r="AN301" i="1"/>
  <c r="AN303" i="1"/>
  <c r="AN331" i="1"/>
  <c r="AN386" i="1"/>
  <c r="AN394" i="1"/>
  <c r="AN412" i="1"/>
  <c r="AN422" i="1"/>
  <c r="AN423" i="1"/>
  <c r="AN438" i="1"/>
  <c r="AN507" i="1"/>
  <c r="AN552" i="1"/>
  <c r="AN559" i="1"/>
  <c r="AN168" i="1"/>
  <c r="AN172" i="1"/>
  <c r="AN200" i="1"/>
  <c r="AN202" i="1"/>
  <c r="AN207" i="1"/>
  <c r="AN211" i="1"/>
  <c r="AN278" i="1"/>
  <c r="AN283" i="1"/>
  <c r="AN284" i="1"/>
  <c r="AN287" i="1"/>
  <c r="AN289" i="1"/>
  <c r="AN299" i="1"/>
  <c r="AN306" i="1"/>
  <c r="AN325" i="1"/>
  <c r="AN340" i="1"/>
  <c r="AN345" i="1"/>
  <c r="AN349" i="1"/>
  <c r="AN351" i="1"/>
  <c r="AN354" i="1"/>
  <c r="AN356" i="1"/>
  <c r="AN368" i="1"/>
  <c r="AN383" i="1"/>
  <c r="AN399" i="1"/>
  <c r="AN406" i="1"/>
  <c r="AN497" i="1"/>
  <c r="AN499" i="1"/>
  <c r="AN585" i="1"/>
  <c r="AN178" i="1"/>
  <c r="AN182" i="1"/>
  <c r="AN198" i="1"/>
  <c r="AN205" i="1"/>
  <c r="AN212" i="1"/>
  <c r="AN214" i="1"/>
  <c r="AN223" i="1"/>
  <c r="AN231" i="1"/>
  <c r="AN234" i="1"/>
  <c r="AN245" i="1"/>
  <c r="AN255" i="1"/>
  <c r="AN265" i="1"/>
  <c r="AN267" i="1"/>
  <c r="AN312" i="1"/>
  <c r="AN314" i="1"/>
  <c r="AN320" i="1"/>
  <c r="AN332" i="1"/>
  <c r="AN342" i="1"/>
  <c r="AN360" i="1"/>
  <c r="AN362" i="1"/>
  <c r="AN372" i="1"/>
  <c r="AN387" i="1"/>
  <c r="AN389" i="1"/>
  <c r="AN401" i="1"/>
  <c r="AN407" i="1"/>
  <c r="AN433" i="1"/>
  <c r="AN445" i="1"/>
  <c r="AN448" i="1"/>
  <c r="AN453" i="1"/>
  <c r="AN473" i="1"/>
  <c r="AN475" i="1"/>
  <c r="AN478" i="1"/>
  <c r="AN501" i="1"/>
  <c r="AN503" i="1"/>
  <c r="AN505" i="1"/>
  <c r="AN512" i="1"/>
  <c r="AN529" i="1"/>
  <c r="AN571" i="1"/>
  <c r="AN193" i="1"/>
  <c r="AN201" i="1"/>
  <c r="AN225" i="1"/>
  <c r="AN228" i="1"/>
  <c r="AN236" i="1"/>
  <c r="AN237" i="1"/>
  <c r="AN244" i="1"/>
  <c r="AN251" i="1"/>
  <c r="AN273" i="1"/>
  <c r="AN292" i="1"/>
  <c r="AN297" i="1"/>
  <c r="AN302" i="1"/>
  <c r="AN318" i="1"/>
  <c r="AN324" i="1"/>
  <c r="AN358" i="1"/>
  <c r="AN397" i="1"/>
  <c r="AN409" i="1"/>
  <c r="AN447" i="1"/>
  <c r="AN451" i="1"/>
  <c r="AN460" i="1"/>
  <c r="AN482" i="1"/>
  <c r="AN522" i="1"/>
  <c r="AN557" i="1"/>
  <c r="AN591" i="1"/>
  <c r="AN375" i="1"/>
  <c r="AN426" i="1"/>
  <c r="AN439" i="1"/>
  <c r="AN510" i="1"/>
  <c r="AN260" i="1"/>
  <c r="AN346" i="1"/>
  <c r="AN350" i="1"/>
  <c r="AN361" i="1"/>
  <c r="AN363" i="1"/>
  <c r="AN366" i="1"/>
  <c r="AN424" i="1"/>
  <c r="AN500" i="1"/>
  <c r="AN513" i="1"/>
  <c r="AN579" i="1"/>
  <c r="AN179" i="1"/>
  <c r="AN185" i="1"/>
  <c r="AN203" i="1"/>
  <c r="AN240" i="1"/>
  <c r="AN247" i="1"/>
  <c r="AN268" i="1"/>
  <c r="AN298" i="1"/>
  <c r="AN319" i="1"/>
  <c r="AN370" i="1"/>
  <c r="AN414" i="1"/>
  <c r="AN425" i="1"/>
  <c r="AN434" i="1"/>
  <c r="AN436" i="1"/>
  <c r="AN490" i="1"/>
  <c r="AN495" i="1"/>
  <c r="AN518" i="1"/>
  <c r="AN534" i="1"/>
  <c r="AN551" i="1"/>
  <c r="AN555" i="1"/>
  <c r="AN562" i="1"/>
  <c r="AN577" i="1"/>
  <c r="AN605" i="1"/>
  <c r="AN607" i="1"/>
  <c r="AN610" i="1"/>
  <c r="AN637" i="1"/>
  <c r="AN641" i="1"/>
  <c r="AN660" i="1"/>
  <c r="AN662" i="1"/>
  <c r="AN664" i="1"/>
  <c r="AN676" i="1"/>
  <c r="AN733" i="1"/>
  <c r="AN782" i="1"/>
  <c r="AN790" i="1"/>
  <c r="AN794" i="1"/>
  <c r="AN800" i="1"/>
  <c r="AN801" i="1"/>
  <c r="AN822" i="1"/>
  <c r="AN824" i="1"/>
  <c r="AN830" i="1"/>
  <c r="AN832" i="1"/>
  <c r="AN521" i="1"/>
  <c r="AN528" i="1"/>
  <c r="AN563" i="1"/>
  <c r="AN603" i="1"/>
  <c r="AN623" i="1"/>
  <c r="AN635" i="1"/>
  <c r="AN654" i="1"/>
  <c r="HH686" i="1"/>
  <c r="AN694" i="1"/>
  <c r="AN696" i="1"/>
  <c r="AN747" i="1"/>
  <c r="AN754" i="1"/>
  <c r="AN764" i="1"/>
  <c r="AN774" i="1"/>
  <c r="AN779" i="1"/>
  <c r="AN784" i="1"/>
  <c r="AN532" i="1"/>
  <c r="HH535" i="1"/>
  <c r="AN541" i="1"/>
  <c r="AN543" i="1"/>
  <c r="AN566" i="1"/>
  <c r="AN573" i="1"/>
  <c r="AN583" i="1"/>
  <c r="AN587" i="1"/>
  <c r="AN592" i="1"/>
  <c r="AN613" i="1"/>
  <c r="AN624" i="1"/>
  <c r="AN626" i="1"/>
  <c r="AN652" i="1"/>
  <c r="AN677" i="1"/>
  <c r="AN679" i="1"/>
  <c r="AN692" i="1"/>
  <c r="AN752" i="1"/>
  <c r="AN792" i="1"/>
  <c r="AN814" i="1"/>
  <c r="AN842" i="1"/>
  <c r="AN867" i="1"/>
  <c r="AN609" i="1"/>
  <c r="AN619" i="1"/>
  <c r="HH674" i="1"/>
  <c r="AN674" i="1" s="1"/>
  <c r="AN681" i="1"/>
  <c r="AN685" i="1"/>
  <c r="AN690" i="1"/>
  <c r="AN700" i="1"/>
  <c r="AN706" i="1"/>
  <c r="AN719" i="1"/>
  <c r="AN734" i="1"/>
  <c r="AN743" i="1"/>
  <c r="AN744" i="1"/>
  <c r="AN761" i="1"/>
  <c r="AN762" i="1"/>
  <c r="AN783" i="1"/>
  <c r="AN798" i="1"/>
  <c r="AN810" i="1"/>
  <c r="AN817" i="1"/>
  <c r="AN539" i="1"/>
  <c r="AN564" i="1"/>
  <c r="AN570" i="1"/>
  <c r="AN578" i="1"/>
  <c r="AN580" i="1"/>
  <c r="AN593" i="1"/>
  <c r="AN614" i="1"/>
  <c r="AN636" i="1"/>
  <c r="AN653" i="1"/>
  <c r="AN675" i="1"/>
  <c r="AN722" i="1"/>
  <c r="AN755" i="1"/>
  <c r="AN767" i="1"/>
  <c r="AN769" i="1"/>
  <c r="AN780" i="1"/>
  <c r="AN788" i="1"/>
  <c r="AN795" i="1"/>
  <c r="AN799" i="1"/>
  <c r="AN829" i="1"/>
  <c r="AN837" i="1"/>
  <c r="AN850" i="1"/>
  <c r="AN858" i="1"/>
  <c r="AN728" i="1"/>
  <c r="AN739" i="1"/>
  <c r="AN671" i="1"/>
  <c r="AN772" i="1"/>
  <c r="AN827" i="1"/>
  <c r="AN835" i="1"/>
  <c r="AN868" i="1"/>
  <c r="AN525" i="1"/>
  <c r="AN526" i="1"/>
  <c r="AN527" i="1"/>
  <c r="AN553" i="1"/>
  <c r="AN633" i="1"/>
  <c r="AN657" i="1"/>
  <c r="AN668" i="1"/>
  <c r="AN702" i="1"/>
  <c r="AN705" i="1"/>
  <c r="AN721" i="1"/>
  <c r="AN737" i="1"/>
  <c r="AN765" i="1"/>
  <c r="AN768" i="1"/>
  <c r="AN770" i="1"/>
  <c r="AN773" i="1"/>
  <c r="AN787" i="1"/>
  <c r="AN803" i="1"/>
  <c r="AN815" i="1"/>
  <c r="AN819" i="1"/>
  <c r="AN853" i="1"/>
  <c r="AN855" i="1"/>
  <c r="AN861" i="1"/>
  <c r="AN870" i="1"/>
  <c r="AN878" i="1"/>
  <c r="AN880" i="1"/>
  <c r="AN789" i="1"/>
  <c r="AN797" i="1"/>
  <c r="AN809" i="1"/>
  <c r="AN857" i="1"/>
  <c r="AN869" i="1"/>
  <c r="AN877" i="1"/>
  <c r="AN885" i="1"/>
  <c r="AN893" i="1"/>
  <c r="AN901" i="1"/>
  <c r="AN909" i="1"/>
  <c r="AN917" i="1"/>
  <c r="AN942" i="1"/>
  <c r="AN945" i="1"/>
  <c r="AN968" i="1"/>
  <c r="AN984" i="1"/>
  <c r="AN1042" i="1"/>
  <c r="AN1116" i="1"/>
  <c r="AN813" i="1"/>
  <c r="AN862" i="1"/>
  <c r="AN874" i="1"/>
  <c r="AN879" i="1"/>
  <c r="AN882" i="1"/>
  <c r="AN887" i="1"/>
  <c r="AN890" i="1"/>
  <c r="AN895" i="1"/>
  <c r="AN898" i="1"/>
  <c r="AN903" i="1"/>
  <c r="AN906" i="1"/>
  <c r="AN911" i="1"/>
  <c r="AN914" i="1"/>
  <c r="AN919" i="1"/>
  <c r="AN922" i="1"/>
  <c r="AN925" i="1"/>
  <c r="AN937" i="1"/>
  <c r="AN940" i="1"/>
  <c r="AN973" i="1"/>
  <c r="AN991" i="1"/>
  <c r="AN1006" i="1"/>
  <c r="AN1023" i="1"/>
  <c r="AN1025" i="1"/>
  <c r="AN1076" i="1"/>
  <c r="AN1126" i="1"/>
  <c r="AN929" i="1"/>
  <c r="AN932" i="1"/>
  <c r="AN818" i="1"/>
  <c r="AN825" i="1"/>
  <c r="AN833" i="1"/>
  <c r="AN843" i="1"/>
  <c r="AN845" i="1"/>
  <c r="AN997" i="1"/>
  <c r="AN1033" i="1"/>
  <c r="AN1043" i="1"/>
  <c r="AN1050" i="1"/>
  <c r="AN1071" i="1"/>
  <c r="AN953" i="1"/>
  <c r="AN856" i="1"/>
  <c r="AN884" i="1"/>
  <c r="AN892" i="1"/>
  <c r="AN935" i="1"/>
  <c r="AN938" i="1"/>
  <c r="AN998" i="1"/>
  <c r="AN1086" i="1"/>
  <c r="AN1112" i="1"/>
  <c r="AN826" i="1"/>
  <c r="AN834" i="1"/>
  <c r="AN846" i="1"/>
  <c r="AN886" i="1"/>
  <c r="AN894" i="1"/>
  <c r="AN902" i="1"/>
  <c r="AN910" i="1"/>
  <c r="AN918" i="1"/>
  <c r="AN926" i="1"/>
  <c r="AN928" i="1"/>
  <c r="AN958" i="1"/>
  <c r="AN969" i="1"/>
  <c r="AN1010" i="1"/>
  <c r="AN1018" i="1"/>
  <c r="AN915" i="1"/>
  <c r="AN920" i="1"/>
  <c r="AN923" i="1"/>
  <c r="AN927" i="1"/>
  <c r="AN933" i="1"/>
  <c r="AN955" i="1"/>
  <c r="AN960" i="1"/>
  <c r="AN982" i="1"/>
  <c r="AN992" i="1"/>
  <c r="AN1030" i="1"/>
  <c r="AN1040" i="1"/>
  <c r="AN1049" i="1"/>
  <c r="AN1159" i="1"/>
  <c r="AN1170" i="1"/>
  <c r="AN1316" i="1"/>
  <c r="AN1088" i="1"/>
  <c r="AN1094" i="1"/>
  <c r="AN1113" i="1"/>
  <c r="AN1132" i="1"/>
  <c r="AN1173" i="1"/>
  <c r="AN1191" i="1"/>
  <c r="AN1223" i="1"/>
  <c r="AN1231" i="1"/>
  <c r="AN1242" i="1"/>
  <c r="AN1243" i="1"/>
  <c r="AN1264" i="1"/>
  <c r="AN1271" i="1"/>
  <c r="AN1278" i="1"/>
  <c r="AN1285" i="1"/>
  <c r="AN1310" i="1"/>
  <c r="AN1311" i="1"/>
  <c r="AN1074" i="1"/>
  <c r="AN1092" i="1"/>
  <c r="AN1146" i="1"/>
  <c r="AN1183" i="1"/>
  <c r="AN1237" i="1"/>
  <c r="AN1250" i="1"/>
  <c r="AN1251" i="1"/>
  <c r="AN1272" i="1"/>
  <c r="AN1279" i="1"/>
  <c r="AN1286" i="1"/>
  <c r="AN1305" i="1"/>
  <c r="AN1008" i="1"/>
  <c r="AN1015" i="1"/>
  <c r="AN1028" i="1"/>
  <c r="AN1057" i="1"/>
  <c r="AN1061" i="1"/>
  <c r="AN1068" i="1"/>
  <c r="AN1089" i="1"/>
  <c r="AN1095" i="1"/>
  <c r="AN1102" i="1"/>
  <c r="AN1111" i="1"/>
  <c r="AN1122" i="1"/>
  <c r="AN1134" i="1"/>
  <c r="AN1150" i="1"/>
  <c r="AN1165" i="1"/>
  <c r="AN1168" i="1"/>
  <c r="AN1194" i="1"/>
  <c r="AN1195" i="1"/>
  <c r="AN1201" i="1"/>
  <c r="AN1202" i="1"/>
  <c r="AN1209" i="1"/>
  <c r="AN1210" i="1"/>
  <c r="AN1217" i="1"/>
  <c r="AN1218" i="1"/>
  <c r="AN1226" i="1"/>
  <c r="AN1234" i="1"/>
  <c r="AN1245" i="1"/>
  <c r="AN1258" i="1"/>
  <c r="AN1259" i="1"/>
  <c r="AN1280" i="1"/>
  <c r="AN1287" i="1"/>
  <c r="AN1298" i="1"/>
  <c r="AN1313" i="1"/>
  <c r="AN993" i="1"/>
  <c r="AN995" i="1"/>
  <c r="AN996" i="1"/>
  <c r="AN1005" i="1"/>
  <c r="AN1012" i="1"/>
  <c r="AN1017" i="1"/>
  <c r="AN1020" i="1"/>
  <c r="AN1058" i="1"/>
  <c r="AN1065" i="1"/>
  <c r="AN1118" i="1"/>
  <c r="AN1144" i="1"/>
  <c r="AN1149" i="1"/>
  <c r="AN1158" i="1"/>
  <c r="AN1175" i="1"/>
  <c r="AN1179" i="1"/>
  <c r="AN1186" i="1"/>
  <c r="AN1196" i="1"/>
  <c r="AN1204" i="1"/>
  <c r="AN1212" i="1"/>
  <c r="AN1220" i="1"/>
  <c r="AN1225" i="1"/>
  <c r="AN1233" i="1"/>
  <c r="AN1238" i="1"/>
  <c r="AN1266" i="1"/>
  <c r="AN1267" i="1"/>
  <c r="AN1288" i="1"/>
  <c r="AN1299" i="1"/>
  <c r="AN1306" i="1"/>
  <c r="AN1027" i="1"/>
  <c r="AN1035" i="1"/>
  <c r="AN1038" i="1"/>
  <c r="AN1041" i="1"/>
  <c r="AN1077" i="1"/>
  <c r="AN1079" i="1"/>
  <c r="AN1083" i="1"/>
  <c r="AN1087" i="1"/>
  <c r="AN1143" i="1"/>
  <c r="AN1151" i="1"/>
  <c r="AN1152" i="1"/>
  <c r="AN1157" i="1"/>
  <c r="AN1160" i="1"/>
  <c r="AN1189" i="1"/>
  <c r="AN1190" i="1"/>
  <c r="AN1228" i="1"/>
  <c r="AN1246" i="1"/>
  <c r="AN1253" i="1"/>
  <c r="AN1274" i="1"/>
  <c r="AN1275" i="1"/>
  <c r="AN1292" i="1"/>
  <c r="AN1300" i="1"/>
  <c r="AN1307" i="1"/>
  <c r="AN1314" i="1"/>
  <c r="AN1075" i="1"/>
  <c r="AN1081" i="1"/>
  <c r="AN1085" i="1"/>
  <c r="AN1091" i="1"/>
  <c r="AN1098" i="1"/>
  <c r="AN1101" i="1"/>
  <c r="AN1104" i="1"/>
  <c r="AN1108" i="1"/>
  <c r="AN1137" i="1"/>
  <c r="AN1182" i="1"/>
  <c r="AN1192" i="1"/>
  <c r="AN1240" i="1"/>
  <c r="AN1247" i="1"/>
  <c r="AN1254" i="1"/>
  <c r="AN1261" i="1"/>
  <c r="AN1282" i="1"/>
  <c r="AN1283" i="1"/>
  <c r="AN1308" i="1"/>
  <c r="AN1145" i="1"/>
  <c r="AN1184" i="1"/>
  <c r="AN1203" i="1"/>
  <c r="AN1211" i="1"/>
  <c r="AN1219" i="1"/>
  <c r="AN1227" i="1"/>
  <c r="AN1248" i="1"/>
  <c r="AN1255" i="1"/>
  <c r="AN1262" i="1"/>
  <c r="AN1269" i="1"/>
  <c r="AN1290" i="1"/>
  <c r="AN1291" i="1"/>
  <c r="AN1294" i="1"/>
  <c r="AN1295" i="1"/>
  <c r="AN50" i="1"/>
  <c r="AN162" i="1"/>
  <c r="AN156" i="1"/>
  <c r="AN73" i="1"/>
  <c r="AN208" i="1"/>
  <c r="AN191" i="1"/>
  <c r="AN72" i="1"/>
  <c r="AN93" i="1"/>
  <c r="AN254" i="1"/>
  <c r="AN263" i="1"/>
  <c r="AN382" i="1"/>
  <c r="AN229" i="1"/>
  <c r="AN261" i="1"/>
  <c r="AN266" i="1"/>
  <c r="AN435" i="1"/>
  <c r="AN269" i="1"/>
  <c r="AN258" i="1"/>
  <c r="AN437" i="1"/>
  <c r="AN415" i="1"/>
  <c r="AN418" i="1"/>
  <c r="AN454" i="1"/>
  <c r="AN458" i="1"/>
  <c r="AN535" i="1"/>
  <c r="AN461" i="1"/>
  <c r="AN468" i="1"/>
  <c r="AN494" i="1"/>
  <c r="AN470" i="1"/>
  <c r="AN509" i="1"/>
  <c r="AN465" i="1"/>
  <c r="AN484" i="1"/>
  <c r="AN489" i="1"/>
  <c r="GK444" i="1"/>
  <c r="AN444" i="1" s="1"/>
  <c r="AN457" i="1"/>
  <c r="AN462" i="1"/>
  <c r="AN472" i="1"/>
  <c r="AN487" i="1"/>
  <c r="AN515" i="1"/>
  <c r="AN464" i="1"/>
  <c r="AN467" i="1"/>
  <c r="AN502" i="1"/>
  <c r="AN568" i="1"/>
  <c r="AN651" i="1"/>
  <c r="AN684" i="1"/>
  <c r="AN686" i="1"/>
  <c r="AN688" i="1"/>
  <c r="AN698" i="1"/>
  <c r="AN703" i="1"/>
  <c r="AN620" i="1"/>
  <c r="AN639" i="1"/>
  <c r="AN709" i="1"/>
  <c r="AN604" i="1"/>
  <c r="AN630" i="1"/>
  <c r="AN670" i="1"/>
  <c r="AN697" i="1"/>
  <c r="AN713" i="1"/>
  <c r="AN602" i="1"/>
  <c r="AN622" i="1"/>
  <c r="AN691" i="1"/>
  <c r="AN720" i="1"/>
  <c r="AN598" i="1"/>
  <c r="AN608" i="1"/>
  <c r="AN612" i="1"/>
  <c r="AN673" i="1"/>
  <c r="AN682" i="1"/>
  <c r="AN590" i="1"/>
  <c r="AN638" i="1"/>
  <c r="AN644" i="1"/>
  <c r="AN730" i="1"/>
  <c r="AN738" i="1"/>
  <c r="AN726" i="1"/>
  <c r="AN805" i="1"/>
  <c r="AN821" i="1"/>
  <c r="AN831" i="1"/>
  <c r="AN796" i="1"/>
  <c r="AN823" i="1"/>
  <c r="AN828" i="1"/>
  <c r="AN836" i="1"/>
  <c r="AN852" i="1"/>
  <c r="AN860" i="1"/>
  <c r="AN864" i="1"/>
  <c r="AN872" i="1"/>
  <c r="AN802" i="1"/>
  <c r="AN847" i="1"/>
  <c r="AN804" i="1"/>
  <c r="AN806" i="1"/>
  <c r="AN838" i="1"/>
  <c r="AN851" i="1"/>
  <c r="AN854" i="1"/>
  <c r="AN859" i="1"/>
  <c r="AN863" i="1"/>
  <c r="AN866" i="1"/>
  <c r="AN871" i="1"/>
  <c r="AN943" i="1"/>
  <c r="AN1000" i="1"/>
  <c r="AN947" i="1"/>
  <c r="AN962" i="1"/>
  <c r="AN965" i="1"/>
  <c r="AN941" i="1"/>
  <c r="AN944" i="1"/>
  <c r="AN976" i="1"/>
  <c r="AN979" i="1"/>
  <c r="AN987" i="1"/>
  <c r="AN999" i="1"/>
  <c r="AN1002" i="1"/>
  <c r="AN949" i="1"/>
  <c r="AN956" i="1"/>
  <c r="AN959" i="1"/>
  <c r="AN970" i="1"/>
  <c r="AN978" i="1"/>
  <c r="AN981" i="1"/>
  <c r="AN986" i="1"/>
  <c r="AN990" i="1"/>
  <c r="AN1106" i="1"/>
  <c r="AN1114" i="1"/>
  <c r="AN1125" i="1"/>
  <c r="AN1139" i="1"/>
  <c r="AN1162" i="1"/>
  <c r="AN1107" i="1"/>
  <c r="AN1138" i="1"/>
  <c r="AN1120" i="1"/>
  <c r="AN1110" i="1"/>
  <c r="AN1131" i="1"/>
  <c r="AN1142" i="1"/>
  <c r="AN1096" i="1"/>
  <c r="AN1130" i="1"/>
  <c r="AN1136" i="1"/>
  <c r="AN1141" i="1"/>
  <c r="AN1147" i="1"/>
  <c r="AN1178" i="1"/>
  <c r="AN118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tc={1D773C29-A292-4911-90E2-1F03A0A20035}</author>
    <author>tc={90F73BF4-1E7E-4D5A-8A66-B8404B505D71}</author>
    <author>tc={5D05CA11-2DD7-4FCD-8853-334943C4EEC3}</author>
    <author>tc={F8D0BB94-4B21-4FBB-8FAF-853F4BE13168}</author>
    <author>tc={2079D555-08BD-4D71-92E7-177498658E35}</author>
    <author>tc={DD0E9FC6-E94C-41F0-A07A-2481E924ED17}</author>
    <author>tc={1C85AAF1-A65F-4B99-B60B-891984CCA64A}</author>
    <author>tc={887697E3-79DB-4313-83A2-E88052C159E5}</author>
    <author>tc={E694F41D-A198-4D75-A271-81BBA4FFD9AC}</author>
    <author>tc={B391A535-DDD8-4BEF-91D1-DD2802DAF34F}</author>
    <author>tc={6427E671-D74F-4A39-90A8-AA45761153F8}</author>
    <author>tc={6804CEF9-33AF-4656-AC6F-3D4791C4B9A9}</author>
    <author>tc={26DF27F6-51BC-49DE-961D-57E0CFFC201B}</author>
    <author>tc={FD960406-0899-4B70-A1E1-66841A27EEFE}</author>
    <author>tc={00E46672-78E1-4BC2-A504-C2EE3A45ACE1}</author>
    <author>tc={4AD90986-1EEF-4F63-86DA-7FFAF5BE6747}</author>
    <author>tc={8473272F-64D6-46AF-BD85-CEEAE5EC32D0}</author>
    <author>tc={E50BEF56-07D8-41DF-BD63-53CD9348BB28}</author>
    <author>tc={E323993E-8C36-4B4B-A762-6CEB769F34B5}</author>
    <author>tc={5AD4A09D-2DDE-4C65-A742-23608A1EAA80}</author>
    <author>tc={C2CEEB7C-4B52-4E10-B9CD-0C5CA6E3B4A9}</author>
    <author>tc={1565606E-229A-4EBC-A881-98014216029A}</author>
    <author>tc={B3302354-B01E-417C-A121-E9D8C0B65B9C}</author>
    <author>tc={05AA4FC2-C773-40BE-9910-1D469AB7FB33}</author>
    <author>tc={1033DFD0-F64F-489C-8BA3-9770986FCCBB}</author>
    <author>tc={0FE508BA-B59C-49AC-95B7-C1C6290A538A}</author>
    <author>tc={E81D60AC-6522-483E-B9B1-2A70D8B4723A}</author>
    <author>tc={74AD3277-EE39-45E0-BF88-4F4ED06B88C4}</author>
    <author>tc={F949138C-2346-4EFD-830C-B97D6B33A7F4}</author>
    <author>tc={76C26A40-111A-4A98-AAC9-3B36065160F0}</author>
    <author>tc={0C512069-704A-4867-BC17-704220DAE32A}</author>
    <author>tc={48B9314B-BABB-4F7F-8C8A-C957A6D319F4}</author>
    <author>tc={DBD48565-F333-4F54-8BDC-1F90F74BFFB8}</author>
    <author>tc={D09F506D-5532-43F8-B182-43C5F2F03D25}</author>
    <author>tc={581F0E78-AD57-46F7-A55F-2A7F0E06006D}</author>
    <author>tc={0B18F124-1F1B-4606-9B58-76C593B434EF}</author>
    <author>tc={76DCDAD1-2F83-4544-B00C-BC8514D83E9B}</author>
    <author>tc={2AA36E6D-1905-419D-A2A7-32B6B9313DA7}</author>
    <author>tc={98822B98-8C43-44B7-9AF5-1566D4F7168D}</author>
    <author>tc={77A46489-47CF-4CA4-98DE-FE0D5B70469E}</author>
    <author>tc={C5D4D61D-D335-49C1-B913-B0FE08B520C5}</author>
    <author>tc={EE0C7243-2B25-48D6-AFF6-5974F4CE7588}</author>
    <author>tc={F9C12F23-53EE-40DC-9B52-8491AF6F2C31}</author>
    <author>tc={A619F2BD-5939-4B17-84FB-15B3E5ECD2CF}</author>
    <author>tc={78AA0463-48CE-40D1-A784-AEC67C737243}</author>
    <author>tc={76170FA7-3176-4922-9EC9-409629BA2EAF}</author>
    <author>tc={AFE8A7E1-5554-436F-B13D-405B66AC939B}</author>
    <author>tc={A2BDE497-12D7-4887-BC58-F5D62AAFC22E}</author>
    <author>tc={68A7F8FF-8311-4D32-96B2-BBCAA4D23488}</author>
    <author>tc={6A4A0A53-F786-4A18-8556-DE65FAF68C46}</author>
    <author>tc={88EE873F-348E-4EC0-AE08-26E63CC6DEE4}</author>
    <author>tc={E50F11AA-C1E6-4C4F-91CF-377BD55C4FF3}</author>
    <author>tc={0CE119DE-F01A-448E-8DE7-C1210D1F20DE}</author>
    <author>tc={1FC7DA4B-9491-4B94-96BD-AC7F6DC1C05E}</author>
    <author>tc={1CA6ADE9-2619-4FBB-A096-7EF85DB0753C}</author>
    <author>tc={814ADF31-5A1C-4321-BCD9-C972D8BB53CE}</author>
    <author>tc={76BD4431-298C-40C8-932E-FCE265ECDB30}</author>
    <author>tc={893F9FBE-40C7-492D-9683-4ABD25996948}</author>
    <author>tc={2D4176EA-6B36-4695-BA62-CEC5CE217518}</author>
    <author>tc={E24B4906-19A5-4836-89F8-605006A45CC5}</author>
    <author>tc={3578371A-DB5B-4BD0-9326-BEAFFE4F8E10}</author>
    <author>tc={81024E96-8EDB-49B4-96DB-9E99D0D5E7A2}</author>
    <author>tc={36CBD1B5-8D0F-4864-8A64-B7C699382AEC}</author>
    <author>tc={DF98F84C-D4CB-4CB3-BC84-67D55058626A}</author>
    <author>tc={B87E1329-4D4B-466E-9E8B-F61674BBF64F}</author>
    <author>tc={C14AECAC-F87A-4A7D-9382-7AC3EF37F99E}</author>
    <author>tc={D5751121-3E77-4453-9190-8945CDBB6DDB}</author>
    <author>tc={4B1213EE-80E5-4E3A-84E4-1076B1E10650}</author>
    <author>tc={27AB7EDC-1817-477E-A260-F73CCC434019}</author>
    <author>tc={5EF6CA5A-63DE-4A21-8680-22B5A8746ADC}</author>
    <author>tc={EAEDC6EF-E77A-495F-BCD6-F8CE53E8CE59}</author>
    <author>tc={BB7AF699-B15E-490C-A0FB-0E7722B4BD7A}</author>
    <author>tc={C05CAECB-53A5-4F09-B691-397A167DCA71}</author>
    <author>tc={B2075674-0F2F-41DF-94CB-0FAE70EB4B3C}</author>
    <author>tc={503AC6AC-3A0B-4C0B-86E9-443F2DB50977}</author>
    <author>tc={62D757FB-450A-4052-B314-8545AB893F03}</author>
    <author>tc={62676694-5C52-4E89-B660-3C21186B77D6}</author>
    <author>tc={FD7DE626-92CD-42A9-9578-1982C812E5CA}</author>
    <author>tc={75EFD559-4B03-493E-97E6-5C6F48FBE20B}</author>
    <author>tc={90BC2E78-18A4-419F-958A-5517E8F96F99}</author>
    <author>tc={A0C68FA5-A17B-4AA5-B4B1-CA2A474FA131}</author>
    <author>tc={74787AD1-3D62-4BC7-BF99-4D77E609CC52}</author>
    <author>tc={0E7EFA6A-92CE-4F4A-B39E-9D4C873BAEEA}</author>
    <author>tc={36A04F46-31F1-4770-B1AB-4D61070B2986}</author>
    <author>tc={C66CBE19-9834-485D-BDF9-9048C38DE01A}</author>
    <author>tc={F108550B-B58E-4566-9F6B-519814E043A8}</author>
    <author>tc={1C47ED7C-52CE-46F5-8285-E9B5319AC8BF}</author>
    <author>tc={D5BBE3BE-AFA0-4673-8D9A-676151F56CE4}</author>
    <author>tc={6DB8E52D-B72B-4E41-94B4-28A6FB1B6245}</author>
    <author>tc={27B99C45-2BB5-4267-B518-BCE9B49FA828}</author>
    <author>tc={9BAC0444-E529-4DD0-AD55-8401C8D3B6EB}</author>
    <author>tc={F0E1B1F3-F072-43B8-91C6-6D26938C6708}</author>
    <author>tc={1C9F00E6-818D-4A77-B29D-69DBB1324DC1}</author>
    <author>tc={9D7B4BBF-8128-476A-B7D2-7354CEBD1CC5}</author>
    <author>tc={A968FF39-3E93-4812-905F-BCF952D30A91}</author>
    <author>tc={09652BBB-1E2E-4D82-A170-EA30AB101DA9}</author>
    <author>tc={9126F32C-1ADB-4E1F-8FE6-E9469EDCE412}</author>
    <author>tc={E4199A0F-791C-4FE6-AB0A-3B6FC92C0479}</author>
    <author>tc={096C5C17-3D44-43B5-B8CE-687EBB2DBEBC}</author>
    <author>tc={D1F319DF-489F-410A-86FB-32150382AACF}</author>
    <author>tc={BC2E9B11-3E35-4C94-81F6-01D0FC3CA6CA}</author>
    <author>tc={DA5F5EF8-D5F3-4CE3-893A-FECB7F5A47A8}</author>
    <author>tc={29D5445B-A3C8-412A-B744-60FB1B55B534}</author>
    <author>tc={0E8B8837-E583-4132-A287-7653EFDA1BA0}</author>
    <author>tc={A4AFBB77-B549-43EC-834F-ED3A36577462}</author>
    <author>tc={E980082E-C20F-4D16-96B9-0ADFD092A183}</author>
    <author>tc={C1CB68D3-31CB-45DB-8042-15B3D6ADB64C}</author>
    <author>tc={51DF61D0-6203-4541-A63D-1A4C9C0F2F22}</author>
    <author>tc={7EC653A7-B38E-4DD4-9DF2-34D8BEEEDA9F}</author>
    <author>tc={1C0A08A4-DF89-4E08-9ADA-7C7AF7080A86}</author>
    <author>tc={45EF84DB-9763-4DD0-9711-858F3F51C9AF}</author>
    <author>tc={D785149A-038A-4051-8A1D-8D0436003372}</author>
    <author>tc={371A84B4-46E5-4E4A-805B-3A9AB0A6463A}</author>
    <author>tc={3AB5B086-9807-45CF-8AF8-1C96CC0B41FF}</author>
    <author>tc={2709A162-3118-4B0A-A027-B9BF6776023F}</author>
    <author>tc={5C5FC76B-BC30-4FAC-89CE-72D685345EC2}</author>
    <author>tc={8CD7EA4C-7DF9-4156-AFD0-10911D49E2E5}</author>
    <author>tc={596ECAA4-A9BF-4D7C-BD78-FAE96E8559A1}</author>
    <author>tc={A5C87B50-BDB7-40BA-9A05-5544C0E6F50F}</author>
    <author>tc={FA6A77D7-CF69-45CE-A301-CA31A227C6AE}</author>
    <author>tc={D45FAFAA-412B-484D-AAB8-D6449C977D5D}</author>
    <author>tc={413843B0-CA7F-4B8B-9682-F5E18A3D59F7}</author>
    <author>tc={F4DFA377-9352-4416-93B0-8238A5DA99FF}</author>
    <author>tc={29D7C181-1B9F-4A43-863E-A8070B22E72A}</author>
    <author>tc={D21EE34D-D26B-4CE6-BB3D-B9489FADF514}</author>
    <author>tc={3B6342C7-2997-4986-A86E-7D4646760355}</author>
    <author>tc={FF06181C-029D-4C14-AA79-3703A7275504}</author>
    <author>tc={03D6B33E-3BCD-4764-889D-03493050C324}</author>
    <author>tc={B1E116F2-A5D4-4CE7-9B6A-F161FAB3473D}</author>
    <author>tc={D3F253E6-8380-4305-820C-8A0088F9FA56}</author>
    <author>tc={D7E884AF-24D4-4DE8-9A42-C750C79DEB69}</author>
    <author>tc={B79D68CB-ECDB-4AF4-BDBB-B768D5CEB3D7}</author>
    <author>tc={6FC7D686-566D-4FF3-A89E-477FF3633EF8}</author>
    <author>tc={1F9363F0-CC0D-434B-8382-DEBF7B2FB414}</author>
    <author>tc={A746124F-D7AC-4CF8-9343-7B03C19C5462}</author>
    <author>tc={5E31100D-A4F8-45FE-9886-BB9A4A97C10D}</author>
    <author>tc={4B1237CC-7FB8-4213-AC0B-75EC1FB673D7}</author>
    <author>tc={BEC73153-1C28-4150-B9B4-9C63E2F99709}</author>
    <author>tc={C54BDAC8-C7A5-4AB7-9CA8-D63B6CE8F022}</author>
    <author>tc={AAC97987-FACD-471F-BF14-296934623A9B}</author>
    <author>tc={0AA26444-96AF-4CB3-B4C1-DB080BA4519F}</author>
    <author>tc={273F3943-DABF-4382-90E1-E2266C6570A3}</author>
    <author>tc={E14082A7-66FB-427F-830A-02C5D6CCAB4A}</author>
    <author>tc={3EF93592-3E53-4DA1-9302-A3CA305CC10E}</author>
    <author>tc={6D3062EB-DD71-4C7B-91CA-0610FDF4CC1E}</author>
    <author>tc={FAB53815-EA07-4A8A-98B5-ADC5EEF1DFEC}</author>
    <author>tc={EF1B01CC-2CE9-4406-BFC3-872CFE5DED4C}</author>
    <author>tc={62B444A7-4339-4570-BCCD-D19D450E9F8B}</author>
    <author>tc={508BBF33-BA2C-4ABD-A935-CA5666881F3C}</author>
    <author>tc={6761E365-B155-430F-AA5E-A1ECEA6DCE8F}</author>
    <author>tc={1F7C06B1-EE3D-4F60-88E3-693C70F9F157}</author>
    <author>tc={C930F525-91E0-4F37-8BB2-6CC7959BB687}</author>
    <author>tc={421848D3-E06C-45A7-BDB5-B48C230BBB8F}</author>
    <author>tc={2B0B4CBC-434D-4845-B465-433DD39F5B04}</author>
    <author>tc={82C0273F-6E24-45B5-96AE-FFE832047692}</author>
    <author>tc={4DD6F139-CE42-4C43-9F13-CFA7A84BF8EE}</author>
    <author>tc={CC411566-448B-4609-B27B-00FE50EE68F7}</author>
    <author>tc={E1FB0CAA-6540-4576-BD95-E721D351CB63}</author>
    <author>tc={0E3EF00C-6243-4875-A1FC-A520B4B50810}</author>
    <author>tc={6F723E45-4213-4AA9-A03C-BCB1687B6AEA}</author>
    <author>tc={8CEF2718-DD07-424D-9D82-83B693748227}</author>
    <author>tc={03B0E60C-E1AE-424E-A921-E2A7888F1B30}</author>
    <author>tc={565BF064-51B9-4A9F-9492-C2AB523D8035}</author>
    <author>tc={0C8F97A6-C7E6-4558-A265-EC423B7F93BB}</author>
    <author>tc={1BE854B7-AEEC-4792-8231-95B4142444E4}</author>
    <author>tc={DC287D99-4897-4ECF-A87F-77522948A4AF}</author>
    <author>tc={7354112F-23F3-431F-92B1-95B1A9CC4740}</author>
    <author>tc={08E81BF8-24BB-445B-974E-EED860720DBA}</author>
    <author>tc={A9398771-4092-4D8E-9DDB-7B35F564C2E4}</author>
    <author>tc={4EDBAD63-B7F4-4523-8A1F-22D934778B72}</author>
    <author>tc={DF3E1B97-55B7-45B3-9855-904DB666097D}</author>
    <author>tc={2E564BD1-3728-4CAB-9C7B-70E0AF4AB8B4}</author>
    <author>tc={23F7ACD3-8E60-45A3-B70A-AC684B9F1CAB}</author>
    <author>tc={EB9DA9CB-C4FD-4EFF-A1E7-ACC9F9D7D4FB}</author>
    <author>tc={C603BAFA-A1B8-4427-8869-28C551AD3490}</author>
    <author>tc={F3DF4655-20CB-4291-AF27-70F350C0A9A6}</author>
    <author>tc={33ECACA3-2B7A-46A8-9088-78BE62F39BEE}</author>
    <author>tc={148DB2FA-86B7-4670-A361-4C96C0E909FA}</author>
    <author>tc={A540E425-E493-49D0-8A78-ADDD94699D0F}</author>
    <author>tc={94908232-87B1-4148-8D9D-1BEBDBA073D5}</author>
    <author>tc={AA501066-ED79-43E8-82C2-659E1E52663A}</author>
    <author>tc={51FB2090-0351-4A30-8D4E-7F0D19A3D46B}</author>
    <author>tc={2707949B-4517-4850-B007-FD63DA6179B1}</author>
    <author>tc={089FDD26-B8A8-448B-A93D-FC67969CBBB5}</author>
    <author>tc={B4448AB0-B688-40C9-9503-0E835EC58E9F}</author>
    <author>tc={E33F0EA3-B978-4DA8-B8F6-FDCC03F36653}</author>
    <author>tc={63F22977-22BF-4755-9795-8210321229E0}</author>
    <author>tc={DCAB0B5D-D266-4579-A648-28B65551135C}</author>
    <author>tc={791B7BDF-F950-4DE1-AB1F-86DD14196055}</author>
    <author>tc={5668B9D0-70B9-4FC8-83E0-31167DF88553}</author>
    <author>tc={072C6D00-8F6D-4A1E-AE75-81D6B0D4CE2F}</author>
    <author>tc={A8AC9C03-E834-4361-84E0-CD2EB3232A9D}</author>
    <author>tc={86B83B8B-8C79-49AB-8CA2-037C9FFC3505}</author>
    <author>tc={9B545B50-E79E-494E-84CE-538EB1DD162B}</author>
    <author>tc={BC06EFC7-687F-4860-9905-6776B2CD13B1}</author>
    <author>tc={1196A7E9-9F32-4C24-83B7-38CE040A97FF}</author>
    <author>tc={66C7EEA7-8601-4C79-B513-76995F686A2B}</author>
    <author>tc={EF6A081E-FDB1-4C3B-8498-FC046F0D2D4D}</author>
    <author>tc={ECE2C3A4-6BAC-4D4B-A5E7-E3E0612EE2A6}</author>
    <author>tc={6A852640-5FC7-47DD-A036-03CC2F90130F}</author>
    <author>tc={1D68253C-61BF-43F3-8A5B-8F0BBA22F53A}</author>
    <author>tc={6E12EF01-E1A8-477B-AC42-F78D55F8B27F}</author>
    <author>tc={AA08C9E7-9D93-4E9C-BF80-E325B52E51F0}</author>
    <author>tc={5953759C-6C8F-40DC-A0E1-A20EB59F1C8F}</author>
    <author>tc={C1CAFE96-AD74-432B-A7DE-D4B745D7EF35}</author>
    <author>tc={FD0362BA-179D-4E77-B119-F4A60C31B524}</author>
    <author>tc={7EFE8249-2E20-4B84-9D47-412407A4E8DF}</author>
    <author>tc={22ED5BA4-7266-4690-9B87-458C7CA3E99E}</author>
    <author>tc={3D31B6CC-1B61-4FAB-9B4E-765307B5273A}</author>
    <author>tc={C8A5F84A-EFAD-4DF5-A659-47EE491D1651}</author>
    <author>tc={183606E7-D1E9-42E4-9732-688558FF0D0A}</author>
    <author>tc={42472A2F-1D51-4A4B-9F54-488A8B66E124}</author>
    <author>tc={87ED8A5D-C0B9-4469-8A96-D094237977EA}</author>
    <author>tc={1FB3BDAE-8188-4898-897F-537C930C2AC9}</author>
    <author>tc={42E945DD-82E5-4008-B73E-D4FC9B016C89}</author>
    <author>tc={67096251-4994-467B-AF20-D3496873C71A}</author>
    <author>tc={30547EF0-F28E-45A2-B4BB-45E1B13DFFAE}</author>
    <author>tc={320031AF-7C1C-4064-8A0C-49C4532A043E}</author>
    <author>tc={5EB4B3E6-1391-43D6-B88A-34C3B697D03B}</author>
    <author>tc={E27C5FB0-2D08-42B8-A3FD-1DA85239720C}</author>
    <author>tc={7F69E8FA-8B4E-45A6-9203-023860D86DB9}</author>
    <author>tc={46777B69-5CFE-43CC-91C1-AAFE3828B44F}</author>
    <author>tc={C24E895E-000D-4C9B-ABA6-E62F42D3FFA4}</author>
    <author>tc={E747985B-B1C0-4CC1-B82F-79366A616464}</author>
    <author>tc={F500ACF5-3CA3-49E3-BB26-BD833C2D6D35}</author>
    <author>tc={680FF62D-E9B8-4E2F-A6FB-1E88B335DCCB}</author>
    <author>tc={0B19562A-3E78-4977-8815-694EE9F3EDE2}</author>
    <author>tc={28AD17C0-7CCE-4826-947F-02C9D3C4B773}</author>
    <author>tc={DE346443-FAC7-4439-A6CF-133457E8412B}</author>
    <author>tc={96E1107A-9715-4EC2-8E85-2E8252F874BE}</author>
    <author>tc={DF169841-97BB-45E2-9171-C76CF5AA076C}</author>
    <author>tc={180551F5-3678-45EC-B4F4-AC2B1D3B12F2}</author>
    <author>tc={996011C3-77AD-4F5B-9F42-C5CB7698E79F}</author>
    <author>tc={2BD86B98-3D32-4E78-9C92-559E74903743}</author>
    <author>tc={96CCAA19-BC7D-4D1E-8E50-085D6DE44CBC}</author>
    <author>tc={FDB04B94-7EE5-4257-82C7-29C8E48EADEC}</author>
    <author>tc={385B4533-9218-40FF-8C2E-AA3A2780685D}</author>
    <author>tc={B02BC56A-2950-49B2-B8CB-2707B0A0901A}</author>
    <author>tc={94263DF8-D5D1-4E54-85AE-267A5EAFEB5C}</author>
    <author>tc={9E25E22A-EA4E-45BC-8112-0EB5DBD56808}</author>
    <author>tc={012910EF-4772-49B2-94D3-EA38081BFC00}</author>
    <author>tc={027267BE-BA3A-4730-A970-1AA06C679DA9}</author>
    <author>tc={0A01D2B1-BD94-4063-B267-33DF2F6D14E0}</author>
    <author>tc={BE68EF99-1AF6-438D-A93E-564B1649E405}</author>
    <author>tc={F0A49F63-43AD-447F-B367-D08CB0C2604F}</author>
    <author>tc={C472746A-67DF-4FAE-B0DF-FBB7B75F9A4A}</author>
    <author>tc={98616E73-C5BC-4755-B9BD-A1AA75780CEE}</author>
    <author>tc={8D8830F2-5FF1-449F-85C7-E83B2043A9EB}</author>
    <author>tc={38FFB964-2AC4-40CE-AEB5-88F094F51371}</author>
    <author>tc={C461EB44-82C1-4D8C-BEED-1641FFAE062C}</author>
    <author>tc={463BC5A0-FBED-47C9-9429-A218A66171AA}</author>
    <author>tc={84DD0671-5342-4D6E-A09F-837DA925E1F6}</author>
    <author>tc={073995A1-5568-43DA-9E5D-C2B8AF997D2C}</author>
    <author>tc={41F02EF3-0977-40B4-84BD-182CEAAB6423}</author>
    <author>tc={4AFCD1C5-77E8-4217-93E9-14EAEA90DFB6}</author>
    <author>tc={AD26EECD-6438-4A69-BFA9-47FEE471504A}</author>
    <author>tc={B24BEDA1-3D0A-4FF5-B188-FF727336193F}</author>
    <author>tc={6450A0ED-5790-4CA7-992C-6EBF1BC9E915}</author>
    <author>tc={AB89B36B-48CA-4FD0-88AC-0B0B051A2C40}</author>
    <author>tc={41E6C8EE-4498-450E-8D05-22B0E8058D8F}</author>
    <author>tc={4CD4029D-D0B9-47D0-83A0-BEC0B4D7B6BF}</author>
    <author>tc={83BBA987-91FE-4E21-845B-3FA942E09E79}</author>
    <author>tc={FAC2C38C-516A-4B0C-B62E-89083E05193F}</author>
    <author>tc={C58CC3DF-63E4-4043-97D8-FA24500D71B1}</author>
    <author>tc={4D58E2A1-DD13-4385-AF4C-2DA54BD4BE0D}</author>
    <author>tc={3AF39A38-2F8D-43C7-B2BF-FB55BF6C4D5F}</author>
    <author>tc={83AF7D18-7EF3-4830-BE06-74A65160396B}</author>
    <author>tc={C6D99D5A-5557-4BE2-94F0-6416014CD659}</author>
    <author>tc={3F345C64-29EE-44CA-B973-DB516B6466AC}</author>
    <author>tc={BD328315-BBB2-4EB1-9E89-1CB5DD759457}</author>
    <author>tc={65A91561-A252-4DD0-ACEE-31EBF7ED24AB}</author>
    <author>tc={6A50B0BF-480B-4366-94A9-C045BABCB061}</author>
    <author>tc={7BA98FE5-F85B-476C-88E3-97ABEE53DFA8}</author>
    <author>tc={CF32C50D-BEAC-410C-B865-6FC6D084C075}</author>
    <author>tc={E3D34634-4E2A-4C66-9758-6D879F78AB6D}</author>
    <author>tc={CAEA3181-67C0-42F3-9F61-BCA4317BBE1C}</author>
    <author>tc={1B33DFA9-F2EC-40AE-B5AD-9892D598199E}</author>
    <author>tc={6944F42A-7259-41AC-A744-3E5E65F219E7}</author>
    <author>tc={E6A72492-94E7-4C17-9ED2-D25E84DE0C65}</author>
    <author>tc={5FD28455-8208-4483-BC8A-DC777866AF9C}</author>
    <author>tc={78AD4842-A20B-4482-8630-9C938C8F1926}</author>
    <author>tc={8F184226-0E6D-4031-9A64-AC9EBF53CFA4}</author>
    <author>tc={A922C01E-0242-4BF3-AD6A-59369795F083}</author>
    <author>tc={CD159014-22B9-488D-92E5-2163259B0BAE}</author>
    <author>tc={FBB09DB7-10FF-4024-8C12-F134C062FFB3}</author>
    <author>tc={FB656796-941D-413A-8123-877C292F06E9}</author>
    <author>tc={B9B80EDA-E9A4-420C-BF05-79996880D036}</author>
    <author>tc={7D3F02D0-4B26-4464-946C-142B9DC585DF}</author>
    <author>tc={78584335-D5F5-4D6B-957F-B400404AB254}</author>
    <author>tc={0AD9C70B-93E1-40FE-AA07-C41DE2C05A69}</author>
    <author>tc={6313700E-A34C-4C95-A0C9-3BB953837944}</author>
    <author>tc={D5A26F69-BA1F-478F-A7C0-868BE13F726C}</author>
    <author>tc={37A78B55-2F52-4A43-B0CA-CEC7701EC924}</author>
    <author>tc={4FB8720D-45B7-47AB-9B94-8EC7E87BDD8B}</author>
    <author>tc={E915F971-8495-446A-A117-A09F4AC827FC}</author>
    <author>tc={16C74A88-D077-4DBB-A95F-9F4A3AE0AC93}</author>
    <author>tc={A5A33080-B953-44D8-B5B3-7ACAA052988A}</author>
    <author>tc={04D4396C-D49B-4737-979C-AF34029C8DFC}</author>
    <author>tc={21847F4E-D220-463E-A976-955E6BDAF9D1}</author>
    <author>tc={F25E46C0-2895-4BF5-B9B7-F1AA952E0EB6}</author>
    <author>tc={264CC2E7-9BA1-4C80-AA96-6D27EF8BD718}</author>
    <author>tc={0317DA4D-B7C9-4D5E-9C5D-9B41DC55B244}</author>
    <author>tc={C0FCEE18-B061-4390-8663-D7D3A59A157B}</author>
    <author>tc={409100AD-AB9C-40B7-B2B5-21C707783EBA}</author>
    <author>tc={2E80D61F-FD89-4B98-81E3-1E753B8F76D4}</author>
    <author>tc={F5A89545-A814-4A78-A298-482EE2830EC3}</author>
    <author>tc={4F272663-BD56-43C9-8E6C-08F66B58EDAC}</author>
    <author>tc={37F8345D-0F34-4E95-9CB6-3CEEFB3D1956}</author>
    <author>tc={1352D6D6-10F7-4C8F-B3B6-F4607132F217}</author>
    <author>tc={E2D4D404-C608-49E3-97A0-6D484CC64F34}</author>
    <author>tc={26E9C134-0961-410D-87CD-58AEE3A05616}</author>
    <author>tc={F862E332-4E26-42D3-BF2D-82FA8C42A9E9}</author>
    <author>tc={D4B331BC-E510-44BD-B74A-53DCB56428D5}</author>
    <author>tc={0FDE2900-C2C1-49B2-ACF8-470D70D30F39}</author>
    <author>tc={53140BDD-B5D8-463F-BE1A-C0A2BED7D752}</author>
    <author>tc={3460F7DB-EB71-4E51-9465-0D520190ED0B}</author>
    <author>tc={CC1C0D2D-C94D-4BA4-B9A3-D584A47BE051}</author>
    <author>tc={079B7AB2-E863-4E35-B3C1-66E2CE5FF05E}</author>
    <author>tc={81036AE8-2304-4127-9FD7-B1325B0804B7}</author>
    <author>tc={86F993D4-A863-4449-8F66-32FDD8B74159}</author>
    <author>tc={AF09FF63-8262-46C5-9849-BF2800800704}</author>
    <author>tc={7894EE47-6A45-4BF4-8D45-1122D81AA148}</author>
    <author>tc={6CC68BB6-EEF9-44A6-8B54-3B9C68B3B6C4}</author>
    <author>tc={6613E785-AFAD-46F7-ABC1-58DADEA18D11}</author>
    <author>tc={399F08A9-658B-4712-A118-BC0D3B332B85}</author>
    <author>tc={01555A37-A868-46CB-AA8B-B27C742966AA}</author>
    <author>tc={2575C404-1890-4E48-8AE1-6247FE39D621}</author>
    <author>tc={AF48115C-DDC0-4B2B-9FC2-A46653AD856A}</author>
    <author>tc={AA7B9BA3-E09F-4057-991D-A71FEC2F3361}</author>
    <author>tc={EBB449ED-8EB6-49BE-9BD7-1FEAC0A103C1}</author>
    <author>tc={4B84864D-2F44-4AD4-8AC9-8029BD785607}</author>
    <author>tc={8F0CED8C-6AF8-482C-9729-2FD1DE586378}</author>
    <author>tc={81D5373B-DF16-433C-BE54-6A464216CD1F}</author>
    <author>tc={045935C2-5202-4612-9D89-75415091AB0C}</author>
    <author>tc={9C07139E-1FD7-4694-8657-FA5FC95045AB}</author>
    <author>tc={C18C18C3-51B0-43B6-8466-6DC3EA792A50}</author>
    <author>tc={003DEAE7-6F55-4A69-95F5-F85D3E9CC9B0}</author>
    <author>tc={EC467EF2-C702-4480-98D4-4EAD28DA07BF}</author>
    <author>tc={1F6A0E3B-09CF-4AF8-AAB6-35BF501C4E24}</author>
    <author>tc={772087A8-58F7-42F0-954F-B358B4D29894}</author>
    <author>tc={832CF5CD-5B82-44CA-9BAD-572ECD56B188}</author>
    <author>tc={6DE09BF2-E37C-4A7B-8BEF-0424E8EE6BE6}</author>
    <author>tc={493268B9-CC72-48E9-943B-286310EAC7A3}</author>
    <author>tc={E02BA0B6-0C09-46AF-91CB-850084AD870A}</author>
    <author>tc={CA20C04B-9124-4CFA-994E-1D30287D1C5C}</author>
    <author>tc={2043B9A5-A81B-4BE8-AA48-1CBE673C84E3}</author>
    <author>tc={692958FE-7CAF-4377-8C8D-99AF1C5D293C}</author>
    <author>tc={E44C41EB-19D2-4BC7-B01F-5A84B833872C}</author>
    <author>tc={7F8A7269-D736-4882-A994-44E6495EBB96}</author>
    <author>tc={E8095610-6AAD-46C0-9960-A9C098EBD428}</author>
    <author>tc={7FD48C32-7BDF-4A2B-89EF-24FA45999EAC}</author>
    <author>tc={D9DD9B6A-E5B2-47E0-AE5A-D421E24B0A17}</author>
    <author>tc={1ACA51E7-70E7-4191-8B11-5A7277975E88}</author>
    <author>tc={6A7F8878-BC8B-4348-BC2C-6228BFDF1418}</author>
    <author>tc={0413FC2E-CFAD-40E0-B245-68615587933B}</author>
    <author>tc={4D19DE27-4D3D-46C0-AAD8-EF1AF69EA390}</author>
    <author>tc={7C6D385A-46C6-44A6-A74F-547B57B7BEF8}</author>
    <author>tc={80848EEA-5315-4E61-AD40-F69948AE8813}</author>
    <author>tc={F1B8A54A-EA7D-4CDF-881F-B55A7788F6F3}</author>
    <author>tc={353EBA18-6AD5-4505-BF49-CE86FED81793}</author>
    <author>tc={23CC722C-9F5F-4A76-BCB3-47A28CDE2D50}</author>
    <author>tc={ABE3E85B-93E6-411D-8DB6-74E3C85F1C94}</author>
    <author>tc={E49CB06D-EBD2-4066-9CCE-BDAAA334F9B4}</author>
    <author>tc={6C74C11F-B2A2-447E-A7A1-ED97CA675496}</author>
    <author>tc={D1D7A8D4-C693-4EF4-AFCE-3A6E4784D291}</author>
    <author>tc={E1A6D46B-A550-42B2-A171-E1CB669A8A99}</author>
    <author>tc={6496398D-F41C-4B47-83AB-3552996EF1C2}</author>
    <author>tc={6C3E8D09-FDE8-4479-9CAE-B35A9A30C394}</author>
    <author>tc={6218C9C5-B726-4176-A7FC-79E78F4D6E7A}</author>
    <author>tc={433324A8-F2F4-4086-AFE3-9BA6C8B2024F}</author>
    <author>tc={62D0B3CB-EDEF-4F25-AA5A-F5F27E918582}</author>
    <author>tc={D521A0BC-5F3D-4877-8FF5-6474B9A32C0E}</author>
    <author>tc={2B277138-6277-4657-81BD-4EBB8378AB4D}</author>
    <author>tc={9846ED04-EF2C-4A45-9134-1A24BE094938}</author>
    <author>tc={9E69E4DB-C42C-4970-813A-385F807BAD77}</author>
    <author>tc={3096BD17-55F6-49E6-85E8-C836A3BEBD3C}</author>
    <author>tc={BF44E355-D181-4BD2-9273-3875E02F8529}</author>
    <author>tc={4C9FDF48-80A6-4918-86AE-AA643025A990}</author>
    <author>tc={D5E51274-9C59-4D4C-951E-98028293D8A9}</author>
    <author>tc={9B118383-5400-4D7B-B889-8D4C3CF1A609}</author>
    <author>tc={90102F79-0DE2-48DA-8946-9A0754C4A9F2}</author>
    <author>tc={C486417E-DD26-41F2-B566-8A4C0C4C7789}</author>
    <author>tc={15ED9C0B-2F44-4CEE-840E-33BA363402A4}</author>
    <author>tc={BEDCDC24-BA46-44C1-8F28-CF3D0DED1732}</author>
    <author>tc={3E511394-3549-4E0C-B253-2F394F8F4B58}</author>
    <author>tc={8E707B92-83D0-44F2-879A-75EE1DFCA7FF}</author>
    <author>tc={0287182F-9F12-4B0F-B9F3-F38FE6008850}</author>
    <author>tc={5E6B9108-6BE3-49E3-902C-64C4CAE7284D}</author>
    <author>tc={41195EA4-2934-4E3C-B73E-2BCEFC2ED4A6}</author>
    <author>tc={B57EF076-65DD-450D-AB24-C8B091E4C1D0}</author>
    <author>tc={5DCD0824-BDDA-42F9-B3B6-26BFC69461CF}</author>
    <author>tc={D2EC2CF3-E1E1-443B-BC08-0F925C2C0B70}</author>
    <author>tc={C65DDC55-7585-459E-A352-056CF5202099}</author>
    <author>tc={EBA3D3C9-6732-4E17-BDC3-26A6EBA70CEA}</author>
    <author>tc={E9CBD03A-ABDB-47B5-A681-3F25DA7B43CA}</author>
    <author>tc={CBCC4F65-ECB9-4E03-BF38-D152605773B7}</author>
    <author>tc={FCD57A35-3E4B-4B6E-A7F3-4AF613B4A41C}</author>
    <author>tc={1FCAC07E-B993-44B4-B873-DCAD60A811A0}</author>
    <author>tc={83C880BC-A6CB-477A-B464-4B80396A23C8}</author>
    <author>tc={8335C39D-853F-4163-8470-3A581A6F6BF1}</author>
    <author>tc={9B7B4A21-80A2-46A3-A1E5-97BAE63D1F4E}</author>
    <author>tc={9C610FD1-54C3-44C8-94FC-3ABEEB9B8E68}</author>
    <author>tc={CED71FE7-C271-4309-AB1A-5F665B1836C9}</author>
    <author>tc={B9A06DAF-C12C-4C5B-8477-1A1AA37BF4B5}</author>
    <author>tc={6A1BE00B-F655-43A6-BB9B-80C93EE4ADD0}</author>
    <author>tc={D88EC979-DA82-4896-B4D1-AD189783DB45}</author>
    <author>tc={F5B02C1F-A634-4B5F-B62B-0BC7D59DD299}</author>
    <author>tc={3F5FBE91-A11A-4F6B-8B6A-6E69321EB83A}</author>
    <author>tc={B5D3A918-3849-4149-9EF7-122BBC9C3D28}</author>
    <author>tc={271695D3-CDD5-464C-BE2E-10F828FA2D47}</author>
    <author>tc={738B1FE7-3349-4D2B-954B-18C44E4CD0E7}</author>
    <author>tc={7035A013-8EAE-4E32-B732-F95FC4C24F74}</author>
    <author>tc={930A99EA-136B-4C57-AE1B-8F8C2DFEC6E5}</author>
    <author>tc={64A5A062-0B15-41BB-A48C-71A38FC2435F}</author>
    <author>tc={9F42CC91-B3C5-40D6-A29E-534009A06483}</author>
    <author>tc={6DC73BA3-0F06-4069-9A92-77D1026348CF}</author>
    <author>tc={B25F6A73-E1FA-4A35-B1BE-7702DCB0D7AD}</author>
    <author>tc={1D736AE1-9882-4436-96EB-0D113740F085}</author>
    <author>tc={9AFD2B5A-368A-45A1-94D0-D102CBA0DDE3}</author>
    <author>tc={3C44297C-F07A-4E34-8BEE-685A5A2947EB}</author>
    <author>tc={64D4A4B2-6F2D-4E56-81E2-0CC264DFF30D}</author>
    <author>tc={C3D66B2E-1E65-46B0-9081-E4B6B6485C25}</author>
    <author>tc={9F9F47E0-88D9-4F71-AB19-D66B6558FF10}</author>
    <author>tc={E2955100-8B5E-4D32-AC27-FF4BDE6F41B9}</author>
    <author>tc={B8574A40-6B14-42AB-B4A1-8C74203AD926}</author>
    <author>tc={73F4483A-9656-4EA8-92CE-DFEFA4657C30}</author>
    <author>tc={F1E5C3C8-8DA3-4D4A-98DE-05AC3449BBE0}</author>
    <author>tc={5652B896-BA4B-446E-8352-011840116B0A}</author>
    <author>tc={8BA2389F-77C7-4BD5-8F42-5EACEE1920B8}</author>
    <author>tc={2C277035-8EC5-413B-A13E-C6874481551F}</author>
    <author>tc={0B7087DA-4326-4C57-96EB-8DC67388A02D}</author>
    <author>tc={AF891F4D-81B3-4081-BC66-9D6C4B4BDB53}</author>
    <author>tc={7E40DECB-D393-491E-B5F0-29E5B026DC7B}</author>
    <author>tc={3FC9C11A-3603-4524-A000-5D5081E61AF2}</author>
    <author>tc={9976F9C3-967D-4C1A-837D-D7FB19177170}</author>
    <author>tc={C2E5F940-805E-4052-B4C7-CE64CFADA497}</author>
    <author>tc={2C52052E-EB5C-4025-9BD6-593C85F68D38}</author>
    <author>tc={12FDA2C3-7A45-4B50-8172-BB316183E3EA}</author>
    <author>tc={133D4524-7D3C-471F-8F4B-F52D32D4CBF2}</author>
    <author>tc={A044E056-0EC0-4D77-A8FF-C8E036CB4776}</author>
    <author>tc={F03FB4B0-E866-4D7A-B849-A6213792C874}</author>
    <author>tc={EE4FA9E1-CFBD-4C60-8B82-70CDD953433C}</author>
  </authors>
  <commentList>
    <comment ref="E2" authorId="0" shapeId="0" xr:uid="{1D773C29-A292-4911-90E2-1F03A0A20035}">
      <text>
        <t xml:space="preserve">[Threaded comment]
Your version of Excel allows you to read this threaded comment; however, any edits to it will get removed if the file is opened in a newer version of Excel. Learn more: https://go.microsoft.com/fwlink/?linkid=870924
Comment:
    2 AKT available (Jan-June)
</t>
      </text>
    </comment>
    <comment ref="FJ5" authorId="1" shapeId="0" xr:uid="{90F73BF4-1E7E-4D5A-8A66-B8404B505D71}">
      <text>
        <t>[Threaded comment]
Your version of Excel allows you to read this threaded comment; however, any edits to it will get removed if the file is opened in a newer version of Excel. Learn more: https://go.microsoft.com/fwlink/?linkid=870924
Comment:
    28-day site suspension from 10/31/2024-11/27/2024</t>
      </text>
    </comment>
    <comment ref="GK5" authorId="2" shapeId="0" xr:uid="{5D05CA11-2DD7-4FCD-8853-334943C4EEC3}">
      <text>
        <t>[Threaded comment]
Your version of Excel allows you to read this threaded comment; however, any edits to it will get removed if the file is opened in a newer version of Excel. Learn more: https://go.microsoft.com/fwlink/?linkid=870924
Comment:
    Only AKT center within 10 K sq. mi. Corrective action deferred to Ed Herrera</t>
      </text>
    </comment>
    <comment ref="FJ7" authorId="3" shapeId="0" xr:uid="{F8D0BB94-4B21-4FBB-8FAF-853F4BE13168}">
      <text>
        <t>[Threaded comment]
Your version of Excel allows you to read this threaded comment; however, any edits to it will get removed if the file is opened in a newer version of Excel. Learn more: https://go.microsoft.com/fwlink/?linkid=870924
Comment:
    28-day site suspension from 02/14/24 - 03/12/24.</t>
      </text>
    </comment>
    <comment ref="GK9" authorId="4" shapeId="0" xr:uid="{2079D555-08BD-4D71-92E7-177498658E35}">
      <text>
        <t>[Threaded comment]
Your version of Excel allows you to read this threaded comment; however, any edits to it will get removed if the file is opened in a newer version of Excel. Learn more: https://go.microsoft.com/fwlink/?linkid=870924
Comment:
    2025 Initial audit on 02/07/2025, EPT score of 0.80.
2025 Follow up audit on 07/08/2025, EPT score of 0.00</t>
      </text>
    </comment>
    <comment ref="GK10" authorId="5" shapeId="0" xr:uid="{DD0E9FC6-E94C-41F0-A07A-2481E924ED17}">
      <text>
        <t>[Threaded comment]
Your version of Excel allows you to read this threaded comment; however, any edits to it will get removed if the file is opened in a newer version of Excel. Learn more: https://go.microsoft.com/fwlink/?linkid=870924
Comment:
    Only AKT center within 10 K sq. mi. Corrective action deferred to Ed Herrera</t>
      </text>
    </comment>
    <comment ref="FJ15" authorId="6" shapeId="0" xr:uid="{1C85AAF1-A65F-4B99-B60B-891984CCA64A}">
      <text>
        <t>[Threaded comment]
Your version of Excel allows you to read this threaded comment; however, any edits to it will get removed if the file is opened in a newer version of Excel. Learn more: https://go.microsoft.com/fwlink/?linkid=870924
Comment:
    28-day site suspension from 05/15/24 - 06/11/24</t>
      </text>
    </comment>
    <comment ref="CO16" authorId="7" shapeId="0" xr:uid="{887697E3-79DB-4313-83A2-E88052C159E5}">
      <text>
        <t>[Threaded comment]
Your version of Excel allows you to read this threaded comment; however, any edits to it will get removed if the file is opened in a newer version of Excel. Learn more: https://go.microsoft.com/fwlink/?linkid=870924
Comment:
    Inspector went without an appointment confirmation.  Site was on "Pending Status"; advised to CONFIRM prior to visit.  Invoice will not be paid.
Reply:
    2nd attempt on 08/24/21 successful.</t>
      </text>
    </comment>
    <comment ref="CO19" authorId="8" shapeId="0" xr:uid="{E694F41D-A198-4D75-A271-81BBA4FFD9AC}">
      <text>
        <t>[Threaded comment]
Your version of Excel allows you to read this threaded comment; however, any edits to it will get removed if the file is opened in a newer version of Excel. Learn more: https://go.microsoft.com/fwlink/?linkid=870924
Comment:
    Inspector went without an appointment confirmation.  Site was on "Pending Status"; advised to CONFIRM prior to visit.  Invoice will NOT be paid
Reply:
    Retry inspection in 2022
Reply:
    Failed inspection on 03/17/22.  Site is closed due to owner passing.</t>
      </text>
    </comment>
    <comment ref="FJ19" authorId="9" shapeId="0" xr:uid="{B391A535-DDD8-4BEF-91D1-DD2802DAF34F}">
      <text>
        <t>[Threaded comment]
Your version of Excel allows you to read this threaded comment; however, any edits to it will get removed if the file is opened in a newer version of Excel. Learn more: https://go.microsoft.com/fwlink/?linkid=870924
Comment:
    14-day site suspension from 05/16/24 - 05/29/24</t>
      </text>
    </comment>
    <comment ref="E23" authorId="10" shapeId="0" xr:uid="{6427E671-D74F-4A39-90A8-AA45761153F8}">
      <text>
        <t>[Threaded comment]
Your version of Excel allows you to read this threaded comment; however, any edits to it will get removed if the file is opened in a newer version of Excel. Learn more: https://go.microsoft.com/fwlink/?linkid=870924
Comment:
    Per P.Quesada, 06/11/2025: “Site ABS72704 FlyARH has processed a name change to AIRO LLC. No change in site EIN/ownership. Only a name change was processed per accounting”</t>
      </text>
    </comment>
    <comment ref="DV25" authorId="11" shapeId="0" xr:uid="{6804CEF9-33AF-4656-AC6F-3D4791C4B9A9}">
      <text>
        <t>[Threaded comment]
Your version of Excel allows you to read this threaded comment; however, any edits to it will get removed if the file is opened in a newer version of Excel. Learn more: https://go.microsoft.com/fwlink/?linkid=870924
Comment:
    14-Day Site Suspension from 08/15/22-08/28/22</t>
      </text>
    </comment>
    <comment ref="ES25" authorId="12" shapeId="0" xr:uid="{26DF27F6-51BC-49DE-961D-57E0CFFC201B}">
      <text>
        <t>[Threaded comment]
Your version of Excel allows you to read this threaded comment; however, any edits to it will get removed if the file is opened in a newer version of Excel. Learn more: https://go.microsoft.com/fwlink/?linkid=870924
Comment:
    28-day site suspension</t>
      </text>
    </comment>
    <comment ref="FJ25" authorId="13" shapeId="0" xr:uid="{FD960406-0899-4B70-A1E1-66841A27EEFE}">
      <text>
        <t>[Threaded comment]
Your version of Excel allows you to read this threaded comment; however, any edits to it will get removed if the file is opened in a newer version of Excel. Learn more: https://go.microsoft.com/fwlink/?linkid=870924
Comment:
    56-day site suspension from 02/13/24 - 04/09/24.</t>
      </text>
    </comment>
    <comment ref="GK25" authorId="14" shapeId="0" xr:uid="{00E46672-78E1-4BC2-A504-C2EE3A45ACE1}">
      <text>
        <t>[Threaded comment]
Your version of Excel allows you to read this threaded comment; however, any edits to it will get removed if the file is opened in a newer version of Excel. Learn more: https://go.microsoft.com/fwlink/?linkid=870924
Comment:
    112-day site suspension from 02/11/2025-06/02/2025</t>
      </text>
    </comment>
    <comment ref="DV26" authorId="15" shapeId="0" xr:uid="{4AD90986-1EEF-4F63-86DA-7FFAF5BE6747}">
      <text>
        <t>[Threaded comment]
Your version of Excel allows you to read this threaded comment; however, any edits to it will get removed if the file is opened in a newer version of Excel. Learn more: https://go.microsoft.com/fwlink/?linkid=870924
Comment:
    14-Day Site Suspension from 02/15/22-02/28/22.
Remedial training completed with Geraldean Morris on 02/01/22.
Any lingering inspection finding(s) must be resolved prior to reactivation.</t>
      </text>
    </comment>
    <comment ref="DV34" authorId="16" shapeId="0" xr:uid="{8473272F-64D6-46AF-BD85-CEEAE5EC32D0}">
      <text>
        <t>[Threaded comment]
Your version of Excel allows you to read this threaded comment; however, any edits to it will get removed if the file is opened in a newer version of Excel. Learn more: https://go.microsoft.com/fwlink/?linkid=870924
Comment:
    14-Day Site Suspension from 08/15/22-08/28/22
Remedial training completed with James McDermott 08/08/22
Any lingering inspection finding(s) must be resolved prior to reactivation
Reply:
    90-Day Site Suspension from 08/29-11/27 due to eggregious errors discovered in the follow up audit.
Site must replace James McDermott from administering ATK as condition of reactivation.</t>
      </text>
    </comment>
    <comment ref="FJ35" authorId="17" shapeId="0" xr:uid="{E50BEF56-07D8-41DF-BD63-53CD9348BB28}">
      <text>
        <t>[Threaded comment]
Your version of Excel allows you to read this threaded comment; however, any edits to it will get removed if the file is opened in a newer version of Excel. Learn more: https://go.microsoft.com/fwlink/?linkid=870924
Comment:
    28-day site suspension from 03/06/24 - 04/02/24</t>
      </text>
    </comment>
    <comment ref="DH37" authorId="18" shapeId="0" xr:uid="{E323993E-8C36-4B4B-A762-6CEB769F34B5}">
      <text>
        <t>[Threaded comment]
Your version of Excel allows you to read this threaded comment; however, any edits to it will get removed if the file is opened in a newer version of Excel. Learn more: https://go.microsoft.com/fwlink/?linkid=870924
Comment:
    14-Day Site Suspension from 12/15/21-12/30/21
Remedial training completed with Dakota Briggs on 12/01/2021.
Any lingering inspection issue(s) must be resolved prior to reactivation.</t>
      </text>
    </comment>
    <comment ref="FJ37" authorId="19" shapeId="0" xr:uid="{5AD4A09D-2DDE-4C65-A742-23608A1EAA80}">
      <text>
        <t xml:space="preserve">[Threaded comment]
Your version of Excel allows you to read this threaded comment; however, any edits to it will get removed if the file is opened in a newer version of Excel. Learn more: https://go.microsoft.com/fwlink/?linkid=870924
Comment:
    28-day site suspension from 10/02/2024-10/29/2024
</t>
      </text>
    </comment>
    <comment ref="FJ38" authorId="20" shapeId="0" xr:uid="{C2CEEB7C-4B52-4E10-B9CD-0C5CA6E3B4A9}">
      <text>
        <t>[Threaded comment]
Your version of Excel allows you to read this threaded comment; however, any edits to it will get removed if the file is opened in a newer version of Excel. Learn more: https://go.microsoft.com/fwlink/?linkid=870924
Comment:
    14-day site suspension from 02/14/24 - 02/27/24.</t>
      </text>
    </comment>
    <comment ref="E41" authorId="21" shapeId="0" xr:uid="{1565606E-229A-4EBC-A881-98014216029A}">
      <text>
        <t>[Threaded comment]
Your version of Excel allows you to read this threaded comment; however, any edits to it will get removed if the file is opened in a newer version of Excel. Learn more: https://go.microsoft.com/fwlink/?linkid=870924
Comment:
    No Evacuation Route/Plan</t>
      </text>
    </comment>
    <comment ref="DH49" authorId="22" shapeId="0" xr:uid="{B3302354-B01E-417C-A121-E9D8C0B65B9C}">
      <text>
        <t>[Threaded comment]
Your version of Excel allows you to read this threaded comment; however, any edits to it will get removed if the file is opened in a newer version of Excel. Learn more: https://go.microsoft.com/fwlink/?linkid=870924
Comment:
    14-Day Site Suspension from 09/17/21- 09/30/21.
Remedial training required for all active proctors required.
Any lingering inspection finding(s) must be resolved prior to reactivation.</t>
      </text>
    </comment>
    <comment ref="GK50" authorId="23" shapeId="0" xr:uid="{05AA4FC2-C773-40BE-9910-1D469AB7FB33}">
      <text>
        <t>[Threaded comment]
Your version of Excel allows you to read this threaded comment; however, any edits to it will get removed if the file is opened in a newer version of Excel. Learn more: https://go.microsoft.com/fwlink/?linkid=870924
Comment:
    Reaudited. Refer to ABS94103.Aud.25.02-GS.xlm</t>
      </text>
    </comment>
    <comment ref="GK52" authorId="24" shapeId="0" xr:uid="{1033DFD0-F64F-489C-8BA3-9770986FCCBB}">
      <text>
        <t>[Threaded comment]
Your version of Excel allows you to read this threaded comment; however, any edits to it will get removed if the file is opened in a newer version of Excel. Learn more: https://go.microsoft.com/fwlink/?linkid=870924
Comment:
    14-day site suspension from 10/30/2025-11/12/2025</t>
      </text>
    </comment>
    <comment ref="FJ55" authorId="25" shapeId="0" xr:uid="{0FE508BA-B59C-49AC-95B7-C1C6290A538A}">
      <text>
        <t xml:space="preserve">[Threaded comment]
Your version of Excel allows you to read this threaded comment; however, any edits to it will get removed if the file is opened in a newer version of Excel. Learn more: https://go.microsoft.com/fwlink/?linkid=870924
Comment:
    14-day site suspension from 10/18/2024-10/31/2024
</t>
      </text>
    </comment>
    <comment ref="FJ56" authorId="26" shapeId="0" xr:uid="{E81D60AC-6522-483E-B9B1-2A70D8B4723A}">
      <text>
        <t>[Threaded comment]
Your version of Excel allows you to read this threaded comment; however, any edits to it will get removed if the file is opened in a newer version of Excel. Learn more: https://go.microsoft.com/fwlink/?linkid=870924
Comment:
    14-day site suspension from 04/10/24 - 04/23/24</t>
      </text>
    </comment>
    <comment ref="GK56" authorId="27" shapeId="0" xr:uid="{74AD3277-EE39-45E0-BF88-4F4ED06B88C4}">
      <text>
        <t>[Threaded comment]
Your version of Excel allows you to read this threaded comment; however, any edits to it will get removed if the file is opened in a newer version of Excel. Learn more: https://go.microsoft.com/fwlink/?linkid=870924
Comment:
    28-day site suspension from 05/14/2025-06/09/2025</t>
      </text>
    </comment>
    <comment ref="FJ59" authorId="28" shapeId="0" xr:uid="{F949138C-2346-4EFD-830C-B97D6B33A7F4}">
      <text>
        <t>[Threaded comment]
Your version of Excel allows you to read this threaded comment; however, any edits to it will get removed if the file is opened in a newer version of Excel. Learn more: https://go.microsoft.com/fwlink/?linkid=870924
Comment:
    14-day site suspension from 05/06/24 - 05/20/24</t>
      </text>
    </comment>
    <comment ref="DV60" authorId="29" shapeId="0" xr:uid="{76C26A40-111A-4A98-AAC9-3B36065160F0}">
      <text>
        <t>[Threaded comment]
Your version of Excel allows you to read this threaded comment; however, any edits to it will get removed if the file is opened in a newer version of Excel. Learn more: https://go.microsoft.com/fwlink/?linkid=870924
Comment:
    14-Day Site Suspension from 02/15/22-02/28/22.
Remedial training completed with Kamoni Wells on 02/08/22.
Any lingering inspection finding(s) must be resolved prior to reactivation.</t>
      </text>
    </comment>
    <comment ref="FJ61" authorId="30" shapeId="0" xr:uid="{0C512069-704A-4867-BC17-704220DAE32A}">
      <text>
        <t>[Threaded comment]
Your version of Excel allows you to read this threaded comment; however, any edits to it will get removed if the file is opened in a newer version of Excel. Learn more: https://go.microsoft.com/fwlink/?linkid=870924
Comment:
    28-day site suspension from 02/14/24 - 03/12/24</t>
      </text>
    </comment>
    <comment ref="GK64" authorId="31" shapeId="0" xr:uid="{48B9314B-BABB-4F7F-8C8A-C957A6D319F4}">
      <text>
        <t>[Threaded comment]
Your version of Excel allows you to read this threaded comment; however, any edits to it will get removed if the file is opened in a newer version of Excel. Learn more: https://go.microsoft.com/fwlink/?linkid=870924
Comment:
    14-day site suspension from 08/13/2025-08/26/2025</t>
      </text>
    </comment>
    <comment ref="DH69" authorId="32" shapeId="0" xr:uid="{DBD48565-F333-4F54-8BDC-1F90F74BFFB8}">
      <text>
        <t>[Threaded comment]
Your version of Excel allows you to read this threaded comment; however, any edits to it will get removed if the file is opened in a newer version of Excel. Learn more: https://go.microsoft.com/fwlink/?linkid=870924
Comment:
    Remedial training with Jesus Calderon
Reply:
    14-Day Site Suspension from April 5-18.</t>
      </text>
    </comment>
    <comment ref="DV69" authorId="33" shapeId="0" xr:uid="{D09F506D-5532-43F8-B182-43C5F2F03D25}">
      <text>
        <t>[Threaded comment]
Your version of Excel allows you to read this threaded comment; however, any edits to it will get removed if the file is opened in a newer version of Excel. Learn more: https://go.microsoft.com/fwlink/?linkid=870924
Comment:
    28-Day Site Suspension from 08/01/22-08/28/22
Remedial training completed with Jesus Castellanos on 07/05/22
Any lingering inspection finding(s) must be resolved prior to reactivation</t>
      </text>
    </comment>
    <comment ref="FJ70" authorId="34" shapeId="0" xr:uid="{581F0E78-AD57-46F7-A55F-2A7F0E06006D}">
      <text>
        <t>[Threaded comment]
Your version of Excel allows you to read this threaded comment; however, any edits to it will get removed if the file is opened in a newer version of Excel. Learn more: https://go.microsoft.com/fwlink/?linkid=870924
Comment:
    14-day site suspension from 04/10/24 - 04/23/24</t>
      </text>
    </comment>
    <comment ref="FJ72" authorId="35" shapeId="0" xr:uid="{0B18F124-1F1B-4606-9B58-76C593B434EF}">
      <text>
        <t>[Threaded comment]
Your version of Excel allows you to read this threaded comment; however, any edits to it will get removed if the file is opened in a newer version of Excel. Learn more: https://go.microsoft.com/fwlink/?linkid=870924
Comment:
    14-day site suspension from 06/13/2024 - 06/26/24</t>
      </text>
    </comment>
    <comment ref="DH74" authorId="36" shapeId="0" xr:uid="{76DCDAD1-2F83-4544-B00C-BC8514D83E9B}">
      <text>
        <t>[Threaded comment]
Your version of Excel allows you to read this threaded comment; however, any edits to it will get removed if the file is opened in a newer version of Excel. Learn more: https://go.microsoft.com/fwlink/?linkid=870924
Comment:
    Remedial training with Lynn Newman
Reply:
    14-Day Site Suspension from April 5-18.</t>
      </text>
    </comment>
    <comment ref="DV74" authorId="37" shapeId="0" xr:uid="{2AA36E6D-1905-419D-A2A7-32B6B9313DA7}">
      <text>
        <t>[Threaded comment]
Your version of Excel allows you to read this threaded comment; however, any edits to it will get removed if the file is opened in a newer version of Excel. Learn more: https://go.microsoft.com/fwlink/?linkid=870924
Comment:
    56-Day Site Suspension from 07/15/22-09/08/22
Remedial completed with Lynn Newman (owner) and Christina Marsh (RA) on 06/29/22
Any lingering inspection finding(s) must be resolved prior to reactivation</t>
      </text>
    </comment>
    <comment ref="FJ74" authorId="38" shapeId="0" xr:uid="{98822B98-8C43-44B7-9AF5-1566D4F7168D}">
      <text>
        <t>[Threaded comment]
Your version of Excel allows you to read this threaded comment; however, any edits to it will get removed if the file is opened in a newer version of Excel. Learn more: https://go.microsoft.com/fwlink/?linkid=870924
Comment:
    112-day site suspension from 07/26/2024 - 11/14/2024.</t>
      </text>
    </comment>
    <comment ref="DV75" authorId="39" shapeId="0" xr:uid="{77A46489-47CF-4CA4-98DE-FE0D5B70469E}">
      <text>
        <t>[Threaded comment]
Your version of Excel allows you to read this threaded comment; however, any edits to it will get removed if the file is opened in a newer version of Excel. Learn more: https://go.microsoft.com/fwlink/?linkid=870924
Comment:
    14-Day Site Suspension from 07/01/22-07/14/22
Remedial training completed with Kay Vereeken on 06/30/22
Any lingering inspection finding(s) must be resolved prior to reactivation</t>
      </text>
    </comment>
    <comment ref="DV95" authorId="40" shapeId="0" xr:uid="{C5D4D61D-D335-49C1-B913-B0FE08B520C5}">
      <text>
        <t>[Threaded comment]
Your version of Excel allows you to read this threaded comment; however, any edits to it will get removed if the file is opened in a newer version of Excel. Learn more: https://go.microsoft.com/fwlink/?linkid=870924
Comment:
    14-Day Site Suspension from 07/01/22-07/14/22
Remedial training completed with Keunsang Cho on 06/30/22
Any lingering inspection finding(s) must be resolved prior to reactivation</t>
      </text>
    </comment>
    <comment ref="GK96" authorId="41" shapeId="0" xr:uid="{EE0C7243-2B25-48D6-AFF6-5974F4CE7588}">
      <text>
        <t>[Threaded comment]
Your version of Excel allows you to read this threaded comment; however, any edits to it will get removed if the file is opened in a newer version of Excel. Learn more: https://go.microsoft.com/fwlink/?linkid=870924
Comment:
    14-day site suspension from 06/03/2025-06/16/2025</t>
      </text>
    </comment>
    <comment ref="E98" authorId="42" shapeId="0" xr:uid="{F9C12F23-53EE-40DC-9B52-8491AF6F2C31}">
      <text>
        <t>[Threaded comment]
Your version of Excel allows you to read this threaded comment; however, any edits to it will get removed if the file is opened in a newer version of Excel. Learn more: https://go.microsoft.com/fwlink/?linkid=870924
Comment:
    Site Moved. 02/20/25 records audit credited to new location.  Same owner. Re-audit is not required.</t>
      </text>
    </comment>
    <comment ref="E100" authorId="43" shapeId="0" xr:uid="{A619F2BD-5939-4B17-84FB-15B3E5ECD2CF}">
      <text>
        <t>[Threaded comment]
Your version of Excel allows you to read this threaded comment; however, any edits to it will get removed if the file is opened in a newer version of Excel. Learn more: https://go.microsoft.com/fwlink/?linkid=870924
Comment:
    Per D.Guevara, 07/2/2025, last timeblock was on 12/04/24; last AKT administared also on 12/04/24. No other timeblocks established.
Reply:
    Per John Krebs, 07/07/2025: “We do intend to continue testing in RAL.  The site is a smaller location, so we’ve had some issues with proctors. Jeremiah Wooding is no longer with ATP.  We have another proctor in the training process now, and I’ll reach out to him to finish training.”</t>
      </text>
    </comment>
    <comment ref="DH100" authorId="44" shapeId="0" xr:uid="{78AA0463-48CE-40D1-A784-AEC67C737243}">
      <text>
        <t>[Threaded comment]
Your version of Excel allows you to read this threaded comment; however, any edits to it will get removed if the file is opened in a newer version of Excel. Learn more: https://go.microsoft.com/fwlink/?linkid=870924
Comment:
    Remedial training with Karin White
Reply:
    14-Day Site Suspension from April 5-18.</t>
      </text>
    </comment>
    <comment ref="FJ101" authorId="45" shapeId="0" xr:uid="{76170FA7-3176-4922-9EC9-409629BA2EAF}">
      <text>
        <t xml:space="preserve">[Threaded comment]
Your version of Excel allows you to read this threaded comment; however, any edits to it will get removed if the file is opened in a newer version of Excel. Learn more: https://go.microsoft.com/fwlink/?linkid=870924
Comment:
    28-day site suspension from 03/06/24 - 04/02/24.
</t>
      </text>
    </comment>
    <comment ref="FJ102" authorId="46" shapeId="0" xr:uid="{AFE8A7E1-5554-436F-B13D-405B66AC939B}">
      <text>
        <t>[Threaded comment]
Your version of Excel allows you to read this threaded comment; however, any edits to it will get removed if the file is opened in a newer version of Excel. Learn more: https://go.microsoft.com/fwlink/?linkid=870924
Comment:
    28-day site suspension from 02/16/24 - 03/14/24</t>
      </text>
    </comment>
    <comment ref="DH103" authorId="47" shapeId="0" xr:uid="{A2BDE497-12D7-4887-BC58-F5D62AAFC22E}">
      <text>
        <t>[Threaded comment]
Your version of Excel allows you to read this threaded comment; however, any edits to it will get removed if the file is opened in a newer version of Excel. Learn more: https://go.microsoft.com/fwlink/?linkid=870924
Comment:
    30-Day Proctor Suspension for Christopher Lasher.
Remedial training with Jason Stromberg completed on 09/20/21.
Any lingering inspection finding(s) must be resolved prior to reactivation</t>
      </text>
    </comment>
    <comment ref="GK103" authorId="48" shapeId="0" xr:uid="{68A7F8FF-8311-4D32-96B2-BBCAA4D23488}">
      <text>
        <t>[Threaded comment]
Your version of Excel allows you to read this threaded comment; however, any edits to it will get removed if the file is opened in a newer version of Excel. Learn more: https://go.microsoft.com/fwlink/?linkid=870924
Comment:
    14-day site suspension from 07/31/2025-08/13/2025</t>
      </text>
    </comment>
    <comment ref="DH104" authorId="49" shapeId="0" xr:uid="{6A4A0A53-F786-4A18-8556-DE65FAF68C46}">
      <text>
        <t>[Threaded comment]
Your version of Excel allows you to read this threaded comment; however, any edits to it will get removed if the file is opened in a newer version of Excel. Learn more: https://go.microsoft.com/fwlink/?linkid=870924
Comment:
    14-Day Site Suspension from 12/15/21-12/30/21
Remedial training with Kevin Bauman completed on 12/10/21.  Kevin has held meeting with staff to address the errors.
Any lingering inspection issue(s) must be resolved prior to reactivation</t>
      </text>
    </comment>
    <comment ref="FJ104" authorId="50" shapeId="0" xr:uid="{88EE873F-348E-4EC0-AE08-26E63CC6DEE4}">
      <text>
        <t>[Threaded comment]
Your version of Excel allows you to read this threaded comment; however, any edits to it will get removed if the file is opened in a newer version of Excel. Learn more: https://go.microsoft.com/fwlink/?linkid=870924
Comment:
    56-day site suspension from 03/27/24 - 05/21/24
Reply:
    Suspension amended to 28 days from 03/27/24-04/27/24 per site appeal.</t>
      </text>
    </comment>
    <comment ref="GK106" authorId="51" shapeId="0" xr:uid="{E50F11AA-C1E6-4C4F-91CF-377BD55C4FF3}">
      <text>
        <t>[Threaded comment]
Your version of Excel allows you to read this threaded comment; however, any edits to it will get removed if the file is opened in a newer version of Excel. Learn more: https://go.microsoft.com/fwlink/?linkid=870924
Comment:
    This site cannot be suspended.  141, 147 Gap location. No other testing center within 10K sq. mile.</t>
      </text>
    </comment>
    <comment ref="GK121" authorId="52" shapeId="0" xr:uid="{0CE119DE-F01A-448E-8DE7-C1210D1F20DE}">
      <text>
        <t>[Threaded comment]
Your version of Excel allows you to read this threaded comment; however, any edits to it will get removed if the file is opened in a newer version of Excel. Learn more: https://go.microsoft.com/fwlink/?linkid=870924
Comment:
    14-day site suspension from 02/11/2025-02/24/2025</t>
      </text>
    </comment>
    <comment ref="FJ122" authorId="53" shapeId="0" xr:uid="{1FC7DA4B-9491-4B94-96BD-AC7F6DC1C05E}">
      <text>
        <t>[Threaded comment]
Your version of Excel allows you to read this threaded comment; however, any edits to it will get removed if the file is opened in a newer version of Excel. Learn more: https://go.microsoft.com/fwlink/?linkid=870924
Comment:
    28-day site suspension from 02/16/24 - 03/14/24</t>
      </text>
    </comment>
    <comment ref="GK122" authorId="54" shapeId="0" xr:uid="{1CA6ADE9-2619-4FBB-A096-7EF85DB0753C}">
      <text>
        <t>[Threaded comment]
Your version of Excel allows you to read this threaded comment; however, any edits to it will get removed if the file is opened in a newer version of Excel. Learn more: https://go.microsoft.com/fwlink/?linkid=870924
Comment:
    56-day site suspension from 05/05/2025-06/30/2025</t>
      </text>
    </comment>
    <comment ref="CN125" authorId="55" shapeId="0" xr:uid="{814ADF31-5A1C-4321-BCD9-C972D8BB53CE}">
      <text>
        <t>[Threaded comment]
Your version of Excel allows you to read this threaded comment; however, any edits to it will get removed if the file is opened in a newer version of Excel. Learn more: https://go.microsoft.com/fwlink/?linkid=870924
Comment:
    14-day suspension. Dec 14 - Dec 27</t>
      </text>
    </comment>
    <comment ref="DH125" authorId="56" shapeId="0" xr:uid="{76BD4431-298C-40C8-932E-FCE265ECDB30}">
      <text>
        <t>[Threaded comment]
Your version of Excel allows you to read this threaded comment; however, any edits to it will get removed if the file is opened in a newer version of Excel. Learn more: https://go.microsoft.com/fwlink/?linkid=870924
Comment:
    Remedial training completed with Michelle Burges
Reply:
    28-Day Site Suspension from Mar 22 - Apr 05</t>
      </text>
    </comment>
    <comment ref="FJ125" authorId="57" shapeId="0" xr:uid="{893F9FBE-40C7-492D-9683-4ABD25996948}">
      <text>
        <t>[Threaded comment]
Your version of Excel allows you to read this threaded comment; however, any edits to it will get removed if the file is opened in a newer version of Excel. Learn more: https://go.microsoft.com/fwlink/?linkid=870924
Comment:
    56-day site suspension from 10/02/2024-11/26/2024</t>
      </text>
    </comment>
    <comment ref="GK125" authorId="58" shapeId="0" xr:uid="{2D4176EA-6B36-4695-BA62-CEC5CE217518}">
      <text>
        <t>[Threaded comment]
Your version of Excel allows you to read this threaded comment; however, any edits to it will get removed if the file is opened in a newer version of Excel. Learn more: https://go.microsoft.com/fwlink/?linkid=870924
Comment:
    56-day site suspension from 02/04/2025-03/31/2025
Reply:
    Rescinded to 30 days, 02/04/2025-03/05/2025, due to a successful appeal.</t>
      </text>
    </comment>
    <comment ref="FJ126" authorId="59" shapeId="0" xr:uid="{E24B4906-19A5-4836-89F8-605006A45CC5}">
      <text>
        <t>[Threaded comment]
Your version of Excel allows you to read this threaded comment; however, any edits to it will get removed if the file is opened in a newer version of Excel. Learn more: https://go.microsoft.com/fwlink/?linkid=870924
Comment:
    14-day site suspension from 09/03/2024 - 09/16/2024.</t>
      </text>
    </comment>
    <comment ref="FJ135" authorId="60" shapeId="0" xr:uid="{3578371A-DB5B-4BD0-9326-BEAFFE4F8E10}">
      <text>
        <t>[Threaded comment]
Your version of Excel allows you to read this threaded comment; however, any edits to it will get removed if the file is opened in a newer version of Excel. Learn more: https://go.microsoft.com/fwlink/?linkid=870924
Comment:
    14-day site suspension from 10/23/2024-11/05/2024</t>
      </text>
    </comment>
    <comment ref="GK135" authorId="61" shapeId="0" xr:uid="{81024E96-8EDB-49B4-96DB-9E99D0D5E7A2}">
      <text>
        <t>[Threaded comment]
Your version of Excel allows you to read this threaded comment; however, any edits to it will get removed if the file is opened in a newer version of Excel. Learn more: https://go.microsoft.com/fwlink/?linkid=870924
Comment:
    28-day site suspension from 10/30/2025-11/26/2025</t>
      </text>
    </comment>
    <comment ref="DV136" authorId="62" shapeId="0" xr:uid="{36CBD1B5-8D0F-4864-8A64-B7C699382AEC}">
      <text>
        <t>[Threaded comment]
Your version of Excel allows you to read this threaded comment; however, any edits to it will get removed if the file is opened in a newer version of Excel. Learn more: https://go.microsoft.com/fwlink/?linkid=870924
Comment:
    14-Day Site Suspension from 08/15/22-08/28/22
Remedial training completed Andrea Hudson (RA) 08/09/22.
Any lingering inspection finding(s) must be resolved prior to reactivation</t>
      </text>
    </comment>
    <comment ref="DV137" authorId="63" shapeId="0" xr:uid="{DF98F84C-D4CB-4CB3-BC84-67D55058626A}">
      <text>
        <t>[Threaded comment]
Your version of Excel allows you to read this threaded comment; however, any edits to it will get removed if the file is opened in a newer version of Excel. Learn more: https://go.microsoft.com/fwlink/?linkid=870924
Comment:
    14-day site suspension from 09/15/22-09/28/22</t>
      </text>
    </comment>
    <comment ref="ES137" authorId="64" shapeId="0" xr:uid="{B87E1329-4D4B-466E-9E8B-F61674BBF64F}">
      <text>
        <t>[Threaded comment]
Your version of Excel allows you to read this threaded comment; however, any edits to it will get removed if the file is opened in a newer version of Excel. Learn more: https://go.microsoft.com/fwlink/?linkid=870924
Comment:
    28-day site suspension</t>
      </text>
    </comment>
    <comment ref="FJ137" authorId="65" shapeId="0" xr:uid="{C14AECAC-F87A-4A7D-9382-7AC3EF37F99E}">
      <text>
        <t>[Threaded comment]
Your version of Excel allows you to read this threaded comment; however, any edits to it will get removed if the file is opened in a newer version of Excel. Learn more: https://go.microsoft.com/fwlink/?linkid=870924
Comment:
    56-day site suspension from 02/13/24 - 04/09/24.</t>
      </text>
    </comment>
    <comment ref="DV139" authorId="66" shapeId="0" xr:uid="{D5751121-3E77-4453-9190-8945CDBB6DDB}">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Steven Graham on 09/12/22
Any inspection discrepanc(ies) must be resolved prior to reactivation.</t>
      </text>
    </comment>
    <comment ref="GK140" authorId="67" shapeId="0" xr:uid="{4B1213EE-80E5-4E3A-84E4-1076B1E10650}">
      <text>
        <t>[Threaded comment]
Your version of Excel allows you to read this threaded comment; however, any edits to it will get removed if the file is opened in a newer version of Excel. Learn more: https://go.microsoft.com/fwlink/?linkid=870924
Comment:
    28-day site suspension from 04/18/2025-05/15/2025</t>
      </text>
    </comment>
    <comment ref="BF141" authorId="68" shapeId="0" xr:uid="{27AB7EDC-1817-477E-A260-F73CCC434019}">
      <text>
        <t>[Threaded comment]
Your version of Excel allows you to read this threaded comment; however, any edits to it will get removed if the file is opened in a newer version of Excel. Learn more: https://go.microsoft.com/fwlink/?linkid=870924
Comment:
    Testing desks less that 36" wide but with keyboard carrels.  Resolved.  Refer to 04/11/22 email.</t>
      </text>
    </comment>
    <comment ref="FJ141" authorId="69" shapeId="0" xr:uid="{5EF6CA5A-63DE-4A21-8680-22B5A8746ADC}">
      <text>
        <t>[Threaded comment]
Your version of Excel allows you to read this threaded comment; however, any edits to it will get removed if the file is opened in a newer version of Excel. Learn more: https://go.microsoft.com/fwlink/?linkid=870924
Comment:
    14-day site suspension from 08/21/2024 - 09/03/2024.</t>
      </text>
    </comment>
    <comment ref="FJ143" authorId="70" shapeId="0" xr:uid="{EAEDC6EF-E77A-495F-BCD6-F8CE53E8CE59}">
      <text>
        <t>[Threaded comment]
Your version of Excel allows you to read this threaded comment; however, any edits to it will get removed if the file is opened in a newer version of Excel. Learn more: https://go.microsoft.com/fwlink/?linkid=870924
Comment:
    14-day site suspension from 10/07/2024-10/21/2024</t>
      </text>
    </comment>
    <comment ref="GK143" authorId="71" shapeId="0" xr:uid="{BB7AF699-B15E-490C-A0FB-0E7722B4BD7A}">
      <text>
        <t>[Threaded comment]
Your version of Excel allows you to read this threaded comment; however, any edits to it will get removed if the file is opened in a newer version of Excel. Learn more: https://go.microsoft.com/fwlink/?linkid=870924
Comment:
    28-day site suspension from 03/13/2025-04/09/2025</t>
      </text>
    </comment>
    <comment ref="AG144" authorId="72" shapeId="0" xr:uid="{C05CAECB-53A5-4F09-B691-397A167DCA71}">
      <text>
        <t>[Threaded comment]
Your version of Excel allows you to read this threaded comment; however, any edits to it will get removed if the file is opened in a newer version of Excel. Learn more: https://go.microsoft.com/fwlink/?linkid=870924
Comment:
    Tentative 07/10/22</t>
      </text>
    </comment>
    <comment ref="DH145" authorId="73" shapeId="0" xr:uid="{B2075674-0F2F-41DF-94CB-0FAE70EB4B3C}">
      <text>
        <t>[Threaded comment]
Your version of Excel allows you to read this threaded comment; however, any edits to it will get removed if the file is opened in a newer version of Excel. Learn more: https://go.microsoft.com/fwlink/?linkid=870924
Comment:
    14-Day Site Suspension from 10/01/21-10/14/21.  
Remedial training completed with Tressa Wing (only active proctor)
Any lingering inspection finding(s) must be resolved prior to reactivation.</t>
      </text>
    </comment>
    <comment ref="FJ145" authorId="74" shapeId="0" xr:uid="{503AC6AC-3A0B-4C0B-86E9-443F2DB50977}">
      <text>
        <t>[Threaded comment]
Your version of Excel allows you to read this threaded comment; however, any edits to it will get removed if the file is opened in a newer version of Excel. Learn more: https://go.microsoft.com/fwlink/?linkid=870924
Comment:
    28-day site suspension from 06/19/2024 - 07/16/2024</t>
      </text>
    </comment>
    <comment ref="FJ146" authorId="75" shapeId="0" xr:uid="{62D757FB-450A-4052-B314-8545AB893F03}">
      <text>
        <t>[Threaded comment]
Your version of Excel allows you to read this threaded comment; however, any edits to it will get removed if the file is opened in a newer version of Excel. Learn more: https://go.microsoft.com/fwlink/?linkid=870924
Comment:
    28-day site suspension from 03/22/24 - 04/18/24</t>
      </text>
    </comment>
    <comment ref="FJ147" authorId="76" shapeId="0" xr:uid="{62676694-5C52-4E89-B660-3C21186B77D6}">
      <text>
        <t>[Threaded comment]
Your version of Excel allows you to read this threaded comment; however, any edits to it will get removed if the file is opened in a newer version of Excel. Learn more: https://go.microsoft.com/fwlink/?linkid=870924
Comment:
    14-day site suspension from 03/01/24 - 03/13/24.</t>
      </text>
    </comment>
    <comment ref="FJ149" authorId="77" shapeId="0" xr:uid="{FD7DE626-92CD-42A9-9578-1982C812E5CA}">
      <text>
        <t>[Threaded comment]
Your version of Excel allows you to read this threaded comment; however, any edits to it will get removed if the file is opened in a newer version of Excel. Learn more: https://go.microsoft.com/fwlink/?linkid=870924
Comment:
    14-day site suspension from 06/17/2024 - 07/01/2024</t>
      </text>
    </comment>
    <comment ref="GK149" authorId="78" shapeId="0" xr:uid="{75EFD559-4B03-493E-97E6-5C6F48FBE20B}">
      <text>
        <t>[Threaded comment]
Your version of Excel allows you to read this threaded comment; however, any edits to it will get removed if the file is opened in a newer version of Excel. Learn more: https://go.microsoft.com/fwlink/?linkid=870924
Comment:
    28-day site suspension from 05/23/2025-06/19/2025</t>
      </text>
    </comment>
    <comment ref="DH152" authorId="79" shapeId="0" xr:uid="{90BC2E78-18A4-419F-958A-5517E8F96F99}">
      <text>
        <t>[Threaded comment]
Your version of Excel allows you to read this threaded comment; however, any edits to it will get removed if the file is opened in a newer version of Excel. Learn more: https://go.microsoft.com/fwlink/?linkid=870924
Comment:
    14-Day Site Suspension from 12/15/21-12/30/21.
Remedial trainig completed with Robert Ryan and Karin White.  Karin will require all local proctors to complete video training.
Any lingering inspection issue(s) must be resolved prior to reactivation.</t>
      </text>
    </comment>
    <comment ref="DV153" authorId="80" shapeId="0" xr:uid="{A0C68FA5-A17B-4AA5-B4B1-CA2A474FA131}">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Jose Santos on 09/13/22
Any inspection discrepanc(ies) must be resolved prior to reactivation.</t>
      </text>
    </comment>
    <comment ref="FJ153" authorId="81" shapeId="0" xr:uid="{74787AD1-3D62-4BC7-BF99-4D77E609CC52}">
      <text>
        <t>[Threaded comment]
Your version of Excel allows you to read this threaded comment; however, any edits to it will get removed if the file is opened in a newer version of Excel. Learn more: https://go.microsoft.com/fwlink/?linkid=870924
Comment:
    28-day site suspension from 08/16/2024 - 09/12/2024.</t>
      </text>
    </comment>
    <comment ref="GK153" authorId="82" shapeId="0" xr:uid="{0E7EFA6A-92CE-4F4A-B39E-9D4C873BAEEA}">
      <text>
        <t>[Threaded comment]
Your version of Excel allows you to read this threaded comment; however, any edits to it will get removed if the file is opened in a newer version of Excel. Learn more: https://go.microsoft.com/fwlink/?linkid=870924
Comment:
    56-day site suspension from 05/12/2025-07/07/2025</t>
      </text>
    </comment>
    <comment ref="FJ154" authorId="83" shapeId="0" xr:uid="{36A04F46-31F1-4770-B1AB-4D61070B2986}">
      <text>
        <t>[Threaded comment]
Your version of Excel allows you to read this threaded comment; however, any edits to it will get removed if the file is opened in a newer version of Excel. Learn more: https://go.microsoft.com/fwlink/?linkid=870924
Comment:
    14-day site suspension from 08/23/2024 - 09/05/2024.</t>
      </text>
    </comment>
    <comment ref="FJ155" authorId="84" shapeId="0" xr:uid="{C66CBE19-9834-485D-BDF9-9048C38DE01A}">
      <text>
        <t>[Threaded comment]
Your version of Excel allows you to read this threaded comment; however, any edits to it will get removed if the file is opened in a newer version of Excel. Learn more: https://go.microsoft.com/fwlink/?linkid=870924
Comment:
    14-day site suspension from 08/15/2024 - 08/28/2024.</t>
      </text>
    </comment>
    <comment ref="DV156" authorId="85" shapeId="0" xr:uid="{F108550B-B58E-4566-9F6B-519814E043A8}">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Bryan Shelton 09/22/22
Any inspection discrepanc(ies) must be resolved prior to reactivation</t>
      </text>
    </comment>
    <comment ref="GK158" authorId="86" shapeId="0" xr:uid="{1C47ED7C-52CE-46F5-8285-E9B5319AC8BF}">
      <text>
        <t>[Threaded comment]
Your version of Excel allows you to read this threaded comment; however, any edits to it will get removed if the file is opened in a newer version of Excel. Learn more: https://go.microsoft.com/fwlink/?linkid=870924
Comment:
    14-day site suspension from 06/24/2025-07/07/2025</t>
      </text>
    </comment>
    <comment ref="DV159" authorId="87" shapeId="0" xr:uid="{D5BBE3BE-AFA0-4673-8D9A-676151F56CE4}">
      <text>
        <t>[Threaded comment]
Your version of Excel allows you to read this threaded comment; however, any edits to it will get removed if the file is opened in a newer version of Excel. Learn more: https://go.microsoft.com/fwlink/?linkid=870924
Comment:
    14-Day Proctor Suspensions from 08/15/22-08/28/22
Remedial training completed with Colin Gonzalez on 08/09/22 
Any lingering inspection finding(s) must be resolved prior to reactivation</t>
      </text>
    </comment>
    <comment ref="FJ162" authorId="88" shapeId="0" xr:uid="{6DB8E52D-B72B-4E41-94B4-28A6FB1B6245}">
      <text>
        <t>[Threaded comment]
Your version of Excel allows you to read this threaded comment; however, any edits to it will get removed if the file is opened in a newer version of Excel. Learn more: https://go.microsoft.com/fwlink/?linkid=870924
Comment:
    14-day site suspension from 07/30/2024 - 08/12/2024.</t>
      </text>
    </comment>
    <comment ref="FJ165" authorId="89" shapeId="0" xr:uid="{27B99C45-2BB5-4267-B518-BCE9B49FA828}">
      <text>
        <t>[Threaded comment]
Your version of Excel allows you to read this threaded comment; however, any edits to it will get removed if the file is opened in a newer version of Excel. Learn more: https://go.microsoft.com/fwlink/?linkid=870924
Comment:
    14-day site suspension from 06/07/24 - 06/20/24</t>
      </text>
    </comment>
    <comment ref="GK166" authorId="90" shapeId="0" xr:uid="{9BAC0444-E529-4DD0-AD55-8401C8D3B6EB}">
      <text>
        <t>[Threaded comment]
Your version of Excel allows you to read this threaded comment; however, any edits to it will get removed if the file is opened in a newer version of Excel. Learn more: https://go.microsoft.com/fwlink/?linkid=870924
Comment:
    28-day site suspension from 08/26/2025-09/08/2025</t>
      </text>
    </comment>
    <comment ref="DH170" authorId="91" shapeId="0" xr:uid="{F0E1B1F3-F072-43B8-91C6-6D26938C6708}">
      <text>
        <t>[Threaded comment]
Your version of Excel allows you to read this threaded comment; however, any edits to it will get removed if the file is opened in a newer version of Excel. Learn more: https://go.microsoft.com/fwlink/?linkid=870924
Comment:
    14-Day Suspension from 11/01/21-11/14/21
Remedial training completed with James Foster on 10/14/21
Any lingering inspection finding(s) must be resolved prior to reactivation</t>
      </text>
    </comment>
    <comment ref="GK170" authorId="92" shapeId="0" xr:uid="{1C9F00E6-818D-4A77-B29D-69DBB1324DC1}">
      <text>
        <t>[Threaded comment]
Your version of Excel allows you to read this threaded comment; however, any edits to it will get removed if the file is opened in a newer version of Excel. Learn more: https://go.microsoft.com/fwlink/?linkid=870924
Comment:
    28-day site suspension from 08/21/2025-09/17/2025</t>
      </text>
    </comment>
    <comment ref="GK171" authorId="93" shapeId="0" xr:uid="{9D7B4BBF-8128-476A-B7D2-7354CEBD1CC5}">
      <text>
        <t>[Threaded comment]
Your version of Excel allows you to read this threaded comment; however, any edits to it will get removed if the file is opened in a newer version of Excel. Learn more: https://go.microsoft.com/fwlink/?linkid=870924
Comment:
    2025 Initial audit on 03/03, EPT score of 0.80
2025 Follow up audit on 07/08, EPT score of 0.00</t>
      </text>
    </comment>
    <comment ref="FJ173" authorId="94" shapeId="0" xr:uid="{A968FF39-3E93-4812-905F-BCF952D30A91}">
      <text>
        <t>[Threaded comment]
Your version of Excel allows you to read this threaded comment; however, any edits to it will get removed if the file is opened in a newer version of Excel. Learn more: https://go.microsoft.com/fwlink/?linkid=870924
Comment:
    28-day site suspension from 08/07/2024 - 09/03/2024.</t>
      </text>
    </comment>
    <comment ref="GK174" authorId="95" shapeId="0" xr:uid="{09652BBB-1E2E-4D82-A170-EA30AB101DA9}">
      <text>
        <t>[Threaded comment]
Your version of Excel allows you to read this threaded comment; however, any edits to it will get removed if the file is opened in a newer version of Excel. Learn more: https://go.microsoft.com/fwlink/?linkid=870924
Comment:
    14-day site suspension from 07/07/2025-07/21/2025</t>
      </text>
    </comment>
    <comment ref="GK176" authorId="96" shapeId="0" xr:uid="{9126F32C-1ADB-4E1F-8FE6-E9469EDCE412}">
      <text>
        <t>[Threaded comment]
Your version of Excel allows you to read this threaded comment; however, any edits to it will get removed if the file is opened in a newer version of Excel. Learn more: https://go.microsoft.com/fwlink/?linkid=870924
Comment:
    14-day site suspension from 10/10/2025-10/23/2025</t>
      </text>
    </comment>
    <comment ref="FJ178" authorId="97" shapeId="0" xr:uid="{E4199A0F-791C-4FE6-AB0A-3B6FC92C0479}">
      <text>
        <t>[Threaded comment]
Your version of Excel allows you to read this threaded comment; however, any edits to it will get removed if the file is opened in a newer version of Excel. Learn more: https://go.microsoft.com/fwlink/?linkid=870924
Comment:
    28-day site suspension from 10/15/2024-11/11/2024</t>
      </text>
    </comment>
    <comment ref="GK178" authorId="98" shapeId="0" xr:uid="{096C5C17-3D44-43B5-B8CE-687EBB2DBEBC}">
      <text>
        <t>[Threaded comment]
Your version of Excel allows you to read this threaded comment; however, any edits to it will get removed if the file is opened in a newer version of Excel. Learn more: https://go.microsoft.com/fwlink/?linkid=870924
Comment:
    56-day site suspension from 03/11/2025-05/05/2025</t>
      </text>
    </comment>
    <comment ref="FJ181" authorId="99" shapeId="0" xr:uid="{D1F319DF-489F-410A-86FB-32150382AACF}">
      <text>
        <t>[Threaded comment]
Your version of Excel allows you to read this threaded comment; however, any edits to it will get removed if the file is opened in a newer version of Excel. Learn more: https://go.microsoft.com/fwlink/?linkid=870924
Comment:
    28-day site suspension from 03/06/24 - 04/02/24</t>
      </text>
    </comment>
    <comment ref="E182" authorId="100" shapeId="0" xr:uid="{BC2E9B11-3E35-4C94-81F6-01D0FC3CA6CA}">
      <text>
        <t>[Threaded comment]
Your version of Excel allows you to read this threaded comment; however, any edits to it will get removed if the file is opened in a newer version of Excel. Learn more: https://go.microsoft.com/fwlink/?linkid=870924
Comment:
    Per Marnee Tompkins, 04/09/2024: "Yes, we have submitted our new testing location information.  We are waiting for your feedback or approval to continue to provide testing services for PSI."</t>
      </text>
    </comment>
    <comment ref="DH183" authorId="101" shapeId="0" xr:uid="{DA5F5EF8-D5F3-4CE3-893A-FECB7F5A47A8}">
      <text>
        <t>[Threaded comment]
Your version of Excel allows you to read this threaded comment; however, any edits to it will get removed if the file is opened in a newer version of Excel. Learn more: https://go.microsoft.com/fwlink/?linkid=870924
Comment:
    14-Day Site Suspension from 10/15/21-10/29/21.
Remedial training with Kevin Hanf completed on 10/05/2021.
Any lingering inspection finding(s) must be resolved prior to reactivation.</t>
      </text>
    </comment>
    <comment ref="DV183" authorId="102" shapeId="0" xr:uid="{29D5445B-A3C8-412A-B744-60FB1B55B534}">
      <text>
        <t>[Threaded comment]
Your version of Excel allows you to read this threaded comment; however, any edits to it will get removed if the file is opened in a newer version of Excel. Learn more: https://go.microsoft.com/fwlink/?linkid=870924
Comment:
    28-Day Site Suspension from 02/15/22-03/15/22
Remedial training completed with Kevin Hanf on 02/15/22
Any lingering inspection finding(s) must be resolved prior to reactivation</t>
      </text>
    </comment>
    <comment ref="GK184" authorId="103" shapeId="0" xr:uid="{0E8B8837-E583-4132-A287-7653EFDA1BA0}">
      <text>
        <t>[Threaded comment]
Your version of Excel allows you to read this threaded comment; however, any edits to it will get removed if the file is opened in a newer version of Excel. Learn more: https://go.microsoft.com/fwlink/?linkid=870924
Comment:
    28-day site suspension from 04/18/2025-05/15/2025</t>
      </text>
    </comment>
    <comment ref="E187" authorId="104" shapeId="0" xr:uid="{A4AFBB77-B549-43EC-834F-ED3A36577462}">
      <text>
        <t>[Threaded comment]
Your version of Excel allows you to read this threaded comment; however, any edits to it will get removed if the file is opened in a newer version of Excel. Learn more: https://go.microsoft.com/fwlink/?linkid=870924
Comment:
    Per E.Herrera, 06/14/2024, "Just spoke with Mr. Bob Reynolds from LAS85702 Tucson Aviation LLC.  He is no longer operating LAS85702 Tucson Aviation LLC.  Mr. Reynolds said he is not leasing the office at 1961 E Flightline Drive, Tucson, AZ 85756, nor paying utilities, and doesn’t even have keys to the office.
Now, I need to figure out where all the service fees are being funneled to."
Reply:
    Per E.Herrera, 10/08/2024: Closure. Robert Reynolds is no longer part of the testing center. Jose Zaragoza posted AKT content online. Potential security breach.</t>
      </text>
    </comment>
    <comment ref="E192" authorId="105" shapeId="0" xr:uid="{E980082E-C20F-4D16-96B9-0ADFD092A183}">
      <text>
        <t>[Threaded comment]
Your version of Excel allows you to read this threaded comment; however, any edits to it will get removed if the file is opened in a newer version of Excel. Learn more: https://go.microsoft.com/fwlink/?linkid=870924
Comment:
    It is reported that the Testing Room door has no lock, but the main entrance has a locking mechanism.</t>
      </text>
    </comment>
    <comment ref="E194" authorId="106" shapeId="0" xr:uid="{C1CB68D3-31CB-45DB-8042-15B3D6ADB64C}">
      <text>
        <t xml:space="preserve">[Threaded comment]
Your version of Excel allows you to read this threaded comment; however, any edits to it will get removed if the file is opened in a newer version of Excel. Learn more: https://go.microsoft.com/fwlink/?linkid=870924
Comment:
    Exit signage - Print out available
</t>
      </text>
    </comment>
    <comment ref="E195" authorId="107" shapeId="0" xr:uid="{51DF61D0-6203-4541-A63D-1A4C9C0F2F22}">
      <text>
        <t>[Threaded comment]
Your version of Excel allows you to read this threaded comment; however, any edits to it will get removed if the file is opened in a newer version of Excel. Learn more: https://go.microsoft.com/fwlink/?linkid=870924
Comment:
    Per P.Quesada, 04/04/2025: “I inactivated LAS40502 NexGen Aviation LLC due to what was just communicated in Ticket #4832278”</t>
      </text>
    </comment>
    <comment ref="DH195" authorId="108" shapeId="0" xr:uid="{7EC653A7-B38E-4DD4-9DF2-34D8BEEEDA9F}">
      <text>
        <t>[Threaded comment]
Your version of Excel allows you to read this threaded comment; however, any edits to it will get removed if the file is opened in a newer version of Excel. Learn more: https://go.microsoft.com/fwlink/?linkid=870924
Comment:
    14-Day Site Suspension from 10/01/21-10/14/21.
Remedial training completed with Kellie Gillespie (ony active proctor)
Any lingering inspection finding(s) must be resolved prior to reactivation.</t>
      </text>
    </comment>
    <comment ref="E196" authorId="109" shapeId="0" xr:uid="{1C0A08A4-DF89-4E08-9ADA-7C7AF7080A86}">
      <text>
        <t>[Threaded comment]
Your version of Excel allows you to read this threaded comment; however, any edits to it will get removed if the file is opened in a newer version of Excel. Learn more: https://go.microsoft.com/fwlink/?linkid=870924
Comment:
    Per Douglas Williams, 10/09/2024: “The Community College of Baltimore County (CCBC) has determined that operating an FAA Testing Center is no longer feasible due to the reduced compensation rates to the 3rd Party Testing Centers.
CCBC will be discontinuing testing permanently effective December 21, 2024.”
Reply:
    Per D.Williams, 01/10/2024: :CCBC does not plan to continue FAA AKT. ”
Reply:
    Per D.Williams, 02/24/2025: “Effective 8/5/2024, CCBC closed the FAA Testing Center.
We notified PSI of this in August 2025 and this was acknowledged.”</t>
      </text>
    </comment>
    <comment ref="FJ196" authorId="110" shapeId="0" xr:uid="{45EF84DB-9763-4DD0-9711-858F3F51C9AF}">
      <text>
        <t>[Threaded comment]
Your version of Excel allows you to read this threaded comment; however, any edits to it will get removed if the file is opened in a newer version of Excel. Learn more: https://go.microsoft.com/fwlink/?linkid=870924
Comment:
    56-day site suspension from 03/08/24 - 05/02/2024</t>
      </text>
    </comment>
    <comment ref="E198" authorId="111" shapeId="0" xr:uid="{D785149A-038A-4051-8A1D-8D0436003372}">
      <text>
        <t>[Threaded comment]
Your version of Excel allows you to read this threaded comment; however, any edits to it will get removed if the file is opened in a newer version of Excel. Learn more: https://go.microsoft.com/fwlink/?linkid=870924
Comment:
    Per Quienton Reid, 04/10/2025: “Several months ago we notified PSI that we would no longer be administering testing.”</t>
      </text>
    </comment>
    <comment ref="FJ198" authorId="112" shapeId="0" xr:uid="{371A84B4-46E5-4E4A-805B-3A9AB0A6463A}">
      <text>
        <t>[Threaded comment]
Your version of Excel allows you to read this threaded comment; however, any edits to it will get removed if the file is opened in a newer version of Excel. Learn more: https://go.microsoft.com/fwlink/?linkid=870924
Comment:
    56-day site suspension from 03/14 - 05/01/24</t>
      </text>
    </comment>
    <comment ref="FJ201" authorId="113" shapeId="0" xr:uid="{3AB5B086-9807-45CF-8AF8-1C96CC0B41FF}">
      <text>
        <t>[Threaded comment]
Your version of Excel allows you to read this threaded comment; however, any edits to it will get removed if the file is opened in a newer version of Excel. Learn more: https://go.microsoft.com/fwlink/?linkid=870924
Comment:
    28-day site suspension from 03/12/24 - 04/08/24</t>
      </text>
    </comment>
    <comment ref="DH202" authorId="114" shapeId="0" xr:uid="{2709A162-3118-4B0A-A027-B9BF6776023F}">
      <text>
        <t>[Threaded comment]
Your version of Excel allows you to read this threaded comment; however, any edits to it will get removed if the file is opened in a newer version of Excel. Learn more: https://go.microsoft.com/fwlink/?linkid=870924
Comment:
    14-Day Site Suspension from 11/15/21-12/01/21.
Remedial training with all active proctors required and ...
Any lingering inspection finding(s) must be resolved prior to reactivation.
Reply:
    Remedial training completed with all active proctors on 11/8/2021.</t>
      </text>
    </comment>
    <comment ref="E203" authorId="115" shapeId="0" xr:uid="{5C5FC76B-BC30-4FAC-89CE-72D685345EC2}">
      <text>
        <t>[Threaded comment]
Your version of Excel allows you to read this threaded comment; however, any edits to it will get removed if the file is opened in a newer version of Excel. Learn more: https://go.microsoft.com/fwlink/?linkid=870924
Comment:
    Ownership change completed.  ABS01901 Beverly Flight Center, Inc. → ABS01902 Beverly Flight Center LLC.   Site Online.
Reply:
    Per Tina Anderson, 11/11/2024:  “Please accept this email as our 60 day written notice to terminate our agreement with PSI. By my calculations our last date of testing would be January 10, 2025.”</t>
      </text>
    </comment>
    <comment ref="FJ203" authorId="116" shapeId="0" xr:uid="{8CD7EA4C-7DF9-4156-AFD0-10911D49E2E5}">
      <text>
        <t>[Threaded comment]
Your version of Excel allows you to read this threaded comment; however, any edits to it will get removed if the file is opened in a newer version of Excel. Learn more: https://go.microsoft.com/fwlink/?linkid=870924
Comment:
    28-day site suspension 11/12/2024-12/09/2024</t>
      </text>
    </comment>
    <comment ref="E207" authorId="117" shapeId="0" xr:uid="{596ECAA4-A9BF-4D7C-BD78-FAE96E8559A1}">
      <text>
        <t>[Threaded comment]
Your version of Excel allows you to read this threaded comment; however, any edits to it will get removed if the file is opened in a newer version of Excel. Learn more: https://go.microsoft.com/fwlink/?linkid=870924
Comment:
    Site move</t>
      </text>
    </comment>
    <comment ref="FJ207" authorId="118" shapeId="0" xr:uid="{A5C87B50-BDB7-40BA-9A05-5544C0E6F50F}">
      <text>
        <t>[Threaded comment]
Your version of Excel allows you to read this threaded comment; however, any edits to it will get removed if the file is opened in a newer version of Excel. Learn more: https://go.microsoft.com/fwlink/?linkid=870924
Comment:
    28-day site suspension from 08/29/2024 - 09/25/2024.</t>
      </text>
    </comment>
    <comment ref="DV208" authorId="119" shapeId="0" xr:uid="{FA6A77D7-CF69-45CE-A301-CA31A227C6AE}">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Breana Peer on 09/12/22
Any inspection discrepanc(ies) must be resolved prior to reactivation.</t>
      </text>
    </comment>
    <comment ref="FJ217" authorId="120" shapeId="0" xr:uid="{D45FAFAA-412B-484D-AAB8-D6449C977D5D}">
      <text>
        <t>[Threaded comment]
Your version of Excel allows you to read this threaded comment; however, any edits to it will get removed if the file is opened in a newer version of Excel. Learn more: https://go.microsoft.com/fwlink/?linkid=870924
Comment:
    28-day site suspension from 03/06/24 - 04/02/24</t>
      </text>
    </comment>
    <comment ref="FJ222" authorId="121" shapeId="0" xr:uid="{413843B0-CA7F-4B8B-9682-F5E18A3D59F7}">
      <text>
        <t>[Threaded comment]
Your version of Excel allows you to read this threaded comment; however, any edits to it will get removed if the file is opened in a newer version of Excel. Learn more: https://go.microsoft.com/fwlink/?linkid=870924
Comment:
    14-day site suspension from 11/14/2024-11/27/2024</t>
      </text>
    </comment>
    <comment ref="GK222" authorId="122" shapeId="0" xr:uid="{F4DFA377-9352-4416-93B0-8238A5DA99FF}">
      <text>
        <t>[Threaded comment]
Your version of Excel allows you to read this threaded comment; however, any edits to it will get removed if the file is opened in a newer version of Excel. Learn more: https://go.microsoft.com/fwlink/?linkid=870924
Comment:
    28-day site suspension from 02/13/2025-02/26/2025</t>
      </text>
    </comment>
    <comment ref="E226" authorId="123" shapeId="0" xr:uid="{29D7C181-1B9F-4A43-863E-A8070B22E72A}">
      <text>
        <t>[Threaded comment]
Your version of Excel allows you to read this threaded comment; however, any edits to it will get removed if the file is opened in a newer version of Excel. Learn more: https://go.microsoft.com/fwlink/?linkid=870924
Comment:
    Per E.Herrera, 08/06/2024: "Removed FAA – AKT and FAA – IAR RP from ABS84402 A.T.P., Inc. – OGD due to site move (Cornerstone Aviation – Ogden looks to have good schedule availability)"</t>
      </text>
    </comment>
    <comment ref="DH226" authorId="124" shapeId="0" xr:uid="{D21EE34D-D26B-4CE6-BB3D-B9489FADF514}">
      <text>
        <t>[Threaded comment]
Your version of Excel allows you to read this threaded comment; however, any edits to it will get removed if the file is opened in a newer version of Excel. Learn more: https://go.microsoft.com/fwlink/?linkid=870924
Comment:
    14-Day Site Suspension from 11/15/21-12/01/21
Remedial training completed with James Sheffield (only active proctor)
Any lingering inspection finding(s) must be resolved prior to reactivation.</t>
      </text>
    </comment>
    <comment ref="DV227" authorId="125" shapeId="0" xr:uid="{3B6342C7-2997-4986-A86E-7D4646760355}">
      <text>
        <t>[Threaded comment]
Your version of Excel allows you to read this threaded comment; however, any edits to it will get removed if the file is opened in a newer version of Excel. Learn more: https://go.microsoft.com/fwlink/?linkid=870924
Comment:
    14-Day Site Suspension from 08/15/22-08/28/22
Remedial training completed with Janet Kelly (school VP) on 08/09/222
Any lingering inspection finding(s) must be resolved prior to reactivation</t>
      </text>
    </comment>
    <comment ref="FJ227" authorId="126" shapeId="0" xr:uid="{FF06181C-029D-4C14-AA79-3703A7275504}">
      <text>
        <t>[Threaded comment]
Your version of Excel allows you to read this threaded comment; however, any edits to it will get removed if the file is opened in a newer version of Excel. Learn more: https://go.microsoft.com/fwlink/?linkid=870924
Comment:
    56-day site suspension from 03/06/24 - 04/30/24.</t>
      </text>
    </comment>
    <comment ref="E228" authorId="127" shapeId="0" xr:uid="{03D6B33E-3BCD-4764-889D-03493050C324}">
      <text>
        <t xml:space="preserve">[Threaded comment]
Your version of Excel allows you to read this threaded comment; however, any edits to it will get removed if the file is opened in a newer version of Excel. Learn more: https://go.microsoft.com/fwlink/?linkid=870924
Comment:
    Per PQuesada, 02/29/2024: "FAA-AKT RP removed, no IAR. Site moving from 2404 F St Ste D Harlingen, TX 78552 to 722 Morgan Blvd Suite D Harlingen, TX 78550. Will require a site code change due to change in zip code. "
Reply:
    Site move - different address, same city. New site code ABS78507. </t>
      </text>
    </comment>
    <comment ref="E230" authorId="128" shapeId="0" xr:uid="{B1E116F2-A5D4-4CE7-9B6A-F161FAB3473D}">
      <text>
        <t>[Threaded comment]
Your version of Excel allows you to read this threaded comment; however, any edits to it will get removed if the file is opened in a newer version of Excel. Learn more: https://go.microsoft.com/fwlink/?linkid=870924
Comment:
    Per John Krebs, 04/09/2024: "We are trying to reopen ATP-SAC after a move.  Patrick Quesada can provide more detail about when that may occur"
Reply:
    Site moved.  Address updated to current location.</t>
      </text>
    </comment>
    <comment ref="DV231" authorId="129" shapeId="0" xr:uid="{D3F253E6-8380-4305-820C-8A0088F9FA56}">
      <text>
        <t>[Threaded comment]
Your version of Excel allows you to read this threaded comment; however, any edits to it will get removed if the file is opened in a newer version of Excel. Learn more: https://go.microsoft.com/fwlink/?linkid=870924
Comment:
    14-Day Proctor Suspensions from 08/15/22-08/28/22
Remedial training completed with Colin Gonzalez on 08/09/22 
Any lingering inspection finding(s) must be resolved prior to reactivation</t>
      </text>
    </comment>
    <comment ref="DV257" authorId="130" shapeId="0" xr:uid="{D7E884AF-24D4-4DE8-9A42-C750C79DEB69}">
      <text>
        <t>[Threaded comment]
Your version of Excel allows you to read this threaded comment; however, any edits to it will get removed if the file is opened in a newer version of Excel. Learn more: https://go.microsoft.com/fwlink/?linkid=870924
Comment:
    28-Day Site Suspension from 07/15/22-08/11/22
Remedial training completed with Vivian Lewis on 06/30/22.
Any lingering inspection finding(s) must be resolved prior to reactivation</t>
      </text>
    </comment>
    <comment ref="T268" authorId="131" shapeId="0" xr:uid="{B79D68CB-ECDB-4AF4-BDBB-B768D5CEB3D7}">
      <text>
        <t>[Threaded comment]
Your version of Excel allows you to read this threaded comment; however, any edits to it will get removed if the file is opened in a newer version of Excel. Learn more: https://go.microsoft.com/fwlink/?linkid=870924
Comment:
    Elevated ramp
Reply:
    Elevated building entrance.  No evidence of paved ramp to building; appears stairway access only.</t>
      </text>
    </comment>
    <comment ref="DH274" authorId="132" shapeId="0" xr:uid="{6FC7D686-566D-4FF3-A89E-477FF3633EF8}">
      <text>
        <t>[Threaded comment]
Your version of Excel allows you to read this threaded comment; however, any edits to it will get removed if the file is opened in a newer version of Excel. Learn more: https://go.microsoft.com/fwlink/?linkid=870924
Comment:
    14-Day Site Suspension from 11/01/21-11/14/21.
Remedial training completed with Katelyn Cuellar (the only active proctor) on 10/13/21
Any lingering inspection finding(s) must be resolved prior to reactivation</t>
      </text>
    </comment>
    <comment ref="DH278" authorId="133" shapeId="0" xr:uid="{1F9363F0-CC0D-434B-8382-DEBF7B2FB414}">
      <text>
        <t>[Threaded comment]
Your version of Excel allows you to read this threaded comment; however, any edits to it will get removed if the file is opened in a newer version of Excel. Learn more: https://go.microsoft.com/fwlink/?linkid=870924
Comment:
    Remedial training completed with Patti Madewell
Reply:
    14-Day Site Suspension from April 5-18.</t>
      </text>
    </comment>
    <comment ref="CO279" authorId="134" shapeId="0" xr:uid="{A746124F-D7AC-4CF8-9343-7B03C19C5462}">
      <text>
        <t>[Threaded comment]
Your version of Excel allows you to read this threaded comment; however, any edits to it will get removed if the file is opened in a newer version of Excel. Learn more: https://go.microsoft.com/fwlink/?linkid=870924
Comment:
    Site move re-inspection 09/20/21</t>
      </text>
    </comment>
    <comment ref="CP279" authorId="135" shapeId="0" xr:uid="{5E31100D-A4F8-45FE-9886-BB9A4A97C10D}">
      <text>
        <t>[Threaded comment]
Your version of Excel allows you to read this threaded comment; however, any edits to it will get removed if the file is opened in a newer version of Excel. Learn more: https://go.microsoft.com/fwlink/?linkid=870924
Comment:
    Site move reinspection accepted date 09/23/21</t>
      </text>
    </comment>
    <comment ref="E286" authorId="136" shapeId="0" xr:uid="{4B1237CC-7FB8-4213-AC0B-75EC1FB673D7}">
      <text>
        <t>[Threaded comment]
Your version of Excel allows you to read this threaded comment; however, any edits to it will get removed if the file is opened in a newer version of Excel. Learn more: https://go.microsoft.com/fwlink/?linkid=870924
Comment:
    Per Natalie, 12/19/2023, "Unfortunately, the owner Jason Stromberg passed away last week"</t>
      </text>
    </comment>
    <comment ref="DH286" authorId="137" shapeId="0" xr:uid="{BEC73153-1C28-4150-B9B4-9C63E2F99709}">
      <text>
        <t>[Threaded comment]
Your version of Excel allows you to read this threaded comment; however, any edits to it will get removed if the file is opened in a newer version of Excel. Learn more: https://go.microsoft.com/fwlink/?linkid=870924
Comment:
    30-Day Proctor Suspension for Christopher Lasher.
Remedial training with Jason Stromberg completed on 09/20/21.
Any lingering inspection finding(s) must be resolved prior to reactivation</t>
      </text>
    </comment>
    <comment ref="E289" authorId="138" shapeId="0" xr:uid="{C54BDAC8-C7A5-4AB7-9CA8-D63B6CE8F022}">
      <text>
        <t>[Threaded comment]
Your version of Excel allows you to read this threaded comment; however, any edits to it will get removed if the file is opened in a newer version of Excel. Learn more: https://go.microsoft.com/fwlink/?linkid=870924
Comment:
    Site relocated from 1101 Satellite View #503, ABS78605
Reply:
    Per PQuesada, 04/30/2024: "FAA-AKT no IAR RP removed. Site moving due to current office building non compliance with plumbing issues. Moving May 1st per Lynn Taylor."
Reply:
    Per Pquesada, 07/15/2024" " " . . . Working with the site to get them back online.  They’re in the process of completing a site move."
Reply:
    Site Move Completed. New Site Online! ABS78607</t>
      </text>
    </comment>
    <comment ref="E291" authorId="139" shapeId="0" xr:uid="{AAC97987-FACD-471F-BF14-296934623A9B}">
      <text>
        <t>[Threaded comment]
Your version of Excel allows you to read this threaded comment; however, any edits to it will get removed if the file is opened in a newer version of Excel. Learn more: https://go.microsoft.com/fwlink/?linkid=870924
Comment:
    Inactivated per Site Management Meeting 08/03/2023</t>
      </text>
    </comment>
    <comment ref="DH297" authorId="140" shapeId="0" xr:uid="{0AA26444-96AF-4CB3-B4C1-DB080BA4519F}">
      <text>
        <t>[Threaded comment]
Your version of Excel allows you to read this threaded comment; however, any edits to it will get removed if the file is opened in a newer version of Excel. Learn more: https://go.microsoft.com/fwlink/?linkid=870924
Comment:
    14-Day Site Suspension from 11/01/21-11/14/21.
Remedial training completed with Julie Holloway (only active proctor) on 10/14/21.
Any lingering inspection finding(s) must be resolved prior to reactivation.</t>
      </text>
    </comment>
    <comment ref="DV297" authorId="141" shapeId="0" xr:uid="{273F3943-DABF-4382-90E1-E2266C6570A3}">
      <text>
        <t>[Threaded comment]
Your version of Excel allows you to read this threaded comment; however, any edits to it will get removed if the file is opened in a newer version of Excel. Learn more: https://go.microsoft.com/fwlink/?linkid=870924
Comment:
    28-Day Site Suspension from 07/15/22-08/11/22
Remedial training completed with Julie Holloway 07/07/22.
Any lingering inspection finding(s) must be resolved prior to reactivation</t>
      </text>
    </comment>
    <comment ref="GK298" authorId="142" shapeId="0" xr:uid="{E14082A7-66FB-427F-830A-02C5D6CCAB4A}">
      <text>
        <t>[Threaded comment]
Your version of Excel allows you to read this threaded comment; however, any edits to it will get removed if the file is opened in a newer version of Excel. Learn more: https://go.microsoft.com/fwlink/?linkid=870924
Comment:
    14-day site suspension from 08/14/2025-08/27/2025</t>
      </text>
    </comment>
    <comment ref="DH300" authorId="143" shapeId="0" xr:uid="{3EF93592-3E53-4DA1-9302-A3CA305CC10E}">
      <text>
        <t>[Threaded comment]
Your version of Excel allows you to read this threaded comment; however, any edits to it will get removed if the file is opened in a newer version of Excel. Learn more: https://go.microsoft.com/fwlink/?linkid=870924
Comment:
    14-Day Site Suspension from 09/17/21-09/30/21.  
Remedial training completed with Latifah Aameen (the only active proctor) 09/10/21.
Any lingering inspection finding(s) must be resolved prior to reactivation</t>
      </text>
    </comment>
    <comment ref="DV300" authorId="144" shapeId="0" xr:uid="{6D3062EB-DD71-4C7B-91CA-0610FDF4CC1E}">
      <text>
        <t>[Threaded comment]
Your version of Excel allows you to read this threaded comment; however, any edits to it will get removed if the file is opened in a newer version of Excel. Learn more: https://go.microsoft.com/fwlink/?linkid=870924
Comment:
    28-Day Site Suspension from 07/15/22-08/11/22
Remedial training completed with Toni Addison on 06/29/22
Any lingering inspection finding(s) must be resolved prior to reactivation</t>
      </text>
    </comment>
    <comment ref="GK302" authorId="145" shapeId="0" xr:uid="{FAB53815-EA07-4A8A-98B5-ADC5EEF1DFEC}">
      <text>
        <t>[Threaded comment]
Your version of Excel allows you to read this threaded comment; however, any edits to it will get removed if the file is opened in a newer version of Excel. Learn more: https://go.microsoft.com/fwlink/?linkid=870924
Comment:
    14-day site suspension from 07/29/2025-08/11/2025</t>
      </text>
    </comment>
    <comment ref="DH303" authorId="146" shapeId="0" xr:uid="{EF1B01CC-2CE9-4406-BFC3-872CFE5DED4C}">
      <text>
        <t>[Threaded comment]
Your version of Excel allows you to read this threaded comment; however, any edits to it will get removed if the file is opened in a newer version of Excel. Learn more: https://go.microsoft.com/fwlink/?linkid=870924
Comment:
    14-Day Site Suspension from 11/15/21-12/01/21.
Remedial training completed with Karin White on 10/27/21 (No active proctor at the site)
Any lingering inspection finding(s) must be resolved prior to reactivation.</t>
      </text>
    </comment>
    <comment ref="DV303" authorId="147" shapeId="0" xr:uid="{62B444A7-4339-4570-BCCD-D19D450E9F8B}">
      <text>
        <t>[Threaded comment]
Your version of Excel allows you to read this threaded comment; however, any edits to it will get removed if the file is opened in a newer version of Excel. Learn more: https://go.microsoft.com/fwlink/?linkid=870924
Comment:
    28-Day Site Suspension from 07/01/22-07/28/22
Remedial completed with Karin White on 06/29/22
Any lingering inspection finding(s) must be resolved prior to reactivation</t>
      </text>
    </comment>
    <comment ref="GK305" authorId="148" shapeId="0" xr:uid="{508BBF33-BA2C-4ABD-A935-CA5666881F3C}">
      <text>
        <t xml:space="preserve">[Threaded comment]
Your version of Excel allows you to read this threaded comment; however, any edits to it will get removed if the file is opened in a newer version of Excel. Learn more: https://go.microsoft.com/fwlink/?linkid=870924
Comment:
    14-day site suspension from 01/31/2025-02/13/2025
</t>
      </text>
    </comment>
    <comment ref="DV307" authorId="149" shapeId="0" xr:uid="{6761E365-B155-430F-AA5E-A1ECEA6DCE8F}">
      <text>
        <t>[Threaded comment]
Your version of Excel allows you to read this threaded comment; however, any edits to it will get removed if the file is opened in a newer version of Excel. Learn more: https://go.microsoft.com/fwlink/?linkid=870924
Comment:
    28-Day AKT site suspension from 12/05/22-01/01/23
Remedial training completed with Janet Ballard 12/05/22
Any inspection discrepanc(ies) must be resolved prior to reactivation.</t>
      </text>
    </comment>
    <comment ref="GK307" authorId="150" shapeId="0" xr:uid="{1F7C06B1-EE3D-4F60-88E3-693C70F9F157}">
      <text>
        <t>[Threaded comment]
Your version of Excel allows you to read this threaded comment; however, any edits to it will get removed if the file is opened in a newer version of Excel. Learn more: https://go.microsoft.com/fwlink/?linkid=870924
Comment:
    28-day site suspension from 03/03/2025-03/31/2025</t>
      </text>
    </comment>
    <comment ref="FJ316" authorId="151" shapeId="0" xr:uid="{C930F525-91E0-4F37-8BB2-6CC7959BB687}">
      <text>
        <t>[Threaded comment]
Your version of Excel allows you to read this threaded comment; however, any edits to it will get removed if the file is opened in a newer version of Excel. Learn more: https://go.microsoft.com/fwlink/?linkid=870924
Comment:
    14-day site suspension from 09/26/2024-10/09/2024</t>
      </text>
    </comment>
    <comment ref="GK320" authorId="152" shapeId="0" xr:uid="{421848D3-E06C-45A7-BDB5-B48C230BBB8F}">
      <text>
        <t>[Threaded comment]
Your version of Excel allows you to read this threaded comment; however, any edits to it will get removed if the file is opened in a newer version of Excel. Learn more: https://go.microsoft.com/fwlink/?linkid=870924
Comment:
    28-day site suspension from 07/07/2025-08/04/2025</t>
      </text>
    </comment>
    <comment ref="DH322" authorId="153" shapeId="0" xr:uid="{2B0B4CBC-434D-4845-B465-433DD39F5B04}">
      <text>
        <t>[Threaded comment]
Your version of Excel allows you to read this threaded comment; however, any edits to it will get removed if the file is opened in a newer version of Excel. Learn more: https://go.microsoft.com/fwlink/?linkid=870924
Comment:
    14-Day Site Suspension from 11/01/21-11/14/21.
Remedial training completed with Bill Sherwood (owner)
Any lingering inspection finding(s) must be resolved prior to reactivation</t>
      </text>
    </comment>
    <comment ref="DH324" authorId="154" shapeId="0" xr:uid="{82C0273F-6E24-45B5-96AE-FFE832047692}">
      <text>
        <t>[Threaded comment]
Your version of Excel allows you to read this threaded comment; however, any edits to it will get removed if the file is opened in a newer version of Excel. Learn more: https://go.microsoft.com/fwlink/?linkid=870924
Comment:
    14-Day Site Suspension from 10/15/21-10/29/21.
Remedial training with Alex Barge and Jared Barrus completed on 10/15/21
Any lingering inspection finding(s) must be resolved prior to reactivation.</t>
      </text>
    </comment>
    <comment ref="E334" authorId="155" shapeId="0" xr:uid="{4DD6F139-CE42-4C43-9F13-CFA7A84BF8EE}">
      <text>
        <t>[Threaded comment]
Your version of Excel allows you to read this threaded comment; however, any edits to it will get removed if the file is opened in a newer version of Excel. Learn more: https://go.microsoft.com/fwlink/?linkid=870924
Comment:
    Per E.Herrera, 01/21/2026: “I have inactivated ABS92506 CBU Flight School per the request of Rosemary Welsh”
-Rosemary Welsh is an employee at CBU</t>
      </text>
    </comment>
    <comment ref="FJ337" authorId="156" shapeId="0" xr:uid="{CC411566-448B-4609-B27B-00FE50EE68F7}">
      <text>
        <t>[Threaded comment]
Your version of Excel allows you to read this threaded comment; however, any edits to it will get removed if the file is opened in a newer version of Excel. Learn more: https://go.microsoft.com/fwlink/?linkid=870924
Comment:
    14-day site suspension from 10/02/2024-10/15/2024</t>
      </text>
    </comment>
    <comment ref="FJ338" authorId="157" shapeId="0" xr:uid="{E1FB0CAA-6540-4576-BD95-E721D351CB63}">
      <text>
        <t>[Threaded comment]
Your version of Excel allows you to read this threaded comment; however, any edits to it will get removed if the file is opened in a newer version of Excel. Learn more: https://go.microsoft.com/fwlink/?linkid=870924
Comment:
    28-day site suspension from 02/14/24 - 03/12/24.</t>
      </text>
    </comment>
    <comment ref="GK338" authorId="158" shapeId="0" xr:uid="{0E3EF00C-6243-4875-A1FC-A520B4B50810}">
      <text>
        <t>[Threaded comment]
Your version of Excel allows you to read this threaded comment; however, any edits to it will get removed if the file is opened in a newer version of Excel. Learn more: https://go.microsoft.com/fwlink/?linkid=870924
Comment:
    Corrective action deferred to E.Herrera.
Reply:
    2025 Initial audit on 03/14, EPT score of 2.00; 
2025 Follow up audit on 07/08, EPT score of 1.20.
Reply:
    Corrective action deferred to E.Herrera.</t>
      </text>
    </comment>
    <comment ref="DV340" authorId="159" shapeId="0" xr:uid="{6F723E45-4213-4AA9-A03C-BCB1687B6AEA}">
      <text>
        <t>[Threaded comment]
Your version of Excel allows you to read this threaded comment; however, any edits to it will get removed if the file is opened in a newer version of Excel. Learn more: https://go.microsoft.com/fwlink/?linkid=870924
Comment:
    14-Day Site Suspension from 03/01/22-03/14/22
Remedial training completed with Lori Mckinney on 02/09/22
Any lingering inspection finding(s) must be resolved prior to reactivation</t>
      </text>
    </comment>
    <comment ref="DV345" authorId="160" shapeId="0" xr:uid="{8CEF2718-DD07-424D-9D82-83B693748227}">
      <text>
        <t>[Threaded comment]
Your version of Excel allows you to read this threaded comment; however, any edits to it will get removed if the file is opened in a newer version of Excel. Learn more: https://go.microsoft.com/fwlink/?linkid=870924
Comment:
    14-Day Site Suspension from 07/01/22-07/14/22
Remedial training completed with Karin White
Any lingering inspection finding(s) must be resolved prior to reactivation</t>
      </text>
    </comment>
    <comment ref="FJ345" authorId="161" shapeId="0" xr:uid="{03B0E60C-E1AE-424E-A921-E2A7888F1B30}">
      <text>
        <t xml:space="preserve">[Threaded comment]
Your version of Excel allows you to read this threaded comment; however, any edits to it will get removed if the file is opened in a newer version of Excel. Learn more: https://go.microsoft.com/fwlink/?linkid=870924
Comment:
    56-day site suspension from 03/06/24 - 04/30/24
</t>
      </text>
    </comment>
    <comment ref="GK346" authorId="162" shapeId="0" xr:uid="{565BF064-51B9-4A9F-9492-C2AB523D8035}">
      <text>
        <t>[Threaded comment]
Your version of Excel allows you to read this threaded comment; however, any edits to it will get removed if the file is opened in a newer version of Excel. Learn more: https://go.microsoft.com/fwlink/?linkid=870924
Comment:
    28-day site suspension from 09/12/2025-10/10/2025</t>
      </text>
    </comment>
    <comment ref="DV350" authorId="163" shapeId="0" xr:uid="{0C8F97A6-C7E6-4558-A265-EC423B7F93BB}">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Savannah Brown on 09/12/22.
Any inspection discrepanc(ies) must be resolved prior to reactivation.</t>
      </text>
    </comment>
    <comment ref="FJ350" authorId="164" shapeId="0" xr:uid="{1BE854B7-AEEC-4792-8231-95B4142444E4}">
      <text>
        <t>[Threaded comment]
Your version of Excel allows you to read this threaded comment; however, any edits to it will get removed if the file is opened in a newer version of Excel. Learn more: https://go.microsoft.com/fwlink/?linkid=870924
Comment:
    28-day site suspension from 05/31/24 - 06/27/24</t>
      </text>
    </comment>
    <comment ref="GK350" authorId="165" shapeId="0" xr:uid="{DC287D99-4897-4ECF-A87F-77522948A4AF}">
      <text>
        <t>[Threaded comment]
Your version of Excel allows you to read this threaded comment; however, any edits to it will get removed if the file is opened in a newer version of Excel. Learn more: https://go.microsoft.com/fwlink/?linkid=870924
Comment:
    56-day site suspension from 03/03/2025-04/28/2025</t>
      </text>
    </comment>
    <comment ref="DV359" authorId="166" shapeId="0" xr:uid="{7354112F-23F3-431F-92B1-95B1A9CC4740}">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Holly Starkey on 09/12/2022
Any inspection discrepanc(ies) must be resolved prior to reactivation.</t>
      </text>
    </comment>
    <comment ref="E363" authorId="167" shapeId="0" xr:uid="{08E81BF8-24BB-445B-974E-EED860720DBA}">
      <text>
        <t>[Threaded comment]
Your version of Excel allows you to read this threaded comment; however, any edits to it will get removed if the file is opened in a newer version of Excel. Learn more: https://go.microsoft.com/fwlink/?linkid=870924
Comment:
    Per D.Guevara, 07/02/2025, last timeblock was on 10/21/24; last AKT administered was on 12/03/24. No other timeblocks established.
Reply:
    Per John Krebs, 07/07/2025: “We are targeting having this site scheduling tests within the next week.”
Reply:
    Per John Krebs, 07/10/2025: “We are trying to schedule testing at JVY and are unable to.  I’m assuming you’ve turned them off.  If so, can you please reenable JVY so they can resume testing. ”</t>
      </text>
    </comment>
    <comment ref="FJ364" authorId="168" shapeId="0" xr:uid="{A9398771-4092-4D8E-9DDB-7B35F564C2E4}">
      <text>
        <t>[Threaded comment]
Your version of Excel allows you to read this threaded comment; however, any edits to it will get removed if the file is opened in a newer version of Excel. Learn more: https://go.microsoft.com/fwlink/?linkid=870924
Comment:
    14-day site suspension from 09/19/2024-10/02/2024</t>
      </text>
    </comment>
    <comment ref="GK365" authorId="169" shapeId="0" xr:uid="{4EDBAD63-B7F4-4523-8A1F-22D934778B72}">
      <text>
        <t>[Threaded comment]
Your version of Excel allows you to read this threaded comment; however, any edits to it will get removed if the file is opened in a newer version of Excel. Learn more: https://go.microsoft.com/fwlink/?linkid=870924
Comment:
    14-day site suspension from 11/14/2025-11/27/2025</t>
      </text>
    </comment>
    <comment ref="CO372" authorId="170" shapeId="0" xr:uid="{DF3E1B97-55B7-45B3-9855-904DB666097D}">
      <text>
        <t>[Threaded comment]
Your version of Excel allows you to read this threaded comment; however, any edits to it will get removed if the file is opened in a newer version of Excel. Learn more: https://go.microsoft.com/fwlink/?linkid=870924
Comment:
    Unsuccessfull inspection. Invoice paid per agreement with SPumilia</t>
      </text>
    </comment>
    <comment ref="GK373" authorId="171" shapeId="0" xr:uid="{2E564BD1-3728-4CAB-9C7B-70E0AF4AB8B4}">
      <text>
        <t>[Threaded comment]
Your version of Excel allows you to read this threaded comment; however, any edits to it will get removed if the file is opened in a newer version of Excel. Learn more: https://go.microsoft.com/fwlink/?linkid=870924
Comment:
    14-day site suspension from 05/27/2025-06/09/2025</t>
      </text>
    </comment>
    <comment ref="FJ374" authorId="172" shapeId="0" xr:uid="{23F7ACD3-8E60-45A3-B70A-AC684B9F1CAB}">
      <text>
        <t>[Threaded comment]
Your version of Excel allows you to read this threaded comment; however, any edits to it will get removed if the file is opened in a newer version of Excel. Learn more: https://go.microsoft.com/fwlink/?linkid=870924
Comment:
    14-day site suspension from 08/02/2024 - 08/15/2024.</t>
      </text>
    </comment>
    <comment ref="DH383" authorId="173" shapeId="0" xr:uid="{EB9DA9CB-C4FD-4EFF-A1E7-ACC9F9D7D4FB}">
      <text>
        <t>[Threaded comment]
Your version of Excel allows you to read this threaded comment; however, any edits to it will get removed if the file is opened in a newer version of Excel. Learn more: https://go.microsoft.com/fwlink/?linkid=870924
Comment:
    14-Day Site Suspension from 09/17/21-09/30/21. 
Conference remedial training with John Forsythe and Sheree Cetin completed on 09/17/21.
Any lingering inspection finding(s) must be resolved prior to reactivation.</t>
      </text>
    </comment>
    <comment ref="DH386" authorId="174" shapeId="0" xr:uid="{C603BAFA-A1B8-4427-8869-28C551AD3490}">
      <text>
        <t>[Threaded comment]
Your version of Excel allows you to read this threaded comment; however, any edits to it will get removed if the file is opened in a newer version of Excel. Learn more: https://go.microsoft.com/fwlink/?linkid=870924
Comment:
    Remedial training with Kathy Hawkins-McLain
Reply:
    14-Day Site Suspension from April 5-18.</t>
      </text>
    </comment>
    <comment ref="E387" authorId="175" shapeId="0" xr:uid="{F3DF4655-20CB-4291-AF27-70F350C0A9A6}">
      <text>
        <t>[Threaded comment]
Your version of Excel allows you to read this threaded comment; however, any edits to it will get removed if the file is opened in a newer version of Excel. Learn more: https://go.microsoft.com/fwlink/?linkid=870924
Comment:
    Per Site Management, 12/21/2023: "There seems to be ongoing issues with proctors accepting school ids for the administration of FAA Airman Knowledge Tests.  This can no longer continue and at this time delivery of FAA Airman Knowledge Airman Knowledge Tests have been suspended until further notice."</t>
      </text>
    </comment>
    <comment ref="E390" authorId="176" shapeId="0" xr:uid="{33ECACA3-2B7A-46A8-9088-78BE62F39BEE}">
      <text>
        <t>[Threaded comment]
Your version of Excel allows you to read this threaded comment; however, any edits to it will get removed if the file is opened in a newer version of Excel. Learn more: https://go.microsoft.com/fwlink/?linkid=870924
Comment:
    No Evacuation Route/Plan</t>
      </text>
    </comment>
    <comment ref="EB393" authorId="177" shapeId="0" xr:uid="{148DB2FA-86B7-4670-A361-4C96C0E909FA}">
      <text>
        <t>[Threaded comment]
Your version of Excel allows you to read this threaded comment; however, any edits to it will get removed if the file is opened in a newer version of Excel. Learn more: https://go.microsoft.com/fwlink/?linkid=870924
Comment:
    06/23/23 Invoice paid -- failed inspection; 10/13/2023 Invoice paid -- successful Inspection</t>
      </text>
    </comment>
    <comment ref="GK393" authorId="178" shapeId="0" xr:uid="{A540E425-E493-49D0-8A78-ADDD94699D0F}">
      <text>
        <t>[Threaded comment]
Your version of Excel allows you to read this threaded comment; however, any edits to it will get removed if the file is opened in a newer version of Excel. Learn more: https://go.microsoft.com/fwlink/?linkid=870924
Comment:
    14-day site suspension from 03/03/2025-03/17/2025</t>
      </text>
    </comment>
    <comment ref="DV396" authorId="179" shapeId="0" xr:uid="{94908232-87B1-4148-8D9D-1BEBDBA073D5}">
      <text>
        <t>[Threaded comment]
Your version of Excel allows you to read this threaded comment; however, any edits to it will get removed if the file is opened in a newer version of Excel. Learn more: https://go.microsoft.com/fwlink/?linkid=870924
Comment:
    14-Day Site Suspension from 08/15/22-08/28/22
Remedial training completed with Richard MacIsaac on 08/29/22
Any lingering inspection finding(s) must be resolved prior to reactivation</t>
      </text>
    </comment>
    <comment ref="GK398" authorId="180" shapeId="0" xr:uid="{AA501066-ED79-43E8-82C2-659E1E52663A}">
      <text>
        <t>[Threaded comment]
Your version of Excel allows you to read this threaded comment; however, any edits to it will get removed if the file is opened in a newer version of Excel. Learn more: https://go.microsoft.com/fwlink/?linkid=870924
Comment:
    14-day site suspension from 10/10/2025-10/23/2025</t>
      </text>
    </comment>
    <comment ref="FJ400" authorId="181" shapeId="0" xr:uid="{51FB2090-0351-4A30-8D4E-7F0D19A3D46B}">
      <text>
        <t>[Threaded comment]
Your version of Excel allows you to read this threaded comment; however, any edits to it will get removed if the file is opened in a newer version of Excel. Learn more: https://go.microsoft.com/fwlink/?linkid=870924
Comment:
    28-day site suspension from 02/14/24 - 03/12/24`</t>
      </text>
    </comment>
    <comment ref="E401" authorId="182" shapeId="0" xr:uid="{2707949B-4517-4850-B007-FD63DA6179B1}">
      <text>
        <t>[Threaded comment]
Your version of Excel allows you to read this threaded comment; however, any edits to it will get removed if the file is opened in a newer version of Excel. Learn more: https://go.microsoft.com/fwlink/?linkid=870924
Comment:
    No AKT activity 01/2025 - 06/2025. Records 07/2025 - 12/2025 will be audited 2026.Q1
Reply:
    Per Alley Baribeault, 01/08/2026: “Thank you for your message. I am currently on maternity leave, but I will adjust our testing schedule once I return.”</t>
      </text>
    </comment>
    <comment ref="FJ415" authorId="183" shapeId="0" xr:uid="{089FDD26-B8A8-448B-A93D-FC67969CBBB5}">
      <text>
        <t>[Threaded comment]
Your version of Excel allows you to read this threaded comment; however, any edits to it will get removed if the file is opened in a newer version of Excel. Learn more: https://go.microsoft.com/fwlink/?linkid=870924
Comment:
    14-day site suspension from 11/13/2024-11/26/2024</t>
      </text>
    </comment>
    <comment ref="DV419" authorId="184" shapeId="0" xr:uid="{B4448AB0-B688-40C9-9503-0E835EC58E9F}">
      <text>
        <t>[Threaded comment]
Your version of Excel allows you to read this threaded comment; however, any edits to it will get removed if the file is opened in a newer version of Excel. Learn more: https://go.microsoft.com/fwlink/?linkid=870924
Comment:
    14-Day Site Suspension from 02/15/22-02/28/22
Remedial training completed with James Reif on 02/08/22
Any lingering inspection finding(s) must be resolved prior to reactivation</t>
      </text>
    </comment>
    <comment ref="CO427" authorId="185" shapeId="0" xr:uid="{E33F0EA3-B978-4DA8-B8F6-FDCC03F36653}">
      <text>
        <t>[Threaded comment]
Your version of Excel allows you to read this threaded comment; however, any edits to it will get removed if the file is opened in a newer version of Excel. Learn more: https://go.microsoft.com/fwlink/?linkid=870924
Comment:
    Per Inspector: "Sent email to the site, called, and get no answer. Visit the site and was closed. The site looks like inactive. is a locker on the door as pic. #2B." Invoice will be paid per agreement with SPumilia</t>
      </text>
    </comment>
    <comment ref="DH428" authorId="186" shapeId="0" xr:uid="{63F22977-22BF-4755-9795-8210321229E0}">
      <text>
        <t>[Threaded comment]
Your version of Excel allows you to read this threaded comment; however, any edits to it will get removed if the file is opened in a newer version of Excel. Learn more: https://go.microsoft.com/fwlink/?linkid=870924
Comment:
    14-Day Site Suspension from 10/15/21-10/29/21.
Remedial training completed with Brooke Foley on 10/07/21.  TCA will go over audits with remaining active proctors.
Any lingering inspection finding(s) must be resolved prior to reactivation.</t>
      </text>
    </comment>
    <comment ref="GK428" authorId="187" shapeId="0" xr:uid="{DCAB0B5D-D266-4579-A648-28B65551135C}">
      <text>
        <t>[Threaded comment]
Your version of Excel allows you to read this threaded comment; however, any edits to it will get removed if the file is opened in a newer version of Excel. Learn more: https://go.microsoft.com/fwlink/?linkid=870924
Comment:
    28-day site suspension from 11/03/2025-11/30/2025</t>
      </text>
    </comment>
    <comment ref="CO431" authorId="188" shapeId="0" xr:uid="{791B7BDF-F950-4DE1-AB1F-86DD14196055}">
      <text>
        <t>[Threaded comment]
Your version of Excel allows you to read this threaded comment; however, any edits to it will get removed if the file is opened in a newer version of Excel. Learn more: https://go.microsoft.com/fwlink/?linkid=870924
Comment:
    Per inspector: "Sent an email, called and no answer. Visited the site day before 4:30pm and was closed. Slept in a hotel nearby and visit again today. Waited 45min at the parking lot and no one showed up. Search on the web page and was many bad reviews saying the location is always closed" Invoice will be paid per agreement with SPumilia</t>
      </text>
    </comment>
    <comment ref="DV433" authorId="189" shapeId="0" xr:uid="{5668B9D0-70B9-4FC8-83E0-31167DF88553}">
      <text>
        <t>[Threaded comment]
Your version of Excel allows you to read this threaded comment; however, any edits to it will get removed if the file is opened in a newer version of Excel. Learn more: https://go.microsoft.com/fwlink/?linkid=870924
Comment:
    14-Day Site Suspension from 08/15/22-08/28/22
Remedial training completed with Lisa Lynch on 08/05/22
Any lingering inspection finding(s) must be resolved prior to reactivation</t>
      </text>
    </comment>
    <comment ref="GK434" authorId="190" shapeId="0" xr:uid="{072C6D00-8F6D-4A1E-AE75-81D6B0D4CE2F}">
      <text>
        <t>[Threaded comment]
Your version of Excel allows you to read this threaded comment; however, any edits to it will get removed if the file is opened in a newer version of Excel. Learn more: https://go.microsoft.com/fwlink/?linkid=870924
Comment:
    14-day site suspension from 10/07/2025-10/20/2025</t>
      </text>
    </comment>
    <comment ref="FJ436" authorId="191" shapeId="0" xr:uid="{A8AC9C03-E834-4361-84E0-CD2EB3232A9D}">
      <text>
        <t>[Threaded comment]
Your version of Excel allows you to read this threaded comment; however, any edits to it will get removed if the file is opened in a newer version of Excel. Learn more: https://go.microsoft.com/fwlink/?linkid=870924
Comment:
    28-day site suspension from 03/13/24 - 04/09/24</t>
      </text>
    </comment>
    <comment ref="FJ437" authorId="192" shapeId="0" xr:uid="{86B83B8B-8C79-49AB-8CA2-037C9FFC3505}">
      <text>
        <t>[Threaded comment]
Your version of Excel allows you to read this threaded comment; however, any edits to it will get removed if the file is opened in a newer version of Excel. Learn more: https://go.microsoft.com/fwlink/?linkid=870924
Comment:
    14-day site suspension from 09/03/2024 - 09/16/2024.</t>
      </text>
    </comment>
    <comment ref="DH438" authorId="193" shapeId="0" xr:uid="{9B545B50-E79E-494E-84CE-538EB1DD162B}">
      <text>
        <t>[Threaded comment]
Your version of Excel allows you to read this threaded comment; however, any edits to it will get removed if the file is opened in a newer version of Excel. Learn more: https://go.microsoft.com/fwlink/?linkid=870924
Comment:
    Remedial training completed with Rebecca Whitaker.
Reply:
    14-Day Site Suspension from April 5-18.</t>
      </text>
    </comment>
    <comment ref="GK439" authorId="194" shapeId="0" xr:uid="{BC06EFC7-687F-4860-9905-6776B2CD13B1}">
      <text>
        <t>[Threaded comment]
Your version of Excel allows you to read this threaded comment; however, any edits to it will get removed if the file is opened in a newer version of Excel. Learn more: https://go.microsoft.com/fwlink/?linkid=870924
Comment:
    14-day site suspension from 11/04/2025-11/17/2025</t>
      </text>
    </comment>
    <comment ref="DH445" authorId="195" shapeId="0" xr:uid="{1196A7E9-9F32-4C24-83B7-38CE040A97FF}">
      <text>
        <t>[Threaded comment]
Your version of Excel allows you to read this threaded comment; however, any edits to it will get removed if the file is opened in a newer version of Excel. Learn more: https://go.microsoft.com/fwlink/?linkid=870924
Comment:
    Remedial training with Rebecca McCracking.
Reply:
    14-Day Site Suspension waived pending purchase of scanner</t>
      </text>
    </comment>
    <comment ref="FJ445" authorId="196" shapeId="0" xr:uid="{66C7EEA7-8601-4C79-B513-76995F686A2B}">
      <text>
        <t>[Threaded comment]
Your version of Excel allows you to read this threaded comment; however, any edits to it will get removed if the file is opened in a newer version of Excel. Learn more: https://go.microsoft.com/fwlink/?linkid=870924
Comment:
    56-day site suspension from 11/20/2024-01/14/2024
Reply:
    Registration was reinstated from 12/11 - 12/13 EOD to allow graduating students to register and take their AKTs. Suspension will resume on 12/14 and ends on 01/20/2025 EOD.</t>
      </text>
    </comment>
    <comment ref="GK445" authorId="197" shapeId="0" xr:uid="{EF6A081E-FDB1-4C3B-8498-FC046F0D2D4D}">
      <text>
        <t>[Threaded comment]
Your version of Excel allows you to read this threaded comment; however, any edits to it will get removed if the file is opened in a newer version of Excel. Learn more: https://go.microsoft.com/fwlink/?linkid=870924
Comment:
    The only AKT center serving 141 students within 10K sq. mi. Corrective action deferred to Ed Herrera, 11/12/2025</t>
      </text>
    </comment>
    <comment ref="CO446" authorId="198" shapeId="0" xr:uid="{ECE2C3A4-6BAC-4D4B-A5E7-E3E0612EE2A6}">
      <text>
        <t>[Threaded comment]
Your version of Excel allows you to read this threaded comment; however, any edits to it will get removed if the file is opened in a newer version of Excel. Learn more: https://go.microsoft.com/fwlink/?linkid=870924
Comment:
    Inspector visited without confirmation.  Invoice paid
Reply:
    Retry inspection in 2022</t>
      </text>
    </comment>
    <comment ref="E448" authorId="199" shapeId="0" xr:uid="{6A852640-5FC7-47DD-A036-03CC2F90130F}">
      <text>
        <t>[Threaded comment]
Your version of Excel allows you to read this threaded comment; however, any edits to it will get removed if the file is opened in a newer version of Excel. Learn more: https://go.microsoft.com/fwlink/?linkid=870924
Comment:
    Per D.Guevara, 07/2/2025, last timeblock was on 11/14/24; last AKT administered was on 12/05/24. No other timeblocks established.
Reply:
    Per Jamie Weathersby, 07/03/2025: “We do plan to continue to administer FAA-AKT exams. We will be opening our scheduling after the holidays.”
Reply:
    Per Jamie Weathersby, 07/07/2025: “We are ready to accept AKT registrations at both locations. “
Reply:
    No AKT activity 01/2025 - 06/2025. Records 07/2025 - 12/2025 will be audited 2026.Q1</t>
      </text>
    </comment>
    <comment ref="FJ448" authorId="200" shapeId="0" xr:uid="{1D68253C-61BF-43F3-8A5B-8F0BBA22F53A}">
      <text>
        <t>[Threaded comment]
Your version of Excel allows you to read this threaded comment; however, any edits to it will get removed if the file is opened in a newer version of Excel. Learn more: https://go.microsoft.com/fwlink/?linkid=870924
Comment:
    14-day site suspension from 12/18/2024-12/31/2024</t>
      </text>
    </comment>
    <comment ref="E449" authorId="201" shapeId="0" xr:uid="{6E12EF01-E1A8-477B-AC42-F78D55F8B27F}">
      <text>
        <t>[Threaded comment]
Your version of Excel allows you to read this threaded comment; however, any edits to it will get removed if the file is opened in a newer version of Excel. Learn more: https://go.microsoft.com/fwlink/?linkid=870924
Comment:
    Per D.Guevara, 07/2/2025, last timeblock was on 12/30/24; last AKT administered was on 12/09/24. No other timeblocks established.
Reply:
    Per Jamie Weathersby, 07/03/2025: “We do plan to continue to administer FAA-AKT exams. We will be opening our scheduling after the holidays.”
Reply:
    Per Jamie Weathersby, 07/07/2025: “We are ready to accept AKT registrations at both locations. “
Reply:
    No AKT activity 01/2025 - 06/2025. Records 07/2025 - 12/2025 will be audited 2026.Q1</t>
      </text>
    </comment>
    <comment ref="FJ449" authorId="202" shapeId="0" xr:uid="{AA08C9E7-9D93-4E9C-BF80-E325B52E51F0}">
      <text>
        <t>[Threaded comment]
Your version of Excel allows you to read this threaded comment; however, any edits to it will get removed if the file is opened in a newer version of Excel. Learn more: https://go.microsoft.com/fwlink/?linkid=870924
Comment:
    14-day site suspension from 12/18/2024-12/31/2024</t>
      </text>
    </comment>
    <comment ref="E451" authorId="203" shapeId="0" xr:uid="{5953759C-6C8F-40DC-A0E1-A20EB59F1C8F}">
      <text>
        <t>[Threaded comment]
Your version of Excel allows you to read this threaded comment; however, any edits to it will get removed if the file is opened in a newer version of Excel. Learn more: https://go.microsoft.com/fwlink/?linkid=870924
Comment:
    No AKT activity 01/2025 - 06/2025. Records 07/2025 - 12/2025 will be audited 2026.Q1</t>
      </text>
    </comment>
    <comment ref="DH455" authorId="204" shapeId="0" xr:uid="{C1CAFE96-AD74-432B-A7DE-D4B745D7EF35}">
      <text>
        <t>[Threaded comment]
Your version of Excel allows you to read this threaded comment; however, any edits to it will get removed if the file is opened in a newer version of Excel. Learn more: https://go.microsoft.com/fwlink/?linkid=870924
Comment:
    14-Day Site Suspension from 12/15/21-12/30/21
Remedial training completed with lead TCA Michelle McCue on 12/13/21.
Any lingering inspection issue(s) must be resolved prior to reactivation.</t>
      </text>
    </comment>
    <comment ref="E463" authorId="205" shapeId="0" xr:uid="{FD0362BA-179D-4E77-B119-F4A60C31B524}">
      <text>
        <t>[Threaded comment]
Your version of Excel allows you to read this threaded comment; however, any edits to it will get removed if the file is opened in a newer version of Excel. Learn more: https://go.microsoft.com/fwlink/?linkid=870924
Comment:
    Exit signage - Print out available</t>
      </text>
    </comment>
    <comment ref="E466" authorId="206" shapeId="0" xr:uid="{7EFE8249-2E20-4B84-9D47-412407A4E8DF}">
      <text>
        <t xml:space="preserve">[Threaded comment]
Your version of Excel allows you to read this threaded comment; however, any edits to it will get removed if the file is opened in a newer version of Excel. Learn more: https://go.microsoft.com/fwlink/?linkid=870924
Comment:
    It is reported that temperature control in the Testing Site is a long-standing issue. 
</t>
      </text>
    </comment>
    <comment ref="DV470" authorId="207" shapeId="0" xr:uid="{22ED5BA4-7266-4690-9B87-458C7CA3E99E}">
      <text>
        <t>[Threaded comment]
Your version of Excel allows you to read this threaded comment; however, any edits to it will get removed if the file is opened in a newer version of Excel. Learn more: https://go.microsoft.com/fwlink/?linkid=870924
Comment:
    14-Day Site Suspension from 07/15/22-07/28/22
Remedial completed with Alexander Tudor on 06/28/22
Any lingering inspection finding(s) must be resolved prior to reactivation</t>
      </text>
    </comment>
    <comment ref="E474" authorId="208" shapeId="0" xr:uid="{3D31B6CC-1B61-4FAB-9B4E-765307B5273A}">
      <text>
        <t>[Threaded comment]
Your version of Excel allows you to read this threaded comment; however, any edits to it will get removed if the file is opened in a newer version of Excel. Learn more: https://go.microsoft.com/fwlink/?linkid=870924
Comment:
    Per E.Herrera, 06/19/2024: "Removed FAA - AKT for ABS27502 Blue Line Aviation pending resolution of outstanding invoices.  Also removed Leslie Jordan from our 'Voucher/Bill Me Later' program."
Reply:
    Per E.Herrera, 05/28/2025:  “Removed FAA - AKT RP and cancelling all tests currently scheduled (5/29 and 5/30). They have not been making their payments on their balance due and stopped making payments in April.”</t>
      </text>
    </comment>
    <comment ref="FJ475" authorId="209" shapeId="0" xr:uid="{C8A5F84A-EFAD-4DF5-A659-47EE491D1651}">
      <text>
        <t>[Threaded comment]
Your version of Excel allows you to read this threaded comment; however, any edits to it will get removed if the file is opened in a newer version of Excel. Learn more: https://go.microsoft.com/fwlink/?linkid=870924
Comment:
    14-day site suspension from 12/17/2024-12/30/2024</t>
      </text>
    </comment>
    <comment ref="DH478" authorId="210" shapeId="0" xr:uid="{183606E7-D1E9-42E4-9732-688558FF0D0A}">
      <text>
        <t>[Threaded comment]
Your version of Excel allows you to read this threaded comment; however, any edits to it will get removed if the file is opened in a newer version of Excel. Learn more: https://go.microsoft.com/fwlink/?linkid=870924
Comment:
    14-Day Site Suspension from 12/15/21-12/30/21.
Remedial training with Jon Boyd completed on 12/10/21.
Any lingering inspection finding(s) must be resolved prior to reactivation.</t>
      </text>
    </comment>
    <comment ref="DV478" authorId="211" shapeId="0" xr:uid="{42472A2F-1D51-4A4B-9F54-488A8B66E124}">
      <text>
        <t>[Threaded comment]
Your version of Excel allows you to read this threaded comment; however, any edits to it will get removed if the file is opened in a newer version of Excel. Learn more: https://go.microsoft.com/fwlink/?linkid=870924
Comment:
    28-Day Site Suspension from 07/15/22-08/11/22
Remedial training completed with Jon Boyd on 06/29/22
Any lingering inspection finding(s) must be resolved prior to reactivation</t>
      </text>
    </comment>
    <comment ref="ES478" authorId="212" shapeId="0" xr:uid="{87ED8A5D-C0B9-4469-8A96-D094237977EA}">
      <text>
        <t>[Threaded comment]
Your version of Excel allows you to read this threaded comment; however, any edits to it will get removed if the file is opened in a newer version of Excel. Learn more: https://go.microsoft.com/fwlink/?linkid=870924
Comment:
    56-Day Site Suspension</t>
      </text>
    </comment>
    <comment ref="GK478" authorId="213" shapeId="0" xr:uid="{1FB3BDAE-8188-4898-897F-537C930C2AC9}">
      <text>
        <t>[Threaded comment]
Your version of Excel allows you to read this threaded comment; however, any edits to it will get removed if the file is opened in a newer version of Excel. Learn more: https://go.microsoft.com/fwlink/?linkid=870924
Comment:
    112-day site suspension from 02/14/2025-06/06/2025
Reply:
    Rescinded to 14 days, 02/142025-02/27/2025, due to a successful appeal in 2023 that the extent of corrective action will be assessed from 2024.</t>
      </text>
    </comment>
    <comment ref="CO481" authorId="214" shapeId="0" xr:uid="{42E945DD-82E5-4008-B73E-D4FC9B016C89}">
      <text>
        <t>[Threaded comment]
Your version of Excel allows you to read this threaded comment; however, any edits to it will get removed if the file is opened in a newer version of Excel. Learn more: https://go.microsoft.com/fwlink/?linkid=870924
Comment:
    Per inspector: "Sent an email, called and no answer, visited the site and found out the Testing Center is desativated. Kristen Burrel is not longer with the company and the new supervisor is Samuel Ellis. phone-828-292-6397".  Pay per agreement with Steve P.</t>
      </text>
    </comment>
    <comment ref="FJ486" authorId="215" shapeId="0" xr:uid="{67096251-4994-467B-AF20-D3496873C71A}">
      <text>
        <t>[Threaded comment]
Your version of Excel allows you to read this threaded comment; however, any edits to it will get removed if the file is opened in a newer version of Excel. Learn more: https://go.microsoft.com/fwlink/?linkid=870924
Comment:
    14-day site suspension from 05/08/24 - 05/21/24</t>
      </text>
    </comment>
    <comment ref="DV487" authorId="216" shapeId="0" xr:uid="{30547EF0-F28E-45A2-B4BB-45E1B13DFFAE}">
      <text>
        <t>[Threaded comment]
Your version of Excel allows you to read this threaded comment; however, any edits to it will get removed if the file is opened in a newer version of Excel. Learn more: https://go.microsoft.com/fwlink/?linkid=870924
Comment:
    28-Day Site Suspension from 08/15/22-09/11/22
Remedial training completed with Jennifer Voight on 08/01/22
Any lingering inspection finding(s) must be resolved prior to reactivation</t>
      </text>
    </comment>
    <comment ref="FJ487" authorId="217" shapeId="0" xr:uid="{320031AF-7C1C-4064-8A0C-49C4532A043E}">
      <text>
        <t>[Threaded comment]
Your version of Excel allows you to read this threaded comment; however, any edits to it will get removed if the file is opened in a newer version of Excel. Learn more: https://go.microsoft.com/fwlink/?linkid=870924
Comment:
    28-day site suspension from 06/27/2024 - 07/24/2024</t>
      </text>
    </comment>
    <comment ref="GK493" authorId="218" shapeId="0" xr:uid="{5EB4B3E6-1391-43D6-B88A-34C3B697D03B}">
      <text>
        <t>[Threaded comment]
Your version of Excel allows you to read this threaded comment; however, any edits to it will get removed if the file is opened in a newer version of Excel. Learn more: https://go.microsoft.com/fwlink/?linkid=870924
Comment:
    14-day site suspension from 10/15/2025-10/28/2025</t>
      </text>
    </comment>
    <comment ref="FJ494" authorId="219" shapeId="0" xr:uid="{E27C5FB0-2D08-42B8-A3FD-1DA85239720C}">
      <text>
        <t>[Threaded comment]
Your version of Excel allows you to read this threaded comment; however, any edits to it will get removed if the file is opened in a newer version of Excel. Learn more: https://go.microsoft.com/fwlink/?linkid=870924
Comment:
    14-day site suspension from 05/16/24 - 05/29/24</t>
      </text>
    </comment>
    <comment ref="GK494" authorId="220" shapeId="0" xr:uid="{7F69E8FA-8B4E-45A6-9203-023860D86DB9}">
      <text>
        <t>[Threaded comment]
Your version of Excel allows you to read this threaded comment; however, any edits to it will get removed if the file is opened in a newer version of Excel. Learn more: https://go.microsoft.com/fwlink/?linkid=870924
Comment:
    28-day site suspension from 08/20/2025-09/16/2025</t>
      </text>
    </comment>
    <comment ref="DV509" authorId="221" shapeId="0" xr:uid="{46777B69-5CFE-43CC-91C1-AAFE3828B44F}">
      <text>
        <t>[Threaded comment]
Your version of Excel allows you to read this threaded comment; however, any edits to it will get removed if the file is opened in a newer version of Excel. Learn more: https://go.microsoft.com/fwlink/?linkid=870924
Comment:
    14-Day Site Suspension from 08/15/22-08/28/22
Remedial training completed with Colin Gonzalez on 08/09/22 
Any lingering inspection finding(s) must be resolved prior to reactivation</t>
      </text>
    </comment>
    <comment ref="FJ513" authorId="222" shapeId="0" xr:uid="{C24E895E-000D-4C9B-ABA6-E62F42D3FFA4}">
      <text>
        <t>[Threaded comment]
Your version of Excel allows you to read this threaded comment; however, any edits to it will get removed if the file is opened in a newer version of Excel. Learn more: https://go.microsoft.com/fwlink/?linkid=870924
Comment:
    14-day site suspension from 05/10/24 - 05/23/24</t>
      </text>
    </comment>
    <comment ref="DH514" authorId="223" shapeId="0" xr:uid="{E747985B-B1C0-4CC1-B82F-79366A616464}">
      <text>
        <t>[Threaded comment]
Your version of Excel allows you to read this threaded comment; however, any edits to it will get removed if the file is opened in a newer version of Excel. Learn more: https://go.microsoft.com/fwlink/?linkid=870924
Comment:
    Remedial training with Jhon Calderon
Reply:
    14-Day Site Suspension from April 5-18.</t>
      </text>
    </comment>
    <comment ref="GK514" authorId="224" shapeId="0" xr:uid="{F500ACF5-3CA3-49E3-BB26-BD833C2D6D35}">
      <text>
        <t>[Threaded comment]
Your version of Excel allows you to read this threaded comment; however, any edits to it will get removed if the file is opened in a newer version of Excel. Learn more: https://go.microsoft.com/fwlink/?linkid=870924
Comment:
    2025 Initial audit on 02/10/2025, EPT score of 0.25
2025 Follow up audit on 07/08/2025, EPT score of 0.00</t>
      </text>
    </comment>
    <comment ref="BG532" authorId="225" shapeId="0" xr:uid="{680FF62D-E9B8-4E2F-A6FB-1E88B335DCCB}">
      <text>
        <t>[Threaded comment]
Your version of Excel allows you to read this threaded comment; however, any edits to it will get removed if the file is opened in a newer version of Excel. Learn more: https://go.microsoft.com/fwlink/?linkid=870924
Comment:
    Did not provide photo of AKT monitor with measurement.</t>
      </text>
    </comment>
    <comment ref="BT532" authorId="226" shapeId="0" xr:uid="{0B19562A-3E78-4977-8815-694EE9F3EDE2}">
      <text>
        <t xml:space="preserve">[Threaded comment]
Your version of Excel allows you to read this threaded comment; however, any edits to it will get removed if the file is opened in a newer version of Excel. Learn more: https://go.microsoft.com/fwlink/?linkid=870924
Comment:
    They submitted however it is uncountable. </t>
      </text>
    </comment>
    <comment ref="DH538" authorId="227" shapeId="0" xr:uid="{28AD17C0-7CCE-4826-947F-02C9D3C4B773}">
      <text>
        <t>[Threaded comment]
Your version of Excel allows you to read this threaded comment; however, any edits to it will get removed if the file is opened in a newer version of Excel. Learn more: https://go.microsoft.com/fwlink/?linkid=870924
Comment:
    14-Day Site Suspension from 11/15/21-12/01/21
Remedial training completed with John Macchia (only active proctor) on 11/05/21
Any lingering inspection finding(s) must be addressed prior to reactivation.</t>
      </text>
    </comment>
    <comment ref="DH539" authorId="228" shapeId="0" xr:uid="{DE346443-FAC7-4439-A6CF-133457E8412B}">
      <text>
        <t>[Threaded comment]
Your version of Excel allows you to read this threaded comment; however, any edits to it will get removed if the file is opened in a newer version of Excel. Learn more: https://go.microsoft.com/fwlink/?linkid=870924
Comment:
    14-Day Site Suspension from 10/15/21-10/29/21.
Remedial training completed with owner, Ioannis Charalambous. (declined PSI remedial training for TCAs, wants to train proctors himself).
Any lingering inspection finding(s) must be resolved prior to reactivation.</t>
      </text>
    </comment>
    <comment ref="FJ555" authorId="229" shapeId="0" xr:uid="{96E1107A-9715-4EC2-8E85-2E8252F874BE}">
      <text>
        <t>[Threaded comment]
Your version of Excel allows you to read this threaded comment; however, any edits to it will get removed if the file is opened in a newer version of Excel. Learn more: https://go.microsoft.com/fwlink/?linkid=870924
Comment:
    14-day site suspension from 10/30/2024-11/12/2024
Reply:
    Rescinded</t>
      </text>
    </comment>
    <comment ref="GK567" authorId="230" shapeId="0" xr:uid="{DF169841-97BB-45E2-9171-C76CF5AA076C}">
      <text>
        <t>[Threaded comment]
Your version of Excel allows you to read this threaded comment; however, any edits to it will get removed if the file is opened in a newer version of Excel. Learn more: https://go.microsoft.com/fwlink/?linkid=870924
Comment:
    2025 Initial audit on 03/03/2025, EPT score of &gt;=0.25
2025 Follow up audit on 07/08/2025, EPT score of 0.00</t>
      </text>
    </comment>
    <comment ref="CO575" authorId="231" shapeId="0" xr:uid="{180551F5-3678-45EC-B4F4-AC2B1D3B12F2}">
      <text>
        <t>[Threaded comment]
Your version of Excel allows you to read this threaded comment; however, any edits to it will get removed if the file is opened in a newer version of Excel. Learn more: https://go.microsoft.com/fwlink/?linkid=870924
Comment:
    Unsuccessfull inspection. Invoice paid per agreement with SPumilia</t>
      </text>
    </comment>
    <comment ref="FJ581" authorId="232" shapeId="0" xr:uid="{996011C3-77AD-4F5B-9F42-C5CB7698E79F}">
      <text>
        <t xml:space="preserve">[Threaded comment]
Your version of Excel allows you to read this threaded comment; however, any edits to it will get removed if the file is opened in a newer version of Excel. Learn more: https://go.microsoft.com/fwlink/?linkid=870924
Comment:
    28-day site suspension from 10/29/2024-11/25/2024
</t>
      </text>
    </comment>
    <comment ref="CO583" authorId="233" shapeId="0" xr:uid="{2BD86B98-3D32-4E78-9C92-559E74903743}">
      <text>
        <t>[Threaded comment]
Your version of Excel allows you to read this threaded comment; however, any edits to it will get removed if the file is opened in a newer version of Excel. Learn more: https://go.microsoft.com/fwlink/?linkid=870924
Comment:
    Per inspector's report: "Sent the email, called and no answer. When I visited the site, found out the Supervisor was on vacation and no one had acess to the testing room besides the supervisor. I wasn't able to do the inspection"  Invoice will be paid per inspector agreement with Steve.
Reply:
    Retry inspection in 2022</t>
      </text>
    </comment>
    <comment ref="FJ583" authorId="234" shapeId="0" xr:uid="{96CCAA19-BC7D-4D1E-8E50-085D6DE44CBC}">
      <text>
        <t>[Threaded comment]
Your version of Excel allows you to read this threaded comment; however, any edits to it will get removed if the file is opened in a newer version of Excel. Learn more: https://go.microsoft.com/fwlink/?linkid=870924
Comment:
    28-day site suspension from 03/06/24 - 04/02/24.</t>
      </text>
    </comment>
    <comment ref="GK583" authorId="235" shapeId="0" xr:uid="{FDB04B94-7EE5-4257-82C7-29C8E48EADEC}">
      <text>
        <t>[Threaded comment]
Your version of Excel allows you to read this threaded comment; however, any edits to it will get removed if the file is opened in a newer version of Excel. Learn more: https://go.microsoft.com/fwlink/?linkid=870924
Comment:
    56-day site suspension from 11/05/2025-12/30/2025</t>
      </text>
    </comment>
    <comment ref="E584" authorId="236" shapeId="0" xr:uid="{385B4533-9218-40FF-8C2E-AA3A2780685D}">
      <text>
        <t xml:space="preserve">[Threaded comment]
Your version of Excel allows you to read this threaded comment; however, any edits to it will get removed if the file is opened in a newer version of Excel. Learn more: https://go.microsoft.com/fwlink/?linkid=870924
Comment:
    Per E.Herrera, 03/25/2025:  “I have removed FAA AKT Resource Pools (RP) from both Hillsboro Aero Academy testing centers (Hillsboro and Troutdale) until further notice.  This is pending an FAA investigation.”
</t>
      </text>
    </comment>
    <comment ref="DH587" authorId="237" shapeId="0" xr:uid="{B02BC56A-2950-49B2-B8CB-2707B0A0901A}">
      <text>
        <t>[Threaded comment]
Your version of Excel allows you to read this threaded comment; however, any edits to it will get removed if the file is opened in a newer version of Excel. Learn more: https://go.microsoft.com/fwlink/?linkid=870924
Comment:
    14-Day Site Suspension from 11/15/21-12/01/21
Remedial training completed with Kasandra Crismon on 11/09/21 (TCA requested to retrain all active proctors herself.)
Any lingering inspection finding(s) must be resolved prior to reactivation.</t>
      </text>
    </comment>
    <comment ref="E588" authorId="238" shapeId="0" xr:uid="{94263DF8-D5D1-4E54-85AE-267A5EAFEB5C}">
      <text>
        <t>[Threaded comment]
Your version of Excel allows you to read this threaded comment; however, any edits to it will get removed if the file is opened in a newer version of Excel. Learn more: https://go.microsoft.com/fwlink/?linkid=870924
Comment:
    Audited 10/28/2024 and follow up audit 12/16/2024. Reason:  Retention of PII. Scanner issues. An additional corrective action of 28 days will be imposed if site is again found to have committed same discrepancy.  There are 4 other active AKT sites w/in 25 miles of site.</t>
      </text>
    </comment>
    <comment ref="FJ588" authorId="239" shapeId="0" xr:uid="{9E25E22A-EA4E-45BC-8112-0EB5DBD56808}">
      <text>
        <t>[Threaded comment]
Your version of Excel allows you to read this threaded comment; however, any edits to it will get removed if the file is opened in a newer version of Excel. Learn more: https://go.microsoft.com/fwlink/?linkid=870924
Comment:
    28-day site suspension from 11/05/2024-12/02/2024
Reply:
    28-day site suspension from 12/26/2024-01/22/2025</t>
      </text>
    </comment>
    <comment ref="GK588" authorId="240" shapeId="0" xr:uid="{012910EF-4772-49B2-94D3-EA38081BFC00}">
      <text>
        <t>[Threaded comment]
Your version of Excel allows you to read this threaded comment; however, any edits to it will get removed if the file is opened in a newer version of Excel. Learn more: https://go.microsoft.com/fwlink/?linkid=870924
Comment:
    28-day site suspension from 11/19/2025-12/16/2025</t>
      </text>
    </comment>
    <comment ref="EB603" authorId="241" shapeId="0" xr:uid="{027267BE-BA3A-4730-A970-1AA06C679DA9}">
      <text>
        <t>[Threaded comment]
Your version of Excel allows you to read this threaded comment; however, any edits to it will get removed if the file is opened in a newer version of Excel. Learn more: https://go.microsoft.com/fwlink/?linkid=870924
Comment:
    06/16/2023 Invoice paid -- failed Inspection; 10/13/2023 Invoice paid -- successful Inspection</t>
      </text>
    </comment>
    <comment ref="DV604" authorId="242" shapeId="0" xr:uid="{0A01D2B1-BD94-4063-B267-33DF2F6D14E0}">
      <text>
        <t>[Threaded comment]
Your version of Excel allows you to read this threaded comment; however, any edits to it will get removed if the file is opened in a newer version of Excel. Learn more: https://go.microsoft.com/fwlink/?linkid=870924
Comment:
    14-Day AKT suspension from 09/15/22-09/28/22
Remedial training completed with Jennifer Titus on 09/12/22.
Inspection discrepanc(ies) must be resolved prior to reactivation.</t>
      </text>
    </comment>
    <comment ref="FJ604" authorId="243" shapeId="0" xr:uid="{BE68EF99-1AF6-438D-A93E-564B1649E405}">
      <text>
        <t>[Threaded comment]
Your version of Excel allows you to read this threaded comment; however, any edits to it will get removed if the file is opened in a newer version of Excel. Learn more: https://go.microsoft.com/fwlink/?linkid=870924
Comment:
    28-day site suspension from 06/13/2024 - 07/10/24</t>
      </text>
    </comment>
    <comment ref="CO606" authorId="244" shapeId="0" xr:uid="{F0A49F63-43AD-447F-B367-D08CB0C2604F}">
      <text>
        <t>[Threaded comment]
Your version of Excel allows you to read this threaded comment; however, any edits to it will get removed if the file is opened in a newer version of Excel. Learn more: https://go.microsoft.com/fwlink/?linkid=870924
Comment:
    Per inspector, "Sent email, and called to the site and had no answer.  Visited the site and was closed at the time." Invoice will be paid per agreement to Steve.</t>
      </text>
    </comment>
    <comment ref="DV606" authorId="245" shapeId="0" xr:uid="{C472746A-67DF-4FAE-B0DF-FBB7B75F9A4A}">
      <text>
        <t>[Threaded comment]
Your version of Excel allows you to read this threaded comment; however, any edits to it will get removed if the file is opened in a newer version of Excel. Learn more: https://go.microsoft.com/fwlink/?linkid=870924
Comment:
    14-Day AKT registration suspension from 11/15/22 - 11/28/22
Remedial training completed with Donna Moore 11/15/22.
Any lingering inspection finding(s) must be resolved prior to reactivation.</t>
      </text>
    </comment>
    <comment ref="FJ608" authorId="246" shapeId="0" xr:uid="{98616E73-C5BC-4755-B9BD-A1AA75780CEE}">
      <text>
        <t>[Threaded comment]
Your version of Excel allows you to read this threaded comment; however, any edits to it will get removed if the file is opened in a newer version of Excel. Learn more: https://go.microsoft.com/fwlink/?linkid=870924
Comment:
    56-day site suspension from 03/14 - 05/01/24</t>
      </text>
    </comment>
    <comment ref="GK609" authorId="247" shapeId="0" xr:uid="{8D8830F2-5FF1-449F-85C7-E83B2043A9EB}">
      <text>
        <t>[Threaded comment]
Your version of Excel allows you to read this threaded comment; however, any edits to it will get removed if the file is opened in a newer version of Excel. Learn more: https://go.microsoft.com/fwlink/?linkid=870924
Comment:
    14-day site suspension from 11/04/2025-11/17/2025</t>
      </text>
    </comment>
    <comment ref="FJ610" authorId="248" shapeId="0" xr:uid="{38FFB964-2AC4-40CE-AEB5-88F094F51371}">
      <text>
        <t>[Threaded comment]
Your version of Excel allows you to read this threaded comment; however, any edits to it will get removed if the file is opened in a newer version of Excel. Learn more: https://go.microsoft.com/fwlink/?linkid=870924
Comment:
    14-day site suspension from 06/11/2024 - 06/24/24</t>
      </text>
    </comment>
    <comment ref="E613" authorId="249" shapeId="0" xr:uid="{C461EB44-82C1-4D8C-BEED-1641FFAE062C}">
      <text>
        <t>[Threaded comment]
Your version of Excel allows you to read this threaded comment; however, any edits to it will get removed if the file is opened in a newer version of Excel. Learn more: https://go.microsoft.com/fwlink/?linkid=870924
Comment:
    Per GSanchez, 02/26/2025: “FAA AKT RP reassociated. Site will resume AKT. Provider Supervisor role and contact info updated. Active proctor confirmed. Supplement book edition and count confirmed. Video surveillance view and retention confirmed.”</t>
      </text>
    </comment>
    <comment ref="DV613" authorId="250" shapeId="0" xr:uid="{463BC5A0-FBED-47C9-9429-A218A66171AA}">
      <text>
        <t>[Threaded comment]
Your version of Excel allows you to read this threaded comment; however, any edits to it will get removed if the file is opened in a newer version of Excel. Learn more: https://go.microsoft.com/fwlink/?linkid=870924
Comment:
    14-Day Site Suspension from 05/20/22 -06/03/22
Remedial trainingcompleted with General Manager (Alex) on 06/01/22
Any lingering inspection finding(s) must be resolved prior to reactivation</t>
      </text>
    </comment>
    <comment ref="GK613" authorId="251" shapeId="0" xr:uid="{84DD0671-5342-4D6E-A09F-837DA925E1F6}">
      <text>
        <t>[Threaded comment]
Your version of Excel allows you to read this threaded comment; however, any edits to it will get removed if the file is opened in a newer version of Excel. Learn more: https://go.microsoft.com/fwlink/?linkid=870924
Comment:
    28-day site suspension from 11/19/2025-12/16/2025</t>
      </text>
    </comment>
    <comment ref="GK616" authorId="252" shapeId="0" xr:uid="{073995A1-5568-43DA-9E5D-C2B8AF997D2C}">
      <text>
        <t>[Threaded comment]
Your version of Excel allows you to read this threaded comment; however, any edits to it will get removed if the file is opened in a newer version of Excel. Learn more: https://go.microsoft.com/fwlink/?linkid=870924
Comment:
    14-day site suspension from 11/07/2025-11/20/2025</t>
      </text>
    </comment>
    <comment ref="GK629" authorId="253" shapeId="0" xr:uid="{41F02EF3-0977-40B4-84BD-182CEAAB6423}">
      <text>
        <t>[Threaded comment]
Your version of Excel allows you to read this threaded comment; however, any edits to it will get removed if the file is opened in a newer version of Excel. Learn more: https://go.microsoft.com/fwlink/?linkid=870924
Comment:
    14-day site suspension from 08/07/2025-08/20/2025. Corrective action conferred with EHerrera</t>
      </text>
    </comment>
    <comment ref="CO630" authorId="254" shapeId="0" xr:uid="{4AFCD1C5-77E8-4217-93E9-14EAEA90DFB6}">
      <text>
        <t>[Threaded comment]
Your version of Excel allows you to read this threaded comment; however, any edits to it will get removed if the file is opened in a newer version of Excel. Learn more: https://go.microsoft.com/fwlink/?linkid=870924
Comment:
    Inspector visited but site was closed.  Invoice  paid
Reply:
    Retry inspection in 2022
Reply:
    Inspection conducted successfully 03/02/2022</t>
      </text>
    </comment>
    <comment ref="FJ636" authorId="255" shapeId="0" xr:uid="{AD26EECD-6438-4A69-BFA9-47FEE471504A}">
      <text>
        <t>[Threaded comment]
Your version of Excel allows you to read this threaded comment; however, any edits to it will get removed if the file is opened in a newer version of Excel. Learn more: https://go.microsoft.com/fwlink/?linkid=870924
Comment:
    14-day site suspension from 07/23/2024 - 08/05/2024.</t>
      </text>
    </comment>
    <comment ref="GK648" authorId="256" shapeId="0" xr:uid="{B24BEDA1-3D0A-4FF5-B188-FF727336193F}">
      <text>
        <t>[Threaded comment]
Your version of Excel allows you to read this threaded comment; however, any edits to it will get removed if the file is opened in a newer version of Excel. Learn more: https://go.microsoft.com/fwlink/?linkid=870924
Comment:
    14-day site suspension from 06/06/2025-06/19/2025</t>
      </text>
    </comment>
    <comment ref="DV653" authorId="257" shapeId="0" xr:uid="{6450A0ED-5790-4CA7-992C-6EBF1BC9E915}">
      <text>
        <t>[Threaded comment]
Your version of Excel allows you to read this threaded comment; however, any edits to it will get removed if the file is opened in a newer version of Excel. Learn more: https://go.microsoft.com/fwlink/?linkid=870924
Comment:
    14-Day Site Suspension from 08/15/22-08/28/22
Remedial training completed with Sandra Marlas on 08/29/22
Any lingering inspection finding(s) must be resolved prior to reactivation</t>
      </text>
    </comment>
    <comment ref="FJ654" authorId="258" shapeId="0" xr:uid="{AB89B36B-48CA-4FD0-88AC-0B0B051A2C40}">
      <text>
        <t>[Threaded comment]
Your version of Excel allows you to read this threaded comment; however, any edits to it will get removed if the file is opened in a newer version of Excel. Learn more: https://go.microsoft.com/fwlink/?linkid=870924
Comment:
    14-day site suspension from 12/18/2024-12/31/2024</t>
      </text>
    </comment>
    <comment ref="DV656" authorId="259" shapeId="0" xr:uid="{41E6C8EE-4498-450E-8D05-22B0E8058D8F}">
      <text>
        <t>[Threaded comment]
Your version of Excel allows you to read this threaded comment; however, any edits to it will get removed if the file is opened in a newer version of Excel. Learn more: https://go.microsoft.com/fwlink/?linkid=870924
Comment:
    14-Day Site Suspension from 08/15/22-08/28/22
Remedial training completed with Colin Gonzalez on 08/09/22 
Any lingering inspection finding(s) must be resolved prior to reactivation</t>
      </text>
    </comment>
    <comment ref="DH657" authorId="260" shapeId="0" xr:uid="{4CD4029D-D0B9-47D0-83A0-BEC0B4D7B6BF}">
      <text>
        <t>[Threaded comment]
Your version of Excel allows you to read this threaded comment; however, any edits to it will get removed if the file is opened in a newer version of Excel. Learn more: https://go.microsoft.com/fwlink/?linkid=870924
Comment:
    Remedial trainig with Director Llesmin Gonzalez completed on 09/21/2021.
No futher corrective action.  Too few AKT records.  Stern warning.</t>
      </text>
    </comment>
    <comment ref="FJ657" authorId="261" shapeId="0" xr:uid="{83BBA987-91FE-4E21-845B-3FA942E09E79}">
      <text>
        <t>[Threaded comment]
Your version of Excel allows you to read this threaded comment; however, any edits to it will get removed if the file is opened in a newer version of Excel. Learn more: https://go.microsoft.com/fwlink/?linkid=870924
Comment:
    28-day site suspension from 05/14/24 - 06/10/24</t>
      </text>
    </comment>
    <comment ref="CO660" authorId="262" shapeId="0" xr:uid="{FAC2C38C-516A-4B0C-B62E-89083E05193F}">
      <text>
        <t>[Threaded comment]
Your version of Excel allows you to read this threaded comment; however, any edits to it will get removed if the file is opened in a newer version of Excel. Learn more: https://go.microsoft.com/fwlink/?linkid=870924
Comment:
    Inspector's notes: "Got in contact in advance by email, got confirmation of the visit and when I got there the site was closed. Made a call and found out the owner had a last minute surgery and his wife was recovering from a brain surgery. The in spection wasn't able to be completed."  Invoice will be paid
Reply:
    Retry inspection in 2022</t>
      </text>
    </comment>
    <comment ref="DV663" authorId="263" shapeId="0" xr:uid="{C58CC3DF-63E4-4043-97D8-FA24500D71B1}">
      <text>
        <t>[Threaded comment]
Your version of Excel allows you to read this threaded comment; however, any edits to it will get removed if the file is opened in a newer version of Excel. Learn more: https://go.microsoft.com/fwlink/?linkid=870924
Comment:
    14-Day Site Suspension from 08/15/22-08/28/22
Remedial training completed with Shelby Peterson on 08/12/22.
Any lingering inspection finding(s) must be resolved prior to reactivation</t>
      </text>
    </comment>
    <comment ref="FJ663" authorId="264" shapeId="0" xr:uid="{4D58E2A1-DD13-4385-AF4C-2DA54BD4BE0D}">
      <text>
        <t>[Threaded comment]
Your version of Excel allows you to read this threaded comment; however, any edits to it will get removed if the file is opened in a newer version of Excel. Learn more: https://go.microsoft.com/fwlink/?linkid=870924
Comment:
    56-day site suspension from 03/11/24 - 05/06/24</t>
      </text>
    </comment>
    <comment ref="DV666" authorId="265" shapeId="0" xr:uid="{3AF39A38-2F8D-43C7-B2BF-FB55BF6C4D5F}">
      <text>
        <t>[Threaded comment]
Your version of Excel allows you to read this threaded comment; however, any edits to it will get removed if the file is opened in a newer version of Excel. Learn more: https://go.microsoft.com/fwlink/?linkid=870924
Comment:
    14-Day AKT Suspension from 09/15/22-09/28/22.
Remedial training completed with George Knupple and Brian Seymour on 09/02/22.
Inspection discrepac(ies) must be resolved prior to reactivation</t>
      </text>
    </comment>
    <comment ref="FJ666" authorId="266" shapeId="0" xr:uid="{83AF7D18-7EF3-4830-BE06-74A65160396B}">
      <text>
        <t xml:space="preserve">[Threaded comment]
Your version of Excel allows you to read this threaded comment; however, any edits to it will get removed if the file is opened in a newer version of Excel. Learn more: https://go.microsoft.com/fwlink/?linkid=870924
Comment:
    28-day site suspension from 10/29/2024-11/25/2024
</t>
      </text>
    </comment>
    <comment ref="E667" authorId="267" shapeId="0" xr:uid="{C6D99D5A-5557-4BE2-94F0-6416014CD659}">
      <text>
        <t>[Threaded comment]
Your version of Excel allows you to read this threaded comment; however, any edits to it will get removed if the file is opened in a newer version of Excel. Learn more: https://go.microsoft.com/fwlink/?linkid=870924
Comment:
    Site only tests once a year. Open only to students.</t>
      </text>
    </comment>
    <comment ref="AU669" authorId="268" shapeId="0" xr:uid="{3F345C64-29EE-44CA-B973-DB516B6466AC}">
      <text>
        <t>[Threaded comment]
Your version of Excel allows you to read this threaded comment; however, any edits to it will get removed if the file is opened in a newer version of Excel. Learn more: https://go.microsoft.com/fwlink/?linkid=870924
Comment:
    Bathroom door is not ADA Compliant (24’ inch only)</t>
      </text>
    </comment>
    <comment ref="FJ670" authorId="269" shapeId="0" xr:uid="{BD328315-BBB2-4EB1-9E89-1CB5DD759457}">
      <text>
        <t>[Threaded comment]
Your version of Excel allows you to read this threaded comment; however, any edits to it will get removed if the file is opened in a newer version of Excel. Learn more: https://go.microsoft.com/fwlink/?linkid=870924
Comment:
    14-day site suspension from 05/14/24 - 05/27/24</t>
      </text>
    </comment>
    <comment ref="GK672" authorId="270" shapeId="0" xr:uid="{65A91561-A252-4DD0-ACEE-31EBF7ED24AB}">
      <text>
        <t>[Threaded comment]
Your version of Excel allows you to read this threaded comment; however, any edits to it will get removed if the file is opened in a newer version of Excel. Learn more: https://go.microsoft.com/fwlink/?linkid=870924
Comment:
    14-day site suspension from 08/13/2025-08/26/2025</t>
      </text>
    </comment>
    <comment ref="FJ675" authorId="271" shapeId="0" xr:uid="{6A50B0BF-480B-4366-94A9-C045BABCB061}">
      <text>
        <t>[Threaded comment]
Your version of Excel allows you to read this threaded comment; however, any edits to it will get removed if the file is opened in a newer version of Excel. Learn more: https://go.microsoft.com/fwlink/?linkid=870924
Comment:
    14-day site suspension from 06/07/2024 - 06/20/24</t>
      </text>
    </comment>
    <comment ref="DV677" authorId="272" shapeId="0" xr:uid="{7BA98FE5-F85B-476C-88E3-97ABEE53DFA8}">
      <text>
        <t>[Threaded comment]
Your version of Excel allows you to read this threaded comment; however, any edits to it will get removed if the file is opened in a newer version of Excel. Learn more: https://go.microsoft.com/fwlink/?linkid=870924
Comment:
    14-Day Site Suspension from 02/15/22-02/28/22
Remedial training completed with Bradley Athey on 02/08/22.
Any lingering inspection finding(s) must be resolved prior to reactivation.</t>
      </text>
    </comment>
    <comment ref="FJ677" authorId="273" shapeId="0" xr:uid="{CF32C50D-BEAC-410C-B865-6FC6D084C075}">
      <text>
        <t>[Threaded comment]
Your version of Excel allows you to read this threaded comment; however, any edits to it will get removed if the file is opened in a newer version of Excel. Learn more: https://go.microsoft.com/fwlink/?linkid=870924
Comment:
    28-day site suspension 11/06/2024-12/03/2024</t>
      </text>
    </comment>
    <comment ref="DV679" authorId="274" shapeId="0" xr:uid="{E3D34634-4E2A-4C66-9758-6D879F78AB6D}">
      <text>
        <t>[Threaded comment]
Your version of Excel allows you to read this threaded comment; however, any edits to it will get removed if the file is opened in a newer version of Excel. Learn more: https://go.microsoft.com/fwlink/?linkid=870924
Comment:
    28-Day Site Suspension from 07/15/22-08/11/22
Remedial training completed with Victor Gates on 06/29/22
Any lingering inspection finding(s) must be resolved prior to reactivation</t>
      </text>
    </comment>
    <comment ref="FJ679" authorId="275" shapeId="0" xr:uid="{CAEA3181-67C0-42F3-9F61-BCA4317BBE1C}">
      <text>
        <t>[Threaded comment]
Your version of Excel allows you to read this threaded comment; however, any edits to it will get removed if the file is opened in a newer version of Excel. Learn more: https://go.microsoft.com/fwlink/?linkid=870924
Comment:
    112-day site suspension from 03/07/24 - 06/26/24</t>
      </text>
    </comment>
    <comment ref="DV685" authorId="276" shapeId="0" xr:uid="{1B33DFA9-F2EC-40AE-B5AD-9892D598199E}">
      <text>
        <t>[Threaded comment]
Your version of Excel allows you to read this threaded comment; however, any edits to it will get removed if the file is opened in a newer version of Excel. Learn more: https://go.microsoft.com/fwlink/?linkid=870924
Comment:
    28-Day AKT Suspension from 12/05/22-01/01/23
Remedial training completed with Steven Daun 12/05/22
Any lingering inspection finding(s) must be resolved prior to reactivation</t>
      </text>
    </comment>
    <comment ref="GK685" authorId="277" shapeId="0" xr:uid="{6944F42A-7259-41AC-A744-3E5E65F219E7}">
      <text>
        <t>[Threaded comment]
Your version of Excel allows you to read this threaded comment; however, any edits to it will get removed if the file is opened in a newer version of Excel. Learn more: https://go.microsoft.com/fwlink/?linkid=870924
Comment:
    28-day site suspension from 03/27/2025-04/23/2025</t>
      </text>
    </comment>
    <comment ref="DH686" authorId="278" shapeId="0" xr:uid="{E6A72492-94E7-4C17-9ED2-D25E84DE0C65}">
      <text>
        <t>[Threaded comment]
Your version of Excel allows you to read this threaded comment; however, any edits to it will get removed if the file is opened in a newer version of Excel. Learn more: https://go.microsoft.com/fwlink/?linkid=870924
Comment:
    Remedial training completed with Patti Madewell
Reply:
    14-Day Site Suspension from April 5-18.</t>
      </text>
    </comment>
    <comment ref="GK687" authorId="279" shapeId="0" xr:uid="{5FD28455-8208-4483-BC8A-DC777866AF9C}">
      <text>
        <t>[Threaded comment]
Your version of Excel allows you to read this threaded comment; however, any edits to it will get removed if the file is opened in a newer version of Excel. Learn more: https://go.microsoft.com/fwlink/?linkid=870924
Comment:
    14-day site suspension from 02/14/2025-02/27/2025</t>
      </text>
    </comment>
    <comment ref="FJ693" authorId="280" shapeId="0" xr:uid="{78AD4842-A20B-4482-8630-9C938C8F1926}">
      <text>
        <t>[Threaded comment]
Your version of Excel allows you to read this threaded comment; however, any edits to it will get removed if the file is opened in a newer version of Excel. Learn more: https://go.microsoft.com/fwlink/?linkid=870924
Comment:
    14-day site suspension from 08/02/2024 - 08/15/2024.</t>
      </text>
    </comment>
    <comment ref="DV695" authorId="281" shapeId="0" xr:uid="{8F184226-0E6D-4031-9A64-AC9EBF53CFA4}">
      <text>
        <t>[Threaded comment]
Your version of Excel allows you to read this threaded comment; however, any edits to it will get removed if the file is opened in a newer version of Excel. Learn more: https://go.microsoft.com/fwlink/?linkid=870924
Comment:
    28-Day AKT Suspension from 12/05/22-01/01/23
Remedial training completed with Ana Prakash 12/05/22
Any lingering inspection finding(s) must be resolved prior to reactivation</t>
      </text>
    </comment>
    <comment ref="GK695" authorId="282" shapeId="0" xr:uid="{A922C01E-0242-4BF3-AD6A-59369795F083}">
      <text>
        <t>[Threaded comment]
Your version of Excel allows you to read this threaded comment; however, any edits to it will get removed if the file is opened in a newer version of Excel. Learn more: https://go.microsoft.com/fwlink/?linkid=870924
Comment:
    28-day site suspension from 02/18/2025-03/17/2025</t>
      </text>
    </comment>
    <comment ref="FJ696" authorId="283" shapeId="0" xr:uid="{CD159014-22B9-488D-92E5-2163259B0BAE}">
      <text>
        <t>[Threaded comment]
Your version of Excel allows you to read this threaded comment; however, any edits to it will get removed if the file is opened in a newer version of Excel. Learn more: https://go.microsoft.com/fwlink/?linkid=870924
Comment:
    14-day site suspension from 07/02/2024 - 07/15/2024.</t>
      </text>
    </comment>
    <comment ref="DV697" authorId="284" shapeId="0" xr:uid="{FBB09DB7-10FF-4024-8C12-F134C062FFB3}">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Will Strieder (owner) on 09/14/22.
Any inspection discrepanc(ies) must be resolved prior to reactivation**</t>
      </text>
    </comment>
    <comment ref="E710" authorId="285" shapeId="0" xr:uid="{FB656796-941D-413A-8123-877C292F06E9}">
      <text>
        <t>[Threaded comment]
Your version of Excel allows you to read this threaded comment; however, any edits to it will get removed if the file is opened in a newer version of Excel. Learn more: https://go.microsoft.com/fwlink/?linkid=870924
Comment:
    Per P.Quesada, 12/01/2025:  “Just wanted to confirm we will be proceeding with closing LAS78801 Laughlin Testing Center due to the issues of ADA compliance and video surveillance”</t>
      </text>
    </comment>
    <comment ref="FJ711" authorId="286" shapeId="0" xr:uid="{B9B80EDA-E9A4-420C-BF05-79996880D036}">
      <text>
        <t>[Threaded comment]
Your version of Excel allows you to read this threaded comment; however, any edits to it will get removed if the file is opened in a newer version of Excel. Learn more: https://go.microsoft.com/fwlink/?linkid=870924
Comment:
    14-day site suspension from 12/17/2024-12/31/2024</t>
      </text>
    </comment>
    <comment ref="CO720" authorId="287" shapeId="0" xr:uid="{7D3F02D0-4B26-4464-946C-142B9DC585DF}">
      <text>
        <t>[Threaded comment]
Your version of Excel allows you to read this threaded comment; however, any edits to it will get removed if the file is opened in a newer version of Excel. Learn more: https://go.microsoft.com/fwlink/?linkid=870924
Comment:
    Incorrect address on Inspections List.  Address was for ABS76205.  Invoice will be paid.
Reply:
    Retry inspection in 2022</t>
      </text>
    </comment>
    <comment ref="CO721" authorId="288" shapeId="0" xr:uid="{78584335-D5F5-4D6B-957F-B400404AB254}">
      <text>
        <t>[Threaded comment]
Your version of Excel allows you to read this threaded comment; however, any edits to it will get removed if the file is opened in a newer version of Excel. Learn more: https://go.microsoft.com/fwlink/?linkid=870924
Comment:
    Inspector contacted site to conduct inspection.  No response.  Possbily closed.  Email sent to verify offline status.  Invoice will be paid.
Reply:
    Retry inspection in 2022</t>
      </text>
    </comment>
    <comment ref="DU725" authorId="289" shapeId="0" xr:uid="{0AD9C70B-93E1-40FE-AA07-C41DE2C05A69}">
      <text>
        <t>[Threaded comment]
Your version of Excel allows you to read this threaded comment; however, any edits to it will get removed if the file is opened in a newer version of Excel. Learn more: https://go.microsoft.com/fwlink/?linkid=870924
Comment:
    Reduced to 3 missing authorizations. TCA uploaded AKTR post sign-in but on same day. Self-dicslosed.</t>
      </text>
    </comment>
    <comment ref="FJ725" authorId="290" shapeId="0" xr:uid="{6313700E-A34C-4C95-A0C9-3BB953837944}">
      <text>
        <t>[Threaded comment]
Your version of Excel allows you to read this threaded comment; however, any edits to it will get removed if the file is opened in a newer version of Excel. Learn more: https://go.microsoft.com/fwlink/?linkid=870924
Comment:
    14-day site suspension from 07/24/2024 - 08/06/2024.</t>
      </text>
    </comment>
    <comment ref="DU726" authorId="291" shapeId="0" xr:uid="{D5A26F69-BA1F-478F-A7C0-868BE13F726C}">
      <text>
        <t>[Threaded comment]
Your version of Excel allows you to read this threaded comment; however, any edits to it will get removed if the file is opened in a newer version of Excel. Learn more: https://go.microsoft.com/fwlink/?linkid=870924
Comment:
    Missing AKTR self disclosed and uploaded to proctor account by Wendy Bailey-Garcia.  Missing authorization discrepancy reduced from 2 to 1.</t>
      </text>
    </comment>
    <comment ref="FJ726" authorId="292" shapeId="0" xr:uid="{37A78B55-2F52-4A43-B0CA-CEC7701EC924}">
      <text>
        <t>[Threaded comment]
Your version of Excel allows you to read this threaded comment; however, any edits to it will get removed if the file is opened in a newer version of Excel. Learn more: https://go.microsoft.com/fwlink/?linkid=870924
Comment:
    14-day site suspension from 11/14/2024-11/27/2024</t>
      </text>
    </comment>
    <comment ref="FJ728" authorId="293" shapeId="0" xr:uid="{4FB8720D-45B7-47AB-9B94-8EC7E87BDD8B}">
      <text>
        <t>[Threaded comment]
Your version of Excel allows you to read this threaded comment; however, any edits to it will get removed if the file is opened in a newer version of Excel. Learn more: https://go.microsoft.com/fwlink/?linkid=870924
Comment:
    14-day site suspension from 06/25/2024 - 07/08/2024</t>
      </text>
    </comment>
    <comment ref="E735" authorId="294" shapeId="0" xr:uid="{E915F971-8495-446A-A117-A09F4AC827FC}">
      <text>
        <t xml:space="preserve">[Threaded comment]
Your version of Excel allows you to read this threaded comment; however, any edits to it will get removed if the file is opened in a newer version of Excel. Learn more: https://go.microsoft.com/fwlink/?linkid=870924
Comment:
    EVM Update: The address on the EVM needs to be updated from 620 Moorefield Park Drive, Suite 205, Richmond, VA 23236, to 620 Moorefield Park Drive, Suite 205, North Chesterfield, VA 23236.
</t>
      </text>
    </comment>
    <comment ref="DV738" authorId="295" shapeId="0" xr:uid="{16C74A88-D077-4DBB-A95F-9F4A3AE0AC93}">
      <text>
        <t>[Threaded comment]
Your version of Excel allows you to read this threaded comment; however, any edits to it will get removed if the file is opened in a newer version of Excel. Learn more: https://go.microsoft.com/fwlink/?linkid=870924
Comment:
    14-Day Site Suspension from 08/01/22-08/14/22
Remedial must be completed prior to reactivation.
Any lingering inspection finding(s) must be resolved prior to reactivation</t>
      </text>
    </comment>
    <comment ref="DV747" authorId="296" shapeId="0" xr:uid="{A5A33080-B953-44D8-B5B3-7ACAA052988A}">
      <text>
        <t>[Threaded comment]
Your version of Excel allows you to read this threaded comment; however, any edits to it will get removed if the file is opened in a newer version of Excel. Learn more: https://go.microsoft.com/fwlink/?linkid=870924
Comment:
    14-Day Site Suspension from 03/01/22-03/14/22.
Remedial training completed with Mary Munson on 02/14/22
Any lingering inspection finding(s) must be resolved prior to reactivation.</t>
      </text>
    </comment>
    <comment ref="FJ747" authorId="297" shapeId="0" xr:uid="{04D4396C-D49B-4737-979C-AF34029C8DFC}">
      <text>
        <t>[Threaded comment]
Your version of Excel allows you to read this threaded comment; however, any edits to it will get removed if the file is opened in a newer version of Excel. Learn more: https://go.microsoft.com/fwlink/?linkid=870924
Comment:
    28-day site suspension from 06/11/2024 - 07/08/24</t>
      </text>
    </comment>
    <comment ref="DV749" authorId="298" shapeId="0" xr:uid="{21847F4E-D220-463E-A976-955E6BDAF9D1}">
      <text>
        <t>[Threaded comment]
Your version of Excel allows you to read this threaded comment; however, any edits to it will get removed if the file is opened in a newer version of Excel. Learn more: https://go.microsoft.com/fwlink/?linkid=870924
Comment:
    14-Day Site Suspension from 02/15/22-02/28/22
Remedial training completed with Eric Freidrich on 02/09/22.
Any lingering inspection finding(s) must be resolved prior to reactivation</t>
      </text>
    </comment>
    <comment ref="FJ749" authorId="299" shapeId="0" xr:uid="{F25E46C0-2895-4BF5-B9B7-F1AA952E0EB6}">
      <text>
        <t>[Threaded comment]
Your version of Excel allows you to read this threaded comment; however, any edits to it will get removed if the file is opened in a newer version of Excel. Learn more: https://go.microsoft.com/fwlink/?linkid=870924
Comment:
    28-day site suspension from 03/01/24 - 03/27/24.</t>
      </text>
    </comment>
    <comment ref="GK749" authorId="300" shapeId="0" xr:uid="{264CC2E7-9BA1-4C80-AA96-6D27EF8BD718}">
      <text>
        <t>[Threaded comment]
Your version of Excel allows you to read this threaded comment; however, any edits to it will get removed if the file is opened in a newer version of Excel. Learn more: https://go.microsoft.com/fwlink/?linkid=870924
Comment:
    56-day site suspension from 04/03/2025-05/28/2025</t>
      </text>
    </comment>
    <comment ref="DH750" authorId="301" shapeId="0" xr:uid="{0317DA4D-B7C9-4D5E-9C5D-9B41DC55B244}">
      <text>
        <t>[Threaded comment]
Your version of Excel allows you to read this threaded comment; however, any edits to it will get removed if the file is opened in a newer version of Excel. Learn more: https://go.microsoft.com/fwlink/?linkid=870924
Comment:
    14-Day Site Suspension from 09/17/21-09/30/21. 
Remedial training completed with Debbie Simpson.
Any lingering inspection findings must be resolved prior to reactivation.</t>
      </text>
    </comment>
    <comment ref="DV751" authorId="302" shapeId="0" xr:uid="{C0FCEE18-B061-4390-8663-D7D3A59A157B}">
      <text>
        <t>[Threaded comment]
Your version of Excel allows you to read this threaded comment; however, any edits to it will get removed if the file is opened in a newer version of Excel. Learn more: https://go.microsoft.com/fwlink/?linkid=870924
Comment:
    14-Day Site Suspension from 07/15/22 -07/28/22
Remedial training completed with Nelle Cornelison (RA) on 06/29/22.
Any lingering inspection finding(s) must be resolved prior to reactivation</t>
      </text>
    </comment>
    <comment ref="DH752" authorId="303" shapeId="0" xr:uid="{409100AD-AB9C-40B7-B2B5-21C707783EBA}">
      <text>
        <t>[Threaded comment]
Your version of Excel allows you to read this threaded comment; however, any edits to it will get removed if the file is opened in a newer version of Excel. Learn more: https://go.microsoft.com/fwlink/?linkid=870924
Comment:
    Remedial training with Theresa Hart
Reply:
    14-Day Site Suspension from April 5-18.</t>
      </text>
    </comment>
    <comment ref="E757" authorId="304" shapeId="0" xr:uid="{2E80D61F-FD89-4B98-81E3-1E753B8F76D4}">
      <text>
        <t>[Threaded comment]
Your version of Excel allows you to read this threaded comment; however, any edits to it will get removed if the file is opened in a newer version of Excel. Learn more: https://go.microsoft.com/fwlink/?linkid=870924
Comment:
    No Evacuation Route/Plan</t>
      </text>
    </comment>
    <comment ref="E765" authorId="305" shapeId="0" xr:uid="{F5A89545-A814-4A78-A298-482EE2830EC3}">
      <text>
        <t xml:space="preserve">[Threaded comment]
Your version of Excel allows you to read this threaded comment; however, any edits to it will get removed if the file is opened in a newer version of Excel. Learn more: https://go.microsoft.com/fwlink/?linkid=870924
Comment:
    Inactivated per Site Management 08/03/2023
Reply:
    pquesada2/21/2024 4:38:07 PMChecklist approved. Site move completed. Site move from 2131 Airport Dr to 1911 Airport Drive Green Bay, WI 54313 within same zip code. No change in site code. FAA-AKT and IAR RPs added. Reactivated for FAA-AKT administration. 
Reply:
    pquesada11/22/2023 11:28:37 AMAccounting approved name change from CAVU Aviation to Pilotsmith, Inc. No change in EIN/No change in site code required. </t>
      </text>
    </comment>
    <comment ref="DV769" authorId="306" shapeId="0" xr:uid="{4F272663-BD56-43C9-8E6C-08F66B58EDAC}">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Bryan Rood on 09/13/22.
Any inspection discrepanc(ies) must be resolved prior to reactivation.</t>
      </text>
    </comment>
    <comment ref="FJ770" authorId="307" shapeId="0" xr:uid="{37F8345D-0F34-4E95-9CB6-3CEEFB3D1956}">
      <text>
        <t>[Threaded comment]
Your version of Excel allows you to read this threaded comment; however, any edits to it will get removed if the file is opened in a newer version of Excel. Learn more: https://go.microsoft.com/fwlink/?linkid=870924
Comment:
    14-day site suspension from 08/20/2024 - 09/02/2024.</t>
      </text>
    </comment>
    <comment ref="FJ773" authorId="308" shapeId="0" xr:uid="{1352D6D6-10F7-4C8F-B3B6-F4607132F217}">
      <text>
        <t>[Threaded comment]
Your version of Excel allows you to read this threaded comment; however, any edits to it will get removed if the file is opened in a newer version of Excel. Learn more: https://go.microsoft.com/fwlink/?linkid=870924
Comment:
    14-day site suspension from 07/25/2024 - 08/07/2024.</t>
      </text>
    </comment>
    <comment ref="E776" authorId="309" shapeId="0" xr:uid="{E2D4D404-C608-49E3-97A0-6D484CC64F34}">
      <text>
        <t>[Threaded comment]
Your version of Excel allows you to read this threaded comment; however, any edits to it will get removed if the file is opened in a newer version of Excel. Learn more: https://go.microsoft.com/fwlink/?linkid=870924
Comment:
    Per Donna Meyer, 04/11/24: "In response to your inquiry, Yes, we do intend to keep the testing center active.  I have recently retaken my Proctor Certification exam."
Reply:
    Per Donna Meyer, 10/08/24: “Yes, we do plan to resume testing very soon.  I, Donna Meyer, Testing Center Supervisor, have been out with medical issues (knee and hip replacements), and not able to schedule and perform the duties required.  I am working on getting my proctor recurrent training/exam completed this week and will open up some available time on the schedule.
Thank you, please let me know if you need anything else from me on this matter.”</t>
      </text>
    </comment>
    <comment ref="E779" authorId="310" shapeId="0" xr:uid="{26E9C134-0961-410D-87CD-58AEE3A05616}">
      <text>
        <t>[Threaded comment]
Your version of Excel allows you to read this threaded comment; however, any edits to it will get removed if the file is opened in a newer version of Excel. Learn more: https://go.microsoft.com/fwlink/?linkid=870924
Comment:
    Per Neni Watkins, "04/08/24: "We are pleased to notify you that Scandinavian Aviation Academy Inc. (LAS92101) will resume administering FAA-AKT effective April 8, 2024."
Reply:
    Per Neni Watkins, 01/10/2025: “We plan to offer the testing services again in the future.  The company was changing its customer strategy, and we expect more activity starting later this spring.”
Reply:
    Follow up email sent 04/02/2025 to confirm Spring 2025 start of AKT
Reply:
    Per Neni Watkins, 04/09/2025: “...we may not resume testing until mid-summer or the fall academic semester.”</t>
      </text>
    </comment>
    <comment ref="FJ779" authorId="311" shapeId="0" xr:uid="{F862E332-4E26-42D3-BF2D-82FA8C42A9E9}">
      <text>
        <t>[Threaded comment]
Your version of Excel allows you to read this threaded comment; however, any edits to it will get removed if the file is opened in a newer version of Excel. Learn more: https://go.microsoft.com/fwlink/?linkid=870924
Comment:
    14-day site suspension from 11/08/2024-11/21/2024</t>
      </text>
    </comment>
    <comment ref="E780" authorId="312" shapeId="0" xr:uid="{D4B331BC-E510-44BD-B74A-53DCB56428D5}">
      <text>
        <t>[Threaded comment]
Your version of Excel allows you to read this threaded comment; however, any edits to it will get removed if the file is opened in a newer version of Excel. Learn more: https://go.microsoft.com/fwlink/?linkid=870924
Comment:
    Per Denise Duncan, 04/09/2024: "Yes, we are going to resume. We had a physical inspection but now need to have a tutorial for administering exams through the new PSI system. Is there an online tutorial available?
Time just gets away during the day and I have forgotten to follow up."</t>
      </text>
    </comment>
    <comment ref="E781" authorId="313" shapeId="0" xr:uid="{0FDE2900-C2C1-49B2-ACF8-470D70D30F39}">
      <text>
        <t>[Threaded comment]
Your version of Excel allows you to read this threaded comment; however, any edits to it will get removed if the file is opened in a newer version of Excel. Learn more: https://go.microsoft.com/fwlink/?linkid=870924
Comment:
    Per GBugay, 04/10/24, Follow-up offline email sent to payam_kambob@yahoo.com returned mailer.daemon.</t>
      </text>
    </comment>
    <comment ref="GK782" authorId="314" shapeId="0" xr:uid="{53140BDD-B5D8-463F-BE1A-C0A2BED7D752}">
      <text>
        <t>[Threaded comment]
Your version of Excel allows you to read this threaded comment; however, any edits to it will get removed if the file is opened in a newer version of Excel. Learn more: https://go.microsoft.com/fwlink/?linkid=870924
Comment:
    14-day site suspension from 10/03/2025-10/16/2025</t>
      </text>
    </comment>
    <comment ref="DH783" authorId="315" shapeId="0" xr:uid="{3460F7DB-EB71-4E51-9465-0D520190ED0B}">
      <text>
        <t>[Threaded comment]
Your version of Excel allows you to read this threaded comment; however, any edits to it will get removed if the file is opened in a newer version of Excel. Learn more: https://go.microsoft.com/fwlink/?linkid=870924
Comment:
    14-Day Site Suspension from 11/01/21-11/14/21
Remedial training completed with Amanda DeLillo and and Francis Nocifora on 10/13/21.
Any lingering inspection finding(s) must be resolved prior to reactivation</t>
      </text>
    </comment>
    <comment ref="FJ783" authorId="316" shapeId="0" xr:uid="{CC1C0D2D-C94D-4BA4-B9A3-D584A47BE051}">
      <text>
        <t>[Threaded comment]
Your version of Excel allows you to read this threaded comment; however, any edits to it will get removed if the file is opened in a newer version of Excel. Learn more: https://go.microsoft.com/fwlink/?linkid=870924
Comment:
    28-day site suspension from 02/16/24 - 03/14/24</t>
      </text>
    </comment>
    <comment ref="E784" authorId="317" shapeId="0" xr:uid="{079B7AB2-E863-4E35-B3C1-66E2CE5FF05E}">
      <text>
        <t>[Threaded comment]
Your version of Excel allows you to read this threaded comment; however, any edits to it will get removed if the file is opened in a newer version of Excel. Learn more: https://go.microsoft.com/fwlink/?linkid=870924
Comment:
    Email responses from Zoltan Bodnar “We do not intend to close the testing center. 
The proctors that we have on staff primaly doing FAA checks and it is clashing with the times for the AKT testing times.
Make it difficult to schedule anyone.” 10/02/25</t>
      </text>
    </comment>
    <comment ref="E785" authorId="318" shapeId="0" xr:uid="{81036AE8-2304-4127-9FD7-B1325B0804B7}">
      <text>
        <t>[Threaded comment]
Your version of Excel allows you to read this threaded comment; however, any edits to it will get removed if the file is opened in a newer version of Excel. Learn more: https://go.microsoft.com/fwlink/?linkid=870924
Comment:
    Per E.Herrera, 06/19/2024: "Removed FAA - AKT and FAA - IAR RP pending resolution of outstanding invoices.  Also removed Thomas Black from our 'Voucher/Bill Me Later' program."</t>
      </text>
    </comment>
    <comment ref="E786" authorId="319" shapeId="0" xr:uid="{86F993D4-A863-4449-8F66-32FDD8B74159}">
      <text>
        <t>[Threaded comment]
Your version of Excel allows you to read this threaded comment; however, any edits to it will get removed if the file is opened in a newer version of Excel. Learn more: https://go.microsoft.com/fwlink/?linkid=870924
Comment:
    Per GBugay, 04/10/24, No active proctor as of today. Follow-up offline email sent to lisa.reed@sterlingflight.com returned mailer.daemon.</t>
      </text>
    </comment>
    <comment ref="DV786" authorId="320" shapeId="0" xr:uid="{AF09FF63-8262-46C5-9849-BF2800800704}">
      <text>
        <t>[Threaded comment]
Your version of Excel allows you to read this threaded comment; however, any edits to it will get removed if the file is opened in a newer version of Excel. Learn more: https://go.microsoft.com/fwlink/?linkid=870924
Comment:
    14-Day Site Suspension from 03/01/22-03/14/22
Remedial training completed with Lisa Reed on 02/15/22.
Any lingering inspection finding(s) must be resolved prior to reactivation</t>
      </text>
    </comment>
    <comment ref="DH787" authorId="321" shapeId="0" xr:uid="{7894EE47-6A45-4BF4-8D45-1122D81AA148}">
      <text>
        <t>[Threaded comment]
Your version of Excel allows you to read this threaded comment; however, any edits to it will get removed if the file is opened in a newer version of Excel. Learn more: https://go.microsoft.com/fwlink/?linkid=870924
Comment:
    14-Day Site Suspension from 10/01/21-10/14/21.  
Remedial training required for all active proctors.
Any lingering inspection finding(s) must be resolved prior to activation.</t>
      </text>
    </comment>
    <comment ref="E788" authorId="322" shapeId="0" xr:uid="{6CC68BB6-EEF9-44A6-8B54-3B9C68B3B6C4}">
      <text>
        <t>[Threaded comment]
Your version of Excel allows you to read this threaded comment; however, any edits to it will get removed if the file is opened in a newer version of Excel. Learn more: https://go.microsoft.com/fwlink/?linkid=870924
Comment:
    Per GBugay, 04/10/24, No active proctor as of today. Follow-up offline email sent to aviationschoolofexcellence@surfsouth.com returned mailer.daemon.</t>
      </text>
    </comment>
    <comment ref="CO788" authorId="323" shapeId="0" xr:uid="{6613E785-AFAD-46F7-ABC1-58DADEA18D11}">
      <text>
        <t>[Threaded comment]
Your version of Excel allows you to read this threaded comment; however, any edits to it will get removed if the file is opened in a newer version of Excel. Learn more: https://go.microsoft.com/fwlink/?linkid=870924
Comment:
    Retry end of year.  Per inspector: "Sent an email, made calls to the schooll and didn't have answer. At the day of the inspection spoke with the owner and found out he was hospitalized and schooll was closed. Only him is in charge of the schooll. Coun't do the inspection."  Invoice will be paid per inspection policy agreement with Steve</t>
      </text>
    </comment>
    <comment ref="E789" authorId="324" shapeId="0" xr:uid="{399F08A9-658B-4712-A118-BC0D3B332B85}">
      <text>
        <t>[Threaded comment]
Your version of Excel allows you to read this threaded comment; however, any edits to it will get removed if the file is opened in a newer version of Excel. Learn more: https://go.microsoft.com/fwlink/?linkid=870924
Comment:
    Per JSachlebe, 07/25/23 email: "... will need to be closed for the foreseeable future. The two employees ... left our company"
Reply:
    Per GBugay, 04/10/24, No active proctor as of today. Follow-up offline email sent to sandra.barrett@carveraero.com returned mailer.daemon.</t>
      </text>
    </comment>
    <comment ref="E791" authorId="325" shapeId="0" xr:uid="{01555A37-A868-46CB-AA8B-B27C742966AA}">
      <text>
        <t>[Threaded comment]
Your version of Excel allows you to read this threaded comment; however, any edits to it will get removed if the file is opened in a newer version of Excel. Learn more: https://go.microsoft.com/fwlink/?linkid=870924
Comment:
    10/04/2024, unable to communicate with the testing center PS. Mailer Daemon. No other contact on file.</t>
      </text>
    </comment>
    <comment ref="E792" authorId="326" shapeId="0" xr:uid="{2575C404-1890-4E48-8AE1-6247FE39D621}">
      <text>
        <t>[Threaded comment]
Your version of Excel allows you to read this threaded comment; however, any edits to it will get removed if the file is opened in a newer version of Excel. Learn more: https://go.microsoft.com/fwlink/?linkid=870924
Comment:
    Per E.Simmons, 01/07/2025: “Determined that Carson Darby can no longer serve as a proctor. Notified General Manager Richard Bramwell and confirmed that site may continue operating with a new Provider Supervisor. Chris Eves will complete application process to take on role. Added site back to FAA - AKT and FAA - IAR pools.”
Reply:
    Per G.Sanchez, 06/10/2025, last timeblock established was 12/31/2024.
Reply:
    Per D.Guevara, 07/2/2025, last timeblock was on 06/28/25; last AKT administered was on 11/21/24. No other timeblocks established.
Reply:
    Per Samantha Alatto, 07/03/2025: “I have been working on getting our testing center back open. We have one current proctor, myself, and I have two more that will be active in the next two weeks. We will resume testing by then.”</t>
      </text>
    </comment>
    <comment ref="E794" authorId="327" shapeId="0" xr:uid="{AF48115C-DDC0-4B2B-9FC2-A46653AD856A}">
      <text>
        <t xml:space="preserve">[Threaded comment]
Your version of Excel allows you to read this threaded comment; however, any edits to it will get removed if the file is opened in a newer version of Excel. Learn more: https://go.microsoft.com/fwlink/?linkid=870924
Comment:
    Per Elaine Setzer-Maxwell, "We have been and continue to monitor our FAA situation at Caldwell Community College and intend to make a decision by the end of month.  July 31,2024 we hope to continue or discontinue our operations and will be in contact with you as to what our next steps will be."
</t>
      </text>
    </comment>
    <comment ref="E795" authorId="328" shapeId="0" xr:uid="{AA7B9BA3-E09F-4057-991D-A71FEC2F3361}">
      <text>
        <t>[Threaded comment]
Your version of Excel allows you to read this threaded comment; however, any edits to it will get removed if the file is opened in a newer version of Excel. Learn more: https://go.microsoft.com/fwlink/?linkid=870924
Comment:
    Per David Silchman, 04/17/2024: "We plan on resuming testing within the next month, thank you"
Reply:
    No active proctor currently associated with the site.</t>
      </text>
    </comment>
    <comment ref="E796" authorId="329" shapeId="0" xr:uid="{EBB449ED-8EB6-49BE-9BD7-1FEAC0A103C1}">
      <text>
        <t>[Threaded comment]
Your version of Excel allows you to read this threaded comment; however, any edits to it will get removed if the file is opened in a newer version of Excel. Learn more: https://go.microsoft.com/fwlink/?linkid=870924
Comment:
    Per E.Herrera, 06/24/2024: "The owner who was also the proctor of the site  Linda Scully  passed away as of 06/23/2024."
Reply:
    Ownership change.
Reply:
    Per P.Quesda, 07/24/2024, site will contact PSI Site Management for status update(s).</t>
      </text>
    </comment>
    <comment ref="E798" authorId="330" shapeId="0" xr:uid="{4B84864D-2F44-4AD4-8AC9-8029BD785607}">
      <text>
        <t>[Threaded comment]
Your version of Excel allows you to read this threaded comment; however, any edits to it will get removed if the file is opened in a newer version of Excel. Learn more: https://go.microsoft.com/fwlink/?linkid=870924
Comment:
    Per response, 04/17/2024, "Clarion County Airport would like to resume testing as soon as possible.+
Reply:
    Side note:  Follow up email sent to confirm supplement books count and edition as well as proctor statuses - all are currently under "Inactive Pending Recertification" statuses.</t>
      </text>
    </comment>
    <comment ref="E801" authorId="331" shapeId="0" xr:uid="{8F0CED8C-6AF8-482C-9729-2FD1DE586378}">
      <text>
        <t>[Threaded comment]
Your version of Excel allows you to read this threaded comment; however, any edits to it will get removed if the file is opened in a newer version of Excel. Learn more: https://go.microsoft.com/fwlink/?linkid=870924
Comment:
    Per Gus Yialamas, 04/10/24, "Yes we are interested in activating the test center again." Site has no active proctor; need to confirm supplement book edition.</t>
      </text>
    </comment>
    <comment ref="E803" authorId="332" shapeId="0" xr:uid="{81D5373B-DF16-433C-BE54-6A464216CD1F}">
      <text>
        <t>[Threaded comment]
Your version of Excel allows you to read this threaded comment; however, any edits to it will get removed if the file is opened in a newer version of Excel. Learn more: https://go.microsoft.com/fwlink/?linkid=870924
Comment:
    Per Hailey Hoyt, 10/04/2024: “We have closed our testing site back in April and don’t have plans to resume testing here for now. “</t>
      </text>
    </comment>
    <comment ref="E805" authorId="333" shapeId="0" xr:uid="{045935C2-5202-4612-9D89-75415091AB0C}">
      <text>
        <t>[Threaded comment]
Your version of Excel allows you to read this threaded comment; however, any edits to it will get removed if the file is opened in a newer version of Excel. Learn more: https://go.microsoft.com/fwlink/?linkid=870924
Comment:
    Per EHerrera, 12/12/23: "Removed FAA - AKT RP. Reached out to Mr. Vasquez on 11/29/2023 looking for a status update on their center. As of 12/12/2023 Mr. Vasquez has not responded. 2023 YTD volume, limited scheduled, proctors accounts sharing the same email address."</t>
      </text>
    </comment>
    <comment ref="E806" authorId="334" shapeId="0" xr:uid="{9C07139E-1FD7-4694-8657-FA5FC95045AB}">
      <text>
        <t>[Threaded comment]
Your version of Excel allows you to read this threaded comment; however, any edits to it will get removed if the file is opened in a newer version of Excel. Learn more: https://go.microsoft.com/fwlink/?linkid=870924
Comment:
    Per GBugay, 04/10/24, Site is in "Pending Status" No active proctor as of today. Follow-up offline email sent to avedlftschokv@verizon.net returned mailer.daemon.</t>
      </text>
    </comment>
    <comment ref="E808" authorId="335" shapeId="0" xr:uid="{C18C18C3-51B0-43B6-8466-6DC3EA792A50}">
      <text>
        <t xml:space="preserve">[Threaded comment]
Your version of Excel allows you to read this threaded comment; however, any edits to it will get removed if the file is opened in a newer version of Excel. Learn more: https://go.microsoft.com/fwlink/?linkid=870924
Comment:
    Per D.Guevara, 07/2/2025, last timeblock was on 10/25/24; last AKT administered was on 11/22/24. No other timeblocks established.
</t>
      </text>
    </comment>
    <comment ref="FJ808" authorId="336" shapeId="0" xr:uid="{003DEAE7-6F55-4A69-95F5-F85D3E9CC9B0}">
      <text>
        <t>[Threaded comment]
Your version of Excel allows you to read this threaded comment; however, any edits to it will get removed if the file is opened in a newer version of Excel. Learn more: https://go.microsoft.com/fwlink/?linkid=870924
Comment:
    14-day site suspension from 11/18/2024-12/02/2024</t>
      </text>
    </comment>
    <comment ref="E809" authorId="337" shapeId="0" xr:uid="{EC467EF2-C702-4480-98D4-4EAD28DA07BF}">
      <text>
        <t xml:space="preserve">[Threaded comment]
Your version of Excel allows you to read this threaded comment; however, any edits to it will get removed if the file is opened in a newer version of Excel. Learn more: https://go.microsoft.com/fwlink/?linkid=870924
Comment:
    Per Richard Newman , 10/08/24, “Hello!
We suspended testing pending PSI's reversal and raising compensation from $20 per test to $75 per test, as it should be.”
</t>
      </text>
    </comment>
    <comment ref="DV809" authorId="338" shapeId="0" xr:uid="{1F6A0E3B-09CF-4AF8-AAB6-35BF501C4E24}">
      <text>
        <t>[Threaded comment]
Your version of Excel allows you to read this threaded comment; however, any edits to it will get removed if the file is opened in a newer version of Excel. Learn more: https://go.microsoft.com/fwlink/?linkid=870924
Comment:
    14-Day AKT site suspension from 09/15/22-09/25/22
Remedial training completed with Richard Newman on 09/14/22
Any inspection discrepanc(ies) must be resolved prior to reactivation.</t>
      </text>
    </comment>
    <comment ref="E810" authorId="339" shapeId="0" xr:uid="{772087A8-58F7-42F0-954F-B358B4D29894}">
      <text>
        <t>[Threaded comment]
Your version of Excel allows you to read this threaded comment; however, any edits to it will get removed if the file is opened in a newer version of Excel. Learn more: https://go.microsoft.com/fwlink/?linkid=870924
Comment:
    Per GBugay, 04/10/24, No active proctor as of today. Follow-up offline email sent to amber@bergstromaircraft.com returned mailer.daemon.</t>
      </text>
    </comment>
    <comment ref="E811" authorId="340" shapeId="0" xr:uid="{832CF5CD-5B82-44CA-9BAD-572ECD56B188}">
      <text>
        <t>[Threaded comment]
Your version of Excel allows you to read this threaded comment; however, any edits to it will get removed if the file is opened in a newer version of Excel. Learn more: https://go.microsoft.com/fwlink/?linkid=870924
Comment:
    Ownership Change
Reply:
    Per Mat Liknaitzky, 07/16/2024: " We’d like to continue giving tests.
We’ve been trying to get your assistance in restarting, but so far we haven’t gotten anywhere.
We have been in touch with Patrick Quesada and are waiting"</t>
      </text>
    </comment>
    <comment ref="DH811" authorId="341" shapeId="0" xr:uid="{6DE09BF2-E37C-4A7B-8BEF-0424E8EE6BE6}">
      <text>
        <t>[Threaded comment]
Your version of Excel allows you to read this threaded comment; however, any edits to it will get removed if the file is opened in a newer version of Excel. Learn more: https://go.microsoft.com/fwlink/?linkid=870924
Comment:
    Remedial training with Tom Hannawa and Tara Azeez
Reply:
    14-Day Site Suspension from April 5-18.</t>
      </text>
    </comment>
    <comment ref="E812" authorId="342" shapeId="0" xr:uid="{493268B9-CC72-48E9-943B-286310EAC7A3}">
      <text>
        <t>[Threaded comment]
Your version of Excel allows you to read this threaded comment; however, any edits to it will get removed if the file is opened in a newer version of Excel. Learn more: https://go.microsoft.com/fwlink/?linkid=870924
Comment:
    Per PQuesada, 05/03/2024: "FAA-AKT site will be offline pending new site location.  Informed site to reach out to PSI as soon as possible once new location is finalized."</t>
      </text>
    </comment>
    <comment ref="CO814" authorId="343" shapeId="0" xr:uid="{E02BA0B6-0C09-46AF-91CB-850084AD870A}">
      <text>
        <t>[Threaded comment]
Your version of Excel allows you to read this threaded comment; however, any edits to it will get removed if the file is opened in a newer version of Excel. Learn more: https://go.microsoft.com/fwlink/?linkid=870924
Comment:
    Per inspector. "They moved the testing center to another location. The new Testing center is under construction  The plans are to get ready on the first week of August/22. I took some pictures.  Invoice will be paid per agreement with Steve.</t>
      </text>
    </comment>
    <comment ref="DV814" authorId="344" shapeId="0" xr:uid="{CA20C04B-9124-4CFA-994E-1D30287D1C5C}">
      <text>
        <t>[Threaded comment]
Your version of Excel allows you to read this threaded comment; however, any edits to it will get removed if the file is opened in a newer version of Excel. Learn more: https://go.microsoft.com/fwlink/?linkid=870924
Comment:
    14-Day Site Suspension from 07/01/22-07/14/22
Remedial must be completed prior to reactivation.
Any lingering inspection finding(s) must be resolved prior to reactivation</t>
      </text>
    </comment>
    <comment ref="E815" authorId="345" shapeId="0" xr:uid="{2043B9A5-A81B-4BE8-AA48-1CBE673C84E3}">
      <text>
        <t>[Threaded comment]
Your version of Excel allows you to read this threaded comment; however, any edits to it will get removed if the file is opened in a newer version of Excel. Learn more: https://go.microsoft.com/fwlink/?linkid=870924
Comment:
    10/31/2023:  Per phone call with Provider Supervisor.  Site is moving testing room to different building within the same campus. -Rhonda Cole-Green.  
Site has been advised to coordinate with site.management@psionline.com
Reply:
    Per Rhonda Cole-Green, 04/08/2024: "...we are not closing the site. However, we recently relocated to a newly, renovated building (same campus, same side of the street), which was indicated before the actual move. Pictures of Building 8, Moor Hall, must be taken and submitted for final approval to resume testing from what we were advised. Plans are to submit photos no later than next Wednesday, 04/17/2024."</t>
      </text>
    </comment>
    <comment ref="E816" authorId="346" shapeId="0" xr:uid="{692958FE-7CAF-4377-8C8D-99AF1C5D293C}">
      <text>
        <t xml:space="preserve">[Threaded comment]
Your version of Excel allows you to read this threaded comment; however, any edits to it will get removed if the file is opened in a newer version of Excel. Learn more: https://go.microsoft.com/fwlink/?linkid=870924
Comment:
    Per E.Herrera, 12/24/2025: “FYI, temp removed FAA - AKT RP and removed RA role for Marc Barth until this site gets their new location approved by PSI.”
</t>
      </text>
    </comment>
    <comment ref="DV816" authorId="347" shapeId="0" xr:uid="{E44C41EB-19D2-4BC7-B01F-5A84B833872C}">
      <text>
        <t>[Threaded comment]
Your version of Excel allows you to read this threaded comment; however, any edits to it will get removed if the file is opened in a newer version of Excel. Learn more: https://go.microsoft.com/fwlink/?linkid=870924
Comment:
    14-Day Site Suspension from 03/01/2022-03/14/2022
Remedial training completed with Tera Pennock on 02/08/22.
Any lingering inspection finding(s) must be resolved prior to reactivation.</t>
      </text>
    </comment>
    <comment ref="E817" authorId="348" shapeId="0" xr:uid="{7F8A7269-D736-4882-A994-44E6495EBB96}">
      <text>
        <t>[Threaded comment]
Your version of Excel allows you to read this threaded comment; however, any edits to it will get removed if the file is opened in a newer version of Excel. Learn more: https://go.microsoft.com/fwlink/?linkid=870924
Comment:
    FAA Training School</t>
      </text>
    </comment>
    <comment ref="E818" authorId="349" shapeId="0" xr:uid="{E8095610-6AAD-46C0-9960-A9C098EBD428}">
      <text>
        <t>[Threaded comment]
Your version of Excel allows you to read this threaded comment; however, any edits to it will get removed if the file is opened in a newer version of Excel. Learn more: https://go.microsoft.com/fwlink/?linkid=870924
Comment:
    Per Eherrera, 10/5/2022 "Inspector reported testing center under construction. Removing FAA - AKT and FAA - IAR RP for now."</t>
      </text>
    </comment>
    <comment ref="CO818" authorId="350" shapeId="0" xr:uid="{7FD48C32-7BDF-4A2B-89EF-24FA45999EAC}">
      <text>
        <t>[Threaded comment]
Your version of Excel allows you to read this threaded comment; however, any edits to it will get removed if the file is opened in a newer version of Excel. Learn more: https://go.microsoft.com/fwlink/?linkid=870924
Comment:
    Unsuccessfull inspection. Invoice paid per agreement with SPumilia</t>
      </text>
    </comment>
    <comment ref="E819" authorId="351" shapeId="0" xr:uid="{D9DD9B6A-E5B2-47E0-AE5A-D421E24B0A17}">
      <text>
        <t>[Threaded comment]
Your version of Excel allows you to read this threaded comment; however, any edits to it will get removed if the file is opened in a newer version of Excel. Learn more: https://go.microsoft.com/fwlink/?linkid=870924
Comment:
    Per pquesada, 3/5/2020 "
Removed FAA-AKT pool. Site pending testing center move. Will need to be reapproved for FAA-AKT. "</t>
      </text>
    </comment>
    <comment ref="CO820" authorId="352" shapeId="0" xr:uid="{1ACA51E7-70E7-4191-8B11-5A7277975E88}">
      <text>
        <t>[Threaded comment]
Your version of Excel allows you to read this threaded comment; however, any edits to it will get removed if the file is opened in a newer version of Excel. Learn more: https://go.microsoft.com/fwlink/?linkid=870924
Comment:
    Inspector came without an appointment confirmation.  Invoice will not be paid.</t>
      </text>
    </comment>
    <comment ref="E821" authorId="353" shapeId="0" xr:uid="{6A7F8878-BC8B-4348-BC2C-6228BFDF1418}">
      <text>
        <t>[Threaded comment]
Your version of Excel allows you to read this threaded comment; however, any edits to it will get removed if the file is opened in a newer version of Excel. Learn more: https://go.microsoft.com/fwlink/?linkid=870924
Comment:
    Per FCardoso, 03/08/24: "The site was closed. I got the information with the neighbor; the site was sold and the new owner is applying to continue with PSI tests."
Reply:
    Per PQuesada, 03/27/24: "Spoke with Brent King with the site and confirmed they’re not closing down"</t>
      </text>
    </comment>
    <comment ref="DV821" authorId="354" shapeId="0" xr:uid="{0413FC2E-CFAD-40E0-B245-68615587933B}">
      <text>
        <t>[Threaded comment]
Your version of Excel allows you to read this threaded comment; however, any edits to it will get removed if the file is opened in a newer version of Excel. Learn more: https://go.microsoft.com/fwlink/?linkid=870924
Comment:
    28-Day AKT registration suspension from 12/05/2022-01/01/2023
Remedial training completed with Brentt King on 12/05/22 (LOC)
Any inspection discrepanc(ies) must be resolved prior to reactivation.</t>
      </text>
    </comment>
    <comment ref="EB821" authorId="355" shapeId="0" xr:uid="{4D19DE27-4D3D-46C0-AAD8-EF1AF69EA390}">
      <text>
        <t>[Threaded comment]
Your version of Excel allows you to read this threaded comment; however, any edits to it will get removed if the file is opened in a newer version of Excel. Learn more: https://go.microsoft.com/fwlink/?linkid=870924
Comment:
    03/29/2024.  Paid invoice on failed inspection.</t>
      </text>
    </comment>
    <comment ref="DH822" authorId="356" shapeId="0" xr:uid="{7C6D385A-46C6-44A6-A74F-547B57B7BEF8}">
      <text>
        <t>[Threaded comment]
Your version of Excel allows you to read this threaded comment; however, any edits to it will get removed if the file is opened in a newer version of Excel. Learn more: https://go.microsoft.com/fwlink/?linkid=870924
Comment:
    14-Day Site Suspension from 10/15/21-10/29/21.
Remedial training completed with Torey Aylward (the only active proctor) on 10/12/21.
Any lingering inspection finding(s) must be resolved prior to reactivation</t>
      </text>
    </comment>
    <comment ref="E828" authorId="357" shapeId="0" xr:uid="{80848EEA-5315-4E61-AD40-F69948AE8813}">
      <text>
        <t>[Threaded comment]
Your version of Excel allows you to read this threaded comment; however, any edits to it will get removed if the file is opened in a newer version of Excel. Learn more: https://go.microsoft.com/fwlink/?linkid=870924
Comment:
    Per Lisa Levin, 06/04/2024: "I have not been giving any tests for several months due to the lack of compensation as it's not worth the time it takes for the return in revenue."</t>
      </text>
    </comment>
    <comment ref="E832" authorId="358" shapeId="0" xr:uid="{F1B8A54A-EA7D-4CDF-881F-B55A7788F6F3}">
      <text>
        <t>[Threaded comment]
Your version of Excel allows you to read this threaded comment; however, any edits to it will get removed if the file is opened in a newer version of Excel. Learn more: https://go.microsoft.com/fwlink/?linkid=870924
Comment:
    Front door too narrow to let wheelchair bound AKT applicants through</t>
      </text>
    </comment>
    <comment ref="FJ833" authorId="359" shapeId="0" xr:uid="{353EBA18-6AD5-4505-BF49-CE86FED81793}">
      <text>
        <t xml:space="preserve">[Threaded comment]
Your version of Excel allows you to read this threaded comment; however, any edits to it will get removed if the file is opened in a newer version of Excel. Learn more: https://go.microsoft.com/fwlink/?linkid=870924
Comment:
    14-day site suspension from 10/17/2024-10/30/2024
</t>
      </text>
    </comment>
    <comment ref="FJ834" authorId="360" shapeId="0" xr:uid="{23CC722C-9F5F-4A76-BCB3-47A28CDE2D50}">
      <text>
        <t>[Threaded comment]
Your version of Excel allows you to read this threaded comment; however, any edits to it will get removed if the file is opened in a newer version of Excel. Learn more: https://go.microsoft.com/fwlink/?linkid=870924
Comment:
    14-day site suspension from 12/12/2024-12/25/2024. 
Inspection discrepanc(ies) would need to be resolved prior to reinstatement</t>
      </text>
    </comment>
    <comment ref="GK835" authorId="361" shapeId="0" xr:uid="{ABE3E85B-93E6-411D-8DB6-74E3C85F1C94}">
      <text>
        <t>[Threaded comment]
Your version of Excel allows you to read this threaded comment; however, any edits to it will get removed if the file is opened in a newer version of Excel. Learn more: https://go.microsoft.com/fwlink/?linkid=870924
Comment:
    28-day site suspension from 04/03/2025-04/30/2025</t>
      </text>
    </comment>
    <comment ref="FJ836" authorId="362" shapeId="0" xr:uid="{E49CB06D-EBD2-4066-9CCE-BDAAA334F9B4}">
      <text>
        <t>[Threaded comment]
Your version of Excel allows you to read this threaded comment; however, any edits to it will get removed if the file is opened in a newer version of Excel. Learn more: https://go.microsoft.com/fwlink/?linkid=870924
Comment:
    28-day site suspension from 04/04/24 - 05/01/24.</t>
      </text>
    </comment>
    <comment ref="FJ837" authorId="363" shapeId="0" xr:uid="{6C74C11F-B2A2-447E-A7A1-ED97CA675496}">
      <text>
        <t>[Threaded comment]
Your version of Excel allows you to read this threaded comment; however, any edits to it will get removed if the file is opened in a newer version of Excel. Learn more: https://go.microsoft.com/fwlink/?linkid=870924
Comment:
    28-day site suspension from 10/28/2024-11/25/2024</t>
      </text>
    </comment>
    <comment ref="E838" authorId="364" shapeId="0" xr:uid="{D1D7A8D4-C693-4EF4-AFCE-3A6E4784D291}">
      <text>
        <t>[Threaded comment]
Your version of Excel allows you to read this threaded comment; however, any edits to it will get removed if the file is opened in a newer version of Excel. Learn more: https://go.microsoft.com/fwlink/?linkid=870924
Comment:
    Per E.Herrera, 01/30/2026: “Effective immediately, I have suspended all FAA testing at ABS33113 Air Global Aviation Training Center Corp..  My plan is to proceed with closing procedures this coming week.”</t>
      </text>
    </comment>
    <comment ref="E839" authorId="365" shapeId="0" xr:uid="{E1A6D46B-A550-42B2-A171-E1CB669A8A99}">
      <text>
        <t>[Threaded comment]
Your version of Excel allows you to read this threaded comment; however, any edits to it will get removed if the file is opened in a newer version of Excel. Learn more: https://go.microsoft.com/fwlink/?linkid=870924
Comment:
    Suspended due to not having restroom access in the same building as the testing center. No surveillance to the other building.</t>
      </text>
    </comment>
    <comment ref="E840" authorId="366" shapeId="0" xr:uid="{6496398D-F41C-4B47-83AB-3552996EF1C2}">
      <text>
        <t>[Threaded comment]
Your version of Excel allows you to read this threaded comment; however, any edits to it will get removed if the file is opened in a newer version of Excel. Learn more: https://go.microsoft.com/fwlink/?linkid=870924
Comment:
    Site move</t>
      </text>
    </comment>
    <comment ref="DV841" authorId="367" shapeId="0" xr:uid="{6C3E8D09-FDE8-4479-9CAE-B35A9A30C394}">
      <text>
        <t>[Threaded comment]
Your version of Excel allows you to read this threaded comment; however, any edits to it will get removed if the file is opened in a newer version of Excel. Learn more: https://go.microsoft.com/fwlink/?linkid=870924
Comment:
    14-Day Site Suspension from 08/01/22-08/14/22
Remedial training completed with Robert Clark.
Any lingering inspection finding(s) must be resolved prior to reactivation</t>
      </text>
    </comment>
    <comment ref="FJ843" authorId="368" shapeId="0" xr:uid="{6218C9C5-B726-4176-A7FC-79E78F4D6E7A}">
      <text>
        <t>[Threaded comment]
Your version of Excel allows you to read this threaded comment; however, any edits to it will get removed if the file is opened in a newer version of Excel. Learn more: https://go.microsoft.com/fwlink/?linkid=870924
Comment:
    14-day site suspension from 09/19/2024-10/02/2024</t>
      </text>
    </comment>
    <comment ref="CO844" authorId="369" shapeId="0" xr:uid="{433324A8-F2F4-4086-AFE3-9BA6C8B2024F}">
      <text>
        <t>[Threaded comment]
Your version of Excel allows you to read this threaded comment; however, any edits to it will get removed if the file is opened in a newer version of Excel. Learn more: https://go.microsoft.com/fwlink/?linkid=870924
Comment:
    Inspector pre-announced inspection visit, came, no one at the site.  Invoice will be paid per agreement with Steve.
Reply:
    Retry inspection in 2022
Reply:
    Retried inspection to no avail.  Inspector noted site closed. Neighboring business couldn't confirm active status</t>
      </text>
    </comment>
    <comment ref="CO870" authorId="370" shapeId="0" xr:uid="{62D0B3CB-EDEF-4F25-AA5A-F5F27E918582}">
      <text>
        <t>[Threaded comment]
Your version of Excel allows you to read this threaded comment; however, any edits to it will get removed if the file is opened in a newer version of Excel. Learn more: https://go.microsoft.com/fwlink/?linkid=870924
Comment:
    Site confirmed inspection appointment but failed to show up.  Invoice paid.</t>
      </text>
    </comment>
    <comment ref="CO935" authorId="371" shapeId="0" xr:uid="{D521A0BC-5F3D-4877-8FF5-6474B9A32C0E}">
      <text>
        <t>[Threaded comment]
Your version of Excel allows you to read this threaded comment; however, any edits to it will get removed if the file is opened in a newer version of Excel. Learn more: https://go.microsoft.com/fwlink/?linkid=870924
Comment:
    Inspector went without an appointment confirmation.  Site was on "Pending Status"; advised to CONFIRM prior to visit.  Invoice will not be paid.</t>
      </text>
    </comment>
    <comment ref="DH946" authorId="372" shapeId="0" xr:uid="{2B277138-6277-4657-81BD-4EBB8378AB4D}">
      <text>
        <t>[Threaded comment]
Your version of Excel allows you to read this threaded comment; however, any edits to it will get removed if the file is opened in a newer version of Excel. Learn more: https://go.microsoft.com/fwlink/?linkid=870924
Comment:
    15-Day Suspension from 10/16/2021 - 10/31/2021.
Any lingering inspection finding(s) must be resolved prior to reactivation.</t>
      </text>
    </comment>
    <comment ref="E948" authorId="373" shapeId="0" xr:uid="{9846ED04-EF2C-4A45-9134-1A24BE094938}">
      <text>
        <t>[Threaded comment]
Your version of Excel allows you to read this threaded comment; however, any edits to it will get removed if the file is opened in a newer version of Excel. Learn more: https://go.microsoft.com/fwlink/?linkid=870924
Comment:
    10/23/23: Pending proctor applications.</t>
      </text>
    </comment>
    <comment ref="E951" authorId="374" shapeId="0" xr:uid="{9E69E4DB-C42C-4970-813A-385F807BAD77}">
      <text>
        <t>[Threaded comment]
Your version of Excel allows you to read this threaded comment; however, any edits to it will get removed if the file is opened in a newer version of Excel. Learn more: https://go.microsoft.com/fwlink/?linkid=870924
Comment:
    Per Eherrera, 12/23/2023, " Sunlonda Ross submitted the following closures request in True Talent"</t>
      </text>
    </comment>
    <comment ref="E954" authorId="375" shapeId="0" xr:uid="{3096BD17-55F6-49E6-85E8-C836A3BEBD3C}">
      <text>
        <t>[Threaded comment]
Your version of Excel allows you to read this threaded comment; however, any edits to it will get removed if the file is opened in a newer version of Excel. Learn more: https://go.microsoft.com/fwlink/?linkid=870924
Comment:
    Per H.Smith, 07/05/2024: "This testing center was deactivated and will no longer be allowed to conduct testing with PSI exams as a result of failed security measures and instances of security breaches"</t>
      </text>
    </comment>
    <comment ref="E955" authorId="376" shapeId="0" xr:uid="{BF44E355-D181-4BD2-9273-3875E02F8529}">
      <text>
        <t xml:space="preserve">[Threaded comment]
Your version of Excel allows you to read this threaded comment; however, any edits to it will get removed if the file is opened in a newer version of Excel. Learn more: https://go.microsoft.com/fwlink/?linkid=870924
Comment:
    Per Lee Kotwicki, 5/20/24: "I sent Hettion Smith an email on April 2nd notifying her that we would no longer be a test center for PSI as of June 30, 2024." </t>
      </text>
    </comment>
    <comment ref="CO959" authorId="377" shapeId="0" xr:uid="{4C9FDF48-80A6-4918-86AE-AA643025A990}">
      <text>
        <t>[Threaded comment]
Your version of Excel allows you to read this threaded comment; however, any edits to it will get removed if the file is opened in a newer version of Excel. Learn more: https://go.microsoft.com/fwlink/?linkid=870924
Comment:
    Inspector came, no one was at the site.  Communcation sent prior to visit, no response.  Invoice will be paid per agreement with Steve.
Reply:
    Retry inspection in 2022</t>
      </text>
    </comment>
    <comment ref="CT959" authorId="378" shapeId="0" xr:uid="{D5E51274-9C59-4D4C-951E-98028293D8A9}">
      <text>
        <t>[Threaded comment]
Your version of Excel allows you to read this threaded comment; however, any edits to it will get removed if the file is opened in a newer version of Excel. Learn more: https://go.microsoft.com/fwlink/?linkid=870924
Comment:
    Re-invoice 2022</t>
      </text>
    </comment>
    <comment ref="T960" authorId="379" shapeId="0" xr:uid="{9B118383-5400-4D7B-B889-8D4C3CF1A609}">
      <text>
        <t>[Threaded comment]
Your version of Excel allows you to read this threaded comment; however, any edits to it will get removed if the file is opened in a newer version of Excel. Learn more: https://go.microsoft.com/fwlink/?linkid=870924
Comment:
    Per inspector's notes, testing center located on 2nd floor. No evidence of elevator or alternate access for wheelchair bound applicants.</t>
      </text>
    </comment>
    <comment ref="CO962" authorId="380" shapeId="0" xr:uid="{90102F79-0DE2-48DA-8946-9A0754C4A9F2}">
      <text>
        <t>[Threaded comment]
Your version of Excel allows you to read this threaded comment; however, any edits to it will get removed if the file is opened in a newer version of Excel. Learn more: https://go.microsoft.com/fwlink/?linkid=870924
Comment:
    Inspector went without an appointment confirmation.  Site was on "Pending Status"; advised to CONFIRM prior to visit.  Invoice will NOT be paid
Reply:
    Retry inspection in 2022</t>
      </text>
    </comment>
    <comment ref="CO974" authorId="381" shapeId="0" xr:uid="{C486417E-DD26-41F2-B566-8A4C0C4C7789}">
      <text>
        <t>[Threaded comment]
Your version of Excel allows you to read this threaded comment; however, any edits to it will get removed if the file is opened in a newer version of Excel. Learn more: https://go.microsoft.com/fwlink/?linkid=870924
Comment:
    Inspector visited site without appointment confirmation.  Invoice paid.
Reply:
    Retry inspection in 2022</t>
      </text>
    </comment>
    <comment ref="T995" authorId="382" shapeId="0" xr:uid="{15ED9C0B-2F44-4CEE-840E-33BA363402A4}">
      <text>
        <t>[Threaded comment]
Your version of Excel allows you to read this threaded comment; however, any edits to it will get removed if the file is opened in a newer version of Excel. Learn more: https://go.microsoft.com/fwlink/?linkid=870924
Comment:
    No visibility of wheelchair ramp - Building entrance
Reply:
    Elevated building entrance.  No evidence of paved ramp to building; appears stairway access only.
Reply:
    Photos received confirming wheelchair ramp. 04/26/2022
Reply:
    Photos saved to the site's 2021 inspection folder.</t>
      </text>
    </comment>
    <comment ref="E998" authorId="383" shapeId="0" xr:uid="{BEDCDC24-BA46-44C1-8F28-CF3D0DED1732}">
      <text>
        <t>[Threaded comment]
Your version of Excel allows you to read this threaded comment; however, any edits to it will get removed if the file is opened in a newer version of Excel. Learn more: https://go.microsoft.com/fwlink/?linkid=870924
Comment:
    Per Leighton Thron, 04/09/2024: "We plan to close FAA-AKT testing completely."</t>
      </text>
    </comment>
    <comment ref="E999" authorId="384" shapeId="0" xr:uid="{3E511394-3549-4E0C-B253-2F394F8F4B58}">
      <text>
        <t>[Threaded comment]
Your version of Excel allows you to read this threaded comment; however, any edits to it will get removed if the file is opened in a newer version of Excel. Learn more: https://go.microsoft.com/fwlink/?linkid=870924
Comment:
    Per Yu Jin Yoon, 04/08/2024: "...decided to shut down the FAA-AKT administration permanently ."</t>
      </text>
    </comment>
    <comment ref="E1000" authorId="385" shapeId="0" xr:uid="{8E707B92-83D0-44F2-879A-75EE1DFCA7FF}">
      <text>
        <t>[Threaded comment]
Your version of Excel allows you to read this threaded comment; however, any edits to it will get removed if the file is opened in a newer version of Excel. Learn more: https://go.microsoft.com/fwlink/?linkid=870924
Comment:
    Per EHerrera, 04/15/2024: "Autumn from ABS75011 Aviator Flight School called this morning to inform us there was a fire at the testing center this morning and they will be shut down for at least 2 months."
Reply:
    Per Samantha Messersmith, 06/25/2024: "We had a fire at our business and will not be bringing the testing center back when we rebuild."</t>
      </text>
    </comment>
    <comment ref="E1002" authorId="386" shapeId="0" xr:uid="{0287182F-9F12-4B0F-B9F3-F38FE6008850}">
      <text>
        <t>[Threaded comment]
Your version of Excel allows you to read this threaded comment; however, any edits to it will get removed if the file is opened in a newer version of Excel. Learn more: https://go.microsoft.com/fwlink/?linkid=870924
Comment:
    Per Rosa Luy, 10/08/2024: Potential ownership change tentatively Nov 2024.</t>
      </text>
    </comment>
    <comment ref="E1003" authorId="387" shapeId="0" xr:uid="{5E6B9108-6BE3-49E3-902C-64C4CAE7284D}">
      <text>
        <t xml:space="preserve">[Threaded comment]
Your version of Excel allows you to read this threaded comment; however, any edits to it will get removed if the file is opened in a newer version of Excel. Learn more: https://go.microsoft.com/fwlink/?linkid=870924
Comment:
    05/09/2023:  FAA AKT RP dissociated pending receipt of footage requested to aid in misconduct investigation of AKT applicant FTN C1822549 
</t>
      </text>
    </comment>
    <comment ref="E1004" authorId="388" shapeId="0" xr:uid="{41195EA4-2934-4E3C-B73E-2BCEFC2ED4A6}">
      <text>
        <t>[Threaded comment]
Your version of Excel allows you to read this threaded comment; however, any edits to it will get removed if the file is opened in a newer version of Excel. Learn more: https://go.microsoft.com/fwlink/?linkid=870924
Comment:
    Site moved to Marlton. PSI-Marlton currently does not admin AKTs.</t>
      </text>
    </comment>
    <comment ref="E1006" authorId="389" shapeId="0" xr:uid="{B57EF076-65DD-450D-AB24-C8B091E4C1D0}">
      <text>
        <t xml:space="preserve">[Threaded comment]
Your version of Excel allows you to read this threaded comment; however, any edits to it will get removed if the file is opened in a newer version of Excel. Learn more: https://go.microsoft.com/fwlink/?linkid=870924
Comment:
    Inactivated per Site Management 08/03/2023
Reply:
    pquesada2/21/2024 4:38:07 PMChecklist approved. Site move completed. Site move from 2131 Airport Dr to 1911 Airport Drive Green Bay, WI 54313 within same zip code. No change in site code. FAA-AKT and IAR RPs added. Reactivated for FAA-AKT administration. 
Reply:
    pquesada11/22/2023 11:28:37 AMAccounting approved name change from CAVU Aviation to Pilotsmith, Inc. No change in EIN/No change in site code required. </t>
      </text>
    </comment>
    <comment ref="CO1013" authorId="390" shapeId="0" xr:uid="{5DCD0824-BDDA-42F9-B3B6-26BFC69461CF}">
      <text>
        <t>[Threaded comment]
Your version of Excel allows you to read this threaded comment; however, any edits to it will get removed if the file is opened in a newer version of Excel. Learn more: https://go.microsoft.com/fwlink/?linkid=870924
Comment:
    Inspector confirmed appointment; TCA failed to show up.  Invoice paid
Reply:
    Successful 2nd Inspection</t>
      </text>
    </comment>
    <comment ref="DV1013" authorId="391" shapeId="0" xr:uid="{D2EC2CF3-E1E1-443B-BC08-0F925C2C0B70}">
      <text>
        <t>[Threaded comment]
Your version of Excel allows you to read this threaded comment; however, any edits to it will get removed if the file is opened in a newer version of Excel. Learn more: https://go.microsoft.com/fwlink/?linkid=870924
Comment:
    14-Day Site Suspension from 02/15/22-02/28/22.
Remedial training completed with Ian Gookin 02/15/22
Any lingering inspection finding(s) must be resolved prior to reactivation</t>
      </text>
    </comment>
    <comment ref="T1014" authorId="392" shapeId="0" xr:uid="{C65DDC55-7585-459E-A352-056CF5202099}">
      <text>
        <t>[Threaded comment]
Your version of Excel allows you to read this threaded comment; however, any edits to it will get removed if the file is opened in a newer version of Excel. Learn more: https://go.microsoft.com/fwlink/?linkid=870924
Comment:
    Testing room on 2nd floor. Unable to confirm elevator or alternate access to accommodate applicants with mobility limitations.
Reply:
    Confirmed photos. Files saved to 2022 Inspection folder.</t>
      </text>
    </comment>
    <comment ref="T1016" authorId="393" shapeId="0" xr:uid="{EBA3D3C9-6732-4E17-BDC3-26A6EBA70CEA}">
      <text>
        <t>[Threaded comment]
Your version of Excel allows you to read this threaded comment; however, any edits to it will get removed if the file is opened in a newer version of Excel. Learn more: https://go.microsoft.com/fwlink/?linkid=870924
Comment:
    Restroom under 32" wide
Reply:
    Male and female door entrances may be too narrow to accomodate wheelchair bound applicants</t>
      </text>
    </comment>
    <comment ref="DV1019" authorId="394" shapeId="0" xr:uid="{E9CBD03A-ABDB-47B5-A681-3F25DA7B43CA}">
      <text>
        <t>[Threaded comment]
Your version of Excel allows you to read this threaded comment; however, any edits to it will get removed if the file is opened in a newer version of Excel. Learn more: https://go.microsoft.com/fwlink/?linkid=870924
Comment:
    28-Day AKT Suspension from 12/05/22-01/01/23
Remedial training completed with Frankie Jones
Any lingering inspection finding(s) must be resolved prior to reactivation</t>
      </text>
    </comment>
    <comment ref="CR1021" authorId="395" shapeId="0" xr:uid="{CBCC4F65-ECB9-4E03-BF38-D152605773B7}">
      <text>
        <t>[Threaded comment]
Your version of Excel allows you to read this threaded comment; however, any edits to it will get removed if the file is opened in a newer version of Excel. Learn more: https://go.microsoft.com/fwlink/?linkid=870924
Comment:
    Unable to send LOC.  No active proctor(s) to send communication to.</t>
      </text>
    </comment>
    <comment ref="DV1025" authorId="396" shapeId="0" xr:uid="{FCD57A35-3E4B-4B6E-A7F3-4AF613B4A41C}">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Rhoda Simper on 09/12/22
Any inspection discrepan(ies) must be resolved prior to reactivation.</t>
      </text>
    </comment>
    <comment ref="T1027" authorId="397" shapeId="0" xr:uid="{1FCAC07E-B993-44B4-B873-DCAD60A811A0}">
      <text>
        <t>[Threaded comment]
Your version of Excel allows you to read this threaded comment; however, any edits to it will get removed if the file is opened in a newer version of Excel. Learn more: https://go.microsoft.com/fwlink/?linkid=870924
Comment:
    2 storey building no elevator, restroom door under 32"
Reply:
    Testing center on 2nd floor.  Unable to confirm elevator or alternate access for wheelchair bound applicants.  Restroom entrance too narrow.
Reply:
    ADA LOC Follow up 04/12/2022.
Reply:
    Site established ADA testing station on ground floor meeting all AKT requirements.  ADA restroom access confirmed.  Photos saved to 2021 Inspections folder.</t>
      </text>
    </comment>
    <comment ref="T1029" authorId="398" shapeId="0" xr:uid="{83C880BC-A6CB-477A-B464-4B80396A23C8}">
      <text>
        <t>[Threaded comment]
Your version of Excel allows you to read this threaded comment; however, any edits to it will get removed if the file is opened in a newer version of Excel. Learn more: https://go.microsoft.com/fwlink/?linkid=870924
Comment:
    Can't open folder for photos (compressed file)
Reply:
    Photos are available</t>
      </text>
    </comment>
    <comment ref="DH1029" authorId="399" shapeId="0" xr:uid="{8335C39D-853F-4163-8470-3A581A6F6BF1}">
      <text>
        <t>[Threaded comment]
Your version of Excel allows you to read this threaded comment; however, any edits to it will get removed if the file is opened in a newer version of Excel. Learn more: https://go.microsoft.com/fwlink/?linkid=870924
Comment:
    14-Day Site Suspension from 11/15/21-12/01/21.
Remedial training completed with Timothy Campbell (only active proctor) on 11/01/21.
Any lingering inspection finding(s) must be resolved prior to reactivation.</t>
      </text>
    </comment>
    <comment ref="DV1032" authorId="400" shapeId="0" xr:uid="{9B7B4A21-80A2-46A3-A1E5-97BAE63D1F4E}">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Robert Foss on 09/15/22.
Any inspection discrepan(ies) must be resolved prior to reactivation</t>
      </text>
    </comment>
    <comment ref="DH1040" authorId="401" shapeId="0" xr:uid="{9C610FD1-54C3-44C8-94FC-3ABEEB9B8E68}">
      <text>
        <t>[Threaded comment]
Your version of Excel allows you to read this threaded comment; however, any edits to it will get removed if the file is opened in a newer version of Excel. Learn more: https://go.microsoft.com/fwlink/?linkid=870924
Comment:
    Remedial training with Michelle Oden and Kimler Kimble</t>
      </text>
    </comment>
    <comment ref="E1043" authorId="402" shapeId="0" xr:uid="{CED71FE7-C271-4309-AB1A-5F665B1836C9}">
      <text>
        <t>[Threaded comment]
Your version of Excel allows you to read this threaded comment; however, any edits to it will get removed if the file is opened in a newer version of Excel. Learn more: https://go.microsoft.com/fwlink/?linkid=870924
Comment:
    Inactivated 08/04/2023. Site moved, new site code; same ownership.</t>
      </text>
    </comment>
    <comment ref="CO1053" authorId="403" shapeId="0" xr:uid="{B9A06DAF-C12C-4C5B-8477-1A1AA37BF4B5}">
      <text>
        <t>[Threaded comment]
Your version of Excel allows you to read this threaded comment; however, any edits to it will get removed if the file is opened in a newer version of Excel. Learn more: https://go.microsoft.com/fwlink/?linkid=870924
Comment:
    Per inspector, "Sent an email informing my visit and didn't get email return. Called  and no answer. Got at the facility and Jean Lewis left earlier because she had personal things to take care. They tried to call her but no answer. Will try to visit in another time."  Invoice will be paid per agreement with Steve P</t>
      </text>
    </comment>
    <comment ref="DH1053" authorId="404" shapeId="0" xr:uid="{6A1BE00B-F655-43A6-BB9B-80C93EE4ADD0}">
      <text>
        <t>[Threaded comment]
Your version of Excel allows you to read this threaded comment; however, any edits to it will get removed if the file is opened in a newer version of Excel. Learn more: https://go.microsoft.com/fwlink/?linkid=870924
Comment:
    14-Day Site Suspension from 12/15/21-12/30/21
Remedial training completed with Jean Lewis on 12/14/21.
Any lingering inspection issue(s) must be resolved prior to reactivation.</t>
      </text>
    </comment>
    <comment ref="DH1054" authorId="405" shapeId="0" xr:uid="{D88EC979-DA82-4896-B4D1-AD189783DB45}">
      <text>
        <t>[Threaded comment]
Your version of Excel allows you to read this threaded comment; however, any edits to it will get removed if the file is opened in a newer version of Excel. Learn more: https://go.microsoft.com/fwlink/?linkid=870924
Comment:
    14-Day Site Suspension from 10/15/21-10/29/21.
Remedial trianig completed with Heather Grogg (the ony active proctor)
Any lingering inspection finding(s) must be resolved prior to reactivation.</t>
      </text>
    </comment>
    <comment ref="CO1055" authorId="406" shapeId="0" xr:uid="{F5B02C1F-A634-4B5F-B62B-0BC7D59DD299}">
      <text>
        <t>[Threaded comment]
Your version of Excel allows you to read this threaded comment; however, any edits to it will get removed if the file is opened in a newer version of Excel. Learn more: https://go.microsoft.com/fwlink/?linkid=870924
Comment:
    Inspector visited without an appointment confirmation.  Invoice paid.
Reply:
    Retry inspection in 2022</t>
      </text>
    </comment>
    <comment ref="E1056" authorId="407" shapeId="0" xr:uid="{3F5FBE91-A11A-4F6B-8B6A-6E69321EB83A}">
      <text>
        <t>[Threaded comment]
Your version of Excel allows you to read this threaded comment; however, any edits to it will get removed if the file is opened in a newer version of Excel. Learn more: https://go.microsoft.com/fwlink/?linkid=870924
Comment:
    Per LeVar Hylton, 09/14/23: "...Yes, we are interested in re-establishing our partnership…Send any information available to begin our site reopening."
Reply:
    Per LeVAr Hylton, 02/17/2024: “I was notified this morning that the renovations will be completed by Wednesday March 5th, 2025”
Reply:
    Per LeVar Hylton, 04/17/2025, site will be resuming AKT in the next few weeks.</t>
      </text>
    </comment>
    <comment ref="DH1058" authorId="408" shapeId="0" xr:uid="{B5D3A918-3849-4149-9EF7-122BBC9C3D28}">
      <text>
        <t>[Threaded comment]
Your version of Excel allows you to read this threaded comment; however, any edits to it will get removed if the file is opened in a newer version of Excel. Learn more: https://go.microsoft.com/fwlink/?linkid=870924
Comment:
    14-Day Site Suspension from 11/01/21-11/14/21.
Remedial training completed with Marvin Woidyla and Delcy Park on 10/12/21
Any lingering inspection finding(s) must be resolved prior to reactivation.
Reply:
    Suspension will continue until inspection discrepancy findings have been resolved.</t>
      </text>
    </comment>
    <comment ref="DV1058" authorId="409" shapeId="0" xr:uid="{271695D3-CDD5-464C-BE2E-10F828FA2D47}">
      <text>
        <t>[Threaded comment]
Your version of Excel allows you to read this threaded comment; however, any edits to it will get removed if the file is opened in a newer version of Excel. Learn more: https://go.microsoft.com/fwlink/?linkid=870924
Comment:
    28-Day Site Suspension from 07/15/22-08/11/22
Remedial completed with Marvin Woidyla on 06/29/22
Any lingering inspection finding(s) must be resolved prior to reactivation</t>
      </text>
    </comment>
    <comment ref="E1059" authorId="410" shapeId="0" xr:uid="{738B1FE7-3349-4D2B-954B-18C44E4CD0E7}">
      <text>
        <t>[Threaded comment]
Your version of Excel allows you to read this threaded comment; however, any edits to it will get removed if the file is opened in a newer version of Excel. Learn more: https://go.microsoft.com/fwlink/?linkid=870924
Comment:
    Site move</t>
      </text>
    </comment>
    <comment ref="E1060" authorId="411" shapeId="0" xr:uid="{7035A013-8EAE-4E32-B732-F95FC4C24F74}">
      <text>
        <t>[Threaded comment]
Your version of Excel allows you to read this threaded comment; however, any edits to it will get removed if the file is opened in a newer version of Excel. Learn more: https://go.microsoft.com/fwlink/?linkid=870924
Comment:
    PSI LV Site closed 05/28/24 as per Jerica Payne- Under new ownership Brainseed</t>
      </text>
    </comment>
    <comment ref="E1062" authorId="412" shapeId="0" xr:uid="{930A99EA-136B-4C57-AE1B-8F8C2DFEC6E5}">
      <text>
        <t>[Threaded comment]
Your version of Excel allows you to read this threaded comment; however, any edits to it will get removed if the file is opened in a newer version of Excel. Learn more: https://go.microsoft.com/fwlink/?linkid=870924
Comment:
    Per Darrin Hunt, 04/12/2024: "The new pay structure implemented starting Jan 2023 forced us to terminate testing. It doesn't make sense to provide testing for PSI at a loss to us. So, no unfortunately we are not planning on resuming testing, and have closed administration permanently."</t>
      </text>
    </comment>
    <comment ref="CO1063" authorId="413" shapeId="0" xr:uid="{64A5A062-0B15-41BB-A48C-71A38FC2435F}">
      <text>
        <t>[Threaded comment]
Your version of Excel allows you to read this threaded comment; however, any edits to it will get removed if the file is opened in a newer version of Excel. Learn more: https://go.microsoft.com/fwlink/?linkid=870924
Comment:
    Inspector visited without confirmation of an offline site.  Invoice will NOT be paid per agreement.
Reply:
    Retry inspection in 2022</t>
      </text>
    </comment>
    <comment ref="E1065" authorId="414" shapeId="0" xr:uid="{9F42CC91-B3C5-40D6-A29E-534009A06483}">
      <text>
        <t xml:space="preserve">[Threaded comment]
Your version of Excel allows you to read this threaded comment; however, any edits to it will get removed if the file is opened in a newer version of Excel. Learn more: https://go.microsoft.com/fwlink/?linkid=870924
Comment:
    The site is not longer doing PSI tests. </t>
      </text>
    </comment>
    <comment ref="DW1065" authorId="415" shapeId="0" xr:uid="{6DC73BA3-0F06-4069-9A92-77D1026348CF}">
      <text>
        <t>[Threaded comment]
Your version of Excel allows you to read this threaded comment; however, any edits to it will get removed if the file is opened in a newer version of Excel. Learn more: https://go.microsoft.com/fwlink/?linkid=870924
Comment:
    Site marked as Active, should have been Offline - last AKT 03/24/23.  Failed inspection.  Invoice will be paid per agreement with PSI.</t>
      </text>
    </comment>
    <comment ref="E1066" authorId="416" shapeId="0" xr:uid="{B25F6A73-E1FA-4A35-B1BE-7702DCB0D7AD}">
      <text>
        <t>[Threaded comment]
Your version of Excel allows you to read this threaded comment; however, any edits to it will get removed if the file is opened in a newer version of Excel. Learn more: https://go.microsoft.com/fwlink/?linkid=870924
Comment:
    Per Christine Litton, 07/13/2024: "Please remove us from your list of testing centers. Since last years change in the fee structure we have discovered that we have been losing hundreds of dollars...the cost is prohibitive."</t>
      </text>
    </comment>
    <comment ref="E1067" authorId="417" shapeId="0" xr:uid="{1D736AE1-9882-4436-96EB-0D113740F085}">
      <text>
        <t>[Threaded comment]
Your version of Excel allows you to read this threaded comment; however, any edits to it will get removed if the file is opened in a newer version of Excel. Learn more: https://go.microsoft.com/fwlink/?linkid=870924
Comment:
    Per Jen Nunes, 04/25/2024: "we are actually moving into a brand-new ADA compliant building in just a few weeks.  I am currently working through the PSI paperwork for the pre-approvals for the new location."
Reply:
    Per EHerrera request, 06/06/2024, site has been given an extension to July 31, 2024 to resolve ADA non-compliance issue.</t>
      </text>
    </comment>
    <comment ref="DV1069" authorId="418" shapeId="0" xr:uid="{9AFD2B5A-368A-45A1-94D0-D102CBA0DDE3}">
      <text>
        <t>[Threaded comment]
Your version of Excel allows you to read this threaded comment; however, any edits to it will get removed if the file is opened in a newer version of Excel. Learn more: https://go.microsoft.com/fwlink/?linkid=870924
Comment:
    14-day suspension</t>
      </text>
    </comment>
    <comment ref="ES1069" authorId="419" shapeId="0" xr:uid="{3C44297C-F07A-4E34-8BEE-685A5A2947EB}">
      <text>
        <t>[Threaded comment]
Your version of Excel allows you to read this threaded comment; however, any edits to it will get removed if the file is opened in a newer version of Excel. Learn more: https://go.microsoft.com/fwlink/?linkid=870924
Comment:
    28-day suspension</t>
      </text>
    </comment>
    <comment ref="FJ1069" authorId="420" shapeId="0" xr:uid="{64D4A4B2-6F2D-4E56-81E2-0CC264DFF30D}">
      <text>
        <t>[Threaded comment]
Your version of Excel allows you to read this threaded comment; however, any edits to it will get removed if the file is opened in a newer version of Excel. Learn more: https://go.microsoft.com/fwlink/?linkid=870924
Comment:
    56-day site suspension from 02/13/24 - 04/09/24.</t>
      </text>
    </comment>
    <comment ref="E1070" authorId="421" shapeId="0" xr:uid="{C3D66B2E-1E65-46B0-9081-E4B6B6485C25}">
      <text>
        <t>[Threaded comment]
Your version of Excel allows you to read this threaded comment; however, any edits to it will get removed if the file is opened in a newer version of Excel. Learn more: https://go.microsoft.com/fwlink/?linkid=870924
Comment:
    Per FCardoso, 03/07/2024: "When I visited found out they are not doing PSI tests anymore.  Judith Vaughn, the supervisor, tried to communicate with PSI office and never got an answer."
Reply:
    04/04/2024: Advised Judith Vaughn to notify site.management of AKT closure.</t>
      </text>
    </comment>
    <comment ref="E1071" authorId="422" shapeId="0" xr:uid="{9F9F47E0-88D9-4F71-AB19-D66B6558FF10}">
      <text>
        <t>[Threaded comment]
Your version of Excel allows you to read this threaded comment; however, any edits to it will get removed if the file is opened in a newer version of Excel. Learn more: https://go.microsoft.com/fwlink/?linkid=870924
Comment:
    Per Mary Hall, 04/10/2024: "No, not for what you are paying unless this has changed"</t>
      </text>
    </comment>
    <comment ref="DV1071" authorId="423" shapeId="0" xr:uid="{E2955100-8B5E-4D32-AC27-FF4BDE6F41B9}">
      <text>
        <t>[Threaded comment]
Your version of Excel allows you to read this threaded comment; however, any edits to it will get removed if the file is opened in a newer version of Excel. Learn more: https://go.microsoft.com/fwlink/?linkid=870924
Comment:
    14-Day Site Suspension from 02/15/22-02/28/22
Remedial training completed with Mary Hall on 02/08/22
Any lingering inspection finding(s) must be resolved prior to reactivation</t>
      </text>
    </comment>
    <comment ref="E1072" authorId="424" shapeId="0" xr:uid="{B8574A40-6B14-42AB-B4A1-8C74203AD926}">
      <text>
        <t>[Threaded comment]
Your version of Excel allows you to read this threaded comment; however, any edits to it will get removed if the file is opened in a newer version of Excel. Learn more: https://go.microsoft.com/fwlink/?linkid=870924
Comment:
    Per Vicki Vroom, 04/17/2024: "We do not plan to resume testing so would like to close FAA-AKT administration permanently."</t>
      </text>
    </comment>
    <comment ref="DH1076" authorId="425" shapeId="0" xr:uid="{73F4483A-9656-4EA8-92CE-DFEFA4657C30}">
      <text>
        <t>[Threaded comment]
Your version of Excel allows you to read this threaded comment; however, any edits to it will get removed if the file is opened in a newer version of Excel. Learn more: https://go.microsoft.com/fwlink/?linkid=870924
Comment:
    14-Day Site Suspension from 10/15/21-10/29/21.
Remedial training with Kevin Billups and Kenneth Burrs completed on 10/05/2021.
Any lingering inspection finding(s) must be resolved prior to reactivation.</t>
      </text>
    </comment>
    <comment ref="T1077" authorId="426" shapeId="0" xr:uid="{F1E5C3C8-8DA3-4D4A-98DE-05AC3449BBE0}">
      <text>
        <t xml:space="preserve">[Threaded comment]
Your version of Excel allows you to read this threaded comment; however, any edits to it will get removed if the file is opened in a newer version of Excel. Learn more: https://go.microsoft.com/fwlink/?linkid=870924
Comment:
    Testing center located on above ground floor. No evidence of elevator or alternate access for applicants with mobility limitations. </t>
      </text>
    </comment>
    <comment ref="DV1077" authorId="427" shapeId="0" xr:uid="{5652B896-BA4B-446E-8352-011840116B0A}">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must be completed prior to reactivation
Any inspection discrepan(ies) must be resolved prior to reactivation</t>
      </text>
    </comment>
    <comment ref="E1078" authorId="428" shapeId="0" xr:uid="{8BA2389F-77C7-4BD5-8F42-5EACEE1920B8}">
      <text>
        <t xml:space="preserve">[Threaded comment]
Your version of Excel allows you to read this threaded comment; however, any edits to it will get removed if the file is opened in a newer version of Excel. Learn more: https://go.microsoft.com/fwlink/?linkid=870924
Comment:
    Per Gene Long, 07/28/23: "I am notifying you that the test center owner was killed in a plane crash. I am a proctor and helped run the school and test center, but am out of date and cannot log in."
</t>
      </text>
    </comment>
    <comment ref="E1082" authorId="429" shapeId="0" xr:uid="{2C277035-8EC5-413B-A13E-C6874481551F}">
      <text>
        <t xml:space="preserve">[Threaded comment]
Your version of Excel allows you to read this threaded comment; however, any edits to it will get removed if the file is opened in a newer version of Excel. Learn more: https://go.microsoft.com/fwlink/?linkid=870924
Comment:
    Per EHerrera, 10/25/2023: "...He [Gary Ciriello] is looking to close the testing center at the end of the year"
</t>
      </text>
    </comment>
    <comment ref="DV1082" authorId="430" shapeId="0" xr:uid="{0B7087DA-4326-4C57-96EB-8DC67388A02D}">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Gary Ciriello on 09/13/22
Any inspection discrepanc(ies) must be resolved prior to reactivation</t>
      </text>
    </comment>
    <comment ref="E1085" authorId="431" shapeId="0" xr:uid="{AF891F4D-81B3-4081-BC66-9D6C4B4BDB53}">
      <text>
        <t xml:space="preserve">[Threaded comment]
Your version of Excel allows you to read this threaded comment; however, any edits to it will get removed if the file is opened in a newer version of Excel. Learn more: https://go.microsoft.com/fwlink/?linkid=870924
Comment:
    10/24/2023:  Ownership Change &amp; Rearrangement per email - Branden Yarbrough 
</t>
      </text>
    </comment>
    <comment ref="DV1085" authorId="432" shapeId="0" xr:uid="{7E40DECB-D393-491E-B5F0-29E5B026DC7B}">
      <text>
        <t>[Threaded comment]
Your version of Excel allows you to read this threaded comment; however, any edits to it will get removed if the file is opened in a newer version of Excel. Learn more: https://go.microsoft.com/fwlink/?linkid=870924
Comment:
    14-Day AKT site suspension from 09/15/22-09/28/22
Remedial training completed with Joseph Keck.
Any inspection discrepanc(ies) must be resolved prior to reactivation.</t>
      </text>
    </comment>
    <comment ref="E1086" authorId="433" shapeId="0" xr:uid="{3FC9C11A-3603-4524-A000-5D5081E61AF2}">
      <text>
        <t>[Threaded comment]
Your version of Excel allows you to read this threaded comment; however, any edits to it will get removed if the file is opened in a newer version of Excel. Learn more: https://go.microsoft.com/fwlink/?linkid=870924
Comment:
    Per PQuesada, 12/15/2023: "...operating until 12/20/23 and new site resource to be activated once ownership change process has been completed"</t>
      </text>
    </comment>
    <comment ref="CO1086" authorId="434" shapeId="0" xr:uid="{9976F9C3-967D-4C1A-837D-D7FB19177170}">
      <text>
        <t>[Threaded comment]
Your version of Excel allows you to read this threaded comment; however, any edits to it will get removed if the file is opened in a newer version of Excel. Learn more: https://go.microsoft.com/fwlink/?linkid=870924
Comment:
    Per inspector, "Sent an email and had no answer. Give a call and didn't get answer as well.  Visited site and was closed"  Invoice will be paid per agreement with Steve.</t>
      </text>
    </comment>
    <comment ref="E1100" authorId="435" shapeId="0" xr:uid="{C2E5F940-805E-4052-B4C7-CE64CFADA497}">
      <text>
        <t>[Threaded comment]
Your version of Excel allows you to read this threaded comment; however, any edits to it will get removed if the file is opened in a newer version of Excel. Learn more: https://go.microsoft.com/fwlink/?linkid=870924
Comment:
    11/06/2023: "We've recently sold the airfield and will be dissolving Shafer Flying Service Inc by the end of the year"     
-Shannon Leonberger</t>
      </text>
    </comment>
    <comment ref="T1103" authorId="436" shapeId="0" xr:uid="{2C52052E-EB5C-4025-9BD6-593C85F68D38}">
      <text>
        <t>[Threaded comment]
Your version of Excel allows you to read this threaded comment; however, any edits to it will get removed if the file is opened in a newer version of Excel. Learn more: https://go.microsoft.com/fwlink/?linkid=870924
Comment:
    Restroom was to narrow to accommodate mobility limitations.
Reply:
    Unisex restroom entrance may be too narrow to accomodate wheelchair bound applicants</t>
      </text>
    </comment>
    <comment ref="CR1105" authorId="437" shapeId="0" xr:uid="{12FDA2C3-7A45-4B50-8172-BB316183E3EA}">
      <text>
        <t>[Threaded comment]
Your version of Excel allows you to read this threaded comment; however, any edits to it will get removed if the file is opened in a newer version of Excel. Learn more: https://go.microsoft.com/fwlink/?linkid=870924
Comment:
    Can't send LOC due to no active associated user on EVM.</t>
      </text>
    </comment>
    <comment ref="T1108" authorId="438" shapeId="0" xr:uid="{133D4524-7D3C-471F-8F4B-F52D32D4CBF2}">
      <text>
        <t>[Threaded comment]
Your version of Excel allows you to read this threaded comment; however, any edits to it will get removed if the file is opened in a newer version of Excel. Learn more: https://go.microsoft.com/fwlink/?linkid=870924
Comment:
    Restroom &amp; Testing entrance may be too narrow to accomodate wheelchair bound applicants.
Reply:
    Testing center front entrance and restroom entrance may be too narrow to accomodate wheelchair bound applicants</t>
      </text>
    </comment>
    <comment ref="E1111" authorId="439" shapeId="0" xr:uid="{A044E056-0EC0-4D77-A8FF-C8E036CB4776}">
      <text>
        <t>[Threaded comment]
Your version of Excel allows you to read this threaded comment; however, any edits to it will get removed if the file is opened in a newer version of Excel. Learn more: https://go.microsoft.com/fwlink/?linkid=870924
Comment:
    Per Tina Henderson, 04/10/2024: "All of our contracts are currently with PSI at the moment waiting for signatures."</t>
      </text>
    </comment>
    <comment ref="E1315" authorId="440" shapeId="0" xr:uid="{F03FB4B0-E866-4D7A-B849-A6213792C874}">
      <text>
        <t>[Threaded comment]
Your version of Excel allows you to read this threaded comment; however, any edits to it will get removed if the file is opened in a newer version of Excel. Learn more: https://go.microsoft.com/fwlink/?linkid=870924
Comment:
    Site moved. New entry 10/18/2023</t>
      </text>
    </comment>
    <comment ref="E1319" authorId="441" shapeId="0" xr:uid="{EE4FA9E1-CFBD-4C60-8B82-70CDD953433C}">
      <text>
        <t>[Threaded comment]
Your version of Excel allows you to read this threaded comment; however, any edits to it will get removed if the file is opened in a newer version of Excel. Learn more: https://go.microsoft.com/fwlink/?linkid=870924
Comment:
    Ownership Change Completed. New Site Online!  ABS92508</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<sst xmlns="http://schemas.openxmlformats.org/spreadsheetml/2006/main" count="43800" uniqueCount="7029">
  <si>
    <t>Site Code</t>
  </si>
  <si>
    <t>Site Name</t>
  </si>
  <si>
    <t>Onboarded Date</t>
  </si>
  <si>
    <t xml:space="preserve">Dissociated AKT </t>
  </si>
  <si>
    <t>Status</t>
  </si>
  <si>
    <t>Address</t>
  </si>
  <si>
    <t>City</t>
  </si>
  <si>
    <t>State</t>
  </si>
  <si>
    <t>Zip Code</t>
  </si>
  <si>
    <t>Population</t>
  </si>
  <si>
    <t xml:space="preserve">QA Sampling </t>
  </si>
  <si>
    <t>AKT Sites within  (~25 miles)</t>
  </si>
  <si>
    <t>AKT Sites within (~50 miles)</t>
  </si>
  <si>
    <t>Resource Pool Type</t>
  </si>
  <si>
    <t>Resource Provider</t>
  </si>
  <si>
    <t>Provider Supervisor</t>
  </si>
  <si>
    <t>Provider Contact Phone Number</t>
  </si>
  <si>
    <t>Provider Email Address</t>
  </si>
  <si>
    <t>IAR</t>
  </si>
  <si>
    <t>ADA</t>
  </si>
  <si>
    <t>Elevated Building Entrance / Narror Entrance</t>
  </si>
  <si>
    <t>Above/Below Ground Level (Center/Room/Restroom)</t>
  </si>
  <si>
    <t>Building Elevator (Yes/No)</t>
  </si>
  <si>
    <t>Ramp to Building Entrance (Yes/No)</t>
  </si>
  <si>
    <r>
      <t>ADA Station</t>
    </r>
    <r>
      <rPr>
        <b/>
        <vertAlign val="subscript"/>
        <sz val="11"/>
        <color theme="1"/>
        <rFont val="Calibri"/>
        <family val="2"/>
        <scheme val="minor"/>
      </rPr>
      <t>Ground</t>
    </r>
    <r>
      <rPr>
        <b/>
        <sz val="11"/>
        <color theme="1"/>
        <rFont val="Calibri"/>
        <family val="2"/>
        <scheme val="minor"/>
      </rPr>
      <t xml:space="preserve"> (Yes/No)</t>
    </r>
  </si>
  <si>
    <t>IP Address Type (Static/Dynamic)</t>
  </si>
  <si>
    <r>
      <t>Inspection Priority</t>
    </r>
    <r>
      <rPr>
        <b/>
        <vertAlign val="subscript"/>
        <sz val="11"/>
        <rFont val="Calibri"/>
        <family val="2"/>
        <scheme val="minor"/>
      </rPr>
      <t>Order</t>
    </r>
  </si>
  <si>
    <t>Last AKT Activity</t>
  </si>
  <si>
    <t>AKT Last Checked</t>
  </si>
  <si>
    <t xml:space="preserve">  AKT Vol20</t>
  </si>
  <si>
    <t xml:space="preserve">  AKT Vol21</t>
  </si>
  <si>
    <t xml:space="preserve">  AKT Vol22</t>
  </si>
  <si>
    <t xml:space="preserve">  AKT Vol23</t>
  </si>
  <si>
    <t>AKT Vol24</t>
  </si>
  <si>
    <t xml:space="preserve">  AKT Vol25</t>
  </si>
  <si>
    <t xml:space="preserve">  AKT Vol26</t>
  </si>
  <si>
    <t xml:space="preserve">  AKT Vol27</t>
  </si>
  <si>
    <t xml:space="preserve">  AKT Vol28</t>
  </si>
  <si>
    <t xml:space="preserve">  AKT Vol29</t>
  </si>
  <si>
    <t>Running Avg AudScore    (5 yrs)</t>
  </si>
  <si>
    <t>Inspection Findings</t>
  </si>
  <si>
    <t>Incorrect or incomplete address on file</t>
  </si>
  <si>
    <t>Inadequate public signage outside facility</t>
  </si>
  <si>
    <t>Not publicly accessible</t>
  </si>
  <si>
    <t>Not condusive to testing (safety, sanitation, &amp; ventilation)</t>
  </si>
  <si>
    <t>Inadequate arrangements for safety (exit signage, fire extinguisher)</t>
  </si>
  <si>
    <t>Restroom not in the same Building</t>
  </si>
  <si>
    <t>No separate entrance colocated with other businesses</t>
  </si>
  <si>
    <t>Internet not secured</t>
  </si>
  <si>
    <t>No testing in progress signage</t>
  </si>
  <si>
    <t>Unsecured testing terminals</t>
  </si>
  <si>
    <t>Cluttered testing stations</t>
  </si>
  <si>
    <t>Inadequate lighting at testing terminals</t>
  </si>
  <si>
    <t>Missing video monitoring sign</t>
  </si>
  <si>
    <t>Testing distraction (Rm noise, distractions, visual aids)</t>
  </si>
  <si>
    <t>Fewer than 3 terminals</t>
  </si>
  <si>
    <t>Test prep installed on terminals</t>
  </si>
  <si>
    <t>Less than minimum desk size of testing stations</t>
  </si>
  <si>
    <t>Less than 19" minimum testing monitor size</t>
  </si>
  <si>
    <t>Inadequate spacing or partitions between stations</t>
  </si>
  <si>
    <t>Admin in room / No administrative area</t>
  </si>
  <si>
    <t>No printer</t>
  </si>
  <si>
    <t>Retention of PII</t>
  </si>
  <si>
    <t>No readily accessible reference materials</t>
  </si>
  <si>
    <t>No proctor station (surveillance)</t>
  </si>
  <si>
    <t>Insufficient view of all stations/Mobile Surveillance</t>
  </si>
  <si>
    <t>No video surveillance capability</t>
  </si>
  <si>
    <t>Unconfirmed 30-day footage retention capability</t>
  </si>
  <si>
    <t>Unsecured storage</t>
  </si>
  <si>
    <t>Inadequate AKT retention span</t>
  </si>
  <si>
    <t>Records retained past required destruction</t>
  </si>
  <si>
    <t>Incomplete set of supplement books</t>
  </si>
  <si>
    <t>Retention of outdated supplement books</t>
  </si>
  <si>
    <t>Damaged or markings on supplement books</t>
  </si>
  <si>
    <t>Improper storage of  supplement books, and / or testing materials</t>
  </si>
  <si>
    <t>20.01 Inspection Date</t>
  </si>
  <si>
    <r>
      <t>20.01 Inspection Date</t>
    </r>
    <r>
      <rPr>
        <b/>
        <vertAlign val="subscript"/>
        <sz val="11"/>
        <color theme="1"/>
        <rFont val="Calibri"/>
        <family val="2"/>
        <scheme val="minor"/>
      </rPr>
      <t>Accepted</t>
    </r>
    <r>
      <rPr>
        <b/>
        <sz val="11"/>
        <color theme="1"/>
        <rFont val="Calibri"/>
        <family val="2"/>
        <scheme val="minor"/>
      </rPr>
      <t xml:space="preserve">   </t>
    </r>
  </si>
  <si>
    <r>
      <t>Inspection LOC</t>
    </r>
    <r>
      <rPr>
        <b/>
        <vertAlign val="subscript"/>
        <sz val="10"/>
        <color theme="1"/>
        <rFont val="Calibri"/>
        <family val="2"/>
        <scheme val="minor"/>
      </rPr>
      <t>Name</t>
    </r>
  </si>
  <si>
    <r>
      <t>Inspection LOC</t>
    </r>
    <r>
      <rPr>
        <b/>
        <vertAlign val="subscript"/>
        <sz val="10"/>
        <color theme="1"/>
        <rFont val="Calibri"/>
        <family val="2"/>
        <scheme val="minor"/>
      </rPr>
      <t>Date</t>
    </r>
  </si>
  <si>
    <t>Inspector Group</t>
  </si>
  <si>
    <r>
      <t>20.01 Audit LOC</t>
    </r>
    <r>
      <rPr>
        <b/>
        <vertAlign val="subscript"/>
        <sz val="10"/>
        <color theme="1"/>
        <rFont val="Calibri"/>
        <family val="2"/>
        <scheme val="minor"/>
      </rPr>
      <t>Date</t>
    </r>
  </si>
  <si>
    <t>20.01 Auditor</t>
  </si>
  <si>
    <t>20.01 Audit Period</t>
  </si>
  <si>
    <t>20.01 Audit Record Range</t>
  </si>
  <si>
    <t>Volume</t>
  </si>
  <si>
    <t>Proctors</t>
  </si>
  <si>
    <t>Proctors Audited</t>
  </si>
  <si>
    <t>Records Audited</t>
  </si>
  <si>
    <t>Level 1 Discrepancies</t>
  </si>
  <si>
    <t>Level 2 Discrepancies</t>
  </si>
  <si>
    <t>Level 3 Discrepancies</t>
  </si>
  <si>
    <r>
      <t>20.01 Audit</t>
    </r>
    <r>
      <rPr>
        <b/>
        <vertAlign val="subscript"/>
        <sz val="10"/>
        <color theme="1"/>
        <rFont val="Calibri"/>
        <family val="2"/>
        <scheme val="minor"/>
      </rPr>
      <t>Score</t>
    </r>
    <r>
      <rPr>
        <b/>
        <sz val="11"/>
        <color theme="1"/>
        <rFont val="Calibri"/>
        <family val="2"/>
        <scheme val="minor"/>
      </rPr>
      <t xml:space="preserve"> </t>
    </r>
    <r>
      <rPr>
        <b/>
        <i/>
        <sz val="10"/>
        <color theme="1"/>
        <rFont val="Calibri"/>
        <family val="2"/>
        <scheme val="minor"/>
      </rPr>
      <t>(Error per Test)</t>
    </r>
  </si>
  <si>
    <r>
      <t>21.01-22.01 Inspection Date</t>
    </r>
    <r>
      <rPr>
        <b/>
        <vertAlign val="subscript"/>
        <sz val="11"/>
        <color theme="1"/>
        <rFont val="Calibri"/>
        <family val="2"/>
        <scheme val="minor"/>
      </rPr>
      <t>Conducted</t>
    </r>
  </si>
  <si>
    <r>
      <t>21.01-22.01 Inspection Date</t>
    </r>
    <r>
      <rPr>
        <b/>
        <vertAlign val="subscript"/>
        <sz val="11"/>
        <color theme="1"/>
        <rFont val="Calibri"/>
        <family val="2"/>
        <scheme val="minor"/>
      </rPr>
      <t>Accepted</t>
    </r>
    <r>
      <rPr>
        <b/>
        <sz val="11"/>
        <color theme="1"/>
        <rFont val="Calibri"/>
        <family val="2"/>
        <scheme val="minor"/>
      </rPr>
      <t xml:space="preserve">   </t>
    </r>
  </si>
  <si>
    <r>
      <t>21.01-22.01 Inspection LOC</t>
    </r>
    <r>
      <rPr>
        <b/>
        <vertAlign val="subscript"/>
        <sz val="11"/>
        <color theme="1"/>
        <rFont val="Calibri"/>
        <family val="2"/>
        <scheme val="minor"/>
      </rPr>
      <t>name</t>
    </r>
    <r>
      <rPr>
        <b/>
        <sz val="11"/>
        <color theme="1"/>
        <rFont val="Calibri"/>
        <family val="2"/>
        <scheme val="minor"/>
      </rPr>
      <t xml:space="preserve"> </t>
    </r>
  </si>
  <si>
    <r>
      <t>21.01-22.01 Inspection LOC</t>
    </r>
    <r>
      <rPr>
        <b/>
        <vertAlign val="subscript"/>
        <sz val="11"/>
        <color theme="1"/>
        <rFont val="Calibri"/>
        <family val="2"/>
        <scheme val="minor"/>
      </rPr>
      <t>date</t>
    </r>
  </si>
  <si>
    <t>21.01-22.01 Inspector Group</t>
  </si>
  <si>
    <t>21.01-22.01 Inspection Invoice</t>
  </si>
  <si>
    <r>
      <t>21.01 Audit LOC</t>
    </r>
    <r>
      <rPr>
        <b/>
        <vertAlign val="subscript"/>
        <sz val="11"/>
        <color theme="1"/>
        <rFont val="Calibri"/>
        <family val="2"/>
        <scheme val="minor"/>
      </rPr>
      <t>Date</t>
    </r>
  </si>
  <si>
    <t>Auditor</t>
  </si>
  <si>
    <t>21.01 Audit Period</t>
  </si>
  <si>
    <t>21.01 Audit Record Range</t>
  </si>
  <si>
    <t>Number of Proctors</t>
  </si>
  <si>
    <t>Level 2 Incomplete Valid ID</t>
  </si>
  <si>
    <t>Level 2   Incomplete Valid Authorization</t>
  </si>
  <si>
    <t>Level 3 Missing/Invalid ID</t>
  </si>
  <si>
    <t>Level 3 Missing/Invalid Authorization</t>
  </si>
  <si>
    <r>
      <t>21.01 Audit</t>
    </r>
    <r>
      <rPr>
        <b/>
        <vertAlign val="subscript"/>
        <sz val="10"/>
        <color theme="1"/>
        <rFont val="Calibri"/>
        <family val="2"/>
        <scheme val="minor"/>
      </rPr>
      <t xml:space="preserve">Score </t>
    </r>
    <r>
      <rPr>
        <b/>
        <i/>
        <sz val="10"/>
        <color theme="1"/>
        <rFont val="Calibri"/>
        <family val="2"/>
        <scheme val="minor"/>
      </rPr>
      <t>(Error per Test)</t>
    </r>
  </si>
  <si>
    <r>
      <t>22.01 Audit LOC</t>
    </r>
    <r>
      <rPr>
        <b/>
        <vertAlign val="subscript"/>
        <sz val="11"/>
        <color theme="1"/>
        <rFont val="Calibri"/>
        <family val="2"/>
        <scheme val="minor"/>
      </rPr>
      <t>Date</t>
    </r>
  </si>
  <si>
    <t>22.01 Auditor</t>
  </si>
  <si>
    <t>22.01 Audit Period</t>
  </si>
  <si>
    <t>22.01 Audit Record Range</t>
  </si>
  <si>
    <t>22.01 Audit Volume</t>
  </si>
  <si>
    <t>22.01 Number of Proctors</t>
  </si>
  <si>
    <t>22.01 Proctors Audited</t>
  </si>
  <si>
    <t>22.01 Records Audited</t>
  </si>
  <si>
    <t>22.01 Level 1 Discrepancies</t>
  </si>
  <si>
    <t>22.01 Level 2 IncValid ID</t>
  </si>
  <si>
    <t>22.01 Level 2 IncValid Authorization</t>
  </si>
  <si>
    <t>22.01 Level 3            Missing/Invalid ID</t>
  </si>
  <si>
    <t>22.01 Level 3 Missing/Invalid Authorization</t>
  </si>
  <si>
    <r>
      <t>22.01 Audit</t>
    </r>
    <r>
      <rPr>
        <b/>
        <vertAlign val="subscript"/>
        <sz val="10"/>
        <color theme="1"/>
        <rFont val="Calibri"/>
        <family val="2"/>
        <scheme val="minor"/>
      </rPr>
      <t>Score</t>
    </r>
    <r>
      <rPr>
        <b/>
        <sz val="11"/>
        <color theme="1"/>
        <rFont val="Calibri"/>
        <family val="2"/>
        <scheme val="minor"/>
      </rPr>
      <t xml:space="preserve"> </t>
    </r>
    <r>
      <rPr>
        <b/>
        <i/>
        <sz val="10"/>
        <color theme="1"/>
        <rFont val="Calibri"/>
        <family val="2"/>
        <scheme val="minor"/>
      </rPr>
      <t>(Error per Test)</t>
    </r>
  </si>
  <si>
    <r>
      <t>23.01-24.01 Inspection Date</t>
    </r>
    <r>
      <rPr>
        <b/>
        <vertAlign val="subscript"/>
        <sz val="11"/>
        <color theme="1"/>
        <rFont val="Calibri"/>
        <family val="2"/>
        <scheme val="minor"/>
      </rPr>
      <t>Conducted</t>
    </r>
  </si>
  <si>
    <r>
      <t>23.01-24.01 Inspection Date</t>
    </r>
    <r>
      <rPr>
        <b/>
        <vertAlign val="subscript"/>
        <sz val="11"/>
        <color theme="1"/>
        <rFont val="Calibri"/>
        <family val="2"/>
        <scheme val="minor"/>
      </rPr>
      <t>Accepted</t>
    </r>
    <r>
      <rPr>
        <b/>
        <sz val="11"/>
        <color theme="1"/>
        <rFont val="Calibri"/>
        <family val="2"/>
        <scheme val="minor"/>
      </rPr>
      <t xml:space="preserve">   </t>
    </r>
  </si>
  <si>
    <r>
      <t>23.01-24.01 Inspection LOC</t>
    </r>
    <r>
      <rPr>
        <b/>
        <vertAlign val="subscript"/>
        <sz val="11"/>
        <color theme="1"/>
        <rFont val="Calibri"/>
        <family val="2"/>
        <scheme val="minor"/>
      </rPr>
      <t>name</t>
    </r>
    <r>
      <rPr>
        <b/>
        <sz val="11"/>
        <color theme="1"/>
        <rFont val="Calibri"/>
        <family val="2"/>
        <scheme val="minor"/>
      </rPr>
      <t xml:space="preserve"> </t>
    </r>
  </si>
  <si>
    <r>
      <t>23.01-24.01 Inspection LOC</t>
    </r>
    <r>
      <rPr>
        <b/>
        <vertAlign val="subscript"/>
        <sz val="11"/>
        <color theme="1"/>
        <rFont val="Calibri"/>
        <family val="2"/>
        <scheme val="minor"/>
      </rPr>
      <t>date</t>
    </r>
  </si>
  <si>
    <t>23.01-24.01 Inspector Group</t>
  </si>
  <si>
    <t>23.01-24.01 Inspection Invoice</t>
  </si>
  <si>
    <r>
      <t>23.01 Audit LOC</t>
    </r>
    <r>
      <rPr>
        <b/>
        <vertAlign val="subscript"/>
        <sz val="11"/>
        <color theme="1"/>
        <rFont val="Calibri"/>
        <family val="2"/>
        <scheme val="minor"/>
      </rPr>
      <t>Date</t>
    </r>
  </si>
  <si>
    <t>23.01 Auditor</t>
  </si>
  <si>
    <t>23.01 Audit Record Range</t>
  </si>
  <si>
    <t>23.01 Audit Volume</t>
  </si>
  <si>
    <t>23.01 Number of Proctors</t>
  </si>
  <si>
    <t>23.01 Proctors Audited</t>
  </si>
  <si>
    <t>23.01 Records Audited</t>
  </si>
  <si>
    <t>23.01 Level 1 Discrepancies</t>
  </si>
  <si>
    <t>23.01 Level 2 IncValid ID</t>
  </si>
  <si>
    <t xml:space="preserve">23.01 Level 2 Missing Signature </t>
  </si>
  <si>
    <t>23.01 Level 2 Missing/inValid Address Ver</t>
  </si>
  <si>
    <t>23.01 Level 2 IncValid End/Cert</t>
  </si>
  <si>
    <t>23.01 Level 2 Incorrect Take Count on AKTR</t>
  </si>
  <si>
    <t>23.01 Level 3 Missing/Invalid ID</t>
  </si>
  <si>
    <t>23.01 Level 3 Missing/Invalid End/Cert</t>
  </si>
  <si>
    <t xml:space="preserve">23.01 Level 3 Missing AKTR </t>
  </si>
  <si>
    <r>
      <t>23.01 Audit</t>
    </r>
    <r>
      <rPr>
        <b/>
        <vertAlign val="subscript"/>
        <sz val="10"/>
        <color theme="1"/>
        <rFont val="Calibri"/>
        <family val="2"/>
        <scheme val="minor"/>
      </rPr>
      <t>Score</t>
    </r>
    <r>
      <rPr>
        <b/>
        <sz val="11"/>
        <color theme="1"/>
        <rFont val="Calibri"/>
        <family val="2"/>
        <scheme val="minor"/>
      </rPr>
      <t xml:space="preserve"> </t>
    </r>
    <r>
      <rPr>
        <b/>
        <i/>
        <sz val="10"/>
        <color theme="1"/>
        <rFont val="Calibri"/>
        <family val="2"/>
        <scheme val="minor"/>
      </rPr>
      <t>(Error per Test)</t>
    </r>
  </si>
  <si>
    <r>
      <t>24.01 Audit LOC</t>
    </r>
    <r>
      <rPr>
        <b/>
        <vertAlign val="subscript"/>
        <sz val="11"/>
        <color theme="1"/>
        <rFont val="Calibri"/>
        <family val="2"/>
        <scheme val="minor"/>
      </rPr>
      <t>Date</t>
    </r>
  </si>
  <si>
    <t>24.01 Auditor</t>
  </si>
  <si>
    <t>24.01 Audit Record Range</t>
  </si>
  <si>
    <t>24.01 Audit Volume</t>
  </si>
  <si>
    <t>24.01 Number of Proctors</t>
  </si>
  <si>
    <t>24.01 Proctors Audited</t>
  </si>
  <si>
    <t>24.01 Records Audited</t>
  </si>
  <si>
    <t>24.01 Level 1 Discrepancies</t>
  </si>
  <si>
    <t>24.01 Level 2 IncValid ID</t>
  </si>
  <si>
    <t xml:space="preserve">24.01 Level 2 Missing Signature </t>
  </si>
  <si>
    <t>24.01 Level 2 Missing/inValid Address Ver</t>
  </si>
  <si>
    <t>24.01 Level 2 IncValid End/Cert</t>
  </si>
  <si>
    <t>24.01 Level 2 Incorrect Take Count on AKTR</t>
  </si>
  <si>
    <t>24.01 Level 3 Missing/Invalid ID</t>
  </si>
  <si>
    <t>24.01 Level 3 Missing/Invalid End/Cert</t>
  </si>
  <si>
    <t xml:space="preserve">24.01 Level 3 Missing AKTR </t>
  </si>
  <si>
    <r>
      <t xml:space="preserve">24.01 AuditScore </t>
    </r>
    <r>
      <rPr>
        <b/>
        <i/>
        <sz val="10"/>
        <color theme="1"/>
        <rFont val="Calibri"/>
        <family val="2"/>
        <scheme val="minor"/>
      </rPr>
      <t>(Error per Test)</t>
    </r>
  </si>
  <si>
    <t>Latitude</t>
  </si>
  <si>
    <t>Longitude</t>
  </si>
  <si>
    <t>25 Mile Min Latitude</t>
  </si>
  <si>
    <t>25 Mile Max Latitude</t>
  </si>
  <si>
    <t>25 Mile Min Longitude</t>
  </si>
  <si>
    <t>25 Mile Max Longitude</t>
  </si>
  <si>
    <t>50 Mile Min Latitude</t>
  </si>
  <si>
    <t>50 Mile Max Latitude</t>
  </si>
  <si>
    <t>50 Mile Min Longitude</t>
  </si>
  <si>
    <t>50 Mile Max Longitude</t>
  </si>
  <si>
    <r>
      <t>25.01 Audit LOC</t>
    </r>
    <r>
      <rPr>
        <b/>
        <vertAlign val="subscript"/>
        <sz val="11"/>
        <color theme="1"/>
        <rFont val="Calibri"/>
        <family val="2"/>
        <scheme val="minor"/>
      </rPr>
      <t>Date</t>
    </r>
  </si>
  <si>
    <t>25.01 Auditor</t>
  </si>
  <si>
    <t>25.01 Audit Record Range</t>
  </si>
  <si>
    <t>25.01 Audit Volume</t>
  </si>
  <si>
    <t>25.01 Number of Proctors</t>
  </si>
  <si>
    <t>25.01 Proctors Audited</t>
  </si>
  <si>
    <t>25.01 Records Audited</t>
  </si>
  <si>
    <t>25.01 Level 1 Discrepancies</t>
  </si>
  <si>
    <t>25.01 Level 2 IncValid ID</t>
  </si>
  <si>
    <t xml:space="preserve">25.01 Level 2 Missing Signature </t>
  </si>
  <si>
    <t>25.01 Level 2 Missing/inValid Address Ver</t>
  </si>
  <si>
    <t>25.01 Level 2 IncValid End/Cert</t>
  </si>
  <si>
    <t>25.01 Level 2 Incorrect Take Count on AKTR</t>
  </si>
  <si>
    <t>25.01 Level 3 Missing/Invalid ID</t>
  </si>
  <si>
    <t>25.01 Level 3 Missing/Invalid End/Cert</t>
  </si>
  <si>
    <t xml:space="preserve">25.01 Level 3 Missing AKTR </t>
  </si>
  <si>
    <r>
      <t xml:space="preserve">25.01 AuditScore </t>
    </r>
    <r>
      <rPr>
        <b/>
        <i/>
        <sz val="10"/>
        <color theme="1"/>
        <rFont val="Calibri"/>
        <family val="2"/>
        <scheme val="minor"/>
      </rPr>
      <t>(Error per Test)</t>
    </r>
  </si>
  <si>
    <r>
      <t>25.01-27.01 Inspection Date</t>
    </r>
    <r>
      <rPr>
        <b/>
        <vertAlign val="subscript"/>
        <sz val="11"/>
        <color theme="1"/>
        <rFont val="Calibri"/>
        <family val="2"/>
        <scheme val="minor"/>
      </rPr>
      <t>Conducted</t>
    </r>
  </si>
  <si>
    <r>
      <t>25.01-27.01 Inspection Date</t>
    </r>
    <r>
      <rPr>
        <b/>
        <vertAlign val="subscript"/>
        <sz val="11"/>
        <color theme="1"/>
        <rFont val="Calibri"/>
        <family val="2"/>
        <scheme val="minor"/>
      </rPr>
      <t xml:space="preserve">Accepted   </t>
    </r>
  </si>
  <si>
    <r>
      <t>25.01-27.01 Inspection LOC</t>
    </r>
    <r>
      <rPr>
        <b/>
        <vertAlign val="subscript"/>
        <sz val="11"/>
        <color theme="1"/>
        <rFont val="Calibri"/>
        <family val="2"/>
        <scheme val="minor"/>
      </rPr>
      <t xml:space="preserve">name </t>
    </r>
  </si>
  <si>
    <r>
      <t>25.01-27.01 Inspection LOC</t>
    </r>
    <r>
      <rPr>
        <b/>
        <vertAlign val="subscript"/>
        <sz val="11"/>
        <color theme="1"/>
        <rFont val="Calibri"/>
        <family val="2"/>
        <scheme val="minor"/>
      </rPr>
      <t>date</t>
    </r>
  </si>
  <si>
    <t>25.01-27.01 Inspector Group</t>
  </si>
  <si>
    <t>25.01-27.01 Inspection Invoice</t>
  </si>
  <si>
    <r>
      <t>26.01 Audit LOC</t>
    </r>
    <r>
      <rPr>
        <b/>
        <vertAlign val="subscript"/>
        <sz val="11"/>
        <color theme="1"/>
        <rFont val="Calibri"/>
        <family val="2"/>
        <scheme val="minor"/>
      </rPr>
      <t>Date</t>
    </r>
  </si>
  <si>
    <t>26.01 Auditor</t>
  </si>
  <si>
    <t>26.01 Audit Record Range</t>
  </si>
  <si>
    <t>26.01 Audit Volume</t>
  </si>
  <si>
    <t>26.01 Number of Proctors</t>
  </si>
  <si>
    <t>26.01 Proctors Audited</t>
  </si>
  <si>
    <t>26.01 Records Audited</t>
  </si>
  <si>
    <t>26.01 Level 1 Discrepancies</t>
  </si>
  <si>
    <t>26.01 Level 2 IncValid ID</t>
  </si>
  <si>
    <t xml:space="preserve">26.01 Level 2 Missing Signature </t>
  </si>
  <si>
    <t>26.01 Level 2 Missing/inValid Address Ver</t>
  </si>
  <si>
    <t>26.01 Level 2 IncValid End/Cert</t>
  </si>
  <si>
    <t>26.01 Level 2 Incorrect Take Count on AKTR</t>
  </si>
  <si>
    <t>26.01 Level 3 Missing/Invalid ID</t>
  </si>
  <si>
    <t>26.01 Level 3 Invalid End/Cert</t>
  </si>
  <si>
    <t xml:space="preserve">26.01 Level 3 Missing AKTR </t>
  </si>
  <si>
    <r>
      <t xml:space="preserve">26.01 AuditScore </t>
    </r>
    <r>
      <rPr>
        <b/>
        <i/>
        <sz val="10"/>
        <color theme="1"/>
        <rFont val="Calibri"/>
        <family val="2"/>
        <scheme val="minor"/>
      </rPr>
      <t>(Error per Test)</t>
    </r>
  </si>
  <si>
    <t>LAS99603</t>
  </si>
  <si>
    <t>University of Alaska-Kodiak College</t>
  </si>
  <si>
    <t>Active</t>
  </si>
  <si>
    <t>117 Benny Benson Rm 210</t>
  </si>
  <si>
    <t>Kodiak</t>
  </si>
  <si>
    <t>AK</t>
  </si>
  <si>
    <t>Static</t>
  </si>
  <si>
    <t>AAV I R</t>
  </si>
  <si>
    <t>Samuel Stahlhut </t>
  </si>
  <si>
    <t>(907) 486-1211</t>
  </si>
  <si>
    <t>sastahlhut@alaska.edu</t>
  </si>
  <si>
    <t>No</t>
  </si>
  <si>
    <t>Yes</t>
  </si>
  <si>
    <t>Reconfirm.05</t>
  </si>
  <si>
    <t>Jamie</t>
  </si>
  <si>
    <t>Krotz Services</t>
  </si>
  <si>
    <t>Gerard</t>
  </si>
  <si>
    <t>21.Sep</t>
  </si>
  <si>
    <t>Mar-Aug</t>
  </si>
  <si>
    <t>G.Sanchez</t>
  </si>
  <si>
    <t>Schalcher Group</t>
  </si>
  <si>
    <t>31.Jul</t>
  </si>
  <si>
    <t>Jan-Jun</t>
  </si>
  <si>
    <t>43.Jul</t>
  </si>
  <si>
    <t>08/19/24</t>
  </si>
  <si>
    <t>M.Marcelino</t>
  </si>
  <si>
    <t>ABS99604</t>
  </si>
  <si>
    <t>Kenai Peninsula College - Kenai River Campus</t>
  </si>
  <si>
    <t>156 College Rd</t>
  </si>
  <si>
    <t>Soldotna</t>
  </si>
  <si>
    <t>SS-PAN</t>
  </si>
  <si>
    <t>Leann Peek </t>
  </si>
  <si>
    <t>(907) 262-0227</t>
  </si>
  <si>
    <t>lmpeek2@alaska.edu      </t>
  </si>
  <si>
    <t>08/21/24</t>
  </si>
  <si>
    <t>Jul-Dec</t>
  </si>
  <si>
    <t>Kelly</t>
  </si>
  <si>
    <t>LAS99802</t>
  </si>
  <si>
    <t>University of Alaska Southeast - Juneau</t>
  </si>
  <si>
    <t>11066 Auke Lake Way, Egan Library 101</t>
  </si>
  <si>
    <t>Juneau</t>
  </si>
  <si>
    <t>Gabriel Wechter</t>
  </si>
  <si>
    <t>(907) 796-6224</t>
  </si>
  <si>
    <t>gwwechter@alaska.edu</t>
  </si>
  <si>
    <t>14.Feb</t>
  </si>
  <si>
    <t>Aug-Jan</t>
  </si>
  <si>
    <t>Oct-Mar</t>
  </si>
  <si>
    <t>ABS99605</t>
  </si>
  <si>
    <t>Blue River Aviation</t>
  </si>
  <si>
    <t>720 E Yukon St</t>
  </si>
  <si>
    <t>Palmer</t>
  </si>
  <si>
    <t>Mary Creighton</t>
  </si>
  <si>
    <t>(907) 414-0371</t>
  </si>
  <si>
    <t xml:space="preserve">admin@blueriveraviation.com </t>
  </si>
  <si>
    <t>P.Quesada</t>
  </si>
  <si>
    <t>ABS99508</t>
  </si>
  <si>
    <t>Angel Aviation</t>
  </si>
  <si>
    <t>2301 Merrill Field Dr. Suite A1</t>
  </si>
  <si>
    <t>Anchorage</t>
  </si>
  <si>
    <t>Joseph Barth</t>
  </si>
  <si>
    <t>(907) 312-8298</t>
  </si>
  <si>
    <t>joe@angelaviation.com</t>
  </si>
  <si>
    <t>2027.P.INS</t>
  </si>
  <si>
    <t>08/20/24</t>
  </si>
  <si>
    <t>ABS99506</t>
  </si>
  <si>
    <t>University of Alaska (Anchorage)</t>
  </si>
  <si>
    <t>3211 Providence Dr, Consortium Library, Rm 215</t>
  </si>
  <si>
    <t>Francine Feero</t>
  </si>
  <si>
    <t>(907) 786-4525</t>
  </si>
  <si>
    <t>frfeero@alaska.edu</t>
  </si>
  <si>
    <t>13.Jan</t>
  </si>
  <si>
    <t>LAS99507</t>
  </si>
  <si>
    <t>Land and Sea Aviation</t>
  </si>
  <si>
    <t>2400 E 5th Ave</t>
  </si>
  <si>
    <t xml:space="preserve">Anchorage	</t>
  </si>
  <si>
    <t>Static-Aviation</t>
  </si>
  <si>
    <t>Key Ma</t>
  </si>
  <si>
    <t>(907) 274-2544</t>
  </si>
  <si>
    <t>ma_yun2000@hotmail.com</t>
  </si>
  <si>
    <t>11.Nov</t>
  </si>
  <si>
    <t>May-Oct</t>
  </si>
  <si>
    <t>25.Jan</t>
  </si>
  <si>
    <t>37.Jan</t>
  </si>
  <si>
    <t>Dec-May</t>
  </si>
  <si>
    <t>ABS99507</t>
  </si>
  <si>
    <t>Yuut Elitnaurviat Inc</t>
  </si>
  <si>
    <t>610 Akiachak Dr.</t>
  </si>
  <si>
    <t>Bethel</t>
  </si>
  <si>
    <t>Joan David</t>
  </si>
  <si>
    <t>(907) 543-0990</t>
  </si>
  <si>
    <t>jdavid@yuut.org</t>
  </si>
  <si>
    <t>Feb-Jun</t>
  </si>
  <si>
    <t>ABS99709</t>
  </si>
  <si>
    <t>University of Alaska - Fairbanks</t>
  </si>
  <si>
    <t>1790 Tanana Lp Rm 122, UAF Bunnell Building Fairbanks</t>
  </si>
  <si>
    <t>Fairbanks</t>
  </si>
  <si>
    <t>Holly Cervin</t>
  </si>
  <si>
    <t>(907) 474-5277</t>
  </si>
  <si>
    <t>hlcervin@alaska.edu</t>
  </si>
  <si>
    <t>ABS35202</t>
  </si>
  <si>
    <t>PSI Examination Services-Birmingham</t>
  </si>
  <si>
    <t>100 Centerview Dr, Ste 100</t>
  </si>
  <si>
    <t>Birmingham</t>
  </si>
  <si>
    <t>AL</t>
  </si>
  <si>
    <t>PSI</t>
  </si>
  <si>
    <t>Gina Wilson</t>
  </si>
  <si>
    <t>(385) 212-2518</t>
  </si>
  <si>
    <t>Gina.Wilson@psionline.com</t>
  </si>
  <si>
    <t>24.Dec</t>
  </si>
  <si>
    <t>Jun-Nov</t>
  </si>
  <si>
    <t>K.Brown</t>
  </si>
  <si>
    <t>NA</t>
  </si>
  <si>
    <t>34.Oct</t>
  </si>
  <si>
    <t>Apr-Sep</t>
  </si>
  <si>
    <t>ABS35802</t>
  </si>
  <si>
    <t>PSI Examination Services-Huntsville</t>
  </si>
  <si>
    <t>4900 University Square Ste 4</t>
  </si>
  <si>
    <t>Huntsville</t>
  </si>
  <si>
    <t>(i)1E(1)</t>
  </si>
  <si>
    <t>Sep-Feb</t>
  </si>
  <si>
    <t>ABS36101</t>
  </si>
  <si>
    <t>PSI Examination Services-Montgomery</t>
  </si>
  <si>
    <t>500 Interstate Park Dr Ste 530</t>
  </si>
  <si>
    <t>Montgomery</t>
  </si>
  <si>
    <t>ABS36605</t>
  </si>
  <si>
    <t>PSI Examination Services-Mobile</t>
  </si>
  <si>
    <t>6051 B Airpt Boulevard, Dorsey Center</t>
  </si>
  <si>
    <t>Mobile</t>
  </si>
  <si>
    <t>LAS35503</t>
  </si>
  <si>
    <t>Sanders Aviation</t>
  </si>
  <si>
    <t>20 Ellis Haynes Dr.</t>
  </si>
  <si>
    <t>Jasper</t>
  </si>
  <si>
    <t>Timothy Prestridge</t>
  </si>
  <si>
    <t>(205) 544-0202</t>
  </si>
  <si>
    <t>tim@sandersaviation.com</t>
  </si>
  <si>
    <t>2025.S.INS</t>
  </si>
  <si>
    <t>ABS35004</t>
  </si>
  <si>
    <t>Wallace State Community College - Cullman</t>
  </si>
  <si>
    <t>801 Main St NW</t>
  </si>
  <si>
    <t xml:space="preserve">Hanceville	</t>
  </si>
  <si>
    <t>Valerie Parris</t>
  </si>
  <si>
    <t>(256) 352-8371</t>
  </si>
  <si>
    <t>valerie.parris@wallacestate.edu</t>
  </si>
  <si>
    <t>Nov-Apr</t>
  </si>
  <si>
    <t>ABS36802</t>
  </si>
  <si>
    <t>War Eagle Testing Center</t>
  </si>
  <si>
    <t>Delta Airlines Aviation Education Bldg, 335 Aviation Way, Rm 202</t>
  </si>
  <si>
    <t>Auburn</t>
  </si>
  <si>
    <t>Wayne Ceynowa</t>
  </si>
  <si>
    <t>(334) 844-5748</t>
  </si>
  <si>
    <t>wsc0008@auburn.edu</t>
  </si>
  <si>
    <t>2026.P.INS</t>
  </si>
  <si>
    <t>KB-GS</t>
  </si>
  <si>
    <t>ABS36504</t>
  </si>
  <si>
    <t>Lightning Aviation  Inc.</t>
  </si>
  <si>
    <t>510 N Airpt Rd</t>
  </si>
  <si>
    <t>Foley</t>
  </si>
  <si>
    <t>Hilton Kirkwood</t>
  </si>
  <si>
    <t>(251) 943-5214</t>
  </si>
  <si>
    <t>hiltonakirkwood@gmail.com</t>
  </si>
  <si>
    <t>JP.Beronque</t>
  </si>
  <si>
    <t>ABS36302</t>
  </si>
  <si>
    <t>Flight Services  Inc.</t>
  </si>
  <si>
    <t>323 Auxiliary Field Rd Headland Muni. Airpt</t>
  </si>
  <si>
    <t>Headland</t>
  </si>
  <si>
    <t>Sheila Williams</t>
  </si>
  <si>
    <t>(334) 693-3925</t>
  </si>
  <si>
    <t>hwcpa@graceba.net</t>
  </si>
  <si>
    <t>12.Dec</t>
  </si>
  <si>
    <t>ABS36307</t>
  </si>
  <si>
    <t>The Test Center - Daleville</t>
  </si>
  <si>
    <t xml:space="preserve">354 S. Daleville Ave </t>
  </si>
  <si>
    <t>Daleville</t>
  </si>
  <si>
    <t>Francis Butler</t>
  </si>
  <si>
    <t>(334) 598-1031</t>
  </si>
  <si>
    <t>fobutler321@gmail.com</t>
  </si>
  <si>
    <t>ABS36306</t>
  </si>
  <si>
    <t>Southeast Community Training Center</t>
  </si>
  <si>
    <t xml:space="preserve">195 US 84 W  </t>
  </si>
  <si>
    <t>William Gainey</t>
  </si>
  <si>
    <t>(334) 509-4220</t>
  </si>
  <si>
    <t>greg@sectc.net</t>
  </si>
  <si>
    <t>2025.P.INS</t>
  </si>
  <si>
    <t>ABS35204</t>
  </si>
  <si>
    <t>Southern Museum of Flight</t>
  </si>
  <si>
    <t xml:space="preserve">4343 73rd St N </t>
  </si>
  <si>
    <t>Melissa Morgan</t>
  </si>
  <si>
    <t>(205) 833-8226</t>
  </si>
  <si>
    <t xml:space="preserve">mmorgan@southernmuseumofflight.org </t>
  </si>
  <si>
    <t>ABS72704</t>
  </si>
  <si>
    <t>AIRO LLC</t>
  </si>
  <si>
    <t xml:space="preserve">802 Airport Ave </t>
  </si>
  <si>
    <t>Springvale</t>
  </si>
  <si>
    <t>AR</t>
  </si>
  <si>
    <t xml:space="preserve">Camron McAhren </t>
  </si>
  <si>
    <t>(479) 365-3640</t>
  </si>
  <si>
    <t xml:space="preserve">camron@arhaviation.com </t>
  </si>
  <si>
    <t>E.Herrera</t>
  </si>
  <si>
    <t>Site Mngmnt</t>
  </si>
  <si>
    <t>ABS72501</t>
  </si>
  <si>
    <t>Ozarka College</t>
  </si>
  <si>
    <t>218 College Dr.</t>
  </si>
  <si>
    <t>Melbourne</t>
  </si>
  <si>
    <t>Zeda Wilkerson</t>
  </si>
  <si>
    <t>(870) 368-2028</t>
  </si>
  <si>
    <t>zwilkerson@ozarka.edu</t>
  </si>
  <si>
    <t>LAS72704</t>
  </si>
  <si>
    <t>Summit Aviation - Bentonville</t>
  </si>
  <si>
    <t>2205 SW I St.</t>
  </si>
  <si>
    <t>Bentonville</t>
  </si>
  <si>
    <t xml:space="preserve">Desi Eddy </t>
  </si>
  <si>
    <t>(479) 254-0817</t>
  </si>
  <si>
    <t>mleon@thadenfield.com</t>
  </si>
  <si>
    <t>10.Oct</t>
  </si>
  <si>
    <t>LAS71901</t>
  </si>
  <si>
    <t>Henderson State University</t>
  </si>
  <si>
    <t>1100 Henderson St</t>
  </si>
  <si>
    <t>Arkadelphia</t>
  </si>
  <si>
    <t>Geraldean Morris</t>
  </si>
  <si>
    <t>(870) 230-5153</t>
  </si>
  <si>
    <t>morrisg@hsu.edu</t>
  </si>
  <si>
    <t>ABS72102</t>
  </si>
  <si>
    <t>Flying C Aviation</t>
  </si>
  <si>
    <t>1 SE South Main St</t>
  </si>
  <si>
    <t>Searcy</t>
  </si>
  <si>
    <t>Suzanne Lackey</t>
  </si>
  <si>
    <t>(501) 483-5006</t>
  </si>
  <si>
    <t>slackey@flyingcaviation.com</t>
  </si>
  <si>
    <t>(i)3F(2)</t>
  </si>
  <si>
    <t>ABS72002</t>
  </si>
  <si>
    <t xml:space="preserve">Get Smart Testing Center </t>
  </si>
  <si>
    <t>1060 Pat's Lane</t>
  </si>
  <si>
    <t>Conway</t>
  </si>
  <si>
    <t>Meg Hawkins</t>
  </si>
  <si>
    <t>(501) 932-4888</t>
  </si>
  <si>
    <t>mhawkins@mcgheeinsurance.com</t>
  </si>
  <si>
    <t>ABS72401</t>
  </si>
  <si>
    <t>NEA Testing Center - Jonesboro</t>
  </si>
  <si>
    <t xml:space="preserve">3014 Turman Drive Suite F </t>
  </si>
  <si>
    <t>Jonesboro</t>
  </si>
  <si>
    <t xml:space="preserve">Marcy Hester </t>
  </si>
  <si>
    <t>(870) 206-7040</t>
  </si>
  <si>
    <t>marcy@neatestingcenter.com</t>
  </si>
  <si>
    <t>ABS72703</t>
  </si>
  <si>
    <t>University of Arkansas Testing Services</t>
  </si>
  <si>
    <t>97 N. Razorback Road Fayetteville</t>
  </si>
  <si>
    <t>Fayetteville</t>
  </si>
  <si>
    <t>Jacob London</t>
  </si>
  <si>
    <t>(479) 575-3948</t>
  </si>
  <si>
    <t>jrlondo@uark.edu</t>
  </si>
  <si>
    <t>ABS85002</t>
  </si>
  <si>
    <t>AeroGuard Flight Training Center</t>
  </si>
  <si>
    <t>530 W Deer Valley Rd Ste 300</t>
  </si>
  <si>
    <t>Phoenix</t>
  </si>
  <si>
    <t>AZ</t>
  </si>
  <si>
    <t>Linda Penick</t>
  </si>
  <si>
    <t>(623) 580-7978</t>
  </si>
  <si>
    <t>lpenick@flyaeroguard.com</t>
  </si>
  <si>
    <t>J.Torres</t>
  </si>
  <si>
    <t>12/19/24</t>
  </si>
  <si>
    <t>ABS85710</t>
  </si>
  <si>
    <t>Innovative Minds - Tucson, AZ</t>
  </si>
  <si>
    <t>310 S Williams Blvd Suite 176</t>
  </si>
  <si>
    <t>Tucson</t>
  </si>
  <si>
    <t>Cecilia Barroteran</t>
  </si>
  <si>
    <t xml:space="preserve">(915) 219-4232 </t>
  </si>
  <si>
    <t>ceci@imeincorporated.com</t>
  </si>
  <si>
    <t>ABS85007</t>
  </si>
  <si>
    <t>Aviation Institute of Maintenance - Phoenix</t>
  </si>
  <si>
    <t xml:space="preserve">4025 S 32nd Street </t>
  </si>
  <si>
    <t>Kevin Sheperd Jr.</t>
  </si>
  <si>
    <t>(602) 613-1110</t>
  </si>
  <si>
    <t>kshepherd@aviationmaintenance.edu</t>
  </si>
  <si>
    <t>LAS85307</t>
  </si>
  <si>
    <t>McDermotts Lets fly LLC</t>
  </si>
  <si>
    <t xml:space="preserve">3900 US Hwy 95 </t>
  </si>
  <si>
    <t>Somerton</t>
  </si>
  <si>
    <t>James McDermott</t>
  </si>
  <si>
    <t>(928) 210-0104</t>
  </si>
  <si>
    <t>jim5604@aol.com</t>
  </si>
  <si>
    <t>G.Bugay</t>
  </si>
  <si>
    <t>ABS85601</t>
  </si>
  <si>
    <t>Cochise College</t>
  </si>
  <si>
    <t>4190 West Hwy. 80</t>
  </si>
  <si>
    <t>Douglas</t>
  </si>
  <si>
    <t xml:space="preserve">Linda Sterling </t>
  </si>
  <si>
    <t>(520) 417-4114</t>
  </si>
  <si>
    <t>sterlingl@cochise.edu</t>
  </si>
  <si>
    <t>ABS85306</t>
  </si>
  <si>
    <t>Americas Best AMT Course</t>
  </si>
  <si>
    <t>1300 S Litchfield Rd Bldg. 150 Ste A-1020</t>
  </si>
  <si>
    <t>Goodyear</t>
  </si>
  <si>
    <t>Antonio Garcia</t>
  </si>
  <si>
    <t>(602) 284-6994</t>
  </si>
  <si>
    <t>antonio.garcia@americasbestcc.info</t>
  </si>
  <si>
    <t>K.DeJesus</t>
  </si>
  <si>
    <t>LAS85212</t>
  </si>
  <si>
    <t>UND Aerospace Foundation - Mesa</t>
  </si>
  <si>
    <t>5865 S Sossaman Rd</t>
  </si>
  <si>
    <t xml:space="preserve">Mesa	</t>
  </si>
  <si>
    <t>Mary Ann Perales</t>
  </si>
  <si>
    <t>(480) 809-4499</t>
  </si>
  <si>
    <t>maryann.perales@undaerospace.com</t>
  </si>
  <si>
    <t>ABS85206</t>
  </si>
  <si>
    <t>A.T.P.  Inc. - PHX</t>
  </si>
  <si>
    <t>5661 South Sossaman Rd</t>
  </si>
  <si>
    <t>Mesa</t>
  </si>
  <si>
    <t>John Tramont</t>
  </si>
  <si>
    <t>(904) 850-8313</t>
  </si>
  <si>
    <t xml:space="preserve">   testingsupport@allatps.com </t>
  </si>
  <si>
    <t>ABS85305</t>
  </si>
  <si>
    <t>West-Mec</t>
  </si>
  <si>
    <t>6997 N. Glen Harbor Blvd</t>
  </si>
  <si>
    <t>Glendale</t>
  </si>
  <si>
    <t>Carolina Yanez</t>
  </si>
  <si>
    <t>(623) 209.8070</t>
  </si>
  <si>
    <t>carolina.yanez@west-mec.org</t>
  </si>
  <si>
    <t>ABS85204</t>
  </si>
  <si>
    <t>Chandler Air Service  Inc.</t>
  </si>
  <si>
    <t>1675 East Ryan Rd.</t>
  </si>
  <si>
    <t>Chandler</t>
  </si>
  <si>
    <t xml:space="preserve">Audrey Travis </t>
  </si>
  <si>
    <t>(480) 963-6420</t>
  </si>
  <si>
    <t>fly@aerobatics.com</t>
  </si>
  <si>
    <t>ABS85707</t>
  </si>
  <si>
    <t>Double Eagle Aviation</t>
  </si>
  <si>
    <t>6400 South Aviator ln</t>
  </si>
  <si>
    <t>James White</t>
  </si>
  <si>
    <t>(520) 294-8214</t>
  </si>
  <si>
    <t>jwhite@2-eagle.com</t>
  </si>
  <si>
    <t>2026.S.INS</t>
  </si>
  <si>
    <t>LAS85209</t>
  </si>
  <si>
    <t>CAE Global Academy Phoenix</t>
  </si>
  <si>
    <t>5010 East Falcon Dr</t>
  </si>
  <si>
    <t>Carlos Hail</t>
  </si>
  <si>
    <t>(480) 948-4515</t>
  </si>
  <si>
    <t>carlos.hail@cae.com</t>
  </si>
  <si>
    <t>LAS86302</t>
  </si>
  <si>
    <t>Embry-Riddle Aeronautical University-Prescott</t>
  </si>
  <si>
    <t>2181 Sweginnis</t>
  </si>
  <si>
    <t>Prescott</t>
  </si>
  <si>
    <t>Rhonda Caballero Putes</t>
  </si>
  <si>
    <t>(928) 777-4394</t>
  </si>
  <si>
    <t xml:space="preserve">CABAL69E@erau.edu </t>
  </si>
  <si>
    <t>(i)3F(1)</t>
  </si>
  <si>
    <t>ABS86302</t>
  </si>
  <si>
    <t>Guidance Helicopters, Inc.</t>
  </si>
  <si>
    <t>6540 Crystal ln</t>
  </si>
  <si>
    <t xml:space="preserve">Prescott	</t>
  </si>
  <si>
    <t>Lisa Musselman</t>
  </si>
  <si>
    <t>(928) 443-9370</t>
  </si>
  <si>
    <t>lisa@guidance.aero</t>
  </si>
  <si>
    <t>ABS85221</t>
  </si>
  <si>
    <t>Innovative Minds – Tempe</t>
  </si>
  <si>
    <t>40 W. Baseline Rd. Suite 221</t>
  </si>
  <si>
    <t xml:space="preserve">Tempe	</t>
  </si>
  <si>
    <t>ABS85008</t>
  </si>
  <si>
    <t>Innovative Minds - Phoenix</t>
  </si>
  <si>
    <t>2345 E. Thomas Rd. Suite 385</t>
  </si>
  <si>
    <t>(623) 275-8569</t>
  </si>
  <si>
    <t xml:space="preserve">ceci@imeincorporated.com </t>
  </si>
  <si>
    <t>ABS85709</t>
  </si>
  <si>
    <t>Pima Community College - Aviation</t>
  </si>
  <si>
    <t xml:space="preserve">7211 S. Park Ave. </t>
  </si>
  <si>
    <t>Jason Bowersock</t>
  </si>
  <si>
    <t>(520) 206-5907</t>
  </si>
  <si>
    <t xml:space="preserve">jbowersock1@pima.edu </t>
  </si>
  <si>
    <t>ABS85307</t>
  </si>
  <si>
    <t>Universal Technical Institute - Avondale</t>
  </si>
  <si>
    <t xml:space="preserve">10695 W Pierce St #100 </t>
  </si>
  <si>
    <t>Avondale</t>
  </si>
  <si>
    <t>David Fortner</t>
  </si>
  <si>
    <t>(562) 541-7000</t>
  </si>
  <si>
    <t>dfortner@uti.edu</t>
  </si>
  <si>
    <t>2028</t>
  </si>
  <si>
    <t>ABS90301</t>
  </si>
  <si>
    <t>Spartan College of Aeronautics &amp; Technology - Inglewood</t>
  </si>
  <si>
    <t>8911 Aviation Blvd.</t>
  </si>
  <si>
    <t>Inglewood</t>
  </si>
  <si>
    <t>CA</t>
  </si>
  <si>
    <t>Son Kim</t>
  </si>
  <si>
    <t>(310) 579-9433</t>
  </si>
  <si>
    <t xml:space="preserve">son.kim@spartan.edu </t>
  </si>
  <si>
    <t>Mary</t>
  </si>
  <si>
    <t>ABS94103</t>
  </si>
  <si>
    <t>PSI Examination Services-San Francisco</t>
  </si>
  <si>
    <t>150 Executive Park Blvd, Ste 2400</t>
  </si>
  <si>
    <t>San Francisco</t>
  </si>
  <si>
    <t>Nam Pham</t>
  </si>
  <si>
    <t>(702) 321-6349</t>
  </si>
  <si>
    <t xml:space="preserve">   nam.pham@psionline.com</t>
  </si>
  <si>
    <t>20.Aug</t>
  </si>
  <si>
    <t>Feb-Jul</t>
  </si>
  <si>
    <t>ABS94516</t>
  </si>
  <si>
    <t>PSI Examination Services-Walnut Creek</t>
  </si>
  <si>
    <t>175 Lennon ln, Ste 203</t>
  </si>
  <si>
    <t>Walnut Creek</t>
  </si>
  <si>
    <t>ABS91703</t>
  </si>
  <si>
    <t>Mount San Antonio Community College</t>
  </si>
  <si>
    <t>1100 N. Grand Ave. Bldg 40 - Rm 102</t>
  </si>
  <si>
    <t>Marina Araya</t>
  </si>
  <si>
    <t>(909) 274-5875</t>
  </si>
  <si>
    <t>maraya@mtsac.edu</t>
  </si>
  <si>
    <t>ABS96004</t>
  </si>
  <si>
    <t>IASCO Flight Training  Inc.</t>
  </si>
  <si>
    <t>3655 Meadowview Dr</t>
  </si>
  <si>
    <t>Redding</t>
  </si>
  <si>
    <t>Conrad Wurschmidt</t>
  </si>
  <si>
    <t>(530) 722-9419</t>
  </si>
  <si>
    <t>cwurschmidt@iascousa.com</t>
  </si>
  <si>
    <t>ABS92508</t>
  </si>
  <si>
    <t>AvTech Exams</t>
  </si>
  <si>
    <t xml:space="preserve">6951 Flight Road Suite 202 </t>
  </si>
  <si>
    <t>Riverside</t>
  </si>
  <si>
    <t>Kelly Gasca</t>
  </si>
  <si>
    <t>(951) 352-8180</t>
  </si>
  <si>
    <t>kgasca@avtech-exams.com</t>
  </si>
  <si>
    <t>08/23/24</t>
  </si>
  <si>
    <t>LAS95602</t>
  </si>
  <si>
    <t>NorCal Flight Center LLC</t>
  </si>
  <si>
    <t xml:space="preserve">1420 Flightline Dr Ste C </t>
  </si>
  <si>
    <t>Lincoln</t>
  </si>
  <si>
    <t>Christopher Braun</t>
  </si>
  <si>
    <t>(916) 794-1359</t>
  </si>
  <si>
    <t>christopher.braun@norcalflightcenter.com</t>
  </si>
  <si>
    <t>ABS95805</t>
  </si>
  <si>
    <t>Executive Flyers  Inc</t>
  </si>
  <si>
    <t xml:space="preserve">6151 Freeport Blvd Ste 151 </t>
  </si>
  <si>
    <t>Sacramento</t>
  </si>
  <si>
    <t>Steven Thompson</t>
  </si>
  <si>
    <t>(916) 427-1888</t>
  </si>
  <si>
    <t>s.thompson40@yahoo.com</t>
  </si>
  <si>
    <t>KB-JT</t>
  </si>
  <si>
    <t>ABS95606</t>
  </si>
  <si>
    <t>Mach 5 Aviation</t>
  </si>
  <si>
    <t xml:space="preserve">2409 Rickenbacker Way </t>
  </si>
  <si>
    <t>Dan Flom</t>
  </si>
  <si>
    <t xml:space="preserve">(530) 889-2000 </t>
  </si>
  <si>
    <t>DanF@mach5aviation.com</t>
  </si>
  <si>
    <t>ABS94511</t>
  </si>
  <si>
    <t>Pacific States Aviation  Inc.</t>
  </si>
  <si>
    <t>101 John Glenn Dr</t>
  </si>
  <si>
    <t>Concord</t>
  </si>
  <si>
    <t>Irma Narvaez</t>
  </si>
  <si>
    <t>(925) 685-4400</t>
  </si>
  <si>
    <t>aracely@psa.aero</t>
  </si>
  <si>
    <t>ABS94513</t>
  </si>
  <si>
    <t>A.T.P. Inc. - LVK</t>
  </si>
  <si>
    <t>708 Terminal Cir</t>
  </si>
  <si>
    <t>Livermore</t>
  </si>
  <si>
    <t>ABS94514</t>
  </si>
  <si>
    <t>Aviation Institute of Maintenance - Fremont</t>
  </si>
  <si>
    <t>420 Whitney Place</t>
  </si>
  <si>
    <t xml:space="preserve">Fremont	</t>
  </si>
  <si>
    <t xml:space="preserve">Darlene Diaz </t>
  </si>
  <si>
    <t>(510) 553-9600</t>
  </si>
  <si>
    <t>ddiaz@aviationmaintenance.edu</t>
  </si>
  <si>
    <t>ABS93701</t>
  </si>
  <si>
    <t>San Joaquin Valley College  Inc.</t>
  </si>
  <si>
    <t>Aviation Campus 4985 East Anderson</t>
  </si>
  <si>
    <t>Fresno</t>
  </si>
  <si>
    <t>Danielle Johnson</t>
  </si>
  <si>
    <t>(559) 453-0123</t>
  </si>
  <si>
    <t>Danielle.johnson@sjvc.edu</t>
  </si>
  <si>
    <t>ABS95309</t>
  </si>
  <si>
    <t>Sierra Academy of Aeronautics</t>
  </si>
  <si>
    <t>2305 Jetlift Dr</t>
  </si>
  <si>
    <t>Atwater</t>
  </si>
  <si>
    <t>Gabriela Angel</t>
  </si>
  <si>
    <t>(209) 722-7522</t>
  </si>
  <si>
    <t>admissions@sierraacademy.com</t>
  </si>
  <si>
    <t>ABS95003</t>
  </si>
  <si>
    <t>Specialized Helicopters</t>
  </si>
  <si>
    <t>150 Aviation Way Ste 101</t>
  </si>
  <si>
    <t>Watsonville</t>
  </si>
  <si>
    <t xml:space="preserve">Christopher Gularte </t>
  </si>
  <si>
    <t>(831) 763-2244</t>
  </si>
  <si>
    <t>chris@spheli.com</t>
  </si>
  <si>
    <t>Reconfirm.06</t>
  </si>
  <si>
    <t>03/24/26</t>
  </si>
  <si>
    <t>ABS93302</t>
  </si>
  <si>
    <t>California Aeronautical University</t>
  </si>
  <si>
    <t>1450 Boughton Dr</t>
  </si>
  <si>
    <t>Bakersfield</t>
  </si>
  <si>
    <t>Heather Fallis</t>
  </si>
  <si>
    <t>(661) 615-5915</t>
  </si>
  <si>
    <t>knowledgetest@calaero.edu</t>
  </si>
  <si>
    <t>ABS93007</t>
  </si>
  <si>
    <t>A.T.P., Inc. - CMA</t>
  </si>
  <si>
    <t>295 Willis Ave #2</t>
  </si>
  <si>
    <t>Camarillo</t>
  </si>
  <si>
    <t>Patrick</t>
  </si>
  <si>
    <t>ABS91301</t>
  </si>
  <si>
    <t>Vista Aviation  Inc.</t>
  </si>
  <si>
    <t xml:space="preserve">10000 Airpark Way </t>
  </si>
  <si>
    <t>Pacoima</t>
  </si>
  <si>
    <t xml:space="preserve">Justin Phillips </t>
  </si>
  <si>
    <t>(818) 896-6442</t>
  </si>
  <si>
    <t>justin@vistaaviation.com</t>
  </si>
  <si>
    <t>ABS91304</t>
  </si>
  <si>
    <t>American University Connection, Tarzana, CA</t>
  </si>
  <si>
    <t>5530 Corbin Ave Ste 125</t>
  </si>
  <si>
    <t>Tarzana</t>
  </si>
  <si>
    <t>Gordon Lee</t>
  </si>
  <si>
    <t>(818) 457-4662</t>
  </si>
  <si>
    <t>gordon.lee@americanuniversityconnection.com</t>
  </si>
  <si>
    <t>LAS90804</t>
  </si>
  <si>
    <t>Summit Aviation - Long Beach</t>
  </si>
  <si>
    <t>3280 AirFlite Way</t>
  </si>
  <si>
    <t xml:space="preserve">	Long Beach</t>
  </si>
  <si>
    <t xml:space="preserve">Ramy Mattar </t>
  </si>
  <si>
    <t>(562) 424-2442</t>
  </si>
  <si>
    <t>ramy1976@gmail.com</t>
  </si>
  <si>
    <t>LAS91705</t>
  </si>
  <si>
    <t>Universal Aviators Academy Inc.</t>
  </si>
  <si>
    <t>4233 Santa Anita Ave No. 13</t>
  </si>
  <si>
    <t>El Monte</t>
  </si>
  <si>
    <t>Houman Mizani</t>
  </si>
  <si>
    <t>(626) 575-8557</t>
  </si>
  <si>
    <t>houman@universalairacademy.com</t>
  </si>
  <si>
    <t>ABS92502</t>
  </si>
  <si>
    <t>French Valley Aviation  Inc.</t>
  </si>
  <si>
    <t>37600 Sky Canyon Dr</t>
  </si>
  <si>
    <t>Murrieta</t>
  </si>
  <si>
    <t>Stephanie Bowden</t>
  </si>
  <si>
    <t>(951) 304-9639</t>
  </si>
  <si>
    <t>sbowden@me.com</t>
  </si>
  <si>
    <t>ABS92002</t>
  </si>
  <si>
    <t>Golden State Flying Club</t>
  </si>
  <si>
    <t xml:space="preserve">1640 N. Johnson </t>
  </si>
  <si>
    <t>El Cajon</t>
  </si>
  <si>
    <t>Jeffrey Warren</t>
  </si>
  <si>
    <t>(619) 449-0611</t>
  </si>
  <si>
    <t>iiiajd@hotmail.com</t>
  </si>
  <si>
    <t>LAS92007</t>
  </si>
  <si>
    <t>Civic Helicopters Inc</t>
  </si>
  <si>
    <t>2206 Palomar Airpt Rd Ste H</t>
  </si>
  <si>
    <t>Carlsbad</t>
  </si>
  <si>
    <t>Candise Tu</t>
  </si>
  <si>
    <t>(760) 438-8424</t>
  </si>
  <si>
    <t>ctu@civichelicopters.com</t>
  </si>
  <si>
    <t>LAS92006</t>
  </si>
  <si>
    <t>Pinnacle Aviation Academy Inc.</t>
  </si>
  <si>
    <t xml:space="preserve">2210 Palomar Airpt Rd </t>
  </si>
  <si>
    <t>Robin Robinson</t>
  </si>
  <si>
    <t>(760) 929-2820</t>
  </si>
  <si>
    <t>robin@pinnacleacademy.com</t>
  </si>
  <si>
    <t>LAS92601</t>
  </si>
  <si>
    <t>Helistream  Inc.</t>
  </si>
  <si>
    <t xml:space="preserve">3000 Airway Ave Ste 350 </t>
  </si>
  <si>
    <t>Costa Mesa</t>
  </si>
  <si>
    <t>Sandy Sandoval</t>
  </si>
  <si>
    <t>(714) 662-3163</t>
  </si>
  <si>
    <t>ssandoval@helistream.com</t>
  </si>
  <si>
    <t>ABS92203</t>
  </si>
  <si>
    <t>SoCal Pilot Center</t>
  </si>
  <si>
    <t>56850 Higgins Dr</t>
  </si>
  <si>
    <t>Thermal</t>
  </si>
  <si>
    <t>Kay Vereeken</t>
  </si>
  <si>
    <t>(760) 567-0423</t>
  </si>
  <si>
    <t>Kay@socalpilotcenter.com</t>
  </si>
  <si>
    <t>ABS92306</t>
  </si>
  <si>
    <t>Simplex United Business and Career Center - SSP</t>
  </si>
  <si>
    <t>1025 Calimesa Blvd  Ste 4</t>
  </si>
  <si>
    <t>Calimesa</t>
  </si>
  <si>
    <t>Elena Titova</t>
  </si>
  <si>
    <t>(909) 831-1083</t>
  </si>
  <si>
    <t>etitova@simplexunited.com</t>
  </si>
  <si>
    <t>ABS91715</t>
  </si>
  <si>
    <t>PSI Examination Services-Diamond Bar</t>
  </si>
  <si>
    <t>21660 East Copley Dr., Ste 260</t>
  </si>
  <si>
    <t>Diamond Bar</t>
  </si>
  <si>
    <t>Mariana Vasquez</t>
  </si>
  <si>
    <t>(747) 240-8743</t>
  </si>
  <si>
    <t>mvasquez@psionline.com</t>
  </si>
  <si>
    <t>ABS93006</t>
  </si>
  <si>
    <t>PSI Examination Services-Ventura</t>
  </si>
  <si>
    <t>4245 Market St, Ste 208</t>
  </si>
  <si>
    <t>Ventura</t>
  </si>
  <si>
    <t>(D)IE(3)</t>
  </si>
  <si>
    <t>ABS95806</t>
  </si>
  <si>
    <t>PSI Examination Services-Sacramento</t>
  </si>
  <si>
    <t>8950 Cal Center Dr., Ste 158</t>
  </si>
  <si>
    <t>ABS92109</t>
  </si>
  <si>
    <t>PSI Examination Services-San Diego</t>
  </si>
  <si>
    <t>5440 MOREHOUSE Dr, Ste 2300</t>
  </si>
  <si>
    <t xml:space="preserve">San Diego	</t>
  </si>
  <si>
    <t>ABS90601</t>
  </si>
  <si>
    <t>PSI Examination Services-El Monte - Santa Fe Springs</t>
  </si>
  <si>
    <t>10330 Pioneer Boulevard, Ste 285</t>
  </si>
  <si>
    <t xml:space="preserve">	Santa Fe Springs</t>
  </si>
  <si>
    <t>ABS92507</t>
  </si>
  <si>
    <t>PSI Examination Services-RIVERSIDE</t>
  </si>
  <si>
    <t>7888 Mission Grove Parkway S, Ste 130</t>
  </si>
  <si>
    <t>ABS93404</t>
  </si>
  <si>
    <t>PSI Examination Services-ATASCADERO</t>
  </si>
  <si>
    <t>7305 MORRO RD, Ste 201A</t>
  </si>
  <si>
    <t>Atascadero</t>
  </si>
  <si>
    <t>nam.pham@psionline.com</t>
  </si>
  <si>
    <t>(D)2H(2)</t>
  </si>
  <si>
    <t>ABS90701</t>
  </si>
  <si>
    <t>PSI Examination Services-CARSON</t>
  </si>
  <si>
    <t>17420 S. AVALON BLVD, Ste 205</t>
  </si>
  <si>
    <t>Carson</t>
  </si>
  <si>
    <t>ABS95004</t>
  </si>
  <si>
    <t>PSI Examination Services-SANTA CLARA</t>
  </si>
  <si>
    <t>2936 SCOTT BLVD</t>
  </si>
  <si>
    <t>Santa Clara</t>
  </si>
  <si>
    <t>ABS91303</t>
  </si>
  <si>
    <t>PSI Examination Services-Agoura Hills</t>
  </si>
  <si>
    <t>30851 Agoura Rd., Ste 302</t>
  </si>
  <si>
    <t>Agoura Hills</t>
  </si>
  <si>
    <t>ABS96005</t>
  </si>
  <si>
    <t>PSI Examination Services-REDDING</t>
  </si>
  <si>
    <t>2861 CHURN CREEK, Ste C, PARK PLAZA BUSINESS COMPLEX</t>
  </si>
  <si>
    <t>(D)IE(4);2H(4);5H(3)</t>
  </si>
  <si>
    <t>20. Aug</t>
  </si>
  <si>
    <t>ABS95405</t>
  </si>
  <si>
    <t>PSI Examination Services-SANTA ROSA</t>
  </si>
  <si>
    <t>160 WIKIUP Dr, Ste 105</t>
  </si>
  <si>
    <t>Santa Rosa</t>
  </si>
  <si>
    <t>ABS94515</t>
  </si>
  <si>
    <t>PSI Examination Services-UNION CITY</t>
  </si>
  <si>
    <t>32960 ALVARADO-NILES RD Ste 650</t>
  </si>
  <si>
    <t>Union City</t>
  </si>
  <si>
    <t>ABS93702</t>
  </si>
  <si>
    <t>PSI Examination Services-FRESNO</t>
  </si>
  <si>
    <t>351 E. BARSTOW, Ste 101</t>
  </si>
  <si>
    <t>ABS93204</t>
  </si>
  <si>
    <t>PSI Examination Services-Visalia</t>
  </si>
  <si>
    <t>3400 W Mineral King Ave, 	Ste D</t>
  </si>
  <si>
    <t xml:space="preserve">Visalia	</t>
  </si>
  <si>
    <t>ABS93303</t>
  </si>
  <si>
    <t>PSI Examination Services-BAKERSFIELD</t>
  </si>
  <si>
    <t>5405 STOCKDALE HIGHWAY, Ste 103</t>
  </si>
  <si>
    <t>ABS92603</t>
  </si>
  <si>
    <t>PSI Examination Services-Irvine</t>
  </si>
  <si>
    <t>8 Corporate Park, Ste 200</t>
  </si>
  <si>
    <t>Irvine</t>
  </si>
  <si>
    <t>ABS90204</t>
  </si>
  <si>
    <t>PSI Examination Services-Lawndale</t>
  </si>
  <si>
    <t>15901 Hawthorne Blvd, Ste 330, The Baytower Corporate Center</t>
  </si>
  <si>
    <t>Lawndale</t>
  </si>
  <si>
    <t>ABS94506</t>
  </si>
  <si>
    <t>Pacific Union College</t>
  </si>
  <si>
    <t>1 Angwin Ave Dept. of Tech. - Flight Ctr.</t>
  </si>
  <si>
    <t xml:space="preserve">Angwin	</t>
  </si>
  <si>
    <t xml:space="preserve">Luke Butler </t>
  </si>
  <si>
    <t>(707) 965-6219</t>
  </si>
  <si>
    <t>lubutler@puc.edu</t>
  </si>
  <si>
    <t>ABS95803</t>
  </si>
  <si>
    <t>A.T.P. Inc. - SAC</t>
  </si>
  <si>
    <t>6151 Freeport Blvd Suite 169</t>
  </si>
  <si>
    <t>ABS95607</t>
  </si>
  <si>
    <t>EVA Flight Training Academy</t>
  </si>
  <si>
    <t>3745 Whitehead St.</t>
  </si>
  <si>
    <t>Mather</t>
  </si>
  <si>
    <t>Charles Bailes</t>
  </si>
  <si>
    <t>(916) 394 5395</t>
  </si>
  <si>
    <t>charlesbailes@evafta.com</t>
  </si>
  <si>
    <t>LAS91707</t>
  </si>
  <si>
    <t>UAA International Inc dba Universal Aviators Academy</t>
  </si>
  <si>
    <t xml:space="preserve">1100 Puddingstone Dr. Ste B </t>
  </si>
  <si>
    <t>La Verne</t>
  </si>
  <si>
    <t>Houmani Mizani</t>
  </si>
  <si>
    <t>(909) 596-9284</t>
  </si>
  <si>
    <t>ABS90502</t>
  </si>
  <si>
    <t>Rolling Hills Group</t>
  </si>
  <si>
    <t xml:space="preserve">3473 Airport Drive Unit 4 </t>
  </si>
  <si>
    <t>Torrance</t>
  </si>
  <si>
    <t>Yutaka Kimura</t>
  </si>
  <si>
    <t>(310) 375-0061</t>
  </si>
  <si>
    <t>training@sbifa.com</t>
  </si>
  <si>
    <t>ABS92504</t>
  </si>
  <si>
    <t>A.T.P., Inc. - RAL</t>
  </si>
  <si>
    <t xml:space="preserve">6775 Airpt D </t>
  </si>
  <si>
    <t xml:space="preserve">CA </t>
  </si>
  <si>
    <t>ABS90803</t>
  </si>
  <si>
    <t>A.T.P. Inc. - LGB</t>
  </si>
  <si>
    <t>3333 East Spring St # 128 Long Beach/Daughterty Field (LGB)</t>
  </si>
  <si>
    <t>Long Beach</t>
  </si>
  <si>
    <t>LAS80007</t>
  </si>
  <si>
    <t>Spartan College</t>
  </si>
  <si>
    <t>10851 W 120th Ave</t>
  </si>
  <si>
    <t>Broomfield</t>
  </si>
  <si>
    <t>CO</t>
  </si>
  <si>
    <t>Maria Savala</t>
  </si>
  <si>
    <t>(303) 410-2460</t>
  </si>
  <si>
    <t>maria.savala@spartan.edu</t>
  </si>
  <si>
    <t>LAS80104</t>
  </si>
  <si>
    <t>Test Pro Center</t>
  </si>
  <si>
    <t>7395 South Peoria Ste 105, Tacair Bldg</t>
  </si>
  <si>
    <t>Englewood</t>
  </si>
  <si>
    <t>Natalie Gramer</t>
  </si>
  <si>
    <t>(303) 792-2067</t>
  </si>
  <si>
    <t>testpro@testprocenter.com</t>
  </si>
  <si>
    <t>LAS80004</t>
  </si>
  <si>
    <t>McAir Aviation</t>
  </si>
  <si>
    <t>11945 Airpt Way</t>
  </si>
  <si>
    <t>Jennifer Ellsworth</t>
  </si>
  <si>
    <t>(303) 466-8730</t>
  </si>
  <si>
    <t>jennifer.ellsworth@mcairaviation.com</t>
  </si>
  <si>
    <t>LAS80804</t>
  </si>
  <si>
    <t>Springs Aviation - Peyton</t>
  </si>
  <si>
    <t>13775 Judge Orr Rd.</t>
  </si>
  <si>
    <t>Peyton</t>
  </si>
  <si>
    <t>Robert Hosmer</t>
  </si>
  <si>
    <t>(719) 602-5405</t>
  </si>
  <si>
    <t>bobby@springsaviation.com</t>
  </si>
  <si>
    <t>LAS81601</t>
  </si>
  <si>
    <t>Colorado Northwestern Comm College</t>
  </si>
  <si>
    <t>2248 E. Main St.</t>
  </si>
  <si>
    <t>Rangely</t>
  </si>
  <si>
    <t xml:space="preserve">Jennifer Mark </t>
  </si>
  <si>
    <t>(970) 675-3290</t>
  </si>
  <si>
    <t>jennifer.mark@cncc.edu</t>
  </si>
  <si>
    <t>08/30/24</t>
  </si>
  <si>
    <t>ABS81502</t>
  </si>
  <si>
    <t>Colorado Flight Center</t>
  </si>
  <si>
    <t xml:space="preserve">800 Heritage Way </t>
  </si>
  <si>
    <t>Grand Junction</t>
  </si>
  <si>
    <t>Brandon Price</t>
  </si>
  <si>
    <t>(970) 254-0444</t>
  </si>
  <si>
    <t>brandoncraigprice@gmail.com</t>
  </si>
  <si>
    <t>ABS80601</t>
  </si>
  <si>
    <t>AIMS Community College</t>
  </si>
  <si>
    <t>4901 W. 20th St., Welcome Center - Room 112</t>
  </si>
  <si>
    <t>Greeley</t>
  </si>
  <si>
    <t>Franz Jacobs</t>
  </si>
  <si>
    <t>(970) 339-6299</t>
  </si>
  <si>
    <t>franz.jacobs@aims.edu</t>
  </si>
  <si>
    <t>ABS80105</t>
  </si>
  <si>
    <t>A.T.P.  Inc. - APA</t>
  </si>
  <si>
    <t>7775 South Peoria St, Hangar 7</t>
  </si>
  <si>
    <t>ABS80906</t>
  </si>
  <si>
    <t>ACUSkill - SSP</t>
  </si>
  <si>
    <t>5050 Edison Ave, Suite 122</t>
  </si>
  <si>
    <t>Colorado Springs</t>
  </si>
  <si>
    <t>Elizabeth Barrett</t>
  </si>
  <si>
    <t>(719) 232-0932</t>
  </si>
  <si>
    <t>bbarrett@acuskill.com</t>
  </si>
  <si>
    <t>08/31/24</t>
  </si>
  <si>
    <t>ABS80004</t>
  </si>
  <si>
    <t>Rocky Mountain Flight School</t>
  </si>
  <si>
    <t>11855 Airpt Way Unit C</t>
  </si>
  <si>
    <t>Robyn Fung</t>
  </si>
  <si>
    <t>(303) 465-4600</t>
  </si>
  <si>
    <t>admin@rmflight.com</t>
  </si>
  <si>
    <t>ABS80005</t>
  </si>
  <si>
    <t>PSI Examination Services-Wheat Ridge (Denver)</t>
  </si>
  <si>
    <t>4891 Independence St., Ste 220</t>
  </si>
  <si>
    <t>Wheat Ridge</t>
  </si>
  <si>
    <t>Tyler Yurik</t>
  </si>
  <si>
    <t>(913) 494-9800</t>
  </si>
  <si>
    <t>Tyler.yurik@psionline.com</t>
  </si>
  <si>
    <t>ABS80504</t>
  </si>
  <si>
    <t>PSI Examination Services-FORT COLLINS</t>
  </si>
  <si>
    <t>3000 S College Ave Ste# 206</t>
  </si>
  <si>
    <t xml:space="preserve">	Fort Collins</t>
  </si>
  <si>
    <t>ABS81503</t>
  </si>
  <si>
    <t>PSI Examination Services-GRAND JUNCTION</t>
  </si>
  <si>
    <t>743 HORIZON COURT, #203</t>
  </si>
  <si>
    <t>JP.beronque</t>
  </si>
  <si>
    <t>ABS81001</t>
  </si>
  <si>
    <t>PSI Examination Services-PUEBLO</t>
  </si>
  <si>
    <t>803 WEST 4TH St, #803S</t>
  </si>
  <si>
    <t>Pueblo</t>
  </si>
  <si>
    <t>ABS80106</t>
  </si>
  <si>
    <t>PSI Examination Services-Centennial</t>
  </si>
  <si>
    <t xml:space="preserve">12200 E. BriarWood Rd., Ste 270 </t>
  </si>
  <si>
    <t>ABS81301</t>
  </si>
  <si>
    <t>PSI Examination Services-DURANGO</t>
  </si>
  <si>
    <t>799 EAST 3RD St, Ste 3</t>
  </si>
  <si>
    <t xml:space="preserve">Durango	</t>
  </si>
  <si>
    <t>ABS06104</t>
  </si>
  <si>
    <t>PSI Examination Services-West Hartford</t>
  </si>
  <si>
    <t>1245 Farmington ve. Ste 203</t>
  </si>
  <si>
    <t xml:space="preserve">	West Hartford</t>
  </si>
  <si>
    <t>CT</t>
  </si>
  <si>
    <t>Kimberly Kubach</t>
  </si>
  <si>
    <t>(908) 531 5352</t>
  </si>
  <si>
    <t>kkubach@psionline.com</t>
  </si>
  <si>
    <t>ABS06406</t>
  </si>
  <si>
    <t>PSI Examination Services-Milford</t>
  </si>
  <si>
    <t>500 BIC Dr, Ste 101</t>
  </si>
  <si>
    <t>Milford</t>
  </si>
  <si>
    <t>(i)2H(2),4G(2)</t>
  </si>
  <si>
    <t>04/26/24</t>
  </si>
  <si>
    <t>LAS06802</t>
  </si>
  <si>
    <t>Executive Air Service LLC</t>
  </si>
  <si>
    <t xml:space="preserve">53 Miry Brook Rd </t>
  </si>
  <si>
    <t>Danbury</t>
  </si>
  <si>
    <t xml:space="preserve">Joan Sherwood </t>
  </si>
  <si>
    <t>(203) 778-1150</t>
  </si>
  <si>
    <t>joan@arrowaviationllc.com</t>
  </si>
  <si>
    <t>ABS19902</t>
  </si>
  <si>
    <t>Polytech Adult Education</t>
  </si>
  <si>
    <t>823 Walnut Shade Road</t>
  </si>
  <si>
    <t>Woodside</t>
  </si>
  <si>
    <t>DE</t>
  </si>
  <si>
    <t>Erica Dennis</t>
  </si>
  <si>
    <t>(302) 697-4545</t>
  </si>
  <si>
    <t>erica.dennis@polytech.k12.de.us</t>
  </si>
  <si>
    <t>LAS19902</t>
  </si>
  <si>
    <t>Dover AFB Flight Training Ctr</t>
  </si>
  <si>
    <t>1360 Las Vegas St</t>
  </si>
  <si>
    <t>Dover AFB</t>
  </si>
  <si>
    <t>William Boswell</t>
  </si>
  <si>
    <t>(302) 677-6366</t>
  </si>
  <si>
    <t>william.boswell.6@us.af.mil</t>
  </si>
  <si>
    <t>LAS19901</t>
  </si>
  <si>
    <t>Delaware Technical Community College</t>
  </si>
  <si>
    <t xml:space="preserve">21179 College Dr, (cor of Seashore Hwy &amp; Vaughn Rd),  Jason Tech Cntr, Rm 176 </t>
  </si>
  <si>
    <t>Georgetown</t>
  </si>
  <si>
    <t>Jillian Whitney</t>
  </si>
  <si>
    <t>(302) 259-6364</t>
  </si>
  <si>
    <t>jillian.whitney@dtcc.edu</t>
  </si>
  <si>
    <t>ABS33109</t>
  </si>
  <si>
    <t>Aviation Maintenance Training (AMT)</t>
  </si>
  <si>
    <t>5600 NW 36th St Ste 104</t>
  </si>
  <si>
    <t>Miami</t>
  </si>
  <si>
    <t>FL</t>
  </si>
  <si>
    <t>Janet Morales</t>
  </si>
  <si>
    <t>(305) 871-1233</t>
  </si>
  <si>
    <t>morales@amtschool.com</t>
  </si>
  <si>
    <t>ABS32508</t>
  </si>
  <si>
    <t>Skywarrior  Inc. - Pensacola</t>
  </si>
  <si>
    <t>4141 Jerry L Maygarden Rd</t>
  </si>
  <si>
    <t>Pensacola</t>
  </si>
  <si>
    <t>Michaela Root</t>
  </si>
  <si>
    <t>(850) 433-6115</t>
  </si>
  <si>
    <t>michaela@skywarriorinc.com</t>
  </si>
  <si>
    <t>ABS32512</t>
  </si>
  <si>
    <t>Pray Aviation - Milton</t>
  </si>
  <si>
    <t>5800 Aviation Dr Milton</t>
  </si>
  <si>
    <t>Milton</t>
  </si>
  <si>
    <t>Matthew Pray</t>
  </si>
  <si>
    <t>(850) 983-9363</t>
  </si>
  <si>
    <t xml:space="preserve">matthew@prayaviation.com            </t>
  </si>
  <si>
    <t>LAS32503</t>
  </si>
  <si>
    <t>Aircraft Mgmt Services Inc</t>
  </si>
  <si>
    <t>5600 N Airpt Rd</t>
  </si>
  <si>
    <t>Dana Casey</t>
  </si>
  <si>
    <t>(850) 623-4704</t>
  </si>
  <si>
    <t>Danacasey@flymilton.com</t>
  </si>
  <si>
    <t>ABS32406</t>
  </si>
  <si>
    <t>Northwest Florida State College</t>
  </si>
  <si>
    <t>908 West Highway 90 Bldg. 500</t>
  </si>
  <si>
    <t>Defuniak Springs</t>
  </si>
  <si>
    <t>Julie Payne</t>
  </si>
  <si>
    <t>(850) 729-6437</t>
  </si>
  <si>
    <t>evansj14@nwfsc.edu</t>
  </si>
  <si>
    <t>ABS32407</t>
  </si>
  <si>
    <t>Gulf Coast State College - Panama City</t>
  </si>
  <si>
    <t xml:space="preserve">5230 West U.S. Hwy 98  </t>
  </si>
  <si>
    <t>Panama City</t>
  </si>
  <si>
    <t>Esther Fluharty</t>
  </si>
  <si>
    <t>(850) 873-3594</t>
  </si>
  <si>
    <t xml:space="preserve">efluharty@gulfcoast.edu </t>
  </si>
  <si>
    <t>ABS42405</t>
  </si>
  <si>
    <t>Florida Panhandle Technical College</t>
  </si>
  <si>
    <t>757 Hoyt St</t>
  </si>
  <si>
    <t>Chipley</t>
  </si>
  <si>
    <t xml:space="preserve">Sara Worley </t>
  </si>
  <si>
    <t>(850) 638-1180</t>
  </si>
  <si>
    <t>sara.worley@fptc.edu</t>
  </si>
  <si>
    <t>ABS32404</t>
  </si>
  <si>
    <t>Haney Technical Center</t>
  </si>
  <si>
    <t>3016 Hwy 77</t>
  </si>
  <si>
    <t xml:space="preserve">	Panama City</t>
  </si>
  <si>
    <t>Wonda Bunch</t>
  </si>
  <si>
    <t>(850) 767-5500</t>
  </si>
  <si>
    <t>Bunchww@bay.k12.fl.us</t>
  </si>
  <si>
    <t>ABS32303</t>
  </si>
  <si>
    <t>Tallahassee Community College Wakulla Center - Crawfordville</t>
  </si>
  <si>
    <t>2932 Crawfordville Highway</t>
  </si>
  <si>
    <t>Crawfordville</t>
  </si>
  <si>
    <t>Cerissa Fondo</t>
  </si>
  <si>
    <t>(850) 558-3525</t>
  </si>
  <si>
    <t xml:space="preserve">cerissa.fondo@tcc.fl.edu </t>
  </si>
  <si>
    <t>LAS32702</t>
  </si>
  <si>
    <t>Hospitality Resource Supply Inc. - SSP</t>
  </si>
  <si>
    <t>499 N State Rd 434, Ste 1005</t>
  </si>
  <si>
    <t>Altamonte Springs</t>
  </si>
  <si>
    <t>Jeanne Cooper Simmers</t>
  </si>
  <si>
    <t>(407) 862-4170</t>
  </si>
  <si>
    <t>jeannie@shophrs.com</t>
  </si>
  <si>
    <t>LAS32601</t>
  </si>
  <si>
    <t>Gulf Atlantic Airways</t>
  </si>
  <si>
    <t>4701 NE 40th Terrace</t>
  </si>
  <si>
    <t>Gainesville</t>
  </si>
  <si>
    <t>Maralyn Cowart</t>
  </si>
  <si>
    <t>(352) 335-4681</t>
  </si>
  <si>
    <t>maralync@uac.aero</t>
  </si>
  <si>
    <t>ABS34401</t>
  </si>
  <si>
    <t>Ocala Aviation Services  Inc.</t>
  </si>
  <si>
    <t>1820 SW 60th Ave</t>
  </si>
  <si>
    <t>Ocala</t>
  </si>
  <si>
    <t>Bradley Broersma</t>
  </si>
  <si>
    <t>(352) 861-7484</t>
  </si>
  <si>
    <t>ocalaaviation@yahoo.com</t>
  </si>
  <si>
    <t>(i)1E(2),3F(2)</t>
  </si>
  <si>
    <t>ABS34603</t>
  </si>
  <si>
    <t>American Aviation  Inc</t>
  </si>
  <si>
    <t>17076 Helicopter Dr</t>
  </si>
  <si>
    <t xml:space="preserve">Brooksville	</t>
  </si>
  <si>
    <t>Andrea Hudson</t>
  </si>
  <si>
    <t>(352) 797-2833</t>
  </si>
  <si>
    <t>andrea@amerianaviation.us</t>
  </si>
  <si>
    <t>LAS34402</t>
  </si>
  <si>
    <t>Crystal Aero Group Inc.</t>
  </si>
  <si>
    <t xml:space="preserve">718 N Lindbergh Dr </t>
  </si>
  <si>
    <t>Crystal River</t>
  </si>
  <si>
    <t>Steven Andrews</t>
  </si>
  <si>
    <t xml:space="preserve">(352) 795-6868 </t>
  </si>
  <si>
    <t>andrewssteven419@gmail.com</t>
  </si>
  <si>
    <t xml:space="preserve">Kelly </t>
  </si>
  <si>
    <t>ABS32302</t>
  </si>
  <si>
    <t>Lively Technical College</t>
  </si>
  <si>
    <t>500. Appleyard Dr.</t>
  </si>
  <si>
    <t>Tallahassee</t>
  </si>
  <si>
    <t>Elizabeth Shields</t>
  </si>
  <si>
    <t>(850) 487-7410</t>
  </si>
  <si>
    <t xml:space="preserve">shieldse@leonschools.net </t>
  </si>
  <si>
    <t>ABS34702</t>
  </si>
  <si>
    <t>Sunstate Aviation Flight School  LLC</t>
  </si>
  <si>
    <t>3008 Patrick St</t>
  </si>
  <si>
    <t>Kissimmee</t>
  </si>
  <si>
    <t>Armand DeLalla</t>
  </si>
  <si>
    <t>(407) 944-3592</t>
  </si>
  <si>
    <t>aj@aoa.edu</t>
  </si>
  <si>
    <t>ABS32712</t>
  </si>
  <si>
    <t>First Landings Aviation</t>
  </si>
  <si>
    <t>1321 Apopka Airpt Rd</t>
  </si>
  <si>
    <t>Apopka</t>
  </si>
  <si>
    <t>Adam Valencic</t>
  </si>
  <si>
    <t>(407) 886-7612</t>
  </si>
  <si>
    <t>avalencic@firstlandings.com</t>
  </si>
  <si>
    <t>ABS34703</t>
  </si>
  <si>
    <t>Sunair Aviation  Inc.</t>
  </si>
  <si>
    <t>8806 Airpt Blvd</t>
  </si>
  <si>
    <t>Leesburg</t>
  </si>
  <si>
    <t>Brian Sapp</t>
  </si>
  <si>
    <t>(352) 787-2211</t>
  </si>
  <si>
    <t>brian@sunairaviation.com</t>
  </si>
  <si>
    <t>ABS32710</t>
  </si>
  <si>
    <t>Aviation Institute of Maintenance- Orlando</t>
  </si>
  <si>
    <t xml:space="preserve">2725 S. US Highway 17/92 </t>
  </si>
  <si>
    <t>Casselberry</t>
  </si>
  <si>
    <t>Steven Campos</t>
  </si>
  <si>
    <t>(407) 896-2800</t>
  </si>
  <si>
    <t>scampos@aviationmaintenance.edu</t>
  </si>
  <si>
    <t>ABS34705</t>
  </si>
  <si>
    <t>Expertis Educational Group - Kissimmee - SSP</t>
  </si>
  <si>
    <t>1627 E Vine St, Suite 204</t>
  </si>
  <si>
    <t>Jan Montalvo</t>
  </si>
  <si>
    <t>(407) 809-3379</t>
  </si>
  <si>
    <t>jmontalvo@expertisgroup.com</t>
  </si>
  <si>
    <t>ABS34704</t>
  </si>
  <si>
    <t>Aviator College of Aeronautical Science &amp; Technology</t>
  </si>
  <si>
    <t>606 Dyer Blvd</t>
  </si>
  <si>
    <t>Alexis Montanes</t>
  </si>
  <si>
    <t>(904) 885-2950</t>
  </si>
  <si>
    <t>alexis@aviator.edu</t>
  </si>
  <si>
    <t>ABS33808</t>
  </si>
  <si>
    <t>International Aero Academy  Ltd.</t>
  </si>
  <si>
    <t>3131 Flightline Dr Ste. 315</t>
  </si>
  <si>
    <t>Lakeland</t>
  </si>
  <si>
    <t>Tymarraw Postell</t>
  </si>
  <si>
    <t>(863) 401-3592</t>
  </si>
  <si>
    <t>tpostell@iaeroltd.com</t>
  </si>
  <si>
    <t>ABS32705</t>
  </si>
  <si>
    <t>Aerosim Flight Academy</t>
  </si>
  <si>
    <t>2685 Flight Line Ave 2749 Flight Line Ave</t>
  </si>
  <si>
    <t>Sanford</t>
  </si>
  <si>
    <t>Ialiia Koupland</t>
  </si>
  <si>
    <t>(802) 338-6836</t>
  </si>
  <si>
    <t>yulia.kouplend@l3harris.com</t>
  </si>
  <si>
    <t>ABS33503</t>
  </si>
  <si>
    <t>Guided Life Education Center</t>
  </si>
  <si>
    <t>6323 US 301 Riverview</t>
  </si>
  <si>
    <t>Riverview</t>
  </si>
  <si>
    <t>Anthony Toles</t>
  </si>
  <si>
    <t>(813) 374-2715</t>
  </si>
  <si>
    <t>atoles@guidedlifeeducationcenter.com</t>
  </si>
  <si>
    <t>ABS34601</t>
  </si>
  <si>
    <t>National Aviation Academy</t>
  </si>
  <si>
    <t>6225 Ulmerton Rd</t>
  </si>
  <si>
    <t>Clearwater</t>
  </si>
  <si>
    <t>Alice Armstrong</t>
  </si>
  <si>
    <t>(727) 499-4109</t>
  </si>
  <si>
    <t>aarmstrong@naa.edu</t>
  </si>
  <si>
    <t>LAS33603</t>
  </si>
  <si>
    <t>Global Pilot Academy Inc</t>
  </si>
  <si>
    <t>6530 Tampa Executive Airpt Rd</t>
  </si>
  <si>
    <t>Tampa</t>
  </si>
  <si>
    <t>Supriya Bellur</t>
  </si>
  <si>
    <t>(844) 866-4568</t>
  </si>
  <si>
    <t>sbellur@gpapilot.com</t>
  </si>
  <si>
    <t>LAS33501</t>
  </si>
  <si>
    <t>Tampa North Aero Services</t>
  </si>
  <si>
    <t>4241 Birdsong Blvd</t>
  </si>
  <si>
    <t>Lutz</t>
  </si>
  <si>
    <t>Angela Brammer</t>
  </si>
  <si>
    <t>(813) 973-3703</t>
  </si>
  <si>
    <t>angelalbrammer@gmail.com</t>
  </si>
  <si>
    <t>LAS33701</t>
  </si>
  <si>
    <t>Clearwater Aviation</t>
  </si>
  <si>
    <t>4303 General Howard Dr</t>
  </si>
  <si>
    <t xml:space="preserve">Clearwater	</t>
  </si>
  <si>
    <t>Travis Fox</t>
  </si>
  <si>
    <t>(727) 538-0318</t>
  </si>
  <si>
    <t>travis.fox@clearwateraviation.com</t>
  </si>
  <si>
    <t>ABS33702</t>
  </si>
  <si>
    <t>A.T.P.  Inc. - PIE</t>
  </si>
  <si>
    <t>14609 Airpt Parkway Ste 101</t>
  </si>
  <si>
    <t>LAS34204</t>
  </si>
  <si>
    <t>Universal Flight Training</t>
  </si>
  <si>
    <t>8140 15th St. E.</t>
  </si>
  <si>
    <t>Sarasota</t>
  </si>
  <si>
    <t>Jose Santos</t>
  </si>
  <si>
    <t>(941)-210-4410</t>
  </si>
  <si>
    <t>universalflight@gmail.com</t>
  </si>
  <si>
    <t>LAS33906</t>
  </si>
  <si>
    <t>Naples Air Center, Inc. - SSP</t>
  </si>
  <si>
    <t>240 Aviation Dr N</t>
  </si>
  <si>
    <t>Naples</t>
  </si>
  <si>
    <t>Richard Gentil</t>
  </si>
  <si>
    <t>(239) 643-1717</t>
  </si>
  <si>
    <t>richard@naples-air-center.com</t>
  </si>
  <si>
    <t>LAS34203</t>
  </si>
  <si>
    <t>Florida Flight Training</t>
  </si>
  <si>
    <t>160 E Airpt Ave</t>
  </si>
  <si>
    <t>Venice</t>
  </si>
  <si>
    <t>Rachel Davis-Tritschler</t>
  </si>
  <si>
    <t>(941) 484-3771</t>
  </si>
  <si>
    <t>Rachel@fftc.info</t>
  </si>
  <si>
    <t>ABS33016</t>
  </si>
  <si>
    <t>Orient Flight School</t>
  </si>
  <si>
    <t>28790 SW 217th Ave</t>
  </si>
  <si>
    <t>Homestead</t>
  </si>
  <si>
    <t>Bryan Shelton</t>
  </si>
  <si>
    <t>(786)-309-2359</t>
  </si>
  <si>
    <t>beshelton@gmail.com</t>
  </si>
  <si>
    <t>LAS33105</t>
  </si>
  <si>
    <t>George T. Baker Aviation School</t>
  </si>
  <si>
    <t xml:space="preserve">3275 NW 42 Ave </t>
  </si>
  <si>
    <t>Joshua Gonzalez</t>
  </si>
  <si>
    <t>(305) 871-3143</t>
  </si>
  <si>
    <t>joshuagonzalez@dadeschools.net</t>
  </si>
  <si>
    <t>ABS33906</t>
  </si>
  <si>
    <t>Charlotte Technical Center - AAV</t>
  </si>
  <si>
    <t>18150 Murdock Circle</t>
  </si>
  <si>
    <t>Port Charlotte</t>
  </si>
  <si>
    <t>Linda Diff</t>
  </si>
  <si>
    <t>(942) 255-7500</t>
  </si>
  <si>
    <t>Linda.diff@yourcharlotteschools.net</t>
  </si>
  <si>
    <t>LAS33006</t>
  </si>
  <si>
    <t>American Flyers (Pompano Beach)</t>
  </si>
  <si>
    <t>801 NE 10th St</t>
  </si>
  <si>
    <t>Pompano Beach</t>
  </si>
  <si>
    <t>Steven Daun</t>
  </si>
  <si>
    <t>(954) 592-3890</t>
  </si>
  <si>
    <t>steven.daun@americanflyers.com</t>
  </si>
  <si>
    <t>LAS33007</t>
  </si>
  <si>
    <t>Florida Aviation Academy</t>
  </si>
  <si>
    <t>1401 NE Tenth St</t>
  </si>
  <si>
    <t>Carrie Sommer</t>
  </si>
  <si>
    <t>(954) 788-3887</t>
  </si>
  <si>
    <t>info@flaviationacademy.com</t>
  </si>
  <si>
    <t>LAS33102</t>
  </si>
  <si>
    <t>A D F Airways</t>
  </si>
  <si>
    <t>14532 SW 129 St Bldg 227</t>
  </si>
  <si>
    <t>Dillon Ingersoll</t>
  </si>
  <si>
    <t>(305) 233-6648</t>
  </si>
  <si>
    <t xml:space="preserve">ingersolldillon9@gmail.com </t>
  </si>
  <si>
    <t>ABS34906</t>
  </si>
  <si>
    <t>Treasure Coast Flight Training</t>
  </si>
  <si>
    <t>2400 Thunderbolt Dr</t>
  </si>
  <si>
    <t>Stuart</t>
  </si>
  <si>
    <t>Brett Sipperley</t>
  </si>
  <si>
    <t>(772) 219-4191</t>
  </si>
  <si>
    <t>brett@fl-flight.com</t>
  </si>
  <si>
    <t>ABS34904</t>
  </si>
  <si>
    <t>Ari-Ben Aviator  Inc.</t>
  </si>
  <si>
    <t>4220 Pan Am Blvd</t>
  </si>
  <si>
    <t xml:space="preserve">	Fort Pierce</t>
  </si>
  <si>
    <t>Sybil Akins</t>
  </si>
  <si>
    <t>(772) 466-4822</t>
  </si>
  <si>
    <t>sybil@aviator.edu</t>
  </si>
  <si>
    <t>ABS33306</t>
  </si>
  <si>
    <t>A.T.P.  Inc. - FXE</t>
  </si>
  <si>
    <t>2031 N.W. 53rd St</t>
  </si>
  <si>
    <t xml:space="preserve">	Fort Lauderdale</t>
  </si>
  <si>
    <t>ABS33407</t>
  </si>
  <si>
    <t>Florida Atlantic University - Boca Raton - AAV</t>
  </si>
  <si>
    <t>777 Glades Road SU80 Room 210</t>
  </si>
  <si>
    <t>Boca Raton</t>
  </si>
  <si>
    <t xml:space="preserve">Frando Patterson </t>
  </si>
  <si>
    <t>(561) 297-3160</t>
  </si>
  <si>
    <t>fpatter2@fau.edu</t>
  </si>
  <si>
    <t>LAS32902</t>
  </si>
  <si>
    <t>Paris Air Inc.</t>
  </si>
  <si>
    <t>3300 Airpt West Dr</t>
  </si>
  <si>
    <t>Vero Beach</t>
  </si>
  <si>
    <t>Ivana Brown</t>
  </si>
  <si>
    <t>(772) 584-3605</t>
  </si>
  <si>
    <t>ivana.brown@parisair.com</t>
  </si>
  <si>
    <t>ABS33402</t>
  </si>
  <si>
    <t>Palm Beach Flight Training Corporation</t>
  </si>
  <si>
    <t>2633 Lantana Rd Office # 4 Ste 42 Palm Beach Co Park (LNA)</t>
  </si>
  <si>
    <t xml:space="preserve">	Lake Worth</t>
  </si>
  <si>
    <t>Nina Windle</t>
  </si>
  <si>
    <t>(561) 963-8821</t>
  </si>
  <si>
    <t>ninawindle75@gmail.com</t>
  </si>
  <si>
    <t>LAS32106</t>
  </si>
  <si>
    <t>Epic Aviation Inc</t>
  </si>
  <si>
    <t>600 Skyline Dr</t>
  </si>
  <si>
    <t>New Smyrna Beach</t>
  </si>
  <si>
    <t>Rebecca Nordstrom</t>
  </si>
  <si>
    <t>(386) 409-5583</t>
  </si>
  <si>
    <t>testing@epicflightacademy.com</t>
  </si>
  <si>
    <t>LAS32103</t>
  </si>
  <si>
    <t>Embry-Riddle Aeronautical University Daytona Beach</t>
  </si>
  <si>
    <t>1 Aerospace Blvd.</t>
  </si>
  <si>
    <t>Daytona Beach</t>
  </si>
  <si>
    <t>Nicole Selby</t>
  </si>
  <si>
    <t>(386) 226-4929</t>
  </si>
  <si>
    <t>selbyn@erau.edu</t>
  </si>
  <si>
    <t>ABS33406</t>
  </si>
  <si>
    <t>Aamro Aviation Corp</t>
  </si>
  <si>
    <t>11610 Aviation Blvd Ste B3</t>
  </si>
  <si>
    <t xml:space="preserve">	West Palm Beach</t>
  </si>
  <si>
    <t xml:space="preserve">Justin Hein </t>
  </si>
  <si>
    <t>(561) 694-9282</t>
  </si>
  <si>
    <t>justinhein66@gmail.com</t>
  </si>
  <si>
    <t>ABS32104</t>
  </si>
  <si>
    <t>A.T.P.  Inc. - DAB</t>
  </si>
  <si>
    <t>1624 Aviation Center Pkwy</t>
  </si>
  <si>
    <t xml:space="preserve">	Daytona Beach</t>
  </si>
  <si>
    <t>Mar-Jun</t>
  </si>
  <si>
    <t>LAS32901</t>
  </si>
  <si>
    <t>Voyager Aviation International LLC</t>
  </si>
  <si>
    <t>475 Manor Dr</t>
  </si>
  <si>
    <t>Merritt Island</t>
  </si>
  <si>
    <t>Denise Riggs</t>
  </si>
  <si>
    <t>(321) 454-3090</t>
  </si>
  <si>
    <t>denise@voyageraviation.com</t>
  </si>
  <si>
    <t>ABS32905</t>
  </si>
  <si>
    <t>Space Coast Aviation</t>
  </si>
  <si>
    <t>900 Airpt Rd</t>
  </si>
  <si>
    <t xml:space="preserve">	Merritt Island</t>
  </si>
  <si>
    <t xml:space="preserve">Lacy Bobo </t>
  </si>
  <si>
    <t>(321) 453-2222</t>
  </si>
  <si>
    <t>lacy@2flyairborne.com</t>
  </si>
  <si>
    <t>ABS32713</t>
  </si>
  <si>
    <t>US Aviation Jet Center</t>
  </si>
  <si>
    <t>355 Golden Knight Blvd, Ste 2</t>
  </si>
  <si>
    <t>Titusville</t>
  </si>
  <si>
    <t>Alec Jones</t>
  </si>
  <si>
    <t>(321) 567-6000</t>
  </si>
  <si>
    <t>ajones@usatsolutions.com</t>
  </si>
  <si>
    <t>ABS32906</t>
  </si>
  <si>
    <t>Skyborne Airline Academy</t>
  </si>
  <si>
    <t>2825 Airpt Dr</t>
  </si>
  <si>
    <t xml:space="preserve">Louise McNicholl </t>
  </si>
  <si>
    <t>(772) 564-7600</t>
  </si>
  <si>
    <t>louise.mcnicholl@skyborne.com</t>
  </si>
  <si>
    <t>ABS32001</t>
  </si>
  <si>
    <t>Florida Flyers Flight Academy  Inc.</t>
  </si>
  <si>
    <t xml:space="preserve">4730 Casa Cola Way Ste 100 </t>
  </si>
  <si>
    <t>Saint Augustine</t>
  </si>
  <si>
    <t>Calebe Pereira da Silva</t>
  </si>
  <si>
    <t>(904) 209-3505</t>
  </si>
  <si>
    <t xml:space="preserve">caleb@flightschoolusa.com. </t>
  </si>
  <si>
    <t>(i)7D(2)</t>
  </si>
  <si>
    <t>LAS32207</t>
  </si>
  <si>
    <t>Florida State College at Jacksonville</t>
  </si>
  <si>
    <t>5640 POW-MIA Memorial Parkway</t>
  </si>
  <si>
    <t>Jacksonville</t>
  </si>
  <si>
    <t>Richard Sidney</t>
  </si>
  <si>
    <t>(904) 779-4128</t>
  </si>
  <si>
    <t>rsidney@fscj.edu</t>
  </si>
  <si>
    <t>ABS32105</t>
  </si>
  <si>
    <t>Sunrise Aviation</t>
  </si>
  <si>
    <t>740 Airpt Rd</t>
  </si>
  <si>
    <t xml:space="preserve">	Ormond Beach</t>
  </si>
  <si>
    <t>Heather Pruitt</t>
  </si>
  <si>
    <t>(386) 677-5724</t>
  </si>
  <si>
    <t>accounting@flysunrise.com</t>
  </si>
  <si>
    <t>ABS32205</t>
  </si>
  <si>
    <t>A-Cent Aviation  Inc.</t>
  </si>
  <si>
    <t xml:space="preserve">9300 Normandy Blvd. Ste 503 </t>
  </si>
  <si>
    <t xml:space="preserve">Donnell Vigil </t>
  </si>
  <si>
    <t>(904) 207-6502</t>
  </si>
  <si>
    <t>ACentAviation@gmail.com</t>
  </si>
  <si>
    <t>LAS32001</t>
  </si>
  <si>
    <t>Florida Aviation Career Training Inc.</t>
  </si>
  <si>
    <t>4900 US1 N Ste 200</t>
  </si>
  <si>
    <t>Patricia Lang</t>
  </si>
  <si>
    <t>(904) 824-9401</t>
  </si>
  <si>
    <t>patti@florida-aviation.com</t>
  </si>
  <si>
    <t>ABS32202</t>
  </si>
  <si>
    <t>A.T.P.  Inc. - JAX@CRG</t>
  </si>
  <si>
    <t>855 St. Johns Bluff Rd. Ste 603 Attn. ATP at Craig Airpt</t>
  </si>
  <si>
    <t xml:space="preserve">testingsupport@allatps.com </t>
  </si>
  <si>
    <t>ABS39101</t>
  </si>
  <si>
    <t>Hinds Community College -Dist. Adult Edu.Cntr</t>
  </si>
  <si>
    <t>Inactive</t>
  </si>
  <si>
    <t>704 E Main St</t>
  </si>
  <si>
    <t>Raymond</t>
  </si>
  <si>
    <t>MS</t>
  </si>
  <si>
    <t>Marnee Tompkins</t>
  </si>
  <si>
    <t>(601) 857-3852</t>
  </si>
  <si>
    <t>marnee.tompkins@hindscc.edu</t>
  </si>
  <si>
    <t>LAS18101</t>
  </si>
  <si>
    <t>Gateway Aviation</t>
  </si>
  <si>
    <t xml:space="preserve">1730 Vultee St </t>
  </si>
  <si>
    <t>Allentown</t>
  </si>
  <si>
    <t>PA</t>
  </si>
  <si>
    <t>Bradley Snyder</t>
  </si>
  <si>
    <t>(610) 797-7942</t>
  </si>
  <si>
    <t>Bsnyder@flygateway.org</t>
  </si>
  <si>
    <t>ABS32502</t>
  </si>
  <si>
    <t>Eglin AFB Aero Club</t>
  </si>
  <si>
    <t>Bldg 898 200 Escambia Rd P.O.Box 1588</t>
  </si>
  <si>
    <t xml:space="preserve">	Eglin AFB</t>
  </si>
  <si>
    <t>Thomas Randall</t>
  </si>
  <si>
    <t>(850) 882-5148</t>
  </si>
  <si>
    <t>parrand@cox.net</t>
  </si>
  <si>
    <t>ABS32907</t>
  </si>
  <si>
    <t>Florida Institute of Technology</t>
  </si>
  <si>
    <t xml:space="preserve">801 Harry Goode Way </t>
  </si>
  <si>
    <t>Sean Joyce</t>
  </si>
  <si>
    <t>(321) 674-6501</t>
  </si>
  <si>
    <t xml:space="preserve">sjoyce@fit.edu </t>
  </si>
  <si>
    <t>ABS33019</t>
  </si>
  <si>
    <t>Wayman College of Aeronautics</t>
  </si>
  <si>
    <t xml:space="preserve">7501 S Airport Rd </t>
  </si>
  <si>
    <t>Hollywood</t>
  </si>
  <si>
    <t>Rosa Luy</t>
  </si>
  <si>
    <t>(786) 574-5228</t>
  </si>
  <si>
    <t xml:space="preserve">rosa@wayman.edu </t>
  </si>
  <si>
    <t>LAS85702</t>
  </si>
  <si>
    <t>Tucson Aviation LLC</t>
  </si>
  <si>
    <t>1961 E Flightline Dr</t>
  </si>
  <si>
    <t>Robert Reynolds</t>
  </si>
  <si>
    <t>(520) 741-8580</t>
  </si>
  <si>
    <t>airparts@flash.net</t>
  </si>
  <si>
    <t>ABS32809</t>
  </si>
  <si>
    <t>Orlando Flight School, Inc.</t>
  </si>
  <si>
    <t xml:space="preserve">615 North Herndon Avenue, Suite C </t>
  </si>
  <si>
    <t>Orlando</t>
  </si>
  <si>
    <t>Juan Pablo Rodriguez</t>
  </si>
  <si>
    <t>(407) 760-2467</t>
  </si>
  <si>
    <t xml:space="preserve">OFS.services@outlook.com </t>
  </si>
  <si>
    <t>ABS33809</t>
  </si>
  <si>
    <t>Kingsky Flight Academy</t>
  </si>
  <si>
    <t>2945 Airside Center Dr.</t>
  </si>
  <si>
    <t>Lance Kalil</t>
  </si>
  <si>
    <t>(863) 327-2437</t>
  </si>
  <si>
    <t>142@kingskyfa.com</t>
  </si>
  <si>
    <t>ABS33114</t>
  </si>
  <si>
    <t>Florida International University</t>
  </si>
  <si>
    <t xml:space="preserve">11200 SW 8th St </t>
  </si>
  <si>
    <t>Dwight Nimblett</t>
  </si>
  <si>
    <t>(305) 348-6278</t>
  </si>
  <si>
    <t>nimblett@fiu.edu</t>
  </si>
  <si>
    <t>ABS30004</t>
  </si>
  <si>
    <t>PSI Examination Services-Duluth (Atlanta)</t>
  </si>
  <si>
    <t>3505 Koger Blvd</t>
  </si>
  <si>
    <t>Duluth</t>
  </si>
  <si>
    <t>GA</t>
  </si>
  <si>
    <t>Brian Ponds</t>
  </si>
  <si>
    <t>(913) 388-0120</t>
  </si>
  <si>
    <t>brian.ponds@psionline.com</t>
  </si>
  <si>
    <t>ABS30005</t>
  </si>
  <si>
    <t>PSI Examination Services-Marietta</t>
  </si>
  <si>
    <t>2100 Roswell Rd NE, Ste 2128</t>
  </si>
  <si>
    <t>Marietta</t>
  </si>
  <si>
    <t>ABS31702</t>
  </si>
  <si>
    <t>PSI Examination Services-TIFTON</t>
  </si>
  <si>
    <t>251 SOUTHWELL BLVD, STE A</t>
  </si>
  <si>
    <t>Tifton</t>
  </si>
  <si>
    <t>ABS31202</t>
  </si>
  <si>
    <t>PSI Examination Services-MACON</t>
  </si>
  <si>
    <t>3902 NORTHSIDE DR, STE C-5</t>
  </si>
  <si>
    <t>Macon</t>
  </si>
  <si>
    <t>LAS40502</t>
  </si>
  <si>
    <t>NexGen Aviation LLC</t>
  </si>
  <si>
    <t>4144 Aviator Rd</t>
  </si>
  <si>
    <t>Lexington</t>
  </si>
  <si>
    <t>KY</t>
  </si>
  <si>
    <t>Kelli Gillispie</t>
  </si>
  <si>
    <t>(859) 281-1177</t>
  </si>
  <si>
    <t>kelligillispie03@gmail.com</t>
  </si>
  <si>
    <t>LAS21201</t>
  </si>
  <si>
    <t>Community College of Baltimore County</t>
  </si>
  <si>
    <t>800 South Rolling Rd HTEC 001</t>
  </si>
  <si>
    <t>Catonsville</t>
  </si>
  <si>
    <t>MD</t>
  </si>
  <si>
    <t>Douglas Williams</t>
  </si>
  <si>
    <t>(443) 865-0635</t>
  </si>
  <si>
    <t>dwilliams@ccbcmd.edu</t>
  </si>
  <si>
    <t>LAS65601</t>
  </si>
  <si>
    <t>Aurora Aviation LLC</t>
  </si>
  <si>
    <t xml:space="preserve">1526 East Highland </t>
  </si>
  <si>
    <t>Aurora</t>
  </si>
  <si>
    <t>MO</t>
  </si>
  <si>
    <t>Justin Richmond</t>
  </si>
  <si>
    <t>(417) 678-3000</t>
  </si>
  <si>
    <t>justin@eliteaircraftservices.com</t>
  </si>
  <si>
    <t>ABS44203</t>
  </si>
  <si>
    <t>Flight Services of Wadsworth</t>
  </si>
  <si>
    <t>840 Airpt Dr</t>
  </si>
  <si>
    <t>Wadsworth</t>
  </si>
  <si>
    <t>OH</t>
  </si>
  <si>
    <t>Quienton Reid</t>
  </si>
  <si>
    <t>(330) 334-9861</t>
  </si>
  <si>
    <t>quientonr@flyavit.com</t>
  </si>
  <si>
    <t>ABS33302</t>
  </si>
  <si>
    <t>Sheffield School of Aeronautics</t>
  </si>
  <si>
    <t>499 NW 70th Ave. Ste 110</t>
  </si>
  <si>
    <t>Katja Morris</t>
  </si>
  <si>
    <t>(954) 581-6022</t>
  </si>
  <si>
    <t>katjamorris@mac.com</t>
  </si>
  <si>
    <t>LAS30801</t>
  </si>
  <si>
    <t>Spirit Aviation</t>
  </si>
  <si>
    <t>Thomson/Mcduffie Regional Airpt, 454 John T ln Rd</t>
  </si>
  <si>
    <t>Thomson</t>
  </si>
  <si>
    <t xml:space="preserve">Keith Bounds </t>
  </si>
  <si>
    <t>(706) 595-1300</t>
  </si>
  <si>
    <t>keith.bounds@spirit-aviation.com</t>
  </si>
  <si>
    <t>ABS31402</t>
  </si>
  <si>
    <t>Savannah Aviation</t>
  </si>
  <si>
    <t>34 Hangar Rd</t>
  </si>
  <si>
    <t>Savannah</t>
  </si>
  <si>
    <t>Denise Poirier</t>
  </si>
  <si>
    <t>(912) 964-1022</t>
  </si>
  <si>
    <t>denise@savannahaviation.com</t>
  </si>
  <si>
    <t>LAS98004</t>
  </si>
  <si>
    <t>Rainier Flight Service</t>
  </si>
  <si>
    <t>800 W Perimeter Rd</t>
  </si>
  <si>
    <t>Renton</t>
  </si>
  <si>
    <t>WA</t>
  </si>
  <si>
    <t xml:space="preserve">Daniel Thomson </t>
  </si>
  <si>
    <t>(425) 610-6293</t>
  </si>
  <si>
    <t>d.thomson@rainierflight.com</t>
  </si>
  <si>
    <t>ABS01902</t>
  </si>
  <si>
    <t>Beverly Flight Center LLC</t>
  </si>
  <si>
    <t>175 Old Burley St Hangar 10 Beverly Airpt West Side</t>
  </si>
  <si>
    <t>Danvers</t>
  </si>
  <si>
    <t>MA</t>
  </si>
  <si>
    <t>Tina Anderson</t>
  </si>
  <si>
    <t xml:space="preserve">(617) 257-1145 </t>
  </si>
  <si>
    <t>ander012@rcn.com</t>
  </si>
  <si>
    <t>Jan-Oct</t>
  </si>
  <si>
    <t>ABS89007</t>
  </si>
  <si>
    <t>Elite Aviation VGT LLC</t>
  </si>
  <si>
    <t>2722 Perimeter Rd, Ste 216</t>
  </si>
  <si>
    <t>North Las Vegas</t>
  </si>
  <si>
    <t>NV</t>
  </si>
  <si>
    <t>Stephanie Johnson</t>
  </si>
  <si>
    <t>(702) 499-2858</t>
  </si>
  <si>
    <t>stephanie@cfsflightschool.com</t>
  </si>
  <si>
    <t>LAS33306</t>
  </si>
  <si>
    <t>SkyEagle Aviation Academy</t>
  </si>
  <si>
    <t>1707 South Perimeter Rd Hangar 33A</t>
  </si>
  <si>
    <t>Fort Lauderdale</t>
  </si>
  <si>
    <t>Anna Rosyaykina</t>
  </si>
  <si>
    <t>(954) 772-1212</t>
  </si>
  <si>
    <t>ops@skyeagleaviation.com</t>
  </si>
  <si>
    <t>Reconfirm.02</t>
  </si>
  <si>
    <t>ABS66502</t>
  </si>
  <si>
    <t>Kansas State University</t>
  </si>
  <si>
    <t>2323 Anderson Ave, Ste 102</t>
  </si>
  <si>
    <t>Manhattan</t>
  </si>
  <si>
    <t>KS</t>
  </si>
  <si>
    <t>Valentina Burton</t>
  </si>
  <si>
    <t>(785) 532-5392</t>
  </si>
  <si>
    <t>vburton@ksu.edu</t>
  </si>
  <si>
    <t>LAS32904</t>
  </si>
  <si>
    <t>F.I.T. Aviation</t>
  </si>
  <si>
    <t>sjoyce@fit.edu</t>
  </si>
  <si>
    <t>(i)4G(2);5H(2)</t>
  </si>
  <si>
    <t>ABS44801</t>
  </si>
  <si>
    <t>Tiffin Aire  Inc.</t>
  </si>
  <si>
    <t>1778 West US. Rte.224 Seneca County Airpt</t>
  </si>
  <si>
    <t>Tiffin</t>
  </si>
  <si>
    <t xml:space="preserve">Colleen Newman </t>
  </si>
  <si>
    <t>(800) 458-2487</t>
  </si>
  <si>
    <t xml:space="preserve">cnewman@tiffinaire.com  </t>
  </si>
  <si>
    <t>ABS46103</t>
  </si>
  <si>
    <t>Jeff Air Pilot Services</t>
  </si>
  <si>
    <t>897 Airpt Parkway</t>
  </si>
  <si>
    <t>Greenwood</t>
  </si>
  <si>
    <t>IN</t>
  </si>
  <si>
    <t>Thomas Jeffries</t>
  </si>
  <si>
    <t>(317) 887-5723</t>
  </si>
  <si>
    <t>tom@flywithjeffair.com</t>
  </si>
  <si>
    <t>ABS31701</t>
  </si>
  <si>
    <t>South Georgia Technical College</t>
  </si>
  <si>
    <t>900 S. Georgia Tech Parkway Pope Center</t>
  </si>
  <si>
    <t>Americus</t>
  </si>
  <si>
    <t>Victoria Herron</t>
  </si>
  <si>
    <t>(229) 931-2584</t>
  </si>
  <si>
    <t>vherron@southgatech.edu</t>
  </si>
  <si>
    <t>ABS36305</t>
  </si>
  <si>
    <t>The Test Center</t>
  </si>
  <si>
    <t xml:space="preserve">Ronald Arsenault </t>
  </si>
  <si>
    <t>thetestcenter1@gmail.com</t>
  </si>
  <si>
    <t>ABS54905</t>
  </si>
  <si>
    <t>Air Wisconsin Airlines Corporation</t>
  </si>
  <si>
    <t xml:space="preserve">W6390 Challenger Dr. Ste 203 </t>
  </si>
  <si>
    <t>Appleton</t>
  </si>
  <si>
    <t>WI</t>
  </si>
  <si>
    <t>Elizabeth Backus</t>
  </si>
  <si>
    <t>(920) 739-5123</t>
  </si>
  <si>
    <t>liz.backus@airwis.com</t>
  </si>
  <si>
    <t>ABS50601</t>
  </si>
  <si>
    <t xml:space="preserve">P&amp;N Flight and Charter - Independence </t>
  </si>
  <si>
    <t xml:space="preserve">1684 230th St </t>
  </si>
  <si>
    <t>Independence</t>
  </si>
  <si>
    <t>IA</t>
  </si>
  <si>
    <t xml:space="preserve">Annabelle Magsamen </t>
  </si>
  <si>
    <t>(319) 777-9488</t>
  </si>
  <si>
    <t>annabelle@fly-iowa.com</t>
  </si>
  <si>
    <t>ABS11701</t>
  </si>
  <si>
    <t>Nassau Flyers  Inc.</t>
  </si>
  <si>
    <t>1300 New Hwy Gate 2 Hangar 2 Republic Airpt (FRG)</t>
  </si>
  <si>
    <t>Farmingdale</t>
  </si>
  <si>
    <t>NY</t>
  </si>
  <si>
    <t>Gina Nathanson</t>
  </si>
  <si>
    <t>(631) 454-0626</t>
  </si>
  <si>
    <t>gina@flynfi.com</t>
  </si>
  <si>
    <t>ABS99707</t>
  </si>
  <si>
    <t>ProFlite of Alaska</t>
  </si>
  <si>
    <t>3900 University Ave South</t>
  </si>
  <si>
    <t>Kersti Palmer</t>
  </si>
  <si>
    <t>(907) 750-9050</t>
  </si>
  <si>
    <t>kersti@proflitealaska.com</t>
  </si>
  <si>
    <t>08/22/24</t>
  </si>
  <si>
    <t>ABS58801</t>
  </si>
  <si>
    <t>Williston State College - Train ND</t>
  </si>
  <si>
    <t>415 22nd Ave NE</t>
  </si>
  <si>
    <t>Williston</t>
  </si>
  <si>
    <t>ND</t>
  </si>
  <si>
    <t>Loren Halvorson</t>
  </si>
  <si>
    <t>(701) 774-6236</t>
  </si>
  <si>
    <t>loren.halvorson@ndus.edu</t>
  </si>
  <si>
    <t>LAS58101</t>
  </si>
  <si>
    <t>Fargo Jet Center</t>
  </si>
  <si>
    <t>3802 20th St N, 	Hector Field</t>
  </si>
  <si>
    <t>Fargo</t>
  </si>
  <si>
    <t xml:space="preserve">Tate Russell </t>
  </si>
  <si>
    <t>(701) 373-8816</t>
  </si>
  <si>
    <t>trussell@fargojet.com</t>
  </si>
  <si>
    <t>ABS78210</t>
  </si>
  <si>
    <t>PSI Examination Services-San Antonio (Computer Drive)</t>
  </si>
  <si>
    <t>9502 Computer Dr., 	Ste 105</t>
  </si>
  <si>
    <t>San Antonio</t>
  </si>
  <si>
    <t>TX</t>
  </si>
  <si>
    <t>Holly Kincaid</t>
  </si>
  <si>
    <t>(913) 388-0084</t>
  </si>
  <si>
    <t>holly.kincaid@psionline.com</t>
  </si>
  <si>
    <t>ABS17002</t>
  </si>
  <si>
    <t>Cargill Aeronautical Academy</t>
  </si>
  <si>
    <t>200 Airpt Rd, Ste 200</t>
  </si>
  <si>
    <t>New Cumberland</t>
  </si>
  <si>
    <t xml:space="preserve">Leslie Naylor </t>
  </si>
  <si>
    <t>(717) 447-0445</t>
  </si>
  <si>
    <t>leslie.naylor@cargillaeronautical.com</t>
  </si>
  <si>
    <t>ABS60006</t>
  </si>
  <si>
    <t>IT Expert System- Des Plains</t>
  </si>
  <si>
    <t>2400 E Devon Ave Suite 257</t>
  </si>
  <si>
    <t>Des Plaines</t>
  </si>
  <si>
    <t>IL</t>
  </si>
  <si>
    <t xml:space="preserve">Haresh Godhani </t>
  </si>
  <si>
    <t>(847) 350-9034</t>
  </si>
  <si>
    <t>haresh@itexps.com</t>
  </si>
  <si>
    <t>ABS63102</t>
  </si>
  <si>
    <t>PSI Examination Services-St Louis (Room B)</t>
  </si>
  <si>
    <t>13515 Barrett Parkway Suite</t>
  </si>
  <si>
    <t>Baldwin</t>
  </si>
  <si>
    <t>LAS30501</t>
  </si>
  <si>
    <t>Lanier Flight Center</t>
  </si>
  <si>
    <t>1660 Palmour Dr Hangar AA-5</t>
  </si>
  <si>
    <t>Lori Sherrill</t>
  </si>
  <si>
    <t>(678) 989-2395</t>
  </si>
  <si>
    <t>lori.sherrill@lanierflightcenter.com</t>
  </si>
  <si>
    <t>LAS97004</t>
  </si>
  <si>
    <t>American Flight Schools</t>
  </si>
  <si>
    <t>22785 Airpt Rd NE, Box 127</t>
  </si>
  <si>
    <t>OR</t>
  </si>
  <si>
    <t>Nicholas Chesterman</t>
  </si>
  <si>
    <t>(503) 678-1454</t>
  </si>
  <si>
    <t>nchesterman@auroraflighttraining.com</t>
  </si>
  <si>
    <t>ABS19901</t>
  </si>
  <si>
    <t>Delaware State University</t>
  </si>
  <si>
    <t>00/00/00</t>
  </si>
  <si>
    <t>1200 N. DuPont Hwy Ste 202D Thomasson Bldg</t>
  </si>
  <si>
    <t>Dover</t>
  </si>
  <si>
    <t>ABS62703</t>
  </si>
  <si>
    <t>PSI Examination Services-Springfield (IL)</t>
  </si>
  <si>
    <t>3223 S Meadowbrook Rd, Suite B</t>
  </si>
  <si>
    <t>Springfield</t>
  </si>
  <si>
    <t>ABS84402</t>
  </si>
  <si>
    <t>A.T.P. Inc - OGD</t>
  </si>
  <si>
    <t>3911 Airpt Rd</t>
  </si>
  <si>
    <t>Ogden</t>
  </si>
  <si>
    <t>UT</t>
  </si>
  <si>
    <t>John Krebs</t>
  </si>
  <si>
    <t>john.krebs@allatps.com</t>
  </si>
  <si>
    <t>Reconfirm.12</t>
  </si>
  <si>
    <t>LAS31002</t>
  </si>
  <si>
    <t>Central Georgia Technical College - SSP</t>
  </si>
  <si>
    <t>80 Cohen Walker Dr, Rm A126</t>
  </si>
  <si>
    <t>Warner Robins</t>
  </si>
  <si>
    <t xml:space="preserve">Lattakka Salley </t>
  </si>
  <si>
    <t>(478) 218-3206</t>
  </si>
  <si>
    <t>lsalley@centralgatech.edu </t>
  </si>
  <si>
    <t>ABS78506</t>
  </si>
  <si>
    <t>Innovative Minds - Harlingen</t>
  </si>
  <si>
    <t xml:space="preserve">2404 F St Ste D  </t>
  </si>
  <si>
    <t xml:space="preserve">Harlingen	</t>
  </si>
  <si>
    <t>Arturo Jaimes</t>
  </si>
  <si>
    <t>(956) 202-0283</t>
  </si>
  <si>
    <t xml:space="preserve">arturo@e-ime.com </t>
  </si>
  <si>
    <t>ABS81501</t>
  </si>
  <si>
    <t>800 Heritage Way</t>
  </si>
  <si>
    <t>6107 Freeport Blvd. #1</t>
  </si>
  <si>
    <t>LAS77305</t>
  </si>
  <si>
    <t>American Flyers (Houston)</t>
  </si>
  <si>
    <t>20803 Stuebner Airline Rd Ste 32</t>
  </si>
  <si>
    <t>Spring</t>
  </si>
  <si>
    <t>(954) 784-2122</t>
  </si>
  <si>
    <t>ABS89001</t>
  </si>
  <si>
    <t>Elite Aviation</t>
  </si>
  <si>
    <t>2634 Airport Drive Suite 103</t>
  </si>
  <si>
    <t>(702) 835-1222</t>
  </si>
  <si>
    <t>ABS33405</t>
  </si>
  <si>
    <t>Global Aviation Corp</t>
  </si>
  <si>
    <t>ABS02702</t>
  </si>
  <si>
    <t>Fall River Training and Testing Center</t>
  </si>
  <si>
    <t>1 Father Devales Blvd</t>
  </si>
  <si>
    <t>Fall River</t>
  </si>
  <si>
    <t>Darrin Wargacki</t>
  </si>
  <si>
    <t>(513) 319-9542</t>
  </si>
  <si>
    <t>darrin.w.wargacki@testing.aero</t>
  </si>
  <si>
    <t>(i)4G(1)</t>
  </si>
  <si>
    <t>ABS01502</t>
  </si>
  <si>
    <t>Auburn Training and Testing Center</t>
  </si>
  <si>
    <t>48 Sword St., Unit 204</t>
  </si>
  <si>
    <t>218 South Main Street, Suite 105</t>
  </si>
  <si>
    <t>Carlos Leonardo</t>
  </si>
  <si>
    <t>(508) 617-9066</t>
  </si>
  <si>
    <t>carlos.j.leonardo@testing.aero</t>
  </si>
  <si>
    <t>ABS44201</t>
  </si>
  <si>
    <t>Kent State University</t>
  </si>
  <si>
    <t>1400 Lefton Esplanade/127D A &amp; T Building</t>
  </si>
  <si>
    <t>Kent</t>
  </si>
  <si>
    <t>(330) 672-4449</t>
  </si>
  <si>
    <t>ABS92702</t>
  </si>
  <si>
    <t>Sunrise Test Center</t>
  </si>
  <si>
    <t>19531 Campus Dr. #7</t>
  </si>
  <si>
    <t xml:space="preserve">	Santa Ana</t>
  </si>
  <si>
    <t>Linda-Kay Butterworth</t>
  </si>
  <si>
    <t>(949) 852-8850</t>
  </si>
  <si>
    <t>dispatch@sunriseaviation.com</t>
  </si>
  <si>
    <t>LAS30502</t>
  </si>
  <si>
    <t>Global School of Aeronautics</t>
  </si>
  <si>
    <t>3030 McEver Rd Ste. 220</t>
  </si>
  <si>
    <t>(678) 637-5145</t>
  </si>
  <si>
    <t>ABS21103</t>
  </si>
  <si>
    <t>Crofton Training and Testing Center</t>
  </si>
  <si>
    <t>2137 Espey Court Suite 3</t>
  </si>
  <si>
    <t>Crofton</t>
  </si>
  <si>
    <t xml:space="preserve">Darrin Wargacki </t>
  </si>
  <si>
    <t>ABS01803</t>
  </si>
  <si>
    <t>Lawrence Training and Testing Center</t>
  </si>
  <si>
    <t>1 BALLARD WAY, Ste 104</t>
  </si>
  <si>
    <t>Lawrence</t>
  </si>
  <si>
    <t>ABS21704</t>
  </si>
  <si>
    <t>Hagerstown Training and Testing Center</t>
  </si>
  <si>
    <t>140 West Franklin St. Ste. A</t>
  </si>
  <si>
    <t>Hagerstown</t>
  </si>
  <si>
    <t>(i)5H(2)</t>
  </si>
  <si>
    <t>ABS46401</t>
  </si>
  <si>
    <t>Merrillville Training and Testing Center</t>
  </si>
  <si>
    <t>1443 E 84th Place</t>
  </si>
  <si>
    <t>Merrillville</t>
  </si>
  <si>
    <t>ABS44303</t>
  </si>
  <si>
    <t>Akron, OH Training and Testing Center</t>
  </si>
  <si>
    <t>231 Springside Dr., Suite 125</t>
  </si>
  <si>
    <t>Akron</t>
  </si>
  <si>
    <t>(i)1E(2)</t>
  </si>
  <si>
    <t>LAS45005</t>
  </si>
  <si>
    <t>HHD Aviation LLC</t>
  </si>
  <si>
    <t xml:space="preserve">2820 Bobmeyer Rd-Hangar C-7 </t>
  </si>
  <si>
    <t>Hamilton</t>
  </si>
  <si>
    <t>LAS98002</t>
  </si>
  <si>
    <t>Crest Airpark</t>
  </si>
  <si>
    <t>29300 179th Pl SE</t>
  </si>
  <si>
    <t>Rikki Birge</t>
  </si>
  <si>
    <t>(253) 631-7100</t>
  </si>
  <si>
    <t>rikki@crestairpark.com</t>
  </si>
  <si>
    <t>LAS76202</t>
  </si>
  <si>
    <t>Marcair Inc</t>
  </si>
  <si>
    <t>11310 Cleveland Gibbs Road</t>
  </si>
  <si>
    <t>Roanoke</t>
  </si>
  <si>
    <t>(817) 430-0005</t>
  </si>
  <si>
    <t>8268 Cessna Drive, Hangar 116</t>
  </si>
  <si>
    <t>ABS08301</t>
  </si>
  <si>
    <t>Big Sky Aviation</t>
  </si>
  <si>
    <t>103 Leddon Dr</t>
  </si>
  <si>
    <t>(251) 441-0723</t>
  </si>
  <si>
    <t>ABS85708</t>
  </si>
  <si>
    <t>2601 N. Campbell Ave,Suite 201-3</t>
  </si>
  <si>
    <t>ceci@e-ime.com</t>
  </si>
  <si>
    <t>ABS76003</t>
  </si>
  <si>
    <t>CRB Testing Center</t>
  </si>
  <si>
    <t>4844 S. Collins Street</t>
  </si>
  <si>
    <t>(479) 883-0451</t>
  </si>
  <si>
    <t>Arlington</t>
  </si>
  <si>
    <t>(817) 472-8307</t>
  </si>
  <si>
    <t>ABS24501</t>
  </si>
  <si>
    <t>Liberty University School of Aeronautics</t>
  </si>
  <si>
    <t>5401 W. 20th St., College Center Bldg, Rm 230</t>
  </si>
  <si>
    <t>N/A</t>
  </si>
  <si>
    <t xml:space="preserve">1395 Fairplex Dr - D4 </t>
  </si>
  <si>
    <t>ABS99502</t>
  </si>
  <si>
    <t>2811 Merrill Field Drive</t>
  </si>
  <si>
    <t>(907) 264-7418</t>
  </si>
  <si>
    <t>LAS75205</t>
  </si>
  <si>
    <t>American Flyers</t>
  </si>
  <si>
    <t>16151 Addison Road</t>
  </si>
  <si>
    <t>Addison</t>
  </si>
  <si>
    <t>(972) 407-0295</t>
  </si>
  <si>
    <t>939 Airport Road</t>
  </si>
  <si>
    <t>Millville</t>
  </si>
  <si>
    <t>NJ</t>
  </si>
  <si>
    <t>(856) 825-3160</t>
  </si>
  <si>
    <t>Lynchburg</t>
  </si>
  <si>
    <t>VA</t>
  </si>
  <si>
    <t>(434) 582-2408</t>
  </si>
  <si>
    <t>ABS32209</t>
  </si>
  <si>
    <t>Jacksonville Training and Testing Center</t>
  </si>
  <si>
    <t xml:space="preserve">7235 Bonneval Road, Suite 310 </t>
  </si>
  <si>
    <t xml:space="preserve">darrin.w.wargacki@testing.aero </t>
  </si>
  <si>
    <t>(i)5H(2);7D(2)</t>
  </si>
  <si>
    <t>ABS75207</t>
  </si>
  <si>
    <t>Dallas Training and Testing Center</t>
  </si>
  <si>
    <t>1140 Empire Central Drive</t>
  </si>
  <si>
    <t>Dallas</t>
  </si>
  <si>
    <t>ABS03003</t>
  </si>
  <si>
    <t>Air Direct Airways</t>
  </si>
  <si>
    <t>125 Perimeter Rd 4E</t>
  </si>
  <si>
    <t>Nashua</t>
  </si>
  <si>
    <t>NH</t>
  </si>
  <si>
    <t>(603) 882-5606</t>
  </si>
  <si>
    <t>ABS84104</t>
  </si>
  <si>
    <t>Upper Limit Aviation</t>
  </si>
  <si>
    <t>619 North 2360 West</t>
  </si>
  <si>
    <t>Salt Lake City</t>
  </si>
  <si>
    <t>(801) 596-7722</t>
  </si>
  <si>
    <t>ABS95306</t>
  </si>
  <si>
    <t>ABS21205</t>
  </si>
  <si>
    <t>Baltimore Training and Testing Center</t>
  </si>
  <si>
    <t>2622 Lord Baltimore Dr Ste C-D</t>
  </si>
  <si>
    <t>Windsor Mill</t>
  </si>
  <si>
    <t>LAS45201</t>
  </si>
  <si>
    <t>Flamingo Air Academy - SSP</t>
  </si>
  <si>
    <t>262 Wilmer Ave.</t>
  </si>
  <si>
    <t>Cincinnati</t>
  </si>
  <si>
    <t>Sharon McGee</t>
  </si>
  <si>
    <t>(513) 321-7465</t>
  </si>
  <si>
    <t>smcgee@flamingoair.net</t>
  </si>
  <si>
    <t>Karina</t>
  </si>
  <si>
    <t>3550 Challenger Way</t>
  </si>
  <si>
    <t>ABS33605</t>
  </si>
  <si>
    <t>Tampa Training and Testing Center</t>
  </si>
  <si>
    <t>13321 N. 56th St</t>
  </si>
  <si>
    <t>ABS33604</t>
  </si>
  <si>
    <t>8900 N Armenia Ave Suite 218</t>
  </si>
  <si>
    <t>ABS02103</t>
  </si>
  <si>
    <t>Boston Training and Testing Center</t>
  </si>
  <si>
    <t>56 Roland St Suite 305</t>
  </si>
  <si>
    <t>Charlestown</t>
  </si>
  <si>
    <t>ABS43003</t>
  </si>
  <si>
    <t>Columbus North Training and Testing Center</t>
  </si>
  <si>
    <t>6397 Emerald Parkway., Ste 150</t>
  </si>
  <si>
    <t>Dublin</t>
  </si>
  <si>
    <t>LAS78205</t>
  </si>
  <si>
    <t>Hallmark College</t>
  </si>
  <si>
    <t>10401 W IH 10</t>
  </si>
  <si>
    <t>Jose Gonzalez</t>
  </si>
  <si>
    <t>(210) 690-9000</t>
  </si>
  <si>
    <t>JGonzalez2@hallmarkuniversity.edu</t>
  </si>
  <si>
    <t>ABS02901</t>
  </si>
  <si>
    <t>Providence, RI Training and Testing Center</t>
  </si>
  <si>
    <t>235 Georgia Avenue #103</t>
  </si>
  <si>
    <t xml:space="preserve">Providence </t>
  </si>
  <si>
    <t>RI</t>
  </si>
  <si>
    <t>(513) 319-9546</t>
  </si>
  <si>
    <t>RegComp</t>
  </si>
  <si>
    <t>ABS71104</t>
  </si>
  <si>
    <t>Shreveport Training and Testing Center</t>
  </si>
  <si>
    <t>910 Pierremont, Ste 216</t>
  </si>
  <si>
    <t>Shreveport</t>
  </si>
  <si>
    <t>LA</t>
  </si>
  <si>
    <t>ABS76205</t>
  </si>
  <si>
    <t>US Aviation Academy</t>
  </si>
  <si>
    <t>1945 Matt Wright Lane</t>
  </si>
  <si>
    <t xml:space="preserve">Denton	</t>
  </si>
  <si>
    <t>Maja Stolt</t>
  </si>
  <si>
    <t>(866) 383-2400</t>
  </si>
  <si>
    <t>mstolt@usaviationacademy.com</t>
  </si>
  <si>
    <t>ABS85705</t>
  </si>
  <si>
    <t>6961 S Apron Dr</t>
  </si>
  <si>
    <t>ABS20003</t>
  </si>
  <si>
    <t>Washington DC Training and Testing Center</t>
  </si>
  <si>
    <t>1300 Pennsylvania Ave, NW #C-0082B</t>
  </si>
  <si>
    <t>Washington DC</t>
  </si>
  <si>
    <t>DC</t>
  </si>
  <si>
    <t>ABS58103</t>
  </si>
  <si>
    <t>Fargo, ND Training and Testing Center</t>
  </si>
  <si>
    <t>4575 23rd Avenue South Suite 1100</t>
  </si>
  <si>
    <t>LAS23401</t>
  </si>
  <si>
    <t>Aviation Institute of Maintenance</t>
  </si>
  <si>
    <t>2211 S Military Hwy</t>
  </si>
  <si>
    <t>Chesapeake</t>
  </si>
  <si>
    <t>(757) 363-2121</t>
  </si>
  <si>
    <t>LAS94603</t>
  </si>
  <si>
    <t>9636 Earhard Rd</t>
  </si>
  <si>
    <t>Oakland</t>
  </si>
  <si>
    <t>ABS94906</t>
  </si>
  <si>
    <t>Motive Testing Center</t>
  </si>
  <si>
    <t>561 Skyranch Rd Ste B Petaluma</t>
  </si>
  <si>
    <t>Petaluma</t>
  </si>
  <si>
    <t>Lauren Burton</t>
  </si>
  <si>
    <t>(801) 836-8602</t>
  </si>
  <si>
    <t xml:space="preserve">lauren.k.m.burton@gmail.com                   </t>
  </si>
  <si>
    <t>ABS85006</t>
  </si>
  <si>
    <t>722 E Osborn Suite 330</t>
  </si>
  <si>
    <t>ABS78706</t>
  </si>
  <si>
    <t>Innovative Minds - Austin</t>
  </si>
  <si>
    <t>8101 Cameron Rd, Ste. 106</t>
  </si>
  <si>
    <t>Austin</t>
  </si>
  <si>
    <t>ABS32808</t>
  </si>
  <si>
    <t>Orlando Training and Testing Center</t>
  </si>
  <si>
    <t xml:space="preserve">5125 Adanson Street Suite 450 </t>
  </si>
  <si>
    <t>ABS78606</t>
  </si>
  <si>
    <t>TaylorMade Careers - SSP</t>
  </si>
  <si>
    <t>2261 Gattis School Rd Suite 130</t>
  </si>
  <si>
    <t>Round Rock</t>
  </si>
  <si>
    <t>Lynn Taylor</t>
  </si>
  <si>
    <t>(737) 808-3871</t>
  </si>
  <si>
    <t xml:space="preserve">lynn@taylormadecareersllc.com </t>
  </si>
  <si>
    <t>ABS20706</t>
  </si>
  <si>
    <t>College Park Training and Testing Center</t>
  </si>
  <si>
    <t>4920 Niagara Road, Suite 400</t>
  </si>
  <si>
    <t>College Park</t>
  </si>
  <si>
    <t>ABS78605</t>
  </si>
  <si>
    <t>1101 Satellite View Suite 503</t>
  </si>
  <si>
    <t xml:space="preserve">Dr. Lynn Green </t>
  </si>
  <si>
    <t>lynn@taylormadecareersllc.com</t>
  </si>
  <si>
    <t>ABS53102</t>
  </si>
  <si>
    <t>Greater Milwaukee Training and Testing Center</t>
  </si>
  <si>
    <t>N14W24200 Tower Place, Ste 200, Tower Executive Bldg</t>
  </si>
  <si>
    <t>Waukesha</t>
  </si>
  <si>
    <t>LAS30102</t>
  </si>
  <si>
    <t>Superior Flight School</t>
  </si>
  <si>
    <t>1800G Airpt Rd</t>
  </si>
  <si>
    <t>Kennesaw</t>
  </si>
  <si>
    <t>Kat Guarnieri</t>
  </si>
  <si>
    <t>(678) 809-8541</t>
  </si>
  <si>
    <t>kat@superiorflight.com</t>
  </si>
  <si>
    <t>ABS55103</t>
  </si>
  <si>
    <t>Language Access Consulting &amp; Training - Saint Paul</t>
  </si>
  <si>
    <t>1935 County Rd B2 West Ste 402</t>
  </si>
  <si>
    <t>Saint Paul</t>
  </si>
  <si>
    <t>MN</t>
  </si>
  <si>
    <t>Mohamad Anwar</t>
  </si>
  <si>
    <t>(651) 330-2959</t>
  </si>
  <si>
    <t>mohamad@languageaccess1.com</t>
  </si>
  <si>
    <t>ABS97201</t>
  </si>
  <si>
    <t>PSI Examination Services-Portland</t>
  </si>
  <si>
    <t>8383 NE Sandy Blvd Suite 258</t>
  </si>
  <si>
    <t>Portland</t>
  </si>
  <si>
    <t>(i)1E(2);3F(2)</t>
  </si>
  <si>
    <t>LAS30103</t>
  </si>
  <si>
    <t>Georgia Northwestern Technical College</t>
  </si>
  <si>
    <t>127 Capitoline Dr NE</t>
  </si>
  <si>
    <t>Rome</t>
  </si>
  <si>
    <t>Jon Byrd</t>
  </si>
  <si>
    <t>(706) 802-5085</t>
  </si>
  <si>
    <t>jbyrd@gntc.edu</t>
  </si>
  <si>
    <t>LAS31001</t>
  </si>
  <si>
    <t>Middle Georgia State University - Eastman</t>
  </si>
  <si>
    <t>71 Airpt Rd, Rm 1013</t>
  </si>
  <si>
    <t>Eastman</t>
  </si>
  <si>
    <t>Jannie Lamb</t>
  </si>
  <si>
    <t>(478) 448-4709</t>
  </si>
  <si>
    <t>jannie.lamb@mga.edu</t>
  </si>
  <si>
    <t>LAS31401</t>
  </si>
  <si>
    <t>Savannah Technical College</t>
  </si>
  <si>
    <t>190 CrossRds Parkway, 	CrossRds Business Park - Airpt Exit</t>
  </si>
  <si>
    <t xml:space="preserve">	Port Wentworth</t>
  </si>
  <si>
    <t>Tristam Aldridge</t>
  </si>
  <si>
    <t>(912) 443-5711</t>
  </si>
  <si>
    <t>taldridge@savannahtech.edu</t>
  </si>
  <si>
    <t>ABS30210</t>
  </si>
  <si>
    <t>Academy of Aviation - Peachtree City</t>
  </si>
  <si>
    <t>1130 Echo Court</t>
  </si>
  <si>
    <t>Peachtree City</t>
  </si>
  <si>
    <t>Miranda Shockley</t>
  </si>
  <si>
    <t xml:space="preserve">(678) 796-8283 </t>
  </si>
  <si>
    <t>miranda@aoa.edu</t>
  </si>
  <si>
    <t>ABS30003</t>
  </si>
  <si>
    <t>Aviation Institute of Maintenance-Duluth</t>
  </si>
  <si>
    <t xml:space="preserve">2025 Satellite Pointe </t>
  </si>
  <si>
    <t>Toni Addison</t>
  </si>
  <si>
    <t>(678) 377-5600</t>
  </si>
  <si>
    <t>taddison@aviationmaintenance.edu</t>
  </si>
  <si>
    <t>ABS30002</t>
  </si>
  <si>
    <t>A.T.P.  Inc. - LZU</t>
  </si>
  <si>
    <t xml:space="preserve">738 Briscoe Blvd </t>
  </si>
  <si>
    <t>Lawrenceville</t>
  </si>
  <si>
    <t>ABS30007</t>
  </si>
  <si>
    <t>Bridge Institute- Gwinnett - SSP</t>
  </si>
  <si>
    <t>630 Hillcrest Road Suite 100</t>
  </si>
  <si>
    <t>Lilburn</t>
  </si>
  <si>
    <t>Peter Beverley</t>
  </si>
  <si>
    <t>(404) 916-3126</t>
  </si>
  <si>
    <t>peter@bridgeinstitutellc.com </t>
  </si>
  <si>
    <t>ABS30310</t>
  </si>
  <si>
    <t>A.T.P.  Inc. - PDK</t>
  </si>
  <si>
    <t xml:space="preserve">1954 Airpt Rd Ste 101 </t>
  </si>
  <si>
    <t>Atlanta</t>
  </si>
  <si>
    <t>ABS30314</t>
  </si>
  <si>
    <t>PWC Training - College Park</t>
  </si>
  <si>
    <t xml:space="preserve">1635 Phoenix Blvd Suite 17 </t>
  </si>
  <si>
    <t>Corey Douglas</t>
  </si>
  <si>
    <t>(718) 510-4050</t>
  </si>
  <si>
    <t>cdouglas@pwctraining.org</t>
  </si>
  <si>
    <t>ABS30501</t>
  </si>
  <si>
    <t>906-E Interstate Ridge Rd Suite E</t>
  </si>
  <si>
    <t>April Ballew</t>
  </si>
  <si>
    <t>(334) 400-7373</t>
  </si>
  <si>
    <t>aprilballew.global@gmail.com</t>
  </si>
  <si>
    <t>ABS39702</t>
  </si>
  <si>
    <t>Angel's Aviation Testing</t>
  </si>
  <si>
    <t>368 Fabritek Dr</t>
  </si>
  <si>
    <t>Columbus</t>
  </si>
  <si>
    <t>Angelica Schumacher</t>
  </si>
  <si>
    <t>(423) 313-4206</t>
  </si>
  <si>
    <t>angelicaschumacher7@gmail.com</t>
  </si>
  <si>
    <t>ABS30208</t>
  </si>
  <si>
    <t>The Flight School of Gwinnett</t>
  </si>
  <si>
    <t xml:space="preserve">800 Airpt Rd Ste 101 </t>
  </si>
  <si>
    <t>Janet Ballard</t>
  </si>
  <si>
    <t>(770) 513-0000</t>
  </si>
  <si>
    <t>tfs@theflightschool.com</t>
  </si>
  <si>
    <t>DO NOT PAY</t>
  </si>
  <si>
    <t>ABS30212</t>
  </si>
  <si>
    <t>US Aviation Academy - FFC</t>
  </si>
  <si>
    <t xml:space="preserve">5 Falcon Drive </t>
  </si>
  <si>
    <t>Janis Logue</t>
  </si>
  <si>
    <t>(770) 692-3777</t>
  </si>
  <si>
    <t xml:space="preserve">shubachek@usaviationacademy.com </t>
  </si>
  <si>
    <t>ABS31403</t>
  </si>
  <si>
    <t>PSI Examination Services - SAVANNAH</t>
  </si>
  <si>
    <t xml:space="preserve">6001 Chatham Center Drive Chatham Center, Orlean Building #155 </t>
  </si>
  <si>
    <t>(912) 443-0802</t>
  </si>
  <si>
    <t xml:space="preserve">brian.ponds@psionline.com </t>
  </si>
  <si>
    <t>ABS32103</t>
  </si>
  <si>
    <t>PSI Examination Services - MACON (ZEBULON RD)</t>
  </si>
  <si>
    <t xml:space="preserve">6394 Zebulon Road Suite 102 </t>
  </si>
  <si>
    <t>ABS96903</t>
  </si>
  <si>
    <t>Trend Vector Aviation International  Inc.</t>
  </si>
  <si>
    <t>17-3404 Neptune Ave</t>
  </si>
  <si>
    <t>Barrigada</t>
  </si>
  <si>
    <t>GU</t>
  </si>
  <si>
    <t>Krystel Perez</t>
  </si>
  <si>
    <t>(671) 473-4100</t>
  </si>
  <si>
    <t>perez@trendvector.com</t>
  </si>
  <si>
    <t>ABS96805</t>
  </si>
  <si>
    <t>PSI Examination Services-Honolulu</t>
  </si>
  <si>
    <t xml:space="preserve">1585 Kapiolani Blvd.,  Ste 1135 </t>
  </si>
  <si>
    <t>Honolulu</t>
  </si>
  <si>
    <t>HI</t>
  </si>
  <si>
    <t>ABS96807</t>
  </si>
  <si>
    <t>Pacific Flight Academy</t>
  </si>
  <si>
    <t xml:space="preserve">14 Lagoon Dr. </t>
  </si>
  <si>
    <t>Bobby Nikkhoo</t>
  </si>
  <si>
    <t>(808) 398-4013</t>
  </si>
  <si>
    <t>fly@pacificflightacademy.com</t>
  </si>
  <si>
    <t>ABS51502</t>
  </si>
  <si>
    <t>Revv Aviation</t>
  </si>
  <si>
    <t>101 McCandless Lane</t>
  </si>
  <si>
    <t>Council Bluffs</t>
  </si>
  <si>
    <t>Stephenie Poorker</t>
  </si>
  <si>
    <t>(712) 323-2173</t>
  </si>
  <si>
    <t>STEPHENIE.POORKER@revvaviation.com</t>
  </si>
  <si>
    <t>LAS52501</t>
  </si>
  <si>
    <t>Indian Hills Community College</t>
  </si>
  <si>
    <t xml:space="preserve">525 Grandview Ave,  Trustee Hall (Testing Center) </t>
  </si>
  <si>
    <t>Ottumwa</t>
  </si>
  <si>
    <t>Chuck Allen</t>
  </si>
  <si>
    <t>(641) 683-5233</t>
  </si>
  <si>
    <t>chuck.allen@indianhills.edu</t>
  </si>
  <si>
    <t>LAS50701</t>
  </si>
  <si>
    <t>Hawkeye Community College</t>
  </si>
  <si>
    <t>1501 East Orange Rd-Hawkeye Center</t>
  </si>
  <si>
    <t>Waterloo</t>
  </si>
  <si>
    <t>Marcy Gosse</t>
  </si>
  <si>
    <t>(319) 296-4446</t>
  </si>
  <si>
    <t>marcy.gosse@hawkeyecollege.edu</t>
  </si>
  <si>
    <t>LAS51301</t>
  </si>
  <si>
    <t>Iowa Lakes Community College</t>
  </si>
  <si>
    <t xml:space="preserve">300 S. 18th St. </t>
  </si>
  <si>
    <t>Estherville</t>
  </si>
  <si>
    <t>Molly Struve</t>
  </si>
  <si>
    <t>(712) 362-7935</t>
  </si>
  <si>
    <t>mstruve@iowalakes.edu</t>
  </si>
  <si>
    <t>ABS50502</t>
  </si>
  <si>
    <t>Iowa Central Community College</t>
  </si>
  <si>
    <t>One Triton Cir</t>
  </si>
  <si>
    <t>Fort Dodge</t>
  </si>
  <si>
    <t>Amy Moffitt</t>
  </si>
  <si>
    <t>(515) 574-1156</t>
  </si>
  <si>
    <t>moffitt_a@iowacentral.edu</t>
  </si>
  <si>
    <t>ABS52001</t>
  </si>
  <si>
    <t>University of Dubuque Myers Library</t>
  </si>
  <si>
    <t xml:space="preserve">2195 Grace St Charles C. Myers Library </t>
  </si>
  <si>
    <t>Dubuque</t>
  </si>
  <si>
    <t>Gail McMahon</t>
  </si>
  <si>
    <t>(563) 589-3262</t>
  </si>
  <si>
    <t xml:space="preserve">   gmcmahon@dbq.edu</t>
  </si>
  <si>
    <t>ABS52304</t>
  </si>
  <si>
    <t>P&amp;N Flight &amp; Charter</t>
  </si>
  <si>
    <t xml:space="preserve">1710 Marion Airpt Rd </t>
  </si>
  <si>
    <t>Marion</t>
  </si>
  <si>
    <t>Jackie Sebetka</t>
  </si>
  <si>
    <t xml:space="preserve">(319) 377-0457 </t>
  </si>
  <si>
    <t>jackie@fly-iowa.com</t>
  </si>
  <si>
    <t>ABS50201</t>
  </si>
  <si>
    <t>PSI Examination Services-West Des Moines</t>
  </si>
  <si>
    <t xml:space="preserve">950 Office Park Rd </t>
  </si>
  <si>
    <t>West Des Moines</t>
  </si>
  <si>
    <t>ABS90501</t>
  </si>
  <si>
    <t>Rolling Hills Aviation  Inc.</t>
  </si>
  <si>
    <t xml:space="preserve">3473 Airpt Dr Unit 4 </t>
  </si>
  <si>
    <t>William Sherwood</t>
  </si>
  <si>
    <t xml:space="preserve"> (310) 375-0061</t>
  </si>
  <si>
    <t>aqmd@msn.com</t>
  </si>
  <si>
    <t>ABS51501</t>
  </si>
  <si>
    <t>PSI Examination Services-Council Bluffs</t>
  </si>
  <si>
    <t>1705 McPherson Ste #300</t>
  </si>
  <si>
    <t xml:space="preserve">	Council Bluffs</t>
  </si>
  <si>
    <t>LAS84301</t>
  </si>
  <si>
    <t>Utah State University Aviation</t>
  </si>
  <si>
    <t>2500 N 900 West FL 9 Rm # 108</t>
  </si>
  <si>
    <t xml:space="preserve">Logan	</t>
  </si>
  <si>
    <t>Jensea Moore</t>
  </si>
  <si>
    <t>(435) 797-7896</t>
  </si>
  <si>
    <t>jensea.moore@usu.edu</t>
  </si>
  <si>
    <t>ABS96707</t>
  </si>
  <si>
    <t>Pueo Testing Center</t>
  </si>
  <si>
    <t>75-5737 Kuakini Hwy</t>
  </si>
  <si>
    <t>Kailua Kona</t>
  </si>
  <si>
    <t>Bronsten Kossow</t>
  </si>
  <si>
    <t>(808) 468-1897</t>
  </si>
  <si>
    <t xml:space="preserve">bronsten@pueotesting.com                   </t>
  </si>
  <si>
    <t>ABS52401</t>
  </si>
  <si>
    <t>PSI Examination Services-Cedar Rapids</t>
  </si>
  <si>
    <t>ERBS BUSINESS CENTER, 4935 BOWLING ST. SW, Ste C</t>
  </si>
  <si>
    <t xml:space="preserve">	Cedar Rapids</t>
  </si>
  <si>
    <t>ABS52305</t>
  </si>
  <si>
    <t>V1 Flight</t>
  </si>
  <si>
    <t>1710 Marion Airport Rd</t>
  </si>
  <si>
    <t>Daniel Dietz</t>
  </si>
  <si>
    <t>(319) 377-0457</t>
  </si>
  <si>
    <t>daniel@v1flight.org</t>
  </si>
  <si>
    <t>ABS50401</t>
  </si>
  <si>
    <t>North Iowa Area Community College</t>
  </si>
  <si>
    <t>500 College Drive Beem Center Room 118</t>
  </si>
  <si>
    <t>Mason City</t>
  </si>
  <si>
    <t>Katherine Mossie</t>
  </si>
  <si>
    <t>(641) 422-4237</t>
  </si>
  <si>
    <t xml:space="preserve">katherine.mossie@niacc.edu </t>
  </si>
  <si>
    <t>ABS51301</t>
  </si>
  <si>
    <t>Iowa Lakes Community College - Spencer Campus</t>
  </si>
  <si>
    <t xml:space="preserve">1900 Grand Ave. </t>
  </si>
  <si>
    <t>Spencer</t>
  </si>
  <si>
    <t>Sara Kerr</t>
  </si>
  <si>
    <t>(712) 852-5315</t>
  </si>
  <si>
    <t>skerr@iowalakes.edu</t>
  </si>
  <si>
    <t>ABS51101</t>
  </si>
  <si>
    <t>Oracle Aviation - Sioux City</t>
  </si>
  <si>
    <t xml:space="preserve">5701 Al Haynes Dr </t>
  </si>
  <si>
    <t>Sioux City</t>
  </si>
  <si>
    <t>Salvador Valdovinos</t>
  </si>
  <si>
    <t>(402) 953-9905</t>
  </si>
  <si>
    <t>salvador@oracleaviation.com</t>
  </si>
  <si>
    <t>ABS83703</t>
  </si>
  <si>
    <t>Carmel Aviation</t>
  </si>
  <si>
    <t>4700 W Aeronca St.</t>
  </si>
  <si>
    <t>Boise</t>
  </si>
  <si>
    <t>ID</t>
  </si>
  <si>
    <t>Charon Sams</t>
  </si>
  <si>
    <t>(208) 616-2148</t>
  </si>
  <si>
    <t>fly@carmelaviation.com</t>
  </si>
  <si>
    <t>08/29/24</t>
  </si>
  <si>
    <t>ABS83201</t>
  </si>
  <si>
    <t>Avcenter  Inc.</t>
  </si>
  <si>
    <t>1483 Flightline Pocatello Regional Airpt</t>
  </si>
  <si>
    <t>Pocatello</t>
  </si>
  <si>
    <t>Kimberly Shaffer</t>
  </si>
  <si>
    <t>(208) 234-2141</t>
  </si>
  <si>
    <t>Kimberly@avcenter.com</t>
  </si>
  <si>
    <t>ABS83502</t>
  </si>
  <si>
    <t xml:space="preserve">Lewis Clark State College </t>
  </si>
  <si>
    <t>500 8th Ave; Library Building, Room 161</t>
  </si>
  <si>
    <t>Lewiston</t>
  </si>
  <si>
    <t>Autumn Greene</t>
  </si>
  <si>
    <t>(208) 792-2100</t>
  </si>
  <si>
    <t xml:space="preserve">	algreene@lcsc.edu</t>
  </si>
  <si>
    <t>ABS92506</t>
  </si>
  <si>
    <t>CBU Flight School</t>
  </si>
  <si>
    <t xml:space="preserve">6865 Airpt Dr </t>
  </si>
  <si>
    <t>Justin Reyes</t>
  </si>
  <si>
    <t>(951) 552-8024</t>
  </si>
  <si>
    <t xml:space="preserve">  jureyes@calbaptist.edu</t>
  </si>
  <si>
    <t>ABS83702</t>
  </si>
  <si>
    <t>PSI Examination Services-Boise</t>
  </si>
  <si>
    <t>1755 N Westgate Dr , Ste 130</t>
  </si>
  <si>
    <t>LAS62901</t>
  </si>
  <si>
    <t>So Illinois Univ At Carbondale</t>
  </si>
  <si>
    <t>545 N. Airport Rd Room 114A</t>
  </si>
  <si>
    <t>Murphysboro</t>
  </si>
  <si>
    <t>Lorelei Ruiz</t>
  </si>
  <si>
    <t>(618) 453-9251</t>
  </si>
  <si>
    <t>lemiller@siu.edu</t>
  </si>
  <si>
    <t>LAS62002</t>
  </si>
  <si>
    <t>Southwestern Illinois College</t>
  </si>
  <si>
    <t>4950 Maryville Rd</t>
  </si>
  <si>
    <t>Granite City</t>
  </si>
  <si>
    <t>Jami Houston</t>
  </si>
  <si>
    <t>(618) 641-5634</t>
  </si>
  <si>
    <t>jami.houston@swic.edu</t>
  </si>
  <si>
    <t>LAS62802</t>
  </si>
  <si>
    <t>Airgo International</t>
  </si>
  <si>
    <t>221 E Brodway</t>
  </si>
  <si>
    <t>Centralia</t>
  </si>
  <si>
    <t>TBD</t>
  </si>
  <si>
    <t>(618) 918-2510</t>
  </si>
  <si>
    <t>ABS60005</t>
  </si>
  <si>
    <t>Skill Aviation Services  LLC</t>
  </si>
  <si>
    <t>2346 West Beach Rd</t>
  </si>
  <si>
    <t xml:space="preserve">Waukegan	</t>
  </si>
  <si>
    <t>Nancy Lemke</t>
  </si>
  <si>
    <t>(847) 599-9955</t>
  </si>
  <si>
    <t>nancy.lemke@skillaviation.com</t>
  </si>
  <si>
    <t>ABS61101</t>
  </si>
  <si>
    <t>Rock Valley College</t>
  </si>
  <si>
    <t>3301 N. Mulford Rd</t>
  </si>
  <si>
    <t>Rockford</t>
  </si>
  <si>
    <t>Lori McKinney</t>
  </si>
  <si>
    <t>(815) 921-2388</t>
  </si>
  <si>
    <t>l.mckinney@rockvalleycollege.edu</t>
  </si>
  <si>
    <t>LAS60103</t>
  </si>
  <si>
    <t>Blue Skies Pilot Shop dba Blue Skies Flying Services Inc</t>
  </si>
  <si>
    <t>8411 Pyott Rd Ste 106</t>
  </si>
  <si>
    <t xml:space="preserve">	Lake in the Hills</t>
  </si>
  <si>
    <t>Amy Stroner</t>
  </si>
  <si>
    <t>(815) 356-8121</t>
  </si>
  <si>
    <t>amy@flyblueskies.com</t>
  </si>
  <si>
    <t>LAS60402</t>
  </si>
  <si>
    <t>Lewis University</t>
  </si>
  <si>
    <t>One University Prkwy Campus Box 282</t>
  </si>
  <si>
    <t>Romeoville</t>
  </si>
  <si>
    <t>Sandra Schuh</t>
  </si>
  <si>
    <t>(815) 836-5776</t>
  </si>
  <si>
    <t>schuhsa@lewisu.edu</t>
  </si>
  <si>
    <t>ABS60604</t>
  </si>
  <si>
    <t>Aviation Institute of Maintenance - Chicago</t>
  </si>
  <si>
    <t>3711 South Ashland Ave</t>
  </si>
  <si>
    <t>Chicago</t>
  </si>
  <si>
    <t>Kevin Shepherd Jr.</t>
  </si>
  <si>
    <t>(872) 365-3500</t>
  </si>
  <si>
    <t>ABS60105</t>
  </si>
  <si>
    <t>IT Expert System, Inc - Schaumberg</t>
  </si>
  <si>
    <t>951 N Plum Grove Rd Suite A</t>
  </si>
  <si>
    <t>Schaumberg</t>
  </si>
  <si>
    <t>Haresh Godhani</t>
  </si>
  <si>
    <t>ABS60102</t>
  </si>
  <si>
    <t>A.T.P.  Inc. - DPA</t>
  </si>
  <si>
    <t>31W775 N Ave Ste 116</t>
  </si>
  <si>
    <t xml:space="preserve">	West Chicago</t>
  </si>
  <si>
    <t>ABS60104</t>
  </si>
  <si>
    <t>Avel Flight School</t>
  </si>
  <si>
    <t>3N040 Powis Rd</t>
  </si>
  <si>
    <t>Leah Ramirez</t>
  </si>
  <si>
    <t>(847) 246-2231</t>
  </si>
  <si>
    <t xml:space="preserve">   avel.leah40@gmail.com </t>
  </si>
  <si>
    <t>LAS60502</t>
  </si>
  <si>
    <t>JA Flight Training</t>
  </si>
  <si>
    <t>43W700 US Route 30</t>
  </si>
  <si>
    <t>Sugar Grove</t>
  </si>
  <si>
    <t>Gail Rodgers</t>
  </si>
  <si>
    <t>(630) 549-2152</t>
  </si>
  <si>
    <t>grodgers@jaflight.com</t>
  </si>
  <si>
    <t>ABS60401</t>
  </si>
  <si>
    <t>Illinois Aviation Museum at Bolingbrook</t>
  </si>
  <si>
    <t>130 S. Clow Intl Parkway</t>
  </si>
  <si>
    <t>Bolingbrook</t>
  </si>
  <si>
    <t>Arzania Williams</t>
  </si>
  <si>
    <t>(630) 771-1937</t>
  </si>
  <si>
    <t>awilli9958@aol.com</t>
  </si>
  <si>
    <t>LAS61801</t>
  </si>
  <si>
    <t>Parkland College</t>
  </si>
  <si>
    <t>2400 W Bradley Ave RM U203</t>
  </si>
  <si>
    <t>Champaign</t>
  </si>
  <si>
    <t xml:space="preserve">Michael Behrens </t>
  </si>
  <si>
    <t>(217) 351-2433</t>
  </si>
  <si>
    <t>mbehrens@parkland.edu</t>
  </si>
  <si>
    <t xml:space="preserve">Gerard </t>
  </si>
  <si>
    <t>LAS60102</t>
  </si>
  <si>
    <t>Illinois Aviation Academy</t>
  </si>
  <si>
    <t>32W751 Tower Rd</t>
  </si>
  <si>
    <t>West Chicago</t>
  </si>
  <si>
    <t>Matthew Riehm</t>
  </si>
  <si>
    <t>(630) 513-2224</t>
  </si>
  <si>
    <t>mattr@illinoisaviation.com</t>
  </si>
  <si>
    <t>LAS60604</t>
  </si>
  <si>
    <t>PSI Examination Services-Chicago</t>
  </si>
  <si>
    <t>332 S Michigan Ave, Ste 410</t>
  </si>
  <si>
    <t>ABS62704</t>
  </si>
  <si>
    <t>PSI Examination Services - SPRINGFIELD IL (ILES AVE)</t>
  </si>
  <si>
    <t xml:space="preserve">2050 W. Iles Ave Suite D  </t>
  </si>
  <si>
    <t>(217) 503-4765</t>
  </si>
  <si>
    <t>ABS60402</t>
  </si>
  <si>
    <t>Governors State University</t>
  </si>
  <si>
    <t xml:space="preserve">1 University Parkway </t>
  </si>
  <si>
    <t>University Park</t>
  </si>
  <si>
    <t>Christal Burton</t>
  </si>
  <si>
    <t>(708) 235-7555</t>
  </si>
  <si>
    <t>cburton2@govst.edu</t>
  </si>
  <si>
    <t>ABS46205</t>
  </si>
  <si>
    <t>PSI Examination Services-Indianapolis</t>
  </si>
  <si>
    <t>9302 N Meridian St., Ste 194</t>
  </si>
  <si>
    <t xml:space="preserve">Indianapolis	</t>
  </si>
  <si>
    <t>LAS46804</t>
  </si>
  <si>
    <t>Fort Wayne Ivy Tech</t>
  </si>
  <si>
    <t>4805 Sirlin Dr., Harshman Hall Rm 126</t>
  </si>
  <si>
    <t>Fort Wayne</t>
  </si>
  <si>
    <t>Ivy tech</t>
  </si>
  <si>
    <t>Lynell Daenens</t>
  </si>
  <si>
    <t>(260) 481-2293</t>
  </si>
  <si>
    <t>ldaenens@ivytech.edu</t>
  </si>
  <si>
    <t>LAS47901</t>
  </si>
  <si>
    <t>Purdue Aviation LLC</t>
  </si>
  <si>
    <t>1630 Aviation Dr</t>
  </si>
  <si>
    <t xml:space="preserve">	West Lafayette</t>
  </si>
  <si>
    <t>Linda Gregory</t>
  </si>
  <si>
    <t>(765) 743-9692</t>
  </si>
  <si>
    <t>lgregory@purdueaviationllc.com</t>
  </si>
  <si>
    <t>LAS46501</t>
  </si>
  <si>
    <t>New Horizons Aviation Inc.</t>
  </si>
  <si>
    <t>17229 County Rd 42</t>
  </si>
  <si>
    <t>Goshen</t>
  </si>
  <si>
    <t>Rhonda Yoder</t>
  </si>
  <si>
    <t>(574) 971-4221</t>
  </si>
  <si>
    <t>nha@flynewhorizons.com</t>
  </si>
  <si>
    <t>LAS46301</t>
  </si>
  <si>
    <t>Griffith Aviation  Inc.</t>
  </si>
  <si>
    <t>1705 E. Main St</t>
  </si>
  <si>
    <t xml:space="preserve">Griffith	</t>
  </si>
  <si>
    <t>Craig Anderson</t>
  </si>
  <si>
    <t>(219) 924-0207</t>
  </si>
  <si>
    <t>gnair@jorsm.com</t>
  </si>
  <si>
    <t>LAS46303</t>
  </si>
  <si>
    <t>Eagle Aircraft</t>
  </si>
  <si>
    <t>4001 Murvihill Rd</t>
  </si>
  <si>
    <t>Valparaiso</t>
  </si>
  <si>
    <t>Holly Starkey</t>
  </si>
  <si>
    <t>(219)-464-0132</t>
  </si>
  <si>
    <t>hollydys2@gmail.com</t>
  </si>
  <si>
    <t>Dynamic</t>
  </si>
  <si>
    <t>(i)4G(2)</t>
  </si>
  <si>
    <t>ABS47803</t>
  </si>
  <si>
    <t>Indiana State University</t>
  </si>
  <si>
    <t>650 N. Eagle St. Norman Hall Rm 107</t>
  </si>
  <si>
    <t>Terre Haute</t>
  </si>
  <si>
    <t>Ann Maloy</t>
  </si>
  <si>
    <t>(812) 237-9634</t>
  </si>
  <si>
    <t xml:space="preserve">ann.malloy@indstate.edu </t>
  </si>
  <si>
    <t>LAS46201</t>
  </si>
  <si>
    <t>American Trans Air Training dba Aviation Inst of Maint</t>
  </si>
  <si>
    <t>7251 West McCarty St</t>
  </si>
  <si>
    <t>Indianapolis</t>
  </si>
  <si>
    <t>Richard Elis</t>
  </si>
  <si>
    <t>(317) 243-4519</t>
  </si>
  <si>
    <t>testproctorami@aviationmaintenance.edu</t>
  </si>
  <si>
    <t>LAS46202</t>
  </si>
  <si>
    <t>Vincennes University</t>
  </si>
  <si>
    <t>2175 S. Hoffman Rd</t>
  </si>
  <si>
    <t>Frederick Evans IV</t>
  </si>
  <si>
    <t>(317) 381-6007</t>
  </si>
  <si>
    <t>fevans@vinu.edu</t>
  </si>
  <si>
    <t>ABS47102</t>
  </si>
  <si>
    <t>A.T.P., Inc. - JVY</t>
  </si>
  <si>
    <t xml:space="preserve">	6005 Propeller ln</t>
  </si>
  <si>
    <t xml:space="preserve">	Sellersburg</t>
  </si>
  <si>
    <t>ABS47201</t>
  </si>
  <si>
    <t>Madison Ivy Tech - AAV</t>
  </si>
  <si>
    <t>590 Ivy Tech Dr.</t>
  </si>
  <si>
    <t>Madison</t>
  </si>
  <si>
    <t>April Garrison</t>
  </si>
  <si>
    <t>(812) 265-2580</t>
  </si>
  <si>
    <t xml:space="preserve">agarrison15@ivytech.edu </t>
  </si>
  <si>
    <t>ABS47103</t>
  </si>
  <si>
    <t>Equus Flight Academy</t>
  </si>
  <si>
    <t>334 Airport Rd.</t>
  </si>
  <si>
    <t>Salem</t>
  </si>
  <si>
    <t>Kent Allison</t>
  </si>
  <si>
    <t>(317) 752-3357</t>
  </si>
  <si>
    <t xml:space="preserve">k.allison@equusflightacademy.com </t>
  </si>
  <si>
    <t>Ukn</t>
  </si>
  <si>
    <t>ABS46901</t>
  </si>
  <si>
    <t xml:space="preserve">Ivy Tech Community College Logansport - AAV </t>
  </si>
  <si>
    <t xml:space="preserve">1 Ivy Tech Way </t>
  </si>
  <si>
    <t>Logansport</t>
  </si>
  <si>
    <t xml:space="preserve">IN </t>
  </si>
  <si>
    <t>Becky Pentland</t>
  </si>
  <si>
    <t>(317) 921-4773</t>
  </si>
  <si>
    <t>bpentland@ivytech.edu</t>
  </si>
  <si>
    <t>ABS66503</t>
  </si>
  <si>
    <t>Manhattan Area Technical College - Manhattan</t>
  </si>
  <si>
    <t>3136 Dickens Ave</t>
  </si>
  <si>
    <t>Cindy Boxberger</t>
  </si>
  <si>
    <t xml:space="preserve">(785) 320-4406 </t>
  </si>
  <si>
    <t>CindyBoxberger@ManhattanTech.edu</t>
  </si>
  <si>
    <t>ABS67003</t>
  </si>
  <si>
    <t>Pray Aviation Inc.</t>
  </si>
  <si>
    <t xml:space="preserve">10504 SW Indianola Rd </t>
  </si>
  <si>
    <t>Augusta</t>
  </si>
  <si>
    <t>(316) 519-3399</t>
  </si>
  <si>
    <t>info@prayaviation.com</t>
  </si>
  <si>
    <t>LAS67401</t>
  </si>
  <si>
    <t>Kansas State University Salina Aerospace and Technology Campus</t>
  </si>
  <si>
    <t>2232 Scanlan Ave</t>
  </si>
  <si>
    <t>Salina</t>
  </si>
  <si>
    <t>David Boles</t>
  </si>
  <si>
    <t>(785) 438-5615</t>
  </si>
  <si>
    <t>dcboles@ksu.edu</t>
  </si>
  <si>
    <t>ABS66002</t>
  </si>
  <si>
    <t>PSI Examination Services-Olathe</t>
  </si>
  <si>
    <t>18000 W. 105th St,.Corporate Ridge Office Park</t>
  </si>
  <si>
    <t>Olathe</t>
  </si>
  <si>
    <t>ABS67203</t>
  </si>
  <si>
    <t>Wichita State University Campus of Applied Sciences and Technology</t>
  </si>
  <si>
    <t>4004 N Webb Rd Building 100 Wichita</t>
  </si>
  <si>
    <t>Wichita</t>
  </si>
  <si>
    <t>Ildo Martins</t>
  </si>
  <si>
    <t>(316) 677-9400</t>
  </si>
  <si>
    <t xml:space="preserve">imartins@wsutech.edu </t>
  </si>
  <si>
    <t>LAS67201</t>
  </si>
  <si>
    <t>Aviation Testing Inc-Wichita</t>
  </si>
  <si>
    <t>9914 E Harry</t>
  </si>
  <si>
    <t>Jenna Thiessen</t>
  </si>
  <si>
    <t>(316) 612-8255</t>
  </si>
  <si>
    <t xml:space="preserve">   aviationtesting@cs.com</t>
  </si>
  <si>
    <t>ABS40401</t>
  </si>
  <si>
    <t>Office of Academic Testing</t>
  </si>
  <si>
    <t>521 Lancaster Ave Whitlock Bldg CPO 64</t>
  </si>
  <si>
    <t>Richmond</t>
  </si>
  <si>
    <t>Samantha Pierce</t>
  </si>
  <si>
    <t>(859) 622-1281</t>
  </si>
  <si>
    <t>samantha.pierce@eku.edu</t>
  </si>
  <si>
    <t>ABS40204</t>
  </si>
  <si>
    <t>Louisville Aviation</t>
  </si>
  <si>
    <t xml:space="preserve">2700 Gast Blvd </t>
  </si>
  <si>
    <t>Louisville</t>
  </si>
  <si>
    <t xml:space="preserve">David Brockman </t>
  </si>
  <si>
    <t>(502) 553-2423</t>
  </si>
  <si>
    <t xml:space="preserve">dbrockman2@gmail.com </t>
  </si>
  <si>
    <t>ABS40502</t>
  </si>
  <si>
    <t>Lexington Testing Center</t>
  </si>
  <si>
    <t>163 East Main St STE 401</t>
  </si>
  <si>
    <t>Russ Hensley</t>
  </si>
  <si>
    <t>(859) 280-3200</t>
  </si>
  <si>
    <t>russ@hea.biz</t>
  </si>
  <si>
    <t>LAS40302</t>
  </si>
  <si>
    <t>Kentucky Airmotive  Inc.</t>
  </si>
  <si>
    <t xml:space="preserve">709 Airpt Rd </t>
  </si>
  <si>
    <t>Mount Sterling</t>
  </si>
  <si>
    <t xml:space="preserve">Lisa Hill </t>
  </si>
  <si>
    <t xml:space="preserve">(859) 585-0808 </t>
  </si>
  <si>
    <t>lhill1967@hotmail.com</t>
  </si>
  <si>
    <t>LAS42503</t>
  </si>
  <si>
    <t>Somerset Community College Assessment Center</t>
  </si>
  <si>
    <t xml:space="preserve">808 Monticello St., Assessment Center Rm 101 </t>
  </si>
  <si>
    <t>Somerset</t>
  </si>
  <si>
    <t>Matthew Rodriguez</t>
  </si>
  <si>
    <t xml:space="preserve">(606) 451-6883 </t>
  </si>
  <si>
    <t>matt.rodriguez@kctcs.edu</t>
  </si>
  <si>
    <t>ABS42401</t>
  </si>
  <si>
    <t>Madisonville Community College - AAV</t>
  </si>
  <si>
    <t>2000 College Dr, John H. Gray Bldg Rm 201</t>
  </si>
  <si>
    <t>Madisonville</t>
  </si>
  <si>
    <t>Ashley Love</t>
  </si>
  <si>
    <t>(270) 824-1701</t>
  </si>
  <si>
    <t>ashley.love@kctcs.edu</t>
  </si>
  <si>
    <t>ABS42701</t>
  </si>
  <si>
    <t>Elizabethtown Community and Technical College</t>
  </si>
  <si>
    <t>600 College Street Road</t>
  </si>
  <si>
    <t>Elizabethtown</t>
  </si>
  <si>
    <t>Sharon Hays</t>
  </si>
  <si>
    <t>(270) 706-8492</t>
  </si>
  <si>
    <t>sharon.hays@kctcs.edu</t>
  </si>
  <si>
    <t xml:space="preserve">4444 Gumbert Rd STE B </t>
  </si>
  <si>
    <t xml:space="preserve">(i)1E(2),2H(2),3F(2),4G(2),5H(2) </t>
  </si>
  <si>
    <t>ABS41001</t>
  </si>
  <si>
    <t>Epic Aviation, Inc.</t>
  </si>
  <si>
    <t>160 New Price Pike Erlanger</t>
  </si>
  <si>
    <t>Erlanger</t>
  </si>
  <si>
    <t>Tanya Catalo</t>
  </si>
  <si>
    <t>(386) 408-5583</t>
  </si>
  <si>
    <t xml:space="preserve">tanya@epicflightacademy.com </t>
  </si>
  <si>
    <t>ABS70001</t>
  </si>
  <si>
    <t>PSI Examination Services-Metairie</t>
  </si>
  <si>
    <t>2750 Lake Villa Dr NY II Bld, Ste 202</t>
  </si>
  <si>
    <t>Metairie</t>
  </si>
  <si>
    <t>LAS71105</t>
  </si>
  <si>
    <t>HFTC div Metro Aviation</t>
  </si>
  <si>
    <t>1214 Hawn Ave</t>
  </si>
  <si>
    <t xml:space="preserve">Shreveport	</t>
  </si>
  <si>
    <t>John Forsythe</t>
  </si>
  <si>
    <t>(318) 658-3951</t>
  </si>
  <si>
    <t>jforsythe@metroaviation.com</t>
  </si>
  <si>
    <t>LAS71302</t>
  </si>
  <si>
    <t>Flightline Air Service LLC</t>
  </si>
  <si>
    <t xml:space="preserve">200 Lake Buhlow Rd </t>
  </si>
  <si>
    <t>Pineville</t>
  </si>
  <si>
    <t>Lonnie Lucius</t>
  </si>
  <si>
    <t>(318) 448-3934</t>
  </si>
  <si>
    <t>lonnie4@bellsouth.net</t>
  </si>
  <si>
    <t>ABS71302</t>
  </si>
  <si>
    <t>Louisiana State University Alexandria (LSUA)</t>
  </si>
  <si>
    <t xml:space="preserve">191 Middleton Drive  </t>
  </si>
  <si>
    <t>Alexandria</t>
  </si>
  <si>
    <t>Amy Creel</t>
  </si>
  <si>
    <t xml:space="preserve">(318) 427-4492 </t>
  </si>
  <si>
    <t xml:space="preserve">acreel@lsua.edu </t>
  </si>
  <si>
    <t>LAS70505</t>
  </si>
  <si>
    <t>Acadian Aviation Testing Center</t>
  </si>
  <si>
    <t>123 Grissom Dr</t>
  </si>
  <si>
    <t>Lafayette</t>
  </si>
  <si>
    <t>Kathy Hawkins Mclain</t>
  </si>
  <si>
    <t>(865) 806-9086</t>
  </si>
  <si>
    <t>kocch123@gmail.com</t>
  </si>
  <si>
    <t>ABS70102</t>
  </si>
  <si>
    <t>Gulf Coast Aviation</t>
  </si>
  <si>
    <t>6401 Stars &amp; Stripes Blvd</t>
  </si>
  <si>
    <t>New Orleans</t>
  </si>
  <si>
    <t>David Howard</t>
  </si>
  <si>
    <t>(504) 246-2700</t>
  </si>
  <si>
    <t>dhoward@neworleansairplanes.com</t>
  </si>
  <si>
    <t>ABS70801</t>
  </si>
  <si>
    <t>Davis Aircraft  Inc.</t>
  </si>
  <si>
    <t>9548 Veterans Memorial Blvd Hangar 17</t>
  </si>
  <si>
    <t xml:space="preserve">	Baton Rouge</t>
  </si>
  <si>
    <t>Lois Hopwood</t>
  </si>
  <si>
    <t>(225) 356-3565</t>
  </si>
  <si>
    <t>majorhopwood@aol.com</t>
  </si>
  <si>
    <t>ABS71204</t>
  </si>
  <si>
    <t>Louisiana Tech University - Department of Professional Aviation</t>
  </si>
  <si>
    <t xml:space="preserve">Davison Hall, Rm 320,  P.O. Box 3181 </t>
  </si>
  <si>
    <t>Ruston</t>
  </si>
  <si>
    <t xml:space="preserve">Kary Randall </t>
  </si>
  <si>
    <t>(318) 257-2691</t>
  </si>
  <si>
    <t>kary@latech.edu</t>
  </si>
  <si>
    <t>ABS70802</t>
  </si>
  <si>
    <t>Kocch Testing Centers of America - Baton Rouge</t>
  </si>
  <si>
    <t>6160 Perkins Rdm Suite 133</t>
  </si>
  <si>
    <t>Baton Rouge</t>
  </si>
  <si>
    <t>ABS70601</t>
  </si>
  <si>
    <t>SOWELA technical Community College - AAV</t>
  </si>
  <si>
    <t>3820 Senator J. Bennett Johnston Ave. 123 Sycamore Student Center  Lake Charles, LA 70615</t>
  </si>
  <si>
    <t xml:space="preserve">Lake Charles </t>
  </si>
  <si>
    <t>Elizabeth Fontenot</t>
  </si>
  <si>
    <t>(337) 421-6953</t>
  </si>
  <si>
    <t>Elizabeth.fontenot@sowela.edu</t>
  </si>
  <si>
    <t>ABS01005</t>
  </si>
  <si>
    <t>PSI Examination Services-West Springfield</t>
  </si>
  <si>
    <t>1111 Elm St, Ste 32A</t>
  </si>
  <si>
    <t xml:space="preserve">	West Springfield</t>
  </si>
  <si>
    <t>Samad Khan</t>
  </si>
  <si>
    <t>Samad.Khan@psionline.com</t>
  </si>
  <si>
    <t>(m) all sup book</t>
  </si>
  <si>
    <t>ABS02301</t>
  </si>
  <si>
    <t>A.D.S. Flight Center of Plymouth</t>
  </si>
  <si>
    <t xml:space="preserve">246 South Meadow Rd </t>
  </si>
  <si>
    <t>Plymouth</t>
  </si>
  <si>
    <t>Donald Shotz</t>
  </si>
  <si>
    <t>(781) 858-1083</t>
  </si>
  <si>
    <t>dsshotz21@verizon.net</t>
  </si>
  <si>
    <t>LAS02301</t>
  </si>
  <si>
    <t>Bridgewater State University</t>
  </si>
  <si>
    <t xml:space="preserve">Maxwell Lib-Rm 001-Acad Ach Ctr </t>
  </si>
  <si>
    <t>Bridgewater</t>
  </si>
  <si>
    <t>Alexander Khoury</t>
  </si>
  <si>
    <t>(508) 531-1780</t>
  </si>
  <si>
    <t>akhoury@bridgew.edu</t>
  </si>
  <si>
    <t>ABS02001</t>
  </si>
  <si>
    <t>New Horizon Aviation  Inc. -Norwood</t>
  </si>
  <si>
    <t xml:space="preserve">125 Access Rd </t>
  </si>
  <si>
    <t>Norwood</t>
  </si>
  <si>
    <t>Stephen Desrosiers</t>
  </si>
  <si>
    <t>(781) 762-7600</t>
  </si>
  <si>
    <t>steved@horizonaviation.com</t>
  </si>
  <si>
    <t>ABS01002</t>
  </si>
  <si>
    <t>Northampton Aeronautics  Inc.</t>
  </si>
  <si>
    <t>160 Old Ferry Rd</t>
  </si>
  <si>
    <t>Northampton</t>
  </si>
  <si>
    <t>Richard MacIsaac</t>
  </si>
  <si>
    <t>(413) 584-7980</t>
  </si>
  <si>
    <t>richm@fly7b2.com</t>
  </si>
  <si>
    <t>LAS01702</t>
  </si>
  <si>
    <t>National Aviation Academy - Concord</t>
  </si>
  <si>
    <t>130 Baker Ave Extension</t>
  </si>
  <si>
    <t>Cecilia Malm</t>
  </si>
  <si>
    <t>(781) 274-8448</t>
  </si>
  <si>
    <t>cmalm@naa.edu</t>
  </si>
  <si>
    <t>ABS01703</t>
  </si>
  <si>
    <t>East Coast Aero Club  Bedford</t>
  </si>
  <si>
    <t xml:space="preserve">200 Hanscom Dr. Ste 111 </t>
  </si>
  <si>
    <t>Bedford</t>
  </si>
  <si>
    <t>Mark Holzwarth</t>
  </si>
  <si>
    <t>(781) 274-6322</t>
  </si>
  <si>
    <t>mark@ecacbed.com</t>
  </si>
  <si>
    <t>ABS20802</t>
  </si>
  <si>
    <t>Washington International Flight Academy</t>
  </si>
  <si>
    <t>7940 Airpark Rd</t>
  </si>
  <si>
    <t>Gaithersburg</t>
  </si>
  <si>
    <t>Uma Vishnubhotla</t>
  </si>
  <si>
    <t>(240) 246-7529</t>
  </si>
  <si>
    <t>info@learntoflydc.com</t>
  </si>
  <si>
    <t>(i)1E(2),2H(2)</t>
  </si>
  <si>
    <t>LAS21002</t>
  </si>
  <si>
    <t>Harford Air Services LLC</t>
  </si>
  <si>
    <t xml:space="preserve">3538-H9 Aldino Rd </t>
  </si>
  <si>
    <t>Churchville</t>
  </si>
  <si>
    <t>Kevin Hess</t>
  </si>
  <si>
    <t>(410) 836-2828</t>
  </si>
  <si>
    <t>harfordair@msn.com</t>
  </si>
  <si>
    <t>ABS21201</t>
  </si>
  <si>
    <t>Brett Aviation</t>
  </si>
  <si>
    <t xml:space="preserve">701 Wilson Pt. Rd. </t>
  </si>
  <si>
    <t>Middle River</t>
  </si>
  <si>
    <t>Alexandria Baribeault</t>
  </si>
  <si>
    <t>(410) 391-0210</t>
  </si>
  <si>
    <t>Alley@brettaviation.com</t>
  </si>
  <si>
    <t>ABS21604</t>
  </si>
  <si>
    <t>Chesapeake College - Wye Mills</t>
  </si>
  <si>
    <t xml:space="preserve">1000 College Circle </t>
  </si>
  <si>
    <t>Wye Mills</t>
  </si>
  <si>
    <t>Salamn Zafarullah</t>
  </si>
  <si>
    <t>(410) 822-5400</t>
  </si>
  <si>
    <t xml:space="preserve">szafarullah@chesapeake.edu </t>
  </si>
  <si>
    <t xml:space="preserve">Jul-Dec </t>
  </si>
  <si>
    <t>ABS04301</t>
  </si>
  <si>
    <t>Maine Instrument Flight  Inc.</t>
  </si>
  <si>
    <t>215 Winthrop St Augusta State Airpt</t>
  </si>
  <si>
    <t>ME</t>
  </si>
  <si>
    <t>Rebecca Rackleff</t>
  </si>
  <si>
    <t>(207) 622-1211</t>
  </si>
  <si>
    <t>rrackleff@mif.aero</t>
  </si>
  <si>
    <t>LAS04003</t>
  </si>
  <si>
    <t>Southern Maine Aviation LLC</t>
  </si>
  <si>
    <t>199 Airpt Rd</t>
  </si>
  <si>
    <t>Mark Damuth</t>
  </si>
  <si>
    <t>(207) 324-8919</t>
  </si>
  <si>
    <t>mdamuth@flyingsma.com</t>
  </si>
  <si>
    <t>ABS48002</t>
  </si>
  <si>
    <t>PSI Examination Services-Southfield - Lahser Road</t>
  </si>
  <si>
    <t>26400 Lahser Rd, Ste 150</t>
  </si>
  <si>
    <t>Southfield</t>
  </si>
  <si>
    <t>MI</t>
  </si>
  <si>
    <t>ABS49804</t>
  </si>
  <si>
    <t>PSI Examination Services-Marquette</t>
  </si>
  <si>
    <t>1229 W Washington, Mid Towne Office Complex</t>
  </si>
  <si>
    <t>Marquette</t>
  </si>
  <si>
    <t>ABS49501</t>
  </si>
  <si>
    <t>PSI Examination Services-Grand Rapids</t>
  </si>
  <si>
    <t>4595 BRdmoor Ste #201</t>
  </si>
  <si>
    <t>Grand Rapids</t>
  </si>
  <si>
    <t>ABS48105</t>
  </si>
  <si>
    <t>PSI Examination Services-Dearborn</t>
  </si>
  <si>
    <t>3200 Greenfield Rd., Ste 253</t>
  </si>
  <si>
    <t>Dearborn</t>
  </si>
  <si>
    <t>ABS48804</t>
  </si>
  <si>
    <t>PSI Examination Services-Holt/Lansing</t>
  </si>
  <si>
    <t>4202 Charlar Dr, Ste 1</t>
  </si>
  <si>
    <t>Holt</t>
  </si>
  <si>
    <t>LAS48003</t>
  </si>
  <si>
    <t>PSI Examination Services-Southfield</t>
  </si>
  <si>
    <t>16250 Nland Dr, Ste 361, CrossRds Bldg</t>
  </si>
  <si>
    <t>ABS49702</t>
  </si>
  <si>
    <t>PSI Examination Services-Gaylord</t>
  </si>
  <si>
    <t>440 W MAIN ST, STE D</t>
  </si>
  <si>
    <t>Gaylord</t>
  </si>
  <si>
    <t>LAS48305</t>
  </si>
  <si>
    <t>DCT Aviation</t>
  </si>
  <si>
    <t xml:space="preserve">6230 N Service Dr </t>
  </si>
  <si>
    <t>Waterford</t>
  </si>
  <si>
    <t>Michael Khakham</t>
  </si>
  <si>
    <t>(248) 755-3195</t>
  </si>
  <si>
    <t>mikek@dctaviation.com</t>
  </si>
  <si>
    <t>ABS48104</t>
  </si>
  <si>
    <t>Michigan Institute of Aeronautics</t>
  </si>
  <si>
    <t>2955 South Haggerty Rd Main Campus</t>
  </si>
  <si>
    <t xml:space="preserve">Canton	</t>
  </si>
  <si>
    <t>Susan Martinez</t>
  </si>
  <si>
    <t>(734) 423-2147</t>
  </si>
  <si>
    <t>smartinez@miat.edu</t>
  </si>
  <si>
    <t>ABS49101</t>
  </si>
  <si>
    <t>Andrews University</t>
  </si>
  <si>
    <t>3898 Griggs Ave, Robert Seamont Building Room 207</t>
  </si>
  <si>
    <t xml:space="preserve">	Berrien Springs</t>
  </si>
  <si>
    <t>Sayaka Mattson</t>
  </si>
  <si>
    <t>(269) 471-3120</t>
  </si>
  <si>
    <t>sayaka@andrews.edu</t>
  </si>
  <si>
    <t>ABS48701</t>
  </si>
  <si>
    <t>Kalitta Air  LLC</t>
  </si>
  <si>
    <t>3720 E Crew Street</t>
  </si>
  <si>
    <t>Oscoda</t>
  </si>
  <si>
    <t>Danielle Kaiser</t>
  </si>
  <si>
    <t>(989) 372-8119</t>
  </si>
  <si>
    <t xml:space="preserve">dkaiser@kalittaair.com </t>
  </si>
  <si>
    <t>ABS48805</t>
  </si>
  <si>
    <t>Central Michigan University</t>
  </si>
  <si>
    <t>250 West Preston, Park Library Rm 319</t>
  </si>
  <si>
    <t>Mount Pleasant</t>
  </si>
  <si>
    <t>Katharine Lesica-Gardner</t>
  </si>
  <si>
    <t>(989) 774-1092</t>
  </si>
  <si>
    <t xml:space="preserve">lesic1ka@cmich.edu </t>
  </si>
  <si>
    <t>ABS48806</t>
  </si>
  <si>
    <t>School of Missionary Aviation Technology</t>
  </si>
  <si>
    <t>84 E. Sprague Rd.</t>
  </si>
  <si>
    <t>Ionia</t>
  </si>
  <si>
    <t>Terrence Yoder</t>
  </si>
  <si>
    <t>(616) 527-4160</t>
  </si>
  <si>
    <t xml:space="preserve">tyoder@smat.edu </t>
  </si>
  <si>
    <t>C.Ruthruff</t>
  </si>
  <si>
    <t>ABS49600</t>
  </si>
  <si>
    <t>Northwestern Michigan College - AAV</t>
  </si>
  <si>
    <t>2600 Aero Park Dr</t>
  </si>
  <si>
    <t>Traverse City</t>
  </si>
  <si>
    <t>John Walker</t>
  </si>
  <si>
    <t>(231) 995-2257</t>
  </si>
  <si>
    <t>jowalker@nmc.edu</t>
  </si>
  <si>
    <t>ABS48803</t>
  </si>
  <si>
    <t>Great Lakes Air Ventures LLC</t>
  </si>
  <si>
    <t xml:space="preserve">655 Aviation Dr </t>
  </si>
  <si>
    <t>Mason</t>
  </si>
  <si>
    <t>Julie Carpenter</t>
  </si>
  <si>
    <t>(248) 505-8225</t>
  </si>
  <si>
    <t>admin@greatlakesairventures.com</t>
  </si>
  <si>
    <t>ABS49002</t>
  </si>
  <si>
    <t>Duncan Aviation Corp</t>
  </si>
  <si>
    <t xml:space="preserve">2955 West Columbia Ave. </t>
  </si>
  <si>
    <t>W. Battle Creek</t>
  </si>
  <si>
    <t>Morgan Roe</t>
  </si>
  <si>
    <t>(269) 968-8746</t>
  </si>
  <si>
    <t xml:space="preserve">morgan.parsley@duncanaviation.com </t>
  </si>
  <si>
    <t>ABS48106</t>
  </si>
  <si>
    <t>Ace Aviation Center</t>
  </si>
  <si>
    <t>719 Airport Dr</t>
  </si>
  <si>
    <t>Ann Arbor</t>
  </si>
  <si>
    <t>Thomas Pyle</t>
  </si>
  <si>
    <t>(734) 662-6806</t>
  </si>
  <si>
    <t xml:space="preserve">tom@aviationcenter.aero </t>
  </si>
  <si>
    <t>(i)1E(2)4G(1)</t>
  </si>
  <si>
    <t>LAS56701</t>
  </si>
  <si>
    <t>Northland Comm &amp; Tech College</t>
  </si>
  <si>
    <t>13892 Airpt Dr</t>
  </si>
  <si>
    <t>Thief River Falls</t>
  </si>
  <si>
    <t>Lynn McGlynn</t>
  </si>
  <si>
    <t>(218) 683-8802</t>
  </si>
  <si>
    <t>lynn.mcglynn@northlandcollege.edu</t>
  </si>
  <si>
    <t>ABS55302</t>
  </si>
  <si>
    <t>AV8 Flight School</t>
  </si>
  <si>
    <t>13601 Pioneer Trail, Flying Cloud Airpt</t>
  </si>
  <si>
    <t>Eden Prairie</t>
  </si>
  <si>
    <t>Richard Johnson</t>
  </si>
  <si>
    <t>(952) 944-2628</t>
  </si>
  <si>
    <t>richard@av8flight.com</t>
  </si>
  <si>
    <t>LAS55403</t>
  </si>
  <si>
    <t>Academy College</t>
  </si>
  <si>
    <t>1600 W 82nd St., Ste. 100</t>
  </si>
  <si>
    <t>Minneapolis</t>
  </si>
  <si>
    <t xml:space="preserve">Jessica Staricka </t>
  </si>
  <si>
    <t>(952) 851-0066</t>
  </si>
  <si>
    <t>jstaricka@academycollege.edu</t>
  </si>
  <si>
    <t>LAS55303</t>
  </si>
  <si>
    <t>Thunderbird Aviation Inc</t>
  </si>
  <si>
    <t>14091 Pioneer Trail</t>
  </si>
  <si>
    <t>Elena Vrba</t>
  </si>
  <si>
    <t>(952) 941-1212</t>
  </si>
  <si>
    <t>evrba@thunderbirdaviation.com</t>
  </si>
  <si>
    <t>ABS55002</t>
  </si>
  <si>
    <t>Hawk Aviation  Inc.</t>
  </si>
  <si>
    <t>51601 Forest Blvd Rush City Regional (ROS)</t>
  </si>
  <si>
    <t>Rush City</t>
  </si>
  <si>
    <t>Mark Nelson</t>
  </si>
  <si>
    <t>(320) 358-3665</t>
  </si>
  <si>
    <t>mark@hawk-aviation.com</t>
  </si>
  <si>
    <t>ABS55102</t>
  </si>
  <si>
    <t>Brainseed Testing Center - Woodbury</t>
  </si>
  <si>
    <t>6053 Hudson Rd</t>
  </si>
  <si>
    <t xml:space="preserve">	Saint Paul</t>
  </si>
  <si>
    <t>Will James</t>
  </si>
  <si>
    <t>(703) 338-1877</t>
  </si>
  <si>
    <t>wjames@brainseed.biz</t>
  </si>
  <si>
    <t>LAS56003</t>
  </si>
  <si>
    <t>North Star Aviation</t>
  </si>
  <si>
    <t>3030 Airpt Rd N</t>
  </si>
  <si>
    <t>Mankato</t>
  </si>
  <si>
    <t>Kim Thomas</t>
  </si>
  <si>
    <t>(507) 219-4279</t>
  </si>
  <si>
    <t xml:space="preserve">kthomas@flymankato.com </t>
  </si>
  <si>
    <t>ABS55802</t>
  </si>
  <si>
    <t>PSI Examination Services-Duluth</t>
  </si>
  <si>
    <t>416 West Superior St</t>
  </si>
  <si>
    <t xml:space="preserve">Duluth	</t>
  </si>
  <si>
    <t>ABS56401</t>
  </si>
  <si>
    <t>Adventure North Flying Service</t>
  </si>
  <si>
    <t xml:space="preserve">1190 Air Park Dr </t>
  </si>
  <si>
    <t>Aitkin</t>
  </si>
  <si>
    <t xml:space="preserve">Shawn Shanholtzer </t>
  </si>
  <si>
    <t>(218) 839-1067</t>
  </si>
  <si>
    <t>shawnoneg@gmail.com</t>
  </si>
  <si>
    <t>ABS55903</t>
  </si>
  <si>
    <t>Brainseed Testing Center - Rochester</t>
  </si>
  <si>
    <t>3155 Superior Dr NW</t>
  </si>
  <si>
    <t xml:space="preserve">Rochester	</t>
  </si>
  <si>
    <t>ABS55405</t>
  </si>
  <si>
    <t>Blaine Testing Service LLC</t>
  </si>
  <si>
    <t>8891 Airport Rd</t>
  </si>
  <si>
    <t>Blaine</t>
  </si>
  <si>
    <t>Randy Cross</t>
  </si>
  <si>
    <t>(612) 210-8441</t>
  </si>
  <si>
    <t>crorand@gmail.com</t>
  </si>
  <si>
    <t>ABS63006</t>
  </si>
  <si>
    <t xml:space="preserve">18600 Edison Ave </t>
  </si>
  <si>
    <t>Chesterfield</t>
  </si>
  <si>
    <t>Lisa Lynch</t>
  </si>
  <si>
    <t>(636) 778-4400</t>
  </si>
  <si>
    <t>llynch@eliteksus.com</t>
  </si>
  <si>
    <t>ABS64103</t>
  </si>
  <si>
    <t>ATD Flight Systems</t>
  </si>
  <si>
    <t xml:space="preserve">10 NW Richards Rd </t>
  </si>
  <si>
    <t>Kansas City</t>
  </si>
  <si>
    <t>Keara Neifach</t>
  </si>
  <si>
    <t>(816) 221-8455</t>
  </si>
  <si>
    <t>keara@atdflightsystems.com</t>
  </si>
  <si>
    <t>ABS64104</t>
  </si>
  <si>
    <t>Aviation Institute of Maintenance-Kansas City</t>
  </si>
  <si>
    <t>4100 Raytown Rd</t>
  </si>
  <si>
    <t xml:space="preserve">	Kansas City</t>
  </si>
  <si>
    <t>Heather Hall</t>
  </si>
  <si>
    <t>(816) 753-9920</t>
  </si>
  <si>
    <t>hhall@aviationmaintenance.edu</t>
  </si>
  <si>
    <t>ABS64801</t>
  </si>
  <si>
    <t>Mizzou Aviation</t>
  </si>
  <si>
    <t>5497 Dennis Weaver Dr Joplin Regional Airpt</t>
  </si>
  <si>
    <t>Joplin</t>
  </si>
  <si>
    <t>Marcia Rulla</t>
  </si>
  <si>
    <t>(402) 297-9421</t>
  </si>
  <si>
    <t>marciarulla@gmail.com</t>
  </si>
  <si>
    <t>ABS65701</t>
  </si>
  <si>
    <t>Missouri State University - West Plains</t>
  </si>
  <si>
    <t>605 W Main St Lybyer Enhanced Technology Building Rm 108</t>
  </si>
  <si>
    <t>West Plains</t>
  </si>
  <si>
    <t>Alexandra Graham</t>
  </si>
  <si>
    <t>(415) 255-7943</t>
  </si>
  <si>
    <t>AlexandraGraham@MissouriState.edu</t>
  </si>
  <si>
    <t>LAS64001</t>
  </si>
  <si>
    <t>University of Central Missouri</t>
  </si>
  <si>
    <t>601 Missouri St., James C. Kirkpatrick Library Rm 1244  </t>
  </si>
  <si>
    <t>Warrensburg</t>
  </si>
  <si>
    <t>Erica Shaffer</t>
  </si>
  <si>
    <t>(660) 543-4919</t>
  </si>
  <si>
    <t xml:space="preserve">edshaffer@ucmo.edu </t>
  </si>
  <si>
    <t>LAS65001</t>
  </si>
  <si>
    <t>State Technical College of Missouri</t>
  </si>
  <si>
    <t>One Tech Dr</t>
  </si>
  <si>
    <t>Linn</t>
  </si>
  <si>
    <t>Crystal Blankenship</t>
  </si>
  <si>
    <t>(573) 897-5101</t>
  </si>
  <si>
    <t>crystal.blankenship@statetechmo.edu</t>
  </si>
  <si>
    <t>LAS63702</t>
  </si>
  <si>
    <t>Cape Girardeau CTC</t>
  </si>
  <si>
    <t>1080 S Silver Springs Rd. Cape Girardeau CTC RM. 105</t>
  </si>
  <si>
    <t>Cape Girardeau</t>
  </si>
  <si>
    <t>Lauri Guffey</t>
  </si>
  <si>
    <t>(573) 334-0826</t>
  </si>
  <si>
    <t>guffeyl@capetigers.com</t>
  </si>
  <si>
    <t>ABS65801</t>
  </si>
  <si>
    <t>PSI Examination Services-Springfield, MO</t>
  </si>
  <si>
    <t>3003 East Chestnut Expressway, RDI Bldg, Ste 400</t>
  </si>
  <si>
    <t>ABS65101</t>
  </si>
  <si>
    <t>PSI Examination Services-Jefferson City MO</t>
  </si>
  <si>
    <t xml:space="preserve">2410 Hyde Park Road Suite C </t>
  </si>
  <si>
    <t>Jefferson</t>
  </si>
  <si>
    <t>ABS63007</t>
  </si>
  <si>
    <t>PSI Examination Services - ST. LOUIS (BARRETT PARKWAY)</t>
  </si>
  <si>
    <t>13515 Barrett Parkway Suite 150</t>
  </si>
  <si>
    <t>Ballwin</t>
  </si>
  <si>
    <t>ABS39201</t>
  </si>
  <si>
    <t>PSI Examination Services-Jackson MS</t>
  </si>
  <si>
    <t>2679 Crane Ridge Dr., Ste B</t>
  </si>
  <si>
    <t>Jackson</t>
  </si>
  <si>
    <t>LAS38701</t>
  </si>
  <si>
    <t>Delta State University Comm Aviation</t>
  </si>
  <si>
    <t>1003 W Sunflower Rd Gibson-Gunn Bldg Rm 115</t>
  </si>
  <si>
    <t>Cleveland</t>
  </si>
  <si>
    <t>Katherine Ballard</t>
  </si>
  <si>
    <t>(662) 846-4208</t>
  </si>
  <si>
    <t>kballard@deltastate.edu</t>
  </si>
  <si>
    <t>LAS38602</t>
  </si>
  <si>
    <t>Air Venture Flight Center</t>
  </si>
  <si>
    <t>11299 Airpt Rd</t>
  </si>
  <si>
    <t>Olive Branch</t>
  </si>
  <si>
    <t>Ken Hammerton</t>
  </si>
  <si>
    <t>(662) 895-9752</t>
  </si>
  <si>
    <t>khammerton@aol.com</t>
  </si>
  <si>
    <t>LAS39303</t>
  </si>
  <si>
    <t>Meridian Community College</t>
  </si>
  <si>
    <t xml:space="preserve">Nine Ten Highway 19 North Holladay Center </t>
  </si>
  <si>
    <t>Meridian</t>
  </si>
  <si>
    <t>Katrina Garrett</t>
  </si>
  <si>
    <t>(601) 484-8724</t>
  </si>
  <si>
    <t>kgarret2@meridiancc.edu</t>
  </si>
  <si>
    <t>(i)3F(2),4G(2)</t>
  </si>
  <si>
    <t>ABS39402</t>
  </si>
  <si>
    <t>Healthkey Wellness Solutions LLC - Prentiss</t>
  </si>
  <si>
    <t>785 Columbia Ave.</t>
  </si>
  <si>
    <t>Prentiss</t>
  </si>
  <si>
    <t>Greta Keys</t>
  </si>
  <si>
    <t>(601) 886-7536</t>
  </si>
  <si>
    <t xml:space="preserve">gkeys.thkc@gmail.com </t>
  </si>
  <si>
    <t>ABS39601</t>
  </si>
  <si>
    <t>Healthkey Wellness Solutions LLC - Brookhaven</t>
  </si>
  <si>
    <t>332 E. Monticello St.</t>
  </si>
  <si>
    <t>Brookhaven</t>
  </si>
  <si>
    <t>(601) 455-8881</t>
  </si>
  <si>
    <t>ABS39703</t>
  </si>
  <si>
    <t>Straight Up Aviation, LLC</t>
  </si>
  <si>
    <t>Carisa Duston</t>
  </si>
  <si>
    <t>(205) 826-6883</t>
  </si>
  <si>
    <t>carisaduston@yahoo.com</t>
  </si>
  <si>
    <t>ABS39202</t>
  </si>
  <si>
    <t>Hinds Community College - Jackson, MS Campus</t>
  </si>
  <si>
    <t>3925 Sunset Drive</t>
  </si>
  <si>
    <t>(601) 857-3919</t>
  </si>
  <si>
    <t xml:space="preserve">marnee.tompkins@hindscc.edu </t>
  </si>
  <si>
    <t>ABS39403</t>
  </si>
  <si>
    <t>Majestic Aviation</t>
  </si>
  <si>
    <t xml:space="preserve">119 Business Plex Circle Columbia, </t>
  </si>
  <si>
    <t>Columbia</t>
  </si>
  <si>
    <t>Glen Michael Pace</t>
  </si>
  <si>
    <t>(601) 261-5004</t>
  </si>
  <si>
    <t>mrpmg@yahoo.com</t>
  </si>
  <si>
    <t>LAS59402</t>
  </si>
  <si>
    <t>Holman Aviation Co</t>
  </si>
  <si>
    <t>1940 Airpt Ct</t>
  </si>
  <si>
    <t>Great Falls</t>
  </si>
  <si>
    <t>MT</t>
  </si>
  <si>
    <t>Jamie Ronholdt</t>
  </si>
  <si>
    <t>(406) 731-5683</t>
  </si>
  <si>
    <t>jronholdt@holmanaviation.com</t>
  </si>
  <si>
    <t>LAS59101</t>
  </si>
  <si>
    <t>Rocky Mountain College Aviation</t>
  </si>
  <si>
    <t xml:space="preserve">2821 Augusta ln-Aviation Hall </t>
  </si>
  <si>
    <t>Billings</t>
  </si>
  <si>
    <t xml:space="preserve">Penny Hudson </t>
  </si>
  <si>
    <t>(406) 657-1062</t>
  </si>
  <si>
    <t>penny.hudson@rocky.edu</t>
  </si>
  <si>
    <t>LAS59803</t>
  </si>
  <si>
    <t>Northstar Jet Inc.</t>
  </si>
  <si>
    <t>4045 Corporate Way</t>
  </si>
  <si>
    <t>Missoula</t>
  </si>
  <si>
    <t>Jenelle Giese</t>
  </si>
  <si>
    <t xml:space="preserve">(406) 519-2789 </t>
  </si>
  <si>
    <t xml:space="preserve">jgiese@neptuneaviation.com </t>
  </si>
  <si>
    <t>LAS59902</t>
  </si>
  <si>
    <t>Red Eagle Aviation - SSP</t>
  </si>
  <si>
    <t>1880 Hwy 93 S</t>
  </si>
  <si>
    <t>Kalispell</t>
  </si>
  <si>
    <t>Paige Pitz</t>
  </si>
  <si>
    <t>(406) 755-2376</t>
  </si>
  <si>
    <t>paige@redeagleaviation.com</t>
  </si>
  <si>
    <t>LAS59802</t>
  </si>
  <si>
    <t>Choice Aviation</t>
  </si>
  <si>
    <t xml:space="preserve">528 Airpt Rd </t>
  </si>
  <si>
    <t>Chase Stoker</t>
  </si>
  <si>
    <t>(406) 363-6471</t>
  </si>
  <si>
    <t>cstoker@choiceaviation.com</t>
  </si>
  <si>
    <t>ABS59702</t>
  </si>
  <si>
    <t>Summit Aviation  Inc.</t>
  </si>
  <si>
    <t>2340 Tubb Rd</t>
  </si>
  <si>
    <t>Belgrade</t>
  </si>
  <si>
    <t>Robin Heise</t>
  </si>
  <si>
    <t>(406) 388-8359</t>
  </si>
  <si>
    <t>rheise@transmedics.com</t>
  </si>
  <si>
    <t>ABS28302</t>
  </si>
  <si>
    <t>All American Aviation Services  LLC</t>
  </si>
  <si>
    <t xml:space="preserve">3003 Control Tower Rd </t>
  </si>
  <si>
    <t>NC</t>
  </si>
  <si>
    <t>Kerry Milson</t>
  </si>
  <si>
    <t>(910) 644-8817</t>
  </si>
  <si>
    <t>kfay@aaavn.com</t>
  </si>
  <si>
    <t>ABS27802</t>
  </si>
  <si>
    <t>PSI Examination Services-Greenville - Charles Center</t>
  </si>
  <si>
    <t>2404 South Charles Blvd, Ste B, Charles Center</t>
  </si>
  <si>
    <t>Greenville</t>
  </si>
  <si>
    <t>Hettion Smith</t>
  </si>
  <si>
    <t>(913) 787-2768</t>
  </si>
  <si>
    <t>hettion.smith@psionline.com</t>
  </si>
  <si>
    <t>ABS28303</t>
  </si>
  <si>
    <t>PSI Examination Services-Fayetteville</t>
  </si>
  <si>
    <t>3724 Sycamore Dairy Rd N Ste 128, Arbor Alley Bldg</t>
  </si>
  <si>
    <t>ABS28801</t>
  </si>
  <si>
    <t>PSI Examination Services-Asheville</t>
  </si>
  <si>
    <t>1306 C Patton Ave</t>
  </si>
  <si>
    <t>Asheville</t>
  </si>
  <si>
    <t>ABS27102</t>
  </si>
  <si>
    <t>PSI Examination Services-Winston-Salem</t>
  </si>
  <si>
    <t>1540 Westbrook Plaza Dr Ste 103</t>
  </si>
  <si>
    <t xml:space="preserve">	Winston-Salem</t>
  </si>
  <si>
    <t>ABS28201</t>
  </si>
  <si>
    <t>PSI Examination Services-Charlotte</t>
  </si>
  <si>
    <t>5701 Westpark Dr. #101, Tyvola Executive Park 1</t>
  </si>
  <si>
    <t>Charlotte</t>
  </si>
  <si>
    <t>(D)2H(9)</t>
  </si>
  <si>
    <t>ABS27603</t>
  </si>
  <si>
    <t>PSI Examination Services-Raleigh</t>
  </si>
  <si>
    <t>5711 Six Forks Rd Ste 208</t>
  </si>
  <si>
    <t>Raleigh</t>
  </si>
  <si>
    <t>(i)(4G)(1)</t>
  </si>
  <si>
    <t>ABS28402</t>
  </si>
  <si>
    <t>PSI Examination Services-Wilmington</t>
  </si>
  <si>
    <t>311 Judge's Rd, Ste 8D, Judges Rd Business Park</t>
  </si>
  <si>
    <t>Wilmington</t>
  </si>
  <si>
    <t>ABS27900</t>
  </si>
  <si>
    <t>College of The Albemarle</t>
  </si>
  <si>
    <t>1208 N Rd St B Bldg Rm B 214b</t>
  </si>
  <si>
    <t xml:space="preserve">	Elizabeth City</t>
  </si>
  <si>
    <t>Robin Robertson</t>
  </si>
  <si>
    <t>(252) 335-0821</t>
  </si>
  <si>
    <t>robin_robertson03@albemarle.edu</t>
  </si>
  <si>
    <t>ABS28502</t>
  </si>
  <si>
    <t>Down East Testing</t>
  </si>
  <si>
    <t>2340 John Mewborne Rd</t>
  </si>
  <si>
    <t>Kinston</t>
  </si>
  <si>
    <t>Phillip Eubanks</t>
  </si>
  <si>
    <t>(252) 526-0368</t>
  </si>
  <si>
    <t>peubanks@mtaircargo.com</t>
  </si>
  <si>
    <t>ABS28503</t>
  </si>
  <si>
    <t>Craven Community College - New Bern</t>
  </si>
  <si>
    <t>800 College Court</t>
  </si>
  <si>
    <t>New Bern</t>
  </si>
  <si>
    <t>Ethan Dahart</t>
  </si>
  <si>
    <t>(252) 639-9303</t>
  </si>
  <si>
    <t>daharte@cravencc.edu</t>
  </si>
  <si>
    <t>ABS27602</t>
  </si>
  <si>
    <t>FlightGest  Inc.- RDU</t>
  </si>
  <si>
    <t>1725 East Intl Dr</t>
  </si>
  <si>
    <t>Ronald Kuist</t>
  </si>
  <si>
    <t>(919) 569-5262</t>
  </si>
  <si>
    <t>ron.kuist@flightgestacademy.com</t>
  </si>
  <si>
    <t>ABS27801</t>
  </si>
  <si>
    <t>MIL2ATP</t>
  </si>
  <si>
    <t>278 Aviation Dr</t>
  </si>
  <si>
    <t>Pikeville</t>
  </si>
  <si>
    <t>Tracey Baysden</t>
  </si>
  <si>
    <t>(919) 526-4287</t>
  </si>
  <si>
    <t>contact@mil2atp.com</t>
  </si>
  <si>
    <t>LAS27401</t>
  </si>
  <si>
    <t>Triad Aviation Academy LLC</t>
  </si>
  <si>
    <t>1030 PTI Dr, Piedmont Triad Int'l Airpt</t>
  </si>
  <si>
    <t>Greensboro</t>
  </si>
  <si>
    <t xml:space="preserve">Bruce McCall </t>
  </si>
  <si>
    <t>(336) 369-2804</t>
  </si>
  <si>
    <t>bruce@flytaa.com</t>
  </si>
  <si>
    <t>ABS28301</t>
  </si>
  <si>
    <t>Cape Fear Aviation</t>
  </si>
  <si>
    <t>Grays Creek Airpt 7154 Butler Nursery Rd.</t>
  </si>
  <si>
    <t xml:space="preserve">Cindy Smith </t>
  </si>
  <si>
    <t>(910) 286-3435</t>
  </si>
  <si>
    <t>capefearav@gmail.com</t>
  </si>
  <si>
    <t>ABS27502</t>
  </si>
  <si>
    <t>Blue Line Aviation</t>
  </si>
  <si>
    <t xml:space="preserve">3149 Swiftcreek Rd </t>
  </si>
  <si>
    <t>Smithfield</t>
  </si>
  <si>
    <t>Leslie Jordan</t>
  </si>
  <si>
    <t>(919) 588-0638</t>
  </si>
  <si>
    <t>leslie.jordan@blueline-usa.com</t>
  </si>
  <si>
    <t>ABS27402</t>
  </si>
  <si>
    <t>BCY Testing Solution - Greensboro</t>
  </si>
  <si>
    <t>2311 West Cone Blvd Suite 225</t>
  </si>
  <si>
    <t>Melody Darden</t>
  </si>
  <si>
    <t>(704) 547-0177</t>
  </si>
  <si>
    <t>melody@bcytesting.com</t>
  </si>
  <si>
    <t>LAS28002</t>
  </si>
  <si>
    <t>Alpha One Air Service</t>
  </si>
  <si>
    <t>9301 Aviation Blvd NW</t>
  </si>
  <si>
    <t>Leigh Holman</t>
  </si>
  <si>
    <t>(704) 633-0021</t>
  </si>
  <si>
    <t>flyalphaone@gmail.com</t>
  </si>
  <si>
    <t>ABS28203</t>
  </si>
  <si>
    <t>A BCY Solution</t>
  </si>
  <si>
    <t xml:space="preserve">8801 J.M. Keynes Drive Suite 150 </t>
  </si>
  <si>
    <t>Reginald Jones</t>
  </si>
  <si>
    <t>reginald@bcytesting.com</t>
  </si>
  <si>
    <t>ABS28003</t>
  </si>
  <si>
    <t>Academy of Aviation - Gastonia</t>
  </si>
  <si>
    <t>1030 Gaston Day School Rd</t>
  </si>
  <si>
    <t>Gastonia</t>
  </si>
  <si>
    <t xml:space="preserve">(631) 777-7772 </t>
  </si>
  <si>
    <t>ABS28202</t>
  </si>
  <si>
    <t>Aviation Institute of Maintenance - Charlotte</t>
  </si>
  <si>
    <t xml:space="preserve">	7421 East Independence Blvd</t>
  </si>
  <si>
    <t>Alex Diaz</t>
  </si>
  <si>
    <t>(980) 785-0700</t>
  </si>
  <si>
    <t>directoramc@aviationmaintenance.edu</t>
  </si>
  <si>
    <t>ABS28601</t>
  </si>
  <si>
    <t>Wilkes Community College</t>
  </si>
  <si>
    <t>337 Stevens Lane</t>
  </si>
  <si>
    <t>Wilkesboro</t>
  </si>
  <si>
    <t>Heather Brooks</t>
  </si>
  <si>
    <t>(336) 838-6103</t>
  </si>
  <si>
    <t xml:space="preserve">hnbrooks928@wilkescc.edu </t>
  </si>
  <si>
    <t>(i)1E(2),3F(2),7D(2)</t>
  </si>
  <si>
    <t>ABS27503</t>
  </si>
  <si>
    <t>A.T.P. Inc. - RDU</t>
  </si>
  <si>
    <t>1725 East Intl Dr, Rm 216/217</t>
  </si>
  <si>
    <t>Morrisville</t>
  </si>
  <si>
    <t>ABS58501</t>
  </si>
  <si>
    <t>PSI Examination Services-Bismarck</t>
  </si>
  <si>
    <t>120 N 3rd St., Ste 75</t>
  </si>
  <si>
    <t xml:space="preserve">Bismarck	</t>
  </si>
  <si>
    <t>LAS58701</t>
  </si>
  <si>
    <t>Pietsch Aircraft Restoration and Repair</t>
  </si>
  <si>
    <t>2216 N BRdway</t>
  </si>
  <si>
    <t>Minot</t>
  </si>
  <si>
    <t>Ashley Eisenzimmer</t>
  </si>
  <si>
    <t>(701) 852-4092</t>
  </si>
  <si>
    <t>accounting@minotaerocenter.com</t>
  </si>
  <si>
    <t>LAS58201</t>
  </si>
  <si>
    <t>UND Aerospace Foundation</t>
  </si>
  <si>
    <t>4251 University Ave</t>
  </si>
  <si>
    <t>Grand Forks</t>
  </si>
  <si>
    <t>Stacey Rudolph</t>
  </si>
  <si>
    <t>(701) 777-4717</t>
  </si>
  <si>
    <t>matthew.opsahl@und.edu</t>
  </si>
  <si>
    <t>ABS58104</t>
  </si>
  <si>
    <t>North Dakota State College of Science</t>
  </si>
  <si>
    <t xml:space="preserve">1305 19th Ave N </t>
  </si>
  <si>
    <t>Erin Johnson</t>
  </si>
  <si>
    <t>(701) 231-6919</t>
  </si>
  <si>
    <t xml:space="preserve">erin.j.johnson@ndscs.edu  </t>
  </si>
  <si>
    <t>2028.P.INS</t>
  </si>
  <si>
    <t>LAS68103</t>
  </si>
  <si>
    <t>University of Nebraska at Omaha  - CPACS Room 040</t>
  </si>
  <si>
    <t xml:space="preserve">	6001 Dodge St – CPACS Rm 040</t>
  </si>
  <si>
    <t xml:space="preserve">Omaha	</t>
  </si>
  <si>
    <t>NE</t>
  </si>
  <si>
    <t>Lowell Bailey</t>
  </si>
  <si>
    <t>(402) 554-7271</t>
  </si>
  <si>
    <t>lbaileyjr@unomaha.edu</t>
  </si>
  <si>
    <t>LAS68104</t>
  </si>
  <si>
    <t>Oracle Aviation</t>
  </si>
  <si>
    <t>12916 Millard Airpt Plaza</t>
  </si>
  <si>
    <t>Omaha</t>
  </si>
  <si>
    <t>Elaine Beckwith</t>
  </si>
  <si>
    <t>(402) 934-5300</t>
  </si>
  <si>
    <t>elaine.beckwith@oracleaviation.com</t>
  </si>
  <si>
    <t>LAS68503</t>
  </si>
  <si>
    <t>Ignite Flight Academy</t>
  </si>
  <si>
    <t>1760 W Kearney Ave</t>
  </si>
  <si>
    <t xml:space="preserve">Lincoln	</t>
  </si>
  <si>
    <t>Eric Hartwell</t>
  </si>
  <si>
    <t>(402) 475-8400</t>
  </si>
  <si>
    <t>eric@igniteflight.com</t>
  </si>
  <si>
    <t>LAS68801</t>
  </si>
  <si>
    <t>University of Nebraska at Kearney</t>
  </si>
  <si>
    <t>2502 19th Ave</t>
  </si>
  <si>
    <t xml:space="preserve">Kearney	</t>
  </si>
  <si>
    <t xml:space="preserve">Kathryn Benne </t>
  </si>
  <si>
    <t>(308) 865-8504</t>
  </si>
  <si>
    <t>bennekb@unk.edu</t>
  </si>
  <si>
    <t>LAS69101</t>
  </si>
  <si>
    <t>Western Nebraska Community College</t>
  </si>
  <si>
    <t>371 College Dr</t>
  </si>
  <si>
    <t>Sidney</t>
  </si>
  <si>
    <t>Regina Kuhns</t>
  </si>
  <si>
    <t>(308) 254.5450</t>
  </si>
  <si>
    <t>kuhnsr3@wncc.edu</t>
  </si>
  <si>
    <t>ABS69101</t>
  </si>
  <si>
    <t>North Platte Community College</t>
  </si>
  <si>
    <t>1101 Halligan Drive</t>
  </si>
  <si>
    <t>North Platte</t>
  </si>
  <si>
    <t>Becky Barner</t>
  </si>
  <si>
    <t>(308) 535-3618</t>
  </si>
  <si>
    <t xml:space="preserve">   barnerb@mpcc.edu</t>
  </si>
  <si>
    <t>ABS69301</t>
  </si>
  <si>
    <t>Western Nebraska Community College - Scottsbluff</t>
  </si>
  <si>
    <t>2620 College Park Harms Advanced Technology Center</t>
  </si>
  <si>
    <t>Scottsbluff</t>
  </si>
  <si>
    <t>Tammie Kleich</t>
  </si>
  <si>
    <t>(303) 635-6738</t>
  </si>
  <si>
    <t xml:space="preserve">kleicht@wncc.edu </t>
  </si>
  <si>
    <t>ABS03005</t>
  </si>
  <si>
    <t>117 Perimeter Rd 4E</t>
  </si>
  <si>
    <t>Ronald Emond</t>
  </si>
  <si>
    <t>ron@airdirectairways.com</t>
  </si>
  <si>
    <t>LAS03402</t>
  </si>
  <si>
    <t>Monadnock Aviation Inc</t>
  </si>
  <si>
    <t>80 Airpt Rd</t>
  </si>
  <si>
    <t>Keene</t>
  </si>
  <si>
    <t>Elizabeth Bendel</t>
  </si>
  <si>
    <t>(603) 357-7600</t>
  </si>
  <si>
    <t>beth@monadnockaviation.com</t>
  </si>
  <si>
    <t>Feb-Aug</t>
  </si>
  <si>
    <t>LAS03201</t>
  </si>
  <si>
    <t>DAE Aviation Enterprises Corp</t>
  </si>
  <si>
    <t xml:space="preserve">118 Kimball Rd </t>
  </si>
  <si>
    <t>Gilford</t>
  </si>
  <si>
    <t>Linda Emerson</t>
  </si>
  <si>
    <t>(603) 293-0800</t>
  </si>
  <si>
    <t>lemerson@emersonaviation.com</t>
  </si>
  <si>
    <t>(i)1E(2),4G(1),5H(2),7D(2)</t>
  </si>
  <si>
    <t>LAS03002</t>
  </si>
  <si>
    <t>East Coast Aero Club Nashua</t>
  </si>
  <si>
    <t>117 Perimeter Rd</t>
  </si>
  <si>
    <t>Michael McFarland</t>
  </si>
  <si>
    <t>(603) 595-1395</t>
  </si>
  <si>
    <t>michaelrmcfarland@gmail.com</t>
  </si>
  <si>
    <t>ABS07603</t>
  </si>
  <si>
    <t>Aviation Institute of Maintenance - Teterboro</t>
  </si>
  <si>
    <t>459 NJ-17</t>
  </si>
  <si>
    <t>Hasbrouck Heights</t>
  </si>
  <si>
    <t xml:space="preserve">De'Kylen Jordan </t>
  </si>
  <si>
    <t>(201) 288-6300</t>
  </si>
  <si>
    <t xml:space="preserve">djordan@aviationmaintenance.edu </t>
  </si>
  <si>
    <t>ABS07906</t>
  </si>
  <si>
    <t>PSI Examination Services-New Providence</t>
  </si>
  <si>
    <t>571 Central Ave, Ste 117</t>
  </si>
  <si>
    <t xml:space="preserve">	New Providence</t>
  </si>
  <si>
    <t>ABS08603</t>
  </si>
  <si>
    <t>PSI Examination Services-Hamilton Township</t>
  </si>
  <si>
    <t>3525 Quakerbridge Rd, Ste 1000</t>
  </si>
  <si>
    <t>Trenton</t>
  </si>
  <si>
    <t>ABS08201</t>
  </si>
  <si>
    <t>PSI Examination Services-Linwood</t>
  </si>
  <si>
    <t>222 New Rd, Ste 301</t>
  </si>
  <si>
    <t>Linwood</t>
  </si>
  <si>
    <t>ABS07005</t>
  </si>
  <si>
    <t>PSI Examination Services-Parsippany</t>
  </si>
  <si>
    <t>239 New Rd, Ste A-203, Bldg A</t>
  </si>
  <si>
    <t xml:space="preserve">	Parsippany</t>
  </si>
  <si>
    <t>ABS08701</t>
  </si>
  <si>
    <t>PSI Examination Services-Brick</t>
  </si>
  <si>
    <t>260 Chambersbridge Rd, Unit 1A</t>
  </si>
  <si>
    <t>Brick</t>
  </si>
  <si>
    <t>ABS07602</t>
  </si>
  <si>
    <t>PSI Examination Services-Rochelle Park</t>
  </si>
  <si>
    <t>365 West Passaic St, Ste 180</t>
  </si>
  <si>
    <t xml:space="preserve">	Rochelle Park</t>
  </si>
  <si>
    <t>(m)6A</t>
  </si>
  <si>
    <t>2 Thunderbolt Dr Millville Muni (MIV)</t>
  </si>
  <si>
    <t>Elizabeth Smithson</t>
  </si>
  <si>
    <t>beth@bigskyaviation.net</t>
  </si>
  <si>
    <t>ABS07006</t>
  </si>
  <si>
    <t>AVNA Learning Center - Secaucus</t>
  </si>
  <si>
    <t>110-B Meadowlands Parkway, Ste 204</t>
  </si>
  <si>
    <t>Secaucus</t>
  </si>
  <si>
    <t>Andy Rover</t>
  </si>
  <si>
    <t>(201) 809-9679</t>
  </si>
  <si>
    <t>av@avnaglobal.com</t>
  </si>
  <si>
    <t>ABS07004</t>
  </si>
  <si>
    <t>Air Fleet Training Systems</t>
  </si>
  <si>
    <t>35 Wright Way</t>
  </si>
  <si>
    <t xml:space="preserve">	Fairfield</t>
  </si>
  <si>
    <t>Alexey Ozerov</t>
  </si>
  <si>
    <t>(646) 239-3707</t>
  </si>
  <si>
    <t>alexey.ozerov@airfleettraining.com</t>
  </si>
  <si>
    <t>ABS07902</t>
  </si>
  <si>
    <t>Somerset Air Service Inc.</t>
  </si>
  <si>
    <t>150 Airpt Rd.</t>
  </si>
  <si>
    <t>Bedminster</t>
  </si>
  <si>
    <t>Steven Parker</t>
  </si>
  <si>
    <t>(908) 722-2444</t>
  </si>
  <si>
    <t>steve.parker@somersetairport.com</t>
  </si>
  <si>
    <t>ABS07901</t>
  </si>
  <si>
    <t>Century Air, Inc.</t>
  </si>
  <si>
    <t>19 Wright Way Essex County Airpt</t>
  </si>
  <si>
    <t>Fairfield</t>
  </si>
  <si>
    <t>Stephanie Garcia</t>
  </si>
  <si>
    <t>(973) 575-4800</t>
  </si>
  <si>
    <t>stephanie@centuryair.com</t>
  </si>
  <si>
    <t>LAS07901</t>
  </si>
  <si>
    <t>American Flyers (Morristown)</t>
  </si>
  <si>
    <t xml:space="preserve">50 Airpt Rd Ste 120 </t>
  </si>
  <si>
    <t>Morristown</t>
  </si>
  <si>
    <t>ABS07007</t>
  </si>
  <si>
    <t>America's Training Center LLC</t>
  </si>
  <si>
    <t>1050 Wall Street West 6th Floor - Suite 600</t>
  </si>
  <si>
    <t>Lyndhurst</t>
  </si>
  <si>
    <t>Tomas Olivares</t>
  </si>
  <si>
    <t>(201) 355-8060</t>
  </si>
  <si>
    <t>tolivares@americatraining.com</t>
  </si>
  <si>
    <t>ABS08501</t>
  </si>
  <si>
    <t>Princeton Airport</t>
  </si>
  <si>
    <t>c/o Princeton Valley Flying Club 41 Airpark Rd</t>
  </si>
  <si>
    <t>Princeton</t>
  </si>
  <si>
    <t>Steven Nierenberg</t>
  </si>
  <si>
    <t>(609) 921-3100</t>
  </si>
  <si>
    <t>steve@princetonairport.com</t>
  </si>
  <si>
    <t>ABS08903</t>
  </si>
  <si>
    <t>AVNA Learning Center – North Brunswick</t>
  </si>
  <si>
    <t>1440 How Lane Suite 2E</t>
  </si>
  <si>
    <t>North Brunswick</t>
  </si>
  <si>
    <t>LAS08002</t>
  </si>
  <si>
    <t>Flying W Testing Center</t>
  </si>
  <si>
    <t>60 Fostertown Rd, Flying W Airpt</t>
  </si>
  <si>
    <t>Medford</t>
  </si>
  <si>
    <t>Mindy Redner</t>
  </si>
  <si>
    <t xml:space="preserve">(609) 841-4226 </t>
  </si>
  <si>
    <t>flyingwevents@gmail.com</t>
  </si>
  <si>
    <t>ABS07905</t>
  </si>
  <si>
    <t>A.T.P. Inc - MMU</t>
  </si>
  <si>
    <t>1 Airpt Rd Ste 212</t>
  </si>
  <si>
    <t>07960</t>
  </si>
  <si>
    <t>ABS08602</t>
  </si>
  <si>
    <t>Air-Mods Flight Academy</t>
  </si>
  <si>
    <t>106 B Sharon Rd</t>
  </si>
  <si>
    <t>Melissa Martell</t>
  </si>
  <si>
    <t>(609) 259-6877</t>
  </si>
  <si>
    <t>amfa.acc@gmail.com</t>
  </si>
  <si>
    <t>ABS87101</t>
  </si>
  <si>
    <t>Del Sol Aviation</t>
  </si>
  <si>
    <t>2501 Clark Carr Loop S.E.</t>
  </si>
  <si>
    <t>Albuquerque</t>
  </si>
  <si>
    <t>NM</t>
  </si>
  <si>
    <t>Kyle Preston</t>
  </si>
  <si>
    <t>(505) 242-2701</t>
  </si>
  <si>
    <t>Kyle@delsolaviation.com</t>
  </si>
  <si>
    <t>LAS88004</t>
  </si>
  <si>
    <t>Red Arrow Aviation</t>
  </si>
  <si>
    <t>8100 Airpt Rd</t>
  </si>
  <si>
    <t>Santa Teresa</t>
  </si>
  <si>
    <t>Elsa Peralta</t>
  </si>
  <si>
    <t>(915) 206-3706</t>
  </si>
  <si>
    <t>eperalta@flyredarrow.com</t>
  </si>
  <si>
    <t>LAS88201</t>
  </si>
  <si>
    <t>Eastern New Mexico Univ-Roswell</t>
  </si>
  <si>
    <t>52 University Blvd Instructional Center Rm 209</t>
  </si>
  <si>
    <t xml:space="preserve">Roswell	</t>
  </si>
  <si>
    <t>Marisela Alvidrez</t>
  </si>
  <si>
    <t>(575) 624-7275</t>
  </si>
  <si>
    <t>Marisela.alvidrez@roswell.enmu.edu</t>
  </si>
  <si>
    <t>ABS87402</t>
  </si>
  <si>
    <t>PSI Examination Services-Farmington</t>
  </si>
  <si>
    <t xml:space="preserve">1307 E. 20TH ST. </t>
  </si>
  <si>
    <t>Farmington</t>
  </si>
  <si>
    <t>ABS87501</t>
  </si>
  <si>
    <t>PSI Examination Services-Santa Fe</t>
  </si>
  <si>
    <t>4001 OFFICE COURT Dr, Ste 301</t>
  </si>
  <si>
    <t xml:space="preserve">	Santa Fe</t>
  </si>
  <si>
    <t>ABS88201</t>
  </si>
  <si>
    <t>PSI Examination Services-Roswell</t>
  </si>
  <si>
    <t>105 E. FIFTH ST</t>
  </si>
  <si>
    <t>Roswell</t>
  </si>
  <si>
    <t>ABS88002</t>
  </si>
  <si>
    <t>PSI Examination Services-Las Cruces</t>
  </si>
  <si>
    <t>1001 N. SOLANO, Ste # D</t>
  </si>
  <si>
    <t>Las Cruces</t>
  </si>
  <si>
    <t>LAS87103</t>
  </si>
  <si>
    <t>Bode Aviation Inc</t>
  </si>
  <si>
    <t>7401 Paseo del Volcan NW</t>
  </si>
  <si>
    <t>Melanie Allen</t>
  </si>
  <si>
    <t>(505) 352-0292</t>
  </si>
  <si>
    <t>testcenter@flybode.com</t>
  </si>
  <si>
    <t>ABS89502</t>
  </si>
  <si>
    <t>Brainseed Testing Services - Reno</t>
  </si>
  <si>
    <t>5250 Neil Rd, Ste 110</t>
  </si>
  <si>
    <t>Reno</t>
  </si>
  <si>
    <t>ABS89009</t>
  </si>
  <si>
    <t>A.T.P., Inc. - VGT</t>
  </si>
  <si>
    <t xml:space="preserve">2722 Perimeter Rd Suite 201 </t>
  </si>
  <si>
    <t>ABS89106</t>
  </si>
  <si>
    <t>Brainseed Testing Center-Las Vegas</t>
  </si>
  <si>
    <t>57400 S Eastern Ave. Suite 200</t>
  </si>
  <si>
    <t>Las Vegas</t>
  </si>
  <si>
    <t>Charlotte Bradshaw</t>
  </si>
  <si>
    <t xml:space="preserve">cbradshaw@brainseed.biz </t>
  </si>
  <si>
    <t>ABS89105</t>
  </si>
  <si>
    <t>Aviation Institute of Maintenance- Las Vegas</t>
  </si>
  <si>
    <t xml:space="preserve">5870 S. Eastern Ave </t>
  </si>
  <si>
    <t>Virginia Lopez</t>
  </si>
  <si>
    <t>(702) 798-5511</t>
  </si>
  <si>
    <t>career2aiml@aimschool.edu</t>
  </si>
  <si>
    <t>ABS89008</t>
  </si>
  <si>
    <t>Cactus Aviation</t>
  </si>
  <si>
    <t>3500 Executive Terminal Drive Suite 250</t>
  </si>
  <si>
    <t>Henderson</t>
  </si>
  <si>
    <t>Branden Yarbrough</t>
  </si>
  <si>
    <t>(833) 745-6868</t>
  </si>
  <si>
    <t xml:space="preserve">cactusaviationlv@gmail.com </t>
  </si>
  <si>
    <t>ABS89802</t>
  </si>
  <si>
    <t>PSI Examination Services-Elko</t>
  </si>
  <si>
    <t xml:space="preserve">225 Silver St,  Ste 102 </t>
  </si>
  <si>
    <t>Elko</t>
  </si>
  <si>
    <t>ABS89503</t>
  </si>
  <si>
    <t>Great Basin Aviation</t>
  </si>
  <si>
    <t xml:space="preserve">655 S Rock Blvd #4118 </t>
  </si>
  <si>
    <t>Jennifer Fonda</t>
  </si>
  <si>
    <t>(775) 856-3655</t>
  </si>
  <si>
    <t xml:space="preserve"> jenn@greatbasinaviation.com</t>
  </si>
  <si>
    <t>ABS10404</t>
  </si>
  <si>
    <t>PSI Examination Services-Bronx</t>
  </si>
  <si>
    <t>34 Marconi St, Ste 210</t>
  </si>
  <si>
    <t>Bronx</t>
  </si>
  <si>
    <t>05/25/24</t>
  </si>
  <si>
    <t>ABS11201</t>
  </si>
  <si>
    <t>PSI Examination Services-Brooklyn</t>
  </si>
  <si>
    <t>527 Coney Island Ave.</t>
  </si>
  <si>
    <t>Brooklyn</t>
  </si>
  <si>
    <t>(m) all supplement book</t>
  </si>
  <si>
    <t>LAS11301</t>
  </si>
  <si>
    <t>Vaughn College Of Aeronautics-Technology</t>
  </si>
  <si>
    <t>86-01 23rd Ave, Laguardia Airpt</t>
  </si>
  <si>
    <t>East Elmhurst</t>
  </si>
  <si>
    <t>Indradai Harnarain</t>
  </si>
  <si>
    <t>(718) 429-6600</t>
  </si>
  <si>
    <t>lisa.harnarain@vaughn.edu</t>
  </si>
  <si>
    <t>LAS14801</t>
  </si>
  <si>
    <t>East Hill Flying</t>
  </si>
  <si>
    <t xml:space="preserve">62 Brown Rd </t>
  </si>
  <si>
    <t>Ithaca</t>
  </si>
  <si>
    <t>Peter French</t>
  </si>
  <si>
    <t>(607) 227-1011</t>
  </si>
  <si>
    <t>faa.akts@gmail.com</t>
  </si>
  <si>
    <t>LAS14602</t>
  </si>
  <si>
    <t>Rochester Air Center</t>
  </si>
  <si>
    <t>1313 Scottsville Rd.</t>
  </si>
  <si>
    <t>Rochester</t>
  </si>
  <si>
    <t>Acel Rowley</t>
  </si>
  <si>
    <t>(303) 809-1992</t>
  </si>
  <si>
    <t>rac.ace@frontier.com</t>
  </si>
  <si>
    <t>ABS14603</t>
  </si>
  <si>
    <t>S&amp;S Testing Inc. - Sylvan Pittsford Center</t>
  </si>
  <si>
    <t>33 Monroe Ave</t>
  </si>
  <si>
    <t>Scott Steron</t>
  </si>
  <si>
    <t>(585) 385-9480</t>
  </si>
  <si>
    <t>scott.steron@sylvanlearningny.com</t>
  </si>
  <si>
    <t>ABS10602</t>
  </si>
  <si>
    <t>Academy of Aviation</t>
  </si>
  <si>
    <t>67 Tower Rd Hangar T</t>
  </si>
  <si>
    <t xml:space="preserve">	West Harrison</t>
  </si>
  <si>
    <t>(914) 461-2336</t>
  </si>
  <si>
    <t>LAS11702</t>
  </si>
  <si>
    <t>Mid Island Air Service</t>
  </si>
  <si>
    <t>101 Hering Dr</t>
  </si>
  <si>
    <t>Ronkonkoma</t>
  </si>
  <si>
    <t>John Macchia</t>
  </si>
  <si>
    <t>(516) 987-6735</t>
  </si>
  <si>
    <t>jmacchia@nyjet.com</t>
  </si>
  <si>
    <t>ABS11707</t>
  </si>
  <si>
    <t xml:space="preserve">9100 Republic Airpt Route 109 </t>
  </si>
  <si>
    <t>LeCam Trinh</t>
  </si>
  <si>
    <t>(631) 391-9112</t>
  </si>
  <si>
    <t>cam@globalaviationcorp.net</t>
  </si>
  <si>
    <t>ABS11704</t>
  </si>
  <si>
    <t>Academy of Aviation Testing Center</t>
  </si>
  <si>
    <t>7150 Republic Airpt Ste 101 Main Terminal</t>
  </si>
  <si>
    <t>(631) 777-7772</t>
  </si>
  <si>
    <t>LAS11710</t>
  </si>
  <si>
    <t>Heritage Flight Academy</t>
  </si>
  <si>
    <t xml:space="preserve">2075 Smithtown Ave </t>
  </si>
  <si>
    <t>Kevin Smith</t>
  </si>
  <si>
    <t>(631) 471-3550</t>
  </si>
  <si>
    <t>kevin@heritageflightacademy.com</t>
  </si>
  <si>
    <t>ABS11501</t>
  </si>
  <si>
    <t>HTC Testing Center</t>
  </si>
  <si>
    <t>320 Post Ave, Suite 102</t>
  </si>
  <si>
    <t>Westbury</t>
  </si>
  <si>
    <t>Afzal Khan</t>
  </si>
  <si>
    <t>(516) 416-4925</t>
  </si>
  <si>
    <t>afzal@htc-tc.com</t>
  </si>
  <si>
    <t>LAS12301</t>
  </si>
  <si>
    <t>Richmor Aviation  Inc. - Schenectady</t>
  </si>
  <si>
    <t>19 Airpt Rd.</t>
  </si>
  <si>
    <t xml:space="preserve">Schenectady	</t>
  </si>
  <si>
    <t>Cynthia Benson</t>
  </si>
  <si>
    <t>(845) 401-8884</t>
  </si>
  <si>
    <t>cbensonfly@icloud.com</t>
  </si>
  <si>
    <t>ABS11706</t>
  </si>
  <si>
    <t>A.T.P., Inc. - ISP</t>
  </si>
  <si>
    <t>90 Arrival Ave #901</t>
  </si>
  <si>
    <t>Reconfirm.07</t>
  </si>
  <si>
    <t>ABS12601</t>
  </si>
  <si>
    <t>Dutchess Community College - Poughkeepsie</t>
  </si>
  <si>
    <t>53 Pendell Road</t>
  </si>
  <si>
    <t>Poughkeepsie</t>
  </si>
  <si>
    <t xml:space="preserve">Keith Tombrello </t>
  </si>
  <si>
    <t>(845) 4790-3734</t>
  </si>
  <si>
    <t xml:space="preserve">keith.tombrello@sunydutchess.edu </t>
  </si>
  <si>
    <t>ABS11102</t>
  </si>
  <si>
    <t>Aviation High School (Reserved for Student Testing Only call 718.361.2032)</t>
  </si>
  <si>
    <t xml:space="preserve">45-30 36St Queens Blvd </t>
  </si>
  <si>
    <t>Long Island City</t>
  </si>
  <si>
    <t>Antonio Pepenella</t>
  </si>
  <si>
    <t>(718) 361-2032</t>
  </si>
  <si>
    <t>apepene@schools.nyc.gov</t>
  </si>
  <si>
    <t>ABS14801</t>
  </si>
  <si>
    <t>Corning Community College</t>
  </si>
  <si>
    <t xml:space="preserve">1 Academic Drive </t>
  </si>
  <si>
    <t>Corning</t>
  </si>
  <si>
    <t xml:space="preserve">Laura Prestigiacomo </t>
  </si>
  <si>
    <t>(607) 962-9226</t>
  </si>
  <si>
    <t xml:space="preserve">Testing@corning-cc.edu </t>
  </si>
  <si>
    <t>ABS10603</t>
  </si>
  <si>
    <t>AVNA Learning Center - White Plains</t>
  </si>
  <si>
    <t>77 Tarrytown Rd Suite 1W</t>
  </si>
  <si>
    <t>White Plains</t>
  </si>
  <si>
    <t>(941) 561-3590</t>
  </si>
  <si>
    <t>ABS13401</t>
  </si>
  <si>
    <t>Mohawk Valley Testing Center- Rome</t>
  </si>
  <si>
    <t xml:space="preserve">625 Bomber Dr #133 </t>
  </si>
  <si>
    <t>Matteo Brement</t>
  </si>
  <si>
    <t>(315) 335-0575</t>
  </si>
  <si>
    <t xml:space="preserve">mattbrem@yahoo.com </t>
  </si>
  <si>
    <t>ABS43502</t>
  </si>
  <si>
    <t>PSI Examination Services-Maumee</t>
  </si>
  <si>
    <t>1446 S. REYNOLDS Rd, Ste 201</t>
  </si>
  <si>
    <t xml:space="preserve">Maumee	</t>
  </si>
  <si>
    <t>(D)2H(1)</t>
  </si>
  <si>
    <t>ABS43101</t>
  </si>
  <si>
    <t>PSI Examination Services-Columbus South</t>
  </si>
  <si>
    <t>6431 ALUM CREEK DR., Ste I</t>
  </si>
  <si>
    <t>Groveport</t>
  </si>
  <si>
    <t>ABS44103</t>
  </si>
  <si>
    <t>PSI Examination Services-Cleveland</t>
  </si>
  <si>
    <t>7029 Pearl Rd, Ste 320</t>
  </si>
  <si>
    <t>ABS43701</t>
  </si>
  <si>
    <t>PSI Examination Services-Cambridge</t>
  </si>
  <si>
    <t>1300 CLARK St, Ste #5</t>
  </si>
  <si>
    <t xml:space="preserve">Cambridge	</t>
  </si>
  <si>
    <t>19.July</t>
  </si>
  <si>
    <t>ABS44001</t>
  </si>
  <si>
    <t>Zone Aviation</t>
  </si>
  <si>
    <t xml:space="preserve">44050 Russia Rd </t>
  </si>
  <si>
    <t>Elyria</t>
  </si>
  <si>
    <t>Robert Snezek</t>
  </si>
  <si>
    <t>(440) 322-3692</t>
  </si>
  <si>
    <t>info@zoneaviation.com</t>
  </si>
  <si>
    <t>LAS45701</t>
  </si>
  <si>
    <t>Ohio Univ Aviation Dept</t>
  </si>
  <si>
    <t>751 Columbia Rd</t>
  </si>
  <si>
    <t xml:space="preserve">Albany	</t>
  </si>
  <si>
    <t>Theresa Meyer</t>
  </si>
  <si>
    <t>(740) 597-2696</t>
  </si>
  <si>
    <t>meyert@ohio.edu</t>
  </si>
  <si>
    <t>LAS45304</t>
  </si>
  <si>
    <t>Miami Valley Career Tech Center</t>
  </si>
  <si>
    <t>6801 Hoke Rd</t>
  </si>
  <si>
    <t>Clayton</t>
  </si>
  <si>
    <t>Joel Sink</t>
  </si>
  <si>
    <t>(937) 854-6089</t>
  </si>
  <si>
    <t>jsink@mvctc.com</t>
  </si>
  <si>
    <t>4240 Airport Rd Suite 106</t>
  </si>
  <si>
    <t>LAS43103</t>
  </si>
  <si>
    <t>Sundowner Aviation LLC</t>
  </si>
  <si>
    <t>3430 Old Columbus Rd NW</t>
  </si>
  <si>
    <t>Carroll</t>
  </si>
  <si>
    <t>Rita Pinney</t>
  </si>
  <si>
    <t xml:space="preserve"> (740) 654-7001</t>
  </si>
  <si>
    <t>rgp4paws@gmail.com</t>
  </si>
  <si>
    <t>ABS45401</t>
  </si>
  <si>
    <t>Moraine Airpark</t>
  </si>
  <si>
    <t xml:space="preserve">3800 Clearview Dr </t>
  </si>
  <si>
    <t>Dayton,</t>
  </si>
  <si>
    <t>Brad Templin</t>
  </si>
  <si>
    <t>(937) 681-1005</t>
  </si>
  <si>
    <t>brad.templin@moraineairpark.com</t>
  </si>
  <si>
    <t>ABS45303</t>
  </si>
  <si>
    <t>MacAir Aero Club</t>
  </si>
  <si>
    <t>140 N Valley Rd</t>
  </si>
  <si>
    <t xml:space="preserve">Xenia	</t>
  </si>
  <si>
    <t>Andrew Mort</t>
  </si>
  <si>
    <t>(937) 956-4554</t>
  </si>
  <si>
    <t>morta@macair.us</t>
  </si>
  <si>
    <t>ABS45101</t>
  </si>
  <si>
    <t>Sportys Academy</t>
  </si>
  <si>
    <t>Clermont County Airpt</t>
  </si>
  <si>
    <t>Batavia</t>
  </si>
  <si>
    <t>Stephanie Naegel</t>
  </si>
  <si>
    <t>(513) 735-9100</t>
  </si>
  <si>
    <t>snaegel@sportys.com</t>
  </si>
  <si>
    <t>ABS43203</t>
  </si>
  <si>
    <t>O S U - Flight Education</t>
  </si>
  <si>
    <t>2160 West Case Rd</t>
  </si>
  <si>
    <t xml:space="preserve">Brandon Mann </t>
  </si>
  <si>
    <t>(614) 292-5665</t>
  </si>
  <si>
    <t>mann.123@osu.edu</t>
  </si>
  <si>
    <t>ABS44204</t>
  </si>
  <si>
    <t>4020 Kent Rd</t>
  </si>
  <si>
    <t xml:space="preserve">Stow	</t>
  </si>
  <si>
    <t>Brian S. Neff</t>
  </si>
  <si>
    <t>(330) 672-1936</t>
  </si>
  <si>
    <t>bneff2@kent.edu</t>
  </si>
  <si>
    <t>ABS44202</t>
  </si>
  <si>
    <t>Skypark  Inc.</t>
  </si>
  <si>
    <t>3071 Greenwich Rd</t>
  </si>
  <si>
    <t>Joel Kull</t>
  </si>
  <si>
    <t>(330) 573-6437</t>
  </si>
  <si>
    <t>weltzienskypark@gmail.com</t>
  </si>
  <si>
    <t>LAS43702</t>
  </si>
  <si>
    <t>Y-City Flying Service</t>
  </si>
  <si>
    <t>1200 Fairview Rd</t>
  </si>
  <si>
    <t>Zanesville</t>
  </si>
  <si>
    <t>Valerie Norman</t>
  </si>
  <si>
    <t>(740) 683-7498</t>
  </si>
  <si>
    <t>valerienorman1172@yahoo.com</t>
  </si>
  <si>
    <t>ABS43402</t>
  </si>
  <si>
    <t>Bowling Green Flight Center</t>
  </si>
  <si>
    <t>905 E. Poe Rd</t>
  </si>
  <si>
    <t xml:space="preserve">	Bowling Green</t>
  </si>
  <si>
    <t>Janet Oehlers</t>
  </si>
  <si>
    <t>(419) 372-6601</t>
  </si>
  <si>
    <t>joehler@bgsu.edu</t>
  </si>
  <si>
    <t>ABS44102</t>
  </si>
  <si>
    <t>Zone Aviation (Cleveland)</t>
  </si>
  <si>
    <t xml:space="preserve">1501 N Marginal Rd </t>
  </si>
  <si>
    <t>(216) 333-1537</t>
  </si>
  <si>
    <t>bob@zoneaviation.com</t>
  </si>
  <si>
    <t>(i)1E(2),2H(2),4G(2),5H(1)</t>
  </si>
  <si>
    <t>ABS73104</t>
  </si>
  <si>
    <t>PSI Examination Services-Oklahoma City</t>
  </si>
  <si>
    <t>3800 N Classen Blvd, Ste C-20</t>
  </si>
  <si>
    <t>Oklahoma City</t>
  </si>
  <si>
    <t>OK</t>
  </si>
  <si>
    <t>ABS73801</t>
  </si>
  <si>
    <t>PSI Examination Services-Woodward</t>
  </si>
  <si>
    <t>1915 OKLAHOMA AVE, Ste 3</t>
  </si>
  <si>
    <t>Woodward</t>
  </si>
  <si>
    <t>ABS74501</t>
  </si>
  <si>
    <t>PSI Examination Services-McAlester</t>
  </si>
  <si>
    <t>21 EAST CARL ALBERT PARKWAY</t>
  </si>
  <si>
    <t>McAlester</t>
  </si>
  <si>
    <t>ABS74107</t>
  </si>
  <si>
    <t>PSI Examination Services-Tulsa</t>
  </si>
  <si>
    <t>2840 E. 51st St Ste 215</t>
  </si>
  <si>
    <t>Tulsa</t>
  </si>
  <si>
    <t>LAS74701</t>
  </si>
  <si>
    <t>SouthEastern Oklahoma State Univ.</t>
  </si>
  <si>
    <t>422 Cessna Dr, Box 4136</t>
  </si>
  <si>
    <t>Durant</t>
  </si>
  <si>
    <t>Michael Gaffney</t>
  </si>
  <si>
    <t>(580) 745-3245</t>
  </si>
  <si>
    <t>mgaffney@se.edu</t>
  </si>
  <si>
    <t>ABS74102</t>
  </si>
  <si>
    <t>Tulsa Technology Center - Riverside Campus</t>
  </si>
  <si>
    <t>801 E 91st St</t>
  </si>
  <si>
    <t>Diane Martin</t>
  </si>
  <si>
    <t>(918) 828-4029</t>
  </si>
  <si>
    <t>diane.martin@tulsatech.edu</t>
  </si>
  <si>
    <t>LAS73101</t>
  </si>
  <si>
    <t>Metro Tech-Aviation Career Ctr</t>
  </si>
  <si>
    <t>5600 S MacArthur Blvd.</t>
  </si>
  <si>
    <t xml:space="preserve">	Oklahoma City</t>
  </si>
  <si>
    <t>Michael Branch</t>
  </si>
  <si>
    <t>(405) 595-5500</t>
  </si>
  <si>
    <t>michael.branch@metrotech.edu</t>
  </si>
  <si>
    <t>LAS73006</t>
  </si>
  <si>
    <t>Oklahoma Aviation LLC</t>
  </si>
  <si>
    <t>5901 Philip J Rhoads Ave Hangar 14</t>
  </si>
  <si>
    <t>Bethany</t>
  </si>
  <si>
    <t>Cyrena Albert</t>
  </si>
  <si>
    <t>(405) 787-4568</t>
  </si>
  <si>
    <t>ca@okav.co</t>
  </si>
  <si>
    <t>LAS74801</t>
  </si>
  <si>
    <t>Gordon Cooper Technology Center</t>
  </si>
  <si>
    <t>2600 Airpt Dr Aviation Campus</t>
  </si>
  <si>
    <t>Shawnee</t>
  </si>
  <si>
    <t>Jeana Shrum</t>
  </si>
  <si>
    <t>(405) 227-2047</t>
  </si>
  <si>
    <t>jeanas@gctech.edu</t>
  </si>
  <si>
    <t>LAS74001</t>
  </si>
  <si>
    <t>OSU Testing Center</t>
  </si>
  <si>
    <t>1524 W Admiral OSU 107 UAT Bldg</t>
  </si>
  <si>
    <t xml:space="preserve">Stillwater	</t>
  </si>
  <si>
    <t>James Knecht</t>
  </si>
  <si>
    <t>(405) 744-9650</t>
  </si>
  <si>
    <t>james.knecht@okstate.edu</t>
  </si>
  <si>
    <t>ABS73002</t>
  </si>
  <si>
    <t>Chickasha Wings  Inc.</t>
  </si>
  <si>
    <t>2376 Beechcraft Rd</t>
  </si>
  <si>
    <t>Chickasha</t>
  </si>
  <si>
    <t>Mitchell Williams</t>
  </si>
  <si>
    <t>(405) 224-8328</t>
  </si>
  <si>
    <t>Mitchw1962@gmail.com</t>
  </si>
  <si>
    <t>LAS74103</t>
  </si>
  <si>
    <t>Spartan College of Aeronautics and Technology</t>
  </si>
  <si>
    <t>123 W. Cessna</t>
  </si>
  <si>
    <t>Adam Hodgin</t>
  </si>
  <si>
    <t>(918) 831-8665</t>
  </si>
  <si>
    <t>tulsa.testingcenter@spartan.edu</t>
  </si>
  <si>
    <t>LAS74102</t>
  </si>
  <si>
    <t>Christiansen Aviation Inc.</t>
  </si>
  <si>
    <t>PO Box 702412 200 Lear Jet ln</t>
  </si>
  <si>
    <t>Bryan Christiansen</t>
  </si>
  <si>
    <t>(918) 298-6650</t>
  </si>
  <si>
    <t>bryan@christiansenaviation.com</t>
  </si>
  <si>
    <t>LAS73502</t>
  </si>
  <si>
    <t>Western Oklahoma State College</t>
  </si>
  <si>
    <t>2801 N Main St Rm SCC203</t>
  </si>
  <si>
    <t>Altus</t>
  </si>
  <si>
    <t>Magali Sanchez</t>
  </si>
  <si>
    <t>(580) 477-7944</t>
  </si>
  <si>
    <t>magali.sanchez@wosc.edu</t>
  </si>
  <si>
    <t>ABS97601</t>
  </si>
  <si>
    <t>Klamath Community College</t>
  </si>
  <si>
    <t>7390 South 6th Street</t>
  </si>
  <si>
    <t>Klamath Falls</t>
  </si>
  <si>
    <t>Rick Ball</t>
  </si>
  <si>
    <t>(541) 880-2256</t>
  </si>
  <si>
    <t>ballr@klamathcc.edu</t>
  </si>
  <si>
    <t>LAS97102</t>
  </si>
  <si>
    <t>Precision Aviation Training</t>
  </si>
  <si>
    <t>17770 NE Aviation Way</t>
  </si>
  <si>
    <t>Newberg</t>
  </si>
  <si>
    <t>Michael Scott</t>
  </si>
  <si>
    <t>(503) 537-0108</t>
  </si>
  <si>
    <t>mscott@flypureflight.com</t>
  </si>
  <si>
    <t>08/27/24</t>
  </si>
  <si>
    <t>LAS97006</t>
  </si>
  <si>
    <t>Hillsboro Aero Academy - Troutdale Center</t>
  </si>
  <si>
    <t>911 NW Graham Rd</t>
  </si>
  <si>
    <t xml:space="preserve">Troutdale	</t>
  </si>
  <si>
    <t>Kimberly Whipps</t>
  </si>
  <si>
    <t>(503) 489-1906</t>
  </si>
  <si>
    <t>kwhipps@flyhaa.com</t>
  </si>
  <si>
    <t>LAS97305</t>
  </si>
  <si>
    <t>Nutsch.com LLC</t>
  </si>
  <si>
    <t>4901 Airpt Rd</t>
  </si>
  <si>
    <t xml:space="preserve">Independence	</t>
  </si>
  <si>
    <t>Wayne Nutsch</t>
  </si>
  <si>
    <t>(503) 428-7209</t>
  </si>
  <si>
    <t>wayne@nutsch.com</t>
  </si>
  <si>
    <t>LAS97703</t>
  </si>
  <si>
    <t>Leading Edge Aviation Inc.</t>
  </si>
  <si>
    <t>63048 Powell Butte Hwy</t>
  </si>
  <si>
    <t>Bend</t>
  </si>
  <si>
    <t xml:space="preserve">Katharine Ayres  </t>
  </si>
  <si>
    <t>(541) 383-8825</t>
  </si>
  <si>
    <t xml:space="preserve">KAyres@flybend.com </t>
  </si>
  <si>
    <t>LAS97104</t>
  </si>
  <si>
    <t>Hillsboro Aero Academy</t>
  </si>
  <si>
    <t xml:space="preserve">3565 NE Cornell Rd </t>
  </si>
  <si>
    <t>Hillsboro</t>
  </si>
  <si>
    <t>Kasi Crimson</t>
  </si>
  <si>
    <t>(503) 726-3000</t>
  </si>
  <si>
    <t>kcrismon@flyhaa.com</t>
  </si>
  <si>
    <t>ABS97100</t>
  </si>
  <si>
    <t>Jerry Trimble Helicopters</t>
  </si>
  <si>
    <t xml:space="preserve">4050 SE Nimbus Loop </t>
  </si>
  <si>
    <t>McMinnville</t>
  </si>
  <si>
    <t>Alison Row</t>
  </si>
  <si>
    <t>(503) 577-6371</t>
  </si>
  <si>
    <t>alison@jerrytrimblehelicopters.com</t>
  </si>
  <si>
    <t>Jan-Dec</t>
  </si>
  <si>
    <t>ABS97801</t>
  </si>
  <si>
    <t>PSI Examination Services-Baker City</t>
  </si>
  <si>
    <t>2101 Main ST #203</t>
  </si>
  <si>
    <t>Baker City</t>
  </si>
  <si>
    <t>ABS97703</t>
  </si>
  <si>
    <t>PSI Examination Services-Bend</t>
  </si>
  <si>
    <t>325 NW Vermont Place #106</t>
  </si>
  <si>
    <t>ABS97003</t>
  </si>
  <si>
    <t>PSI Examination Services-Wilsonville</t>
  </si>
  <si>
    <t>25195 SW Parkway Ave, Ste 105, Parkway Plaza Bldg</t>
  </si>
  <si>
    <t xml:space="preserve">Wilsonville	</t>
  </si>
  <si>
    <t>ABS97406</t>
  </si>
  <si>
    <t>PSI Examination Services-Eugene</t>
  </si>
  <si>
    <t>1955 Empire Park Dr Ste A</t>
  </si>
  <si>
    <t>Eugene</t>
  </si>
  <si>
    <t>ABS97504</t>
  </si>
  <si>
    <t>PSI Examination Services-Medford</t>
  </si>
  <si>
    <t>1236 A N Riverside Ave, Ste A</t>
  </si>
  <si>
    <t>ABS97202</t>
  </si>
  <si>
    <t>PSI Examination Services - PORTLAND (BARBUR BLVD)</t>
  </si>
  <si>
    <t>9320 SW Barbur Blvd, Suite 170 Portland</t>
  </si>
  <si>
    <t>(971) 420-8138</t>
  </si>
  <si>
    <t>ABS97004</t>
  </si>
  <si>
    <t>Aurora Flight Training Fly North of Known</t>
  </si>
  <si>
    <t xml:space="preserve">22785 Airport Rd NE, Box 127 </t>
  </si>
  <si>
    <t>Abel Magana</t>
  </si>
  <si>
    <t>(503) 891-2392</t>
  </si>
  <si>
    <t>Abel@auroraflighttraining.com</t>
  </si>
  <si>
    <t>ABS97102</t>
  </si>
  <si>
    <t>NW Wings Aviation</t>
  </si>
  <si>
    <t xml:space="preserve">3355 NE Cornell Rd Suite 7 </t>
  </si>
  <si>
    <t>Elad Segal</t>
  </si>
  <si>
    <t>(503) 446-8484</t>
  </si>
  <si>
    <t>esegal@nwwafly.com</t>
  </si>
  <si>
    <t>ABS16502</t>
  </si>
  <si>
    <t>PSI Examination Services-Erie</t>
  </si>
  <si>
    <t>2700 W 21st St., Ste 21 &amp; 22</t>
  </si>
  <si>
    <t>Erie</t>
  </si>
  <si>
    <t>ABS15201</t>
  </si>
  <si>
    <t>PSI Examination Services-Pittsburgh</t>
  </si>
  <si>
    <t>1789 South Braddock Ave, Ste 296, Towne Center</t>
  </si>
  <si>
    <t>Pittsburgh</t>
  </si>
  <si>
    <t>(D)2H(4)</t>
  </si>
  <si>
    <t>ABS19002</t>
  </si>
  <si>
    <t>PSI Examination Services-Philadelphia</t>
  </si>
  <si>
    <t>One Bala Ave Ste 315</t>
  </si>
  <si>
    <t xml:space="preserve">	Bala Cynwyd</t>
  </si>
  <si>
    <t>07/23/24</t>
  </si>
  <si>
    <t>ABS18401</t>
  </si>
  <si>
    <t>PSI Examination Services-Scranton</t>
  </si>
  <si>
    <t>1125 Lackawanna Trail</t>
  </si>
  <si>
    <t xml:space="preserve">	Clarks Summit</t>
  </si>
  <si>
    <t>07/24/24</t>
  </si>
  <si>
    <t>ABS19001</t>
  </si>
  <si>
    <t>PSI Examination Services-Bristol</t>
  </si>
  <si>
    <t>1200 Veteran's Highway, Ste B4</t>
  </si>
  <si>
    <t>Bristol</t>
  </si>
  <si>
    <t>ABS15601</t>
  </si>
  <si>
    <t>PSI Examination Services-Greensburg</t>
  </si>
  <si>
    <t>116 E Pittsburgh St, Ste 101, Dicesare Bldg</t>
  </si>
  <si>
    <t>Greensburg</t>
  </si>
  <si>
    <t>ABS19403</t>
  </si>
  <si>
    <t>AVNA Learning Center - King of Prussia</t>
  </si>
  <si>
    <t>601 South Henderson Rd, Ste 205</t>
  </si>
  <si>
    <t>King of Prussia</t>
  </si>
  <si>
    <t>Justice Vasquez</t>
  </si>
  <si>
    <t>(929) 325-4977</t>
  </si>
  <si>
    <t>justice@avnalearningcenter.com</t>
  </si>
  <si>
    <t>LAS16001</t>
  </si>
  <si>
    <t>AirQuest Aviation</t>
  </si>
  <si>
    <t xml:space="preserve">485 Airpt Rd.,  Butler County Airfield </t>
  </si>
  <si>
    <t>Butler</t>
  </si>
  <si>
    <t>Jennifer Titus</t>
  </si>
  <si>
    <t>(724)-586-6023</t>
  </si>
  <si>
    <t>j_titus@airquestaviation.com</t>
  </si>
  <si>
    <t>LAS16101</t>
  </si>
  <si>
    <t>Haski Aviation, Inc. - SSP</t>
  </si>
  <si>
    <t>406 Frank Farone Dr.</t>
  </si>
  <si>
    <t>New Castle</t>
  </si>
  <si>
    <t>Tammy Treimer</t>
  </si>
  <si>
    <t>(724) 652-5546</t>
  </si>
  <si>
    <t>tammy@skysupplyusa.com</t>
  </si>
  <si>
    <t>LAS15101</t>
  </si>
  <si>
    <t>Pittsburgh Institute of Aeronautics</t>
  </si>
  <si>
    <t>5 Allegheny County Airpt</t>
  </si>
  <si>
    <t>West Mifflin</t>
  </si>
  <si>
    <t>Brittany Elliott</t>
  </si>
  <si>
    <t xml:space="preserve">(412) 346-2138 </t>
  </si>
  <si>
    <t>belliott@pia.edu</t>
  </si>
  <si>
    <t>ABS15003</t>
  </si>
  <si>
    <t>Aces Aviation</t>
  </si>
  <si>
    <t xml:space="preserve">	7 Piper St. Ste 1</t>
  </si>
  <si>
    <t xml:space="preserve">	Beaver Falls</t>
  </si>
  <si>
    <t>Carmen Romeo</t>
  </si>
  <si>
    <t>(724) 891-2237</t>
  </si>
  <si>
    <t>cromeo@acesbvi.com</t>
  </si>
  <si>
    <t>ABS15103</t>
  </si>
  <si>
    <t>Pittsburgh Flight Training Center</t>
  </si>
  <si>
    <t>Allegheny County Airpt Lebanon Church Rd Hangar 7</t>
  </si>
  <si>
    <t>Cody Paul</t>
  </si>
  <si>
    <t>(412) 466-1111</t>
  </si>
  <si>
    <t>CodySteelers@icloud.com</t>
  </si>
  <si>
    <t>ABS15902</t>
  </si>
  <si>
    <t>Nulton Aviation Services, Inc.</t>
  </si>
  <si>
    <t>469 Airpt Rd</t>
  </si>
  <si>
    <t>Johnstown</t>
  </si>
  <si>
    <t xml:space="preserve">Joy Burkholder </t>
  </si>
  <si>
    <t>(814) 361-3500</t>
  </si>
  <si>
    <t>jburkholder@nultonaviation.com</t>
  </si>
  <si>
    <t>ABS17102</t>
  </si>
  <si>
    <t>AVNA Learning Center - Harrisburg</t>
  </si>
  <si>
    <t>4309 Linglestown Rd Ste 114</t>
  </si>
  <si>
    <t>Harrisburg</t>
  </si>
  <si>
    <t>ABS17501</t>
  </si>
  <si>
    <t>Aero-Tech Services  Inc.</t>
  </si>
  <si>
    <t>500 Airpt Rd Ste P</t>
  </si>
  <si>
    <t>Lititz</t>
  </si>
  <si>
    <t>Amber Lynn</t>
  </si>
  <si>
    <t>(717) 394-2675</t>
  </si>
  <si>
    <t>amberl@aerotechservices.com</t>
  </si>
  <si>
    <t>LAS19103</t>
  </si>
  <si>
    <t>Aviation Institute of Maintenance - Philadelphia</t>
  </si>
  <si>
    <t xml:space="preserve">3001 Grant Ave </t>
  </si>
  <si>
    <t>Philadelphia</t>
  </si>
  <si>
    <t>Kassandra DiBello</t>
  </si>
  <si>
    <t>(215) 676-7700</t>
  </si>
  <si>
    <t>kdibello@aviationmaintenance.edu</t>
  </si>
  <si>
    <t>LAS19105</t>
  </si>
  <si>
    <t>Legacy Aviation LLC</t>
  </si>
  <si>
    <t xml:space="preserve">9800 Ashton Rd Ste 11 </t>
  </si>
  <si>
    <t>David Levine</t>
  </si>
  <si>
    <t>(215) 969-0311</t>
  </si>
  <si>
    <t>davidl@flywithlegacy.com</t>
  </si>
  <si>
    <t>ABS18104</t>
  </si>
  <si>
    <t>BCY Testing Solution - PA</t>
  </si>
  <si>
    <t>961 Macron Blvd Suite 101</t>
  </si>
  <si>
    <t>(610) 691-1546</t>
  </si>
  <si>
    <t>ABS17702</t>
  </si>
  <si>
    <t>Energy Aviation</t>
  </si>
  <si>
    <t>580 S. Loyalsock Ave</t>
  </si>
  <si>
    <t>Montoursville</t>
  </si>
  <si>
    <t>David Hall</t>
  </si>
  <si>
    <t>(570) 368-2651</t>
  </si>
  <si>
    <t>dhall@energyipt.com</t>
  </si>
  <si>
    <t>ABS17802</t>
  </si>
  <si>
    <t>Commonwealth University of PA- Bloomsburg</t>
  </si>
  <si>
    <t xml:space="preserve">411 Lightstreet Road </t>
  </si>
  <si>
    <t>Bloomsburg</t>
  </si>
  <si>
    <t>Dr. Kathy Kollar-Valovage</t>
  </si>
  <si>
    <t>(570) 389-5294</t>
  </si>
  <si>
    <t xml:space="preserve"> kkollar@commonwealthu.edu  </t>
  </si>
  <si>
    <t>LAS00901</t>
  </si>
  <si>
    <t>Isla Grande Flying School</t>
  </si>
  <si>
    <t>Fernando Luis Ribas Dominicci Airpt Log G-6A N Side of Airpt</t>
  </si>
  <si>
    <t xml:space="preserve">	San Juan</t>
  </si>
  <si>
    <t>PR</t>
  </si>
  <si>
    <t>Carlos Reyes</t>
  </si>
  <si>
    <t>(787) 722-1160</t>
  </si>
  <si>
    <t>igfsserv@prtc.net</t>
  </si>
  <si>
    <t>ABS00906</t>
  </si>
  <si>
    <t>Expertis Educational Group - San Juan - SSP</t>
  </si>
  <si>
    <t>623 AVENIDA PONCE DE LEON</t>
  </si>
  <si>
    <t>San Juan</t>
  </si>
  <si>
    <t>(787) 267-1153</t>
  </si>
  <si>
    <t>ABS00601</t>
  </si>
  <si>
    <t>Expertis Educational Group - Yauco - SSP</t>
  </si>
  <si>
    <t>1000 Carr 116 Ste 205 – Centro Profesional del Sur</t>
  </si>
  <si>
    <t>Yauvo</t>
  </si>
  <si>
    <t>ABS96704</t>
  </si>
  <si>
    <t>Barbers Point Aviation Services</t>
  </si>
  <si>
    <t>91-1259 Midway Rd Bldg 104 Kalaeloa Airpt Tower Bldg. #104</t>
  </si>
  <si>
    <t>Kapolei</t>
  </si>
  <si>
    <t>Anuhea Perry</t>
  </si>
  <si>
    <t>(808) 451-2770</t>
  </si>
  <si>
    <t>aperry@bpaviation.com</t>
  </si>
  <si>
    <t>ABS29903</t>
  </si>
  <si>
    <t>PSI Examination Services-Beaufort</t>
  </si>
  <si>
    <t>69 Robert Smalls Pkwy, SC-170, Unit 4D, Regions Bank Bldg</t>
  </si>
  <si>
    <t>Beaufort</t>
  </si>
  <si>
    <t>SC</t>
  </si>
  <si>
    <t>ABS29201</t>
  </si>
  <si>
    <t>PSI Examination Services-Columbia</t>
  </si>
  <si>
    <t>121 Executive Center Dr, Ste 143, Synergy Business Park Congaree Bldg</t>
  </si>
  <si>
    <t>ABS29501</t>
  </si>
  <si>
    <t>PSI Examination Services-Myrtle Beach</t>
  </si>
  <si>
    <t>1601 N Oak St., Ste 305</t>
  </si>
  <si>
    <t xml:space="preserve">	Myrtle Beach</t>
  </si>
  <si>
    <t>ABS29604</t>
  </si>
  <si>
    <t>PSI Examination Services-Greenville/Spartanburg</t>
  </si>
  <si>
    <t>150 Executive Center Dr, Ste 218, Kroger Center Anderson Bldg</t>
  </si>
  <si>
    <t>ABS29403</t>
  </si>
  <si>
    <t>PSI Examination Services-Charleston</t>
  </si>
  <si>
    <t>4600 Goer Dr, Ste 112A</t>
  </si>
  <si>
    <t>Charleston</t>
  </si>
  <si>
    <t>LAS29506</t>
  </si>
  <si>
    <t>Pittsburgh Institute of Aeronautics - Myrtle Beach</t>
  </si>
  <si>
    <t>1038 Shine Ave</t>
  </si>
  <si>
    <t>Myrtle Beach</t>
  </si>
  <si>
    <t>Mindy Pavilonis</t>
  </si>
  <si>
    <t>(843) 238-2700</t>
  </si>
  <si>
    <t>MPavilonis@pia.edu</t>
  </si>
  <si>
    <t>ABS29402</t>
  </si>
  <si>
    <t>Trident Technical College</t>
  </si>
  <si>
    <t>7000 Rivers Ave Student Cntr Bldg 410 Rm 202 (Southgate Entrance)</t>
  </si>
  <si>
    <t>Jason Cameron</t>
  </si>
  <si>
    <t>(843) 574-6332</t>
  </si>
  <si>
    <t>jason.cameron@tridenttech.edu</t>
  </si>
  <si>
    <t>ABS29103</t>
  </si>
  <si>
    <t>Central Carolina Technical College - Sumter</t>
  </si>
  <si>
    <t>506 North Guignard Drive</t>
  </si>
  <si>
    <t>Sumter</t>
  </si>
  <si>
    <t>Marzie Wallick</t>
  </si>
  <si>
    <t>(803) 774-3388</t>
  </si>
  <si>
    <t>mwallick@cctech.edu</t>
  </si>
  <si>
    <t>ABS29801</t>
  </si>
  <si>
    <t>Aiken Technical College</t>
  </si>
  <si>
    <t>2276 Jefferson Davis Hwy, Buidling 700 - Rm 742</t>
  </si>
  <si>
    <t>Graniteville</t>
  </si>
  <si>
    <t>Jeffrey Boehl</t>
  </si>
  <si>
    <t>(803) 508-7467</t>
  </si>
  <si>
    <t>boehlj@atc.edu </t>
  </si>
  <si>
    <t>LAS29604</t>
  </si>
  <si>
    <t>Greenville Technical College</t>
  </si>
  <si>
    <t>506 South Pleasantburg Dr</t>
  </si>
  <si>
    <t xml:space="preserve">Norma Bennett </t>
  </si>
  <si>
    <t>(864) 250-8020</t>
  </si>
  <si>
    <t>gail.bennett@gvltec.edu</t>
  </si>
  <si>
    <t>ABS29603</t>
  </si>
  <si>
    <t>USAeroFlight</t>
  </si>
  <si>
    <t>10 Opportunity Place</t>
  </si>
  <si>
    <t>Michael Gonzales</t>
  </si>
  <si>
    <t xml:space="preserve">(864) 360-4234 </t>
  </si>
  <si>
    <t>mgonzales@usaeroflight.net</t>
  </si>
  <si>
    <t>ABS29302</t>
  </si>
  <si>
    <t>Kocch Testing Centers of America - Spartanburg</t>
  </si>
  <si>
    <t>343-A E Blackstock Rd</t>
  </si>
  <si>
    <t>Spartanburg</t>
  </si>
  <si>
    <t>ABS29202</t>
  </si>
  <si>
    <t>BCY Testing Solution – Columbia</t>
  </si>
  <si>
    <t xml:space="preserve">115 Atrium Way Suite 101 </t>
  </si>
  <si>
    <t xml:space="preserve"> (803) 828-3021</t>
  </si>
  <si>
    <t xml:space="preserve">reginald@bcytesting.com </t>
  </si>
  <si>
    <t>ABS29502</t>
  </si>
  <si>
    <t>Poynor Adult Education</t>
  </si>
  <si>
    <t xml:space="preserve">500 S Dargan St 1st Floor Room 114 </t>
  </si>
  <si>
    <t>Florence</t>
  </si>
  <si>
    <t>Lisa Justice</t>
  </si>
  <si>
    <t>(843) 758-6411</t>
  </si>
  <si>
    <t xml:space="preserve">ljustice@fsd1.org </t>
  </si>
  <si>
    <t>LAS57201</t>
  </si>
  <si>
    <t>Lake Area Technical Institute</t>
  </si>
  <si>
    <t>1201 Arrow Ave NE, Student Center Rm 103</t>
  </si>
  <si>
    <t xml:space="preserve">Watertown	</t>
  </si>
  <si>
    <t>SD</t>
  </si>
  <si>
    <t>Holly Miller</t>
  </si>
  <si>
    <t>(605) 882-5284</t>
  </si>
  <si>
    <t>Holly.Miller@lakeareatech.edu</t>
  </si>
  <si>
    <t>LAS57001</t>
  </si>
  <si>
    <t>Riggin Flight Service</t>
  </si>
  <si>
    <t>1600 Airpt Dr</t>
  </si>
  <si>
    <t xml:space="preserve">Madison	</t>
  </si>
  <si>
    <t>Brandize Nelson</t>
  </si>
  <si>
    <t>(605) 256-9774</t>
  </si>
  <si>
    <t>riggin-flight-service@hotmail.com</t>
  </si>
  <si>
    <t>LAS57002</t>
  </si>
  <si>
    <t>Legacy Aviation - Tea</t>
  </si>
  <si>
    <t>47012 Great Plains Place</t>
  </si>
  <si>
    <t>Tea</t>
  </si>
  <si>
    <t xml:space="preserve">Idali Hall </t>
  </si>
  <si>
    <t>(605) 368-2841</t>
  </si>
  <si>
    <t>testcenter57002@gmail.com</t>
  </si>
  <si>
    <t>ABS57702</t>
  </si>
  <si>
    <t>Career Learning Center of the Black Hills - Rapid City - AAV</t>
  </si>
  <si>
    <t>730 East Watertown St</t>
  </si>
  <si>
    <t>Rapid City</t>
  </si>
  <si>
    <t>Laura Hawley</t>
  </si>
  <si>
    <t>(605) 394-5120</t>
  </si>
  <si>
    <t xml:space="preserve">lhawley@clcbh.org </t>
  </si>
  <si>
    <t>ABS57002</t>
  </si>
  <si>
    <t>South Dakota State University Aviation Resource Center</t>
  </si>
  <si>
    <t>201 W 2nd St S</t>
  </si>
  <si>
    <t xml:space="preserve">Brookings	</t>
  </si>
  <si>
    <t>Joanne Hanson</t>
  </si>
  <si>
    <t>(605) 688-5769</t>
  </si>
  <si>
    <t>Joanne.Hanson@sdstate.edu</t>
  </si>
  <si>
    <t>LAS57401</t>
  </si>
  <si>
    <t>Aberdeen Flying Service - SSP</t>
  </si>
  <si>
    <t xml:space="preserve">4430 E Hwy 12,  Aberdeen Municipal Airpt </t>
  </si>
  <si>
    <t>Aberdeen</t>
  </si>
  <si>
    <t>Janna Caven</t>
  </si>
  <si>
    <t>(605) 225-1384</t>
  </si>
  <si>
    <t>jcavenafs@gmail.com</t>
  </si>
  <si>
    <t>ABS37402</t>
  </si>
  <si>
    <t>PSI Examination Services-Chattanooga</t>
  </si>
  <si>
    <t>6918 Shallowford Rd, Ste 314</t>
  </si>
  <si>
    <t>Chattanooga</t>
  </si>
  <si>
    <t>TN</t>
  </si>
  <si>
    <t>ABS37603</t>
  </si>
  <si>
    <t>PSI Examination Services-Johnson City</t>
  </si>
  <si>
    <t xml:space="preserve">904 Sunset Dr, 	Ste 7A </t>
  </si>
  <si>
    <t xml:space="preserve">	Johnson City</t>
  </si>
  <si>
    <t>ABS37203</t>
  </si>
  <si>
    <t>PSI Examination Services-Nashville</t>
  </si>
  <si>
    <t>1102 Kermit Dr, Ste 101</t>
  </si>
  <si>
    <t>Nashville</t>
  </si>
  <si>
    <t>(D)5H(3),1E(2),2H(10)</t>
  </si>
  <si>
    <t>ABS38303</t>
  </si>
  <si>
    <t>PSI Examination Services-Jackson, TN</t>
  </si>
  <si>
    <t>368 N Parkway, Ste 3</t>
  </si>
  <si>
    <t>(D)2H(3)</t>
  </si>
  <si>
    <t>ABS37801</t>
  </si>
  <si>
    <t>Sevier County Aviation  Inc.</t>
  </si>
  <si>
    <t xml:space="preserve">1255 Airpt Rd </t>
  </si>
  <si>
    <t>Sevierville</t>
  </si>
  <si>
    <t>Jessica Walters</t>
  </si>
  <si>
    <t xml:space="preserve">(865) 453-5867 </t>
  </si>
  <si>
    <t>jessica@seviercountyaviation.com</t>
  </si>
  <si>
    <t>ABS37301</t>
  </si>
  <si>
    <t>Athens Air  LLC</t>
  </si>
  <si>
    <t xml:space="preserve">195 County Rd 552 </t>
  </si>
  <si>
    <t>Athens</t>
  </si>
  <si>
    <t xml:space="preserve">Kristine Gentry </t>
  </si>
  <si>
    <t>(423) 745-4939</t>
  </si>
  <si>
    <t>athensair@email.com</t>
  </si>
  <si>
    <t>ABS37902</t>
  </si>
  <si>
    <t>Rocky Top Testing - Knoxville</t>
  </si>
  <si>
    <t>301 S Gallaher View Rd Suite 114</t>
  </si>
  <si>
    <t>Knoxville</t>
  </si>
  <si>
    <t>(864) 806-9086</t>
  </si>
  <si>
    <t>ABS37103</t>
  </si>
  <si>
    <t>A.T.P.  Inc. - MQY</t>
  </si>
  <si>
    <t>300 Doug Warpoole Rd Ste B</t>
  </si>
  <si>
    <t xml:space="preserve">Smyrna	</t>
  </si>
  <si>
    <t>ABS37004</t>
  </si>
  <si>
    <t>Bakers School of Aeronautics</t>
  </si>
  <si>
    <t>100 Glidepath Way</t>
  </si>
  <si>
    <t>Lebanon</t>
  </si>
  <si>
    <t>Jonathan Wickes</t>
  </si>
  <si>
    <t>(615) 784-4212</t>
  </si>
  <si>
    <t>jwickes@bakersschool.com</t>
  </si>
  <si>
    <t>ABS37102</t>
  </si>
  <si>
    <t>Murfreesboro Aviation LLC</t>
  </si>
  <si>
    <t>1936 Memorial Blvd Murfreesboro Municipal (MBT ) Airpt</t>
  </si>
  <si>
    <t>Murfreesboro</t>
  </si>
  <si>
    <t>James Gardner</t>
  </si>
  <si>
    <t>(615) 604-9292</t>
  </si>
  <si>
    <t>jim@murfreesboroaviation.com</t>
  </si>
  <si>
    <t>ABS37202</t>
  </si>
  <si>
    <t>Tennessee Flight Training</t>
  </si>
  <si>
    <t xml:space="preserve">801 Hangar ln - Hangar #7 </t>
  </si>
  <si>
    <t>Robert Erlanson</t>
  </si>
  <si>
    <t>(615) 366-9192</t>
  </si>
  <si>
    <t>cerlanson@tnflighttraining.com</t>
  </si>
  <si>
    <t>ABS37001</t>
  </si>
  <si>
    <t>North Central Institute</t>
  </si>
  <si>
    <t xml:space="preserve">168 Jack Miller Blvd. </t>
  </si>
  <si>
    <t>Clarksville</t>
  </si>
  <si>
    <t>Tamela Taliento</t>
  </si>
  <si>
    <t>(931) 431-9700</t>
  </si>
  <si>
    <t>ttaliento@nci.edu</t>
  </si>
  <si>
    <t>ABS38201</t>
  </si>
  <si>
    <t>Everett-Stewart Regional Airport</t>
  </si>
  <si>
    <t>1489 Airpt Cir Everett - Stewart (UCY) Airpt</t>
  </si>
  <si>
    <t>Don Coady</t>
  </si>
  <si>
    <t>(731) 885-1221</t>
  </si>
  <si>
    <t>esra@estewartregionalairport.us</t>
  </si>
  <si>
    <t>LAS38103</t>
  </si>
  <si>
    <t>Tennessee College of Applied Technology</t>
  </si>
  <si>
    <t>550 Alabama Ave</t>
  </si>
  <si>
    <t xml:space="preserve">Memphis	</t>
  </si>
  <si>
    <t>Cassandra Williams</t>
  </si>
  <si>
    <t>(901) 543-6134</t>
  </si>
  <si>
    <t>cassandra.williams@tcatmemphis.edu</t>
  </si>
  <si>
    <t>ABS38103</t>
  </si>
  <si>
    <t>University of Memphis</t>
  </si>
  <si>
    <t>3669 Alumni Drive, Brister Hall 112</t>
  </si>
  <si>
    <t>Memphis</t>
  </si>
  <si>
    <t>Trenda M Smith</t>
  </si>
  <si>
    <t>(901) 678-2428</t>
  </si>
  <si>
    <t>tmmoore1@memphis.edu</t>
  </si>
  <si>
    <t>American Flyers (Addison)</t>
  </si>
  <si>
    <t>16151 Addison Rd</t>
  </si>
  <si>
    <t>LAS78501</t>
  </si>
  <si>
    <t>Texas State Technical College - Harlingen</t>
  </si>
  <si>
    <t>1902 N Loop 499 Student Services Center Rm 312</t>
  </si>
  <si>
    <t>Llesmin Gonzalez</t>
  </si>
  <si>
    <t>(956) 364-4309</t>
  </si>
  <si>
    <t>llesmin.gonzalez@tstc.edu</t>
  </si>
  <si>
    <t>ABS78504</t>
  </si>
  <si>
    <t>S.O.A.R.D. Solutions, LLC</t>
  </si>
  <si>
    <t>400 N. McColl</t>
  </si>
  <si>
    <t xml:space="preserve">McAllen	</t>
  </si>
  <si>
    <t>Kathryn Franz</t>
  </si>
  <si>
    <t>(956) 929-0636</t>
  </si>
  <si>
    <t>Kathryn@soard-solutions.com</t>
  </si>
  <si>
    <t>New Site</t>
  </si>
  <si>
    <t>ABS78502</t>
  </si>
  <si>
    <t>McCreery Aviation Company  Inc.</t>
  </si>
  <si>
    <t>2400 S 10th St</t>
  </si>
  <si>
    <t>Fernando Rodriguez</t>
  </si>
  <si>
    <t>(956) 451-4351</t>
  </si>
  <si>
    <t>rodferdfaith@yahoo.com</t>
  </si>
  <si>
    <t>LAS77306</t>
  </si>
  <si>
    <t>Lone Star Testing Center</t>
  </si>
  <si>
    <t>5052 Central Parkway Bldg 16</t>
  </si>
  <si>
    <t>Conroe</t>
  </si>
  <si>
    <t>Robert Cunningham</t>
  </si>
  <si>
    <t>(832) 721-3158</t>
  </si>
  <si>
    <t>justfly.hou@att.net</t>
  </si>
  <si>
    <t>ABS78403</t>
  </si>
  <si>
    <t>Texas A&amp;M University-Corpus Christi</t>
  </si>
  <si>
    <t>6300 Ocean Drive, RM 124 Corpus Christi Hall</t>
  </si>
  <si>
    <t xml:space="preserve">Corpus Christi </t>
  </si>
  <si>
    <t>Judith Perales</t>
  </si>
  <si>
    <t>(361) 825-3733</t>
  </si>
  <si>
    <t>judith.perales@tamucc.edu</t>
  </si>
  <si>
    <t>ABS77008</t>
  </si>
  <si>
    <t>PSI Examination Services-Houston (Northwest)</t>
  </si>
  <si>
    <t>9800 NORTHWEST FREEWAY, STE 200</t>
  </si>
  <si>
    <t>Houston</t>
  </si>
  <si>
    <t>LAS77502</t>
  </si>
  <si>
    <t>Harvey &amp; Rihn Aviation Inc</t>
  </si>
  <si>
    <t>101 Airpt Blvd</t>
  </si>
  <si>
    <t>La Porte</t>
  </si>
  <si>
    <t>Shelby Marie Peterson</t>
  </si>
  <si>
    <t>(832) 597-5193</t>
  </si>
  <si>
    <t>Lpsp91@aol.com</t>
  </si>
  <si>
    <t>LAS77302</t>
  </si>
  <si>
    <t>Advanced Testing Center</t>
  </si>
  <si>
    <t>8319 Thora Rd Hangar A1, David Wayne Hooks Airpt</t>
  </si>
  <si>
    <t>Irene Elaine Martin</t>
  </si>
  <si>
    <t>(281) 379-3100</t>
  </si>
  <si>
    <t>ejmartin99@hotmail.com</t>
  </si>
  <si>
    <t>ABS60502</t>
  </si>
  <si>
    <t>IT Expert System, Inc. - Naperville</t>
  </si>
  <si>
    <t>1560 Wall Street Suite 111</t>
  </si>
  <si>
    <t>Naperville</t>
  </si>
  <si>
    <t>LAS77703</t>
  </si>
  <si>
    <t>KUSA Aviation</t>
  </si>
  <si>
    <t>4700 Hangar Dr Hangar 5</t>
  </si>
  <si>
    <t>Beaumont</t>
  </si>
  <si>
    <t>George Knupple</t>
  </si>
  <si>
    <t>(409) 727-7900</t>
  </si>
  <si>
    <t>george.knupple@kusaaviation.com</t>
  </si>
  <si>
    <t>ABS77005</t>
  </si>
  <si>
    <t>Texas Southern University</t>
  </si>
  <si>
    <t>3100 Cleburne St, Leonard Spearman Tech Bldg 163 Rm 328</t>
  </si>
  <si>
    <t>David Meier</t>
  </si>
  <si>
    <t>(713) 313-6879</t>
  </si>
  <si>
    <t xml:space="preserve">  david.meier@tsu.edu</t>
  </si>
  <si>
    <t>LAS77003</t>
  </si>
  <si>
    <t>7651 Airpt Blvd.</t>
  </si>
  <si>
    <t>Nicole Francis</t>
  </si>
  <si>
    <t>(713) 644-7777</t>
  </si>
  <si>
    <t>nfrancis@aviationmaintenance.edu</t>
  </si>
  <si>
    <t>ABS76107</t>
  </si>
  <si>
    <t>PSI Examination Services-Fort Worth</t>
  </si>
  <si>
    <t>6801 McCart Ave Ste B 1</t>
  </si>
  <si>
    <t xml:space="preserve">	Fort Worth</t>
  </si>
  <si>
    <t>ABS77010</t>
  </si>
  <si>
    <t>Innovative Minds - Houston North</t>
  </si>
  <si>
    <t>650 North Sam Houston Parkway East, Ste 535</t>
  </si>
  <si>
    <t>ABS77011</t>
  </si>
  <si>
    <t>Innovative Minds - Houston East</t>
  </si>
  <si>
    <t>11811 East Freeway, Ste. 260, Atrium Tower</t>
  </si>
  <si>
    <t>ABS77012</t>
  </si>
  <si>
    <t xml:space="preserve">Innovative Minds - Houston South  </t>
  </si>
  <si>
    <t>9555 W Sam Houston Pkwy South, Ste 210</t>
  </si>
  <si>
    <t>ABS78211</t>
  </si>
  <si>
    <t>Innovative Minds – San Antonio</t>
  </si>
  <si>
    <t>6655 First Park 10 Blvd. Suite 230</t>
  </si>
  <si>
    <t>ABS78206</t>
  </si>
  <si>
    <t>The Pilot Shoppe</t>
  </si>
  <si>
    <t>600 Sandau Rd Ste 100</t>
  </si>
  <si>
    <t>Angie Salinas</t>
  </si>
  <si>
    <t>(209) 219-7738</t>
  </si>
  <si>
    <t>a.salinas.susd@gmail.com</t>
  </si>
  <si>
    <t>ABS77403</t>
  </si>
  <si>
    <t>Anson Air  LLC</t>
  </si>
  <si>
    <t xml:space="preserve">12890- A Highway 6 S </t>
  </si>
  <si>
    <t>Sugar Land</t>
  </si>
  <si>
    <t xml:space="preserve">Andrew Fiedler </t>
  </si>
  <si>
    <t>(281) 242-2555</t>
  </si>
  <si>
    <t>Andrew@ansonair.com</t>
  </si>
  <si>
    <t>ABS78212</t>
  </si>
  <si>
    <t>9855 West Over Hills Blvd</t>
  </si>
  <si>
    <t>Jovana Flores</t>
  </si>
  <si>
    <t>(210) 969-7514</t>
  </si>
  <si>
    <t>jflores@hallmarkuniversity.edu</t>
  </si>
  <si>
    <t>LAS76602</t>
  </si>
  <si>
    <t>Jag Aviation Inc</t>
  </si>
  <si>
    <t>357 McGregor Airpt Rd</t>
  </si>
  <si>
    <t xml:space="preserve">McGregor	</t>
  </si>
  <si>
    <t>Bradley Athey</t>
  </si>
  <si>
    <t>(254) 848-2345</t>
  </si>
  <si>
    <t>bathey@jagaviationinc.com</t>
  </si>
  <si>
    <t>LAS76701</t>
  </si>
  <si>
    <t>Texas State Technical College</t>
  </si>
  <si>
    <t>3801 Campus Dr</t>
  </si>
  <si>
    <t>Waco</t>
  </si>
  <si>
    <t>Lucrettia Price</t>
  </si>
  <si>
    <t xml:space="preserve">(254) 867-2254 </t>
  </si>
  <si>
    <t>lucy.price@tstc.edu</t>
  </si>
  <si>
    <t>LAS76503</t>
  </si>
  <si>
    <t>Central Texas College</t>
  </si>
  <si>
    <t>6200 W Central Exprswy (Hwy 190), P.O. Box 1800</t>
  </si>
  <si>
    <t>Killeen</t>
  </si>
  <si>
    <t xml:space="preserve">Victor Gates </t>
  </si>
  <si>
    <t>(254) 526-1168</t>
  </si>
  <si>
    <t>victor.gates@ctcd.edu</t>
  </si>
  <si>
    <t>LAS75602</t>
  </si>
  <si>
    <t>Le Tourneau University - Longview</t>
  </si>
  <si>
    <t>200 Airpark Dr</t>
  </si>
  <si>
    <t>Longview</t>
  </si>
  <si>
    <t>Sean Fortier</t>
  </si>
  <si>
    <t>(903) 233-4221</t>
  </si>
  <si>
    <t>Seanfortier@letu.edu</t>
  </si>
  <si>
    <t>ABS78604</t>
  </si>
  <si>
    <t>A.T.P., Inc. - GTU</t>
  </si>
  <si>
    <t>160 Terminal Dr</t>
  </si>
  <si>
    <t>ABS78603</t>
  </si>
  <si>
    <t>Genesis Aero</t>
  </si>
  <si>
    <t xml:space="preserve">301 Toledo Trail </t>
  </si>
  <si>
    <t xml:space="preserve">Lacy Keeling </t>
  </si>
  <si>
    <t>(512) 914-3591</t>
  </si>
  <si>
    <t>lacy@genesis-aero.com</t>
  </si>
  <si>
    <t>ABS75902</t>
  </si>
  <si>
    <t>Stephen F. Austin State University</t>
  </si>
  <si>
    <t>1936 N St Thomas J. Rusk Bldg. Rm 328</t>
  </si>
  <si>
    <t>Nacogdoches</t>
  </si>
  <si>
    <t xml:space="preserve">Daphne Curl </t>
  </si>
  <si>
    <t>(936) 468-3958</t>
  </si>
  <si>
    <t>curldaphn@sfasu.edu</t>
  </si>
  <si>
    <t>ABS75009</t>
  </si>
  <si>
    <t>Thrust Flight</t>
  </si>
  <si>
    <t>4700 Airpt Parkway</t>
  </si>
  <si>
    <t>Stuart Stevenson</t>
  </si>
  <si>
    <t>(214) 734-5958</t>
  </si>
  <si>
    <t>s.stevenson@thrustflight.com</t>
  </si>
  <si>
    <t>LAS75006</t>
  </si>
  <si>
    <t>American Flyers South</t>
  </si>
  <si>
    <t>4650 Airpt Parkway</t>
  </si>
  <si>
    <t>ABS75102</t>
  </si>
  <si>
    <t>Mesquite Aviation</t>
  </si>
  <si>
    <t>1130 Airpt Blvd Ste 100</t>
  </si>
  <si>
    <t>Mesquite</t>
  </si>
  <si>
    <t>William Harding</t>
  </si>
  <si>
    <t>(972) 222-3546</t>
  </si>
  <si>
    <t>chip@mesquiteaviation.com</t>
  </si>
  <si>
    <t>ABS75010</t>
  </si>
  <si>
    <t>PSI Examination Services-Dallas/Richardson - Collins Blvd.</t>
  </si>
  <si>
    <t xml:space="preserve">1701 N Collins Blvd.,  Ste 130 </t>
  </si>
  <si>
    <t>Richardson</t>
  </si>
  <si>
    <t>ABS75013</t>
  </si>
  <si>
    <t>A.T.P. Jet Simulation, Inc.</t>
  </si>
  <si>
    <t>2800 Valley View Ste 180B</t>
  </si>
  <si>
    <t>Irving</t>
  </si>
  <si>
    <t>ABS75012</t>
  </si>
  <si>
    <t>A.T.P., Inc. - TKI</t>
  </si>
  <si>
    <t xml:space="preserve">	1500 E. Industrial Blvd, #118</t>
  </si>
  <si>
    <t xml:space="preserve">	McKinney</t>
  </si>
  <si>
    <t>ABS75014</t>
  </si>
  <si>
    <t>Grayson College</t>
  </si>
  <si>
    <t xml:space="preserve">6101 Grayson Drive </t>
  </si>
  <si>
    <t>Denison</t>
  </si>
  <si>
    <t>Timothy Mark Taylor</t>
  </si>
  <si>
    <t>(903) 463-8724</t>
  </si>
  <si>
    <t>taylorm@grayson.edu</t>
  </si>
  <si>
    <t>ABS75008</t>
  </si>
  <si>
    <t>3240 South Great Southwest Parkway</t>
  </si>
  <si>
    <t xml:space="preserve">	Grand Prairie</t>
  </si>
  <si>
    <t>Eric Vo</t>
  </si>
  <si>
    <t>(945) 230-1871</t>
  </si>
  <si>
    <t>hungvothanh21@gmail.com</t>
  </si>
  <si>
    <t>ABS75006</t>
  </si>
  <si>
    <t>Aviation Institute of Maintenance-Irving</t>
  </si>
  <si>
    <t>400 E.Airpt Freeway</t>
  </si>
  <si>
    <t>Kevin Flanders</t>
  </si>
  <si>
    <t>(214) 333-9711</t>
  </si>
  <si>
    <t>kflanders@aviationmaintenance.edu</t>
  </si>
  <si>
    <t>LAS76104</t>
  </si>
  <si>
    <t>PRO TEST</t>
  </si>
  <si>
    <t>201 American Concourse, Ste L10</t>
  </si>
  <si>
    <t>Imad Hage</t>
  </si>
  <si>
    <t>(817) 740-1300</t>
  </si>
  <si>
    <t>imadhage2000@gmail.com</t>
  </si>
  <si>
    <t>LAS75008</t>
  </si>
  <si>
    <t>Jet Test</t>
  </si>
  <si>
    <t>2300 Valley View ln - Ste 250</t>
  </si>
  <si>
    <t xml:space="preserve">Irving	</t>
  </si>
  <si>
    <t>Ana Prakash</t>
  </si>
  <si>
    <t>(817) 435-4363</t>
  </si>
  <si>
    <t>ana@airlinedispatcher.com</t>
  </si>
  <si>
    <t>ABS75003</t>
  </si>
  <si>
    <t>A.T.P.  Inc. - DFW</t>
  </si>
  <si>
    <t>4842 South Collins St Ste B</t>
  </si>
  <si>
    <t xml:space="preserve">Arlington	</t>
  </si>
  <si>
    <t>ABS79402</t>
  </si>
  <si>
    <t>Hub City Aviation</t>
  </si>
  <si>
    <t>6004 N. Cedar</t>
  </si>
  <si>
    <t>Lubbock</t>
  </si>
  <si>
    <t>Sean Strieder</t>
  </si>
  <si>
    <t>(806) 239-6099</t>
  </si>
  <si>
    <t xml:space="preserve">   sean.strieder@gmail.com</t>
  </si>
  <si>
    <t>ABS76902</t>
  </si>
  <si>
    <t>Skyline Aviation Inc</t>
  </si>
  <si>
    <t>8926 Hangar Rd</t>
  </si>
  <si>
    <t xml:space="preserve">	San Angelo</t>
  </si>
  <si>
    <t>Rebecca Shorey</t>
  </si>
  <si>
    <t>(407) 301-4728</t>
  </si>
  <si>
    <t>rjshorey@gmail.com</t>
  </si>
  <si>
    <t>LAS79601</t>
  </si>
  <si>
    <t>Texas State Technical College - Abilene</t>
  </si>
  <si>
    <t>650 E Highway 80</t>
  </si>
  <si>
    <t>Abilene</t>
  </si>
  <si>
    <t>Francis Gross</t>
  </si>
  <si>
    <t>(325) 734-3641</t>
  </si>
  <si>
    <t>francis.gross@tstc.edu</t>
  </si>
  <si>
    <t>ABS78704</t>
  </si>
  <si>
    <t>PSI Examination Services-Austin - Anderson Square</t>
  </si>
  <si>
    <t>8000 Anderson Square, Ste 301B</t>
  </si>
  <si>
    <t xml:space="preserve">Austin	</t>
  </si>
  <si>
    <t>ABS78503</t>
  </si>
  <si>
    <t>PSI Examination Services-McAllen</t>
  </si>
  <si>
    <t xml:space="preserve">7112 N. 10th St, Ste 100 </t>
  </si>
  <si>
    <t>ABS79403</t>
  </si>
  <si>
    <t>PSI Examination Services-Lubbock</t>
  </si>
  <si>
    <t>4413 82nd St, Ste 210, The Center</t>
  </si>
  <si>
    <t>ABS76005</t>
  </si>
  <si>
    <t>PSI Examination Services-Arlington (Dallas)</t>
  </si>
  <si>
    <t>2401 East Randol Mill Rd, Ste 160</t>
  </si>
  <si>
    <t>ABS76702</t>
  </si>
  <si>
    <t>PSI Examination Services-Waco</t>
  </si>
  <si>
    <t>345 Owen ln Ste #124</t>
  </si>
  <si>
    <t>ABS78402</t>
  </si>
  <si>
    <t>PSI Examination Services-Corpus Christi</t>
  </si>
  <si>
    <t>2820 South Padre Island Dr #105</t>
  </si>
  <si>
    <t xml:space="preserve">	Corpus Christi</t>
  </si>
  <si>
    <t>ABS79102</t>
  </si>
  <si>
    <t>PSI Examination Services-Amarillo (Teckla)</t>
  </si>
  <si>
    <t>4312 Teckla, Ste 500</t>
  </si>
  <si>
    <t>Amarillo</t>
  </si>
  <si>
    <t>ABS75704</t>
  </si>
  <si>
    <t>PSI Examination Services-Tyler</t>
  </si>
  <si>
    <t>3800 Paluxy Dr Ste 310</t>
  </si>
  <si>
    <t>Tyler</t>
  </si>
  <si>
    <t>ABS79702</t>
  </si>
  <si>
    <t>PSI Examination Services-Midland-Westwood Village Shopping Center</t>
  </si>
  <si>
    <t>4200 W Illinois Ave, Westwood Village Shopping Center - Ste 200</t>
  </si>
  <si>
    <t>Midland</t>
  </si>
  <si>
    <t>ABS79601</t>
  </si>
  <si>
    <t>PSI Examination Services-Abilene (Pioneer)</t>
  </si>
  <si>
    <t>301 S pioneer Dr, Suite 103/104</t>
  </si>
  <si>
    <t xml:space="preserve">Abilene	</t>
  </si>
  <si>
    <t>LAS78801</t>
  </si>
  <si>
    <t>Laughlin Testing Center</t>
  </si>
  <si>
    <t>3802 Veterans Blvd</t>
  </si>
  <si>
    <t xml:space="preserve">	Del Rio</t>
  </si>
  <si>
    <t>Donald Jorgensen</t>
  </si>
  <si>
    <t>(830) 719-0566</t>
  </si>
  <si>
    <t>djorgensen1@stx.rr.com</t>
  </si>
  <si>
    <t>ABS78607</t>
  </si>
  <si>
    <t xml:space="preserve">1101 Satellite View Suite 302 </t>
  </si>
  <si>
    <t>ABS77314</t>
  </si>
  <si>
    <t>5022 Central Parkway, Hangar 17-A</t>
  </si>
  <si>
    <t>(281) 655-4500</t>
  </si>
  <si>
    <t>ABS78507</t>
  </si>
  <si>
    <t xml:space="preserve">722 Morgan Blvd Suite D </t>
  </si>
  <si>
    <t xml:space="preserve">8000 Centre Park Suite 345 </t>
  </si>
  <si>
    <t>(512) 909-6417</t>
  </si>
  <si>
    <t>ABS79904</t>
  </si>
  <si>
    <t>Innovative Minds - El Paso</t>
  </si>
  <si>
    <t>11500 Pellicano Dr, #B13</t>
  </si>
  <si>
    <t>El Paso</t>
  </si>
  <si>
    <t>ABS75501</t>
  </si>
  <si>
    <t>Texarkana College - Texarkana</t>
  </si>
  <si>
    <t xml:space="preserve">2500 North Robison Road </t>
  </si>
  <si>
    <t>Texarkana</t>
  </si>
  <si>
    <t>Katharine Smith</t>
  </si>
  <si>
    <t>(903) 823-3278</t>
  </si>
  <si>
    <t>lkathy.smith@texarkanacollege.edu</t>
  </si>
  <si>
    <t>ABS78213</t>
  </si>
  <si>
    <t>PSI Examination Services-SAN ANTONIO (NW PARKWAY)</t>
  </si>
  <si>
    <t xml:space="preserve">5555 NW Parkway Suite 135 </t>
  </si>
  <si>
    <t xml:space="preserve">ABS75208 </t>
  </si>
  <si>
    <t>Parrish Aviation Flight Academy LLC</t>
  </si>
  <si>
    <t xml:space="preserve">5125 Voyager Dr. Suite 102 </t>
  </si>
  <si>
    <t>Jack Parrish</t>
  </si>
  <si>
    <t>(530) 276-6998</t>
  </si>
  <si>
    <t>jack@parrishaviation.com</t>
  </si>
  <si>
    <t>ABS76006</t>
  </si>
  <si>
    <t>On-Target Training Courses, LLC</t>
  </si>
  <si>
    <t>301 Live Oak St. Suite 1</t>
  </si>
  <si>
    <t>Glen Rose</t>
  </si>
  <si>
    <t>Matthew Lankford</t>
  </si>
  <si>
    <t>(254) 897-1234</t>
  </si>
  <si>
    <t>matthew@on-targettrainingcourses.com</t>
  </si>
  <si>
    <t>LAS79701</t>
  </si>
  <si>
    <t>U.S. Flight Academy Intl  Inc.</t>
  </si>
  <si>
    <t xml:space="preserve">501 S. Main St. Ste 223  </t>
  </si>
  <si>
    <t xml:space="preserve">	Big Spring</t>
  </si>
  <si>
    <t>Michelle Martinez</t>
  </si>
  <si>
    <t xml:space="preserve">(432) 264-7335 </t>
  </si>
  <si>
    <t>administrator@usflightacademy.org</t>
  </si>
  <si>
    <t>ABS77402</t>
  </si>
  <si>
    <t>Professional Pilot Training  Inc.</t>
  </si>
  <si>
    <t xml:space="preserve">322 East Airline </t>
  </si>
  <si>
    <t>Eagle Lake</t>
  </si>
  <si>
    <t>Lance Easterling</t>
  </si>
  <si>
    <t xml:space="preserve">(979) 429-0278 </t>
  </si>
  <si>
    <t>pptusa@hotmail.com</t>
  </si>
  <si>
    <t>ABS84602</t>
  </si>
  <si>
    <t>A.T.P., Inc. - PVU</t>
  </si>
  <si>
    <t xml:space="preserve">3421 W Mike Jense Parkway, Suite 208 </t>
  </si>
  <si>
    <t>Provo</t>
  </si>
  <si>
    <t>ABS84502</t>
  </si>
  <si>
    <t>Utah State University Eastern</t>
  </si>
  <si>
    <t>451 E. 400N. Reeves #114</t>
  </si>
  <si>
    <t>Price</t>
  </si>
  <si>
    <t xml:space="preserve">Cathrin Alaei </t>
  </si>
  <si>
    <t>(435) 613-5325</t>
  </si>
  <si>
    <t>cathrin.alaei@usu.edu</t>
  </si>
  <si>
    <t xml:space="preserve">4336 S 1650 W Suite D100 </t>
  </si>
  <si>
    <t>ABS84103</t>
  </si>
  <si>
    <t>Cornerstone Aviation</t>
  </si>
  <si>
    <t xml:space="preserve">176 N 2200 W Ste 195 </t>
  </si>
  <si>
    <t>Diana Ocasio</t>
  </si>
  <si>
    <t>(801) 355-2244</t>
  </si>
  <si>
    <t>dianap@cornerstoneaviation.com</t>
  </si>
  <si>
    <t>ABS84001</t>
  </si>
  <si>
    <t>Bountiful Flight</t>
  </si>
  <si>
    <t xml:space="preserve">1887 South 1800 West </t>
  </si>
  <si>
    <t>Woods Cross</t>
  </si>
  <si>
    <t>Wendy Bailey-Garcia</t>
  </si>
  <si>
    <t>(801) 896-4470</t>
  </si>
  <si>
    <t>wendy@fltacademy.com</t>
  </si>
  <si>
    <t>ABS84401</t>
  </si>
  <si>
    <t>Cornerstone Aviation - Ogden</t>
  </si>
  <si>
    <t>4225 Airpt Rd</t>
  </si>
  <si>
    <t>(801) 622-1222</t>
  </si>
  <si>
    <t>ABS84601</t>
  </si>
  <si>
    <t>Utah Valley University</t>
  </si>
  <si>
    <t>3338 W 1150 S Provo Campus-Airpt</t>
  </si>
  <si>
    <t>Michael Foote</t>
  </si>
  <si>
    <t>(801) 863-7834</t>
  </si>
  <si>
    <t>Michael.Foote@uvu.edu</t>
  </si>
  <si>
    <t>ABS84006</t>
  </si>
  <si>
    <t>7365 South 4450 West, Top Floor or #B</t>
  </si>
  <si>
    <t>West Jordan</t>
  </si>
  <si>
    <t>Lois Reid</t>
  </si>
  <si>
    <t>lois@upperlimitaviation.edu</t>
  </si>
  <si>
    <t>ABS84703</t>
  </si>
  <si>
    <t>Dixie State University</t>
  </si>
  <si>
    <t>46 South 1000 East</t>
  </si>
  <si>
    <t>St. George</t>
  </si>
  <si>
    <t>Riley McMullin</t>
  </si>
  <si>
    <t>(435) 652-7667</t>
  </si>
  <si>
    <t>Riley.McMullin@utahtech.edu</t>
  </si>
  <si>
    <t>ABS84706</t>
  </si>
  <si>
    <t>Southern Utah University</t>
  </si>
  <si>
    <t xml:space="preserve">351 W University Blvd. ELC 211 </t>
  </si>
  <si>
    <t>Cedar City</t>
  </si>
  <si>
    <t>Cherrie Cheran</t>
  </si>
  <si>
    <t>(435) 865-8113</t>
  </si>
  <si>
    <t>specialtest@suu.edu</t>
  </si>
  <si>
    <t>ABS84303</t>
  </si>
  <si>
    <t>Utah State University - SSP</t>
  </si>
  <si>
    <t>0118 Old Main Hill 650 North 875 East, University Inn Room 115 Logan</t>
  </si>
  <si>
    <t>Logan</t>
  </si>
  <si>
    <t>Eric W Jensen</t>
  </si>
  <si>
    <t>(435) 797-1004</t>
  </si>
  <si>
    <t xml:space="preserve">eric.wj@usu.edu </t>
  </si>
  <si>
    <t>ABS23401</t>
  </si>
  <si>
    <t>PSI Examination Services-Virginia Beach</t>
  </si>
  <si>
    <t>484 Viking Dr, 484 Viking Dr</t>
  </si>
  <si>
    <t xml:space="preserve">	Virginia Beach</t>
  </si>
  <si>
    <t>ABS22903</t>
  </si>
  <si>
    <t>PSI Examination Services-Charlottesville</t>
  </si>
  <si>
    <t>2114 ANGUS RD, STE 105-B</t>
  </si>
  <si>
    <t>Charlottesville</t>
  </si>
  <si>
    <t>ABS23203</t>
  </si>
  <si>
    <t>PSI Examination Services-Richmond</t>
  </si>
  <si>
    <t>620 Moorefield Park Dr, Ste 205</t>
  </si>
  <si>
    <t>ABS24002</t>
  </si>
  <si>
    <t>PSI Examination Services-Roanoke</t>
  </si>
  <si>
    <t>5115 Bernard Dr, Ste 104</t>
  </si>
  <si>
    <t>ABS23603</t>
  </si>
  <si>
    <t>Rick Aviation  Inc.</t>
  </si>
  <si>
    <t xml:space="preserve">305 Cherokee Dr </t>
  </si>
  <si>
    <t>Newport News</t>
  </si>
  <si>
    <t>Patricia Bombaro</t>
  </si>
  <si>
    <t>(757) 874-5727</t>
  </si>
  <si>
    <t>pbombaro@rickaviation.com</t>
  </si>
  <si>
    <t>ABS22301</t>
  </si>
  <si>
    <t>Brainseed Testing Services - Alexandria</t>
  </si>
  <si>
    <t>205 S. Whiting St, Ste 608</t>
  </si>
  <si>
    <t>ABS24503</t>
  </si>
  <si>
    <t>1971 University Blvd., Liberty Uni Testing Svcs - DeMoss Hall 1036</t>
  </si>
  <si>
    <t>Michell Brandon</t>
  </si>
  <si>
    <t>mrbrandon@liberty.edu</t>
  </si>
  <si>
    <t>ABS24504</t>
  </si>
  <si>
    <t>Averett University Aviation Services</t>
  </si>
  <si>
    <t>424 Airpt Dr</t>
  </si>
  <si>
    <t>Danville</t>
  </si>
  <si>
    <t>Brenda Williams</t>
  </si>
  <si>
    <t xml:space="preserve">(434) 791-5750 </t>
  </si>
  <si>
    <t>brenda.williams@averett.edu</t>
  </si>
  <si>
    <t>ABS20103</t>
  </si>
  <si>
    <t>Aviation Institute of Maintenance- Manassas</t>
  </si>
  <si>
    <t xml:space="preserve">10640 Davidson Place </t>
  </si>
  <si>
    <t>Manassas</t>
  </si>
  <si>
    <t>Jesenia Brooks</t>
  </si>
  <si>
    <t>(703) 257-5515</t>
  </si>
  <si>
    <t>jebrooks@aviationmaintenance.edu</t>
  </si>
  <si>
    <t>ABS23501</t>
  </si>
  <si>
    <t>Aviation Institute of Maintenance - Norfolk</t>
  </si>
  <si>
    <t>2329 E Little Creek Rd</t>
  </si>
  <si>
    <t>Norfolk</t>
  </si>
  <si>
    <t>Megan Broussard</t>
  </si>
  <si>
    <t>mbroussard@aviationmaintenance.edu</t>
  </si>
  <si>
    <t>ABS23402</t>
  </si>
  <si>
    <t>Eastern Shore Community College</t>
  </si>
  <si>
    <t>29316 Lankford Highway</t>
  </si>
  <si>
    <t>Melfa</t>
  </si>
  <si>
    <t>Quantez Baines</t>
  </si>
  <si>
    <t>(757) 789-1776</t>
  </si>
  <si>
    <t>qbaines@es.vccs.edu</t>
  </si>
  <si>
    <t>ABS23304</t>
  </si>
  <si>
    <t>Norfolk Flight Center  LLC</t>
  </si>
  <si>
    <t>5190 W. Military Hwy</t>
  </si>
  <si>
    <t>Heather Surina</t>
  </si>
  <si>
    <t>(757) 405-0005</t>
  </si>
  <si>
    <t>fly@norfolkflightcenter.com</t>
  </si>
  <si>
    <t>ABS00802</t>
  </si>
  <si>
    <t>University of the Virgin Islands - St Croix</t>
  </si>
  <si>
    <t>RR1 Box 10000</t>
  </si>
  <si>
    <t>Kingshill</t>
  </si>
  <si>
    <t>VI</t>
  </si>
  <si>
    <t>Suzanne Darrow-Magras</t>
  </si>
  <si>
    <t>(340) 692-4085</t>
  </si>
  <si>
    <t>suzanne.darrowmagras@uvi.edu</t>
  </si>
  <si>
    <t>ABS00803</t>
  </si>
  <si>
    <t>University of the Virgin Islands - St Thomas</t>
  </si>
  <si>
    <t>2 John Brewers Bay Cell Building</t>
  </si>
  <si>
    <t>Saint Thomas</t>
  </si>
  <si>
    <t>(340) 693-1106</t>
  </si>
  <si>
    <t>LAS05401</t>
  </si>
  <si>
    <t>Vermont Flight Academy</t>
  </si>
  <si>
    <t>355 Valley Rd.</t>
  </si>
  <si>
    <t>South Burlington</t>
  </si>
  <si>
    <t>VT</t>
  </si>
  <si>
    <t>Kyle Damon</t>
  </si>
  <si>
    <t>(207) 460-9228</t>
  </si>
  <si>
    <t>KyleD@flyvfa.org</t>
  </si>
  <si>
    <t>ABS05404</t>
  </si>
  <si>
    <t>Burlington Technical Center</t>
  </si>
  <si>
    <t>265 Aviation Ave</t>
  </si>
  <si>
    <t xml:space="preserve">	South Burlington</t>
  </si>
  <si>
    <t>Pasquale DiLego</t>
  </si>
  <si>
    <t>(802) 578-0998</t>
  </si>
  <si>
    <t>pdilego@bsdvt.org</t>
  </si>
  <si>
    <t>LAS98306</t>
  </si>
  <si>
    <t>Avian Flight Center Inc</t>
  </si>
  <si>
    <t>8900 State Hwy 3 NE, Ste 101</t>
  </si>
  <si>
    <t>Port Orchard</t>
  </si>
  <si>
    <t>Michael Gouviea</t>
  </si>
  <si>
    <t>(360) 674-2111</t>
  </si>
  <si>
    <t>michael.gouviea@avianflight.com</t>
  </si>
  <si>
    <t>ABS98801</t>
  </si>
  <si>
    <t>Big Bend Community College - Moses Lake</t>
  </si>
  <si>
    <t>7400 Andrews St., Bldg 3000</t>
  </si>
  <si>
    <t>Moses Lake</t>
  </si>
  <si>
    <t>Debbie Simpson</t>
  </si>
  <si>
    <t>(509) 793-2241</t>
  </si>
  <si>
    <t>debbies@bigbend.edu</t>
  </si>
  <si>
    <t>ABS99302</t>
  </si>
  <si>
    <t>Walla Walla University</t>
  </si>
  <si>
    <t xml:space="preserve">306 S.W. 4th St Canaday Tech Center Rm 102 </t>
  </si>
  <si>
    <t>College Place</t>
  </si>
  <si>
    <t>Nelle Cornelison</t>
  </si>
  <si>
    <t>(509) 520-7852</t>
  </si>
  <si>
    <t>nelle.cornelison@wallawalla.edu</t>
  </si>
  <si>
    <t>LAS98902</t>
  </si>
  <si>
    <t>McCormick Air Center LLC - SSP</t>
  </si>
  <si>
    <t>3210 W Washington Ave</t>
  </si>
  <si>
    <t>Yakima</t>
  </si>
  <si>
    <t>Theresa Hart</t>
  </si>
  <si>
    <t>(509) 248-1680</t>
  </si>
  <si>
    <t>theresa@mccormickaircenter.com</t>
  </si>
  <si>
    <t>LAS98903</t>
  </si>
  <si>
    <t>Central Washington University</t>
  </si>
  <si>
    <t>400 East University Way</t>
  </si>
  <si>
    <t>Ellensburg</t>
  </si>
  <si>
    <t>William Thelen</t>
  </si>
  <si>
    <t>(509) 963-1860</t>
  </si>
  <si>
    <t>thelenw@cwu.edu</t>
  </si>
  <si>
    <t>ABS98903</t>
  </si>
  <si>
    <t>Brainseed Testing Center - Yakima</t>
  </si>
  <si>
    <t>3611 River Rd Ste 12-</t>
  </si>
  <si>
    <t>LAS98203</t>
  </si>
  <si>
    <t>Snohomish Flying Service Inc.</t>
  </si>
  <si>
    <t>9900 Airpt Way, Harvey Airfield</t>
  </si>
  <si>
    <t xml:space="preserve">Snohomish	</t>
  </si>
  <si>
    <t xml:space="preserve">Christi Otness </t>
  </si>
  <si>
    <t>(360) 568-1541</t>
  </si>
  <si>
    <t>ChristiO@SnohomishFlying.com</t>
  </si>
  <si>
    <t>ABS98209</t>
  </si>
  <si>
    <t>Brainseed Testing Center - Everett</t>
  </si>
  <si>
    <t>1010 SE Everett Mall Way, Ste 208</t>
  </si>
  <si>
    <t>Everett</t>
  </si>
  <si>
    <t>(425) 512-8152</t>
  </si>
  <si>
    <t>ABS98007</t>
  </si>
  <si>
    <t>Brainseed Testing Center - Bellevue</t>
  </si>
  <si>
    <t>4122 Factoria Blvd. S.E, Ste 303</t>
  </si>
  <si>
    <t>Bellevue</t>
  </si>
  <si>
    <t>(425) 590-9553</t>
  </si>
  <si>
    <t>ABS98303</t>
  </si>
  <si>
    <t>SIM Flight Center</t>
  </si>
  <si>
    <t>16911 103rd Ave. E Unit 102</t>
  </si>
  <si>
    <t>Puyallup</t>
  </si>
  <si>
    <t>McKenzie Champ</t>
  </si>
  <si>
    <t>(253) 840-5758</t>
  </si>
  <si>
    <t>mchamp@simflightcenter.com</t>
  </si>
  <si>
    <t>ABS98301</t>
  </si>
  <si>
    <t>Pavco Flight Center</t>
  </si>
  <si>
    <t>1110 26th Ave NW</t>
  </si>
  <si>
    <t>Gig Harbor</t>
  </si>
  <si>
    <t>Brian Davis</t>
  </si>
  <si>
    <t>(253) 851-5577</t>
  </si>
  <si>
    <t>briancougdavis@gmail.com</t>
  </si>
  <si>
    <t>ABS98504</t>
  </si>
  <si>
    <t>PSI Examination Services-Olympia</t>
  </si>
  <si>
    <t>3435 Martin Way E, Ste 1</t>
  </si>
  <si>
    <t xml:space="preserve">Olympia	</t>
  </si>
  <si>
    <t>ABS99202</t>
  </si>
  <si>
    <t>PSI Examination Services-Spokane</t>
  </si>
  <si>
    <t>920 N Argonne Rd Ste 202</t>
  </si>
  <si>
    <t xml:space="preserve">Spokane	</t>
  </si>
  <si>
    <t>LAS53001</t>
  </si>
  <si>
    <t>West Bend Air Inc</t>
  </si>
  <si>
    <t>330 Earl Stier Dr.</t>
  </si>
  <si>
    <t xml:space="preserve">	West Bend</t>
  </si>
  <si>
    <t>Sheila Butts</t>
  </si>
  <si>
    <t>(262) 334-5603</t>
  </si>
  <si>
    <t>s.butts51@sbcglobal.net</t>
  </si>
  <si>
    <t>ABS54402</t>
  </si>
  <si>
    <t>Duffys Aircraft Sales &amp; Leasing  Inc.</t>
  </si>
  <si>
    <t>400 West 29th St</t>
  </si>
  <si>
    <t>Marshfield</t>
  </si>
  <si>
    <t>Jeffrey Gaier</t>
  </si>
  <si>
    <t>(715) 387-2211</t>
  </si>
  <si>
    <t>midnight4@me.com</t>
  </si>
  <si>
    <t>ABS54501</t>
  </si>
  <si>
    <t>Nicolet College</t>
  </si>
  <si>
    <t>5364 College Dr  Rhinelander</t>
  </si>
  <si>
    <t>Rhinelander</t>
  </si>
  <si>
    <t>Lori Tushoski</t>
  </si>
  <si>
    <t>(715) 365-4448</t>
  </si>
  <si>
    <t xml:space="preserve">ltushoski@nicoletcollege.edu </t>
  </si>
  <si>
    <t>LAS54301</t>
  </si>
  <si>
    <t>Pilotsmith, Inc.</t>
  </si>
  <si>
    <t>1911 Airport Drive</t>
  </si>
  <si>
    <t>Green Bay</t>
  </si>
  <si>
    <t>Charlie Smith</t>
  </si>
  <si>
    <t>(920) 405-0506</t>
  </si>
  <si>
    <t>charlie@pilotsmith.com</t>
  </si>
  <si>
    <t>ABS54906</t>
  </si>
  <si>
    <t>Fox Valley Technical College - Appleton</t>
  </si>
  <si>
    <t>5 N. Systems Drive</t>
  </si>
  <si>
    <t>Marie Hechimovich</t>
  </si>
  <si>
    <t>(920) 735-4770</t>
  </si>
  <si>
    <t>marie.hechimovich0960@fvtc.edu</t>
  </si>
  <si>
    <t>ABS53502</t>
  </si>
  <si>
    <t>Morey Airplane Company</t>
  </si>
  <si>
    <t>8300 Airpt Rd</t>
  </si>
  <si>
    <t>Middleton</t>
  </si>
  <si>
    <t>Deborah Maier</t>
  </si>
  <si>
    <t>(608) 836-1711</t>
  </si>
  <si>
    <t>dmaier@moreyairport.com</t>
  </si>
  <si>
    <t>ABS54903</t>
  </si>
  <si>
    <t>University of Wisconsin Testing Service - Oshkosh</t>
  </si>
  <si>
    <t>801 Elmwood Ave Polk Library #6</t>
  </si>
  <si>
    <t>Oshkosh</t>
  </si>
  <si>
    <t xml:space="preserve">Melanie Marine </t>
  </si>
  <si>
    <t>(920) 424-2378</t>
  </si>
  <si>
    <t>Marinem@uwosh.edu</t>
  </si>
  <si>
    <t>LAS53701</t>
  </si>
  <si>
    <t>Wisconsin Aviation Inc.- Madison</t>
  </si>
  <si>
    <t>3606 Corben Ct., Four Lakes</t>
  </si>
  <si>
    <t>Bryan Rood</t>
  </si>
  <si>
    <t>(608) 268-5000</t>
  </si>
  <si>
    <t>bryanr@wisav.com</t>
  </si>
  <si>
    <t>LAS54901</t>
  </si>
  <si>
    <t>Fox Valley Technical College</t>
  </si>
  <si>
    <t>3601 Oregon</t>
  </si>
  <si>
    <t xml:space="preserve">Oshkosh	</t>
  </si>
  <si>
    <t>Mary Retlich</t>
  </si>
  <si>
    <t>(920) 232-6001</t>
  </si>
  <si>
    <t>mary.retlich3901@fvtc.edu</t>
  </si>
  <si>
    <t>ABS25701</t>
  </si>
  <si>
    <t>Marshall University Testing Center</t>
  </si>
  <si>
    <t>One John Marshall Drive, Morrow Library Room G-45</t>
  </si>
  <si>
    <t>Huntington</t>
  </si>
  <si>
    <t>WV</t>
  </si>
  <si>
    <t>Demeley Smith-Holmes</t>
  </si>
  <si>
    <t>(304) 696-6391</t>
  </si>
  <si>
    <t>demeley.smith@marshall.edu</t>
  </si>
  <si>
    <t>LAS26301</t>
  </si>
  <si>
    <t>Pierpont Community and Technical College - Bridgeport</t>
  </si>
  <si>
    <t xml:space="preserve">1050 East Benedum Industrial Dr </t>
  </si>
  <si>
    <t>Bridgeport</t>
  </si>
  <si>
    <t>Christy Reger</t>
  </si>
  <si>
    <t>(304) 367-4800</t>
  </si>
  <si>
    <t>creger@pierpont.edu</t>
  </si>
  <si>
    <t>LAS82401</t>
  </si>
  <si>
    <t>Choice Aviation - Cody</t>
  </si>
  <si>
    <t>3001 Dubbleby Dr</t>
  </si>
  <si>
    <t xml:space="preserve">Cody	</t>
  </si>
  <si>
    <t>WY</t>
  </si>
  <si>
    <t>Sheena Chichosz</t>
  </si>
  <si>
    <t>(307) 587-9262</t>
  </si>
  <si>
    <t>scichosz@choiceaviation.com</t>
  </si>
  <si>
    <t>ABS82801</t>
  </si>
  <si>
    <t>Sheridan Pilots 307 LLC</t>
  </si>
  <si>
    <t xml:space="preserve">901 W Brundage Lane  </t>
  </si>
  <si>
    <t>Sheridan</t>
  </si>
  <si>
    <t>James Thomas Grainger</t>
  </si>
  <si>
    <t>(307) 365-2626</t>
  </si>
  <si>
    <t xml:space="preserve"> jt@sheridanpilots307.com</t>
  </si>
  <si>
    <t>LAS82601</t>
  </si>
  <si>
    <t xml:space="preserve">Rising Wings Aviation Inc.  </t>
  </si>
  <si>
    <t xml:space="preserve">8410 Airport Pkwy </t>
  </si>
  <si>
    <t>Casper</t>
  </si>
  <si>
    <t>Avery Delaney</t>
  </si>
  <si>
    <t>(307) 472-4359</t>
  </si>
  <si>
    <t>avery.delaney@yahoo.com</t>
  </si>
  <si>
    <t>ABS35703</t>
  </si>
  <si>
    <t>Executive Flight Center Inc.</t>
  </si>
  <si>
    <t>Offline</t>
  </si>
  <si>
    <t xml:space="preserve">358 Bolling Rd </t>
  </si>
  <si>
    <t>Meridianville</t>
  </si>
  <si>
    <t xml:space="preserve">Donna Meyer </t>
  </si>
  <si>
    <t>(256) 828-1403</t>
  </si>
  <si>
    <t>donna@executiveflightcenter.com</t>
  </si>
  <si>
    <t>LAS86301</t>
  </si>
  <si>
    <t>North-Aire Aviation LLC</t>
  </si>
  <si>
    <t>6501 Wilkinson Dr</t>
  </si>
  <si>
    <t>Angela Mintzmyer</t>
  </si>
  <si>
    <t>(928) 445-8320</t>
  </si>
  <si>
    <t>angela@northaire.com</t>
  </si>
  <si>
    <t>LAS95101</t>
  </si>
  <si>
    <t>Nice Air Express</t>
  </si>
  <si>
    <t xml:space="preserve">2575 Robert Fowler Way </t>
  </si>
  <si>
    <t>San Jose</t>
  </si>
  <si>
    <t>Greg Spades</t>
  </si>
  <si>
    <t xml:space="preserve">(408) 729-3383 </t>
  </si>
  <si>
    <t>amusethedude@gmail.com</t>
  </si>
  <si>
    <t>LAS92101</t>
  </si>
  <si>
    <t>Scandinavian Aviation Academy Inc.</t>
  </si>
  <si>
    <t>1835 N Marshall Ave</t>
  </si>
  <si>
    <t xml:space="preserve">	El Cajon</t>
  </si>
  <si>
    <t>Neni Watkins</t>
  </si>
  <si>
    <t xml:space="preserve">(619) 631-0323 </t>
  </si>
  <si>
    <t>neni@scanavia.com</t>
  </si>
  <si>
    <t>ABS00801</t>
  </si>
  <si>
    <t>Wings Flight School</t>
  </si>
  <si>
    <t>300 County Airpt Rd., #301</t>
  </si>
  <si>
    <t>Vacaville</t>
  </si>
  <si>
    <t>Denise Duncan</t>
  </si>
  <si>
    <t>(707) 449-4647</t>
  </si>
  <si>
    <t>denise@wingsflightschool.com</t>
  </si>
  <si>
    <t>ABS91714</t>
  </si>
  <si>
    <t>Global Aviators Academy</t>
  </si>
  <si>
    <t xml:space="preserve">1615 McKinley Ave Bldg B </t>
  </si>
  <si>
    <t>Payam Kambod</t>
  </si>
  <si>
    <t>(626) 376-6827</t>
  </si>
  <si>
    <t>payam_kambob@yahoo.com</t>
  </si>
  <si>
    <t>ABS19801</t>
  </si>
  <si>
    <t>3931 Kirkwood Hwy</t>
  </si>
  <si>
    <t>William Harriford</t>
  </si>
  <si>
    <t>(302) 857-6141</t>
  </si>
  <si>
    <t>wharriford@desu.edu</t>
  </si>
  <si>
    <t>LAS34101</t>
  </si>
  <si>
    <t>Airport Pilot Shop</t>
  </si>
  <si>
    <t>200 Aviation Dr. N</t>
  </si>
  <si>
    <t xml:space="preserve">Naples	</t>
  </si>
  <si>
    <t>Amanda DeLillo</t>
  </si>
  <si>
    <t>(239) 263-9121</t>
  </si>
  <si>
    <t>amanda@airportpilotshop.com</t>
  </si>
  <si>
    <t>ABS33307</t>
  </si>
  <si>
    <t>CTI Professional Flight Training  LLC</t>
  </si>
  <si>
    <t xml:space="preserve">2011 S. Perimeter Rd Ste. G </t>
  </si>
  <si>
    <t xml:space="preserve">Zoltan Bodnar </t>
  </si>
  <si>
    <t>(954) 938-3043</t>
  </si>
  <si>
    <t>zbodnar@ctipft.com</t>
  </si>
  <si>
    <t>ABS33703</t>
  </si>
  <si>
    <t>T Black Aviation</t>
  </si>
  <si>
    <t>15875 Fairchild Dr Ste 207</t>
  </si>
  <si>
    <t>Thomas Black</t>
  </si>
  <si>
    <t>(727) 669-5756</t>
  </si>
  <si>
    <t>tbaviation@earthlink.net</t>
  </si>
  <si>
    <t>ABS32203</t>
  </si>
  <si>
    <t>Sterling Flight Training</t>
  </si>
  <si>
    <t xml:space="preserve">855-21 St. Johns Bluff Rd </t>
  </si>
  <si>
    <t>Lisa Reed</t>
  </si>
  <si>
    <t>(904) 642-9683</t>
  </si>
  <si>
    <t>lisa.reed@sterlingflight.com</t>
  </si>
  <si>
    <t>ABS30312</t>
  </si>
  <si>
    <t>SkyWarrior Flight Training</t>
  </si>
  <si>
    <t xml:space="preserve">1005 Virginia Ave #207 </t>
  </si>
  <si>
    <t>Michelle Burgess</t>
  </si>
  <si>
    <t>(770) 851-0005</t>
  </si>
  <si>
    <t>hr@skywarriorinc.com</t>
  </si>
  <si>
    <t>LAS31602</t>
  </si>
  <si>
    <t>Aviation School of Excellence</t>
  </si>
  <si>
    <t>2626 Madison Hwy - Ste 202</t>
  </si>
  <si>
    <t>Valdosta</t>
  </si>
  <si>
    <t>Daryl McCollister</t>
  </si>
  <si>
    <t>(229) 269-4482</t>
  </si>
  <si>
    <t>aviationschoolofexcellence@surfsouth.com</t>
  </si>
  <si>
    <t>LAS52803</t>
  </si>
  <si>
    <t>Carver Aero LLC</t>
  </si>
  <si>
    <t>9230 Harrison St, Davenport Municipal Airpt</t>
  </si>
  <si>
    <t xml:space="preserve">Davenport	</t>
  </si>
  <si>
    <t>Sandra Barrett</t>
  </si>
  <si>
    <t>(563) 391-5650</t>
  </si>
  <si>
    <t>sandra.barrett@carveraero.com</t>
  </si>
  <si>
    <t>ABS62303</t>
  </si>
  <si>
    <t>Jet Access Flight Training LLC</t>
  </si>
  <si>
    <t>1647 Hwy 104</t>
  </si>
  <si>
    <t>Quincy</t>
  </si>
  <si>
    <t>Jake Radford</t>
  </si>
  <si>
    <t>(217) 885-3353</t>
  </si>
  <si>
    <t>jradford@flyja.com</t>
  </si>
  <si>
    <t>LAS70402</t>
  </si>
  <si>
    <t>Fly By Knight</t>
  </si>
  <si>
    <t>800 Judge Leon Ford Dr</t>
  </si>
  <si>
    <t>Hammond</t>
  </si>
  <si>
    <t>Sharon Knight</t>
  </si>
  <si>
    <t>(985) 340-8800</t>
  </si>
  <si>
    <t>sharon@flybyknight.biz</t>
  </si>
  <si>
    <t>LAS48502</t>
  </si>
  <si>
    <t>Avflight Flint Corporation</t>
  </si>
  <si>
    <t>3375 W Bristol Rd</t>
  </si>
  <si>
    <t>Flint</t>
  </si>
  <si>
    <t>Samantha March</t>
  </si>
  <si>
    <t>(810) 235-0681</t>
  </si>
  <si>
    <t>smarch@avflight.com</t>
  </si>
  <si>
    <t>LAS55901</t>
  </si>
  <si>
    <t>Win Air Division</t>
  </si>
  <si>
    <t>100 Galewski Dr</t>
  </si>
  <si>
    <t>Winona</t>
  </si>
  <si>
    <t>Chad Reed</t>
  </si>
  <si>
    <t>(507) 452-1937</t>
  </si>
  <si>
    <t>winairpsi@gmail.com</t>
  </si>
  <si>
    <t>LAS28601</t>
  </si>
  <si>
    <t>Caldwell Community College</t>
  </si>
  <si>
    <t>2855 Hickory Blvd Bldg F Rm 154, John A. Forlines Bldg</t>
  </si>
  <si>
    <t>Hudson</t>
  </si>
  <si>
    <t>Elaine Setzer-Maxwell</t>
  </si>
  <si>
    <t>(828) 759-4687</t>
  </si>
  <si>
    <t>esetzer-maxwell@cccti.edu</t>
  </si>
  <si>
    <t>ABS68103</t>
  </si>
  <si>
    <t>Nebraska Flight Center</t>
  </si>
  <si>
    <t>3737 Orville Plaza</t>
  </si>
  <si>
    <t>David Silchman</t>
  </si>
  <si>
    <t>(402) 305-4994</t>
  </si>
  <si>
    <t>dsilchman@nebflight.com</t>
  </si>
  <si>
    <t>ABS07003</t>
  </si>
  <si>
    <t>Aero Safety Training Ltd.</t>
  </si>
  <si>
    <t>425 Beaverbrook Rd Hangar 1</t>
  </si>
  <si>
    <t xml:space="preserve">	Lincoln Park</t>
  </si>
  <si>
    <t>Linda Scully</t>
  </si>
  <si>
    <t>(973) 872-6213</t>
  </si>
  <si>
    <t>lmscully@lpawings.com</t>
  </si>
  <si>
    <t>LAS12401</t>
  </si>
  <si>
    <t>Richmor Aviation Inc.- Kingston</t>
  </si>
  <si>
    <t>1155 Flatbush Rd</t>
  </si>
  <si>
    <t>Kingston</t>
  </si>
  <si>
    <t>Sierra Griffin</t>
  </si>
  <si>
    <t>(845) 336-5638</t>
  </si>
  <si>
    <t>griffinfsierra@gmail.com</t>
  </si>
  <si>
    <t>LAS16201</t>
  </si>
  <si>
    <t>Clarion County Airport Authority</t>
  </si>
  <si>
    <t xml:space="preserve">395 Airpt Rd </t>
  </si>
  <si>
    <t>Shippenville</t>
  </si>
  <si>
    <t>William Morrison</t>
  </si>
  <si>
    <t>(814) 226-9993</t>
  </si>
  <si>
    <t>manager@clarionairport.com</t>
  </si>
  <si>
    <t>ABS19302</t>
  </si>
  <si>
    <t>Brandywine Flight School</t>
  </si>
  <si>
    <t xml:space="preserve">1205 Ward Ave </t>
  </si>
  <si>
    <t>West Chester</t>
  </si>
  <si>
    <t>Jay Wright</t>
  </si>
  <si>
    <t>(610) 696-8664</t>
  </si>
  <si>
    <t>jjleft@yahoo.com</t>
  </si>
  <si>
    <t>ABS17502</t>
  </si>
  <si>
    <t>Fed Test Inc.</t>
  </si>
  <si>
    <t>12 Keystone Court, Suite 12</t>
  </si>
  <si>
    <t>Leola</t>
  </si>
  <si>
    <t>Gene Plaskon</t>
  </si>
  <si>
    <t>(717) 661-3217</t>
  </si>
  <si>
    <t>barry@fedtest.org</t>
  </si>
  <si>
    <t>ABS18101</t>
  </si>
  <si>
    <t>Ace Pilot Training, Inc.</t>
  </si>
  <si>
    <t>600 Hayden Cir Hangar #7 Lehigh Valley Intl Airpt (ABE)</t>
  </si>
  <si>
    <t xml:space="preserve">Allentown	</t>
  </si>
  <si>
    <t>Gus Yialamas</t>
  </si>
  <si>
    <t>(610) 264-1105</t>
  </si>
  <si>
    <t>office@acepilot.com</t>
  </si>
  <si>
    <t>ABS16501</t>
  </si>
  <si>
    <t>North Coast Flight School</t>
  </si>
  <si>
    <t>1605 Asbury Rd</t>
  </si>
  <si>
    <t>Tracy Stablein</t>
  </si>
  <si>
    <t>(814) 434-0875</t>
  </si>
  <si>
    <t>ncfserie141@gmail.com</t>
  </si>
  <si>
    <t>LAS77803</t>
  </si>
  <si>
    <t>Brazos Valley Flight Services</t>
  </si>
  <si>
    <t>1820 George Bush Dr W Bldg 1091</t>
  </si>
  <si>
    <t>College Station</t>
  </si>
  <si>
    <t>Hailey Hoyt</t>
  </si>
  <si>
    <t>(979) 260-6322</t>
  </si>
  <si>
    <t>hhoyt@bvfs.net</t>
  </si>
  <si>
    <t>ABS75101</t>
  </si>
  <si>
    <t>Terrell Aviation</t>
  </si>
  <si>
    <t>3 Silent Wings Blvd</t>
  </si>
  <si>
    <t>Terrell</t>
  </si>
  <si>
    <t>Melissa Hardin</t>
  </si>
  <si>
    <t xml:space="preserve"> (972) 524-1601 </t>
  </si>
  <si>
    <t>trlaviation@aol.com</t>
  </si>
  <si>
    <t>ABS79902</t>
  </si>
  <si>
    <t>Joes Flight School</t>
  </si>
  <si>
    <t>8411 Lockheed Dr Ste #2</t>
  </si>
  <si>
    <t xml:space="preserve">	El Paso</t>
  </si>
  <si>
    <t>Joseph Vasquez</t>
  </si>
  <si>
    <t>(915) 781-7733</t>
  </si>
  <si>
    <t>joesflightschool@gmail.com</t>
  </si>
  <si>
    <t>LAS20102</t>
  </si>
  <si>
    <t>AV-ED Flight School Inc</t>
  </si>
  <si>
    <t>1001 Sycolin Rd SE Ste 3</t>
  </si>
  <si>
    <t xml:space="preserve">Leesburg	</t>
  </si>
  <si>
    <t>No Record</t>
  </si>
  <si>
    <t>(703) 777-9252</t>
  </si>
  <si>
    <t>avedlftschokv@verizon.net</t>
  </si>
  <si>
    <t>UKN</t>
  </si>
  <si>
    <t>LAS22602</t>
  </si>
  <si>
    <t>AV-ED Flight School-Winchester</t>
  </si>
  <si>
    <t>615 Airpt Rd Ste 101</t>
  </si>
  <si>
    <t>Winchester</t>
  </si>
  <si>
    <t>Leslie Malanson</t>
  </si>
  <si>
    <t>(540) 542-1123</t>
  </si>
  <si>
    <t>avedkokv@gmail.com</t>
  </si>
  <si>
    <t>LAS98108</t>
  </si>
  <si>
    <t>Galvin Flight Training</t>
  </si>
  <si>
    <t>7001 Perimeter Rd</t>
  </si>
  <si>
    <t>Seattle</t>
  </si>
  <si>
    <t>Zach Luper</t>
  </si>
  <si>
    <t>(206) 763-9706</t>
  </si>
  <si>
    <t>ZachL@galvinflying.com</t>
  </si>
  <si>
    <t>ABS98207</t>
  </si>
  <si>
    <t>Chinook Flight</t>
  </si>
  <si>
    <t>2909 100th St SW Ste A</t>
  </si>
  <si>
    <t xml:space="preserve">Everett	</t>
  </si>
  <si>
    <t>Richard Newman</t>
  </si>
  <si>
    <t>(425) 777-0671</t>
  </si>
  <si>
    <t>chinookflightltd@gmail.com</t>
  </si>
  <si>
    <t>ABS99301</t>
  </si>
  <si>
    <t>Bergstrom Aircraft, Inc.</t>
  </si>
  <si>
    <t>4102 N. Stearman Ave</t>
  </si>
  <si>
    <t>Pasco</t>
  </si>
  <si>
    <t>Amber Martin</t>
  </si>
  <si>
    <t>(000) 000-0000</t>
  </si>
  <si>
    <t>amber@bergstromaircraft.com</t>
  </si>
  <si>
    <t>LAS92004</t>
  </si>
  <si>
    <t>American Aviation Academy Inc</t>
  </si>
  <si>
    <r>
      <t>Site Move</t>
    </r>
    <r>
      <rPr>
        <vertAlign val="subscript"/>
        <sz val="11"/>
        <color theme="1"/>
        <rFont val="Calibri"/>
        <family val="2"/>
        <scheme val="minor"/>
      </rPr>
      <t>i</t>
    </r>
  </si>
  <si>
    <t>2035 N Marshall Ave</t>
  </si>
  <si>
    <t>Tom Hannawa</t>
  </si>
  <si>
    <t>(424) 250-0648</t>
  </si>
  <si>
    <t>thannawa@gmail.com</t>
  </si>
  <si>
    <t>ABS04102</t>
  </si>
  <si>
    <t>VTEC Training - South Portland</t>
  </si>
  <si>
    <t>343 Gorham Rd, 2nd Floor</t>
  </si>
  <si>
    <t>South Portland</t>
  </si>
  <si>
    <t>Stacie Boilard</t>
  </si>
  <si>
    <t>(207) 775-0244</t>
  </si>
  <si>
    <t>sboilard@vtec.org</t>
  </si>
  <si>
    <t>ABS87102</t>
  </si>
  <si>
    <t>PSI Examination Services-Albuquerque</t>
  </si>
  <si>
    <t>9550 San Mateo Blvd, N.E., Suite G</t>
  </si>
  <si>
    <t>ABS44301</t>
  </si>
  <si>
    <t>American Winds Flight Academy Inc.</t>
  </si>
  <si>
    <t>1461 Exeter Rd. Ste A Akron Fulton Intl Airpt (AKR)</t>
  </si>
  <si>
    <t>Michael Farmer</t>
  </si>
  <si>
    <t>(330) 733-2500</t>
  </si>
  <si>
    <t>operations@teachmetofly.com</t>
  </si>
  <si>
    <t>ABS29902</t>
  </si>
  <si>
    <t>Technical College of the Lowcountry T.C.</t>
  </si>
  <si>
    <t>921 Ribaut Rd Bldg 2 Rm 218</t>
  </si>
  <si>
    <t xml:space="preserve">Beaufort	</t>
  </si>
  <si>
    <t>Rhonda Cole-Green</t>
  </si>
  <si>
    <t>(843) 525-8229</t>
  </si>
  <si>
    <t>rcolegreen@tcl.edu</t>
  </si>
  <si>
    <t>ABS76106</t>
  </si>
  <si>
    <t>13825 Aviator Way Ste 100</t>
  </si>
  <si>
    <t>Marc Barth</t>
  </si>
  <si>
    <t>barthm@marcairaviation.com.</t>
  </si>
  <si>
    <t>LAS76103</t>
  </si>
  <si>
    <t>Tarrant County College</t>
  </si>
  <si>
    <t>4801 Marine Creek Pkwy-WCTS Bldg-Rm 1148</t>
  </si>
  <si>
    <t>Becky Neal</t>
  </si>
  <si>
    <t>(817) 515-7653</t>
  </si>
  <si>
    <t>becky.neal@tccd.edu</t>
  </si>
  <si>
    <t>LAS77504</t>
  </si>
  <si>
    <t>Success Aviation Inc</t>
  </si>
  <si>
    <t>503 McKeever Rd-Hangar A10, Houston-Southwest Airpt</t>
  </si>
  <si>
    <t>Rosharon</t>
  </si>
  <si>
    <t>Thomas Pekar</t>
  </si>
  <si>
    <t>(281) 431-4040</t>
  </si>
  <si>
    <t>tom@successaviation.com</t>
  </si>
  <si>
    <t>ABS76502</t>
  </si>
  <si>
    <t>Central Texas Training</t>
  </si>
  <si>
    <t>5570 Kegley Place Lane Suite #101 Temple, TX</t>
  </si>
  <si>
    <t>Temple</t>
  </si>
  <si>
    <t>Lisa Bailey</t>
  </si>
  <si>
    <t>(254) 534-4743</t>
  </si>
  <si>
    <t>lisa@wingsofherdreams.com</t>
  </si>
  <si>
    <t>LAS37201</t>
  </si>
  <si>
    <t>Zeller Aircraft Corp.</t>
  </si>
  <si>
    <r>
      <t>Site Repair</t>
    </r>
    <r>
      <rPr>
        <vertAlign val="subscript"/>
        <sz val="11"/>
        <color theme="1"/>
        <rFont val="Calibri"/>
        <family val="2"/>
        <scheme val="minor"/>
      </rPr>
      <t>i</t>
    </r>
  </si>
  <si>
    <t>210 Tune Airpt Dr.</t>
  </si>
  <si>
    <t xml:space="preserve">Nashville	</t>
  </si>
  <si>
    <t>Susan Zeller</t>
  </si>
  <si>
    <t>(615) 604-1640</t>
  </si>
  <si>
    <t>susie.zeller@yahoo.com</t>
  </si>
  <si>
    <t>ABS92301</t>
  </si>
  <si>
    <t>Aerotech Academy</t>
  </si>
  <si>
    <t>Sus-ADA</t>
  </si>
  <si>
    <t xml:space="preserve">1745 Sessums Dr </t>
  </si>
  <si>
    <t>Redlands</t>
  </si>
  <si>
    <t>Suhail Faiz Mirza</t>
  </si>
  <si>
    <t>(909) 794-4046</t>
  </si>
  <si>
    <t>support@aerotechflightacademy.com</t>
  </si>
  <si>
    <t>(i)3F(2),5H(2)</t>
  </si>
  <si>
    <t>ABS92009</t>
  </si>
  <si>
    <t>A.T.P. Inc. - CRQ</t>
  </si>
  <si>
    <t>ABS61001</t>
  </si>
  <si>
    <t>Poplar Grove Airmotive Inc.</t>
  </si>
  <si>
    <t>11619 Rte. 76</t>
  </si>
  <si>
    <t>Poplar Grove</t>
  </si>
  <si>
    <t>Jennifer Thomas</t>
  </si>
  <si>
    <t>(815) 544-3471</t>
  </si>
  <si>
    <t>jen@poplargroveairmotive.com</t>
  </si>
  <si>
    <t>LAS20701</t>
  </si>
  <si>
    <t>Freeway Airport Inc.</t>
  </si>
  <si>
    <t>3900 Church Rd</t>
  </si>
  <si>
    <t>Bowie</t>
  </si>
  <si>
    <t>Andrew Powers</t>
  </si>
  <si>
    <t>(240) 606-1572</t>
  </si>
  <si>
    <t>alpowers1990@gmail.com</t>
  </si>
  <si>
    <t>ABS28002</t>
  </si>
  <si>
    <t>A.T.P., Inc. - JQF</t>
  </si>
  <si>
    <t>9101 Aviation Blvd</t>
  </si>
  <si>
    <t>ABS08601</t>
  </si>
  <si>
    <t>A.T.P., Inc. - TTN</t>
  </si>
  <si>
    <t>18 West Piper Ave</t>
  </si>
  <si>
    <t>ABS11101</t>
  </si>
  <si>
    <t>Academics of Flight Intl, Inc. - North</t>
  </si>
  <si>
    <t>46-12 Queens Blvd. Rm 204</t>
  </si>
  <si>
    <t>Sunnyside</t>
  </si>
  <si>
    <t>James Etchison</t>
  </si>
  <si>
    <t>(917) 669-0711</t>
  </si>
  <si>
    <t>JIMOFAOF@AOL.COM</t>
  </si>
  <si>
    <t>(i)5H(1)</t>
  </si>
  <si>
    <t>ABS97405</t>
  </si>
  <si>
    <t>Western Oregon School of Aviation</t>
  </si>
  <si>
    <t xml:space="preserve">2251 Aviation Dr </t>
  </si>
  <si>
    <t>Roseburg</t>
  </si>
  <si>
    <t xml:space="preserve">Lisa Levin </t>
  </si>
  <si>
    <t>(541) 673-4722</t>
  </si>
  <si>
    <t>westernoregonaviation@yahoo.com</t>
  </si>
  <si>
    <t>ABS18601</t>
  </si>
  <si>
    <t>Aviation Technologies, Inc.</t>
  </si>
  <si>
    <t xml:space="preserve">101 Hangar Rd </t>
  </si>
  <si>
    <t>Pittston</t>
  </si>
  <si>
    <t>Lori Gallagher</t>
  </si>
  <si>
    <t>(570) 457-4485</t>
  </si>
  <si>
    <t>Lgallagher@atifbo.com</t>
  </si>
  <si>
    <t>LAS38104</t>
  </si>
  <si>
    <t>Jay Air LLC dba Downtown Aviation</t>
  </si>
  <si>
    <t xml:space="preserve">2787 N Second St., Dewitt Spain Airpt </t>
  </si>
  <si>
    <t>Andrew Pennel -  unconfirmed</t>
  </si>
  <si>
    <t>(901) 354-3001</t>
  </si>
  <si>
    <t>apennel.downtownaviation@gmail.com</t>
  </si>
  <si>
    <t>(i)1E(2);2H(2)</t>
  </si>
  <si>
    <t>ABS23202</t>
  </si>
  <si>
    <t>A.T.P., Inc. - RIC</t>
  </si>
  <si>
    <t>5745 Huntsman Rd</t>
  </si>
  <si>
    <t>ABS53200</t>
  </si>
  <si>
    <t>Spring City Aviation</t>
  </si>
  <si>
    <t>9305 West Appleton Ave</t>
  </si>
  <si>
    <t>Milwaukee</t>
  </si>
  <si>
    <t>Jamie Wahlgren</t>
  </si>
  <si>
    <t>(414) 461-3222</t>
  </si>
  <si>
    <t>ABS85219</t>
  </si>
  <si>
    <t>Sus-AUD</t>
  </si>
  <si>
    <t xml:space="preserve">14901 N Airport Drive </t>
  </si>
  <si>
    <t>Scottsdale</t>
  </si>
  <si>
    <t>LAS92703</t>
  </si>
  <si>
    <t>Orange County Flight Center</t>
  </si>
  <si>
    <t xml:space="preserve">19531 Campus Dr Ste 4 </t>
  </si>
  <si>
    <t>Santa Ana</t>
  </si>
  <si>
    <t>Robert Tellez</t>
  </si>
  <si>
    <t>(949) 756-1300</t>
  </si>
  <si>
    <t>robert@ocfc.com</t>
  </si>
  <si>
    <t>ABS34204</t>
  </si>
  <si>
    <t>Cirrus Aviation</t>
  </si>
  <si>
    <t>8191 N Tamiami Tr Ste 107 Sarasota/Brandenton Intl Airpt (SRQ)</t>
  </si>
  <si>
    <t>Nayda Cattin</t>
  </si>
  <si>
    <t>(941) 360-9074</t>
  </si>
  <si>
    <t>nayda@cirrusaviation.com</t>
  </si>
  <si>
    <t>LAS21703</t>
  </si>
  <si>
    <t>Frederick Flight Ctr</t>
  </si>
  <si>
    <t xml:space="preserve">330 Aviation Way </t>
  </si>
  <si>
    <t>Frederick</t>
  </si>
  <si>
    <t>Christopher Hollingshead</t>
  </si>
  <si>
    <t>(240) 529-5500</t>
  </si>
  <si>
    <t>chrish@advancedhelicopter.com</t>
  </si>
  <si>
    <t>(i)1E(2),5H(2)</t>
  </si>
  <si>
    <t>LAS27505</t>
  </si>
  <si>
    <t>Total Flight Solutions LLC</t>
  </si>
  <si>
    <t>450 Airpt Rd - Ste 200</t>
  </si>
  <si>
    <t>Louisburg</t>
  </si>
  <si>
    <t>Julie Quinn</t>
  </si>
  <si>
    <t>(919) 497-5511</t>
  </si>
  <si>
    <t>julie@totalflight.com</t>
  </si>
  <si>
    <t>ABS33113</t>
  </si>
  <si>
    <t>Air Global Aviation Training Center Corp.</t>
  </si>
  <si>
    <t>Sus-BRC</t>
  </si>
  <si>
    <t>14150 SW 129th St Hangar #4 Ste 435</t>
  </si>
  <si>
    <t>Ramiro Naval</t>
  </si>
  <si>
    <t>(786) 250-7850</t>
  </si>
  <si>
    <t xml:space="preserve">ramiro_naval@yahoo.com </t>
  </si>
  <si>
    <t>ABS96706</t>
  </si>
  <si>
    <t>Kahului - University of Hawaii Maui College</t>
  </si>
  <si>
    <t>310 W Ka'ahumanu Ave</t>
  </si>
  <si>
    <t>Kahului</t>
  </si>
  <si>
    <t>Melissa Yoshioka</t>
  </si>
  <si>
    <t>(808) 984-3240</t>
  </si>
  <si>
    <t>mayoshio@hawaii.edu</t>
  </si>
  <si>
    <t>(m)6A,(i)1E(2),3F(2),4G(2),5H(2),7D(2)</t>
  </si>
  <si>
    <t>LAS85001</t>
  </si>
  <si>
    <t>Westwind School Of Aeronautics</t>
  </si>
  <si>
    <t>Sus-INS</t>
  </si>
  <si>
    <t>732 W Deer Valley Rd</t>
  </si>
  <si>
    <t xml:space="preserve">Phoenix	</t>
  </si>
  <si>
    <t>Todd Beetham</t>
  </si>
  <si>
    <t>(623) 869-6973</t>
  </si>
  <si>
    <t>Todd.Beetham@aviateacademy.com</t>
  </si>
  <si>
    <t>ABS95403</t>
  </si>
  <si>
    <t>North Coast Air</t>
  </si>
  <si>
    <t>5000 Flightline Dr</t>
  </si>
  <si>
    <t>Robert Clark</t>
  </si>
  <si>
    <t>(707) 542-8687</t>
  </si>
  <si>
    <t>rob@northcoastair.com</t>
  </si>
  <si>
    <t>LAS92103</t>
  </si>
  <si>
    <t>San Diego Flight Training</t>
  </si>
  <si>
    <t>8745 Aero Dr, Ste 103</t>
  </si>
  <si>
    <t>San Diego</t>
  </si>
  <si>
    <t>Philip Thalheimer</t>
  </si>
  <si>
    <t>(858) 569-1822</t>
  </si>
  <si>
    <t>info@sdfti.com</t>
  </si>
  <si>
    <t>ABS95310</t>
  </si>
  <si>
    <t>L&amp;J Aviation Inc.</t>
  </si>
  <si>
    <t>617 Airport Way</t>
  </si>
  <si>
    <t>Modesto</t>
  </si>
  <si>
    <t>Danielle Bilger</t>
  </si>
  <si>
    <t>(209) 585-3262</t>
  </si>
  <si>
    <t xml:space="preserve">dbilger@lj-aviation.com </t>
  </si>
  <si>
    <t>LAS91702</t>
  </si>
  <si>
    <t>Alliance Intl Aviation</t>
  </si>
  <si>
    <t>7000 Merrill Ave Box 69 Hangar #A-230</t>
  </si>
  <si>
    <t>Chino</t>
  </si>
  <si>
    <t>Kenneth Bos</t>
  </si>
  <si>
    <t>(909) 619-3865</t>
  </si>
  <si>
    <t>ken@aiaflight.com</t>
  </si>
  <si>
    <t>ABS06501</t>
  </si>
  <si>
    <t>Robinson Aviation, Inc.</t>
  </si>
  <si>
    <t>50 Thompson Ave Tweed-New Haven (HVN) Airpt</t>
  </si>
  <si>
    <t>East Haven</t>
  </si>
  <si>
    <t>Evan Warren</t>
  </si>
  <si>
    <t>(203) 467-9555</t>
  </si>
  <si>
    <t>evanw@robinsonaviation.com</t>
  </si>
  <si>
    <t>LAS32104</t>
  </si>
  <si>
    <t>Phoenix East Aviation</t>
  </si>
  <si>
    <t>561 Pearl Harbor Dr</t>
  </si>
  <si>
    <t xml:space="preserve">Heather Fives </t>
  </si>
  <si>
    <t>(386) 323-1423</t>
  </si>
  <si>
    <t>HeatherF@pea.com</t>
  </si>
  <si>
    <t>ABS33015</t>
  </si>
  <si>
    <t>Florida Coast to Coast Helicopters Inc.</t>
  </si>
  <si>
    <t>1101 NE 10th St Hangar 11</t>
  </si>
  <si>
    <t xml:space="preserve">	Pompano Beach</t>
  </si>
  <si>
    <t xml:space="preserve">Jessica Ranger </t>
  </si>
  <si>
    <t>(954) 943-5353</t>
  </si>
  <si>
    <t>jessica@fcchi.com</t>
  </si>
  <si>
    <t>LAS30101</t>
  </si>
  <si>
    <t>Aero Atlanta</t>
  </si>
  <si>
    <t>2600 Cessna Ln NW</t>
  </si>
  <si>
    <t>Jason Miller -  unconfirmed</t>
  </si>
  <si>
    <t xml:space="preserve">(770) 422-2376 </t>
  </si>
  <si>
    <t>jason.miller@aeroatlanta.com</t>
  </si>
  <si>
    <t>ABS72201</t>
  </si>
  <si>
    <t>Central Flying Service LLC</t>
  </si>
  <si>
    <t>2301 Crisp Dr</t>
  </si>
  <si>
    <t xml:space="preserve">Little Rock </t>
  </si>
  <si>
    <t>Lisa VanPelt</t>
  </si>
  <si>
    <t>(501) 975.9330</t>
  </si>
  <si>
    <t>lisa.vanpelt@central.aero</t>
  </si>
  <si>
    <t>ABS63103</t>
  </si>
  <si>
    <t>PSI Examination Services-St Louis (Room A)</t>
  </si>
  <si>
    <t>ABS30207</t>
  </si>
  <si>
    <t>Falcon Aviation Academy</t>
  </si>
  <si>
    <t>ABS55801</t>
  </si>
  <si>
    <t>Lake Superior College</t>
  </si>
  <si>
    <t>ABS50001</t>
  </si>
  <si>
    <t>Exec 1 Aviation, Inc.</t>
  </si>
  <si>
    <t xml:space="preserve">3737 SE Convenience Blvd. </t>
  </si>
  <si>
    <t>Ankeny</t>
  </si>
  <si>
    <t>ABS33111</t>
  </si>
  <si>
    <t>PSI Examination Services-Miami</t>
  </si>
  <si>
    <t>18425 NW 2nd Ave #PH4</t>
  </si>
  <si>
    <t>ABS93005</t>
  </si>
  <si>
    <t>Channel Islands Aviation</t>
  </si>
  <si>
    <t>LAS98609</t>
  </si>
  <si>
    <t>Aero Maintenance Inc.</t>
  </si>
  <si>
    <t>ABS30205</t>
  </si>
  <si>
    <t>Sky's Aircraft Corporation</t>
  </si>
  <si>
    <t>115 Airpt Rd Ste 4</t>
  </si>
  <si>
    <t>Newnan</t>
  </si>
  <si>
    <t>ABS36505</t>
  </si>
  <si>
    <t>Salt Air Aviation Center</t>
  </si>
  <si>
    <t>ABS21803</t>
  </si>
  <si>
    <t>PSI Examination Services-Salisbury</t>
  </si>
  <si>
    <t>ABS65602</t>
  </si>
  <si>
    <t>S.O.A.R.</t>
  </si>
  <si>
    <t>LAS96804</t>
  </si>
  <si>
    <t>Aviation Academy Hawaii LLC</t>
  </si>
  <si>
    <t>ABS33908</t>
  </si>
  <si>
    <t>Paragon Flight Training Center</t>
  </si>
  <si>
    <t>511 Danley Drive</t>
  </si>
  <si>
    <t>Fort Myers</t>
  </si>
  <si>
    <t>Sarah Schoensee</t>
  </si>
  <si>
    <t>(239) 274-3170</t>
  </si>
  <si>
    <t>sarah@paragonflight.com</t>
  </si>
  <si>
    <t>ABS48801</t>
  </si>
  <si>
    <t>Benz Aviation LLC</t>
  </si>
  <si>
    <t>85 Sprague Rd</t>
  </si>
  <si>
    <t xml:space="preserve">Ionia </t>
  </si>
  <si>
    <t>Anthony Smit</t>
  </si>
  <si>
    <t>(616) 902-2280</t>
  </si>
  <si>
    <t>ajsmit@charter.net</t>
  </si>
  <si>
    <t>LAS75009</t>
  </si>
  <si>
    <t>Aviator Air LLC</t>
  </si>
  <si>
    <t>ABS79101</t>
  </si>
  <si>
    <t>Coyote Flight Centers</t>
  </si>
  <si>
    <t>11001 Airpt Blvd, Amarillo Intl Airpt</t>
  </si>
  <si>
    <t>LAS07003</t>
  </si>
  <si>
    <t>PSI Examination Services-Secaucus</t>
  </si>
  <si>
    <t>LAS34705</t>
  </si>
  <si>
    <t>Pan Am Ab Initio Training, Inc.</t>
  </si>
  <si>
    <t>ABS45103</t>
  </si>
  <si>
    <t>GW Aviation</t>
  </si>
  <si>
    <t>ABS92305</t>
  </si>
  <si>
    <t>High Desert Testing</t>
  </si>
  <si>
    <t>18368 Readiness St</t>
  </si>
  <si>
    <t>Victorville</t>
  </si>
  <si>
    <t>ABS36303</t>
  </si>
  <si>
    <t>PHPTC (Professional Helicopter Pilots' T.C.)</t>
  </si>
  <si>
    <t>ABS32803</t>
  </si>
  <si>
    <t>PSI Examination Services-Orlando</t>
  </si>
  <si>
    <t>5125 ADANSON St, Ste 450</t>
  </si>
  <si>
    <t>LAS75007</t>
  </si>
  <si>
    <t>U.S. Aviation Academy</t>
  </si>
  <si>
    <t>ABS33011</t>
  </si>
  <si>
    <t>NS Aviation, Inc.</t>
  </si>
  <si>
    <t>Aviation Academy Hawaii</t>
  </si>
  <si>
    <t>LAS49201</t>
  </si>
  <si>
    <t>Suburban Aviation, Inc.</t>
  </si>
  <si>
    <t>ABS62301</t>
  </si>
  <si>
    <t>Great River Aviation, LLC</t>
  </si>
  <si>
    <t>ABS28702</t>
  </si>
  <si>
    <t>WNC Aviation, LLC</t>
  </si>
  <si>
    <t>21 Aviation Way Asheville Regional Airpt - AVL</t>
  </si>
  <si>
    <t>Fletcher</t>
  </si>
  <si>
    <t>ABS73103</t>
  </si>
  <si>
    <t>PSI Examination Services-Oklahoma City II</t>
  </si>
  <si>
    <t>2401 NW 23rd St., Ste 60, Shepherd Mall Office Complex</t>
  </si>
  <si>
    <t>ABS24001</t>
  </si>
  <si>
    <t>Star Flight Training</t>
  </si>
  <si>
    <t>ABS27401</t>
  </si>
  <si>
    <t>Test Now, LLC</t>
  </si>
  <si>
    <t>ABS55902</t>
  </si>
  <si>
    <t>PSI Examination Services-Rochester (MN)</t>
  </si>
  <si>
    <t>LAS24003</t>
  </si>
  <si>
    <t>LC`s Flying Service dba New River Aero</t>
  </si>
  <si>
    <t>ABS95205</t>
  </si>
  <si>
    <t>JC Air Academy</t>
  </si>
  <si>
    <t>ABS45301</t>
  </si>
  <si>
    <t xml:space="preserve">Aviation Sales, Inc. </t>
  </si>
  <si>
    <t>ABS78302</t>
  </si>
  <si>
    <t>Skyview Aviation, LLC</t>
  </si>
  <si>
    <t>3141 FM 3512 McCampbell -Porter Airpt</t>
  </si>
  <si>
    <t xml:space="preserve">	Aransas Pass</t>
  </si>
  <si>
    <t>ABS78505</t>
  </si>
  <si>
    <t>PSI Examination Services-Harlingen</t>
  </si>
  <si>
    <t>ABS95206</t>
  </si>
  <si>
    <t>Comira Testing - Stockton</t>
  </si>
  <si>
    <t>ABS62302</t>
  </si>
  <si>
    <t>Quincy Aviation</t>
  </si>
  <si>
    <t>ABS98006</t>
  </si>
  <si>
    <t>PSI Examination Services-Federal Way/Seattle, WA</t>
  </si>
  <si>
    <t>ABS89006</t>
  </si>
  <si>
    <t>Hillsboro Aero Academy Elite</t>
  </si>
  <si>
    <t>ABS21602</t>
  </si>
  <si>
    <t>Trident Aircraft - Easton</t>
  </si>
  <si>
    <t>9220 Joe Marsh Lane</t>
  </si>
  <si>
    <t>Easton</t>
  </si>
  <si>
    <t>Julie Emmons</t>
  </si>
  <si>
    <t>(410) 604-1333</t>
  </si>
  <si>
    <t>jemmons@tridentaircraft.com</t>
  </si>
  <si>
    <t>ABS14701</t>
  </si>
  <si>
    <t>Jamestown Aviation Company LLC</t>
  </si>
  <si>
    <t>ABS95901</t>
  </si>
  <si>
    <t>Northgate Aviation, Inc</t>
  </si>
  <si>
    <t>ABS32206</t>
  </si>
  <si>
    <t>PSI Examination Services-Jacksonville</t>
  </si>
  <si>
    <t>ABS27101</t>
  </si>
  <si>
    <t>Triad Air, Inc.</t>
  </si>
  <si>
    <t>LAS32906</t>
  </si>
  <si>
    <t>Flight Safety Academy</t>
  </si>
  <si>
    <t xml:space="preserve">2825 Airpt Dr </t>
  </si>
  <si>
    <t>ABS89501</t>
  </si>
  <si>
    <t>PSI Examination Services-Reno</t>
  </si>
  <si>
    <t>LAS99203</t>
  </si>
  <si>
    <t>Spokane Community College</t>
  </si>
  <si>
    <t>1810 N. Green St Bldg 16, RM 127</t>
  </si>
  <si>
    <t>Spokane</t>
  </si>
  <si>
    <t>ABS32711</t>
  </si>
  <si>
    <t>Bristow Air Center</t>
  </si>
  <si>
    <t>ABS75007</t>
  </si>
  <si>
    <t>Monarch Air</t>
  </si>
  <si>
    <t>LAS75010</t>
  </si>
  <si>
    <t>Le Tourneau University</t>
  </si>
  <si>
    <t>LAS02901</t>
  </si>
  <si>
    <t>Air Ventures Flying School</t>
  </si>
  <si>
    <t>LAS98206</t>
  </si>
  <si>
    <t>Glacier Aviation Inc</t>
  </si>
  <si>
    <t>ABS96904</t>
  </si>
  <si>
    <t>Marianas Aviation Services</t>
  </si>
  <si>
    <t>LAS99207</t>
  </si>
  <si>
    <t>Northwest Flight School</t>
  </si>
  <si>
    <t>ABS84707</t>
  </si>
  <si>
    <t>PSI Examination Services-Hurricane</t>
  </si>
  <si>
    <t>LAS81201</t>
  </si>
  <si>
    <t>Steel City Aviation</t>
  </si>
  <si>
    <t>ABS71102</t>
  </si>
  <si>
    <t>Southern University at Shreveport</t>
  </si>
  <si>
    <t>ABS98503</t>
  </si>
  <si>
    <t>Aviation Training Center</t>
  </si>
  <si>
    <t>LAS55004</t>
  </si>
  <si>
    <t>Valters Aviation Inc</t>
  </si>
  <si>
    <t>LAS63102</t>
  </si>
  <si>
    <t>Parks College Of Engineering &amp; Aviation</t>
  </si>
  <si>
    <t>ABS21702</t>
  </si>
  <si>
    <t>V1 Aeronautics</t>
  </si>
  <si>
    <t>ABS24502</t>
  </si>
  <si>
    <t>General Aviation, Inc.</t>
  </si>
  <si>
    <t>ABS55301</t>
  </si>
  <si>
    <t>Hummingbird Aviation, LLC - Eden Prairie</t>
  </si>
  <si>
    <t>LAS76302</t>
  </si>
  <si>
    <t>Kickapoo Downtown Airpt</t>
  </si>
  <si>
    <t>ABS19402</t>
  </si>
  <si>
    <t>PSI Examination Services-King of Prussia</t>
  </si>
  <si>
    <t xml:space="preserve">	King of Prussia</t>
  </si>
  <si>
    <t>ABS61702</t>
  </si>
  <si>
    <t>Image Air</t>
  </si>
  <si>
    <t>ABS99101</t>
  </si>
  <si>
    <t>Inter-State Aviation</t>
  </si>
  <si>
    <t>LAS12502</t>
  </si>
  <si>
    <t>Take Flight Aviation LLC</t>
  </si>
  <si>
    <t>ABS55101</t>
  </si>
  <si>
    <t>PSI Examination Services-Woodbury</t>
  </si>
  <si>
    <t>6053 Hudson Rd, Ste 210</t>
  </si>
  <si>
    <t>ABS98003</t>
  </si>
  <si>
    <t>Boeing Employees Flying Association</t>
  </si>
  <si>
    <t>LAS30001</t>
  </si>
  <si>
    <t>Advanced Aviation Inc.</t>
  </si>
  <si>
    <t>LAS78805</t>
  </si>
  <si>
    <t>Aviation Academy of America Inc</t>
  </si>
  <si>
    <t>ABS01901</t>
  </si>
  <si>
    <t>Beverly Flight Center, Inc.</t>
  </si>
  <si>
    <t>ABS84005</t>
  </si>
  <si>
    <t>PSI Examination Services-Sunset (Ogden)</t>
  </si>
  <si>
    <t>ABS92601</t>
  </si>
  <si>
    <t>Aviation Facilities, Inc.</t>
  </si>
  <si>
    <t>LAS66001</t>
  </si>
  <si>
    <t>Kansas City Aviation Center.</t>
  </si>
  <si>
    <t xml:space="preserve">15325 S. Pflumm Rd, Bldg 1,  Johnson Co. Executive Airpt </t>
  </si>
  <si>
    <t>ABS55702</t>
  </si>
  <si>
    <t>Airways Aviation Center</t>
  </si>
  <si>
    <t>ABS17001</t>
  </si>
  <si>
    <t>Roth Computerized Testing Center</t>
  </si>
  <si>
    <t>LAS48601</t>
  </si>
  <si>
    <t>Space RX LLC</t>
  </si>
  <si>
    <t>ABS33601</t>
  </si>
  <si>
    <t>PSI Examination Services-Tampa</t>
  </si>
  <si>
    <t>9270 Bay Plaza Blvd., Ste 615</t>
  </si>
  <si>
    <t>ABS79903</t>
  </si>
  <si>
    <t>PSI Examination Services-El Paso</t>
  </si>
  <si>
    <t>LAS64802</t>
  </si>
  <si>
    <t>Alpha Air Center</t>
  </si>
  <si>
    <t>ABS32702</t>
  </si>
  <si>
    <t>Space Coast Jet Center, Inc.</t>
  </si>
  <si>
    <t>ABS33110</t>
  </si>
  <si>
    <t>Pan Am Intl Flight Academy</t>
  </si>
  <si>
    <t>5000 NW 36th St</t>
  </si>
  <si>
    <t>LAS35101</t>
  </si>
  <si>
    <t>Wallace State Community College</t>
  </si>
  <si>
    <t>231A County Rd 1360</t>
  </si>
  <si>
    <t>Vinemont</t>
  </si>
  <si>
    <t>ABS85706</t>
  </si>
  <si>
    <t>PSI Examination Services-Tucson</t>
  </si>
  <si>
    <t>2601 N Campbell Ave, Ste 201- 3</t>
  </si>
  <si>
    <t>ABS98208</t>
  </si>
  <si>
    <t>PSI Examination Services-Everett</t>
  </si>
  <si>
    <t>ABS78705</t>
  </si>
  <si>
    <t>PSI Examination Services-Austin</t>
  </si>
  <si>
    <t>6448 Hwy 290 East, Ste F111, Lacosta Corporate Park</t>
  </si>
  <si>
    <t>LAS51501</t>
  </si>
  <si>
    <t>Advanced Air Inc.</t>
  </si>
  <si>
    <t>ABS98005</t>
  </si>
  <si>
    <t>PSI Examination Services-Seattle (Bellevue)</t>
  </si>
  <si>
    <t>4122 Factoria Blvd. S.E, Ste 303, 	Newport Place</t>
  </si>
  <si>
    <t xml:space="preserve">Bellevue	</t>
  </si>
  <si>
    <t>ABS98902</t>
  </si>
  <si>
    <t>PSI Examination Services-Yakima</t>
  </si>
  <si>
    <t>3611 River Rd Ste 120</t>
  </si>
  <si>
    <t>ABS89005</t>
  </si>
  <si>
    <t>702 Helicopters, Inc.</t>
  </si>
  <si>
    <t>2634 Airpt Dr Ste 101</t>
  </si>
  <si>
    <t xml:space="preserve">	North Las Vegas</t>
  </si>
  <si>
    <t>Pre-ACTS</t>
  </si>
  <si>
    <t>ABS76004</t>
  </si>
  <si>
    <t>A.T.P., Inc. - Jet Simulation</t>
  </si>
  <si>
    <t>4001 Airpt Freeway Ste 200</t>
  </si>
  <si>
    <t xml:space="preserve">Bedford	</t>
  </si>
  <si>
    <t>Karin White</t>
  </si>
  <si>
    <t>(239) 275-4573</t>
  </si>
  <si>
    <t>karin@atpjets.com</t>
  </si>
  <si>
    <t>31.Jan</t>
  </si>
  <si>
    <t>ABS73004</t>
  </si>
  <si>
    <t>Center for Independent and Distance Learning (CIDL)</t>
  </si>
  <si>
    <t>300 Kellogg Drive, Room 140</t>
  </si>
  <si>
    <t xml:space="preserve">	Norman</t>
  </si>
  <si>
    <t>Tina Henderson</t>
  </si>
  <si>
    <t>(405) 325-8494</t>
  </si>
  <si>
    <t>thenderson@ou.edu</t>
  </si>
  <si>
    <t>ABS35201</t>
  </si>
  <si>
    <t>Birmingham Flight Center</t>
  </si>
  <si>
    <t>4243 East Lake Boulevard</t>
  </si>
  <si>
    <t>LAS36102</t>
  </si>
  <si>
    <t>Box Aviation Inc</t>
  </si>
  <si>
    <t>4521 Selma Hwy</t>
  </si>
  <si>
    <t xml:space="preserve">Montgomery	</t>
  </si>
  <si>
    <t xml:space="preserve">ABS30209 </t>
  </si>
  <si>
    <t>A.T.P. Inc. - FFC</t>
  </si>
  <si>
    <t>1120 Echo Court</t>
  </si>
  <si>
    <t>ABS30006</t>
  </si>
  <si>
    <t>Advanced Aviation Inc</t>
  </si>
  <si>
    <t>470 Briscoe Blvd.</t>
  </si>
  <si>
    <t>Rashatta Daugett</t>
  </si>
  <si>
    <t>(770) 682-9007</t>
  </si>
  <si>
    <t>rashatta.daugett@gmail.com</t>
  </si>
  <si>
    <t>ABS30311</t>
  </si>
  <si>
    <t>Pilot Stuff</t>
  </si>
  <si>
    <t>1954 Airpt Rd. #66</t>
  </si>
  <si>
    <t>(877) 247-7563</t>
  </si>
  <si>
    <t>ABS33603</t>
  </si>
  <si>
    <t>CET Institute - Tampa</t>
  </si>
  <si>
    <t>Sunlonda Ross</t>
  </si>
  <si>
    <t>(904) 592-9200</t>
  </si>
  <si>
    <t xml:space="preserve">skross@cetinstitute.org </t>
  </si>
  <si>
    <t>ABS32807</t>
  </si>
  <si>
    <t xml:space="preserve">CET Institute - Orlando </t>
  </si>
  <si>
    <t>5125 Adanson Street Suite 450</t>
  </si>
  <si>
    <t>ABS32208</t>
  </si>
  <si>
    <t>CET Institute - Jacksonville</t>
  </si>
  <si>
    <t>7235 Bonneval Road, # 310</t>
  </si>
  <si>
    <t>Jackonville</t>
  </si>
  <si>
    <t>ABS23103</t>
  </si>
  <si>
    <t>ThinQtank Learning</t>
  </si>
  <si>
    <t xml:space="preserve">2621 Promenade Prkwy # 103  </t>
  </si>
  <si>
    <t>Midlothian</t>
  </si>
  <si>
    <t>Derek Smith</t>
  </si>
  <si>
    <t>(804) 986-8980</t>
  </si>
  <si>
    <t>derek@thinqtanklearning.com</t>
  </si>
  <si>
    <t>ABS34205</t>
  </si>
  <si>
    <t>State College of Florida - Sarasota</t>
  </si>
  <si>
    <t>7131 Professional Parkway East</t>
  </si>
  <si>
    <t>Lee Kotwicki</t>
  </si>
  <si>
    <t>(941) 363-7252</t>
  </si>
  <si>
    <t>KotwicL@scf.edu</t>
  </si>
  <si>
    <t>ABS32805</t>
  </si>
  <si>
    <t>Expertis Educational Group - Orlando - SSP</t>
  </si>
  <si>
    <t>13574 Village Park Dr, Suite 205</t>
  </si>
  <si>
    <t>LAS93102</t>
  </si>
  <si>
    <t>Above All Aviation</t>
  </si>
  <si>
    <t>1523 Cook Place</t>
  </si>
  <si>
    <t>Santa Barbara</t>
  </si>
  <si>
    <t>Shawn Sullivan</t>
  </si>
  <si>
    <t>(805) 683-7575</t>
  </si>
  <si>
    <t>ssullivan@aboveallsba.com</t>
  </si>
  <si>
    <t>Benz Aviation, LLC</t>
  </si>
  <si>
    <t xml:space="preserve">3147 S State Rd </t>
  </si>
  <si>
    <t>LAS49007</t>
  </si>
  <si>
    <t>WMU - College of Aviation</t>
  </si>
  <si>
    <t>3300 Sixth Ave</t>
  </si>
  <si>
    <t xml:space="preserve">	Battle Creek</t>
  </si>
  <si>
    <t>IASCO Flight Training, Inc.</t>
  </si>
  <si>
    <t>6460 Lockheed Dr</t>
  </si>
  <si>
    <t>ABS56301</t>
  </si>
  <si>
    <t>Language Access Consulting &amp; Training - Saint Cloud</t>
  </si>
  <si>
    <t>22 Wilson Ave. NE Ste 19A</t>
  </si>
  <si>
    <t>Saint Cloud</t>
  </si>
  <si>
    <t>ABS72101</t>
  </si>
  <si>
    <t>Pulaski Technical College</t>
  </si>
  <si>
    <t>1600 West Maryland Ave</t>
  </si>
  <si>
    <t>Sherwood</t>
  </si>
  <si>
    <t>ABS01501</t>
  </si>
  <si>
    <t>PSI Examination Services-Auburn</t>
  </si>
  <si>
    <t>48 SWORD ST, UNIT 204</t>
  </si>
  <si>
    <t>ABS16001</t>
  </si>
  <si>
    <t>PSI Examination Services-Cranberry Township</t>
  </si>
  <si>
    <t xml:space="preserve">213 Executive Dr, Ste 150, Cranberry Corporate Business Center </t>
  </si>
  <si>
    <t xml:space="preserve">	Cranberry Township</t>
  </si>
  <si>
    <t>ABS21204</t>
  </si>
  <si>
    <t>PSI Examination Services-Baltimore</t>
  </si>
  <si>
    <t>2622 Lord Baltimore Dr Ste C</t>
  </si>
  <si>
    <t xml:space="preserve">	Windsor Mill</t>
  </si>
  <si>
    <t>ABS02701</t>
  </si>
  <si>
    <t>PSI Examination Services-Fall River</t>
  </si>
  <si>
    <t>218 South Main St, Ste 105</t>
  </si>
  <si>
    <t xml:space="preserve">	Fall River</t>
  </si>
  <si>
    <t>ABS11301</t>
  </si>
  <si>
    <t>PSI Examination Services-Queens</t>
  </si>
  <si>
    <t>71-19 80TH ST. Ste 8307 - THE SHOPS AT ATLAS PARK</t>
  </si>
  <si>
    <t>Ridgewood</t>
  </si>
  <si>
    <t>ABS02102</t>
  </si>
  <si>
    <t>PSI Examination Services-Boston Proper</t>
  </si>
  <si>
    <t>Inner Tech Park 56 Roland St Ste 305</t>
  </si>
  <si>
    <t>ABS78209</t>
  </si>
  <si>
    <t>PSI Examination Services-San Antonio (PARK TEN BLVD)</t>
  </si>
  <si>
    <t>6800 Park Ten Blvd. Ste 174W</t>
  </si>
  <si>
    <t>ABS85005</t>
  </si>
  <si>
    <t>PSI Examination Services-Phoenix</t>
  </si>
  <si>
    <t>5727 N 7th St, Ste 301</t>
  </si>
  <si>
    <t>ABS21703</t>
  </si>
  <si>
    <t>PSI Examination Services-Hagerstown II</t>
  </si>
  <si>
    <t>140 West Franklin St., Ste. A</t>
  </si>
  <si>
    <t>ABS77006</t>
  </si>
  <si>
    <t>PSI Examination Services-Houston North</t>
  </si>
  <si>
    <t>650 N Sam Houston Pkwy E, Ste 535, Greenbriar Place</t>
  </si>
  <si>
    <t>ABS37901</t>
  </si>
  <si>
    <t>PSI Examination Services-Knoxville</t>
  </si>
  <si>
    <t>301 S. Gallaher View Rd, Ste 114</t>
  </si>
  <si>
    <t>ABS36604</t>
  </si>
  <si>
    <t>Flight Training of Mobile (Big V Air, LLC dba)</t>
  </si>
  <si>
    <t>371 Flave Pierce Rd</t>
  </si>
  <si>
    <t>ABS17101</t>
  </si>
  <si>
    <t>PSI Examination Services-Harrisburg</t>
  </si>
  <si>
    <t>2300 Vartan Way, Ste 245</t>
  </si>
  <si>
    <t>ABS21102</t>
  </si>
  <si>
    <t>PSI Examination Services-Crofton</t>
  </si>
  <si>
    <t>MORAUER III Bldg, 2137 ESPEY COURT, Ste 3</t>
  </si>
  <si>
    <t>ABS08902</t>
  </si>
  <si>
    <t>PSI Examination Services-New Brunswick - George Rd</t>
  </si>
  <si>
    <t>825 Georges Rd, Ste 2A</t>
  </si>
  <si>
    <t>ABS77007</t>
  </si>
  <si>
    <t>PSI Examination Services-Houston East</t>
  </si>
  <si>
    <t xml:space="preserve">11811 I-10 East Freeway, Ste 260,  Atrium Bldg </t>
  </si>
  <si>
    <t>ABS77009</t>
  </si>
  <si>
    <t>PSI Examination Services-Houston SW</t>
  </si>
  <si>
    <t>9555 W Sam Houston Pkwy South, Ste 140</t>
  </si>
  <si>
    <t xml:space="preserve">Houston	</t>
  </si>
  <si>
    <t>ABS20704</t>
  </si>
  <si>
    <t>PSI Examination Services-College Park</t>
  </si>
  <si>
    <t>4920 Niagara Rd, Ste. 211, The Sterling Bldg</t>
  </si>
  <si>
    <t xml:space="preserve">	College Park</t>
  </si>
  <si>
    <t>1503 Cook Place</t>
  </si>
  <si>
    <t>ABS55402</t>
  </si>
  <si>
    <t>Cirrus Flight Operations -SSP</t>
  </si>
  <si>
    <t>8891 Airpt Rd B-1</t>
  </si>
  <si>
    <t>ABS55404</t>
  </si>
  <si>
    <t>PSI Examination Services-Edina</t>
  </si>
  <si>
    <t>6550 York Ave, Ste 515</t>
  </si>
  <si>
    <t>ABS22104</t>
  </si>
  <si>
    <t>PSI Examination Services-Vienna</t>
  </si>
  <si>
    <t>1919 Gallows Rd. , Ste 360</t>
  </si>
  <si>
    <t>Vienna</t>
  </si>
  <si>
    <t>ABS43002</t>
  </si>
  <si>
    <t>PSI Examination Services-Columbus North</t>
  </si>
  <si>
    <t>6397 Emerald Parkway., Ste 125</t>
  </si>
  <si>
    <t>ABS01802</t>
  </si>
  <si>
    <t>PSI Examination Services-Lawrence</t>
  </si>
  <si>
    <t>ABS08901</t>
  </si>
  <si>
    <t>PSI Examination Services-North Brunswick</t>
  </si>
  <si>
    <t>980 Shoppes Blvd, Second Floor</t>
  </si>
  <si>
    <t xml:space="preserve">	North Brunswick</t>
  </si>
  <si>
    <t>ABS42003</t>
  </si>
  <si>
    <t>Murray State University</t>
  </si>
  <si>
    <t>N 16th St Oakley Applied Science Bldg Rm C105</t>
  </si>
  <si>
    <t>Murray</t>
  </si>
  <si>
    <t>Zebreina Patterson</t>
  </si>
  <si>
    <t>(270) 809-6848</t>
  </si>
  <si>
    <t>zpatterson@murraystate.edu</t>
  </si>
  <si>
    <t>ABS35203</t>
  </si>
  <si>
    <t xml:space="preserve">4343 73rd St. N </t>
  </si>
  <si>
    <t>Gregory Floyd</t>
  </si>
  <si>
    <t>(505) 417-0788</t>
  </si>
  <si>
    <t>greg@bhmflightcenter.com</t>
  </si>
  <si>
    <t>ABS30211</t>
  </si>
  <si>
    <t>FLYT Aviation</t>
  </si>
  <si>
    <t xml:space="preserve">	5 Falcon Dr</t>
  </si>
  <si>
    <t>Scott Cerilli</t>
  </si>
  <si>
    <t>scerilli@flytaviation.com</t>
  </si>
  <si>
    <t>(i)4G(2),7D(2)</t>
  </si>
  <si>
    <t>ABS60602</t>
  </si>
  <si>
    <t>Aviation Professionals, Inc.</t>
  </si>
  <si>
    <t>6321 S Central Ave</t>
  </si>
  <si>
    <t xml:space="preserve">Chicago	</t>
  </si>
  <si>
    <t>William Schreiber</t>
  </si>
  <si>
    <t>(773) 284-5678</t>
  </si>
  <si>
    <t>apimidway@sbcglobal.net</t>
  </si>
  <si>
    <t>ABS33602</t>
  </si>
  <si>
    <t>8900 Armenia Ave, Ste 218</t>
  </si>
  <si>
    <t>Deborah Washington</t>
  </si>
  <si>
    <t>(813) 738-8300</t>
  </si>
  <si>
    <t>djwashington@cetinstitute.org</t>
  </si>
  <si>
    <t>ABS85220</t>
  </si>
  <si>
    <t>Falcon Aviation Services Inc.</t>
  </si>
  <si>
    <t>4766 East Falcon Field Dr</t>
  </si>
  <si>
    <t>Joseph Ruggieri</t>
  </si>
  <si>
    <t>(480) 832-0704</t>
  </si>
  <si>
    <t>okry38@gmail.com</t>
  </si>
  <si>
    <t>ABS32804</t>
  </si>
  <si>
    <t>CET Institute - Orlando</t>
  </si>
  <si>
    <t>5125 Adanson St, Ste 450</t>
  </si>
  <si>
    <t>(407) 605-5060</t>
  </si>
  <si>
    <t>ABS27103</t>
  </si>
  <si>
    <t>Piedmont Flight Training</t>
  </si>
  <si>
    <t>3789 N Liberty St</t>
  </si>
  <si>
    <t>Winston-Salem</t>
  </si>
  <si>
    <t>Terri Deberry</t>
  </si>
  <si>
    <t>(336) 776-6070</t>
  </si>
  <si>
    <t>terri@flypft.com</t>
  </si>
  <si>
    <t>ABS32207</t>
  </si>
  <si>
    <t>7235 Bonneval Rd, Ste 310</t>
  </si>
  <si>
    <t>ABS98304</t>
  </si>
  <si>
    <t>A.T.P., Inc. - TIW</t>
  </si>
  <si>
    <t>1302 26th Ave. NW</t>
  </si>
  <si>
    <t xml:space="preserve">	Gig Harbor</t>
  </si>
  <si>
    <t>ABS55003</t>
  </si>
  <si>
    <t>Lake Elmo Aero, LLC</t>
  </si>
  <si>
    <t>3275 Manning Ave N</t>
  </si>
  <si>
    <t xml:space="preserve">	Lake Elmo</t>
  </si>
  <si>
    <t>Leighton Thron</t>
  </si>
  <si>
    <t>(651) 777-1399</t>
  </si>
  <si>
    <t>leighton@lakeelmoaero.com</t>
  </si>
  <si>
    <t>ABS96806</t>
  </si>
  <si>
    <t>14 Lagoon Dr</t>
  </si>
  <si>
    <t>Yu Jin Yoon</t>
  </si>
  <si>
    <t>(808) 833-5899</t>
  </si>
  <si>
    <t>yujin@eastwestavionics.com</t>
  </si>
  <si>
    <t>ABS75011</t>
  </si>
  <si>
    <t>Aviator Air Flight School</t>
  </si>
  <si>
    <t>3122 S Great Southwest Parkway</t>
  </si>
  <si>
    <t>Samantha Messersmith</t>
  </si>
  <si>
    <t>(972) 988-8609</t>
  </si>
  <si>
    <t>samantha@aviatorair.com</t>
  </si>
  <si>
    <t>ABS67002</t>
  </si>
  <si>
    <t>Hesston College</t>
  </si>
  <si>
    <t xml:space="preserve">325 South College Dr Krops Center Bldg Rm 130 </t>
  </si>
  <si>
    <t>Hesston</t>
  </si>
  <si>
    <t>Suzanne Burch</t>
  </si>
  <si>
    <t>(316) 283-6161</t>
  </si>
  <si>
    <t>suzanne.burch@hesston.edu</t>
  </si>
  <si>
    <t>ABS33018</t>
  </si>
  <si>
    <t>American Flight Training LLC</t>
  </si>
  <si>
    <t>7501 S Airpt Rd</t>
  </si>
  <si>
    <t>Lazeena Amir</t>
  </si>
  <si>
    <t>lisa@wayman.net</t>
  </si>
  <si>
    <t>LAS28504</t>
  </si>
  <si>
    <t>Tradewind Flight Services Inc</t>
  </si>
  <si>
    <t xml:space="preserve">820 Aviation Dr </t>
  </si>
  <si>
    <t>Ninochka Stroman</t>
  </si>
  <si>
    <t>(252) 636-0716</t>
  </si>
  <si>
    <t>ninochkastroman@yahoo.com</t>
  </si>
  <si>
    <t>ABS08007</t>
  </si>
  <si>
    <t>PSI Examination Services-Cherry Hill</t>
  </si>
  <si>
    <t>950 N Kings Hwy Suite 301</t>
  </si>
  <si>
    <t>Cherry Hill</t>
  </si>
  <si>
    <t>05/13/24</t>
  </si>
  <si>
    <t>ABS55901</t>
  </si>
  <si>
    <t>Austin Aeroflight, Inc.</t>
  </si>
  <si>
    <t xml:space="preserve">710 - 21st St. NE </t>
  </si>
  <si>
    <t>Bruce Dudahn</t>
  </si>
  <si>
    <t>(507) 433-1813</t>
  </si>
  <si>
    <t>austinaeroflight@austinaeroflight.biz</t>
  </si>
  <si>
    <t>CAVU Aviation</t>
  </si>
  <si>
    <t>2131 Airport Drive</t>
  </si>
  <si>
    <t>ABS92108</t>
  </si>
  <si>
    <t>Coast Flight Training &amp; Management, Inc.</t>
  </si>
  <si>
    <t xml:space="preserve">8525 Gibbs Dr Ste #105 </t>
  </si>
  <si>
    <t>Inki Welch</t>
  </si>
  <si>
    <t>(858) 279-4359</t>
  </si>
  <si>
    <t>Inkiwelch@gmail.com</t>
  </si>
  <si>
    <t>LAS32711</t>
  </si>
  <si>
    <t>Elite Sim Centers</t>
  </si>
  <si>
    <t>5700 Dot Com Court Ste 1010</t>
  </si>
  <si>
    <t>Oviedo</t>
  </si>
  <si>
    <t>No RP</t>
  </si>
  <si>
    <t>John DIxon</t>
  </si>
  <si>
    <t>(407) 359-8787</t>
  </si>
  <si>
    <t xml:space="preserve">john@flyelite.com     </t>
  </si>
  <si>
    <t>LAS48104</t>
  </si>
  <si>
    <t>Aviation Center</t>
  </si>
  <si>
    <t>Mark Roisen</t>
  </si>
  <si>
    <t>mark@aviationcenter.aero</t>
  </si>
  <si>
    <t>ABS73703</t>
  </si>
  <si>
    <t>Aviators Wing</t>
  </si>
  <si>
    <t>1026 South 66th St Hangar 21</t>
  </si>
  <si>
    <t>Enid</t>
  </si>
  <si>
    <t xml:space="preserve">Patricia Benham </t>
  </si>
  <si>
    <t>(580) 402-4168</t>
  </si>
  <si>
    <t>Patriciaann219@suddenlink.net</t>
  </si>
  <si>
    <t>LAS83801</t>
  </si>
  <si>
    <t>Northern Air Inc.</t>
  </si>
  <si>
    <t>64602 Hwy 2</t>
  </si>
  <si>
    <t>Bonners Ferry</t>
  </si>
  <si>
    <t>Katherine Boger</t>
  </si>
  <si>
    <t>(208) 267-4359</t>
  </si>
  <si>
    <t>office.northernair@gmail.com</t>
  </si>
  <si>
    <t>LAS32304</t>
  </si>
  <si>
    <t>F.L. Aviation Center</t>
  </si>
  <si>
    <t>3244 Capital Cir SW</t>
  </si>
  <si>
    <t xml:space="preserve">	Tallahassee</t>
  </si>
  <si>
    <t>Lacey Smith</t>
  </si>
  <si>
    <t>(850) 778-3591</t>
  </si>
  <si>
    <t>lacey@flaviationcenter.com</t>
  </si>
  <si>
    <t>ABS94302</t>
  </si>
  <si>
    <t>Advantage Aviation, Inc.</t>
  </si>
  <si>
    <t xml:space="preserve">1903 Embarcadero Rd </t>
  </si>
  <si>
    <t>Palo Alto</t>
  </si>
  <si>
    <t>Sandra Cowden</t>
  </si>
  <si>
    <t>(650) 494-7248</t>
  </si>
  <si>
    <t>accounting@advantage-aviation.com</t>
  </si>
  <si>
    <t>LAS78001</t>
  </si>
  <si>
    <t>Sky Safety</t>
  </si>
  <si>
    <t>8535 Mission Rd Ste 206</t>
  </si>
  <si>
    <t>LAS49403</t>
  </si>
  <si>
    <t>Executive Air Transport Inc</t>
  </si>
  <si>
    <t xml:space="preserve">103 Sinclair Dr </t>
  </si>
  <si>
    <t>Muskegon</t>
  </si>
  <si>
    <t>Gabrielle Vokits</t>
  </si>
  <si>
    <t>(231) 798-2126</t>
  </si>
  <si>
    <t>gvokits@icloud.com</t>
  </si>
  <si>
    <t>LAS18701</t>
  </si>
  <si>
    <t>Valley Aviation Inc</t>
  </si>
  <si>
    <t>2001 Wyoming Ave</t>
  </si>
  <si>
    <t>James Scrobola</t>
  </si>
  <si>
    <t>(570) 288-3257</t>
  </si>
  <si>
    <t>valleyaviation399@gmail.com</t>
  </si>
  <si>
    <t>ABS96705</t>
  </si>
  <si>
    <t>Paradise Helicopters - Kailua Kona</t>
  </si>
  <si>
    <t>73-341 Uu St</t>
  </si>
  <si>
    <t>Renee Beach</t>
  </si>
  <si>
    <t>(808) 326-2923</t>
  </si>
  <si>
    <t>renee.beach@paradisecopters.com</t>
  </si>
  <si>
    <t>LAS97401</t>
  </si>
  <si>
    <t>TakeWing Aviation-Eugene/Creswell</t>
  </si>
  <si>
    <t>83501 N. Melton Rd</t>
  </si>
  <si>
    <t xml:space="preserve">Creswell	</t>
  </si>
  <si>
    <t>Maryeve Schick</t>
  </si>
  <si>
    <t>(541) 510-7049</t>
  </si>
  <si>
    <t>dorothy@flyingd.net</t>
  </si>
  <si>
    <t>LAS67002</t>
  </si>
  <si>
    <t>Kansas Copters and Wings Inc.</t>
  </si>
  <si>
    <t>4800 W. Beech Dr Ste 8</t>
  </si>
  <si>
    <t>Frankie Jones</t>
  </si>
  <si>
    <t>(316) 733-0109</t>
  </si>
  <si>
    <t>frankiejones66@yahoo.com</t>
  </si>
  <si>
    <t>LAS30306</t>
  </si>
  <si>
    <t>Centennial Aviation Academy Inc</t>
  </si>
  <si>
    <t>1951 Airpt Rd Ste 220</t>
  </si>
  <si>
    <t>Rohan Bhatia</t>
  </si>
  <si>
    <t>rohan@centennialaviationacademy.com</t>
  </si>
  <si>
    <t>ABS29702</t>
  </si>
  <si>
    <t>FlyCarolina - Rock Hill</t>
  </si>
  <si>
    <t>400 Airpt Rd</t>
  </si>
  <si>
    <t xml:space="preserve">	Rock Hill</t>
  </si>
  <si>
    <t>(704) 400-0945</t>
  </si>
  <si>
    <t>info@flycarolina.com</t>
  </si>
  <si>
    <t>ABS23001</t>
  </si>
  <si>
    <t>Heart of Virginia Aviation</t>
  </si>
  <si>
    <t>11152 Air Park Rd</t>
  </si>
  <si>
    <t>Ashland</t>
  </si>
  <si>
    <t>Keith Bryan</t>
  </si>
  <si>
    <t>(804) 798-6500</t>
  </si>
  <si>
    <t>kbryan@flyhova.com</t>
  </si>
  <si>
    <t>LAS34601</t>
  </si>
  <si>
    <t>Clearwater Airpark Inc.</t>
  </si>
  <si>
    <t>1000 N Hercules Ave</t>
  </si>
  <si>
    <t xml:space="preserve">Barbara Cooper </t>
  </si>
  <si>
    <t>(727) 443-3433</t>
  </si>
  <si>
    <t>bcflyher@gmail.com</t>
  </si>
  <si>
    <t>ABS14402</t>
  </si>
  <si>
    <t>SkyOP LLC</t>
  </si>
  <si>
    <t>5297 Parkside Dr Ste 435</t>
  </si>
  <si>
    <t>Canandaigua</t>
  </si>
  <si>
    <t>Dan Albert</t>
  </si>
  <si>
    <t>(585) 598-4737</t>
  </si>
  <si>
    <t>dalbert@skyop.com</t>
  </si>
  <si>
    <t>ABS83301</t>
  </si>
  <si>
    <t>Precision Aviation</t>
  </si>
  <si>
    <t>472 Hwy 25 Hangar 20, Jerome County Airpt</t>
  </si>
  <si>
    <t xml:space="preserve">Jerome	</t>
  </si>
  <si>
    <t>Rhoda Simper</t>
  </si>
  <si>
    <t>(208) 308-1852</t>
  </si>
  <si>
    <t>accounting@paviation.com</t>
  </si>
  <si>
    <t>ABS24403</t>
  </si>
  <si>
    <t>Blue Ridge Aviation</t>
  </si>
  <si>
    <t>51 Aviation Cir Ste 103</t>
  </si>
  <si>
    <t xml:space="preserve">	Weyers Cave</t>
  </si>
  <si>
    <t>Sarah Grefe</t>
  </si>
  <si>
    <t>(540) 246-9407</t>
  </si>
  <si>
    <t>blueridgeaviation@gmail.com</t>
  </si>
  <si>
    <t>LAS91404</t>
  </si>
  <si>
    <t>Group 3 Aviation Inc.</t>
  </si>
  <si>
    <t xml:space="preserve">16425 Hart St.,  Van Nuys Airpt </t>
  </si>
  <si>
    <t>Van Nuys</t>
  </si>
  <si>
    <t>Claudia Herrera</t>
  </si>
  <si>
    <t>(818) 994-9376</t>
  </si>
  <si>
    <t>cl@group3aviation.com</t>
  </si>
  <si>
    <t>ABS33905</t>
  </si>
  <si>
    <t>10994 Metro Parkway #1</t>
  </si>
  <si>
    <t xml:space="preserve">Fort Myers	</t>
  </si>
  <si>
    <t>ABS01801</t>
  </si>
  <si>
    <t>Eagle East Aviation</t>
  </si>
  <si>
    <t xml:space="preserve">492 Sutton St. </t>
  </si>
  <si>
    <t>North Andover</t>
  </si>
  <si>
    <t xml:space="preserve">Timothy Campbell </t>
  </si>
  <si>
    <t>(978) 683-3314</t>
  </si>
  <si>
    <t>tim@eagleeastaviation.com</t>
  </si>
  <si>
    <t>ABS33108</t>
  </si>
  <si>
    <t>Altitude Airways Corp</t>
  </si>
  <si>
    <t>ramiro_naval@yahoo.com</t>
  </si>
  <si>
    <t>ABS67501</t>
  </si>
  <si>
    <t>Wells Aircraft Inc.</t>
  </si>
  <si>
    <t>800 Airpt Rd</t>
  </si>
  <si>
    <t>Hutchinson</t>
  </si>
  <si>
    <t>Don Rogers</t>
  </si>
  <si>
    <t>(620) 663-1546</t>
  </si>
  <si>
    <t>dondrogers@yahoo.com</t>
  </si>
  <si>
    <t>LAS37902</t>
  </si>
  <si>
    <t>Knoxville Flight Training Academy, LLC</t>
  </si>
  <si>
    <t xml:space="preserve">2701 Spence Place </t>
  </si>
  <si>
    <t>Robert Foss</t>
  </si>
  <si>
    <t>(865) 573-8359</t>
  </si>
  <si>
    <t>Knoxvilleflighttraining@gmail.com</t>
  </si>
  <si>
    <t>LAS96003</t>
  </si>
  <si>
    <t>Benton Air Center Inc</t>
  </si>
  <si>
    <t>2600 Gold St</t>
  </si>
  <si>
    <t>James Ostrich</t>
  </si>
  <si>
    <t>(530) 241-4204</t>
  </si>
  <si>
    <t>jim@flybenton.com</t>
  </si>
  <si>
    <t>ABS54302</t>
  </si>
  <si>
    <t>Jet Air Group</t>
  </si>
  <si>
    <t>1921 Airpt Dr</t>
  </si>
  <si>
    <t xml:space="preserve">	Green Bay</t>
  </si>
  <si>
    <t>ABS93601</t>
  </si>
  <si>
    <t>Reedley College</t>
  </si>
  <si>
    <t xml:space="preserve">995 No. Reedley </t>
  </si>
  <si>
    <t>Reedley</t>
  </si>
  <si>
    <t>Brent Parsons</t>
  </si>
  <si>
    <t>(559) 212-7998</t>
  </si>
  <si>
    <t>brentlparsons@comcast.net</t>
  </si>
  <si>
    <t>ABS94502</t>
  </si>
  <si>
    <t>California Airways</t>
  </si>
  <si>
    <t>22693 Hesperian Blvd Airpt Plaza</t>
  </si>
  <si>
    <t>Hayward</t>
  </si>
  <si>
    <t>Christopher Millsap</t>
  </si>
  <si>
    <t>(510) 887-7686</t>
  </si>
  <si>
    <t>chris@california-airways.com</t>
  </si>
  <si>
    <t>ABS33007</t>
  </si>
  <si>
    <t>Broward College</t>
  </si>
  <si>
    <t>7200 Pines Blvd. Bldg 68 Rm 215</t>
  </si>
  <si>
    <t xml:space="preserve">Phillip Davis </t>
  </si>
  <si>
    <t>(954) 201-8884</t>
  </si>
  <si>
    <t>pdavis1@broward.edu</t>
  </si>
  <si>
    <t>ABS38102</t>
  </si>
  <si>
    <t>PSI Examination Services-Memphis</t>
  </si>
  <si>
    <t>6099 Mt. Moriah Extended, Ste 17&amp;19, Apple Tree Center</t>
  </si>
  <si>
    <t>ABS32510</t>
  </si>
  <si>
    <t>Trident Aircraft</t>
  </si>
  <si>
    <t xml:space="preserve">5800 Aviation Dr </t>
  </si>
  <si>
    <t>Ed Weinstock</t>
  </si>
  <si>
    <t>ed@tridentaircraft.com</t>
  </si>
  <si>
    <t>ABS44302</t>
  </si>
  <si>
    <t>PSI Examination Services-Akron</t>
  </si>
  <si>
    <t>BRYDEN CENTER, 1815 WEST MARKET St, Ste #101</t>
  </si>
  <si>
    <t>(913) 605-9236</t>
  </si>
  <si>
    <t>LAS75208</t>
  </si>
  <si>
    <t>PSI Examination Services-Dallas</t>
  </si>
  <si>
    <t>1140 Empire Central Dr, Ste 610, One Empire</t>
  </si>
  <si>
    <t>ABS71103</t>
  </si>
  <si>
    <t>PSI Examination Services-Shreveport</t>
  </si>
  <si>
    <t>Catina Reeves</t>
  </si>
  <si>
    <t>(913) 938-0061</t>
  </si>
  <si>
    <t>catina.reeves@psionline.com</t>
  </si>
  <si>
    <t>Upper Limit Aviation, Inc.</t>
  </si>
  <si>
    <t>619 N 2360 West</t>
  </si>
  <si>
    <t xml:space="preserve">	Salt Lake City</t>
  </si>
  <si>
    <t>Aldin Pope</t>
  </si>
  <si>
    <t>applemyth7@yahoo.com</t>
  </si>
  <si>
    <t>ABS45202</t>
  </si>
  <si>
    <t>PSI Examination Services-Cincinnati</t>
  </si>
  <si>
    <t>4000 Executive Park Dr, Ste 105</t>
  </si>
  <si>
    <t xml:space="preserve">Cincinnati	</t>
  </si>
  <si>
    <t>ABS20705</t>
  </si>
  <si>
    <t>PSI Examination Services-Lanham</t>
  </si>
  <si>
    <t>5900 Princess Garden Parkway Ste 501</t>
  </si>
  <si>
    <t>Lanham</t>
  </si>
  <si>
    <t>ABS18103</t>
  </si>
  <si>
    <t>PSI Examination Services-Allentown</t>
  </si>
  <si>
    <t>1620 Pond Rd, Ste 50</t>
  </si>
  <si>
    <t>ABS56501</t>
  </si>
  <si>
    <t>PSI Examination Services-Moorhead</t>
  </si>
  <si>
    <t>819 30th Ave South, Ste 108</t>
  </si>
  <si>
    <t>Moorhead</t>
  </si>
  <si>
    <t>ABS95308</t>
  </si>
  <si>
    <t>Humming Bird Aviation LLC - Modesto</t>
  </si>
  <si>
    <t xml:space="preserve">700 Tioga Dr </t>
  </si>
  <si>
    <t>Joseph Bilger</t>
  </si>
  <si>
    <t>(209) 857-8400</t>
  </si>
  <si>
    <t>admissions@hummingbirdaviation.com</t>
  </si>
  <si>
    <t>ABS84004</t>
  </si>
  <si>
    <t>PSI Examination Services-North Salt Lake City</t>
  </si>
  <si>
    <t>25 N 400 W, Ste 7</t>
  </si>
  <si>
    <t>North Salt Lake</t>
  </si>
  <si>
    <t>LAS72101</t>
  </si>
  <si>
    <t>Barrett Testing, Inc. - North Little Rock</t>
  </si>
  <si>
    <t>8318 Remount Rd, N Little Rock Airpt</t>
  </si>
  <si>
    <t>North Little Rock</t>
  </si>
  <si>
    <t>ABS80905</t>
  </si>
  <si>
    <t>PSI Examination Services-COLORADO SPRINGS</t>
  </si>
  <si>
    <t>5050 EDISON Ave, #121</t>
  </si>
  <si>
    <t>Nanette Johnson</t>
  </si>
  <si>
    <t>(818) 813-1849</t>
  </si>
  <si>
    <t>NJohnson@psionline.com</t>
  </si>
  <si>
    <t>ABS98603</t>
  </si>
  <si>
    <t>PSI Examination Services-Vancouver</t>
  </si>
  <si>
    <t>9013 NE Hwy 99 Ste F</t>
  </si>
  <si>
    <t>Vancouver</t>
  </si>
  <si>
    <t>LAS33907</t>
  </si>
  <si>
    <t>Harborside Aviation Inc</t>
  </si>
  <si>
    <t>8000 Skyline Way</t>
  </si>
  <si>
    <t>Punta Gorda</t>
  </si>
  <si>
    <t>Jean Lewis</t>
  </si>
  <si>
    <t>(941) 639-0057</t>
  </si>
  <si>
    <t>harborsideav@embarqmail.com</t>
  </si>
  <si>
    <t>ABS76105</t>
  </si>
  <si>
    <t>Delta Qualiflight Aviation</t>
  </si>
  <si>
    <t>117 American Concourse</t>
  </si>
  <si>
    <t xml:space="preserve">Heather Grogg </t>
  </si>
  <si>
    <t>(817) 626-6300</t>
  </si>
  <si>
    <t>mail@deltaqualiflight.com</t>
  </si>
  <si>
    <t>ABS39701</t>
  </si>
  <si>
    <t>Accessible Aviation, Inc.</t>
  </si>
  <si>
    <t xml:space="preserve">1900 Airpt Rd Bldg I </t>
  </si>
  <si>
    <t>Carl Nuzzo</t>
  </si>
  <si>
    <t>(662) 574-9157</t>
  </si>
  <si>
    <t>carl@accessibleaviation.com</t>
  </si>
  <si>
    <t>LAS08602</t>
  </si>
  <si>
    <t>Mercer County Community College</t>
  </si>
  <si>
    <t xml:space="preserve">1200 Old Trenton Rd., Library Bldg, Rm 208 </t>
  </si>
  <si>
    <t>Princeton Junction</t>
  </si>
  <si>
    <t>Le Var Hylton</t>
  </si>
  <si>
    <t>(609) 586-4800</t>
  </si>
  <si>
    <t>hyltonl@mccc.edu</t>
  </si>
  <si>
    <t>ABS13701</t>
  </si>
  <si>
    <t>AVNA Learning Center - Binghamton</t>
  </si>
  <si>
    <t>520 Columbia Drive Suite 101</t>
  </si>
  <si>
    <t>Johnson City</t>
  </si>
  <si>
    <t>ABS97002</t>
  </si>
  <si>
    <t>Gorge Winds Aviation, Inc.</t>
  </si>
  <si>
    <t xml:space="preserve">920 NW Perimeter Rd </t>
  </si>
  <si>
    <t>Troutdale</t>
  </si>
  <si>
    <t>Marvin Woidyla</t>
  </si>
  <si>
    <t>(506) 665-2823</t>
  </si>
  <si>
    <t>mvlwoid@aol.com</t>
  </si>
  <si>
    <t>Rising Wings Aviation Inc.</t>
  </si>
  <si>
    <t>7548 Fuller, Casper</t>
  </si>
  <si>
    <t>LAS89102</t>
  </si>
  <si>
    <t>PSI Examination Services-Las Vegas</t>
  </si>
  <si>
    <t>3210 E Tropicana Ave</t>
  </si>
  <si>
    <t>Jerica Payne</t>
  </si>
  <si>
    <t>(818) 736-7283</t>
  </si>
  <si>
    <t>ABS12201</t>
  </si>
  <si>
    <t>AVNA Learning Center - Albany</t>
  </si>
  <si>
    <t>12 Metro Park Rd. Suite 101</t>
  </si>
  <si>
    <t>(i)1E(1),3F(2),5H(2)</t>
  </si>
  <si>
    <t>LAS83604</t>
  </si>
  <si>
    <t>Air-O-Drome Aviation Inc.</t>
  </si>
  <si>
    <t>517 Dauntless Place</t>
  </si>
  <si>
    <t>Caldwell</t>
  </si>
  <si>
    <t xml:space="preserve">Darin Hunt </t>
  </si>
  <si>
    <t>(208) 459-0718</t>
  </si>
  <si>
    <t>airidaho@yahoo.com</t>
  </si>
  <si>
    <t>LAS97301</t>
  </si>
  <si>
    <t>Corvallis Aero Service</t>
  </si>
  <si>
    <t>5695 SW Airpt Place</t>
  </si>
  <si>
    <t>Corvallis</t>
  </si>
  <si>
    <t>James Chung</t>
  </si>
  <si>
    <t>(541) 753-4466</t>
  </si>
  <si>
    <t>testcentersupervisor@corvallisaero.net</t>
  </si>
  <si>
    <t>LAS29101</t>
  </si>
  <si>
    <t>S and S Aviation Inc.</t>
  </si>
  <si>
    <t>1291 Runway Rd.</t>
  </si>
  <si>
    <t>Winnsboro</t>
  </si>
  <si>
    <t>William Steed -  unconfirmed</t>
  </si>
  <si>
    <t>(803) 635-3086</t>
  </si>
  <si>
    <t>brian@ssaviation-sc.com</t>
  </si>
  <si>
    <t>LAS46003</t>
  </si>
  <si>
    <t>Tom Wood Aviation Inc</t>
  </si>
  <si>
    <t>9913 Willow View Rd</t>
  </si>
  <si>
    <t>Fishers</t>
  </si>
  <si>
    <t>Kevin Aufmann</t>
  </si>
  <si>
    <t>(317) 849-0840</t>
  </si>
  <si>
    <t>KAufmann@tomwood.com</t>
  </si>
  <si>
    <t>LAS93501</t>
  </si>
  <si>
    <t>Barnes Aviation</t>
  </si>
  <si>
    <t>4829 William J Barnes Ave</t>
  </si>
  <si>
    <t>Lancaster</t>
  </si>
  <si>
    <t>Christine Litton</t>
  </si>
  <si>
    <t>(661) 948-4048</t>
  </si>
  <si>
    <t>info@barnesaviation.com</t>
  </si>
  <si>
    <t>Summit Aviation Inc.</t>
  </si>
  <si>
    <t>490 Wings Way</t>
  </si>
  <si>
    <t xml:space="preserve">Jennifer Nunes </t>
  </si>
  <si>
    <t>jen@flysummit.net</t>
  </si>
  <si>
    <t>ABS38051</t>
  </si>
  <si>
    <t>CTI Professional Flight Training-Millington</t>
  </si>
  <si>
    <t xml:space="preserve">8101 Hornet Ave </t>
  </si>
  <si>
    <t>Millington</t>
  </si>
  <si>
    <t>Sherry Kight</t>
  </si>
  <si>
    <t>(901) 873-4359</t>
  </si>
  <si>
    <t>skight@ctipft.com</t>
  </si>
  <si>
    <t>LAS63104</t>
  </si>
  <si>
    <t>Brunetti-Pesc-Co. Inc.</t>
  </si>
  <si>
    <t>11131 S Towne Sq Ste G</t>
  </si>
  <si>
    <t xml:space="preserve">	Saint Louis</t>
  </si>
  <si>
    <t>Paul Karasek</t>
  </si>
  <si>
    <t>(314) 845-8378</t>
  </si>
  <si>
    <t>pkarasek@brunettipesco.com</t>
  </si>
  <si>
    <t>LAS85306</t>
  </si>
  <si>
    <t>Arizona Flight Training Center</t>
  </si>
  <si>
    <t>6799 Glen Harbor Blvd</t>
  </si>
  <si>
    <t xml:space="preserve">Glendale	</t>
  </si>
  <si>
    <t>Judith Vaughn</t>
  </si>
  <si>
    <t>(623) 877-9334</t>
  </si>
  <si>
    <t>Judieannaftc@hotmail.com</t>
  </si>
  <si>
    <t>ABS21901</t>
  </si>
  <si>
    <t>Raintree Aero</t>
  </si>
  <si>
    <t xml:space="preserve">166 Raintree ln </t>
  </si>
  <si>
    <t>Elkton</t>
  </si>
  <si>
    <t>Mary Hall</t>
  </si>
  <si>
    <t>(410) 398-0234</t>
  </si>
  <si>
    <t>mhall@cecilcountyairport.com</t>
  </si>
  <si>
    <t>LAS04602</t>
  </si>
  <si>
    <t>Maine Coastal Flight Center Inc</t>
  </si>
  <si>
    <t>112 Caruso Dr</t>
  </si>
  <si>
    <t>Ellsworth</t>
  </si>
  <si>
    <t>Vicki Vroom</t>
  </si>
  <si>
    <t>(207) 664-0000</t>
  </si>
  <si>
    <t>vickiv@mainecoastalflight.com</t>
  </si>
  <si>
    <t>ABS77312</t>
  </si>
  <si>
    <t>Texas Flight Aviation, LLC</t>
  </si>
  <si>
    <t>20803 Stuebner Airline Rd Hangar #29</t>
  </si>
  <si>
    <t>Justin Roy</t>
  </si>
  <si>
    <t>(281) 615-6325</t>
  </si>
  <si>
    <t>justintx99@msn.com</t>
  </si>
  <si>
    <t>(i)1E(2),5H(2),7D(2)</t>
  </si>
  <si>
    <t>ABS85217</t>
  </si>
  <si>
    <t>A.T.P., Inc. - SDL</t>
  </si>
  <si>
    <t>14700 N. Airpt Dr Ste 206</t>
  </si>
  <si>
    <t>920 NW Perimeter Rd</t>
  </si>
  <si>
    <t>(503) 665-2823</t>
  </si>
  <si>
    <t>ABS21001</t>
  </si>
  <si>
    <t>Navy Annapolis Flight Center</t>
  </si>
  <si>
    <t xml:space="preserve">3090 Solomons Island Rd </t>
  </si>
  <si>
    <t>Edgewater</t>
  </si>
  <si>
    <t>Kevin Billups</t>
  </si>
  <si>
    <t xml:space="preserve">(907) 575-2307 </t>
  </si>
  <si>
    <t>kevinbillups1972@gmail.com</t>
  </si>
  <si>
    <t>ABS02805</t>
  </si>
  <si>
    <t>Newport Aviation, LLC</t>
  </si>
  <si>
    <t>211 Access Rd Newport State Airpt</t>
  </si>
  <si>
    <t>Middletown</t>
  </si>
  <si>
    <t>Heather Corson</t>
  </si>
  <si>
    <t>(401) 846-2359</t>
  </si>
  <si>
    <t xml:space="preserve">	hdcorson@aol.com</t>
  </si>
  <si>
    <t>ABS30403</t>
  </si>
  <si>
    <t>MidCoast Aviation Services, LLC</t>
  </si>
  <si>
    <t>1451 Airpt Rd</t>
  </si>
  <si>
    <t>Reidsville</t>
  </si>
  <si>
    <t>Robert Smith</t>
  </si>
  <si>
    <t>(912) 557-6315</t>
  </si>
  <si>
    <t>bobbysmithrvj@gmail.com</t>
  </si>
  <si>
    <t>ABS75005</t>
  </si>
  <si>
    <t>A.T.P., Inc. - ADS</t>
  </si>
  <si>
    <t>4453 Glenn Curtiss Dr</t>
  </si>
  <si>
    <t xml:space="preserve">Addison	</t>
  </si>
  <si>
    <t>ABS97101</t>
  </si>
  <si>
    <t>A.T.P. Inc. - HIO</t>
  </si>
  <si>
    <t>3355 NE Cornell Rd</t>
  </si>
  <si>
    <t xml:space="preserve">Hillsboro	</t>
  </si>
  <si>
    <t>LAS03103</t>
  </si>
  <si>
    <t>National Flight Simulator LLC</t>
  </si>
  <si>
    <t>175 Ammon Dr</t>
  </si>
  <si>
    <t>Manchester</t>
  </si>
  <si>
    <t>April Evans</t>
  </si>
  <si>
    <t>(603) 880-0044</t>
  </si>
  <si>
    <t>aprilfromnh@comcast.net</t>
  </si>
  <si>
    <t>ABS06103</t>
  </si>
  <si>
    <t>Premier Flight Center, LLC</t>
  </si>
  <si>
    <t>58 Lindbergh Dr</t>
  </si>
  <si>
    <t>Hartford</t>
  </si>
  <si>
    <t>Gary Ciriello</t>
  </si>
  <si>
    <t>(860) 724-2245</t>
  </si>
  <si>
    <t>gary@premierflightct.com</t>
  </si>
  <si>
    <t>ABS67202</t>
  </si>
  <si>
    <t>NexStep Alliance</t>
  </si>
  <si>
    <t>3351 N. Webb Rd</t>
  </si>
  <si>
    <t>Lauren Teschner</t>
  </si>
  <si>
    <t>(316) 677-1150</t>
  </si>
  <si>
    <t>lteschner@wsutech.edu</t>
  </si>
  <si>
    <t>ABS93403</t>
  </si>
  <si>
    <t>SunWest Aviation, Inc.</t>
  </si>
  <si>
    <t>835 Airpt Dr</t>
  </si>
  <si>
    <t>San Luis Obispo</t>
  </si>
  <si>
    <t>Rene Schaad</t>
  </si>
  <si>
    <t>(805) 910-7363</t>
  </si>
  <si>
    <t>csr@flysunwest.com</t>
  </si>
  <si>
    <t>LAS89007</t>
  </si>
  <si>
    <t>Cactus Aviation LLC</t>
  </si>
  <si>
    <t>3500 Executive Terminal Dr Ste 250</t>
  </si>
  <si>
    <t>Joseph Keck</t>
  </si>
  <si>
    <t>(702) 261-4883</t>
  </si>
  <si>
    <t>cactusaviationlv@gmail.com</t>
  </si>
  <si>
    <t>LAS13401</t>
  </si>
  <si>
    <t>Mohawk Valley Testing Center - Rome</t>
  </si>
  <si>
    <t>660 Hangar Rd Ste 234</t>
  </si>
  <si>
    <t xml:space="preserve">Matthew Brement </t>
  </si>
  <si>
    <t>mattbrem@yahoo.com</t>
  </si>
  <si>
    <t>Glenda</t>
  </si>
  <si>
    <t>LAS97105</t>
  </si>
  <si>
    <t>Konect Aviation Oregon LLC</t>
  </si>
  <si>
    <t>4040 SE Cirrus Avenue</t>
  </si>
  <si>
    <t>(503) 376-0190</t>
  </si>
  <si>
    <t>ABS20002</t>
  </si>
  <si>
    <t>U.D.C.</t>
  </si>
  <si>
    <t>Reagan National Airpt, Hangar 2</t>
  </si>
  <si>
    <t>Washington</t>
  </si>
  <si>
    <t>lcrim@udc.edu</t>
  </si>
  <si>
    <t>ABS01004</t>
  </si>
  <si>
    <t>Westfield Flight Academy</t>
  </si>
  <si>
    <t>111 Airpt Rd</t>
  </si>
  <si>
    <t>Westfield</t>
  </si>
  <si>
    <t>01805</t>
  </si>
  <si>
    <t>Steve Hayden</t>
  </si>
  <si>
    <t>(413) 222-3766</t>
  </si>
  <si>
    <t>dhlpilot@hotmail.com</t>
  </si>
  <si>
    <t>LAS94502</t>
  </si>
  <si>
    <t>Flying Vikings, Inc.</t>
  </si>
  <si>
    <t>21593 Skywest Dr</t>
  </si>
  <si>
    <t>Celine Correa</t>
  </si>
  <si>
    <t xml:space="preserve">(510) 670-4719 </t>
  </si>
  <si>
    <t>info@flyingvikings.com</t>
  </si>
  <si>
    <t>ABS60004</t>
  </si>
  <si>
    <t>Windy City Flyers, Inc.</t>
  </si>
  <si>
    <t>1098 S. Milwaukee Ave. Ste #105</t>
  </si>
  <si>
    <t>Wheeling</t>
  </si>
  <si>
    <t>Elizabeth Dorman</t>
  </si>
  <si>
    <t>(847) 808-1188</t>
  </si>
  <si>
    <t>Liz@WindyCityAviation.com</t>
  </si>
  <si>
    <t>LAS55404</t>
  </si>
  <si>
    <t>Twin Cities Flight Training</t>
  </si>
  <si>
    <t xml:space="preserve">	8891 Airpt Rd, A-2</t>
  </si>
  <si>
    <t>Kimberly Peck</t>
  </si>
  <si>
    <t>(763) 780-4375</t>
  </si>
  <si>
    <t>kim@twincitiesflight.com</t>
  </si>
  <si>
    <t>LAS43201</t>
  </si>
  <si>
    <t>Columbus State Community College</t>
  </si>
  <si>
    <t>315 Cleveland Ave, WD Bldg, 2nd floor, Rm 223</t>
  </si>
  <si>
    <t>Ryan Hunt</t>
  </si>
  <si>
    <t>(614) 287-5750</t>
  </si>
  <si>
    <t>rhunt13@cscc.edu</t>
  </si>
  <si>
    <t>LAS92001</t>
  </si>
  <si>
    <t>California Flight Academy</t>
  </si>
  <si>
    <t>2065 N Marshall Ave</t>
  </si>
  <si>
    <t>Wing Chow</t>
  </si>
  <si>
    <t>(619) 448-2212</t>
  </si>
  <si>
    <t>wchow@flycfa.com</t>
  </si>
  <si>
    <t>ABS60501</t>
  </si>
  <si>
    <t>Lumanair Aviation Services</t>
  </si>
  <si>
    <t>43 W 752 U.S. Rte. 30</t>
  </si>
  <si>
    <t xml:space="preserve">	Sugar Grove</t>
  </si>
  <si>
    <t>(630) 466-4866</t>
  </si>
  <si>
    <t>services@luminair.com</t>
  </si>
  <si>
    <t>ABS80301</t>
  </si>
  <si>
    <t>Specialty Flight Training Inc.</t>
  </si>
  <si>
    <t>3324 Airpt Rd</t>
  </si>
  <si>
    <t>Boulder</t>
  </si>
  <si>
    <t>Lonnie Hilkemeier</t>
  </si>
  <si>
    <t>(303) 530-0550</t>
  </si>
  <si>
    <t>lonnie@specialtyflight.com</t>
  </si>
  <si>
    <t>ABS11705</t>
  </si>
  <si>
    <t>Farmingdale State College</t>
  </si>
  <si>
    <t>885 BRdhollow Rd</t>
  </si>
  <si>
    <t>Michael Trzaska</t>
  </si>
  <si>
    <t>(631) 420-2532</t>
  </si>
  <si>
    <t>trzaskm@farmingdale.edu</t>
  </si>
  <si>
    <t>ABS95101</t>
  </si>
  <si>
    <t>Squadron 2 Flying Club - (RHV)</t>
  </si>
  <si>
    <t>2655 ROBERT FOWLER WAY</t>
  </si>
  <si>
    <t xml:space="preserve">	San Jose</t>
  </si>
  <si>
    <t>Michael McClelland</t>
  </si>
  <si>
    <t>(408) 648-2008</t>
  </si>
  <si>
    <t>mlmredeye@comcast.net</t>
  </si>
  <si>
    <t>LAS22103</t>
  </si>
  <si>
    <t>Rising Phoenix Aviation Inc.</t>
  </si>
  <si>
    <t xml:space="preserve">10507 Wakeman Dr </t>
  </si>
  <si>
    <t>Laura Smith Peterson</t>
  </si>
  <si>
    <t>(540) 683-0381</t>
  </si>
  <si>
    <t>myskymaster@hotmail.com</t>
  </si>
  <si>
    <t>ABS62201</t>
  </si>
  <si>
    <t>Shafer Flying Service</t>
  </si>
  <si>
    <t>2070 Triad Rd.</t>
  </si>
  <si>
    <t>Saint Jacob</t>
  </si>
  <si>
    <t>Shannon Leonberger</t>
  </si>
  <si>
    <t>(618) 644-5411</t>
  </si>
  <si>
    <t>shaferflying@hometel.com</t>
  </si>
  <si>
    <t>LAS57701</t>
  </si>
  <si>
    <t>Plane Training LLC</t>
  </si>
  <si>
    <t>4160 Westjet Dr</t>
  </si>
  <si>
    <t xml:space="preserve">	Rapid City</t>
  </si>
  <si>
    <t>Miranda Maleki</t>
  </si>
  <si>
    <t>(605) 939-9326</t>
  </si>
  <si>
    <t>planeflighttraining@gmail.com</t>
  </si>
  <si>
    <t>ABS85218</t>
  </si>
  <si>
    <t>Sawyer Aviation</t>
  </si>
  <si>
    <t>14600 N Airpt Dr. 2nd Floor</t>
  </si>
  <si>
    <t>Mary Verdaglio</t>
  </si>
  <si>
    <t>(408) 922-5221</t>
  </si>
  <si>
    <t>mfv@sawyeraviation.com</t>
  </si>
  <si>
    <t>ABS07702</t>
  </si>
  <si>
    <t>Eagles View Aviation</t>
  </si>
  <si>
    <t xml:space="preserve">1717 Highway 34 Bldg #1 </t>
  </si>
  <si>
    <t>Albert Lownes</t>
  </si>
  <si>
    <t>(732) 919-1927</t>
  </si>
  <si>
    <t>lccenterprisesllc62@gmail.com</t>
  </si>
  <si>
    <t>LAS72201</t>
  </si>
  <si>
    <t>Central Flying Service Inc</t>
  </si>
  <si>
    <t xml:space="preserve">Little Rock	</t>
  </si>
  <si>
    <t>LAS98208</t>
  </si>
  <si>
    <t>Arlington Flight Services Inc</t>
  </si>
  <si>
    <t>18810 59th Dr NE Ste 44A</t>
  </si>
  <si>
    <t>Crystal DeGraaf</t>
  </si>
  <si>
    <t>(360) 435-5700</t>
  </si>
  <si>
    <t>business@arlingtonflightservices.com</t>
  </si>
  <si>
    <t>ABS80801</t>
  </si>
  <si>
    <t>USAF Academy Aero Club</t>
  </si>
  <si>
    <t xml:space="preserve">Bldg. 9222 P.O.Box 9222 Airfield Dr </t>
  </si>
  <si>
    <t>USAF Academy</t>
  </si>
  <si>
    <t>Christopher Carper</t>
  </si>
  <si>
    <t>(719) 333-4542</t>
  </si>
  <si>
    <t>christopher.carper.3@us.af.mil</t>
  </si>
  <si>
    <t>LAS23301</t>
  </si>
  <si>
    <t>Horizon Flight Center</t>
  </si>
  <si>
    <t>2801 Airpt Dr</t>
  </si>
  <si>
    <t xml:space="preserve">Chesapeake	</t>
  </si>
  <si>
    <t>Kelly Holland</t>
  </si>
  <si>
    <t>(757) 204-7882</t>
  </si>
  <si>
    <t>kholland@horizon-aviation.com</t>
  </si>
  <si>
    <t>ABS20703</t>
  </si>
  <si>
    <t>GT  Aviation</t>
  </si>
  <si>
    <t xml:space="preserve">10300 Glen Way </t>
  </si>
  <si>
    <t>Fort Washington</t>
  </si>
  <si>
    <t>Karen Poole</t>
  </si>
  <si>
    <t>(301) 248-1711</t>
  </si>
  <si>
    <t>karen.poole@gt-aviation.com</t>
  </si>
  <si>
    <t>ABS85205</t>
  </si>
  <si>
    <t>Southwest Flight Center</t>
  </si>
  <si>
    <t>14605 N Airpt Dr Ste #111 Scottsdale Airpt (KSDL)</t>
  </si>
  <si>
    <t>Clifford Eiring</t>
  </si>
  <si>
    <t>Cliffy.eiring@yahoo.com</t>
  </si>
  <si>
    <t>ABS35402</t>
  </si>
  <si>
    <t>General Aviation Center</t>
  </si>
  <si>
    <t>7232 Robert Cardinal Airpt Rd</t>
  </si>
  <si>
    <t xml:space="preserve">Tuscaloosa	</t>
  </si>
  <si>
    <t>Abdulhamid Alibrahim</t>
  </si>
  <si>
    <t>(205) 345-5900</t>
  </si>
  <si>
    <t>PC1247@GMAIL.COM</t>
  </si>
  <si>
    <t>LAS73005</t>
  </si>
  <si>
    <t>University of Oklahoma-Aviation Dept</t>
  </si>
  <si>
    <t>1700 Lexington Rm 106</t>
  </si>
  <si>
    <t>Norman</t>
  </si>
  <si>
    <t>719 Airport Drive</t>
  </si>
  <si>
    <t>5700 Dot Com Court Ste 1020</t>
  </si>
  <si>
    <t>3753 John J Montgomery Drive</t>
  </si>
  <si>
    <t>ABS76206</t>
  </si>
  <si>
    <t>Integrity Health &amp; Education Center</t>
  </si>
  <si>
    <t>109 S Woodrow Ln #500</t>
  </si>
  <si>
    <t>Denona Lee</t>
  </si>
  <si>
    <t>(940) 323-1973</t>
  </si>
  <si>
    <t xml:space="preserve">nursingdirector@integrityhealthed.com </t>
  </si>
  <si>
    <t>(i)3F(1),7D(1)</t>
  </si>
  <si>
    <t>LAS98501</t>
  </si>
  <si>
    <t>Glacier Aviation Inc. - Olympia Regional Airport</t>
  </si>
  <si>
    <t xml:space="preserve">7645 Old Hwy 99 SE,  Olympia Regional Airpt </t>
  </si>
  <si>
    <t>Olympia</t>
  </si>
  <si>
    <t>Lori Thielen</t>
  </si>
  <si>
    <t>(360) 705-3214</t>
  </si>
  <si>
    <t>law500c@aol.com</t>
  </si>
  <si>
    <t>(i)4G(2),7D(1)</t>
  </si>
  <si>
    <t>08/26/24</t>
  </si>
  <si>
    <t>LAS98307</t>
  </si>
  <si>
    <t>SpanaFlight Inc.</t>
  </si>
  <si>
    <t>16705 103rd Ave Court E</t>
  </si>
  <si>
    <t>Alex Wakefield</t>
  </si>
  <si>
    <t>(253) 848-2020</t>
  </si>
  <si>
    <t xml:space="preserve">   alex@spanaflight.com</t>
  </si>
  <si>
    <t>1215 Commerce Drive</t>
  </si>
  <si>
    <t>Gulf Shores</t>
  </si>
  <si>
    <t>(251) 948-0444</t>
  </si>
  <si>
    <t>LAS98606</t>
  </si>
  <si>
    <t>Gorge Aviation Services</t>
  </si>
  <si>
    <t>45 Airport Way</t>
  </si>
  <si>
    <t>Dallesport</t>
  </si>
  <si>
    <t>(509) 767-0005</t>
  </si>
  <si>
    <t>ABS30313</t>
  </si>
  <si>
    <t>The Bird Craft Technology</t>
  </si>
  <si>
    <t>3984 Aviation Circle, Hanger E, Suite 100</t>
  </si>
  <si>
    <t>(404) 932-7552</t>
  </si>
  <si>
    <t>ABS96802</t>
  </si>
  <si>
    <t>Moore Air, Inc.</t>
  </si>
  <si>
    <t>90 Nakolo Place, Suite #24</t>
  </si>
  <si>
    <t>(808) 833-5628</t>
  </si>
  <si>
    <t>LAS33004</t>
  </si>
  <si>
    <t>Wayman Aviation LLC</t>
  </si>
  <si>
    <t>13497 NW 47th Avenue A2</t>
  </si>
  <si>
    <t>Opa-Locka</t>
  </si>
  <si>
    <t>(305) 685-6468</t>
  </si>
  <si>
    <t>ABS33404</t>
  </si>
  <si>
    <t>Jacobs Flight Services, LLC</t>
  </si>
  <si>
    <t>1090 Airglades Blvd</t>
  </si>
  <si>
    <t>Clewiston</t>
  </si>
  <si>
    <t>(863) 677-0385</t>
  </si>
  <si>
    <t>LAS67003</t>
  </si>
  <si>
    <t>Benton Airpark Inc</t>
  </si>
  <si>
    <t>14789 SW 30th St</t>
  </si>
  <si>
    <t>Benton</t>
  </si>
  <si>
    <t>(316) 641-4638</t>
  </si>
  <si>
    <t>650 Airport Road</t>
  </si>
  <si>
    <t>ABS85004</t>
  </si>
  <si>
    <t>A.T.P., Jet Simulation - Sky Harbor</t>
  </si>
  <si>
    <t>2710 East Old Tower Road</t>
  </si>
  <si>
    <t>(800) 255-2877</t>
  </si>
  <si>
    <t>492 Sutton St</t>
  </si>
  <si>
    <t>N Andover</t>
  </si>
  <si>
    <t>22 Waypoint Drive</t>
  </si>
  <si>
    <t>(540) 855-8186</t>
  </si>
  <si>
    <t>Dean International, Inc.</t>
  </si>
  <si>
    <t>14150 SW 129th St, Hangar #4 Ste 435</t>
  </si>
  <si>
    <t>(305) 259-5611</t>
  </si>
  <si>
    <t>DSU Office of Testing</t>
  </si>
  <si>
    <t>1200 N. DuPont Hwy, Thomasson Building, Suite 202D</t>
  </si>
  <si>
    <t>(302) 857-6143</t>
  </si>
  <si>
    <t>LAS90404</t>
  </si>
  <si>
    <t>Santa Monica Aviation Inc.</t>
  </si>
  <si>
    <t>3159 Donald Douglas Loop South</t>
  </si>
  <si>
    <t>Santa Monica</t>
  </si>
  <si>
    <t>(310) 398-9392</t>
  </si>
  <si>
    <t>5297 Parkside Drive, Suite 435</t>
  </si>
  <si>
    <t>11001 Baker Street</t>
  </si>
  <si>
    <t>(806) 335-9763</t>
  </si>
  <si>
    <t>103 Sinclair Dr</t>
  </si>
  <si>
    <t>PSI Testing - Secaucus</t>
  </si>
  <si>
    <t>110-B Meadowlands Parkway Ste 204</t>
  </si>
  <si>
    <t>(201) 210-2411</t>
  </si>
  <si>
    <t>LAS52001</t>
  </si>
  <si>
    <t>Univ Of Dubuque Flight Center</t>
  </si>
  <si>
    <t>11070 Airport Road</t>
  </si>
  <si>
    <t>(563) 589-3180</t>
  </si>
  <si>
    <t>ABS11401</t>
  </si>
  <si>
    <t>FlightSafety International La Guardia Lrng Cntr</t>
  </si>
  <si>
    <t>Marine Air Terminal, LaGuardia Airport</t>
  </si>
  <si>
    <t>Flushing</t>
  </si>
  <si>
    <t>(718) 565-4170</t>
  </si>
  <si>
    <t>LAS61701</t>
  </si>
  <si>
    <t>Synergy Flight Center</t>
  </si>
  <si>
    <t>2823 E Empire St</t>
  </si>
  <si>
    <t>Bloomington</t>
  </si>
  <si>
    <t>(309) 828-4448</t>
  </si>
  <si>
    <t>ABS77306</t>
  </si>
  <si>
    <t>A.T.P., Inc. - CXO</t>
  </si>
  <si>
    <t>20803-9 Stuebner Airline Road</t>
  </si>
  <si>
    <t>LAS33301</t>
  </si>
  <si>
    <t>Airborne Systems Inc.</t>
  </si>
  <si>
    <t>2011 S Perimeter Road Suite 50N</t>
  </si>
  <si>
    <t>Ft. Lauderdale</t>
  </si>
  <si>
    <t>(954) 492-3345</t>
  </si>
  <si>
    <t>1900 Airport Road</t>
  </si>
  <si>
    <t>(662) 244-8434</t>
  </si>
  <si>
    <t>LAS78201</t>
  </si>
  <si>
    <t>Alpha Tango Flying Services,Inc.</t>
  </si>
  <si>
    <t>1331 Northern Blvd.</t>
  </si>
  <si>
    <t>(210) 828-4480</t>
  </si>
  <si>
    <t>ABS36603</t>
  </si>
  <si>
    <t>Flight Training of Mobile</t>
  </si>
  <si>
    <t>2241 Michigan Ave</t>
  </si>
  <si>
    <t>Crestview</t>
  </si>
  <si>
    <t>(850) 398-5838</t>
  </si>
  <si>
    <t>ABS75500</t>
  </si>
  <si>
    <t>IT Works</t>
  </si>
  <si>
    <t>4115 N. Kings Highway #114</t>
  </si>
  <si>
    <t>(903) 838-2120</t>
  </si>
  <si>
    <t>ABS37602</t>
  </si>
  <si>
    <t>Advanced Flight Training, Inc</t>
  </si>
  <si>
    <t>North Hangar Hwy 75</t>
  </si>
  <si>
    <t>Blountville</t>
  </si>
  <si>
    <t>(423) 325-6466</t>
  </si>
  <si>
    <t>601 SW 77th Way Ste. E</t>
  </si>
  <si>
    <t>Pembroke Pines</t>
  </si>
  <si>
    <t>(954) 964-1276</t>
  </si>
  <si>
    <t>LAS00801</t>
  </si>
  <si>
    <t>Ace Flight Center, Inc.</t>
  </si>
  <si>
    <t>8201 Lindburgh Bay</t>
  </si>
  <si>
    <t>St. Thomas</t>
  </si>
  <si>
    <t>(340) 776-4141</t>
  </si>
  <si>
    <t>16425 Hart St.</t>
  </si>
  <si>
    <t>ABS32509</t>
  </si>
  <si>
    <t>Panhandle Campus</t>
  </si>
  <si>
    <t>5749 John Givens Road</t>
  </si>
  <si>
    <t>21 Aviation Way</t>
  </si>
  <si>
    <t>(828) 650-6540</t>
  </si>
  <si>
    <t>22693 Hesperian Dr, Airport Plaza</t>
  </si>
  <si>
    <t xml:space="preserve">(510) 504-2991 </t>
  </si>
  <si>
    <t>710 - 21st St. NE</t>
  </si>
  <si>
    <t>6364 S Lindbergh St., Suite 242</t>
  </si>
  <si>
    <t>Stockton</t>
  </si>
  <si>
    <t>(209) 983-2700</t>
  </si>
  <si>
    <t>LAS46102</t>
  </si>
  <si>
    <t>Indy Aero LLC dba Indy Flight Training</t>
  </si>
  <si>
    <t>3867 Aviation Way</t>
  </si>
  <si>
    <t>Greenfield</t>
  </si>
  <si>
    <t>(317) 335-3371</t>
  </si>
  <si>
    <t>3450 Lindell Blvd</t>
  </si>
  <si>
    <t>St. Louis</t>
  </si>
  <si>
    <t>(314) 977-8333</t>
  </si>
  <si>
    <t>4001 Airport Freeway, Suite 200</t>
  </si>
  <si>
    <t>18368 Readiness Street</t>
  </si>
  <si>
    <t>(760) 810-3117</t>
  </si>
  <si>
    <t>LAS98205</t>
  </si>
  <si>
    <t>Regal Air</t>
  </si>
  <si>
    <t>10100 31st Ave. W. Bldg. C-51</t>
  </si>
  <si>
    <t>(425) 353-9123</t>
  </si>
  <si>
    <t>LAS33009</t>
  </si>
  <si>
    <t>7501 South Airport Rd</t>
  </si>
  <si>
    <t>3815 North Liberty Street</t>
  </si>
  <si>
    <t>ABS63005</t>
  </si>
  <si>
    <t>Air Associates of Missouri, LLC</t>
  </si>
  <si>
    <t>18600 Edison Ave</t>
  </si>
  <si>
    <t>(636) 536-1341</t>
  </si>
  <si>
    <t>60298 US Hwy 50 Bldg 14</t>
  </si>
  <si>
    <t>Penrose</t>
  </si>
  <si>
    <t>(719) 948-2815</t>
  </si>
  <si>
    <t>1607 Tech Center Drive</t>
  </si>
  <si>
    <t>Blacksburg</t>
  </si>
  <si>
    <t>(540) 951-0080</t>
  </si>
  <si>
    <t>ABS07903</t>
  </si>
  <si>
    <t>Certified Flyers II</t>
  </si>
  <si>
    <t>50 Airport Rd, Suite 140</t>
  </si>
  <si>
    <t>(973) 539-4080</t>
  </si>
  <si>
    <t>ABS76701</t>
  </si>
  <si>
    <t>Waco Jet Center, LLC</t>
  </si>
  <si>
    <t>7511 Karl May Drive</t>
  </si>
  <si>
    <t>(254) 752-4100</t>
  </si>
  <si>
    <t>210 Tune Airport Dr.</t>
  </si>
  <si>
    <t>LAS10003</t>
  </si>
  <si>
    <t>Professional Testing Corporation</t>
  </si>
  <si>
    <t>1350 Broadway-Suite 1700</t>
  </si>
  <si>
    <t>New York</t>
  </si>
  <si>
    <t>(212) 356-0663</t>
  </si>
  <si>
    <t>2825 Airport Drive</t>
  </si>
  <si>
    <t>200 Airport Rd, Suite 200</t>
  </si>
  <si>
    <t>(717) 914-0988</t>
  </si>
  <si>
    <t>Wells Aircraft, Inc.</t>
  </si>
  <si>
    <t>800 Airport Road</t>
  </si>
  <si>
    <t>18539 Henson Blvd</t>
  </si>
  <si>
    <t>(301) 790-1100</t>
  </si>
  <si>
    <t>2002 Airport Rd</t>
  </si>
  <si>
    <t>(218) 326-1226</t>
  </si>
  <si>
    <t>151 Meacham Airport Cir. Hangar 4 N.</t>
  </si>
  <si>
    <t>Forth Worth</t>
  </si>
  <si>
    <t xml:space="preserve">(817) 626-6300 </t>
  </si>
  <si>
    <t>ABS49803</t>
  </si>
  <si>
    <t>Boreal Aviation</t>
  </si>
  <si>
    <t>401 Avenue F</t>
  </si>
  <si>
    <t>Gwinn</t>
  </si>
  <si>
    <t>(906) 346-6440</t>
  </si>
  <si>
    <t>ABS27201</t>
  </si>
  <si>
    <t>Burlington Aviation</t>
  </si>
  <si>
    <t>3510 Alamance Rd</t>
  </si>
  <si>
    <t>Burlington</t>
  </si>
  <si>
    <t>(336) 227-1278</t>
  </si>
  <si>
    <t>ABS36801</t>
  </si>
  <si>
    <t xml:space="preserve">War Eagle Testing Center </t>
  </si>
  <si>
    <t>415 West Magnolia Avenue</t>
  </si>
  <si>
    <t xml:space="preserve">(334) 844-8299 </t>
  </si>
  <si>
    <t>Cirrus Flight Operations</t>
  </si>
  <si>
    <t>8891 Airport  Rd</t>
  </si>
  <si>
    <t xml:space="preserve">(763) 784-6614 </t>
  </si>
  <si>
    <t>400 Airport Road</t>
  </si>
  <si>
    <t>Rock Hill</t>
  </si>
  <si>
    <t>(803) 366-5111</t>
  </si>
  <si>
    <t>ABS94512</t>
  </si>
  <si>
    <t>A.T.P., Inc. - HWD</t>
  </si>
  <si>
    <t>20511 Skywest Drive</t>
  </si>
  <si>
    <t>(510) 781-0770</t>
  </si>
  <si>
    <t>LAS84103</t>
  </si>
  <si>
    <t>Westminster College</t>
  </si>
  <si>
    <t>1840 S 1300 E Gore Bldg B14</t>
  </si>
  <si>
    <t>(801) 832-2672</t>
  </si>
  <si>
    <t>5509 N Dennis Weaver Dr</t>
  </si>
  <si>
    <t>Webb City</t>
  </si>
  <si>
    <t>(417) 623-3113</t>
  </si>
  <si>
    <t>Joe's Flight School</t>
  </si>
  <si>
    <t>8411 Lockheed Dr. Suite #2</t>
  </si>
  <si>
    <t>2933 E. Empire Street</t>
  </si>
  <si>
    <t>(309) 663-2303</t>
  </si>
  <si>
    <t>49 Hangar Rd</t>
  </si>
  <si>
    <t>(845) 457-4188</t>
  </si>
  <si>
    <t>3300 Sixth Avenue</t>
  </si>
  <si>
    <t>Battle Creek</t>
  </si>
  <si>
    <t>(269) 964-5073</t>
  </si>
  <si>
    <t>300 Jenckes Hill Rd</t>
  </si>
  <si>
    <t>(401) 216-9359</t>
  </si>
  <si>
    <t>1903 Embarcadero Road</t>
  </si>
  <si>
    <t>1921 Airport Drive</t>
  </si>
  <si>
    <t>(920) 498-7466</t>
  </si>
  <si>
    <t>PSI - Dallas</t>
  </si>
  <si>
    <t>(214) 630-1568</t>
  </si>
  <si>
    <t>3244 Capital Circle SW</t>
  </si>
  <si>
    <t>1476 East Industrial Boulevard</t>
  </si>
  <si>
    <t>McKinney</t>
  </si>
  <si>
    <t>(972) 931-0345</t>
  </si>
  <si>
    <t>ABS85202</t>
  </si>
  <si>
    <t>Falcon Executive Aviation</t>
  </si>
  <si>
    <t>LAS67004</t>
  </si>
  <si>
    <t>Kingman Airport</t>
  </si>
  <si>
    <t>730 W Kansas Ave</t>
  </si>
  <si>
    <t>Kingman</t>
  </si>
  <si>
    <t>(620) 532-1279</t>
  </si>
  <si>
    <t>5800 Aviation Drive</t>
  </si>
  <si>
    <t>503 McKeever Rd-Hangar A10</t>
  </si>
  <si>
    <t>Arcola</t>
  </si>
  <si>
    <t>ABS53002</t>
  </si>
  <si>
    <t>Spring City Aviation, Inc.</t>
  </si>
  <si>
    <t>536 North View Road</t>
  </si>
  <si>
    <t>(262) 547-8988</t>
  </si>
  <si>
    <t>4800 W. Beech Drive Suite 8</t>
  </si>
  <si>
    <t>ABS27601</t>
  </si>
  <si>
    <t>A.T.P., Inc. - RDU</t>
  </si>
  <si>
    <t>1775 East International Drive, Suite 207</t>
  </si>
  <si>
    <t>7012 Sturgeon Avenue</t>
  </si>
  <si>
    <t>(989) 423-1489</t>
  </si>
  <si>
    <t>ABS14001</t>
  </si>
  <si>
    <t>Dunkirk Aviation</t>
  </si>
  <si>
    <t>3389 Middle Rd</t>
  </si>
  <si>
    <t>Dunkirk</t>
  </si>
  <si>
    <t>(716) 366-6938</t>
  </si>
  <si>
    <t>6095 E Rutter Avenue</t>
  </si>
  <si>
    <t>(509) 458-2359</t>
  </si>
  <si>
    <t>LAS22101</t>
  </si>
  <si>
    <t>AV ED Ground School</t>
  </si>
  <si>
    <t>8298A Old Courthouse Road</t>
  </si>
  <si>
    <t>(703) 237-2565</t>
  </si>
  <si>
    <t>Lake Elmo</t>
  </si>
  <si>
    <t>LAS64002</t>
  </si>
  <si>
    <t>Air Charter</t>
  </si>
  <si>
    <t>2525 NE Douglas</t>
  </si>
  <si>
    <t>(405) 787-2345</t>
  </si>
  <si>
    <t>LAS49008</t>
  </si>
  <si>
    <t>ACE Aviation Inc</t>
  </si>
  <si>
    <t>740 Grand St</t>
  </si>
  <si>
    <t>Allegan</t>
  </si>
  <si>
    <t>(888) 588-2755</t>
  </si>
  <si>
    <t>2600 Gold Street</t>
  </si>
  <si>
    <t>995 No. Reedley</t>
  </si>
  <si>
    <t>(559) 638-0300</t>
  </si>
  <si>
    <t>4960 Airport Road</t>
  </si>
  <si>
    <t>(218) 733-7737</t>
  </si>
  <si>
    <t>Forty Fort</t>
  </si>
  <si>
    <t>2035 North Marshall Avenue</t>
  </si>
  <si>
    <t>(619) 448-9149</t>
  </si>
  <si>
    <t>ABS06102</t>
  </si>
  <si>
    <t>American Flight Academy</t>
  </si>
  <si>
    <t>20 Lindbergh Drive</t>
  </si>
  <si>
    <t>(860) 722-9667</t>
  </si>
  <si>
    <t>LAS95002</t>
  </si>
  <si>
    <t>Ocean Air Flight Services Inc</t>
  </si>
  <si>
    <t>170 Aviation Way</t>
  </si>
  <si>
    <t>(831) 763-0290</t>
  </si>
  <si>
    <t>2701 Spence Place</t>
  </si>
  <si>
    <t>ABS72702</t>
  </si>
  <si>
    <t>Southern Eagle Aviation</t>
  </si>
  <si>
    <t>4500 S. School St. Ste. S</t>
  </si>
  <si>
    <t>ABS63003</t>
  </si>
  <si>
    <t>Spirit Pilot Shop</t>
  </si>
  <si>
    <t>521 Spirit of St. Louis Blvd</t>
  </si>
  <si>
    <t>(636) 530-9013</t>
  </si>
  <si>
    <t>(256) 737-3040</t>
  </si>
  <si>
    <t>ABS73001</t>
  </si>
  <si>
    <t>Federal Exams (BOK)</t>
  </si>
  <si>
    <t>5602 No. Rockwell</t>
  </si>
  <si>
    <t>1951 Airport Road Suite 220</t>
  </si>
  <si>
    <t>(678) 686-9086</t>
  </si>
  <si>
    <t>Barrett Aviation, Inc.</t>
  </si>
  <si>
    <t>8318 Remount Road</t>
  </si>
  <si>
    <t>(501) 835-7767</t>
  </si>
  <si>
    <t>8603 Mission Road</t>
  </si>
  <si>
    <t>(210) 921-2504</t>
  </si>
  <si>
    <t>ABS68701</t>
  </si>
  <si>
    <t>M.A.G.S.</t>
  </si>
  <si>
    <t>615 Old Hwy 20 West</t>
  </si>
  <si>
    <t>South Sioux City</t>
  </si>
  <si>
    <t>(712) 274-9711</t>
  </si>
  <si>
    <t>Glacier Aviation Inc.</t>
  </si>
  <si>
    <t>7645 Old Hwy 99 SE</t>
  </si>
  <si>
    <t>900 Vandenberg Rd</t>
  </si>
  <si>
    <t>Hondo</t>
  </si>
  <si>
    <t>(830) 584-7058</t>
  </si>
  <si>
    <t>1810 N Greene St. Bldg 16. Rm 127</t>
  </si>
  <si>
    <t>(509) 533-8085</t>
  </si>
  <si>
    <t>354 S. Daleville Avenue</t>
  </si>
  <si>
    <t>4460 Airport Drive</t>
  </si>
  <si>
    <t>Bolivar</t>
  </si>
  <si>
    <t>(417) 777-6800</t>
  </si>
  <si>
    <t>LAS85205</t>
  </si>
  <si>
    <t>Arizona State University East</t>
  </si>
  <si>
    <t>7442 E. Tillman Ave</t>
  </si>
  <si>
    <t xml:space="preserve"> Static</t>
  </si>
  <si>
    <t>Marc O'Brien</t>
  </si>
  <si>
    <t>marc.obrien@asu.edu</t>
  </si>
  <si>
    <t>101 E Reserve St.</t>
  </si>
  <si>
    <t>(360) 735-9441</t>
  </si>
  <si>
    <t>Aviation Sales, Inc.</t>
  </si>
  <si>
    <t>10600 Springboro Pike</t>
  </si>
  <si>
    <t>Miamisburg</t>
  </si>
  <si>
    <t>(937) 885-3662</t>
  </si>
  <si>
    <t>Grand Prairie</t>
  </si>
  <si>
    <t>LAS93305</t>
  </si>
  <si>
    <t>Loyd`s Aviation</t>
  </si>
  <si>
    <t>1601 Skyway Drive</t>
  </si>
  <si>
    <t>(661) 393-1334</t>
  </si>
  <si>
    <t>LAS77005</t>
  </si>
  <si>
    <t>Link Training and Testing Center</t>
  </si>
  <si>
    <t>16850 Diana Lane Suite C</t>
  </si>
  <si>
    <t>(281) 280-0077</t>
  </si>
  <si>
    <t>ABS45403</t>
  </si>
  <si>
    <t>Sinclair Community College</t>
  </si>
  <si>
    <t>444 West Third Street, Building 10 Room 112</t>
  </si>
  <si>
    <t>Dayton</t>
  </si>
  <si>
    <t>(937) 252-9787</t>
  </si>
  <si>
    <t>175 Old Burley Street, Hangar 10, Beverly Airport, West Side</t>
  </si>
  <si>
    <t>(978) 774-7755</t>
  </si>
  <si>
    <t>(205) 849-7722</t>
  </si>
  <si>
    <t>305 Durley Avenue</t>
  </si>
  <si>
    <t>(805) 987-1301</t>
  </si>
  <si>
    <t>Broward  College</t>
  </si>
  <si>
    <t>7200 Pines Blvd. Bldg 99, Rm 120</t>
  </si>
  <si>
    <t>(954) 201-8077</t>
  </si>
  <si>
    <t>Lees Summit</t>
  </si>
  <si>
    <t>(816) 525-3330</t>
  </si>
  <si>
    <t>109 Convair Avenue</t>
  </si>
  <si>
    <t>Chico</t>
  </si>
  <si>
    <t>(530) 893-6727</t>
  </si>
  <si>
    <t>4119 W. Commonwealth Ave</t>
  </si>
  <si>
    <t>Fullerton</t>
  </si>
  <si>
    <t>(714) 773-0741</t>
  </si>
  <si>
    <t>Harborside Aviation Inc.</t>
  </si>
  <si>
    <t>28000 Airport Rd, A-10</t>
  </si>
  <si>
    <t>LAS33407</t>
  </si>
  <si>
    <t>SunQuest Aviation Inc.</t>
  </si>
  <si>
    <t>11600 Aviation Blvd. Suite 16</t>
  </si>
  <si>
    <t>West Palm Beach</t>
  </si>
  <si>
    <t>(561) 627-0037</t>
  </si>
  <si>
    <t>LAS07604</t>
  </si>
  <si>
    <t>Teterboro School Of Aeronautics</t>
  </si>
  <si>
    <t>80 Moonachie Ave</t>
  </si>
  <si>
    <t>Teterboro</t>
  </si>
  <si>
    <t>LAS22104</t>
  </si>
  <si>
    <t>PSI - Tysons Corner</t>
  </si>
  <si>
    <t>1651 Old Meadow Rd Suite B01</t>
  </si>
  <si>
    <t>Tysons Corner</t>
  </si>
  <si>
    <t>(703) 288-3088</t>
  </si>
  <si>
    <t>16801 McCandless Lane, Suite 1</t>
  </si>
  <si>
    <t>1500 Industrial Drive Suite 225</t>
  </si>
  <si>
    <t>(214) 932-1150</t>
  </si>
  <si>
    <t>LAS78701</t>
  </si>
  <si>
    <t>Austin Academy of Aviation</t>
  </si>
  <si>
    <t>4309 Emma Browning Avenue</t>
  </si>
  <si>
    <t>(512) 385-2880</t>
  </si>
  <si>
    <t>TakeWing</t>
  </si>
  <si>
    <t>Creswell</t>
  </si>
  <si>
    <t>(541) 895-5935</t>
  </si>
  <si>
    <t>Orlando Flight Training</t>
  </si>
  <si>
    <t>301 Dyer Blvd, suite 101</t>
  </si>
  <si>
    <t>(407) 518-7766</t>
  </si>
  <si>
    <t>ABS97701</t>
  </si>
  <si>
    <t>Professional Air</t>
  </si>
  <si>
    <t>63132 Powell Butte Road</t>
  </si>
  <si>
    <t>(541) 388-0019</t>
  </si>
  <si>
    <t>4383 Section Road</t>
  </si>
  <si>
    <t>Ottawa Lake</t>
  </si>
  <si>
    <t>(734) 856-6103</t>
  </si>
  <si>
    <t>ABS28103</t>
  </si>
  <si>
    <t>Fly Carolina - Monroe</t>
  </si>
  <si>
    <t>1558 Aviation Drive</t>
  </si>
  <si>
    <t>Monroe</t>
  </si>
  <si>
    <t>289 E. Perimeter</t>
  </si>
  <si>
    <t>(206) 768-1332</t>
  </si>
  <si>
    <t>840 West Perimeter Rd</t>
  </si>
  <si>
    <t>(425) 237-2332</t>
  </si>
  <si>
    <t>7003 Challenger  Ave</t>
  </si>
  <si>
    <t>(321) 267-6043</t>
  </si>
  <si>
    <t>ABS48402</t>
  </si>
  <si>
    <t>Lapeer Aviation</t>
  </si>
  <si>
    <t>1232 Roods Lake Road</t>
  </si>
  <si>
    <t>Lapeer</t>
  </si>
  <si>
    <t>(810) 664-6966</t>
  </si>
  <si>
    <t>1600 West Maryland Avenue</t>
  </si>
  <si>
    <t>(501) 835-5420</t>
  </si>
  <si>
    <t>LAS96805</t>
  </si>
  <si>
    <t>PSI Testing - Honolulu</t>
  </si>
  <si>
    <t>1585 Kapiolani Blvd - Ste 1135</t>
  </si>
  <si>
    <t>(808) 946-9268</t>
  </si>
  <si>
    <t>ABS76501</t>
  </si>
  <si>
    <t>Central Texas Flight Training</t>
  </si>
  <si>
    <t>7720 Airport Road, Hangar #24</t>
  </si>
  <si>
    <t>(254) 742-2359</t>
  </si>
  <si>
    <t>LAS77009</t>
  </si>
  <si>
    <t>Flying Tigers</t>
  </si>
  <si>
    <t>12711 Blume</t>
  </si>
  <si>
    <t>(281) 484-8000</t>
  </si>
  <si>
    <t>Kickapoo Downtown Airport</t>
  </si>
  <si>
    <t>4515 Jacksboro Hwy</t>
  </si>
  <si>
    <t>Wichita Falls</t>
  </si>
  <si>
    <t>(940) 766-1735</t>
  </si>
  <si>
    <t>ABS06401</t>
  </si>
  <si>
    <t>Three Wings Flying Services, Inc.</t>
  </si>
  <si>
    <t>400 Great Meadow Rd</t>
  </si>
  <si>
    <t>Stratford</t>
  </si>
  <si>
    <t>(203) 375-5795</t>
  </si>
  <si>
    <t>American Winds Flight Academy, Inc.</t>
  </si>
  <si>
    <t>1600 Triplett Blvd</t>
  </si>
  <si>
    <t xml:space="preserve">(330) 733-2500  </t>
  </si>
  <si>
    <t>1053 Stage Coach Trail</t>
  </si>
  <si>
    <t>(336) 602-6603</t>
  </si>
  <si>
    <t>115 Airport Road, Suite 4</t>
  </si>
  <si>
    <t>(770) 253-2774</t>
  </si>
  <si>
    <t>3141 FM 3512</t>
  </si>
  <si>
    <t>Aransas Pass</t>
  </si>
  <si>
    <t>(361) 654-1424</t>
  </si>
  <si>
    <t>ABS61901</t>
  </si>
  <si>
    <t>Central Illinois Air Corporation</t>
  </si>
  <si>
    <t>480 Airport Rd</t>
  </si>
  <si>
    <t>Mattoon</t>
  </si>
  <si>
    <t>(217) 234-8146</t>
  </si>
  <si>
    <t>ABS84302</t>
  </si>
  <si>
    <t>Moutanin Ridge Helicopters</t>
  </si>
  <si>
    <t>2500 N 900 W FL-15</t>
  </si>
  <si>
    <t>(435) 752-3828</t>
  </si>
  <si>
    <t>ABS39501</t>
  </si>
  <si>
    <t>Bristow Academy - New Iberia</t>
  </si>
  <si>
    <t>1113 Vortex Dr</t>
  </si>
  <si>
    <t>New Iberia</t>
  </si>
  <si>
    <t>(337) 364-8909</t>
  </si>
  <si>
    <t>(858) 279-4595</t>
  </si>
  <si>
    <t>ABS23604</t>
  </si>
  <si>
    <t>Freedom Aviation</t>
  </si>
  <si>
    <t>700 Corporate Drive</t>
  </si>
  <si>
    <t>(757) 989-1600</t>
  </si>
  <si>
    <t>LAS77010</t>
  </si>
  <si>
    <t>PSI Testing - Houston SW</t>
  </si>
  <si>
    <t>9555 W Sam Houston S</t>
  </si>
  <si>
    <t>(713) 541-0257</t>
  </si>
  <si>
    <t>3148 S State Rd</t>
  </si>
  <si>
    <t>(616) 527-9070</t>
  </si>
  <si>
    <t>ABS95902</t>
  </si>
  <si>
    <t>Beale AFB Aero Club</t>
  </si>
  <si>
    <t>1232 Arnold Ave</t>
  </si>
  <si>
    <t>Beale AFB</t>
  </si>
  <si>
    <t>(530) 634-9011</t>
  </si>
  <si>
    <t>(334) 281-9005</t>
  </si>
  <si>
    <t>Humming Bird Aviation LLC</t>
  </si>
  <si>
    <t>700 Tioga Drive</t>
  </si>
  <si>
    <t>LAS95803</t>
  </si>
  <si>
    <t>Sky Walk, Inc.</t>
  </si>
  <si>
    <t>6151 Freeport Blvd. Suite 158</t>
  </si>
  <si>
    <t>(916) 391-1957</t>
  </si>
  <si>
    <t>15053 Crosswind Dr</t>
  </si>
  <si>
    <t>(360) 428-2002</t>
  </si>
  <si>
    <t>U.S. Flight Academy Int`l, Inc.</t>
  </si>
  <si>
    <t>2000 Rickabaugh Dr, Bldg 1106</t>
  </si>
  <si>
    <t>Big Spring</t>
  </si>
  <si>
    <t>(432) 264-7335</t>
  </si>
  <si>
    <t>1140 W. Fremont St</t>
  </si>
  <si>
    <t>(800) 947-4228</t>
  </si>
  <si>
    <t>120 Kapalulu Place</t>
  </si>
  <si>
    <t>Aviator's Wing</t>
  </si>
  <si>
    <t>1026 South 66th St</t>
  </si>
  <si>
    <t>(580) 402 4168</t>
  </si>
  <si>
    <t>Hummingbird Aviation, LLC</t>
  </si>
  <si>
    <t>13601 Pioneer Trail</t>
  </si>
  <si>
    <t>ABS85304</t>
  </si>
  <si>
    <t>Aerosim Aviation, LLC</t>
  </si>
  <si>
    <t>6801 North Glen Harbor Blvd, Suite 205</t>
  </si>
  <si>
    <t>The Flight School of Gwinnett, Inc.</t>
  </si>
  <si>
    <t>800 Airport Rd Ste 101</t>
  </si>
  <si>
    <t>15325 South Pflumm, Bldg 1</t>
  </si>
  <si>
    <t>(913) 324-1201</t>
  </si>
  <si>
    <t>Pan Am International Flight Academy</t>
  </si>
  <si>
    <t>5000 NW 36 Street</t>
  </si>
  <si>
    <t>(305) 874-6000</t>
  </si>
  <si>
    <t>ABS42102</t>
  </si>
  <si>
    <t>A.T.P., Inc. - BWG</t>
  </si>
  <si>
    <t>1020 Woodhurst St,  Ste 115</t>
  </si>
  <si>
    <t>Bowling Green</t>
  </si>
  <si>
    <t xml:space="preserve">761 S Nelson Ave. </t>
  </si>
  <si>
    <t>(937) 655-9200</t>
  </si>
  <si>
    <t>5318 Airport Dr - Bldg 111</t>
  </si>
  <si>
    <t>(940) 297-6465</t>
  </si>
  <si>
    <t>95 East Aviation Way</t>
  </si>
  <si>
    <t>(770) 486-5561</t>
  </si>
  <si>
    <t>424 Airport Drive</t>
  </si>
  <si>
    <t>(434) 793-7033</t>
  </si>
  <si>
    <t>2601 Airport Road</t>
  </si>
  <si>
    <t>Pullman</t>
  </si>
  <si>
    <t>(509) 332-6596</t>
  </si>
  <si>
    <t>3700 SE Convenience Blvd</t>
  </si>
  <si>
    <t>(515) 965-1020</t>
  </si>
  <si>
    <t>LAS83704</t>
  </si>
  <si>
    <t>Jetstream Aviation Inc.</t>
  </si>
  <si>
    <t>4700 W Aeronca Street</t>
  </si>
  <si>
    <t>(208) 345-3730</t>
  </si>
  <si>
    <t>ABS71206</t>
  </si>
  <si>
    <t>Flying Tiger Aviation</t>
  </si>
  <si>
    <t>6376 Airport Road</t>
  </si>
  <si>
    <t>Bastrop</t>
  </si>
  <si>
    <t>(936) 675-3456</t>
  </si>
  <si>
    <t>ABS99504</t>
  </si>
  <si>
    <t>Medallion Foundation, Inc.</t>
  </si>
  <si>
    <t>1520 N. Post Road</t>
  </si>
  <si>
    <t>(907) 743-8050</t>
  </si>
  <si>
    <t>LAS78606</t>
  </si>
  <si>
    <t>Redbird Skyport</t>
  </si>
  <si>
    <t>2080 Airport Dr</t>
  </si>
  <si>
    <t>San Marcos</t>
  </si>
  <si>
    <t>(512) 878-6670</t>
  </si>
  <si>
    <t>ABS70301</t>
  </si>
  <si>
    <t>SoLa Flight Services</t>
  </si>
  <si>
    <t>231 Safety Road</t>
  </si>
  <si>
    <t>Houma</t>
  </si>
  <si>
    <t>(985) 868-6874</t>
  </si>
  <si>
    <t>LAS83302</t>
  </si>
  <si>
    <t>524 Airport Loop</t>
  </si>
  <si>
    <t>Twin Falls</t>
  </si>
  <si>
    <t>(208) 421-4710</t>
  </si>
  <si>
    <t>Blue Ridge Aviation, LLC</t>
  </si>
  <si>
    <t>51 Aviation Circle, Suite 103</t>
  </si>
  <si>
    <t>Weyers Cave</t>
  </si>
  <si>
    <t>355 Golden Knight Blvd, Suite 2</t>
  </si>
  <si>
    <t>ABS92107</t>
  </si>
  <si>
    <t>A.T.P., Inc. - MYF</t>
  </si>
  <si>
    <t>8745 Aero Drive, Suite 306</t>
  </si>
  <si>
    <t>Kalitta Air, LLC</t>
  </si>
  <si>
    <t xml:space="preserve">3780 Crew St </t>
  </si>
  <si>
    <t>dkaiser@kalittaair.com</t>
  </si>
  <si>
    <t>LAS85213</t>
  </si>
  <si>
    <t>PSI Examination Services-Tempe</t>
  </si>
  <si>
    <t>40 W. Baseline Rd, Ste 221</t>
  </si>
  <si>
    <t>ABS89003</t>
  </si>
  <si>
    <t>A.T.P., Inc. - LAS</t>
  </si>
  <si>
    <t>2722 Perimeter Rd Ste 216</t>
  </si>
  <si>
    <t>LAS89503</t>
  </si>
  <si>
    <t>Reno Flying Service</t>
  </si>
  <si>
    <t>485 S Rock Blvd</t>
  </si>
  <si>
    <t>(775) 856-5800</t>
  </si>
  <si>
    <t>ABS90801</t>
  </si>
  <si>
    <t>AvTech-Exams</t>
  </si>
  <si>
    <t>6951 Flight Rd Ste 202</t>
  </si>
  <si>
    <t>Carol Hershenson</t>
  </si>
  <si>
    <t>chershenson@yahoo.com</t>
  </si>
  <si>
    <t>Site Movei</t>
  </si>
  <si>
    <t>Site Repairi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</si>
</sst>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
    <numFmt numFmtId="165" formatCode="mm\/dd\/yy"/>
    <numFmt numFmtId="166" formatCode="00000"/>
    <numFmt numFmtId="167" formatCode="0000"/>
    <numFmt numFmtId="168" formatCode="mm/dd/yy"/>
    <numFmt numFmtId="169" formatCode="0.00000000"/>
  </numFmts>
  <fonts count="17"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b/>
      <vertAlign val="subscript"/>
      <sz val="11"/>
      <color theme="1"/>
      <name val="Calibri"/>
      <family val="2"/>
      <scheme val="minor"/>
    </font>
    <font>
      <b/>
      <vertAlign val="subscript"/>
      <sz val="11"/>
      <name val="Calibri"/>
      <family val="2"/>
      <scheme val="minor"/>
    </font>
    <font>
      <b/>
      <vertAlign val="subscript"/>
      <sz val="10"/>
      <color theme="1"/>
      <name val="Calibri"/>
      <family val="2"/>
      <scheme val="minor"/>
    </font>
    <font>
      <b/>
      <i/>
      <sz val="10"/>
      <color theme="1"/>
      <name val="Calibri"/>
      <family val="2"/>
      <scheme val="minor"/>
    </font>
    <font>
      <sz val="11"/>
      <name val="Calibri"/>
      <family val="2"/>
      <scheme val="minor"/>
    </font>
    <font>
      <sz val="11"/>
      <color theme="1"/>
      <name val="Calibri"/>
      <family val="2"/>
    </font>
    <font>
      <b/>
      <sz val="11"/>
      <color theme="0" tint="-4.9989318521683403E-2"/>
      <name val="Calibri"/>
      <family val="2"/>
      <scheme val="minor"/>
    </font>
    <font>
      <b/>
      <sz val="11"/>
      <color theme="2"/>
      <name val="Calibri"/>
      <family val="2"/>
      <scheme val="minor"/>
    </font>
    <font>
      <sz val="11"/>
      <color rgb="FF000000"/>
      <name val="Tahoma"/>
      <family val="2"/>
    </font>
    <font>
      <sz val="11"/>
      <color rgb="FF000000"/>
      <name val="Calibri"/>
      <family val="2"/>
      <scheme val="minor"/>
    </font>
    <font>
      <vertAlign val="subscript"/>
      <sz val="11"/>
      <color theme="1"/>
      <name val="Calibri"/>
      <family val="2"/>
      <scheme val="minor"/>
    </font>
    <font>
      <sz val="9"/>
      <color indexed="81"/>
      <name val="Tahoma"/>
      <charset val="1"/>
    </font>
  </fonts>
  <fills count="7">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85">
    <xf numFmtId="0" fontId="0" fillId="0" borderId="0" xfId="0"/>
    <xf numFmtId="0" fontId="2" fillId="2" borderId="0" xfId="0" applyFont="1" applyFill="1" applyAlignment="1" applyProtection="1">
      <alignment horizontal="center" vertical="center" wrapText="1"/>
      <protection locked="0"/>
    </xf>
    <xf numFmtId="0" fontId="2" fillId="2" borderId="0" xfId="0" applyFont="1" applyFill="1" applyAlignment="1" applyProtection="1">
      <alignment horizontal="left" vertical="center" wrapText="1" indent="1"/>
      <protection locked="0"/>
    </xf>
    <xf numFmtId="0" fontId="4" fillId="3" borderId="0" xfId="0" applyFont="1" applyFill="1" applyAlignment="1" applyProtection="1">
      <alignment horizontal="center" vertical="center" wrapText="1"/>
      <protection locked="0"/>
    </xf>
    <xf numFmtId="0" fontId="2" fillId="3" borderId="0" xfId="0" applyFont="1" applyFill="1" applyAlignment="1" applyProtection="1">
      <alignment horizontal="center" vertical="center" wrapText="1"/>
      <protection locked="0"/>
    </xf>
    <xf numFmtId="49" fontId="2" fillId="3" borderId="0" xfId="0" applyNumberFormat="1" applyFont="1" applyFill="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164" fontId="2" fillId="3" borderId="0" xfId="0" applyNumberFormat="1" applyFont="1" applyFill="1" applyAlignment="1" applyProtection="1">
      <alignment horizontal="center" vertical="center" wrapText="1"/>
      <protection locked="0"/>
    </xf>
    <xf numFmtId="164" fontId="4" fillId="3" borderId="0" xfId="0" applyNumberFormat="1" applyFont="1" applyFill="1" applyAlignment="1" applyProtection="1">
      <alignment horizontal="center" vertical="center" wrapText="1"/>
      <protection locked="0"/>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pplyProtection="1">
      <alignment horizontal="left" vertical="center"/>
      <protection locked="0"/>
    </xf>
    <xf numFmtId="165" fontId="0" fillId="0" borderId="0" xfId="0" applyNumberFormat="1" applyAlignment="1" applyProtection="1">
      <alignment horizontal="center" vertical="center"/>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indent="1"/>
      <protection locked="0"/>
    </xf>
    <xf numFmtId="166" fontId="0" fillId="0" borderId="0" xfId="0" applyNumberFormat="1" applyAlignment="1" applyProtection="1">
      <alignment horizontal="center" vertical="center"/>
      <protection locked="0"/>
    </xf>
    <xf numFmtId="3" fontId="9" fillId="0" borderId="0" xfId="0" applyNumberFormat="1" applyFont="1" applyAlignment="1">
      <alignment horizontal="center"/>
    </xf>
    <xf numFmtId="167" fontId="9" fillId="0" borderId="0" xfId="0" applyNumberFormat="1" applyFont="1" applyAlignment="1">
      <alignment horizontal="center"/>
    </xf>
    <xf numFmtId="0" fontId="0" fillId="0" borderId="0" xfId="0" applyAlignment="1">
      <alignment horizontal="left" vertical="center" indent="1"/>
    </xf>
    <xf numFmtId="0" fontId="0" fillId="0" borderId="0" xfId="0" applyAlignment="1">
      <alignment horizontal="center"/>
    </xf>
    <xf numFmtId="164" fontId="9" fillId="0" borderId="0" xfId="0" applyNumberFormat="1" applyFont="1" applyAlignment="1">
      <alignment horizontal="center"/>
    </xf>
    <xf numFmtId="0" fontId="9" fillId="0" borderId="0" xfId="0" applyFont="1" applyAlignment="1">
      <alignment horizontal="center"/>
    </xf>
    <xf numFmtId="165" fontId="9" fillId="0" borderId="0" xfId="0" applyNumberFormat="1" applyFont="1" applyAlignment="1">
      <alignment horizontal="center" vertical="center"/>
    </xf>
    <xf numFmtId="165" fontId="0" fillId="0" borderId="0" xfId="0" applyNumberFormat="1" applyAlignment="1">
      <alignment horizontal="center"/>
    </xf>
    <xf numFmtId="1" fontId="9" fillId="0" borderId="0" xfId="0" applyNumberFormat="1" applyFont="1" applyAlignment="1">
      <alignment horizontal="center" vertical="center"/>
    </xf>
    <xf numFmtId="1" fontId="9" fillId="0" borderId="0" xfId="0" applyNumberFormat="1" applyFont="1" applyAlignment="1">
      <alignment horizontal="center"/>
    </xf>
    <xf numFmtId="2" fontId="0" fillId="0" borderId="0" xfId="0" applyNumberFormat="1" applyAlignment="1">
      <alignment horizontal="center"/>
    </xf>
    <xf numFmtId="1" fontId="0" fillId="0" borderId="0" xfId="0" applyNumberFormat="1" applyAlignment="1">
      <alignment horizontal="center"/>
    </xf>
    <xf numFmtId="0" fontId="0" fillId="0" borderId="0" xfId="0" applyAlignment="1" applyProtection="1">
      <alignment horizontal="center"/>
      <protection locked="0"/>
    </xf>
    <xf numFmtId="168" fontId="0" fillId="0" borderId="0" xfId="0" applyNumberFormat="1" applyAlignment="1" applyProtection="1">
      <alignment horizontal="center" vertical="center"/>
      <protection locked="0"/>
    </xf>
    <xf numFmtId="164" fontId="0" fillId="0" borderId="0" xfId="0" applyNumberFormat="1" applyAlignment="1" applyProtection="1">
      <alignment horizontal="center"/>
      <protection locked="0"/>
    </xf>
    <xf numFmtId="0" fontId="0" fillId="0" borderId="0" xfId="0" applyAlignment="1" applyProtection="1">
      <alignment horizontal="left"/>
      <protection locked="0"/>
    </xf>
    <xf numFmtId="0" fontId="0" fillId="0" borderId="0" xfId="0" applyProtection="1">
      <protection locked="0"/>
    </xf>
    <xf numFmtId="2" fontId="0" fillId="0" borderId="0" xfId="0" applyNumberFormat="1"/>
    <xf numFmtId="164" fontId="0" fillId="0" borderId="0" xfId="0" applyNumberFormat="1" applyAlignment="1">
      <alignment horizontal="center"/>
    </xf>
    <xf numFmtId="0" fontId="0" fillId="0" borderId="0" xfId="0" applyAlignment="1">
      <alignment horizontal="right"/>
    </xf>
    <xf numFmtId="2" fontId="0" fillId="0" borderId="0" xfId="0" applyNumberFormat="1" applyAlignment="1">
      <alignment horizontal="right"/>
    </xf>
    <xf numFmtId="164" fontId="9" fillId="0" borderId="0" xfId="0" applyNumberFormat="1" applyFont="1" applyAlignment="1">
      <alignment horizontal="center" vertical="center"/>
    </xf>
    <xf numFmtId="169" fontId="0" fillId="0" borderId="0" xfId="0" applyNumberFormat="1"/>
    <xf numFmtId="164" fontId="0" fillId="0" borderId="0" xfId="0" applyNumberFormat="1" applyAlignment="1">
      <alignment horizontal="center" vertical="center"/>
    </xf>
    <xf numFmtId="2" fontId="9" fillId="0" borderId="0" xfId="0" applyNumberFormat="1" applyFont="1"/>
    <xf numFmtId="166" fontId="0" fillId="0" borderId="0" xfId="0" applyNumberFormat="1" applyAlignment="1">
      <alignment horizontal="center" vertical="center"/>
    </xf>
    <xf numFmtId="165" fontId="0" fillId="0" borderId="0" xfId="0" applyNumberFormat="1" applyAlignment="1">
      <alignment horizontal="center" vertical="center"/>
    </xf>
    <xf numFmtId="168" fontId="0" fillId="0" borderId="0" xfId="0" applyNumberFormat="1" applyAlignment="1">
      <alignment horizontal="center" vertical="center"/>
    </xf>
    <xf numFmtId="0" fontId="0" fillId="0" borderId="0" xfId="0" applyAlignment="1">
      <alignment horizontal="left"/>
    </xf>
    <xf numFmtId="2" fontId="1" fillId="4" borderId="0" xfId="0" applyNumberFormat="1" applyFont="1" applyFill="1"/>
    <xf numFmtId="168" fontId="0" fillId="0" borderId="0" xfId="0" applyNumberFormat="1" applyAlignment="1">
      <alignment horizontal="center"/>
    </xf>
    <xf numFmtId="49" fontId="9" fillId="0" borderId="0" xfId="0" applyNumberFormat="1" applyFont="1" applyAlignment="1">
      <alignment horizontal="center"/>
    </xf>
    <xf numFmtId="2" fontId="1" fillId="4" borderId="0" xfId="0" applyNumberFormat="1" applyFont="1" applyFill="1" applyAlignment="1">
      <alignment horizontal="right"/>
    </xf>
    <xf numFmtId="14" fontId="0" fillId="0" borderId="0" xfId="0" applyNumberFormat="1" applyAlignment="1" applyProtection="1">
      <alignment horizontal="center" vertical="center"/>
      <protection locked="0"/>
    </xf>
    <xf numFmtId="0" fontId="0" fillId="0" borderId="0" xfId="0" applyAlignment="1">
      <alignment horizontal="left" indent="1"/>
    </xf>
    <xf numFmtId="2" fontId="4" fillId="0" borderId="0" xfId="0" applyNumberFormat="1" applyFont="1"/>
    <xf numFmtId="2" fontId="1" fillId="0" borderId="0" xfId="0" applyNumberFormat="1" applyFont="1"/>
    <xf numFmtId="169" fontId="10" fillId="0" borderId="0" xfId="0" applyNumberFormat="1" applyFont="1"/>
    <xf numFmtId="165" fontId="0" fillId="0" borderId="0" xfId="0" applyNumberFormat="1" applyAlignment="1">
      <alignment horizontal="center" vertical="center" wrapText="1"/>
    </xf>
    <xf numFmtId="14" fontId="0" fillId="0" borderId="0" xfId="0" applyNumberFormat="1" applyAlignment="1">
      <alignment horizontal="center"/>
    </xf>
    <xf numFmtId="2" fontId="11" fillId="4" borderId="0" xfId="0" applyNumberFormat="1" applyFont="1" applyFill="1"/>
    <xf numFmtId="166" fontId="0" fillId="0" borderId="0" xfId="0" applyNumberFormat="1"/>
    <xf numFmtId="169" fontId="0" fillId="0" borderId="0" xfId="0" applyNumberFormat="1" applyAlignment="1">
      <alignment horizontal="center"/>
    </xf>
    <xf numFmtId="2" fontId="12" fillId="4" borderId="0" xfId="0" applyNumberFormat="1" applyFont="1" applyFill="1"/>
    <xf numFmtId="2" fontId="3" fillId="4" borderId="0" xfId="0" applyNumberFormat="1" applyFont="1" applyFill="1"/>
    <xf numFmtId="3" fontId="9" fillId="0" borderId="0" xfId="0" applyNumberFormat="1" applyFont="1" applyAlignment="1">
      <alignment horizontal="center" vertical="center"/>
    </xf>
    <xf numFmtId="165" fontId="9" fillId="0" borderId="0" xfId="0" applyNumberFormat="1" applyFont="1" applyAlignment="1">
      <alignment horizontal="center"/>
    </xf>
    <xf numFmtId="164" fontId="0" fillId="0" borderId="0" xfId="0" applyNumberFormat="1"/>
    <xf numFmtId="3" fontId="3" fillId="0" borderId="0" xfId="0" applyNumberFormat="1" applyFont="1" applyAlignment="1">
      <alignment horizontal="center"/>
    </xf>
    <xf numFmtId="1" fontId="3" fillId="0" borderId="0" xfId="0" applyNumberFormat="1" applyFont="1" applyAlignment="1">
      <alignment horizontal="center"/>
    </xf>
    <xf numFmtId="14" fontId="0" fillId="0" borderId="0" xfId="0" applyNumberFormat="1" applyAlignment="1">
      <alignment horizontal="center" vertical="center"/>
    </xf>
    <xf numFmtId="14" fontId="0" fillId="0" borderId="0" xfId="0" applyNumberFormat="1" applyAlignment="1">
      <alignment horizontal="left" vertical="center" indent="1"/>
    </xf>
    <xf numFmtId="0" fontId="13" fillId="0" borderId="0" xfId="0" applyFont="1" applyAlignment="1">
      <alignment horizontal="left" indent="1"/>
    </xf>
    <xf numFmtId="0" fontId="0" fillId="0" borderId="0" xfId="0" applyAlignment="1">
      <alignment horizontal="left" vertical="center"/>
    </xf>
    <xf numFmtId="3" fontId="0" fillId="0" borderId="0" xfId="0" applyNumberFormat="1" applyAlignment="1">
      <alignment horizontal="center"/>
    </xf>
    <xf numFmtId="0" fontId="14" fillId="0" borderId="0" xfId="0" applyFont="1" applyAlignment="1">
      <alignment horizontal="left" indent="1"/>
    </xf>
    <xf numFmtId="164" fontId="0" fillId="0" borderId="0" xfId="0" applyNumberFormat="1" applyAlignment="1">
      <alignment horizontal="center" wrapText="1"/>
    </xf>
    <xf numFmtId="0" fontId="0" fillId="5" borderId="0" xfId="0" applyFill="1" applyAlignment="1" applyProtection="1">
      <alignment horizontal="center" vertical="center"/>
      <protection locked="0"/>
    </xf>
    <xf numFmtId="166" fontId="0" fillId="0" borderId="0" xfId="0" quotePrefix="1" applyNumberFormat="1" applyAlignment="1" applyProtection="1">
      <alignment horizontal="center" vertical="center"/>
      <protection locked="0"/>
    </xf>
    <xf numFmtId="164" fontId="0" fillId="0" borderId="0" xfId="0" applyNumberFormat="1" applyAlignment="1" applyProtection="1">
      <alignment horizontal="center" vertical="center"/>
      <protection locked="0"/>
    </xf>
    <xf numFmtId="0" fontId="9" fillId="0" borderId="0" xfId="0" applyFont="1" applyAlignment="1" applyProtection="1">
      <alignment horizontal="center" vertical="center"/>
      <protection locked="0"/>
    </xf>
    <xf numFmtId="0" fontId="0" fillId="0" borderId="0" xfId="0" applyAlignment="1">
      <alignment horizontal="left" vertical="top"/>
    </xf>
    <xf numFmtId="168" fontId="9" fillId="0" borderId="0" xfId="0" applyNumberFormat="1" applyFont="1" applyAlignment="1">
      <alignment horizontal="center"/>
    </xf>
    <xf numFmtId="49" fontId="9" fillId="6" borderId="0" xfId="0" applyNumberFormat="1" applyFont="1" applyFill="1" applyAlignment="1">
      <alignment horizontal="center"/>
    </xf>
    <xf numFmtId="2" fontId="1" fillId="0" borderId="0" xfId="0" applyNumberFormat="1" applyFont="1" applyAlignment="1">
      <alignment horizontal="right"/>
    </xf>
    <xf numFmtId="164" fontId="2" fillId="0" borderId="0" xfId="0" applyNumberFormat="1" applyFont="1" applyAlignment="1">
      <alignment horizontal="center"/>
    </xf>
    <xf numFmtId="49" fontId="9" fillId="0" borderId="0" xfId="0" applyNumberFormat="1" applyFont="1" applyAlignment="1">
      <alignment horizontal="center" vertical="center"/>
    </xf>
    <xf numFmtId="166" fontId="10" fillId="0" borderId="0" xfId="0" applyNumberFormat="1" applyFont="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erard Sanchez" id="{95DDFE4B-21CB-4556-A617-E5EC156BA382}" userId="Gerard Sanchez" providerId="None"/>
  <person displayName="Gerard Sanchez" id="{1F4E44D3-EAA5-4306-B395-ED7878222624}" userId="S::gsanchez@psi-tm.com::50685f8c-db8c-45bf-98fa-b04fee3f8fa8" providerId="AD"/>
  <person displayName="Glenda Bugay" id="{914A198E-3B77-4D87-B3E6-24A34BEBBCAE}" userId="S::gbugay@psionline.com::8bb05f36-7f1f-4655-be0f-9b352c92ee12" providerId="AD"/>
  <person displayName="Glenda Bugay" id="{B7C1D1CA-46E6-4FD5-944B-18983660B6F2}" userId="S::gbugay@psionline.com::95e7205a-1f59-4b9c-bfed-cf4845117d30" providerId="AD"/>
  <person displayName="Kelly Brown" id="{6ACDF388-FD89-4715-840F-8DAE1216F62B}" userId="S::kbrown@psionline.com::181b5827-50b7-4345-8ffd-d4ddab885e23" providerId="AD"/>
  <person displayName="Kelly Brown" id="{8232184A-9B71-47AD-A9DC-C10E4A47E7CC}" userId="S::kbrown@psionline.com::30967738-7df9-4484-abd0-a950c029b9e2" providerId="AD"/>
  <person displayName="Jamie Torres" id="{373F22DE-A144-4260-A770-2F5B56F5E698}" userId="S::jtorres@psionline.com::e69fd0a4-ad57-4bdf-8827-d8991fdfae08" providerId="AD"/>
  <person displayName="Sanchez, Gerard" id="{715EFFD7-76B8-4CE8-9512-B9D9E21A9614}" userId="S::gsanchez@psionline.com::39dde069-d5ad-41b5-8b3f-8a8244c635d6" providerId="AD"/>
  <person displayName="Gerard Sanchez" id="{BD9F14B1-586D-4003-9078-20757623659F}" userId="S::gsanchez@psionline.com::50685f8c-db8c-45bf-98fa-b04fee3f8fa8" providerId="AD"/>
  <person displayName="Gerard Sanchez" id="{B1CA94D3-EF58-461F-9A28-3517BAE4337A}" userId="S::gsanchez@psionline.com::e05fe48e-9b1e-4862-90b9-d0b5480971b5" providerId="AD"/>
  <person displayName="Patrick Quesada" id="{77E96250-C806-44B7-92EC-424233197F62}" userId="S::pquesada@psionline.com::d978b8f4-592a-48e4-b1a8-e97339b76e66" providerId="AD"/>
  <person displayName="David Harley Guevara" id="{585D3AF4-88E3-4C03-BFE0-F66057603F6B}" userId="S::David.Guevara@psionline.com::ec2e0ac9-1500-4b34-87f6-157e22c2a94b" providerId="AD"/>
  <person displayName="Mary Marcelino-DM" id="{D4B0EBCA-9D67-44E6-BA39-768421C7196C}" userId="S::mary.marcelino@psionline.com::5fc8dded-c7f4-4e46-a9c5-1732e8a6d25f" providerId="AD"/>
  <person displayName="Mary Marcelino" id="{75F57A3C-F86C-4425-BDF9-D25C19709452}" userId="S::mary.marcelino@psionline.com::ae542e66-b55c-451a-b654-42d6b0547d2b" providerId="AD"/>
  <person displayName="Beronque, John Paul" id="{BAD9F2B3-B7B1-4395-9150-2ACE52BD3F94}" userId="S::JohnPaul.Beronque@psionline.com::a78ce6bb-83cc-44e0-9442-5295826a40c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1BFD3-38AB-4D13-ABA5-34F14A013F0A}" name="Table3" displayName="Table3" ref="A1:N752" totalsRowShown="0">
  <autoFilter ref="A1:N752" xr:uid="{B841BFD3-38AB-4D13-ABA5-34F14A013F0A}"/>
  <tableColumns count="14">
    <tableColumn id="1" xr3:uid="{4DFC2476-1AD5-409D-9EE2-F9C8262C99E2}" name="Site Code"/>
    <tableColumn id="2" xr3:uid="{28BA18B4-067C-46A3-B028-3959E12B62CB}" name="Site Name"/>
    <tableColumn id="3" xr3:uid="{E8D9BA95-AB34-4BEE-A2B0-1DD0A2C3E15D}" name="Status"/>
    <tableColumn id="4" xr3:uid="{A17DE638-C535-4FF4-8C56-734AE9C7210C}" name="Address"/>
    <tableColumn id="5" xr3:uid="{F77CCBA7-D8E0-4513-85AB-4D417D72C011}" name="City"/>
    <tableColumn id="6" xr3:uid="{A6A6195C-8C69-4B91-8AC1-EEBD02C346E6}" name="State"/>
    <tableColumn id="7" xr3:uid="{E6C5790E-F397-4A17-AB93-F1990158A17E}" name="Zip Code"/>
    <tableColumn id="8" xr3:uid="{23A15E9C-CBC9-4B21-AFB4-EE46E53713D5}" name="Resource Pool Type"/>
    <tableColumn id="9" xr3:uid="{7A3AF7FE-B691-48CA-8BFE-A0419D4549B1}" name="Resource Provider"/>
    <tableColumn id="10" xr3:uid="{DB1B85DC-B2A8-49C0-8DDB-E0DAAB823265}" name="Provider Supervisor"/>
    <tableColumn id="11" xr3:uid="{D4C80EDE-EA33-4265-BCDD-39F2D765641E}" name="Provider Contact Phone Number"/>
    <tableColumn id="12" xr3:uid="{6D751A65-7BBD-4DF4-B093-CB4D5B9728F5}" name="Provider Email Address"/>
    <tableColumn id="13" xr3:uid="{D22C9A33-0CD9-47C8-A954-BA2E0196358A}" name="IAR"/>
    <tableColumn id="14" xr3:uid="{8A6C2CBD-591F-46EF-9D0C-0482DF7C4040}" name="ADA"/>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5-11-10T14:36:51.54" personId="{8232184A-9B71-47AD-A9DC-C10E4A47E7CC}" id="{1D773C29-A292-4911-90E2-1F03A0A20035}">
    <text xml:space="preserve">2 AKT available (Jan-June)
</text>
  </threadedComment>
  <threadedComment ref="FJ5" dT="2024-10-31T16:25:46.21" personId="{B1CA94D3-EF58-461F-9A28-3517BAE4337A}" id="{90F73BF4-1E7E-4D5A-8A66-B8404B505D71}">
    <text>28-day site suspension from 10/31/2024-11/27/2024</text>
  </threadedComment>
  <threadedComment ref="GK5" dT="2025-11-19T18:22:33.07" personId="{B1CA94D3-EF58-461F-9A28-3517BAE4337A}" id="{5D05CA11-2DD7-4FCD-8853-334943C4EEC3}">
    <text>Only AKT center within 10 K sq. mi. Corrective action deferred to Ed Herrera</text>
  </threadedComment>
  <threadedComment ref="FJ7" dT="2024-02-14T21:07:22.16" personId="{BD9F14B1-586D-4003-9078-20757623659F}" id="{F8D0BB94-4B21-4FBB-8FAF-853F4BE13168}">
    <text>28-day site suspension from 02/14/24 - 03/12/24.</text>
  </threadedComment>
  <threadedComment ref="GK9" dT="2025-07-08T17:51:36.06" personId="{B1CA94D3-EF58-461F-9A28-3517BAE4337A}" id="{2079D555-08BD-4D71-92E7-177498658E35}">
    <text>2025 Initial audit on 02/07/2025, EPT score of 0.80.
2025 Follow up audit on 07/08/2025, EPT score of 0.00</text>
  </threadedComment>
  <threadedComment ref="GK10" dT="2025-11-19T16:51:36.12" personId="{B1CA94D3-EF58-461F-9A28-3517BAE4337A}" id="{DD0E9FC6-E94C-41F0-A07A-2481E924ED17}">
    <text>Only AKT center within 10 K sq. mi. Corrective action deferred to Ed Herrera</text>
  </threadedComment>
  <threadedComment ref="FJ15" dT="2024-05-15T16:50:18.68" personId="{BD9F14B1-586D-4003-9078-20757623659F}" id="{1C85AAF1-A65F-4B99-B60B-891984CCA64A}">
    <text>28-day site suspension from 05/15/24 - 06/11/24</text>
  </threadedComment>
  <threadedComment ref="CO16" dT="2021-05-24T17:25:51.92" personId="{BD9F14B1-586D-4003-9078-20757623659F}" id="{887697E3-79DB-4313-83A2-E88052C159E5}">
    <text>Inspector went without an appointment confirmation.  Site was on "Pending Status"; advised to CONFIRM prior to visit.  Invoice will not be paid.</text>
  </threadedComment>
  <threadedComment ref="CO16" dT="2021-08-30T18:29:50.79" personId="{BD9F14B1-586D-4003-9078-20757623659F}" id="{52822486-779B-4477-82D7-CB5AE4DA24C6}" parentId="{887697E3-79DB-4313-83A2-E88052C159E5}">
    <text>2nd attempt on 08/24/21 successful.</text>
  </threadedComment>
  <threadedComment ref="CO19" dT="2021-05-24T16:46:22.31" personId="{BD9F14B1-586D-4003-9078-20757623659F}" id="{E694F41D-A198-4D75-A271-81BBA4FFD9AC}">
    <text>Inspector went without an appointment confirmation.  Site was on "Pending Status"; advised to CONFIRM prior to visit.  Invoice will NOT be paid</text>
  </threadedComment>
  <threadedComment ref="CO19" dT="2022-01-07T23:51:18.84" personId="{BD9F14B1-586D-4003-9078-20757623659F}" id="{EE04233F-86D3-4C30-A759-77757577CDDF}" parentId="{E694F41D-A198-4D75-A271-81BBA4FFD9AC}">
    <text>Retry inspection in 2022</text>
  </threadedComment>
  <threadedComment ref="CO19" dT="2022-03-28T19:40:40.14" personId="{BD9F14B1-586D-4003-9078-20757623659F}" id="{ADBD569E-323A-4E1A-83C0-9B6C43552C5D}" parentId="{E694F41D-A198-4D75-A271-81BBA4FFD9AC}">
    <text>Failed inspection on 03/17/22.  Site is closed due to owner passing.</text>
  </threadedComment>
  <threadedComment ref="FJ19" dT="2024-05-16T17:58:31.42" personId="{BD9F14B1-586D-4003-9078-20757623659F}" id="{B391A535-DDD8-4BEF-91D1-DD2802DAF34F}">
    <text>14-day site suspension from 05/16/24 - 05/29/24</text>
  </threadedComment>
  <threadedComment ref="E23" dT="2025-06-11T19:21:29.74" personId="{B1CA94D3-EF58-461F-9A28-3517BAE4337A}" id="{6427E671-D74F-4A39-90A8-AA45761153F8}">
    <text>Per P.Quesada, 06/11/2025: “Site ABS72704 FlyARH has processed a name change to AIRO LLC. No change in site EIN/ownership. Only a name change was processed per accounting”</text>
  </threadedComment>
  <threadedComment ref="DV25" dT="2022-08-08T20:48:50.86" personId="{BD9F14B1-586D-4003-9078-20757623659F}" id="{6804CEF9-33AF-4656-AC6F-3D4791C4B9A9}">
    <text>14-Day Site Suspension from 08/15/22-08/28/22</text>
  </threadedComment>
  <threadedComment ref="ES25" dT="2024-02-13T17:38:21.21" personId="{BD9F14B1-586D-4003-9078-20757623659F}" id="{26DF27F6-51BC-49DE-961D-57E0CFFC201B}">
    <text>28-day site suspension</text>
  </threadedComment>
  <threadedComment ref="FJ25" dT="2024-02-13T17:37:56.04" personId="{BD9F14B1-586D-4003-9078-20757623659F}" id="{FD960406-0899-4B70-A1E1-66841A27EEFE}">
    <text>56-day site suspension from 02/13/24 - 04/09/24.</text>
  </threadedComment>
  <threadedComment ref="GK25" dT="2025-02-11T04:55:53.09" personId="{B1CA94D3-EF58-461F-9A28-3517BAE4337A}" id="{00E46672-78E1-4BC2-A504-C2EE3A45ACE1}">
    <text>112-day site suspension from 02/11/2025-06/02/2025</text>
  </threadedComment>
  <threadedComment ref="DV26" dT="2022-02-01T19:20:40.02" personId="{BD9F14B1-586D-4003-9078-20757623659F}" id="{4AD90986-1EEF-4F63-86DA-7FFAF5BE6747}">
    <text>14-Day Site Suspension from 02/15/22-02/28/22.
Remedial training completed with Geraldean Morris on 02/01/22.
Any lingering inspection finding(s) must be resolved prior to reactivation.</text>
  </threadedComment>
  <threadedComment ref="DV34" dT="2022-08-08T21:20:24.38" personId="{BD9F14B1-586D-4003-9078-20757623659F}" id="{8473272F-64D6-46AF-BD85-CEEAE5EC32D0}">
    <text>14-Day Site Suspension from 08/15/22-08/28/22
Remedial training completed with James McDermott 08/08/22
Any lingering inspection finding(s) must be resolved prior to reactivation</text>
  </threadedComment>
  <threadedComment ref="DV34" dT="2022-08-26T22:22:12.63" personId="{BD9F14B1-586D-4003-9078-20757623659F}" id="{BD872D3D-364B-4C2F-BD0C-CBBB28A9C550}" parentId="{8473272F-64D6-46AF-BD85-CEEAE5EC32D0}">
    <text>90-Day Site Suspension from 08/29-11/27 due to eggregious errors discovered in the follow up audit.
Site must replace James McDermott from administering ATK as condition of reactivation.</text>
  </threadedComment>
  <threadedComment ref="FJ35" dT="2024-03-06T21:09:13.65" personId="{BD9F14B1-586D-4003-9078-20757623659F}" id="{E50BEF56-07D8-41DF-BD63-53CD9348BB28}">
    <text>28-day site suspension from 03/06/24 - 04/02/24</text>
  </threadedComment>
  <threadedComment ref="DH37" dT="2021-12-01T18:28:48.75" personId="{BD9F14B1-586D-4003-9078-20757623659F}" id="{E323993E-8C36-4B4B-A762-6CEB769F34B5}">
    <text>14-Day Site Suspension from 12/15/21-12/30/21
Remedial training completed with Dakota Briggs on 12/01/2021.
Any lingering inspection issue(s) must be resolved prior to reactivation.</text>
  </threadedComment>
  <threadedComment ref="FJ37" dT="2024-10-02T16:18:20.17" personId="{B1CA94D3-EF58-461F-9A28-3517BAE4337A}" id="{5AD4A09D-2DDE-4C65-A742-23608A1EAA80}">
    <text xml:space="preserve">28-day site suspension from 10/02/2024-10/29/2024
</text>
  </threadedComment>
  <threadedComment ref="FJ38" dT="2024-02-14T15:56:12.12" personId="{BD9F14B1-586D-4003-9078-20757623659F}" id="{C2CEEB7C-4B52-4E10-B9CD-0C5CA6E3B4A9}">
    <text>14-day site suspension from 02/14/24 - 02/27/24.</text>
  </threadedComment>
  <threadedComment ref="E41" dT="2026-04-16T22:04:43.25" personId="{BAD9F2B3-B7B1-4395-9150-2ACE52BD3F94}" id="{1565606E-229A-4EBC-A881-98014216029A}">
    <text>No Evacuation Route/Plan</text>
  </threadedComment>
  <threadedComment ref="DH49" dT="2021-09-17T20:56:57.99" personId="{BD9F14B1-586D-4003-9078-20757623659F}" id="{B3302354-B01E-417C-A121-E9D8C0B65B9C}">
    <text>14-Day Site Suspension from 09/17/21- 09/30/21.
Remedial training required for all active proctors required.
Any lingering inspection finding(s) must be resolved prior to reactivation.</text>
  </threadedComment>
  <threadedComment ref="GK50" dT="2025-04-02T22:09:02.40" personId="{B1CA94D3-EF58-461F-9A28-3517BAE4337A}" id="{05AA4FC2-C773-40BE-9910-1D469AB7FB33}">
    <text>Reaudited. Refer to ABS94103.Aud.25.02-GS.xlm</text>
  </threadedComment>
  <threadedComment ref="GK52" dT="2025-10-30T04:23:39.26" personId="{B1CA94D3-EF58-461F-9A28-3517BAE4337A}" id="{1033DFD0-F64F-489C-8BA3-9770986FCCBB}">
    <text>14-day site suspension from 10/30/2025-11/12/2025</text>
  </threadedComment>
  <threadedComment ref="FJ55" dT="2024-10-18T16:23:50.96" personId="{B1CA94D3-EF58-461F-9A28-3517BAE4337A}" id="{0FE508BA-B59C-49AC-95B7-C1C6290A538A}">
    <text xml:space="preserve">14-day site suspension from 10/18/2024-10/31/2024
</text>
  </threadedComment>
  <threadedComment ref="FJ56" dT="2024-04-09T22:58:33.22" personId="{BD9F14B1-586D-4003-9078-20757623659F}" id="{E81D60AC-6522-483E-B9B1-2A70D8B4723A}">
    <text>14-day site suspension from 04/10/24 - 04/23/24</text>
  </threadedComment>
  <threadedComment ref="GK56" dT="2025-05-13T19:27:27.15" personId="{B1CA94D3-EF58-461F-9A28-3517BAE4337A}" id="{74AD3277-EE39-45E0-BF88-4F4ED06B88C4}">
    <text>28-day site suspension from 05/14/2025-06/09/2025</text>
  </threadedComment>
  <threadedComment ref="FJ59" dT="2024-05-06T15:26:18.71" personId="{BD9F14B1-586D-4003-9078-20757623659F}" id="{F949138C-2346-4EFD-830C-B97D6B33A7F4}">
    <text>14-day site suspension from 05/06/24 - 05/20/24</text>
  </threadedComment>
  <threadedComment ref="DV60" dT="2022-02-08T19:50:00.38" personId="{BD9F14B1-586D-4003-9078-20757623659F}" id="{76C26A40-111A-4A98-AAC9-3B36065160F0}">
    <text>14-Day Site Suspension from 02/15/22-02/28/22.
Remedial training completed with Kamoni Wells on 02/08/22.
Any lingering inspection finding(s) must be resolved prior to reactivation.</text>
  </threadedComment>
  <threadedComment ref="FJ61" dT="2024-02-14T20:22:22.30" personId="{BD9F14B1-586D-4003-9078-20757623659F}" id="{0C512069-704A-4867-BC17-704220DAE32A}">
    <text>28-day site suspension from 02/14/24 - 03/12/24</text>
  </threadedComment>
  <threadedComment ref="GK64" dT="2025-08-13T15:57:42.01" personId="{B1CA94D3-EF58-461F-9A28-3517BAE4337A}" id="{48B9314B-BABB-4F7F-8C8A-C957A6D319F4}">
    <text>14-day site suspension from 08/13/2025-08/26/2025</text>
  </threadedComment>
  <threadedComment ref="DH69" dT="2021-03-10T20:46:59.78" personId="{95DDFE4B-21CB-4556-A617-E5EC156BA382}" id="{DBD48565-F333-4F54-8BDC-1F90F74BFFB8}">
    <text>Remedial training with Jesus Calderon</text>
  </threadedComment>
  <threadedComment ref="DH69" dT="2021-04-20T02:48:58.10" personId="{95DDFE4B-21CB-4556-A617-E5EC156BA382}" id="{E2785091-3BC0-4AF3-9AD8-DFF406E11734}" parentId="{DBD48565-F333-4F54-8BDC-1F90F74BFFB8}">
    <text>14-Day Site Suspension from April 5-18.</text>
  </threadedComment>
  <threadedComment ref="DV69" dT="2022-06-29T20:21:49.84" personId="{BD9F14B1-586D-4003-9078-20757623659F}" id="{D09F506D-5532-43F8-B182-43C5F2F03D25}">
    <text>28-Day Site Suspension from 08/01/22-08/28/22
Remedial training completed with Jesus Castellanos on 07/05/22
Any lingering inspection finding(s) must be resolved prior to reactivation</text>
  </threadedComment>
  <threadedComment ref="FJ70" dT="2024-04-09T22:54:18.75" personId="{BD9F14B1-586D-4003-9078-20757623659F}" id="{581F0E78-AD57-46F7-A55F-2A7F0E06006D}">
    <text>14-day site suspension from 04/10/24 - 04/23/24</text>
  </threadedComment>
  <threadedComment ref="FJ72" dT="2024-06-13T16:15:38.31" personId="{BD9F14B1-586D-4003-9078-20757623659F}" id="{0B18F124-1F1B-4606-9B58-76C593B434EF}">
    <text>14-day site suspension from 06/13/2024 - 06/26/24</text>
  </threadedComment>
  <threadedComment ref="DH74" dT="2021-03-08T21:39:21.14" personId="{95DDFE4B-21CB-4556-A617-E5EC156BA382}" id="{76DCDAD1-2F83-4544-B00C-BC8514D83E9B}">
    <text>Remedial training with Lynn Newman</text>
  </threadedComment>
  <threadedComment ref="DH74" dT="2021-04-20T02:46:52.92" personId="{95DDFE4B-21CB-4556-A617-E5EC156BA382}" id="{9AD68817-2694-4579-B563-3EE398C31F6C}" parentId="{76DCDAD1-2F83-4544-B00C-BC8514D83E9B}">
    <text>14-Day Site Suspension from April 5-18.</text>
  </threadedComment>
  <threadedComment ref="DV74" dT="2022-06-24T18:56:33.09" personId="{BD9F14B1-586D-4003-9078-20757623659F}" id="{2AA36E6D-1905-419D-A2A7-32B6B9313DA7}">
    <text>56-Day Site Suspension from 07/15/22-09/08/22
Remedial completed with Lynn Newman (owner) and Christina Marsh (RA) on 06/29/22
Any lingering inspection finding(s) must be resolved prior to reactivation</text>
  </threadedComment>
  <threadedComment ref="FJ74" dT="2024-07-26T12:23:15.18" personId="{BD9F14B1-586D-4003-9078-20757623659F}" id="{98822B98-8C43-44B7-9AF5-1566D4F7168D}">
    <text>112-day site suspension from 07/26/2024 - 11/14/2024.</text>
  </threadedComment>
  <threadedComment ref="DV75" dT="2022-06-29T21:31:07.31" personId="{BD9F14B1-586D-4003-9078-20757623659F}" id="{77A46489-47CF-4CA4-98DE-FE0D5B70469E}">
    <text>14-Day Site Suspension from 07/01/22-07/14/22
Remedial training completed with Kay Vereeken on 06/30/22
Any lingering inspection finding(s) must be resolved prior to reactivation</text>
  </threadedComment>
  <threadedComment ref="DV95" dT="2022-06-30T05:52:26.09" personId="{BD9F14B1-586D-4003-9078-20757623659F}" id="{C5D4D61D-D335-49C1-B913-B0FE08B520C5}">
    <text>14-Day Site Suspension from 07/01/22-07/14/22
Remedial training completed with Keunsang Cho on 06/30/22
Any lingering inspection finding(s) must be resolved prior to reactivation</text>
  </threadedComment>
  <threadedComment ref="GK96" dT="2025-06-05T19:13:43.50" personId="{B1CA94D3-EF58-461F-9A28-3517BAE4337A}" id="{EE0C7243-2B25-48D6-AFF6-5974F4CE7588}">
    <text>14-day site suspension from 06/03/2025-06/16/2025</text>
  </threadedComment>
  <threadedComment ref="E98" dT="2025-10-30T05:32:55.62" personId="{B1CA94D3-EF58-461F-9A28-3517BAE4337A}" id="{F9C12F23-53EE-40DC-9B52-8491AF6F2C31}">
    <text>Site Moved. 02/20/25 records audit credited to new location.  Same owner. Re-audit is not required.</text>
  </threadedComment>
  <threadedComment ref="E100" dT="2025-07-02T20:08:48.50" personId="{585D3AF4-88E3-4C03-BFE0-F66057603F6B}" id="{A619F2BD-5939-4B17-84FB-15B3E5ECD2CF}">
    <text>Per D.Guevara, 07/2/2025, last timeblock was on 12/04/24; last AKT administared also on 12/04/24. No other timeblocks established.</text>
  </threadedComment>
  <threadedComment ref="E100" dT="2025-07-07T19:11:56.37" personId="{B1CA94D3-EF58-461F-9A28-3517BAE4337A}" id="{0232A301-84F7-4DE7-9070-459C7A29C3AB}" parentId="{A619F2BD-5939-4B17-84FB-15B3E5ECD2CF}">
    <text>Per John Krebs, 07/07/2025: “We do intend to continue testing in RAL.  The site is a smaller location, so we’ve had some issues with proctors. Jeremiah Wooding is no longer with ATP.  We have another proctor in the training process now, and I’ll reach out to him to finish training.”</text>
  </threadedComment>
  <threadedComment ref="DH100" dT="2021-03-15T16:29:58.15" personId="{95DDFE4B-21CB-4556-A617-E5EC156BA382}" id="{78AA0463-48CE-40D1-A784-AEC67C737243}">
    <text>Remedial training with Karin White</text>
  </threadedComment>
  <threadedComment ref="DH100" dT="2021-04-20T02:49:49.02" personId="{95DDFE4B-21CB-4556-A617-E5EC156BA382}" id="{6B9EA056-6894-44E7-A1D5-A10805C442C0}" parentId="{78AA0463-48CE-40D1-A784-AEC67C737243}">
    <text>14-Day Site Suspension from April 5-18.</text>
  </threadedComment>
  <threadedComment ref="FJ101" dT="2024-03-06T20:53:46.62" personId="{BD9F14B1-586D-4003-9078-20757623659F}" id="{76170FA7-3176-4922-9EC9-409629BA2EAF}">
    <text xml:space="preserve">28-day site suspension from 03/06/24 - 04/02/24.
</text>
  </threadedComment>
  <threadedComment ref="FJ102" dT="2024-02-16T14:53:16.41" personId="{BD9F14B1-586D-4003-9078-20757623659F}" id="{AFE8A7E1-5554-436F-B13D-405B66AC939B}">
    <text>28-day site suspension from 02/16/24 - 03/14/24</text>
  </threadedComment>
  <threadedComment ref="DH103" dT="2021-09-20T19:33:28.51" personId="{BD9F14B1-586D-4003-9078-20757623659F}" id="{A2BDE497-12D7-4887-BC58-F5D62AAFC22E}">
    <text>30-Day Proctor Suspension for Christopher Lasher.
Remedial training with Jason Stromberg completed on 09/20/21.
Any lingering inspection finding(s) must be resolved prior to reactivation</text>
  </threadedComment>
  <threadedComment ref="GK103" dT="2025-07-31T16:45:52.72" personId="{B1CA94D3-EF58-461F-9A28-3517BAE4337A}" id="{68A7F8FF-8311-4D32-96B2-BBCAA4D23488}">
    <text>14-day site suspension from 07/31/2025-08/13/2025</text>
  </threadedComment>
  <threadedComment ref="DH104" dT="2021-12-10T23:59:29.16" personId="{BD9F14B1-586D-4003-9078-20757623659F}" id="{6A4A0A53-F786-4A18-8556-DE65FAF68C46}">
    <text>14-Day Site Suspension from 12/15/21-12/30/21
Remedial training with Kevin Bauman completed on 12/10/21.  Kevin has held meeting with staff to address the errors.
Any lingering inspection issue(s) must be resolved prior to reactivation</text>
  </threadedComment>
  <threadedComment ref="FJ104" dT="2024-03-27T15:33:14.92" personId="{BD9F14B1-586D-4003-9078-20757623659F}" id="{88EE873F-348E-4EC0-AE08-26E63CC6DEE4}">
    <text>56-day site suspension from 03/27/24 - 05/21/24</text>
  </threadedComment>
  <threadedComment ref="FJ104" dT="2024-03-28T16:34:06.82" personId="{BD9F14B1-586D-4003-9078-20757623659F}" id="{0C78C074-7C7C-4726-8250-FCF4B207129B}" parentId="{88EE873F-348E-4EC0-AE08-26E63CC6DEE4}">
    <text>Suspension amended to 28 days from 03/27/24-04/27/24 per site appeal.</text>
  </threadedComment>
  <threadedComment ref="GK106" dT="2025-09-18T16:09:02.67" personId="{B1CA94D3-EF58-461F-9A28-3517BAE4337A}" id="{E50F11AA-C1E6-4C4F-91CF-377BD55C4FF3}">
    <text>This site cannot be suspended.  141, 147 Gap location. No other testing center within 10K sq. mile.</text>
  </threadedComment>
  <threadedComment ref="GK121" dT="2025-02-11T04:55:39.16" personId="{B1CA94D3-EF58-461F-9A28-3517BAE4337A}" id="{0CE119DE-F01A-448E-8DE7-C1210D1F20DE}">
    <text>14-day site suspension from 02/11/2025-02/24/2025</text>
  </threadedComment>
  <threadedComment ref="FJ122" dT="2024-02-16T15:20:31.85" personId="{BD9F14B1-586D-4003-9078-20757623659F}" id="{1FC7DA4B-9491-4B94-96BD-AC7F6DC1C05E}">
    <text>28-day site suspension from 02/16/24 - 03/14/24</text>
  </threadedComment>
  <threadedComment ref="GK122" dT="2025-05-05T16:13:32.66" personId="{B1CA94D3-EF58-461F-9A28-3517BAE4337A}" id="{1CA6ADE9-2619-4FBB-A096-7EF85DB0753C}">
    <text>56-day site suspension from 05/05/2025-06/30/2025</text>
  </threadedComment>
  <threadedComment ref="CN125" dT="2024-10-02T16:06:32.67" personId="{B1CA94D3-EF58-461F-9A28-3517BAE4337A}" id="{814ADF31-5A1C-4321-BCD9-C972D8BB53CE}">
    <text>14-day suspension. Dec 14 - Dec 27</text>
  </threadedComment>
  <threadedComment ref="DH125" dT="2021-04-20T02:48:02.47" personId="{95DDFE4B-21CB-4556-A617-E5EC156BA382}" id="{76BD4431-298C-40C8-932E-FCE265ECDB30}">
    <text>Remedial training completed with Michelle Burges</text>
  </threadedComment>
  <threadedComment ref="DH125" dT="2021-04-20T02:51:13.07" personId="{95DDFE4B-21CB-4556-A617-E5EC156BA382}" id="{0841CDCC-2B9E-445C-B150-85E4D76DC04E}" parentId="{76BD4431-298C-40C8-932E-FCE265ECDB30}">
    <text>28-Day Site Suspension from Mar 22 - Apr 05</text>
  </threadedComment>
  <threadedComment ref="FJ125" dT="2024-10-02T16:14:49.80" personId="{B1CA94D3-EF58-461F-9A28-3517BAE4337A}" id="{893F9FBE-40C7-492D-9683-4ABD25996948}">
    <text>56-day site suspension from 10/02/2024-11/26/2024</text>
  </threadedComment>
  <threadedComment ref="GK125" dT="2025-02-04T05:15:38.81" personId="{B1CA94D3-EF58-461F-9A28-3517BAE4337A}" id="{2D4176EA-6B36-4695-BA62-CEC5CE217518}">
    <text>56-day site suspension from 02/04/2025-03/31/2025</text>
  </threadedComment>
  <threadedComment ref="GK125" dT="2025-03-06T17:23:47.80" personId="{B1CA94D3-EF58-461F-9A28-3517BAE4337A}" id="{6705BF0C-1BE3-4F30-98CF-EEE21652C960}" parentId="{2D4176EA-6B36-4695-BA62-CEC5CE217518}">
    <text>Rescinded to 30 days, 02/04/2025-03/05/2025, due to a successful appeal.</text>
  </threadedComment>
  <threadedComment ref="FJ126" dT="2024-09-03T16:44:32.16" personId="{B1CA94D3-EF58-461F-9A28-3517BAE4337A}" id="{E24B4906-19A5-4836-89F8-605006A45CC5}">
    <text>14-day site suspension from 09/03/2024 - 09/16/2024.</text>
  </threadedComment>
  <threadedComment ref="FJ135" dT="2024-10-23T16:10:33.64" personId="{B1CA94D3-EF58-461F-9A28-3517BAE4337A}" id="{3578371A-DB5B-4BD0-9326-BEAFFE4F8E10}">
    <text>14-day site suspension from 10/23/2024-11/05/2024</text>
  </threadedComment>
  <threadedComment ref="GK135" dT="2025-10-30T04:46:04.06" personId="{B1CA94D3-EF58-461F-9A28-3517BAE4337A}" id="{81024E96-8EDB-49B4-96DB-9E99D0D5E7A2}">
    <text>28-day site suspension from 10/30/2025-11/26/2025</text>
  </threadedComment>
  <threadedComment ref="DV136" dT="2022-08-08T21:37:14.08" personId="{BD9F14B1-586D-4003-9078-20757623659F}" id="{36CBD1B5-8D0F-4864-8A64-B7C699382AEC}">
    <text>14-Day Site Suspension from 08/15/22-08/28/22
Remedial training completed Andrea Hudson (RA) 08/09/22.
Any lingering inspection finding(s) must be resolved prior to reactivation</text>
  </threadedComment>
  <threadedComment ref="DV137" dT="2022-09-12T16:51:34.73" personId="{BD9F14B1-586D-4003-9078-20757623659F}" id="{DF98F84C-D4CB-4CB3-BC84-67D55058626A}">
    <text>14-day site suspension from 09/15/22-09/28/22</text>
  </threadedComment>
  <threadedComment ref="ES137" dT="2024-02-13T17:39:03.47" personId="{BD9F14B1-586D-4003-9078-20757623659F}" id="{B87E1329-4D4B-466E-9E8B-F61674BBF64F}">
    <text>28-day site suspension</text>
  </threadedComment>
  <threadedComment ref="FJ137" dT="2024-02-13T17:39:25.84" personId="{BD9F14B1-586D-4003-9078-20757623659F}" id="{C14AECAC-F87A-4A7D-9382-7AC3EF37F99E}">
    <text>56-day site suspension from 02/13/24 - 04/09/24.</text>
  </threadedComment>
  <threadedComment ref="DV139" dT="2022-09-12T18:31:49.21" personId="{BD9F14B1-586D-4003-9078-20757623659F}" id="{D5751121-3E77-4453-9190-8945CDBB6DDB}">
    <text>14-Day AKT site suspension from 09/15/22-09/28/22
Remedial training completed with Steven Graham on 09/12/22
Any inspection discrepanc(ies) must be resolved prior to reactivation.</text>
  </threadedComment>
  <threadedComment ref="GK140" dT="2025-04-18T06:39:16.92" personId="{B1CA94D3-EF58-461F-9A28-3517BAE4337A}" id="{4B1213EE-80E5-4E3A-84E4-1076B1E10650}">
    <text>28-day site suspension from 04/18/2025-05/15/2025</text>
  </threadedComment>
  <threadedComment ref="BF141" dT="2022-04-11T17:00:52.68" personId="{BD9F14B1-586D-4003-9078-20757623659F}" id="{27AB7EDC-1817-477E-A260-F73CCC434019}">
    <text>Testing desks less that 36" wide but with keyboard carrels.  Resolved.  Refer to 04/11/22 email.</text>
  </threadedComment>
  <threadedComment ref="FJ141" dT="2024-08-21T16:15:11.92" personId="{BD9F14B1-586D-4003-9078-20757623659F}" id="{5EF6CA5A-63DE-4A21-8680-22B5A8746ADC}">
    <text>14-day site suspension from 08/21/2024 - 09/03/2024.</text>
  </threadedComment>
  <threadedComment ref="FJ143" dT="2024-10-07T15:26:17.29" personId="{B1CA94D3-EF58-461F-9A28-3517BAE4337A}" id="{EAEDC6EF-E77A-495F-BCD6-F8CE53E8CE59}">
    <text>14-day site suspension from 10/07/2024-10/21/2024</text>
  </threadedComment>
  <threadedComment ref="GK143" dT="2025-03-14T16:44:19.42" personId="{B1CA94D3-EF58-461F-9A28-3517BAE4337A}" id="{BB7AF699-B15E-490C-A0FB-0E7722B4BD7A}">
    <text>28-day site suspension from 03/13/2025-04/09/2025</text>
  </threadedComment>
  <threadedComment ref="AG144" dT="2022-06-30T17:49:44.07" personId="{BD9F14B1-586D-4003-9078-20757623659F}" id="{C05CAECB-53A5-4F09-B691-397A167DCA71}">
    <text>Tentative 07/10/22</text>
  </threadedComment>
  <threadedComment ref="DH145" dT="2021-09-20T16:57:08.34" personId="{BD9F14B1-586D-4003-9078-20757623659F}" id="{B2075674-0F2F-41DF-94CB-0FAE70EB4B3C}">
    <text>14-Day Site Suspension from 10/01/21-10/14/21.  
Remedial training completed with Tressa Wing (only active proctor)
Any lingering inspection finding(s) must be resolved prior to reactivation.</text>
  </threadedComment>
  <threadedComment ref="FJ145" dT="2024-06-19T16:05:36.38" personId="{BD9F14B1-586D-4003-9078-20757623659F}" id="{503AC6AC-3A0B-4C0B-86E9-443F2DB50977}">
    <text>28-day site suspension from 06/19/2024 - 07/16/2024</text>
  </threadedComment>
  <threadedComment ref="FJ146" dT="2024-03-22T20:52:26.83" personId="{BD9F14B1-586D-4003-9078-20757623659F}" id="{62D757FB-450A-4052-B314-8545AB893F03}">
    <text>28-day site suspension from 03/22/24 - 04/18/24</text>
  </threadedComment>
  <threadedComment ref="FJ147" dT="2024-03-01T13:30:14.52" personId="{BD9F14B1-586D-4003-9078-20757623659F}" id="{62676694-5C52-4E89-B660-3C21186B77D6}">
    <text>14-day site suspension from 03/01/24 - 03/13/24.</text>
  </threadedComment>
  <threadedComment ref="FJ149" dT="2024-06-17T16:49:44.38" personId="{BD9F14B1-586D-4003-9078-20757623659F}" id="{FD7DE626-92CD-42A9-9578-1982C812E5CA}">
    <text>14-day site suspension from 06/17/2024 - 07/01/2024</text>
  </threadedComment>
  <threadedComment ref="GK149" dT="2025-05-23T16:19:01.25" personId="{B1CA94D3-EF58-461F-9A28-3517BAE4337A}" id="{75EFD559-4B03-493E-97E6-5C6F48FBE20B}">
    <text>28-day site suspension from 05/23/2025-06/19/2025</text>
  </threadedComment>
  <threadedComment ref="DH152" dT="2021-12-06T20:31:52.10" personId="{BD9F14B1-586D-4003-9078-20757623659F}" id="{90BC2E78-18A4-419F-958A-5517E8F96F99}">
    <text>14-Day Site Suspension from 12/15/21-12/30/21.
Remedial trainig completed with Robert Ryan and Karin White.  Karin will require all local proctors to complete video training.
Any lingering inspection issue(s) must be resolved prior to reactivation.</text>
  </threadedComment>
  <threadedComment ref="DV153" dT="2022-09-13T18:40:51.15" personId="{BD9F14B1-586D-4003-9078-20757623659F}" id="{A0C68FA5-A17B-4AA5-B4B1-CA2A474FA131}">
    <text>14-Day AKT site suspension from 09/15/22-09/28/22
Remedial training completed with Jose Santos on 09/13/22
Any inspection discrepanc(ies) must be resolved prior to reactivation.</text>
  </threadedComment>
  <threadedComment ref="FJ153" dT="2024-08-16T17:07:46.01" personId="{BD9F14B1-586D-4003-9078-20757623659F}" id="{74787AD1-3D62-4BC7-BF99-4D77E609CC52}">
    <text>28-day site suspension from 08/16/2024 - 09/12/2024.</text>
  </threadedComment>
  <threadedComment ref="GK153" dT="2025-05-12T05:21:52.23" personId="{B1CA94D3-EF58-461F-9A28-3517BAE4337A}" id="{0E7EFA6A-92CE-4F4A-B39E-9D4C873BAEEA}">
    <text>56-day site suspension from 05/12/2025-07/07/2025</text>
  </threadedComment>
  <threadedComment ref="FJ154" dT="2024-08-23T16:54:40.00" personId="{BD9F14B1-586D-4003-9078-20757623659F}" id="{36A04F46-31F1-4770-B1AB-4D61070B2986}">
    <text>14-day site suspension from 08/23/2024 - 09/05/2024.</text>
  </threadedComment>
  <threadedComment ref="FJ155" dT="2024-08-15T16:13:09.29" personId="{BD9F14B1-586D-4003-9078-20757623659F}" id="{C66CBE19-9834-485D-BDF9-9048C38DE01A}">
    <text>14-day site suspension from 08/15/2024 - 08/28/2024.</text>
  </threadedComment>
  <threadedComment ref="DV156" dT="2022-09-12T20:45:21.52" personId="{BD9F14B1-586D-4003-9078-20757623659F}" id="{F108550B-B58E-4566-9F6B-519814E043A8}">
    <text>14-Day AKT site suspension from 09/15/22-09/28/22
Remedial training completed with Bryan Shelton 09/22/22
Any inspection discrepanc(ies) must be resolved prior to reactivation</text>
  </threadedComment>
  <threadedComment ref="GK158" dT="2025-06-24T16:54:25.03" personId="{B1CA94D3-EF58-461F-9A28-3517BAE4337A}" id="{1C47ED7C-52CE-46F5-8285-E9B5319AC8BF}">
    <text>14-day site suspension from 06/24/2025-07/07/2025</text>
  </threadedComment>
  <threadedComment ref="DV159" dT="2022-08-15T16:29:40.16" personId="{BD9F14B1-586D-4003-9078-20757623659F}" id="{D5BBE3BE-AFA0-4673-8D9A-676151F56CE4}">
    <text>14-Day Proctor Suspensions from 08/15/22-08/28/22
Remedial training completed with Colin Gonzalez on 08/09/22 
Any lingering inspection finding(s) must be resolved prior to reactivation</text>
  </threadedComment>
  <threadedComment ref="FJ162" dT="2024-07-30T16:05:52.74" personId="{BD9F14B1-586D-4003-9078-20757623659F}" id="{6DB8E52D-B72B-4E41-94B4-28A6FB1B6245}">
    <text>14-day site suspension from 07/30/2024 - 08/12/2024.</text>
  </threadedComment>
  <threadedComment ref="FJ165" dT="2024-06-07T16:20:56.93" personId="{BD9F14B1-586D-4003-9078-20757623659F}" id="{27B99C45-2BB5-4267-B518-BCE9B49FA828}">
    <text>14-day site suspension from 06/07/24 - 06/20/24</text>
  </threadedComment>
  <threadedComment ref="GK166" dT="2025-08-26T15:54:33.27" personId="{B1CA94D3-EF58-461F-9A28-3517BAE4337A}" id="{9BAC0444-E529-4DD0-AD55-8401C8D3B6EB}">
    <text>28-day site suspension from 08/26/2025-09/08/2025</text>
  </threadedComment>
  <threadedComment ref="DH170" dT="2021-10-14T18:43:38.46" personId="{BD9F14B1-586D-4003-9078-20757623659F}" id="{F0E1B1F3-F072-43B8-91C6-6D26938C6708}">
    <text>14-Day Suspension from 11/01/21-11/14/21
Remedial training completed with James Foster on 10/14/21
Any lingering inspection finding(s) must be resolved prior to reactivation</text>
  </threadedComment>
  <threadedComment ref="GK170" dT="2025-08-21T17:14:34.20" personId="{B1CA94D3-EF58-461F-9A28-3517BAE4337A}" id="{1C9F00E6-818D-4A77-B29D-69DBB1324DC1}">
    <text>28-day site suspension from 08/21/2025-09/17/2025</text>
  </threadedComment>
  <threadedComment ref="GK171" dT="2025-07-08T17:45:06.61" personId="{B1CA94D3-EF58-461F-9A28-3517BAE4337A}" id="{9D7B4BBF-8128-476A-B7D2-7354CEBD1CC5}">
    <text>2025 Initial audit on 03/03, EPT score of 0.80
2025 Follow up audit on 07/08, EPT score of 0.00</text>
  </threadedComment>
  <threadedComment ref="FJ173" dT="2024-08-07T05:21:48.50" personId="{BD9F14B1-586D-4003-9078-20757623659F}" id="{A968FF39-3E93-4812-905F-BCF952D30A91}">
    <text>28-day site suspension from 08/07/2024 - 09/03/2024.</text>
  </threadedComment>
  <threadedComment ref="GK174" dT="2025-07-07T16:12:19.65" personId="{B1CA94D3-EF58-461F-9A28-3517BAE4337A}" id="{09652BBB-1E2E-4D82-A170-EA30AB101DA9}">
    <text>14-day site suspension from 07/07/2025-07/21/2025</text>
  </threadedComment>
  <threadedComment ref="GK176" dT="2025-10-09T19:53:53.85" personId="{B1CA94D3-EF58-461F-9A28-3517BAE4337A}" id="{9126F32C-1ADB-4E1F-8FE6-E9469EDCE412}">
    <text>14-day site suspension from 10/10/2025-10/23/2025</text>
  </threadedComment>
  <threadedComment ref="FJ178" dT="2024-10-15T16:13:42.90" personId="{B1CA94D3-EF58-461F-9A28-3517BAE4337A}" id="{E4199A0F-791C-4FE6-AB0A-3B6FC92C0479}">
    <text>28-day site suspension from 10/15/2024-11/11/2024</text>
  </threadedComment>
  <threadedComment ref="GK178" dT="2025-03-11T04:51:50.49" personId="{B1CA94D3-EF58-461F-9A28-3517BAE4337A}" id="{096C5C17-3D44-43B5-B8CE-687EBB2DBEBC}">
    <text>56-day site suspension from 03/11/2025-05/05/2025</text>
  </threadedComment>
  <threadedComment ref="FJ181" dT="2024-03-06T21:48:12.80" personId="{BD9F14B1-586D-4003-9078-20757623659F}" id="{D1F319DF-489F-410A-86FB-32150382AACF}">
    <text>28-day site suspension from 03/06/24 - 04/02/24</text>
  </threadedComment>
  <threadedComment ref="E182" dT="2024-04-09T15:27:24.89" personId="{BD9F14B1-586D-4003-9078-20757623659F}" id="{BC2E9B11-3E35-4C94-81F6-01D0FC3CA6CA}">
    <text>Per Marnee Tompkins, 04/09/2024: "Yes, we have submitted our new testing location information.  We are waiting for your feedback or approval to continue to provide testing services for PSI."</text>
  </threadedComment>
  <threadedComment ref="DH183" dT="2021-10-02T00:05:00.18" personId="{BD9F14B1-586D-4003-9078-20757623659F}" id="{DA5F5EF8-D5F3-4CE3-893A-FECB7F5A47A8}">
    <text>14-Day Site Suspension from 10/15/21-10/29/21.
Remedial training with Kevin Hanf completed on 10/05/2021.
Any lingering inspection finding(s) must be resolved prior to reactivation.</text>
  </threadedComment>
  <threadedComment ref="DV183" dT="2022-02-08T19:56:03.33" personId="{BD9F14B1-586D-4003-9078-20757623659F}" id="{29D5445B-A3C8-412A-B744-60FB1B55B534}">
    <text>28-Day Site Suspension from 02/15/22-03/15/22
Remedial training completed with Kevin Hanf on 02/15/22
Any lingering inspection finding(s) must be resolved prior to reactivation</text>
  </threadedComment>
  <threadedComment ref="GK184" dT="2025-04-18T06:31:51.59" personId="{B1CA94D3-EF58-461F-9A28-3517BAE4337A}" id="{0E8B8837-E583-4132-A287-7653EFDA1BA0}">
    <text>28-day site suspension from 04/18/2025-05/15/2025</text>
  </threadedComment>
  <threadedComment ref="E187" dT="2024-07-09T22:33:51.23" personId="{BD9F14B1-586D-4003-9078-20757623659F}" id="{A4AFBB77-B549-43EC-834F-ED3A36577462}">
    <text>Per E.Herrera, 06/14/2024, "Just spoke with Mr. Bob Reynolds from LAS85702 Tucson Aviation LLC.  He is no longer operating LAS85702 Tucson Aviation LLC.  Mr. Reynolds said he is not leasing the office at 1961 E Flightline Drive, Tucson, AZ 85756, nor paying utilities, and doesn’t even have keys to the office.
Now, I need to figure out where all the service fees are being funneled to."</text>
  </threadedComment>
  <threadedComment ref="E187" dT="2024-10-09T16:40:55.87" personId="{B1CA94D3-EF58-461F-9A28-3517BAE4337A}" id="{BD33D10D-7DEA-4B1A-8268-A0F9AB94AAD6}" parentId="{A4AFBB77-B549-43EC-834F-ED3A36577462}">
    <text>Per E.Herrera, 10/08/2024: Closure. Robert Reynolds is no longer part of the testing center. Jose Zaragoza posted AKT content online. Potential security breach.</text>
  </threadedComment>
  <threadedComment ref="E192" dT="2024-05-28T16:44:05.42" personId="{6ACDF388-FD89-4715-840F-8DAE1216F62B}" id="{E980082E-C20F-4D16-96B9-0ADFD092A183}">
    <text>It is reported that the Testing Room door has no lock, but the main entrance has a locking mechanism.</text>
  </threadedComment>
  <threadedComment ref="E194" dT="2024-05-28T16:44:45.76" personId="{6ACDF388-FD89-4715-840F-8DAE1216F62B}" id="{C1CB68D3-31CB-45DB-8042-15B3D6ADB64C}">
    <text xml:space="preserve">Exit signage - Print out available
</text>
  </threadedComment>
  <threadedComment ref="E195" dT="2025-04-04T21:23:36.54" personId="{B1CA94D3-EF58-461F-9A28-3517BAE4337A}" id="{51DF61D0-6203-4541-A63D-1A4C9C0F2F22}">
    <text>Per P.Quesada, 04/04/2025: “I inactivated LAS40502 NexGen Aviation LLC due to what was just communicated in Ticket #4832278”</text>
  </threadedComment>
  <threadedComment ref="DH195" dT="2021-09-20T16:36:53.49" personId="{BD9F14B1-586D-4003-9078-20757623659F}" id="{7EC653A7-B38E-4DD4-9DF2-34D8BEEEDA9F}">
    <text>14-Day Site Suspension from 10/01/21-10/14/21.
Remedial training completed with Kellie Gillespie (ony active proctor)
Any lingering inspection finding(s) must be resolved prior to reactivation.</text>
  </threadedComment>
  <threadedComment ref="E196" dT="2024-10-09T19:07:57.35" personId="{B1CA94D3-EF58-461F-9A28-3517BAE4337A}" id="{1C0A08A4-DF89-4E08-9ADA-7C7AF7080A86}">
    <text>Per Douglas Williams, 10/09/2024: “The Community College of Baltimore County (CCBC) has determined that operating an FAA Testing Center is no longer feasible due to the reduced compensation rates to the 3rd Party Testing Centers.
CCBC will be discontinuing testing permanently effective December 21, 2024.”</text>
  </threadedComment>
  <threadedComment ref="E196" dT="2025-01-10T19:17:05.23" personId="{B1CA94D3-EF58-461F-9A28-3517BAE4337A}" id="{8781F5FC-13AD-4DF9-BB72-BBAAFC7A25E0}" parentId="{1C0A08A4-DF89-4E08-9ADA-7C7AF7080A86}">
    <text>Per D.Williams, 01/10/2024: :CCBC does not plan to continue FAA AKT. ”</text>
  </threadedComment>
  <threadedComment ref="E196" dT="2025-02-24T17:02:05.70" personId="{B1CA94D3-EF58-461F-9A28-3517BAE4337A}" id="{2F77C677-1C7B-4DF3-9FC2-4324982A0660}" parentId="{1C0A08A4-DF89-4E08-9ADA-7C7AF7080A86}">
    <text>Per D.Williams, 02/24/2025: “Effective 8/5/2024, CCBC closed the FAA Testing Center.
We notified PSI of this in August 2025 and this was acknowledged.”</text>
  </threadedComment>
  <threadedComment ref="FJ196" dT="2024-03-08T18:01:47.30" personId="{BD9F14B1-586D-4003-9078-20757623659F}" id="{45EF84DB-9763-4DD0-9711-858F3F51C9AF}">
    <text>56-day site suspension from 03/08/24 - 05/02/2024</text>
  </threadedComment>
  <threadedComment ref="E198" dT="2025-04-11T05:14:54.29" personId="{B1CA94D3-EF58-461F-9A28-3517BAE4337A}" id="{D785149A-038A-4051-8A1D-8D0436003372}">
    <text>Per Quienton Reid, 04/10/2025: “Several months ago we notified PSI that we would no longer be administering testing.”</text>
  </threadedComment>
  <threadedComment ref="FJ198" dT="2024-03-14T19:54:40.49" personId="{BD9F14B1-586D-4003-9078-20757623659F}" id="{371A84B4-46E5-4E4A-805B-3A9AB0A6463A}">
    <text>56-day site suspension from 03/14 - 05/01/24</text>
  </threadedComment>
  <threadedComment ref="FJ201" dT="2024-03-12T19:54:20.63" personId="{BD9F14B1-586D-4003-9078-20757623659F}" id="{3AB5B086-9807-45CF-8AF8-1C96CC0B41FF}">
    <text>28-day site suspension from 03/12/24 - 04/08/24</text>
  </threadedComment>
  <threadedComment ref="DH202" dT="2021-10-26T20:12:55.73" personId="{BD9F14B1-586D-4003-9078-20757623659F}" id="{2709A162-3118-4B0A-A027-B9BF6776023F}">
    <text>14-Day Site Suspension from 11/15/21-12/01/21.
Remedial training with all active proctors required and ...
Any lingering inspection finding(s) must be resolved prior to reactivation.</text>
  </threadedComment>
  <threadedComment ref="DH202" dT="2021-11-08T19:53:27.37" personId="{373F22DE-A144-4260-A770-2F5B56F5E698}" id="{88DCEBC6-4F63-4283-9C67-9323065855EA}" parentId="{2709A162-3118-4B0A-A027-B9BF6776023F}">
    <text>Remedial training completed with all active proctors on 11/8/2021.</text>
  </threadedComment>
  <threadedComment ref="E203" dT="2021-07-15T21:54:56.09" personId="{77E96250-C806-44B7-92EC-424233197F62}" id="{5C5FC76B-BC30-4FAC-89CE-72D685345EC2}">
    <text>Ownership change completed.  ABS01901 Beverly Flight Center, Inc. → ABS01902 Beverly Flight Center LLC.   Site Online.</text>
  </threadedComment>
  <threadedComment ref="E203" dT="2024-11-11T19:15:40.73" personId="{B1CA94D3-EF58-461F-9A28-3517BAE4337A}" id="{DB5C0B73-D994-430B-BC45-34B0880808D6}" parentId="{5C5FC76B-BC30-4FAC-89CE-72D685345EC2}">
    <text>Per Tina Anderson, 11/11/2024:  “Please accept this email as our 60 day written notice to terminate our agreement with PSI. By my calculations our last date of testing would be January 10, 2025.”</text>
  </threadedComment>
  <threadedComment ref="FJ203" dT="2024-11-12T18:47:40.03" personId="{B1CA94D3-EF58-461F-9A28-3517BAE4337A}" id="{8CD7EA4C-7DF9-4156-AFD0-10911D49E2E5}">
    <text>28-day site suspension 11/12/2024-12/09/2024</text>
  </threadedComment>
  <threadedComment ref="E207" dT="2025-03-31T22:29:17.40" personId="{B1CA94D3-EF58-461F-9A28-3517BAE4337A}" id="{596ECAA4-A9BF-4D7C-BD78-FAE96E8559A1}">
    <text>Site move</text>
  </threadedComment>
  <threadedComment ref="FJ207" dT="2024-08-29T16:13:56.28" personId="{1F4E44D3-EAA5-4306-B395-ED7878222624}" id="{A5C87B50-BDB7-40BA-9A05-5544C0E6F50F}">
    <text>28-day site suspension from 08/29/2024 - 09/25/2024.</text>
  </threadedComment>
  <threadedComment ref="DV208" dT="2022-09-12T19:28:43.55" personId="{BD9F14B1-586D-4003-9078-20757623659F}" id="{FA6A77D7-CF69-45CE-A301-CA31A227C6AE}">
    <text>14-Day AKT site suspension from 09/15/22-09/28/22
Remedial training completed with Breana Peer on 09/12/22
Any inspection discrepanc(ies) must be resolved prior to reactivation.</text>
  </threadedComment>
  <threadedComment ref="FJ217" dT="2024-03-06T21:01:15.95" personId="{BD9F14B1-586D-4003-9078-20757623659F}" id="{D45FAFAA-412B-484D-AAB8-D6449C977D5D}">
    <text>28-day site suspension from 03/06/24 - 04/02/24</text>
  </threadedComment>
  <threadedComment ref="FJ222" dT="2024-11-14T19:23:05.06" personId="{B1CA94D3-EF58-461F-9A28-3517BAE4337A}" id="{413843B0-CA7F-4B8B-9682-F5E18A3D59F7}">
    <text>14-day site suspension from 11/14/2024-11/27/2024</text>
  </threadedComment>
  <threadedComment ref="GK222" dT="2025-02-13T04:48:41.92" personId="{B1CA94D3-EF58-461F-9A28-3517BAE4337A}" id="{F4DFA377-9352-4416-93B0-8238A5DA99FF}">
    <text>28-day site suspension from 02/13/2025-02/26/2025</text>
  </threadedComment>
  <threadedComment ref="E226" dT="2024-08-06T22:40:25.12" personId="{BD9F14B1-586D-4003-9078-20757623659F}" id="{29D7C181-1B9F-4A43-863E-A8070B22E72A}">
    <text>Per E.Herrera, 08/06/2024: "Removed FAA – AKT and FAA – IAR RP from ABS84402 A.T.P., Inc. – OGD due to site move (Cornerstone Aviation – Ogden looks to have good schedule availability)"</text>
  </threadedComment>
  <threadedComment ref="DH226" dT="2021-10-29T19:00:27.42" personId="{BD9F14B1-586D-4003-9078-20757623659F}" id="{D21EE34D-D26B-4CE6-BB3D-B9489FADF514}">
    <text>14-Day Site Suspension from 11/15/21-12/01/21
Remedial training completed with James Sheffield (only active proctor)
Any lingering inspection finding(s) must be resolved prior to reactivation.</text>
  </threadedComment>
  <threadedComment ref="DV227" dT="2022-08-08T21:50:09.93" personId="{BD9F14B1-586D-4003-9078-20757623659F}" id="{3B6342C7-2997-4986-A86E-7D4646760355}">
    <text>14-Day Site Suspension from 08/15/22-08/28/22
Remedial training completed with Janet Kelly (school VP) on 08/09/222
Any lingering inspection finding(s) must be resolved prior to reactivation</text>
  </threadedComment>
  <threadedComment ref="FJ227" dT="2024-03-06T20:24:12.78" personId="{BD9F14B1-586D-4003-9078-20757623659F}" id="{FF06181C-029D-4C14-AA79-3703A7275504}">
    <text>56-day site suspension from 03/06/24 - 04/30/24.</text>
  </threadedComment>
  <threadedComment ref="E228" dT="2024-05-02T16:02:53.18" personId="{BD9F14B1-586D-4003-9078-20757623659F}" id="{03D6B33E-3BCD-4764-889D-03493050C324}">
    <text>Per PQuesada, 02/29/2024: "FAA-AKT RP removed, no IAR. Site moving from 2404 F St Ste D Harlingen, TX 78552 to 722 Morgan Blvd Suite D Harlingen, TX 78550. Will require a site code change due to change in zip code. "</text>
  </threadedComment>
  <threadedComment ref="E228" dT="2024-07-30T20:39:31.63" personId="{BD9F14B1-586D-4003-9078-20757623659F}" id="{FC0F4312-BCDB-4479-87AE-F83CC27F049C}" parentId="{03D6B33E-3BCD-4764-889D-03493050C324}">
    <text xml:space="preserve">Site move - different address, same city. New site code ABS78507. </text>
  </threadedComment>
  <threadedComment ref="E230" dT="2024-04-09T15:25:32.25" personId="{BD9F14B1-586D-4003-9078-20757623659F}" id="{B1E116F2-A5D4-4CE7-9B6A-F161FAB3473D}">
    <text>Per John Krebs, 04/09/2024: "We are trying to reopen ATP-SAC after a move.  Patrick Quesada can provide more detail about when that may occur"</text>
  </threadedComment>
  <threadedComment ref="E230" dT="2024-08-09T16:06:15.39" personId="{BD9F14B1-586D-4003-9078-20757623659F}" id="{793D3F02-00E0-4525-888F-C242183E75C4}" parentId="{B1E116F2-A5D4-4CE7-9B6A-F161FAB3473D}">
    <text>Site moved.  Address updated to current location.</text>
  </threadedComment>
  <threadedComment ref="DV231" dT="2022-08-15T16:21:48.15" personId="{BD9F14B1-586D-4003-9078-20757623659F}" id="{D3F253E6-8380-4305-820C-8A0088F9FA56}">
    <text>14-Day Proctor Suspensions from 08/15/22-08/28/22
Remedial training completed with Colin Gonzalez on 08/09/22 
Any lingering inspection finding(s) must be resolved prior to reactivation</text>
  </threadedComment>
  <threadedComment ref="DV257" dT="2022-06-30T05:50:21.03" personId="{BD9F14B1-586D-4003-9078-20757623659F}" id="{D7E884AF-24D4-4DE8-9A42-C750C79DEB69}">
    <text>28-Day Site Suspension from 07/15/22-08/11/22
Remedial training completed with Vivian Lewis on 06/30/22.
Any lingering inspection finding(s) must be resolved prior to reactivation</text>
  </threadedComment>
  <threadedComment ref="T268" dT="2022-04-22T20:44:05.70" personId="{6ACDF388-FD89-4715-840F-8DAE1216F62B}" id="{B79D68CB-ECDB-4AF4-BDBB-B768D5CEB3D7}">
    <text>Elevated ramp</text>
  </threadedComment>
  <threadedComment ref="T268" dT="2022-04-25T17:57:13.29" personId="{BD9F14B1-586D-4003-9078-20757623659F}" id="{0ED355A5-27D6-47B6-91DB-D836E0B274D0}" parentId="{B79D68CB-ECDB-4AF4-BDBB-B768D5CEB3D7}">
    <text>Elevated building entrance.  No evidence of paved ramp to building; appears stairway access only.</text>
  </threadedComment>
  <threadedComment ref="DH274" dT="2021-10-13T01:10:50.79" personId="{BD9F14B1-586D-4003-9078-20757623659F}" id="{6FC7D686-566D-4FF3-A89E-477FF3633EF8}">
    <text>14-Day Site Suspension from 11/01/21-11/14/21.
Remedial training completed with Katelyn Cuellar (the only active proctor) on 10/13/21
Any lingering inspection finding(s) must be resolved prior to reactivation</text>
  </threadedComment>
  <threadedComment ref="DH278" dT="2021-03-25T19:58:03.99" personId="{95DDFE4B-21CB-4556-A617-E5EC156BA382}" id="{1F9363F0-CC0D-434B-8382-DEBF7B2FB414}">
    <text>Remedial training completed with Patti Madewell</text>
  </threadedComment>
  <threadedComment ref="DH278" dT="2021-04-20T02:45:50.83" personId="{95DDFE4B-21CB-4556-A617-E5EC156BA382}" id="{54418DEB-BA39-445E-81C3-B7FB538AC287}" parentId="{1F9363F0-CC0D-434B-8382-DEBF7B2FB414}">
    <text>14-Day Site Suspension from April 5-18.</text>
  </threadedComment>
  <threadedComment ref="CO279" dT="2021-09-23T21:31:33.65" personId="{BD9F14B1-586D-4003-9078-20757623659F}" id="{A746124F-D7AC-4CF8-9343-7B03C19C5462}">
    <text>Site move re-inspection 09/20/21</text>
  </threadedComment>
  <threadedComment ref="CP279" dT="2021-09-23T21:32:13.00" personId="{BD9F14B1-586D-4003-9078-20757623659F}" id="{5E31100D-A4F8-45FE-9886-BB9A4A97C10D}">
    <text>Site move reinspection accepted date 09/23/21</text>
  </threadedComment>
  <threadedComment ref="E286" dT="2024-01-09T16:17:24.22" personId="{BD9F14B1-586D-4003-9078-20757623659F}" id="{4B1237CC-7FB8-4213-AC0B-75EC1FB673D7}">
    <text>Per Natalie, 12/19/2023, "Unfortunately, the owner Jason Stromberg passed away last week"</text>
  </threadedComment>
  <threadedComment ref="DH286" dT="2021-09-20T19:33:28.51" personId="{BD9F14B1-586D-4003-9078-20757623659F}" id="{BEC73153-1C28-4150-B9B4-9C63E2F99709}">
    <text>30-Day Proctor Suspension for Christopher Lasher.
Remedial training with Jason Stromberg completed on 09/20/21.
Any lingering inspection finding(s) must be resolved prior to reactivation</text>
  </threadedComment>
  <threadedComment ref="E289" dT="2023-08-30T21:13:50.32" personId="{BD9F14B1-586D-4003-9078-20757623659F}" id="{C54BDAC8-C7A5-4AB7-9CA8-D63B6CE8F022}">
    <text>Site relocated from 1101 Satellite View #503, ABS78605</text>
  </threadedComment>
  <threadedComment ref="E289" dT="2024-05-02T16:09:55.51" personId="{BD9F14B1-586D-4003-9078-20757623659F}" id="{64B342C8-7836-458C-939A-C5EB2B7C32C5}" parentId="{C54BDAC8-C7A5-4AB7-9CA8-D63B6CE8F022}">
    <text>Per PQuesada, 04/30/2024: "FAA-AKT no IAR RP removed. Site moving due to current office building non compliance with plumbing issues. Moving May 1st per Lynn Taylor."</text>
  </threadedComment>
  <threadedComment ref="E289" dT="2024-07-15T17:38:21.22" personId="{BD9F14B1-586D-4003-9078-20757623659F}" id="{3EC3A1E4-1421-42A3-A476-05C50930C96F}" parentId="{C54BDAC8-C7A5-4AB7-9CA8-D63B6CE8F022}">
    <text>Per Pquesada, 07/15/2024" " " . . . Working with the site to get them back online.  They’re in the process of completing a site move."</text>
  </threadedComment>
  <threadedComment ref="E289" dT="2024-08-05T21:48:43.59" personId="{BD9F14B1-586D-4003-9078-20757623659F}" id="{B5211118-92E6-4038-A259-025C6E7F017D}" parentId="{C54BDAC8-C7A5-4AB7-9CA8-D63B6CE8F022}">
    <text>Site Move Completed. New Site Online! ABS78607</text>
  </threadedComment>
  <threadedComment ref="E291" dT="2023-08-03T20:46:08.53" personId="{BD9F14B1-586D-4003-9078-20757623659F}" id="{AAC97987-FACD-471F-BF14-296934623A9B}">
    <text>Inactivated per Site Management Meeting 08/03/2023</text>
  </threadedComment>
  <threadedComment ref="DH297" dT="2021-10-14T16:54:41.53" personId="{BD9F14B1-586D-4003-9078-20757623659F}" id="{0AA26444-96AF-4CB3-B4C1-DB080BA4519F}">
    <text>14-Day Site Suspension from 11/01/21-11/14/21.
Remedial training completed with Julie Holloway (only active proctor) on 10/14/21.
Any lingering inspection finding(s) must be resolved prior to reactivation.</text>
  </threadedComment>
  <threadedComment ref="DV297" dT="2022-06-30T05:52:49.51" personId="{BD9F14B1-586D-4003-9078-20757623659F}" id="{273F3943-DABF-4382-90E1-E2266C6570A3}">
    <text>28-Day Site Suspension from 07/15/22-08/11/22
Remedial training completed with Julie Holloway 07/07/22.
Any lingering inspection finding(s) must be resolved prior to reactivation</text>
  </threadedComment>
  <threadedComment ref="GK298" dT="2025-08-20T16:17:41.17" personId="{B1CA94D3-EF58-461F-9A28-3517BAE4337A}" id="{E14082A7-66FB-427F-830A-02C5D6CCAB4A}">
    <text>14-day site suspension from 08/14/2025-08/27/2025</text>
  </threadedComment>
  <threadedComment ref="DH300" dT="2021-09-17T19:30:50.44" personId="{BD9F14B1-586D-4003-9078-20757623659F}" id="{3EF93592-3E53-4DA1-9302-A3CA305CC10E}">
    <text>14-Day Site Suspension from 09/17/21-09/30/21.  
Remedial training completed with Latifah Aameen (the only active proctor) 09/10/21.
Any lingering inspection finding(s) must be resolved prior to reactivation</text>
  </threadedComment>
  <threadedComment ref="DV300" dT="2022-06-24T18:37:21.68" personId="{BD9F14B1-586D-4003-9078-20757623659F}" id="{6D3062EB-DD71-4C7B-91CA-0610FDF4CC1E}">
    <text>28-Day Site Suspension from 07/15/22-08/11/22
Remedial training completed with Toni Addison on 06/29/22
Any lingering inspection finding(s) must be resolved prior to reactivation</text>
  </threadedComment>
  <threadedComment ref="GK302" dT="2025-07-29T17:01:51.87" personId="{B1CA94D3-EF58-461F-9A28-3517BAE4337A}" id="{FAB53815-EA07-4A8A-98B5-ADC5EEF1DFEC}">
    <text>14-day site suspension from 07/29/2025-08/11/2025</text>
  </threadedComment>
  <threadedComment ref="DH303" dT="2021-10-27T17:19:18.56" personId="{BD9F14B1-586D-4003-9078-20757623659F}" id="{EF1B01CC-2CE9-4406-BFC3-872CFE5DED4C}">
    <text>14-Day Site Suspension from 11/15/21-12/01/21.
Remedial training completed with Karin White on 10/27/21 (No active proctor at the site)
Any lingering inspection finding(s) must be resolved prior to reactivation.</text>
  </threadedComment>
  <threadedComment ref="DV303" dT="2022-06-29T21:20:01.35" personId="{BD9F14B1-586D-4003-9078-20757623659F}" id="{62B444A7-4339-4570-BCCD-D19D450E9F8B}">
    <text>28-Day Site Suspension from 07/01/22-07/28/22
Remedial completed with Karin White on 06/29/22
Any lingering inspection finding(s) must be resolved prior to reactivation</text>
  </threadedComment>
  <threadedComment ref="GK305" dT="2025-02-02T06:56:54.60" personId="{B1CA94D3-EF58-461F-9A28-3517BAE4337A}" id="{508BBF33-BA2C-4ABD-A935-CA5666881F3C}">
    <text xml:space="preserve">14-day site suspension from 01/31/2025-02/13/2025
</text>
  </threadedComment>
  <threadedComment ref="DV307" dT="2022-12-05T18:37:07.61" personId="{BD9F14B1-586D-4003-9078-20757623659F}" id="{6761E365-B155-430F-AA5E-A1ECEA6DCE8F}">
    <text>28-Day AKT site suspension from 12/05/22-01/01/23
Remedial training completed with Janet Ballard 12/05/22
Any inspection discrepanc(ies) must be resolved prior to reactivation.</text>
  </threadedComment>
  <threadedComment ref="GK307" dT="2025-03-03T17:56:59.77" personId="{B1CA94D3-EF58-461F-9A28-3517BAE4337A}" id="{1F7C06B1-EE3D-4F60-88E3-693C70F9F157}">
    <text>28-day site suspension from 03/03/2025-03/31/2025</text>
  </threadedComment>
  <threadedComment ref="FJ316" dT="2024-09-26T16:30:41.25" personId="{B1CA94D3-EF58-461F-9A28-3517BAE4337A}" id="{C930F525-91E0-4F37-8BB2-6CC7959BB687}">
    <text>14-day site suspension from 09/26/2024-10/09/2024</text>
  </threadedComment>
  <threadedComment ref="GK320" dT="2025-07-07T16:15:16.79" personId="{B1CA94D3-EF58-461F-9A28-3517BAE4337A}" id="{421848D3-E06C-45A7-BDB5-B48C230BBB8F}">
    <text>28-day site suspension from 07/07/2025-08/04/2025</text>
  </threadedComment>
  <threadedComment ref="DH322" dT="2021-10-25T17:32:34.54" personId="{BD9F14B1-586D-4003-9078-20757623659F}" id="{2B0B4CBC-434D-4845-B465-433DD39F5B04}">
    <text>14-Day Site Suspension from 11/01/21-11/14/21.
Remedial training completed with Bill Sherwood (owner)
Any lingering inspection finding(s) must be resolved prior to reactivation</text>
  </threadedComment>
  <threadedComment ref="DH324" dT="2021-10-01T19:46:56.81" personId="{BD9F14B1-586D-4003-9078-20757623659F}" id="{82C0273F-6E24-45B5-96AE-FFE832047692}">
    <text>14-Day Site Suspension from 10/15/21-10/29/21.
Remedial training with Alex Barge and Jared Barrus completed on 10/15/21
Any lingering inspection finding(s) must be resolved prior to reactivation.</text>
  </threadedComment>
  <threadedComment ref="E334" dT="2026-01-21T19:44:59.84" personId="{B1CA94D3-EF58-461F-9A28-3517BAE4337A}" id="{4DD6F139-CE42-4C43-9F13-CFA7A84BF8EE}">
    <text>Per E.Herrera, 01/21/2026: “I have inactivated ABS92506 CBU Flight School per the request of Rosemary Welsh”
-Rosemary Welsh is an employee at CBU</text>
  </threadedComment>
  <threadedComment ref="FJ337" dT="2024-10-02T16:21:12.60" personId="{B1CA94D3-EF58-461F-9A28-3517BAE4337A}" id="{CC411566-448B-4609-B27B-00FE50EE68F7}">
    <text>14-day site suspension from 10/02/2024-10/15/2024</text>
  </threadedComment>
  <threadedComment ref="FJ338" dT="2024-02-14T22:36:57.38" personId="{BD9F14B1-586D-4003-9078-20757623659F}" id="{E1FB0CAA-6540-4576-BD95-E721D351CB63}">
    <text>28-day site suspension from 02/14/24 - 03/12/24.</text>
  </threadedComment>
  <threadedComment ref="GK338" dT="2025-03-27T17:57:32.65" personId="{B1CA94D3-EF58-461F-9A28-3517BAE4337A}" id="{0E3EF00C-6243-4875-A1FC-A520B4B50810}">
    <text>Corrective action deferred to E.Herrera.</text>
  </threadedComment>
  <threadedComment ref="GK338" dT="2025-07-08T17:42:22.96" personId="{B1CA94D3-EF58-461F-9A28-3517BAE4337A}" id="{244F3D2E-B3F9-4044-AF38-80684810DBDC}" parentId="{0E3EF00C-6243-4875-A1FC-A520B4B50810}">
    <text>2025 Initial audit on 03/14, EPT score of 2.00; 
2025 Follow up audit on 07/08, EPT score of 1.20.</text>
  </threadedComment>
  <threadedComment ref="GK338" dT="2025-07-14T16:38:20.78" personId="{B1CA94D3-EF58-461F-9A28-3517BAE4337A}" id="{50356303-C652-4706-9791-23F71692203F}" parentId="{0E3EF00C-6243-4875-A1FC-A520B4B50810}">
    <text>Corrective action deferred to E.Herrera.</text>
  </threadedComment>
  <threadedComment ref="DV340" dT="2022-02-09T20:57:30.63" personId="{BD9F14B1-586D-4003-9078-20757623659F}" id="{6F723E45-4213-4AA9-A03C-BCB1687B6AEA}">
    <text>14-Day Site Suspension from 03/01/22-03/14/22
Remedial training completed with Lori Mckinney on 02/09/22
Any lingering inspection finding(s) must be resolved prior to reactivation</text>
  </threadedComment>
  <threadedComment ref="DV345" dT="2022-06-30T05:53:38.09" personId="{BD9F14B1-586D-4003-9078-20757623659F}" id="{8CEF2718-DD07-424D-9D82-83B693748227}">
    <text>14-Day Site Suspension from 07/01/22-07/14/22
Remedial training completed with Karin White
Any lingering inspection finding(s) must be resolved prior to reactivation</text>
  </threadedComment>
  <threadedComment ref="FJ345" dT="2024-03-06T21:16:14.81" personId="{BD9F14B1-586D-4003-9078-20757623659F}" id="{03B0E60C-E1AE-424E-A921-E2A7888F1B30}">
    <text xml:space="preserve">56-day site suspension from 03/06/24 - 04/30/24
</text>
  </threadedComment>
  <threadedComment ref="GK346" dT="2025-09-15T20:02:39.28" personId="{B1CA94D3-EF58-461F-9A28-3517BAE4337A}" id="{565BF064-51B9-4A9F-9492-C2AB523D8035}">
    <text>28-day site suspension from 09/12/2025-10/10/2025</text>
  </threadedComment>
  <threadedComment ref="DV350" dT="2022-09-12T17:01:51.97" personId="{BD9F14B1-586D-4003-9078-20757623659F}" id="{0C8F97A6-C7E6-4558-A265-EC423B7F93BB}">
    <text>14-Day AKT site suspension from 09/15/22-09/28/22
Remedial training completed with Savannah Brown on 09/12/22.
Any inspection discrepanc(ies) must be resolved prior to reactivation.</text>
  </threadedComment>
  <threadedComment ref="FJ350" dT="2024-05-31T17:42:30.93" personId="{BD9F14B1-586D-4003-9078-20757623659F}" id="{1BE854B7-AEEC-4792-8231-95B4142444E4}">
    <text>28-day site suspension from 05/31/24 - 06/27/24</text>
  </threadedComment>
  <threadedComment ref="GK350" dT="2025-03-03T17:43:18.30" personId="{B1CA94D3-EF58-461F-9A28-3517BAE4337A}" id="{DC287D99-4897-4ECF-A87F-77522948A4AF}">
    <text>56-day site suspension from 03/03/2025-04/28/2025</text>
  </threadedComment>
  <threadedComment ref="DV359" dT="2022-09-12T18:20:46.46" personId="{BD9F14B1-586D-4003-9078-20757623659F}" id="{7354112F-23F3-431F-92B1-95B1A9CC4740}">
    <text>14-Day AKT site suspension from 09/15/22-09/28/22
Remedial training completed with Holly Starkey on 09/12/2022
Any inspection discrepanc(ies) must be resolved prior to reactivation.</text>
  </threadedComment>
  <threadedComment ref="E363" dT="2025-07-02T20:11:32.12" personId="{585D3AF4-88E3-4C03-BFE0-F66057603F6B}" id="{08E81BF8-24BB-445B-974E-EED860720DBA}">
    <text>Per D.Guevara, 07/02/2025, last timeblock was on 10/21/24; last AKT administered was on 12/03/24. No other timeblocks established.</text>
  </threadedComment>
  <threadedComment ref="E363" dT="2025-07-07T19:12:23.09" personId="{B1CA94D3-EF58-461F-9A28-3517BAE4337A}" id="{7E91E569-70B5-446E-960F-2D39C4D7B8DE}" parentId="{08E81BF8-24BB-445B-974E-EED860720DBA}">
    <text>Per John Krebs, 07/07/2025: “We are targeting having this site scheduling tests within the next week.”</text>
  </threadedComment>
  <threadedComment ref="E363" dT="2025-07-10T15:59:49.15" personId="{B1CA94D3-EF58-461F-9A28-3517BAE4337A}" id="{8DF869D9-10F7-45D9-8E19-A3DF3586EF96}" parentId="{08E81BF8-24BB-445B-974E-EED860720DBA}">
    <text>Per John Krebs, 07/10/2025: “We are trying to schedule testing at JVY and are unable to.  I’m assuming you’ve turned them off.  If so, can you please reenable JVY so they can resume testing. ”</text>
  </threadedComment>
  <threadedComment ref="FJ364" dT="2024-09-19T12:34:44.20" personId="{B1CA94D3-EF58-461F-9A28-3517BAE4337A}" id="{A9398771-4092-4D8E-9DDB-7B35F564C2E4}">
    <text>14-day site suspension from 09/19/2024-10/02/2024</text>
  </threadedComment>
  <threadedComment ref="GK365" dT="2025-11-13T20:07:37.96" personId="{B1CA94D3-EF58-461F-9A28-3517BAE4337A}" id="{4EDBAD63-B7F4-4523-8A1F-22D934778B72}">
    <text>14-day site suspension from 11/14/2025-11/27/2025</text>
  </threadedComment>
  <threadedComment ref="CO372" dT="2022-11-28T18:50:25.99" personId="{BD9F14B1-586D-4003-9078-20757623659F}" id="{DF3E1B97-55B7-45B3-9855-904DB666097D}">
    <text>Unsuccessfull inspection. Invoice paid per agreement with SPumilia</text>
  </threadedComment>
  <threadedComment ref="GK373" dT="2025-05-28T15:53:41.53" personId="{B1CA94D3-EF58-461F-9A28-3517BAE4337A}" id="{2E564BD1-3728-4CAB-9C7B-70E0AF4AB8B4}">
    <text>14-day site suspension from 05/27/2025-06/09/2025</text>
  </threadedComment>
  <threadedComment ref="FJ374" dT="2024-08-02T16:13:26.91" personId="{BD9F14B1-586D-4003-9078-20757623659F}" id="{23F7ACD3-8E60-45A3-B70A-AC684B9F1CAB}">
    <text>14-day site suspension from 08/02/2024 - 08/15/2024.</text>
  </threadedComment>
  <threadedComment ref="DH383" dT="2021-09-17T18:15:07.49" personId="{BD9F14B1-586D-4003-9078-20757623659F}" id="{EB9DA9CB-C4FD-4EFF-A1E7-ACC9F9D7D4FB}">
    <text>14-Day Site Suspension from 09/17/21-09/30/21. 
Conference remedial training with John Forsythe and Sheree Cetin completed on 09/17/21.
Any lingering inspection finding(s) must be resolved prior to reactivation.</text>
  </threadedComment>
  <threadedComment ref="DH386" dT="2021-03-10T21:12:31.88" personId="{95DDFE4B-21CB-4556-A617-E5EC156BA382}" id="{C603BAFA-A1B8-4427-8869-28C551AD3490}">
    <text>Remedial training with Kathy Hawkins-McLain</text>
  </threadedComment>
  <threadedComment ref="DH386" dT="2021-04-20T02:48:24.47" personId="{95DDFE4B-21CB-4556-A617-E5EC156BA382}" id="{05C1F7C9-3C11-4C02-BB56-FE5C1A0C3D6C}" parentId="{C603BAFA-A1B8-4427-8869-28C551AD3490}">
    <text>14-Day Site Suspension from April 5-18.</text>
  </threadedComment>
  <threadedComment ref="E387" dT="2024-01-08T20:43:13.38" personId="{BD9F14B1-586D-4003-9078-20757623659F}" id="{F3DF4655-20CB-4291-AF27-70F350C0A9A6}">
    <text>Per Site Management, 12/21/2023: "There seems to be ongoing issues with proctors accepting school ids for the administration of FAA Airman Knowledge Tests.  This can no longer continue and at this time delivery of FAA Airman Knowledge Airman Knowledge Tests have been suspended until further notice."</text>
  </threadedComment>
  <threadedComment ref="E390" dT="2026-04-15T17:04:53.82" personId="{715EFFD7-76B8-4CE8-9512-B9D9E21A9614}" id="{33ECACA3-2B7A-46A8-9088-78BE62F39BEE}">
    <text>No Evacuation Route/Plan</text>
  </threadedComment>
  <threadedComment ref="EB393" dT="2023-10-13T16:02:52.87" personId="{BD9F14B1-586D-4003-9078-20757623659F}" id="{148DB2FA-86B7-4670-A361-4C96C0E909FA}">
    <text>06/23/23 Invoice paid -- failed inspection; 10/13/2023 Invoice paid -- successful Inspection</text>
  </threadedComment>
  <threadedComment ref="GK393" dT="2025-03-03T17:49:58.90" personId="{B1CA94D3-EF58-461F-9A28-3517BAE4337A}" id="{A540E425-E493-49D0-8A78-ADDD94699D0F}">
    <text>14-day site suspension from 03/03/2025-03/17/2025</text>
  </threadedComment>
  <threadedComment ref="DV396" dT="2022-08-08T21:15:07.62" personId="{BD9F14B1-586D-4003-9078-20757623659F}" id="{94908232-87B1-4148-8D9D-1BEBDBA073D5}">
    <text>14-Day Site Suspension from 08/15/22-08/28/22
Remedial training completed with Richard MacIsaac on 08/29/22
Any lingering inspection finding(s) must be resolved prior to reactivation</text>
  </threadedComment>
  <threadedComment ref="GK398" dT="2025-10-09T19:55:22.22" personId="{B1CA94D3-EF58-461F-9A28-3517BAE4337A}" id="{AA501066-ED79-43E8-82C2-659E1E52663A}">
    <text>14-day site suspension from 10/10/2025-10/23/2025</text>
  </threadedComment>
  <threadedComment ref="FJ400" dT="2024-02-14T21:37:04.11" personId="{BD9F14B1-586D-4003-9078-20757623659F}" id="{51FB2090-0351-4A30-8D4E-7F0D19A3D46B}">
    <text>28-day site suspension from 02/14/24 - 03/12/24`</text>
  </threadedComment>
  <threadedComment ref="E401" dT="2025-11-03T17:51:43.77" personId="{B1CA94D3-EF58-461F-9A28-3517BAE4337A}" id="{2707949B-4517-4850-B007-FD63DA6179B1}">
    <text>No AKT activity 01/2025 - 06/2025. Records 07/2025 - 12/2025 will be audited 2026.Q1</text>
  </threadedComment>
  <threadedComment ref="E401" dT="2026-01-08T17:42:30.70" personId="{B1CA94D3-EF58-461F-9A28-3517BAE4337A}" id="{3134DD6C-787A-4D7A-AC27-1D28EE0878CA}" parentId="{2707949B-4517-4850-B007-FD63DA6179B1}">
    <text>Per Alley Baribeault, 01/08/2026: “Thank you for your message. I am currently on maternity leave, but I will adjust our testing schedule once I return.”</text>
  </threadedComment>
  <threadedComment ref="FJ415" dT="2024-11-13T16:54:37.48" personId="{B1CA94D3-EF58-461F-9A28-3517BAE4337A}" id="{089FDD26-B8A8-448B-A93D-FC67969CBBB5}">
    <text>14-day site suspension from 11/13/2024-11/26/2024</text>
  </threadedComment>
  <threadedComment ref="DV419" dT="2022-02-08T19:54:08.42" personId="{BD9F14B1-586D-4003-9078-20757623659F}" id="{B4448AB0-B688-40C9-9503-0E835EC58E9F}">
    <text>14-Day Site Suspension from 02/15/22-02/28/22
Remedial training completed with James Reif on 02/08/22
Any lingering inspection finding(s) must be resolved prior to reactivation</text>
  </threadedComment>
  <threadedComment ref="CO427" dT="2022-09-02T18:21:10.30" personId="{BD9F14B1-586D-4003-9078-20757623659F}" id="{E33F0EA3-B978-4DA8-B8F6-FDCC03F36653}">
    <text>Per Inspector: "Sent email to the site, called, and get no answer. Visit the site and was closed. The site looks like inactive. is a locker on the door as pic. #2B." Invoice will be paid per agreement with SPumilia</text>
  </threadedComment>
  <threadedComment ref="DH428" dT="2021-10-07T16:40:22.52" personId="{BD9F14B1-586D-4003-9078-20757623659F}" id="{63F22977-22BF-4755-9795-8210321229E0}">
    <text>14-Day Site Suspension from 10/15/21-10/29/21.
Remedial training completed with Brooke Foley on 10/07/21.  TCA will go over audits with remaining active proctors.
Any lingering inspection finding(s) must be resolved prior to reactivation.</text>
  </threadedComment>
  <threadedComment ref="GK428" dT="2025-11-03T17:16:48.95" personId="{B1CA94D3-EF58-461F-9A28-3517BAE4337A}" id="{DCAB0B5D-D266-4579-A648-28B65551135C}">
    <text>28-day site suspension from 11/03/2025-11/30/2025</text>
  </threadedComment>
  <threadedComment ref="CO431" dT="2022-09-02T18:29:49.55" personId="{BD9F14B1-586D-4003-9078-20757623659F}" id="{791B7BDF-F950-4DE1-AB1F-86DD14196055}">
    <text>Per inspector: "Sent an email, called and no answer. Visited the site day before 4:30pm and was closed. Slept in a hotel nearby and visit again today. Waited 45min at the parking lot and no one showed up. Search on the web page and was many bad reviews saying the location is always closed" Invoice will be paid per agreement with SPumilia</text>
  </threadedComment>
  <threadedComment ref="DV433" dT="2022-08-05T21:06:13.25" personId="{BD9F14B1-586D-4003-9078-20757623659F}" id="{5668B9D0-70B9-4FC8-83E0-31167DF88553}">
    <text>14-Day Site Suspension from 08/15/22-08/28/22
Remedial training completed with Lisa Lynch on 08/05/22
Any lingering inspection finding(s) must be resolved prior to reactivation</text>
  </threadedComment>
  <threadedComment ref="GK434" dT="2025-10-07T05:46:55.69" personId="{B1CA94D3-EF58-461F-9A28-3517BAE4337A}" id="{072C6D00-8F6D-4A1E-AE75-81D6B0D4CE2F}">
    <text>14-day site suspension from 10/07/2025-10/20/2025</text>
  </threadedComment>
  <threadedComment ref="FJ436" dT="2024-03-13T21:40:27.38" personId="{BD9F14B1-586D-4003-9078-20757623659F}" id="{A8AC9C03-E834-4361-84E0-CD2EB3232A9D}">
    <text>28-day site suspension from 03/13/24 - 04/09/24</text>
  </threadedComment>
  <threadedComment ref="FJ437" dT="2024-09-03T16:38:36.06" personId="{B1CA94D3-EF58-461F-9A28-3517BAE4337A}" id="{86B83B8B-8C79-49AB-8CA2-037C9FFC3505}">
    <text>14-day site suspension from 09/03/2024 - 09/16/2024.</text>
  </threadedComment>
  <threadedComment ref="DH438" dT="2021-03-22T16:29:20.55" personId="{95DDFE4B-21CB-4556-A617-E5EC156BA382}" id="{9B545B50-E79E-494E-84CE-538EB1DD162B}">
    <text>Remedial training completed with Rebecca Whitaker.</text>
  </threadedComment>
  <threadedComment ref="DH438" dT="2021-04-20T02:46:16.04" personId="{95DDFE4B-21CB-4556-A617-E5EC156BA382}" id="{EB4B4565-3BB9-4530-AA57-1266DBC16684}" parentId="{9B545B50-E79E-494E-84CE-538EB1DD162B}">
    <text>14-Day Site Suspension from April 5-18.</text>
  </threadedComment>
  <threadedComment ref="GK439" dT="2025-11-04T15:28:30.00" personId="{B1CA94D3-EF58-461F-9A28-3517BAE4337A}" id="{BC06EFC7-687F-4860-9905-6776B2CD13B1}">
    <text>14-day site suspension from 11/04/2025-11/17/2025</text>
  </threadedComment>
  <threadedComment ref="DH445" dT="2021-03-01T21:16:25.67" personId="{95DDFE4B-21CB-4556-A617-E5EC156BA382}" id="{1196A7E9-9F32-4C24-83B7-38CE040A97FF}">
    <text>Remedial training with Rebecca McCracking.</text>
  </threadedComment>
  <threadedComment ref="DH445" dT="2021-04-20T02:52:48.24" personId="{95DDFE4B-21CB-4556-A617-E5EC156BA382}" id="{96E3B63F-5BE8-4357-AD66-4D249756E304}" parentId="{1196A7E9-9F32-4C24-83B7-38CE040A97FF}">
    <text>14-Day Site Suspension waived pending purchase of scanner</text>
  </threadedComment>
  <threadedComment ref="FJ445" dT="2024-11-20T18:13:11.97" personId="{B1CA94D3-EF58-461F-9A28-3517BAE4337A}" id="{66C7EEA7-8601-4C79-B513-76995F686A2B}">
    <text>56-day site suspension from 11/20/2024-01/14/2024</text>
  </threadedComment>
  <threadedComment ref="FJ445" dT="2024-12-11T08:12:19.74" personId="{B1CA94D3-EF58-461F-9A28-3517BAE4337A}" id="{EC7E6D44-425B-4F81-9344-23C1F4C2D697}" parentId="{66C7EEA7-8601-4C79-B513-76995F686A2B}">
    <text>Registration was reinstated from 12/11 - 12/13 EOD to allow graduating students to register and take their AKTs. Suspension will resume on 12/14 and ends on 01/20/2025 EOD.</text>
  </threadedComment>
  <threadedComment ref="GK445" dT="2025-11-12T17:07:54.56" personId="{B1CA94D3-EF58-461F-9A28-3517BAE4337A}" id="{EF6A081E-FDB1-4C3B-8498-FC046F0D2D4D}">
    <text>The only AKT center serving 141 students within 10K sq. mi. Corrective action deferred to Ed Herrera, 11/12/2025</text>
  </threadedComment>
  <threadedComment ref="CO446" dT="2021-05-24T17:29:19.23" personId="{BD9F14B1-586D-4003-9078-20757623659F}" id="{ECE2C3A4-6BAC-4D4B-A5E7-E3E0612EE2A6}">
    <text>Inspector visited without confirmation.  Invoice paid</text>
  </threadedComment>
  <threadedComment ref="CO446" dT="2022-01-07T23:51:54.34" personId="{BD9F14B1-586D-4003-9078-20757623659F}" id="{128D09B8-CCD0-4152-BD39-5ECA4056143B}" parentId="{ECE2C3A4-6BAC-4D4B-A5E7-E3E0612EE2A6}">
    <text>Retry inspection in 2022</text>
  </threadedComment>
  <threadedComment ref="E448" dT="2025-07-02T20:16:47.99" personId="{585D3AF4-88E3-4C03-BFE0-F66057603F6B}" id="{6A852640-5FC7-47DD-A036-03CC2F90130F}">
    <text>Per D.Guevara, 07/2/2025, last timeblock was on 11/14/24; last AKT administered was on 12/05/24. No other timeblocks established.</text>
  </threadedComment>
  <threadedComment ref="E448" dT="2025-07-03T17:38:40.54" personId="{B1CA94D3-EF58-461F-9A28-3517BAE4337A}" id="{B6475BB8-21F3-44E5-913E-3A9D560D6168}" parentId="{6A852640-5FC7-47DD-A036-03CC2F90130F}">
    <text xml:space="preserve">Per Jamie Weathersby, 07/03/2025: “We do plan to continue to administer FAA-AKT exams. We will be opening our scheduling after the holidays.”
</text>
  </threadedComment>
  <threadedComment ref="E448" dT="2025-07-07T16:45:17.09" personId="{B1CA94D3-EF58-461F-9A28-3517BAE4337A}" id="{B8045731-B61A-41C3-B061-6268EAF6CF06}" parentId="{6A852640-5FC7-47DD-A036-03CC2F90130F}">
    <text>Per Jamie Weathersby, 07/07/2025: “We are ready to accept AKT registrations at both locations. “</text>
  </threadedComment>
  <threadedComment ref="E448" dT="2025-11-03T17:51:51.62" personId="{B1CA94D3-EF58-461F-9A28-3517BAE4337A}" id="{2D85D74C-33A2-4F08-BA7B-9BA542FFC797}" parentId="{6A852640-5FC7-47DD-A036-03CC2F90130F}">
    <text>No AKT activity 01/2025 - 06/2025. Records 07/2025 - 12/2025 will be audited 2026.Q1</text>
  </threadedComment>
  <threadedComment ref="FJ448" dT="2024-12-18T07:48:08.44" personId="{B1CA94D3-EF58-461F-9A28-3517BAE4337A}" id="{1D68253C-61BF-43F3-8A5B-8F0BBA22F53A}">
    <text>14-day site suspension from 12/18/2024-12/31/2024</text>
  </threadedComment>
  <threadedComment ref="E449" dT="2025-07-02T20:18:14.90" personId="{585D3AF4-88E3-4C03-BFE0-F66057603F6B}" id="{6E12EF01-E1A8-477B-AC42-F78D55F8B27F}">
    <text>Per D.Guevara, 07/2/2025, last timeblock was on 12/30/24; last AKT administered was on 12/09/24. No other timeblocks established.</text>
  </threadedComment>
  <threadedComment ref="E449" dT="2025-07-03T17:36:45.12" personId="{B1CA94D3-EF58-461F-9A28-3517BAE4337A}" id="{4DF812E8-C1DA-4E04-BAE1-719633F1E71A}" parentId="{6E12EF01-E1A8-477B-AC42-F78D55F8B27F}">
    <text xml:space="preserve">Per Jamie Weathersby, 07/03/2025: “We do plan to continue to administer FAA-AKT exams. We will be opening our scheduling after the holidays.”
</text>
  </threadedComment>
  <threadedComment ref="E449" dT="2025-07-07T16:45:24.74" personId="{B1CA94D3-EF58-461F-9A28-3517BAE4337A}" id="{5382906C-AD51-4417-B310-2C774D470A15}" parentId="{6E12EF01-E1A8-477B-AC42-F78D55F8B27F}">
    <text>Per Jamie Weathersby, 07/07/2025: “We are ready to accept AKT registrations at both locations. “</text>
  </threadedComment>
  <threadedComment ref="E449" dT="2025-11-03T17:51:48.12" personId="{B1CA94D3-EF58-461F-9A28-3517BAE4337A}" id="{B665DF1E-F101-47F2-A087-9835A684B4D4}" parentId="{6E12EF01-E1A8-477B-AC42-F78D55F8B27F}">
    <text>No AKT activity 01/2025 - 06/2025. Records 07/2025 - 12/2025 will be audited 2026.Q1</text>
  </threadedComment>
  <threadedComment ref="FJ449" dT="2024-12-18T07:48:03.88" personId="{B1CA94D3-EF58-461F-9A28-3517BAE4337A}" id="{AA08C9E7-9D93-4E9C-BF80-E325B52E51F0}">
    <text>14-day site suspension from 12/18/2024-12/31/2024</text>
  </threadedComment>
  <threadedComment ref="E451" dT="2025-11-03T17:52:02.06" personId="{B1CA94D3-EF58-461F-9A28-3517BAE4337A}" id="{5953759C-6C8F-40DC-A0E1-A20EB59F1C8F}">
    <text>No AKT activity 01/2025 - 06/2025. Records 07/2025 - 12/2025 will be audited 2026.Q1</text>
  </threadedComment>
  <threadedComment ref="DH455" dT="2021-12-13T21:20:53.66" personId="{BD9F14B1-586D-4003-9078-20757623659F}" id="{C1CAFE96-AD74-432B-A7DE-D4B745D7EF35}">
    <text>14-Day Site Suspension from 12/15/21-12/30/21
Remedial training completed with lead TCA Michelle McCue on 12/13/21.
Any lingering inspection issue(s) must be resolved prior to reactivation.</text>
  </threadedComment>
  <threadedComment ref="E463" dT="2024-05-28T16:45:07.82" personId="{6ACDF388-FD89-4715-840F-8DAE1216F62B}" id="{FD0362BA-179D-4E77-B119-F4A60C31B524}">
    <text>Exit signage - Print out available</text>
  </threadedComment>
  <threadedComment ref="E466" dT="2024-05-28T16:45:31.40" personId="{6ACDF388-FD89-4715-840F-8DAE1216F62B}" id="{7EFE8249-2E20-4B84-9D47-412407A4E8DF}">
    <text xml:space="preserve">It is reported that temperature control in the Testing Site is a long-standing issue. 
</text>
  </threadedComment>
  <threadedComment ref="DV470" dT="2022-06-29T21:38:04.25" personId="{BD9F14B1-586D-4003-9078-20757623659F}" id="{22ED5BA4-7266-4690-9B87-458C7CA3E99E}">
    <text>14-Day Site Suspension from 07/15/22-07/28/22
Remedial completed with Alexander Tudor on 06/28/22
Any lingering inspection finding(s) must be resolved prior to reactivation</text>
  </threadedComment>
  <threadedComment ref="E474" dT="2024-06-19T19:16:12.42" personId="{BD9F14B1-586D-4003-9078-20757623659F}" id="{3D31B6CC-1B61-4FAB-9B4E-765307B5273A}">
    <text>Per E.Herrera, 06/19/2024: "Removed FAA - AKT for ABS27502 Blue Line Aviation pending resolution of outstanding invoices.  Also removed Leslie Jordan from our 'Voucher/Bill Me Later' program."</text>
  </threadedComment>
  <threadedComment ref="E474" dT="2025-05-28T16:30:25.27" personId="{B1CA94D3-EF58-461F-9A28-3517BAE4337A}" id="{819595B5-A727-4A01-B98B-7973EBE1F9F7}" parentId="{3D31B6CC-1B61-4FAB-9B4E-765307B5273A}">
    <text>Per E.Herrera, 05/28/2025:  “Removed FAA - AKT RP and cancelling all tests currently scheduled (5/29 and 5/30). They have not been making their payments on their balance due and stopped making payments in April.”</text>
  </threadedComment>
  <threadedComment ref="FJ475" dT="2024-12-17T07:16:28.51" personId="{B1CA94D3-EF58-461F-9A28-3517BAE4337A}" id="{C8A5F84A-EFAD-4DF5-A659-47EE491D1651}">
    <text>14-day site suspension from 12/17/2024-12/30/2024</text>
  </threadedComment>
  <threadedComment ref="DH478" dT="2021-12-10T18:03:37.54" personId="{BD9F14B1-586D-4003-9078-20757623659F}" id="{183606E7-D1E9-42E4-9732-688558FF0D0A}">
    <text>14-Day Site Suspension from 12/15/21-12/30/21.
Remedial training with Jon Boyd completed on 12/10/21.
Any lingering inspection finding(s) must be resolved prior to reactivation.</text>
  </threadedComment>
  <threadedComment ref="DV478" dT="2022-06-29T20:34:09.19" personId="{BD9F14B1-586D-4003-9078-20757623659F}" id="{42472A2F-1D51-4A4B-9F54-488A8B66E124}">
    <text>28-Day Site Suspension from 07/15/22-08/11/22
Remedial training completed with Jon Boyd on 06/29/22
Any lingering inspection finding(s) must be resolved prior to reactivation</text>
  </threadedComment>
  <threadedComment ref="ES478" dT="2025-02-14T18:59:01.13" personId="{B1CA94D3-EF58-461F-9A28-3517BAE4337A}" id="{87ED8A5D-C0B9-4469-8A96-D094237977EA}">
    <text>56-Day Site Suspension</text>
  </threadedComment>
  <threadedComment ref="GK478" dT="2025-02-14T02:37:44.78" personId="{B1CA94D3-EF58-461F-9A28-3517BAE4337A}" id="{1FB3BDAE-8188-4898-897F-537C930C2AC9}">
    <text>112-day site suspension from 02/14/2025-06/06/2025</text>
  </threadedComment>
  <threadedComment ref="GK478" dT="2025-02-14T18:51:31.80" personId="{B1CA94D3-EF58-461F-9A28-3517BAE4337A}" id="{7A1C7053-26FA-4563-BE23-FA0380F27C42}" parentId="{1FB3BDAE-8188-4898-897F-537C930C2AC9}">
    <text>Rescinded to 14 days, 02/142025-02/27/2025, due to a successful appeal in 2023 that the extent of corrective action will be assessed from 2024.</text>
  </threadedComment>
  <threadedComment ref="CO481" dT="2022-03-18T21:08:59.57" personId="{BD9F14B1-586D-4003-9078-20757623659F}" id="{42E945DD-82E5-4008-B73E-D4FC9B016C89}">
    <text>Per inspector: "Sent an email, called and no answer, visited the site and found out the Testing Center is desativated. Kristen Burrel is not longer with the company and the new supervisor is Samuel Ellis. phone-828-292-6397".  Pay per agreement with Steve P.</text>
  </threadedComment>
  <threadedComment ref="FJ486" dT="2024-05-08T16:20:41.95" personId="{BD9F14B1-586D-4003-9078-20757623659F}" id="{67096251-4994-467B-AF20-D3496873C71A}">
    <text>14-day site suspension from 05/08/24 - 05/21/24</text>
  </threadedComment>
  <threadedComment ref="DV487" dT="2022-08-01T20:37:20.45" personId="{BD9F14B1-586D-4003-9078-20757623659F}" id="{30547EF0-F28E-45A2-B4BB-45E1B13DFFAE}">
    <text>28-Day Site Suspension from 08/15/22-09/11/22
Remedial training completed with Jennifer Voight on 08/01/22
Any lingering inspection finding(s) must be resolved prior to reactivation</text>
  </threadedComment>
  <threadedComment ref="FJ487" dT="2024-06-27T16:27:36.19" personId="{BD9F14B1-586D-4003-9078-20757623659F}" id="{320031AF-7C1C-4064-8A0C-49C4532A043E}">
    <text>28-day site suspension from 06/27/2024 - 07/24/2024</text>
  </threadedComment>
  <threadedComment ref="GK493" dT="2025-10-14T21:56:05.53" personId="{B1CA94D3-EF58-461F-9A28-3517BAE4337A}" id="{5EB4B3E6-1391-43D6-B88A-34C3B697D03B}">
    <text>14-day site suspension from 10/15/2025-10/28/2025</text>
  </threadedComment>
  <threadedComment ref="FJ494" dT="2024-05-16T18:02:43.64" personId="{BD9F14B1-586D-4003-9078-20757623659F}" id="{E27C5FB0-2D08-42B8-A3FD-1DA85239720C}">
    <text>14-day site suspension from 05/16/24 - 05/29/24</text>
  </threadedComment>
  <threadedComment ref="GK494" dT="2025-08-20T16:16:24.53" personId="{B1CA94D3-EF58-461F-9A28-3517BAE4337A}" id="{7F69E8FA-8B4E-45A6-9203-023860D86DB9}">
    <text>28-day site suspension from 08/20/2025-09/16/2025</text>
  </threadedComment>
  <threadedComment ref="DV509" dT="2022-08-09T21:14:07.23" personId="{BD9F14B1-586D-4003-9078-20757623659F}" id="{46777B69-5CFE-43CC-91C1-AAFE3828B44F}">
    <text>14-Day Site Suspension from 08/15/22-08/28/22
Remedial training completed with Colin Gonzalez on 08/09/22 
Any lingering inspection finding(s) must be resolved prior to reactivation</text>
  </threadedComment>
  <threadedComment ref="FJ513" dT="2024-05-10T18:17:55.72" personId="{BD9F14B1-586D-4003-9078-20757623659F}" id="{C24E895E-000D-4C9B-ABA6-E62F42D3FFA4}">
    <text>14-day site suspension from 05/10/24 - 05/23/24</text>
  </threadedComment>
  <threadedComment ref="DH514" dT="2021-03-04T19:46:53.27" personId="{95DDFE4B-21CB-4556-A617-E5EC156BA382}" id="{E747985B-B1C0-4CC1-B82F-79366A616464}">
    <text>Remedial training with Jhon Calderon</text>
  </threadedComment>
  <threadedComment ref="DH514" dT="2021-04-20T02:47:01.02" personId="{95DDFE4B-21CB-4556-A617-E5EC156BA382}" id="{FC92A5E7-B83F-403F-9B78-3031B417B044}" parentId="{E747985B-B1C0-4CC1-B82F-79366A616464}">
    <text>14-Day Site Suspension from April 5-18.</text>
  </threadedComment>
  <threadedComment ref="GK514" dT="2025-07-08T17:47:51.70" personId="{B1CA94D3-EF58-461F-9A28-3517BAE4337A}" id="{F500ACF5-3CA3-49E3-BB26-BD833C2D6D35}">
    <text>2025 Initial audit on 02/10/2025, EPT score of 0.25
2025 Follow up audit on 07/08/2025, EPT score of 0.00</text>
  </threadedComment>
  <threadedComment ref="BG532" dT="2025-08-14T18:23:45.81" personId="{D4B0EBCA-9D67-44E6-BA39-768421C7196C}" id="{680FF62D-E9B8-4E2F-A6FB-1E88B335DCCB}">
    <text>Did not provide photo of AKT monitor with measurement.</text>
  </threadedComment>
  <threadedComment ref="BT532" dT="2025-08-14T18:24:31.38" personId="{D4B0EBCA-9D67-44E6-BA39-768421C7196C}" id="{0B19562A-3E78-4977-8815-694EE9F3EDE2}">
    <text xml:space="preserve">They submitted however it is uncountable. </text>
  </threadedComment>
  <threadedComment ref="DH538" dT="2021-11-05T17:12:24.41" personId="{BD9F14B1-586D-4003-9078-20757623659F}" id="{28AD17C0-7CCE-4826-947F-02C9D3C4B773}">
    <text>14-Day Site Suspension from 11/15/21-12/01/21
Remedial training completed with John Macchia (only active proctor) on 11/05/21
Any lingering inspection finding(s) must be addressed prior to reactivation.</text>
  </threadedComment>
  <threadedComment ref="DH539" dT="2021-10-01T18:12:50.22" personId="{BD9F14B1-586D-4003-9078-20757623659F}" id="{DE346443-FAC7-4439-A6CF-133457E8412B}">
    <text>14-Day Site Suspension from 10/15/21-10/29/21.
Remedial training completed with owner, Ioannis Charalambous. (declined PSI remedial training for TCAs, wants to train proctors himself).
Any lingering inspection finding(s) must be resolved prior to reactivation.</text>
  </threadedComment>
  <threadedComment ref="FJ555" dT="2024-10-30T18:54:25.64" personId="{B1CA94D3-EF58-461F-9A28-3517BAE4337A}" id="{96E1107A-9715-4EC2-8E85-2E8252F874BE}">
    <text>14-day site suspension from 10/30/2024-11/12/2024</text>
  </threadedComment>
  <threadedComment ref="FJ555" dT="2024-11-01T13:34:53.25" personId="{B1CA94D3-EF58-461F-9A28-3517BAE4337A}" id="{8A9E3313-2D61-4738-9203-93C49CC5E6FF}" parentId="{96E1107A-9715-4EC2-8E85-2E8252F874BE}">
    <text>Rescinded</text>
  </threadedComment>
  <threadedComment ref="GK567" dT="2025-07-08T17:50:34.39" personId="{B1CA94D3-EF58-461F-9A28-3517BAE4337A}" id="{DF169841-97BB-45E2-9171-C76CF5AA076C}">
    <text>2025 Initial audit on 03/03/2025, EPT score of &gt;=0.25
2025 Follow up audit on 07/08/2025, EPT score of 0.00</text>
  </threadedComment>
  <threadedComment ref="CO575" dT="2022-11-28T18:50:22.05" personId="{BD9F14B1-586D-4003-9078-20757623659F}" id="{180551F5-3678-45EC-B4F4-AC2B1D3B12F2}">
    <text>Unsuccessfull inspection. Invoice paid per agreement with SPumilia</text>
  </threadedComment>
  <threadedComment ref="FJ581" dT="2024-10-29T16:11:50.18" personId="{B1CA94D3-EF58-461F-9A28-3517BAE4337A}" id="{996011C3-77AD-4F5B-9F42-C5CB7698E79F}">
    <text xml:space="preserve">28-day site suspension from 10/29/2024-11/25/2024
</text>
  </threadedComment>
  <threadedComment ref="CO583" dT="2021-07-28T16:15:15.50" personId="{BD9F14B1-586D-4003-9078-20757623659F}" id="{2BD86B98-3D32-4E78-9C92-559E74903743}">
    <text>Per inspector's report: "Sent the email, called and no answer. When I visited the site, found out the Supervisor was on vacation and no one had acess to the testing room besides the supervisor. I wasn't able to do the inspection"  Invoice will be paid per inspector agreement with Steve.</text>
  </threadedComment>
  <threadedComment ref="CO583" dT="2022-01-07T23:51:59.37" personId="{BD9F14B1-586D-4003-9078-20757623659F}" id="{ADA5A940-C739-471D-8EA7-3479DD28032B}" parentId="{2BD86B98-3D32-4E78-9C92-559E74903743}">
    <text>Retry inspection in 2022</text>
  </threadedComment>
  <threadedComment ref="FJ583" dT="2024-03-06T20:44:46.61" personId="{BD9F14B1-586D-4003-9078-20757623659F}" id="{96CCAA19-BC7D-4D1E-8E50-085D6DE44CBC}">
    <text>28-day site suspension from 03/06/24 - 04/02/24.</text>
  </threadedComment>
  <threadedComment ref="GK583" dT="2025-11-05T02:27:45.25" personId="{B1CA94D3-EF58-461F-9A28-3517BAE4337A}" id="{FDB04B94-7EE5-4257-82C7-29C8E48EADEC}">
    <text>56-day site suspension from 11/05/2025-12/30/2025</text>
  </threadedComment>
  <threadedComment ref="E584" dT="2025-03-25T17:38:45.91" personId="{B1CA94D3-EF58-461F-9A28-3517BAE4337A}" id="{385B4533-9218-40FF-8C2E-AA3A2780685D}">
    <text xml:space="preserve">Per E.Herrera, 03/25/2025:  “I have removed FAA AKT Resource Pools (RP) from both Hillsboro Aero Academy testing centers (Hillsboro and Troutdale) until further notice.  This is pending an FAA investigation.”
</text>
  </threadedComment>
  <threadedComment ref="DH587" dT="2021-11-09T18:27:57.18" personId="{BD9F14B1-586D-4003-9078-20757623659F}" id="{B02BC56A-2950-49B2-B8CB-2707B0A0901A}">
    <text>14-Day Site Suspension from 11/15/21-12/01/21
Remedial training completed with Kasandra Crismon on 11/09/21 (TCA requested to retrain all active proctors herself.)
Any lingering inspection finding(s) must be resolved prior to reactivation.</text>
  </threadedComment>
  <threadedComment ref="E588" dT="2024-12-16T18:12:26.13" personId="{B1CA94D3-EF58-461F-9A28-3517BAE4337A}" id="{94263DF8-D5D1-4E54-85AE-267A5EAFEB5C}">
    <text>Audited 10/28/2024 and follow up audit 12/16/2024. Reason:  Retention of PII. Scanner issues. An additional corrective action of 28 days will be imposed if site is again found to have committed same discrepancy.  There are 4 other active AKT sites w/in 25 miles of site.</text>
  </threadedComment>
  <threadedComment ref="FJ588" dT="2024-11-06T17:47:00.63" personId="{B1CA94D3-EF58-461F-9A28-3517BAE4337A}" id="{9E25E22A-EA4E-45BC-8112-0EB5DBD56808}">
    <text>28-day site suspension from 11/05/2024-12/02/2024</text>
  </threadedComment>
  <threadedComment ref="FJ588" dT="2024-12-26T18:32:46.30" personId="{B1CA94D3-EF58-461F-9A28-3517BAE4337A}" id="{3A417CCF-17D8-40B2-B9F8-6136682A604F}" parentId="{9E25E22A-EA4E-45BC-8112-0EB5DBD56808}">
    <text>28-day site suspension from 12/26/2024-01/22/2025</text>
  </threadedComment>
  <threadedComment ref="GK588" dT="2025-11-19T16:57:22.17" personId="{B1CA94D3-EF58-461F-9A28-3517BAE4337A}" id="{012910EF-4772-49B2-94D3-EA38081BFC00}">
    <text>28-day site suspension from 11/19/2025-12/16/2025</text>
  </threadedComment>
  <threadedComment ref="EB603" dT="2023-10-13T16:05:07.60" personId="{BD9F14B1-586D-4003-9078-20757623659F}" id="{027267BE-BA3A-4730-A970-1AA06C679DA9}">
    <text>06/16/2023 Invoice paid -- failed Inspection; 10/13/2023 Invoice paid -- successful Inspection</text>
  </threadedComment>
  <threadedComment ref="DV604" dT="2022-09-12T16:35:09.32" personId="{BD9F14B1-586D-4003-9078-20757623659F}" id="{0A01D2B1-BD94-4063-B267-33DF2F6D14E0}">
    <text>14-Day AKT suspension from 09/15/22-09/28/22
Remedial training completed with Jennifer Titus on 09/12/22.
Inspection discrepanc(ies) must be resolved prior to reactivation.</text>
  </threadedComment>
  <threadedComment ref="FJ604" dT="2024-06-13T16:12:06.86" personId="{BD9F14B1-586D-4003-9078-20757623659F}" id="{BE68EF99-1AF6-438D-A93E-564B1649E405}">
    <text>28-day site suspension from 06/13/2024 - 07/10/24</text>
  </threadedComment>
  <threadedComment ref="CO606" dT="2022-07-14T18:12:36.43" personId="{BD9F14B1-586D-4003-9078-20757623659F}" id="{F0A49F63-43AD-447F-B367-D08CB0C2604F}">
    <text>Per inspector, "Sent email, and called to the site and had no answer.  Visited the site and was closed at the time." Invoice will be paid per agreement to Steve.</text>
  </threadedComment>
  <threadedComment ref="DV606" dT="2022-11-15T21:32:19.47" personId="{BD9F14B1-586D-4003-9078-20757623659F}" id="{C472746A-67DF-4FAE-B0DF-FBB7B75F9A4A}">
    <text>14-Day AKT registration suspension from 11/15/22 - 11/28/22
Remedial training completed with Donna Moore 11/15/22.
Any lingering inspection finding(s) must be resolved prior to reactivation.</text>
  </threadedComment>
  <threadedComment ref="FJ608" dT="2024-03-14T19:49:03.26" personId="{BD9F14B1-586D-4003-9078-20757623659F}" id="{98616E73-C5BC-4755-B9BD-A1AA75780CEE}">
    <text>56-day site suspension from 03/14 - 05/01/24</text>
  </threadedComment>
  <threadedComment ref="GK609" dT="2025-11-04T15:22:23.67" personId="{B1CA94D3-EF58-461F-9A28-3517BAE4337A}" id="{8D8830F2-5FF1-449F-85C7-E83B2043A9EB}">
    <text>14-day site suspension from 11/04/2025-11/17/2025</text>
  </threadedComment>
  <threadedComment ref="FJ610" dT="2024-06-11T20:03:28.36" personId="{BD9F14B1-586D-4003-9078-20757623659F}" id="{38FFB964-2AC4-40CE-AEB5-88F094F51371}">
    <text>14-day site suspension from 06/11/2024 - 06/24/24</text>
  </threadedComment>
  <threadedComment ref="E613" dT="2025-02-26T18:33:11.52" personId="{B1CA94D3-EF58-461F-9A28-3517BAE4337A}" id="{C461EB44-82C1-4D8C-BEED-1641FFAE062C}">
    <text>Per GSanchez, 02/26/2025: “FAA AKT RP reassociated. Site will resume AKT. Provider Supervisor role and contact info updated. Active proctor confirmed. Supplement book edition and count confirmed. Video surveillance view and retention confirmed.”</text>
  </threadedComment>
  <threadedComment ref="DV613" dT="2022-05-20T19:37:40.98" personId="{BD9F14B1-586D-4003-9078-20757623659F}" id="{463BC5A0-FBED-47C9-9429-A218A66171AA}">
    <text>14-Day Site Suspension from 05/20/22 -06/03/22
Remedial trainingcompleted with General Manager (Alex) on 06/01/22
Any lingering inspection finding(s) must be resolved prior to reactivation</text>
  </threadedComment>
  <threadedComment ref="GK613" dT="2025-11-19T17:04:11.28" personId="{B1CA94D3-EF58-461F-9A28-3517BAE4337A}" id="{84DD0671-5342-4D6E-A09F-837DA925E1F6}">
    <text>28-day site suspension from 11/19/2025-12/16/2025</text>
  </threadedComment>
  <threadedComment ref="GK616" dT="2025-11-06T19:00:33.70" personId="{B1CA94D3-EF58-461F-9A28-3517BAE4337A}" id="{073995A1-5568-43DA-9E5D-C2B8AF997D2C}">
    <text>14-day site suspension from 11/07/2025-11/20/2025</text>
  </threadedComment>
  <threadedComment ref="GK629" dT="2025-08-07T16:13:20.38" personId="{B1CA94D3-EF58-461F-9A28-3517BAE4337A}" id="{41F02EF3-0977-40B4-84BD-182CEAAB6423}">
    <text>14-day site suspension from 08/07/2025-08/20/2025. Corrective action conferred with EHerrera</text>
  </threadedComment>
  <threadedComment ref="CO630" dT="2021-05-17T20:14:12.68" personId="{BD9F14B1-586D-4003-9078-20757623659F}" id="{4AFCD1C5-77E8-4217-93E9-14EAEA90DFB6}">
    <text>Inspector visited but site was closed.  Invoice  paid</text>
  </threadedComment>
  <threadedComment ref="CO630" dT="2022-01-07T23:51:34.87" personId="{BD9F14B1-586D-4003-9078-20757623659F}" id="{F49E14B8-DA21-4C13-B312-31A45E69C2CC}" parentId="{4AFCD1C5-77E8-4217-93E9-14EAEA90DFB6}">
    <text>Retry inspection in 2022</text>
  </threadedComment>
  <threadedComment ref="CO630" dT="2022-03-14T18:42:40.14" personId="{BD9F14B1-586D-4003-9078-20757623659F}" id="{6D21F30C-3402-4248-A7AB-A09047313DF5}" parentId="{4AFCD1C5-77E8-4217-93E9-14EAEA90DFB6}">
    <text>Inspection conducted successfully 03/02/2022</text>
  </threadedComment>
  <threadedComment ref="FJ636" dT="2024-07-23T20:01:24.09" personId="{BD9F14B1-586D-4003-9078-20757623659F}" id="{AD26EECD-6438-4A69-BFA9-47FEE471504A}">
    <text>14-day site suspension from 07/23/2024 - 08/05/2024.</text>
  </threadedComment>
  <threadedComment ref="GK648" dT="2025-06-05T19:13:54.27" personId="{B1CA94D3-EF58-461F-9A28-3517BAE4337A}" id="{B24BEDA1-3D0A-4FF5-B188-FF727336193F}">
    <text>14-day site suspension from 06/06/2025-06/19/2025</text>
  </threadedComment>
  <threadedComment ref="DV653" dT="2022-08-08T20:54:21.98" personId="{BD9F14B1-586D-4003-9078-20757623659F}" id="{6450A0ED-5790-4CA7-992C-6EBF1BC9E915}">
    <text>14-Day Site Suspension from 08/15/22-08/28/22
Remedial training completed with Sandra Marlas on 08/29/22
Any lingering inspection finding(s) must be resolved prior to reactivation</text>
  </threadedComment>
  <threadedComment ref="FJ654" dT="2024-12-18T08:00:02.03" personId="{B1CA94D3-EF58-461F-9A28-3517BAE4337A}" id="{AB89B36B-48CA-4FD0-88AC-0B0B051A2C40}">
    <text>14-day site suspension from 12/18/2024-12/31/2024</text>
  </threadedComment>
  <threadedComment ref="DV656" dT="2022-08-09T21:13:39.19" personId="{BD9F14B1-586D-4003-9078-20757623659F}" id="{41E6C8EE-4498-450E-8D05-22B0E8058D8F}">
    <text>14-Day Site Suspension from 08/15/22-08/28/22
Remedial training completed with Colin Gonzalez on 08/09/22 
Any lingering inspection finding(s) must be resolved prior to reactivation</text>
  </threadedComment>
  <threadedComment ref="DH657" dT="2021-09-21T18:33:04.00" personId="{BD9F14B1-586D-4003-9078-20757623659F}" id="{4CD4029D-D0B9-47D0-83A0-BEC0B4D7B6BF}">
    <text>Remedial trainig with Director Llesmin Gonzalez completed on 09/21/2021.
No futher corrective action.  Too few AKT records.  Stern warning.</text>
  </threadedComment>
  <threadedComment ref="FJ657" dT="2024-05-14T19:43:35.03" personId="{BD9F14B1-586D-4003-9078-20757623659F}" id="{83BBA987-91FE-4E21-845B-3FA942E09E79}">
    <text>28-day site suspension from 05/14/24 - 06/10/24</text>
  </threadedComment>
  <threadedComment ref="CO660" dT="2021-07-02T23:27:59.43" personId="{BD9F14B1-586D-4003-9078-20757623659F}" id="{FAC2C38C-516A-4B0C-B62E-89083E05193F}">
    <text>Inspector's notes: "Got in contact in advance by email, got confirmation of the visit and when I got there the site was closed. Made a call and found out the owner had a last minute surgery and his wife was recovering from a brain surgery. The in spection wasn't able to be completed."  Invoice will be paid</text>
  </threadedComment>
  <threadedComment ref="CO660" dT="2022-01-07T23:52:03.01" personId="{BD9F14B1-586D-4003-9078-20757623659F}" id="{A659AF80-870E-4369-AE50-D51011A80F91}" parentId="{FAC2C38C-516A-4B0C-B62E-89083E05193F}">
    <text>Retry inspection in 2022</text>
  </threadedComment>
  <threadedComment ref="DV663" dT="2022-08-08T21:25:12.12" personId="{BD9F14B1-586D-4003-9078-20757623659F}" id="{C58CC3DF-63E4-4043-97D8-FA24500D71B1}">
    <text>14-Day Site Suspension from 08/15/22-08/28/22
Remedial training completed with Shelby Peterson on 08/12/22.
Any lingering inspection finding(s) must be resolved prior to reactivation</text>
  </threadedComment>
  <threadedComment ref="FJ663" dT="2024-03-11T15:28:14.69" personId="{BD9F14B1-586D-4003-9078-20757623659F}" id="{4D58E2A1-DD13-4385-AF4C-2DA54BD4BE0D}">
    <text>56-day site suspension from 03/11/24 - 05/06/24</text>
  </threadedComment>
  <threadedComment ref="DV666" dT="2022-09-02T17:10:04.27" personId="{BD9F14B1-586D-4003-9078-20757623659F}" id="{3AF39A38-2F8D-43C7-B2BF-FB55BF6C4D5F}">
    <text>14-Day AKT Suspension from 09/15/22-09/28/22.
Remedial training completed with George Knupple and Brian Seymour on 09/02/22.
Inspection discrepac(ies) must be resolved prior to reactivation</text>
  </threadedComment>
  <threadedComment ref="FJ666" dT="2024-10-29T16:11:57.51" personId="{B1CA94D3-EF58-461F-9A28-3517BAE4337A}" id="{83AF7D18-7EF3-4830-BE06-74A65160396B}">
    <text xml:space="preserve">28-day site suspension from 10/29/2024-11/25/2024
</text>
  </threadedComment>
  <threadedComment ref="E667" dT="2026-03-05T18:05:00.60" personId="{715EFFD7-76B8-4CE8-9512-B9D9E21A9614}" id="{C6D99D5A-5557-4BE2-94F0-6416014CD659}">
    <text>Site only tests once a year. Open only to students.</text>
  </threadedComment>
  <threadedComment ref="AU669" dT="2026-04-09T17:15:39.22" personId="{BAD9F2B3-B7B1-4395-9150-2ACE52BD3F94}" id="{3F345C64-29EE-44CA-B973-DB516B6466AC}">
    <text>Bathroom door is not ADA Compliant (24’ inch only)</text>
  </threadedComment>
  <threadedComment ref="FJ670" dT="2024-05-14T19:40:18.12" personId="{BD9F14B1-586D-4003-9078-20757623659F}" id="{BD328315-BBB2-4EB1-9E89-1CB5DD759457}">
    <text>14-day site suspension from 05/14/24 - 05/27/24</text>
  </threadedComment>
  <threadedComment ref="GK672" dT="2025-08-12T17:51:17.03" personId="{B1CA94D3-EF58-461F-9A28-3517BAE4337A}" id="{65A91561-A252-4DD0-ACEE-31EBF7ED24AB}">
    <text>14-day site suspension from 08/13/2025-08/26/2025</text>
  </threadedComment>
  <threadedComment ref="FJ675" dT="2024-06-07T16:23:08.75" personId="{BD9F14B1-586D-4003-9078-20757623659F}" id="{6A50B0BF-480B-4366-94A9-C045BABCB061}">
    <text>14-day site suspension from 06/07/2024 - 06/20/24</text>
  </threadedComment>
  <threadedComment ref="DV677" dT="2022-02-08T19:48:35.36" personId="{BD9F14B1-586D-4003-9078-20757623659F}" id="{7BA98FE5-F85B-476C-88E3-97ABEE53DFA8}">
    <text>14-Day Site Suspension from 02/15/22-02/28/22
Remedial training completed with Bradley Athey on 02/08/22.
Any lingering inspection finding(s) must be resolved prior to reactivation.</text>
  </threadedComment>
  <threadedComment ref="FJ677" dT="2024-11-06T17:43:23.75" personId="{B1CA94D3-EF58-461F-9A28-3517BAE4337A}" id="{CF32C50D-BEAC-410C-B865-6FC6D084C075}">
    <text>28-day site suspension 11/06/2024-12/03/2024</text>
  </threadedComment>
  <threadedComment ref="DV679" dT="2022-06-29T19:55:20.48" personId="{BD9F14B1-586D-4003-9078-20757623659F}" id="{E3D34634-4E2A-4C66-9758-6D879F78AB6D}">
    <text>28-Day Site Suspension from 07/15/22-08/11/22
Remedial training completed with Victor Gates on 06/29/22
Any lingering inspection finding(s) must be resolved prior to reactivation</text>
  </threadedComment>
  <threadedComment ref="FJ679" dT="2024-03-07T23:03:29.07" personId="{BD9F14B1-586D-4003-9078-20757623659F}" id="{CAEA3181-67C0-42F3-9F61-BCA4317BBE1C}">
    <text>112-day site suspension from 03/07/24 - 06/26/24</text>
  </threadedComment>
  <threadedComment ref="DV685" dT="2022-12-05T19:41:11.67" personId="{BD9F14B1-586D-4003-9078-20757623659F}" id="{1B33DFA9-F2EC-40AE-B5AD-9892D598199E}">
    <text>28-Day AKT Suspension from 12/05/22-01/01/23
Remedial training completed with Steven Daun 12/05/22
Any lingering inspection finding(s) must be resolved prior to reactivation</text>
  </threadedComment>
  <threadedComment ref="GK685" dT="2025-03-27T16:05:08.08" personId="{B1CA94D3-EF58-461F-9A28-3517BAE4337A}" id="{6944F42A-7259-41AC-A744-3E5E65F219E7}">
    <text>28-day site suspension from 03/27/2025-04/23/2025</text>
  </threadedComment>
  <threadedComment ref="DH686" dT="2021-03-25T19:58:03.99" personId="{95DDFE4B-21CB-4556-A617-E5EC156BA382}" id="{E6A72492-94E7-4C17-9ED2-D25E84DE0C65}">
    <text>Remedial training completed with Patti Madewell</text>
  </threadedComment>
  <threadedComment ref="DH686" dT="2021-04-20T02:45:50.83" personId="{95DDFE4B-21CB-4556-A617-E5EC156BA382}" id="{7504D0BD-8FBB-40B3-B270-84FDEA2B44F2}" parentId="{E6A72492-94E7-4C17-9ED2-D25E84DE0C65}">
    <text>14-Day Site Suspension from April 5-18.</text>
  </threadedComment>
  <threadedComment ref="GK687" dT="2025-02-14T02:29:53.09" personId="{B1CA94D3-EF58-461F-9A28-3517BAE4337A}" id="{5FD28455-8208-4483-BC8A-DC777866AF9C}">
    <text>14-day site suspension from 02/14/2025-02/27/2025</text>
  </threadedComment>
  <threadedComment ref="FJ693" dT="2024-08-02T16:07:50.11" personId="{BD9F14B1-586D-4003-9078-20757623659F}" id="{78AD4842-A20B-4482-8630-9C938C8F1926}">
    <text>14-day site suspension from 08/02/2024 - 08/15/2024.</text>
  </threadedComment>
  <threadedComment ref="DV695" dT="2022-12-07T18:13:59.06" personId="{BD9F14B1-586D-4003-9078-20757623659F}" id="{8F184226-0E6D-4031-9A64-AC9EBF53CFA4}">
    <text>28-Day AKT Suspension from 12/05/22-01/01/23
Remedial training completed with Ana Prakash 12/05/22
Any lingering inspection finding(s) must be resolved prior to reactivation</text>
  </threadedComment>
  <threadedComment ref="GK695" dT="2025-02-18T06:16:20.55" personId="{B1CA94D3-EF58-461F-9A28-3517BAE4337A}" id="{A922C01E-0242-4BF3-AD6A-59369795F083}">
    <text>28-day site suspension from 02/18/2025-03/17/2025</text>
  </threadedComment>
  <threadedComment ref="FJ696" dT="2024-07-02T19:07:16.02" personId="{BD9F14B1-586D-4003-9078-20757623659F}" id="{CD159014-22B9-488D-92E5-2163259B0BAE}">
    <text>14-day site suspension from 07/02/2024 - 07/15/2024.</text>
  </threadedComment>
  <threadedComment ref="DV697" dT="2022-09-14T20:55:09.75" personId="{BD9F14B1-586D-4003-9078-20757623659F}" id="{FBB09DB7-10FF-4024-8C12-F134C062FFB3}">
    <text>14-Day AKT site suspension from 09/15/22-09/28/22
Remedial training completed with Will Strieder (owner) on 09/14/22.
Any inspection discrepanc(ies) must be resolved prior to reactivation**</text>
  </threadedComment>
  <threadedComment ref="E710" dT="2025-12-01T23:26:39.71" personId="{B1CA94D3-EF58-461F-9A28-3517BAE4337A}" id="{FB656796-941D-413A-8123-877C292F06E9}">
    <text>Per P.Quesada, 12/01/2025:  “Just wanted to confirm we will be proceeding with closing LAS78801 Laughlin Testing Center due to the issues of ADA compliance and video surveillance”</text>
  </threadedComment>
  <threadedComment ref="FJ711" dT="2024-12-17T07:16:16.06" personId="{B1CA94D3-EF58-461F-9A28-3517BAE4337A}" id="{B9B80EDA-E9A4-420C-BF05-79996880D036}">
    <text>14-day site suspension from 12/17/2024-12/31/2024</text>
  </threadedComment>
  <threadedComment ref="CO720" dT="2021-10-08T22:42:40.88" personId="{BD9F14B1-586D-4003-9078-20757623659F}" id="{7D3F02D0-4B26-4464-946C-142B9DC585DF}">
    <text>Incorrect address on Inspections List.  Address was for ABS76205.  Invoice will be paid.</text>
  </threadedComment>
  <threadedComment ref="CO720" dT="2022-01-07T23:52:29.98" personId="{BD9F14B1-586D-4003-9078-20757623659F}" id="{9936577F-2708-4391-A110-4FBD5838EA77}" parentId="{7D3F02D0-4B26-4464-946C-142B9DC585DF}">
    <text>Retry inspection in 2022</text>
  </threadedComment>
  <threadedComment ref="CO721" dT="2021-07-06T18:53:44.92" personId="{BD9F14B1-586D-4003-9078-20757623659F}" id="{78584335-D5F5-4D6B-957F-B400404AB254}">
    <text>Inspector contacted site to conduct inspection.  No response.  Possbily closed.  Email sent to verify offline status.  Invoice will be paid.</text>
  </threadedComment>
  <threadedComment ref="CO721" dT="2022-01-07T23:52:26.09" personId="{BD9F14B1-586D-4003-9078-20757623659F}" id="{B3567D75-E2BC-4DF5-8A3B-170507BC970A}" parentId="{78584335-D5F5-4D6B-957F-B400404AB254}">
    <text>Retry inspection in 2022</text>
  </threadedComment>
  <threadedComment ref="DU725" dT="2022-08-08T21:07:32.91" personId="{BD9F14B1-586D-4003-9078-20757623659F}" id="{0AD9C70B-93E1-40FE-AA07-C41DE2C05A69}">
    <text>Reduced to 3 missing authorizations. TCA uploaded AKTR post sign-in but on same day. Self-dicslosed.</text>
  </threadedComment>
  <threadedComment ref="FJ725" dT="2024-07-24T17:20:52.00" personId="{BD9F14B1-586D-4003-9078-20757623659F}" id="{6313700E-A34C-4C95-A0C9-3BB953837944}">
    <text>14-day site suspension from 07/24/2024 - 08/06/2024.</text>
  </threadedComment>
  <threadedComment ref="DU726" dT="2022-02-16T18:04:34.31" personId="{BD9F14B1-586D-4003-9078-20757623659F}" id="{D5A26F69-BA1F-478F-A7C0-868BE13F726C}">
    <text>Missing AKTR self disclosed and uploaded to proctor account by Wendy Bailey-Garcia.  Missing authorization discrepancy reduced from 2 to 1.</text>
  </threadedComment>
  <threadedComment ref="FJ726" dT="2024-11-14T19:33:44.65" personId="{B1CA94D3-EF58-461F-9A28-3517BAE4337A}" id="{37A78B55-2F52-4A43-B0CA-CEC7701EC924}">
    <text>14-day site suspension from 11/14/2024-11/27/2024</text>
  </threadedComment>
  <threadedComment ref="FJ728" dT="2024-06-25T16:53:38.22" personId="{BD9F14B1-586D-4003-9078-20757623659F}" id="{4FB8720D-45B7-47AB-9B94-8EC7E87BDD8B}">
    <text>14-day site suspension from 06/25/2024 - 07/08/2024</text>
  </threadedComment>
  <threadedComment ref="E735" dT="2024-05-28T16:44:23.44" personId="{6ACDF388-FD89-4715-840F-8DAE1216F62B}" id="{E915F971-8495-446A-A117-A09F4AC827FC}">
    <text xml:space="preserve">EVM Update: The address on the EVM needs to be updated from 620 Moorefield Park Drive, Suite 205, Richmond, VA 23236, to 620 Moorefield Park Drive, Suite 205, North Chesterfield, VA 23236.
</text>
  </threadedComment>
  <threadedComment ref="DV738" dT="2022-06-30T05:51:28.77" personId="{BD9F14B1-586D-4003-9078-20757623659F}" id="{16C74A88-D077-4DBB-A95F-9F4A3AE0AC93}">
    <text>14-Day Site Suspension from 08/01/22-08/14/22
Remedial must be completed prior to reactivation.
Any lingering inspection finding(s) must be resolved prior to reactivation</text>
  </threadedComment>
  <threadedComment ref="DV747" dT="2022-02-14T19:56:54.14" personId="{BD9F14B1-586D-4003-9078-20757623659F}" id="{A5A33080-B953-44D8-B5B3-7ACAA052988A}">
    <text>14-Day Site Suspension from 03/01/22-03/14/22.
Remedial training completed with Mary Munson on 02/14/22
Any lingering inspection finding(s) must be resolved prior to reactivation.</text>
  </threadedComment>
  <threadedComment ref="FJ747" dT="2024-06-11T20:03:55.93" personId="{BD9F14B1-586D-4003-9078-20757623659F}" id="{04D4396C-D49B-4737-979C-AF34029C8DFC}">
    <text>28-day site suspension from 06/11/2024 - 07/08/24</text>
  </threadedComment>
  <threadedComment ref="DV749" dT="2022-02-08T19:56:22.28" personId="{BD9F14B1-586D-4003-9078-20757623659F}" id="{21847F4E-D220-463E-A976-955E6BDAF9D1}">
    <text>14-Day Site Suspension from 02/15/22-02/28/22
Remedial training completed with Eric Freidrich on 02/09/22.
Any lingering inspection finding(s) must be resolved prior to reactivation</text>
  </threadedComment>
  <threadedComment ref="FJ749" dT="2024-03-01T13:30:58.83" personId="{BD9F14B1-586D-4003-9078-20757623659F}" id="{F25E46C0-2895-4BF5-B9B7-F1AA952E0EB6}">
    <text>28-day site suspension from 03/01/24 - 03/27/24.</text>
  </threadedComment>
  <threadedComment ref="GK749" dT="2025-04-03T17:17:13.69" personId="{B1CA94D3-EF58-461F-9A28-3517BAE4337A}" id="{264CC2E7-9BA1-4C80-AA96-6D27EF8BD718}">
    <text>56-day site suspension from 04/03/2025-05/28/2025</text>
  </threadedComment>
  <threadedComment ref="DH750" dT="2021-09-17T18:43:37.41" personId="{BD9F14B1-586D-4003-9078-20757623659F}" id="{0317DA4D-B7C9-4D5E-9C5D-9B41DC55B244}">
    <text>14-Day Site Suspension from 09/17/21-09/30/21. 
Remedial training completed with Debbie Simpson.
Any lingering inspection findings must be resolved prior to reactivation.</text>
  </threadedComment>
  <threadedComment ref="DV751" dT="2022-06-29T21:06:30.79" personId="{BD9F14B1-586D-4003-9078-20757623659F}" id="{C0FCEE18-B061-4390-8663-D7D3A59A157B}">
    <text>14-Day Site Suspension from 07/15/22 -07/28/22
Remedial training completed with Nelle Cornelison (RA) on 06/29/22.
Any lingering inspection finding(s) must be resolved prior to reactivation</text>
  </threadedComment>
  <threadedComment ref="DH752" dT="2021-03-16T16:43:38.42" personId="{95DDFE4B-21CB-4556-A617-E5EC156BA382}" id="{409100AD-AB9C-40B7-B2B5-21C707783EBA}">
    <text>Remedial training with Theresa Hart</text>
  </threadedComment>
  <threadedComment ref="DH752" dT="2021-04-20T02:48:19.09" personId="{95DDFE4B-21CB-4556-A617-E5EC156BA382}" id="{F9F37D50-4CAD-42CB-93BA-AEA8E5587AF0}" parentId="{409100AD-AB9C-40B7-B2B5-21C707783EBA}">
    <text>14-Day Site Suspension from April 5-18.</text>
  </threadedComment>
  <threadedComment ref="E757" dT="2026-04-16T22:03:32.91" personId="{BAD9F2B3-B7B1-4395-9150-2ACE52BD3F94}" id="{2E80D61F-FD89-4B98-81E3-1E753B8F76D4}">
    <text>No Evacuation Route/Plan</text>
  </threadedComment>
  <threadedComment ref="E765" dT="2023-08-03T20:48:17.48" personId="{BD9F14B1-586D-4003-9078-20757623659F}" id="{F5A89545-A814-4A78-A298-482EE2830EC3}">
    <text>Inactivated per Site Management 08/03/2023</text>
  </threadedComment>
  <threadedComment ref="E765" dT="2024-02-22T13:54:16.40" personId="{75F57A3C-F86C-4425-BDF9-D25C19709452}" id="{76E04288-182A-4EE9-9D55-FC63800D44F5}" parentId="{F5A89545-A814-4A78-A298-482EE2830EC3}">
    <text xml:space="preserve">pquesada2/21/2024 4:38:07 PMChecklist approved. Site move completed. Site move from 2131 Airport Dr to 1911 Airport Drive Green Bay, WI 54313 within same zip code. No change in site code. FAA-AKT and IAR RPs added. Reactivated for FAA-AKT administration. </text>
  </threadedComment>
  <threadedComment ref="E765" dT="2024-02-22T13:54:20.43" personId="{75F57A3C-F86C-4425-BDF9-D25C19709452}" id="{EF0F0B96-7DB2-4E83-9288-4AF9F998FA0B}" parentId="{F5A89545-A814-4A78-A298-482EE2830EC3}">
    <text xml:space="preserve">pquesada11/22/2023 11:28:37 AMAccounting approved name change from CAVU Aviation to Pilotsmith, Inc. No change in EIN/No change in site code required. </text>
  </threadedComment>
  <threadedComment ref="DV769" dT="2022-09-13T17:12:57.47" personId="{BD9F14B1-586D-4003-9078-20757623659F}" id="{4F272663-BD56-43C9-8E6C-08F66B58EDAC}">
    <text>14-Day AKT site suspension from 09/15/22-09/28/22
Remedial training completed with Bryan Rood on 09/13/22.
Any inspection discrepanc(ies) must be resolved prior to reactivation.</text>
  </threadedComment>
  <threadedComment ref="FJ770" dT="2024-08-20T16:02:09.52" personId="{BD9F14B1-586D-4003-9078-20757623659F}" id="{37F8345D-0F34-4E95-9CB6-3CEEFB3D1956}">
    <text>14-day site suspension from 08/20/2024 - 09/02/2024.</text>
  </threadedComment>
  <threadedComment ref="FJ773" dT="2024-07-25T18:37:56.06" personId="{BD9F14B1-586D-4003-9078-20757623659F}" id="{1352D6D6-10F7-4C8F-B3B6-F4607132F217}">
    <text>14-day site suspension from 07/25/2024 - 08/07/2024.</text>
  </threadedComment>
  <threadedComment ref="E776" dT="2024-04-11T18:33:09.37" personId="{BD9F14B1-586D-4003-9078-20757623659F}" id="{E2D4D404-C608-49E3-97A0-6D484CC64F34}">
    <text>Per Donna Meyer, 04/11/24: "In response to your inquiry, Yes, we do intend to keep the testing center active.  I have recently retaken my Proctor Certification exam."</text>
  </threadedComment>
  <threadedComment ref="E776" dT="2024-10-07T16:31:28.08" personId="{914A198E-3B77-4D87-B3E6-24A34BEBBCAE}" id="{67B872A8-30C1-4FEC-913B-7347470CFEE8}" parentId="{E2D4D404-C608-49E3-97A0-6D484CC64F34}">
    <text>Per Donna Meyer, 10/08/24: “Yes, we do plan to resume testing very soon.  I, Donna Meyer, Testing Center Supervisor, have been out with medical issues (knee and hip replacements), and not able to schedule and perform the duties required.  I am working on getting my proctor recurrent training/exam completed this week and will open up some available time on the schedule.
Thank you, please let me know if you need anything else from me on this matter.”</text>
  </threadedComment>
  <threadedComment ref="E779" dT="2024-04-10T16:36:33.24" personId="{BD9F14B1-586D-4003-9078-20757623659F}" id="{26E9C134-0961-410D-87CD-58AEE3A05616}">
    <text>Per Neni Watkins, "04/08/24: "We are pleased to notify you that Scandinavian Aviation Academy Inc. (LAS92101) will resume administering FAA-AKT effective April 8, 2024."</text>
  </threadedComment>
  <threadedComment ref="E779" dT="2025-01-10T21:54:28.97" personId="{B1CA94D3-EF58-461F-9A28-3517BAE4337A}" id="{0A2C4E99-516E-40F1-93C2-A0E749D8AEC3}" parentId="{26E9C134-0961-410D-87CD-58AEE3A05616}">
    <text>Per Neni Watkins, 01/10/2025: “We plan to offer the testing services again in the future.  The company was changing its customer strategy, and we expect more activity starting later this spring.”</text>
  </threadedComment>
  <threadedComment ref="E779" dT="2025-04-02T17:08:44.27" personId="{B1CA94D3-EF58-461F-9A28-3517BAE4337A}" id="{1DA54F82-6CF9-49E0-956C-464558C3A9DE}" parentId="{26E9C134-0961-410D-87CD-58AEE3A05616}">
    <text>Follow up email sent 04/02/2025 to confirm Spring 2025 start of AKT</text>
  </threadedComment>
  <threadedComment ref="E779" dT="2025-04-10T04:59:25.29" personId="{B1CA94D3-EF58-461F-9A28-3517BAE4337A}" id="{2E026E68-9943-4EF3-B64E-D299BAE77BA8}" parentId="{26E9C134-0961-410D-87CD-58AEE3A05616}">
    <text>Per Neni Watkins, 04/09/2025: “...we may not resume testing until mid-summer or the fall academic semester.”</text>
  </threadedComment>
  <threadedComment ref="FJ779" dT="2024-11-08T22:41:55.97" personId="{B1CA94D3-EF58-461F-9A28-3517BAE4337A}" id="{F862E332-4E26-42D3-BF2D-82FA8C42A9E9}">
    <text>14-day site suspension from 11/08/2024-11/21/2024</text>
  </threadedComment>
  <threadedComment ref="E780" dT="2024-04-09T18:50:21.48" personId="{BD9F14B1-586D-4003-9078-20757623659F}" id="{D4B331BC-E510-44BD-B74A-53DCB56428D5}">
    <text>Per Denise Duncan, 04/09/2024: "Yes, we are going to resume. We had a physical inspection but now need to have a tutorial for administering exams through the new PSI system. Is there an online tutorial available?
Time just gets away during the day and I have forgotten to follow up."</text>
  </threadedComment>
  <threadedComment ref="E781" dT="2024-04-10T17:14:01.01" personId="{B7C1D1CA-46E6-4FD5-944B-18983660B6F2}" id="{0FDE2900-C2C1-49B2-ACF8-470D70D30F39}">
    <text>Per GBugay, 04/10/24, Follow-up offline email sent to payam_kambob@yahoo.com returned mailer.daemon.</text>
  </threadedComment>
  <threadedComment ref="GK782" dT="2025-10-03T15:59:33.66" personId="{B1CA94D3-EF58-461F-9A28-3517BAE4337A}" id="{53140BDD-B5D8-463F-BE1A-C0A2BED7D752}">
    <text>14-day site suspension from 10/03/2025-10/16/2025</text>
  </threadedComment>
  <threadedComment ref="DH783" dT="2021-10-13T18:56:55.65" personId="{BD9F14B1-586D-4003-9078-20757623659F}" id="{3460F7DB-EB71-4E51-9465-0D520190ED0B}">
    <text>14-Day Site Suspension from 11/01/21-11/14/21
Remedial training completed with Amanda DeLillo and and Francis Nocifora on 10/13/21.
Any lingering inspection finding(s) must be resolved prior to reactivation</text>
  </threadedComment>
  <threadedComment ref="FJ783" dT="2024-02-16T15:38:18.97" personId="{BD9F14B1-586D-4003-9078-20757623659F}" id="{CC1C0D2D-C94D-4BA4-B9A3-D584A47BE051}">
    <text>28-day site suspension from 02/16/24 - 03/14/24</text>
  </threadedComment>
  <threadedComment ref="E784" dT="2025-10-02T17:56:47.83" personId="{D4B0EBCA-9D67-44E6-BA39-768421C7196C}" id="{079B7AB2-E863-4E35-B3C1-66E2CE5FF05E}">
    <text>Email responses from Zoltan Bodnar “We do not intend to close the testing center. 
The proctors that we have on staff primaly doing FAA checks and it is clashing with the times for the AKT testing times.
Make it difficult to schedule anyone.” 10/02/25</text>
  </threadedComment>
  <threadedComment ref="E785" dT="2024-06-19T18:33:57.02" personId="{BD9F14B1-586D-4003-9078-20757623659F}" id="{81036AE8-2304-4127-9FD7-B1325B0804B7}">
    <text>Per E.Herrera, 06/19/2024: "Removed FAA - AKT and FAA - IAR RP pending resolution of outstanding invoices.  Also removed Thomas Black from our 'Voucher/Bill Me Later' program."</text>
  </threadedComment>
  <threadedComment ref="E786" dT="2024-04-10T17:10:23.78" personId="{B7C1D1CA-46E6-4FD5-944B-18983660B6F2}" id="{86F993D4-A863-4449-8F66-32FDD8B74159}">
    <text>Per GBugay, 04/10/24, No active proctor as of today. Follow-up offline email sent to lisa.reed@sterlingflight.com returned mailer.daemon.</text>
  </threadedComment>
  <threadedComment ref="DV786" dT="2022-02-14T20:00:12.33" personId="{BD9F14B1-586D-4003-9078-20757623659F}" id="{AF09FF63-8262-46C5-9849-BF2800800704}">
    <text>14-Day Site Suspension from 03/01/22-03/14/22
Remedial training completed with Lisa Reed on 02/15/22.
Any lingering inspection finding(s) must be resolved prior to reactivation</text>
  </threadedComment>
  <threadedComment ref="DH787" dT="2021-09-20T16:25:43.13" personId="{BD9F14B1-586D-4003-9078-20757623659F}" id="{7894EE47-6A45-4BF4-8D45-1122D81AA148}">
    <text>14-Day Site Suspension from 10/01/21-10/14/21.  
Remedial training required for all active proctors.
Any lingering inspection finding(s) must be resolved prior to activation.</text>
  </threadedComment>
  <threadedComment ref="E788" dT="2024-04-10T17:27:51.26" personId="{B7C1D1CA-46E6-4FD5-944B-18983660B6F2}" id="{6CC68BB6-EEF9-44A6-8B54-3B9C68B3B6C4}">
    <text>Per GBugay, 04/10/24, No active proctor as of today. Follow-up offline email sent to aviationschoolofexcellence@surfsouth.com returned mailer.daemon.</text>
    <extLst>
      <x:ext xmlns:xltc2="http://schemas.microsoft.com/office/spreadsheetml/2020/threadedcomments2" uri="{F7C98A9C-CBB3-438F-8F68-D28B6AF4A901}">
        <xltc2:checksum>744696041</xltc2:checksum>
        <xltc2:hyperlink startIndex="85" length="40" url="aviationschoolofexcellence@surfsouth.com"/>
      </x:ext>
    </extLst>
  </threadedComment>
  <threadedComment ref="CO788" dT="2022-03-14T20:07:32.83" personId="{BD9F14B1-586D-4003-9078-20757623659F}" id="{6613E785-AFAD-46F7-ABC1-58DADEA18D11}">
    <text>Retry end of year.  Per inspector: "Sent an email, made calls to the schooll and didn't have answer. At the day of the inspection spoke with the owner and found out he was hospitalized and schooll was closed. Only him is in charge of the schooll. Coun't do the inspection."  Invoice will be paid per inspection policy agreement with Steve</text>
  </threadedComment>
  <threadedComment ref="E789" dT="2023-07-26T16:22:19.22" personId="{BD9F14B1-586D-4003-9078-20757623659F}" id="{399F08A9-658B-4712-A118-BC0D3B332B85}">
    <text>Per JSachlebe, 07/25/23 email: "... will need to be closed for the foreseeable future. The two employees ... left our company"</text>
  </threadedComment>
  <threadedComment ref="E789" dT="2024-04-10T17:15:57.61" personId="{B7C1D1CA-46E6-4FD5-944B-18983660B6F2}" id="{7A7E58E7-805E-478F-8390-738318DA39D4}" parentId="{399F08A9-658B-4712-A118-BC0D3B332B85}">
    <text>Per GBugay, 04/10/24, No active proctor as of today. Follow-up offline email sent to sandra.barrett@carveraero.com returned mailer.daemon.</text>
    <extLst>
      <x:ext xmlns:xltc2="http://schemas.microsoft.com/office/spreadsheetml/2020/threadedcomments2" uri="{F7C98A9C-CBB3-438F-8F68-D28B6AF4A901}">
        <xltc2:checksum>2960801655</xltc2:checksum>
        <xltc2:hyperlink startIndex="85" length="29" url="sandra.barrett@carveraero.com"/>
      </x:ext>
    </extLst>
  </threadedComment>
  <threadedComment ref="E791" dT="2024-10-04T18:00:41.89" personId="{B1CA94D3-EF58-461F-9A28-3517BAE4337A}" id="{01555A37-A868-46CB-AA8B-B27C742966AA}">
    <text>10/04/2024, unable to communicate with the testing center PS. Mailer Daemon. No other contact on file.</text>
  </threadedComment>
  <threadedComment ref="E792" dT="2025-01-10T17:17:14.74" personId="{B1CA94D3-EF58-461F-9A28-3517BAE4337A}" id="{2575C404-1890-4E48-8AE1-6247FE39D621}">
    <text>Per E.Simmons, 01/07/2025: “Determined that Carson Darby can no longer serve as a proctor. Notified General Manager Richard Bramwell and confirmed that site may continue operating with a new Provider Supervisor. Chris Eves will complete application process to take on role. Added site back to FAA - AKT and FAA - IAR pools.”</text>
  </threadedComment>
  <threadedComment ref="E792" dT="2025-06-10T18:15:50.65" personId="{B1CA94D3-EF58-461F-9A28-3517BAE4337A}" id="{A80BE42B-9B9A-490D-87BC-3F41B38F9374}" parentId="{2575C404-1890-4E48-8AE1-6247FE39D621}">
    <text>Per G.Sanchez, 06/10/2025, last timeblock established was 12/31/2024.</text>
  </threadedComment>
  <threadedComment ref="E792" dT="2025-07-02T20:20:01.00" personId="{585D3AF4-88E3-4C03-BFE0-F66057603F6B}" id="{72BEC925-807F-401F-B6FF-557012185384}" parentId="{2575C404-1890-4E48-8AE1-6247FE39D621}">
    <text>Per D.Guevara, 07/2/2025, last timeblock was on 06/28/25; last AKT administered was on 11/21/24. No other timeblocks established.</text>
  </threadedComment>
  <threadedComment ref="E792" dT="2025-07-03T17:33:12.89" personId="{B1CA94D3-EF58-461F-9A28-3517BAE4337A}" id="{83B76590-16E7-44DD-B2C0-39E40CEB7660}" parentId="{2575C404-1890-4E48-8AE1-6247FE39D621}">
    <text>Per Samantha Alatto, 07/03/2025: “I have been working on getting our testing center back open. We have one current proctor, myself, and I have two more that will be active in the next two weeks. We will resume testing by then.”</text>
  </threadedComment>
  <threadedComment ref="E794" dT="2024-07-11T19:59:59.32" personId="{BD9F14B1-586D-4003-9078-20757623659F}" id="{AF48115C-DDC0-4B2B-9FC2-A46653AD856A}">
    <text xml:space="preserve">Per Elaine Setzer-Maxwell, "We have been and continue to monitor our FAA situation at Caldwell Community College and intend to make a decision by the end of month.  July 31,2024 we hope to continue or discontinue our operations and will be in contact with you as to what our next steps will be."
</text>
  </threadedComment>
  <threadedComment ref="E795" dT="2024-04-17T21:21:51.17" personId="{BD9F14B1-586D-4003-9078-20757623659F}" id="{AA7B9BA3-E09F-4057-991D-A71FEC2F3361}">
    <text>Per David Silchman, 04/17/2024: "We plan on resuming testing within the next month, thank you"</text>
  </threadedComment>
  <threadedComment ref="E795" dT="2024-04-17T21:27:23.20" personId="{BD9F14B1-586D-4003-9078-20757623659F}" id="{E5D36380-FCAD-4F2C-958D-E4FBC35A026E}" parentId="{AA7B9BA3-E09F-4057-991D-A71FEC2F3361}">
    <text>No active proctor currently associated with the site.</text>
  </threadedComment>
  <threadedComment ref="E796" dT="2024-06-24T17:17:53.52" personId="{BD9F14B1-586D-4003-9078-20757623659F}" id="{EBB449ED-8EB6-49BE-9BD7-1FEAC0A103C1}">
    <text>Per E.Herrera, 06/24/2024: "The owner who was also the proctor of the site  Linda Scully  passed away as of 06/23/2024."</text>
  </threadedComment>
  <threadedComment ref="E796" dT="2024-06-24T17:24:08.29" personId="{BD9F14B1-586D-4003-9078-20757623659F}" id="{90D3A122-6F2D-4C52-8628-2BC22BCE8CDF}" parentId="{EBB449ED-8EB6-49BE-9BD7-1FEAC0A103C1}">
    <text>Ownership change.</text>
  </threadedComment>
  <threadedComment ref="E796" dT="2024-07-24T19:37:01.35" personId="{BD9F14B1-586D-4003-9078-20757623659F}" id="{974B422D-3AE4-44EA-B050-2CFE8FC3DEC7}" parentId="{EBB449ED-8EB6-49BE-9BD7-1FEAC0A103C1}">
    <text>Per P.Quesda, 07/24/2024, site will contact PSI Site Management for status update(s).</text>
  </threadedComment>
  <threadedComment ref="E798" dT="2024-04-17T18:52:34.81" personId="{BD9F14B1-586D-4003-9078-20757623659F}" id="{4B84864D-2F44-4AD4-8AC9-8029BD785607}">
    <text>Per response, 04/17/2024, "Clarion County Airport would like to resume testing as soon as possible.+</text>
  </threadedComment>
  <threadedComment ref="E798" dT="2024-04-17T18:54:23.99" personId="{BD9F14B1-586D-4003-9078-20757623659F}" id="{F6372E37-B71A-442E-B2EF-782A3E8148CD}" parentId="{4B84864D-2F44-4AD4-8AC9-8029BD785607}">
    <text>Side note:  Follow up email sent to confirm supplement books count and edition as well as proctor statuses - all are currently under "Inactive Pending Recertification" statuses.</text>
  </threadedComment>
  <threadedComment ref="E801" dT="2024-04-10T17:46:08.10" personId="{B7C1D1CA-46E6-4FD5-944B-18983660B6F2}" id="{8F0CED8C-6AF8-482C-9729-2FD1DE586378}">
    <text>Per Gus Yialamas, 04/10/24, "Yes we are interested in activating the test center again." Site has no active proctor; need to confirm supplement book edition.</text>
  </threadedComment>
  <threadedComment ref="E803" dT="2024-10-04T17:36:22.23" personId="{B1CA94D3-EF58-461F-9A28-3517BAE4337A}" id="{81D5373B-DF16-433C-BE54-6A464216CD1F}">
    <text>Per Hailey Hoyt, 10/04/2024: “We have closed our testing site back in April and don’t have plans to resume testing here for now. “</text>
  </threadedComment>
  <threadedComment ref="E805" dT="2023-12-12T16:08:56.39" personId="{BD9F14B1-586D-4003-9078-20757623659F}" id="{045935C2-5202-4612-9D89-75415091AB0C}">
    <text>Per EHerrera, 12/12/23: "Removed FAA - AKT RP. Reached out to Mr. Vasquez on 11/29/2023 looking for a status update on their center. As of 12/12/2023 Mr. Vasquez has not responded. 2023 YTD volume, limited scheduled, proctors accounts sharing the same email address."</text>
  </threadedComment>
  <threadedComment ref="E806" dT="2024-04-10T17:34:01.06" personId="{B7C1D1CA-46E6-4FD5-944B-18983660B6F2}" id="{9C07139E-1FD7-4694-8657-FA5FC95045AB}">
    <text>Per GBugay, 04/10/24, Site is in "Pending Status" No active proctor as of today. Follow-up offline email sent to avedlftschokv@verizon.net returned mailer.daemon.</text>
    <extLst>
      <x:ext xmlns:xltc2="http://schemas.microsoft.com/office/spreadsheetml/2020/threadedcomments2" uri="{F7C98A9C-CBB3-438F-8F68-D28B6AF4A901}">
        <xltc2:checksum>1543396045</xltc2:checksum>
        <xltc2:hyperlink startIndex="113" length="25" url="mailto:avedlftschokv@verizon.net"/>
      </x:ext>
    </extLst>
  </threadedComment>
  <threadedComment ref="E808" dT="2025-07-02T20:21:33.26" personId="{585D3AF4-88E3-4C03-BFE0-F66057603F6B}" id="{C18C18C3-51B0-43B6-8466-6DC3EA792A50}">
    <text xml:space="preserve">Per D.Guevara, 07/2/2025, last timeblock was on 10/25/24; last AKT administered was on 11/22/24. No other timeblocks established.
</text>
  </threadedComment>
  <threadedComment ref="FJ808" dT="2024-11-18T22:47:31.13" personId="{B1CA94D3-EF58-461F-9A28-3517BAE4337A}" id="{003DEAE7-6F55-4A69-95F5-F85D3E9CC9B0}">
    <text>14-day site suspension from 11/18/2024-12/02/2024</text>
  </threadedComment>
  <threadedComment ref="E809" dT="2024-10-07T16:29:20.79" personId="{914A198E-3B77-4D87-B3E6-24A34BEBBCAE}" id="{EC467EF2-C702-4480-98D4-4EAD28DA07BF}">
    <text xml:space="preserve">Per Richard Newman , 10/08/24, “Hello!
We suspended testing pending PSI's reversal and raising compensation from $20 per test to $75 per test, as it should be.”
</text>
  </threadedComment>
  <threadedComment ref="DV809" dT="2022-09-14T23:16:28.30" personId="{BD9F14B1-586D-4003-9078-20757623659F}" id="{1F6A0E3B-09CF-4AF8-AAB6-35BF501C4E24}">
    <text>14-Day AKT site suspension from 09/15/22-09/25/22
Remedial training completed with Richard Newman on 09/14/22
Any inspection discrepanc(ies) must be resolved prior to reactivation.</text>
  </threadedComment>
  <threadedComment ref="E810" dT="2024-04-10T17:44:20.45" personId="{B7C1D1CA-46E6-4FD5-944B-18983660B6F2}" id="{772087A8-58F7-42F0-954F-B358B4D29894}">
    <text>Per GBugay, 04/10/24, No active proctor as of today. Follow-up offline email sent to amber@bergstromaircraft.com returned mailer.daemon.</text>
    <extLst>
      <x:ext xmlns:xltc2="http://schemas.microsoft.com/office/spreadsheetml/2020/threadedcomments2" uri="{F7C98A9C-CBB3-438F-8F68-D28B6AF4A901}">
        <xltc2:checksum>3187999495</xltc2:checksum>
        <xltc2:hyperlink startIndex="85" length="27" url="amber@bergstromaircraft.com"/>
      </x:ext>
    </extLst>
  </threadedComment>
  <threadedComment ref="E811" dT="2023-10-26T01:40:16.95" personId="{BD9F14B1-586D-4003-9078-20757623659F}" id="{832CF5CD-5B82-44CA-9BAD-572ECD56B188}">
    <text>Ownership Change</text>
  </threadedComment>
  <threadedComment ref="E811" dT="2024-07-16T20:19:01.31" personId="{BD9F14B1-586D-4003-9078-20757623659F}" id="{B874B670-6B31-49A0-8EAB-C69DF84AFE95}" parentId="{832CF5CD-5B82-44CA-9BAD-572ECD56B188}">
    <text>Per Mat Liknaitzky, 07/16/2024: " We’d like to continue giving tests.
We’ve been trying to get your assistance in restarting, but so far we haven’t gotten anywhere.
We have been in touch with Patrick Quesada and are waiting"</text>
  </threadedComment>
  <threadedComment ref="DH811" dT="2021-03-01T20:48:58.71" personId="{95DDFE4B-21CB-4556-A617-E5EC156BA382}" id="{6DE09BF2-E37C-4A7B-8BEF-0424E8EE6BE6}">
    <text>Remedial training with Tom Hannawa and Tara Azeez</text>
  </threadedComment>
  <threadedComment ref="DH811" dT="2021-04-20T02:46:43.90" personId="{95DDFE4B-21CB-4556-A617-E5EC156BA382}" id="{140219A6-1293-41DE-86EB-FEF312EB1673}" parentId="{6DE09BF2-E37C-4A7B-8BEF-0424E8EE6BE6}">
    <text>14-Day Site Suspension from April 5-18.</text>
  </threadedComment>
  <threadedComment ref="E812" dT="2024-05-03T20:33:57.25" personId="{BD9F14B1-586D-4003-9078-20757623659F}" id="{493268B9-CC72-48E9-943B-286310EAC7A3}">
    <text>Per PQuesada, 05/03/2024: "FAA-AKT site will be offline pending new site location.  Informed site to reach out to PSI as soon as possible once new location is finalized."</text>
  </threadedComment>
  <threadedComment ref="CO814" dT="2022-07-14T18:20:00.75" personId="{BD9F14B1-586D-4003-9078-20757623659F}" id="{E02BA0B6-0C09-46AF-91CB-850084AD870A}">
    <text>Per inspector. "They moved the testing center to another location. The new Testing center is under construction  The plans are to get ready on the first week of August/22. I took some pictures.  Invoice will be paid per agreement with Steve.</text>
  </threadedComment>
  <threadedComment ref="DV814" dT="2022-06-29T20:18:37.17" personId="{BD9F14B1-586D-4003-9078-20757623659F}" id="{CA20C04B-9124-4CFA-994E-1D30287D1C5C}">
    <text>14-Day Site Suspension from 07/01/22-07/14/22
Remedial must be completed prior to reactivation.
Any lingering inspection finding(s) must be resolved prior to reactivation</text>
  </threadedComment>
  <threadedComment ref="E815" dT="2023-10-31T20:51:04.69" personId="{BD9F14B1-586D-4003-9078-20757623659F}" id="{2043B9A5-A81B-4BE8-AA48-1CBE673C84E3}">
    <text>10/31/2023:  Per phone call with Provider Supervisor.  Site is moving testing room to different building within the same campus. -Rhonda Cole-Green.  
Site has been advised to coordinate with site.management@psionline.com</text>
    <extLst>
      <x:ext xmlns:xltc2="http://schemas.microsoft.com/office/spreadsheetml/2020/threadedcomments2" uri="{F7C98A9C-CBB3-438F-8F68-D28B6AF4A901}">
        <xltc2:checksum>794762276</xltc2:checksum>
        <xltc2:hyperlink startIndex="193" length="29" url="site.management@psionline.com"/>
      </x:ext>
    </extLst>
  </threadedComment>
  <threadedComment ref="E815" dT="2024-04-09T15:35:33.06" personId="{BD9F14B1-586D-4003-9078-20757623659F}" id="{1F9660F1-67D8-48A2-96E9-5088203788C1}" parentId="{2043B9A5-A81B-4BE8-AA48-1CBE673C84E3}">
    <text>Per Rhonda Cole-Green, 04/08/2024: "...we are not closing the site. However, we recently relocated to a newly, renovated building (same campus, same side of the street), which was indicated before the actual move. Pictures of Building 8, Moor Hall, must be taken and submitted for final approval to resume testing from what we were advised. Plans are to submit photos no later than next Wednesday, 04/17/2024."</text>
  </threadedComment>
  <threadedComment ref="E816" dT="2025-12-24T21:17:18.84" personId="{B1CA94D3-EF58-461F-9A28-3517BAE4337A}" id="{692958FE-7CAF-4377-8C8D-99AF1C5D293C}">
    <text xml:space="preserve">Per E.Herrera, 12/24/2025: “FYI, temp removed FAA - AKT RP and removed RA role for Marc Barth until this site gets their new location approved by PSI.”
</text>
  </threadedComment>
  <threadedComment ref="DV816" dT="2022-02-14T20:34:35.33" personId="{BD9F14B1-586D-4003-9078-20757623659F}" id="{E44C41EB-19D2-4BC7-B01F-5A84B833872C}">
    <text>14-Day Site Suspension from 03/01/2022-03/14/2022
Remedial training completed with Tera Pennock on 02/08/22.
Any lingering inspection finding(s) must be resolved prior to reactivation.</text>
  </threadedComment>
  <threadedComment ref="E817" dT="2024-12-13T19:44:23.50" personId="{B1CA94D3-EF58-461F-9A28-3517BAE4337A}" id="{7F8A7269-D736-4882-A994-44E6495EBB96}">
    <text>FAA Training School</text>
  </threadedComment>
  <threadedComment ref="E818" dT="2024-01-25T19:04:33.25" personId="{B7C1D1CA-46E6-4FD5-944B-18983660B6F2}" id="{E8095610-6AAD-46C0-9960-A9C098EBD428}">
    <text>Per Eherrera, 10/5/2022 "Inspector reported testing center under construction. Removing FAA - AKT and FAA - IAR RP for now."</text>
  </threadedComment>
  <threadedComment ref="CO818" dT="2022-11-28T18:50:29.21" personId="{BD9F14B1-586D-4003-9078-20757623659F}" id="{7FD48C32-7BDF-4A2B-89EF-24FA45999EAC}">
    <text>Unsuccessfull inspection. Invoice paid per agreement with SPumilia</text>
  </threadedComment>
  <threadedComment ref="E819" dT="2024-01-25T19:34:23.09" personId="{B7C1D1CA-46E6-4FD5-944B-18983660B6F2}" id="{D9DD9B6A-E5B2-47E0-AE5A-D421E24B0A17}">
    <text>Per pquesada, 3/5/2020 "
Removed FAA-AKT pool. Site pending testing center move. Will need to be reapproved for FAA-AKT. "</text>
  </threadedComment>
  <threadedComment ref="CO820" dT="2022-03-22T19:13:28.11" personId="{BD9F14B1-586D-4003-9078-20757623659F}" id="{1ACA51E7-70E7-4191-8B11-5A7277975E88}">
    <text>Inspector came without an appointment confirmation.  Invoice will not be paid.</text>
  </threadedComment>
  <threadedComment ref="E821" dT="2024-03-15T15:38:25.25" personId="{BD9F14B1-586D-4003-9078-20757623659F}" id="{6A7F8878-BC8B-4348-BC2C-6228BFDF1418}">
    <text>Per FCardoso, 03/08/24: "The site was closed. I got the information with the neighbor; the site was sold and the new owner is applying to continue with PSI tests."</text>
  </threadedComment>
  <threadedComment ref="E821" dT="2024-03-27T16:36:19.64" personId="{BD9F14B1-586D-4003-9078-20757623659F}" id="{0E19A8E6-B899-4D15-B175-68087AED5DFE}" parentId="{6A7F8878-BC8B-4348-BC2C-6228BFDF1418}">
    <text>Per PQuesada, 03/27/24: "Spoke with Brent King with the site and confirmed they’re not closing down"</text>
  </threadedComment>
  <threadedComment ref="DV821" dT="2022-12-07T17:58:54.03" personId="{BD9F14B1-586D-4003-9078-20757623659F}" id="{0413FC2E-CFAD-40E0-B245-68615587933B}">
    <text>28-Day AKT registration suspension from 12/05/2022-01/01/2023
Remedial training completed with Brentt King on 12/05/22 (LOC)
Any inspection discrepanc(ies) must be resolved prior to reactivation.</text>
  </threadedComment>
  <threadedComment ref="EB821" dT="2024-09-27T18:44:12.45" personId="{B1CA94D3-EF58-461F-9A28-3517BAE4337A}" id="{4D19DE27-4D3D-46C0-AAD8-EF1AF69EA390}">
    <text>03/29/2024.  Paid invoice on failed inspection.</text>
  </threadedComment>
  <threadedComment ref="DH822" dT="2021-10-13T17:56:30.81" personId="{BD9F14B1-586D-4003-9078-20757623659F}" id="{7C6D385A-46C6-44A6-A74F-547B57B7BEF8}">
    <text>14-Day Site Suspension from 10/15/21-10/29/21.
Remedial training completed with Torey Aylward (the only active proctor) on 10/12/21.
Any lingering inspection finding(s) must be resolved prior to reactivation</text>
  </threadedComment>
  <threadedComment ref="E828" dT="2024-06-13T19:39:01.38" personId="{BD9F14B1-586D-4003-9078-20757623659F}" id="{80848EEA-5315-4E61-AD40-F69948AE8813}">
    <text>Per Lisa Levin, 06/04/2024: "I have not been giving any tests for several months due to the lack of compensation as it's not worth the time it takes for the return in revenue."</text>
  </threadedComment>
  <threadedComment ref="E832" dT="2024-12-06T20:21:31.47" personId="{B1CA94D3-EF58-461F-9A28-3517BAE4337A}" id="{F1B8A54A-EA7D-4CDF-881F-B55A7788F6F3}">
    <text>Front door too narrow to let wheelchair bound AKT applicants through</text>
  </threadedComment>
  <threadedComment ref="FJ833" dT="2024-10-17T19:00:57.07" personId="{B1CA94D3-EF58-461F-9A28-3517BAE4337A}" id="{353EBA18-6AD5-4505-BF49-CE86FED81793}">
    <text xml:space="preserve">14-day site suspension from 10/17/2024-10/30/2024
</text>
  </threadedComment>
  <threadedComment ref="FJ834" dT="2024-12-12T17:26:41.15" personId="{B1CA94D3-EF58-461F-9A28-3517BAE4337A}" id="{23CC722C-9F5F-4A76-BCB3-47A28CDE2D50}">
    <text>14-day site suspension from 12/12/2024-12/25/2024. 
Inspection discrepanc(ies) would need to be resolved prior to reinstatement</text>
  </threadedComment>
  <threadedComment ref="GK835" dT="2025-04-03T16:26:52.81" personId="{B1CA94D3-EF58-461F-9A28-3517BAE4337A}" id="{ABE3E85B-93E6-411D-8DB6-74E3C85F1C94}">
    <text>28-day site suspension from 04/03/2025-04/30/2025</text>
  </threadedComment>
  <threadedComment ref="FJ836" dT="2024-04-04T15:33:59.50" personId="{BD9F14B1-586D-4003-9078-20757623659F}" id="{E49CB06D-EBD2-4066-9CCE-BDAAA334F9B4}">
    <text>28-day site suspension from 04/04/24 - 05/01/24.</text>
  </threadedComment>
  <threadedComment ref="FJ837" dT="2024-10-28T16:19:25.97" personId="{B1CA94D3-EF58-461F-9A28-3517BAE4337A}" id="{6C74C11F-B2A2-447E-A7A1-ED97CA675496}">
    <text>28-day site suspension from 10/28/2024-11/25/2024</text>
  </threadedComment>
  <threadedComment ref="E838" dT="2026-01-30T17:50:19.88" personId="{B1CA94D3-EF58-461F-9A28-3517BAE4337A}" id="{D1D7A8D4-C693-4EF4-AFCE-3A6E4784D291}">
    <text>Per E.Herrera, 01/30/2026: “Effective immediately, I have suspended all FAA testing at ABS33113 Air Global Aviation Training Center Corp..  My plan is to proceed with closing procedures this coming week.”</text>
  </threadedComment>
  <threadedComment ref="E839" dT="2024-12-11T08:56:01.24" personId="{B1CA94D3-EF58-461F-9A28-3517BAE4337A}" id="{E1A6D46B-A550-42B2-A171-E1CB669A8A99}">
    <text>Suspended due to not having restroom access in the same building as the testing center. No surveillance to the other building.</text>
  </threadedComment>
  <threadedComment ref="E840" dT="2023-08-24T20:33:05.78" personId="{BD9F14B1-586D-4003-9078-20757623659F}" id="{6496398D-F41C-4B47-83AB-3552996EF1C2}">
    <text>Site move</text>
  </threadedComment>
  <threadedComment ref="DV841" dT="2022-06-30T05:51:45.41" personId="{BD9F14B1-586D-4003-9078-20757623659F}" id="{6C3E8D09-FDE8-4479-9CAE-B35A9A30C394}">
    <text>14-Day Site Suspension from 08/01/22-08/14/22
Remedial training completed with Robert Clark.
Any lingering inspection finding(s) must be resolved prior to reactivation</text>
  </threadedComment>
  <threadedComment ref="FJ843" dT="2024-09-19T12:34:57.79" personId="{B1CA94D3-EF58-461F-9A28-3517BAE4337A}" id="{6218C9C5-B726-4176-A7FC-79E78F4D6E7A}">
    <text>14-day site suspension from 09/19/2024-10/02/2024</text>
  </threadedComment>
  <threadedComment ref="CO844" dT="2021-11-12T21:27:27.45" personId="{BD9F14B1-586D-4003-9078-20757623659F}" id="{433324A8-F2F4-4086-AFE3-9BA6C8B2024F}">
    <text>Inspector pre-announced inspection visit, came, no one at the site.  Invoice will be paid per agreement with Steve.</text>
  </threadedComment>
  <threadedComment ref="CO844" dT="2022-01-07T23:51:45.74" personId="{BD9F14B1-586D-4003-9078-20757623659F}" id="{1E940095-04A3-4596-87CC-7844AAE065A6}" parentId="{433324A8-F2F4-4086-AFE3-9BA6C8B2024F}">
    <text>Retry inspection in 2022</text>
  </threadedComment>
  <threadedComment ref="CO844" dT="2022-09-02T20:19:04.41" personId="{BD9F14B1-586D-4003-9078-20757623659F}" id="{D60BDF6F-497A-4DE3-8238-5D5A783DD90D}" parentId="{433324A8-F2F4-4086-AFE3-9BA6C8B2024F}">
    <text>Retried inspection to no avail.  Inspector noted site closed. Neighboring business couldn't confirm active status</text>
  </threadedComment>
  <threadedComment ref="CO870" dT="2021-05-24T16:50:08.19" personId="{BD9F14B1-586D-4003-9078-20757623659F}" id="{62D0B3CB-EDEF-4F25-AA5A-F5F27E918582}">
    <text>Site confirmed inspection appointment but failed to show up.  Invoice paid.</text>
  </threadedComment>
  <threadedComment ref="CO935" dT="2021-05-17T18:28:28.50" personId="{BD9F14B1-586D-4003-9078-20757623659F}" id="{D521A0BC-5F3D-4877-8FF5-6474B9A32C0E}">
    <text>Inspector went without an appointment confirmation.  Site was on "Pending Status"; advised to CONFIRM prior to visit.  Invoice will not be paid.</text>
  </threadedComment>
  <threadedComment ref="DH946" dT="2021-10-12T17:33:26.71" personId="{BD9F14B1-586D-4003-9078-20757623659F}" id="{2B277138-6277-4657-81BD-4EBB8378AB4D}">
    <text>15-Day Suspension from 10/16/2021 - 10/31/2021.
Any lingering inspection finding(s) must be resolved prior to reactivation.</text>
  </threadedComment>
  <threadedComment ref="E948" dT="2023-10-23T18:42:27.27" personId="{BD9F14B1-586D-4003-9078-20757623659F}" id="{9846ED04-EF2C-4A45-9134-1A24BE094938}">
    <text>10/23/23: Pending proctor applications.</text>
  </threadedComment>
  <threadedComment ref="E951" dT="2023-12-28T16:22:19.75" personId="{BD9F14B1-586D-4003-9078-20757623659F}" id="{9E69E4DB-C42C-4970-813A-385F807BAD77}">
    <text>Per Eherrera, 12/23/2023, " Sunlonda Ross submitted the following closures request in True Talent"</text>
  </threadedComment>
  <threadedComment ref="E954" dT="2024-07-05T16:25:34.39" personId="{BD9F14B1-586D-4003-9078-20757623659F}" id="{3096BD17-55F6-49E6-85E8-C836A3BEBD3C}">
    <text>Per H.Smith, 07/05/2024: "This testing center was deactivated and will no longer be allowed to conduct testing with PSI exams as a result of failed security measures and instances of security breaches"</text>
  </threadedComment>
  <threadedComment ref="E955" dT="2024-05-20T20:43:35.95" personId="{75F57A3C-F86C-4425-BDF9-D25C19709452}" id="{BF44E355-D181-4BD2-9273-3875E02F8529}">
    <text xml:space="preserve">Per Lee Kotwicki, 5/20/24: "I sent Hettion Smith an email on April 2nd notifying her that we would no longer be a test center for PSI as of June 30, 2024." </text>
  </threadedComment>
  <threadedComment ref="CO959" dT="2021-08-17T23:36:50.42" personId="{BD9F14B1-586D-4003-9078-20757623659F}" id="{4C9FDF48-80A6-4918-86AE-AA643025A990}">
    <text>Inspector came, no one was at the site.  Communcation sent prior to visit, no response.  Invoice will be paid per agreement with Steve.</text>
  </threadedComment>
  <threadedComment ref="CO959" dT="2022-01-07T23:52:18.46" personId="{BD9F14B1-586D-4003-9078-20757623659F}" id="{07733099-A403-4EB9-8158-128F95223533}" parentId="{4C9FDF48-80A6-4918-86AE-AA643025A990}">
    <text>Retry inspection in 2022</text>
  </threadedComment>
  <threadedComment ref="CT959" dT="2022-01-07T23:54:11.05" personId="{BD9F14B1-586D-4003-9078-20757623659F}" id="{D5E51274-9C59-4D4C-951E-98028293D8A9}">
    <text>Re-invoice 2022</text>
  </threadedComment>
  <threadedComment ref="T960" dT="2022-04-18T20:44:50.54" personId="{BD9F14B1-586D-4003-9078-20757623659F}" id="{9B118383-5400-4D7B-B889-8D4C3CF1A609}">
    <text>Per inspector's notes, testing center located on 2nd floor. No evidence of elevator or alternate access for wheelchair bound applicants.</text>
  </threadedComment>
  <threadedComment ref="CO962" dT="2021-05-28T20:48:44.34" personId="{BD9F14B1-586D-4003-9078-20757623659F}" id="{90102F79-0DE2-48DA-8946-9A0754C4A9F2}">
    <text>Inspector went without an appointment confirmation.  Site was on "Pending Status"; advised to CONFIRM prior to visit.  Invoice will NOT be paid</text>
  </threadedComment>
  <threadedComment ref="CO962" dT="2022-01-07T23:51:28.31" personId="{BD9F14B1-586D-4003-9078-20757623659F}" id="{C671D5E4-D0ED-469D-8CE2-914C92234693}" parentId="{90102F79-0DE2-48DA-8946-9A0754C4A9F2}">
    <text>Retry inspection in 2022</text>
  </threadedComment>
  <threadedComment ref="CO974" dT="2021-05-24T16:53:07.24" personId="{BD9F14B1-586D-4003-9078-20757623659F}" id="{C486417E-DD26-41F2-B566-8A4C0C4C7789}">
    <text>Inspector visited site without appointment confirmation.  Invoice paid.</text>
  </threadedComment>
  <threadedComment ref="CO974" dT="2022-01-07T23:52:08.98" personId="{BD9F14B1-586D-4003-9078-20757623659F}" id="{8018D2FA-2855-4E4B-878A-4F32CA657970}" parentId="{C486417E-DD26-41F2-B566-8A4C0C4C7789}">
    <text>Retry inspection in 2022</text>
  </threadedComment>
  <threadedComment ref="T995" dT="2022-04-04T13:48:42.94" personId="{6ACDF388-FD89-4715-840F-8DAE1216F62B}" id="{15ED9C0B-2F44-4CEE-840E-33BA363402A4}">
    <text>No visibility of wheelchair ramp - Building entrance</text>
  </threadedComment>
  <threadedComment ref="T995" dT="2022-04-19T00:40:31.17" personId="{BD9F14B1-586D-4003-9078-20757623659F}" id="{62747AA5-ABA5-49DA-87D2-DC0F04BB9E37}" parentId="{15ED9C0B-2F44-4CEE-840E-33BA363402A4}">
    <text>Elevated building entrance.  No evidence of paved ramp to building; appears stairway access only.</text>
  </threadedComment>
  <threadedComment ref="T995" dT="2022-04-26T14:04:45.71" personId="{6ACDF388-FD89-4715-840F-8DAE1216F62B}" id="{6B5DF4B9-70EE-4BAA-832F-0BB090132926}" parentId="{15ED9C0B-2F44-4CEE-840E-33BA363402A4}">
    <text>Photos received confirming wheelchair ramp. 04/26/2022</text>
  </threadedComment>
  <threadedComment ref="T995" dT="2022-04-26T16:56:55.51" personId="{BD9F14B1-586D-4003-9078-20757623659F}" id="{AE264938-0D22-49B9-8828-542075E19503}" parentId="{15ED9C0B-2F44-4CEE-840E-33BA363402A4}">
    <text>Photos saved to the site's 2021 inspection folder.</text>
  </threadedComment>
  <threadedComment ref="E998" dT="2024-04-09T15:28:30.40" personId="{BD9F14B1-586D-4003-9078-20757623659F}" id="{BEDCDC24-BA46-44C1-8F28-CF3D0DED1732}">
    <text>Per Leighton Thron, 04/09/2024: "We plan to close FAA-AKT testing completely."</text>
  </threadedComment>
  <threadedComment ref="E999" dT="2024-04-09T15:24:43.95" personId="{BD9F14B1-586D-4003-9078-20757623659F}" id="{3E511394-3549-4E0C-B253-2F394F8F4B58}">
    <text>Per Yu Jin Yoon, 04/08/2024: "...decided to shut down the FAA-AKT administration permanently ."</text>
  </threadedComment>
  <threadedComment ref="E1000" dT="2024-04-15T15:14:56.35" personId="{BD9F14B1-586D-4003-9078-20757623659F}" id="{8E707B92-83D0-44F2-879A-75EE1DFCA7FF}">
    <text>Per EHerrera, 04/15/2024: "Autumn from ABS75011 Aviator Flight School called this morning to inform us there was a fire at the testing center this morning and they will be shut down for at least 2 months."</text>
  </threadedComment>
  <threadedComment ref="E1000" dT="2024-06-25T16:22:15.72" personId="{BD9F14B1-586D-4003-9078-20757623659F}" id="{41A3D9A0-DBC2-407C-97BD-3FA76D1BBA4B}" parentId="{8E707B92-83D0-44F2-879A-75EE1DFCA7FF}">
    <text>Per Samantha Messersmith, 06/25/2024: "We had a fire at our business and will not be bringing the testing center back when we rebuild."</text>
  </threadedComment>
  <threadedComment ref="E1002" dT="2024-10-08T18:22:41.59" personId="{B1CA94D3-EF58-461F-9A28-3517BAE4337A}" id="{0287182F-9F12-4B0F-B9F3-F38FE6008850}">
    <text>Per Rosa Luy, 10/08/2024: Potential ownership change tentatively Nov 2024.</text>
  </threadedComment>
  <threadedComment ref="E1003" dT="2023-10-26T16:41:14.84" personId="{BD9F14B1-586D-4003-9078-20757623659F}" id="{5E6B9108-6BE3-49E3-902C-64C4CAE7284D}">
    <text xml:space="preserve">05/09/2023:  FAA AKT RP dissociated pending receipt of footage requested to aid in misconduct investigation of AKT applicant FTN C1822549 
</text>
  </threadedComment>
  <threadedComment ref="E1004" dT="2025-04-04T21:26:03.28" personId="{B1CA94D3-EF58-461F-9A28-3517BAE4337A}" id="{41195EA4-2934-4E3C-B73E-2BCEFC2ED4A6}">
    <text>Site moved to Marlton. PSI-Marlton currently does not admin AKTs.</text>
  </threadedComment>
  <threadedComment ref="E1006" dT="2023-08-03T20:48:17.48" personId="{BD9F14B1-586D-4003-9078-20757623659F}" id="{B57EF076-65DD-450D-AB24-C8B091E4C1D0}">
    <text>Inactivated per Site Management 08/03/2023</text>
  </threadedComment>
  <threadedComment ref="E1006" dT="2024-02-22T13:54:16.40" personId="{75F57A3C-F86C-4425-BDF9-D25C19709452}" id="{6B554943-EAA0-4390-895D-64D2BFCBBD15}" parentId="{B57EF076-65DD-450D-AB24-C8B091E4C1D0}">
    <text xml:space="preserve">pquesada2/21/2024 4:38:07 PMChecklist approved. Site move completed. Site move from 2131 Airport Dr to 1911 Airport Drive Green Bay, WI 54313 within same zip code. No change in site code. FAA-AKT and IAR RPs added. Reactivated for FAA-AKT administration. </text>
  </threadedComment>
  <threadedComment ref="E1006" dT="2024-02-22T13:54:20.43" personId="{75F57A3C-F86C-4425-BDF9-D25C19709452}" id="{8AE7E039-6175-4055-8E45-A6A0D00EF050}" parentId="{B57EF076-65DD-450D-AB24-C8B091E4C1D0}">
    <text xml:space="preserve">pquesada11/22/2023 11:28:37 AMAccounting approved name change from CAVU Aviation to Pilotsmith, Inc. No change in EIN/No change in site code required. </text>
  </threadedComment>
  <threadedComment ref="CO1013" dT="2021-07-14T01:23:18.93" personId="{BD9F14B1-586D-4003-9078-20757623659F}" id="{5DCD0824-BDDA-42F9-B3B6-26BFC69461CF}">
    <text>Inspector confirmed appointment; TCA failed to show up.  Invoice paid</text>
  </threadedComment>
  <threadedComment ref="CO1013" dT="2021-08-27T17:35:01.75" personId="{BD9F14B1-586D-4003-9078-20757623659F}" id="{9D2B1DE7-DFCC-40C0-80F9-02F4A9E6A4F0}" parentId="{5DCD0824-BDDA-42F9-B3B6-26BFC69461CF}">
    <text>Successful 2nd Inspection</text>
  </threadedComment>
  <threadedComment ref="DV1013" dT="2022-02-08T19:52:20.27" personId="{BD9F14B1-586D-4003-9078-20757623659F}" id="{D2EC2CF3-E1E1-443B-BC08-0F925C2C0B70}">
    <text>14-Day Site Suspension from 02/15/22-02/28/22.
Remedial training completed with Ian Gookin 02/15/22
Any lingering inspection finding(s) must be resolved prior to reactivation</text>
  </threadedComment>
  <threadedComment ref="T1014" dT="2022-04-18T22:38:04.55" personId="{75F57A3C-F86C-4425-BDF9-D25C19709452}" id="{C65DDC55-7585-459E-A352-056CF5202099}">
    <text>Testing room on 2nd floor. Unable to confirm elevator or alternate access to accommodate applicants with mobility limitations.</text>
  </threadedComment>
  <threadedComment ref="T1014" dT="2022-05-11T22:29:31.42" personId="{75F57A3C-F86C-4425-BDF9-D25C19709452}" id="{A312B62E-AC5F-443C-A7BF-ADAD009CCB63}" parentId="{C65DDC55-7585-459E-A352-056CF5202099}">
    <text>Confirmed photos. Files saved to 2022 Inspection folder.</text>
  </threadedComment>
  <threadedComment ref="T1016" dT="2022-04-22T19:24:20.63" personId="{6ACDF388-FD89-4715-840F-8DAE1216F62B}" id="{EBA3D3C9-6732-4E17-BDC3-26A6EBA70CEA}">
    <text>Restroom under 32" wide</text>
  </threadedComment>
  <threadedComment ref="T1016" dT="2022-04-25T17:37:53.53" personId="{BD9F14B1-586D-4003-9078-20757623659F}" id="{410243F5-2C41-4596-BBBD-B566806D2495}" parentId="{EBA3D3C9-6732-4E17-BDC3-26A6EBA70CEA}">
    <text>Male and female door entrances may be too narrow to accomodate wheelchair bound applicants</text>
  </threadedComment>
  <threadedComment ref="DV1019" dT="2023-01-03T16:30:17.11" personId="{BD9F14B1-586D-4003-9078-20757623659F}" id="{E9CBD03A-ABDB-47B5-A681-3F25DA7B43CA}">
    <text>28-Day AKT Suspension from 12/05/22-01/01/23
Remedial training completed with Frankie Jones
Any lingering inspection finding(s) must be resolved prior to reactivation</text>
  </threadedComment>
  <threadedComment ref="CR1021" dT="2022-03-24T18:26:34.76" personId="{BD9F14B1-586D-4003-9078-20757623659F}" id="{CBCC4F65-ECB9-4E03-BF38-D152605773B7}">
    <text>Unable to send LOC.  No active proctor(s) to send communication to.</text>
  </threadedComment>
  <threadedComment ref="DV1025" dT="2022-09-12T17:14:36.47" personId="{BD9F14B1-586D-4003-9078-20757623659F}" id="{FCD57A35-3E4B-4B6E-A7F3-4AF613B4A41C}">
    <text>14-Day AKT site suspension from 09/15/22-09/28/22
Remedial training completed with Rhoda Simper on 09/12/22
Any inspection discrepan(ies) must be resolved prior to reactivation.</text>
  </threadedComment>
  <threadedComment ref="T1027" dT="2022-04-04T20:43:20.92" personId="{75F57A3C-F86C-4425-BDF9-D25C19709452}" id="{1FCAC07E-B993-44B4-B873-DCAD60A811A0}">
    <text>2 storey building no elevator, restroom door under 32"</text>
  </threadedComment>
  <threadedComment ref="T1027" dT="2022-04-06T16:24:31.73" personId="{BD9F14B1-586D-4003-9078-20757623659F}" id="{106585E4-D46A-48D9-95CA-1943BF414C4F}" parentId="{1FCAC07E-B993-44B4-B873-DCAD60A811A0}">
    <text>Testing center on 2nd floor.  Unable to confirm elevator or alternate access for wheelchair bound applicants.  Restroom entrance too narrow.</text>
  </threadedComment>
  <threadedComment ref="T1027" dT="2022-04-12T18:29:10.73" personId="{6ACDF388-FD89-4715-840F-8DAE1216F62B}" id="{8565C2E2-5E40-45FC-801C-6035F9F18D8B}" parentId="{1FCAC07E-B993-44B4-B873-DCAD60A811A0}">
    <text>ADA LOC Follow up 04/12/2022.</text>
  </threadedComment>
  <threadedComment ref="T1027" dT="2022-06-08T17:29:59.42" personId="{BD9F14B1-586D-4003-9078-20757623659F}" id="{B7A385FE-B57B-4025-A85A-C672BC8F75F9}" parentId="{1FCAC07E-B993-44B4-B873-DCAD60A811A0}">
    <text>Site established ADA testing station on ground floor meeting all AKT requirements.  ADA restroom access confirmed.  Photos saved to 2021 Inspections folder.</text>
  </threadedComment>
  <threadedComment ref="T1029" dT="2022-03-24T14:49:17.97" personId="{75F57A3C-F86C-4425-BDF9-D25C19709452}" id="{83C880BC-A6CB-477A-B464-4B80396A23C8}">
    <text>Can't open folder for photos (compressed file)</text>
  </threadedComment>
  <threadedComment ref="T1029" dT="2022-04-07T13:11:26.51" personId="{6ACDF388-FD89-4715-840F-8DAE1216F62B}" id="{ED761419-0EF2-4725-B160-D6A707EBEF1C}" parentId="{83C880BC-A6CB-477A-B464-4B80396A23C8}">
    <text>Photos are available</text>
  </threadedComment>
  <threadedComment ref="DH1029" dT="2021-11-04T19:54:18.84" personId="{BD9F14B1-586D-4003-9078-20757623659F}" id="{8335C39D-853F-4163-8470-3A581A6F6BF1}">
    <text>14-Day Site Suspension from 11/15/21-12/01/21.
Remedial training completed with Timothy Campbell (only active proctor) on 11/01/21.
Any lingering inspection finding(s) must be resolved prior to reactivation.</text>
  </threadedComment>
  <threadedComment ref="DV1032" dT="2022-09-19T16:10:03.69" personId="{BD9F14B1-586D-4003-9078-20757623659F}" id="{9B7B4A21-80A2-46A3-A1E5-97BAE63D1F4E}">
    <text>14-Day AKT site suspension from 09/15/22-09/28/22
Remedial training completed with Robert Foss on 09/15/22.
Any inspection discrepan(ies) must be resolved prior to reactivation</text>
  </threadedComment>
  <threadedComment ref="DH1040" dT="2021-10-08T13:23:14.14" personId="{6ACDF388-FD89-4715-840F-8DAE1216F62B}" id="{9C610FD1-54C3-44C8-94FC-3ABEEB9B8E68}">
    <text>Remedial training with Michelle Oden and Kimler Kimble</text>
  </threadedComment>
  <threadedComment ref="E1043" dT="2023-08-04T19:04:55.15" personId="{BD9F14B1-586D-4003-9078-20757623659F}" id="{CED71FE7-C271-4309-AB1A-5F665B1836C9}">
    <text>Inactivated 08/04/2023. Site moved, new site code; same ownership.</text>
  </threadedComment>
  <threadedComment ref="CO1053" dT="2022-03-28T18:34:52.67" personId="{BD9F14B1-586D-4003-9078-20757623659F}" id="{B9A06DAF-C12C-4C5B-8477-1A1AA37BF4B5}">
    <text>Per inspector, "Sent an email informing my visit and didn't get email return. Called  and no answer. Got at the facility and Jean Lewis left earlier because she had personal things to take care. They tried to call her but no answer. Will try to visit in another time."  Invoice will be paid per agreement with Steve P</text>
  </threadedComment>
  <threadedComment ref="DH1053" dT="2021-12-14T01:59:19.38" personId="{BD9F14B1-586D-4003-9078-20757623659F}" id="{6A1BE00B-F655-43A6-BB9B-80C93EE4ADD0}">
    <text>14-Day Site Suspension from 12/15/21-12/30/21
Remedial training completed with Jean Lewis on 12/14/21.
Any lingering inspection issue(s) must be resolved prior to reactivation.</text>
  </threadedComment>
  <threadedComment ref="DH1054" dT="2021-09-20T19:29:02.83" personId="{BD9F14B1-586D-4003-9078-20757623659F}" id="{D88EC979-DA82-4896-B4D1-AD189783DB45}">
    <text>14-Day Site Suspension from 10/15/21-10/29/21.
Remedial trianig completed with Heather Grogg (the ony active proctor)
Any lingering inspection finding(s) must be resolved prior to reactivation.</text>
  </threadedComment>
  <threadedComment ref="CO1055" dT="2021-05-24T16:58:36.00" personId="{BD9F14B1-586D-4003-9078-20757623659F}" id="{F5B02C1F-A634-4B5F-B62B-0BC7D59DD299}">
    <text>Inspector visited without an appointment confirmation.  Invoice paid.</text>
  </threadedComment>
  <threadedComment ref="CO1055" dT="2022-01-07T23:51:42.29" personId="{BD9F14B1-586D-4003-9078-20757623659F}" id="{AEA56B41-8B65-4FDC-BEE5-D4CADC53F7CB}" parentId="{F5B02C1F-A634-4B5F-B62B-0BC7D59DD299}">
    <text>Retry inspection in 2022</text>
  </threadedComment>
  <threadedComment ref="E1056" dT="2023-10-23T18:41:40.50" personId="{BD9F14B1-586D-4003-9078-20757623659F}" id="{3F5FBE91-A11A-4F6B-8B6A-6E69321EB83A}">
    <text>Per LeVar Hylton, 09/14/23: "...Yes, we are interested in re-establishing our partnership…Send any information available to begin our site reopening."</text>
  </threadedComment>
  <threadedComment ref="E1056" dT="2025-02-18T05:13:02.36" personId="{B1CA94D3-EF58-461F-9A28-3517BAE4337A}" id="{F6DA15B6-741F-4213-A23C-E8B174A4C41A}" parentId="{3F5FBE91-A11A-4F6B-8B6A-6E69321EB83A}">
    <text>Per LeVAr Hylton, 02/17/2024: “I was notified this morning that the renovations will be completed by Wednesday March 5th, 2025”</text>
  </threadedComment>
  <threadedComment ref="E1056" dT="2025-04-17T21:30:20.94" personId="{B1CA94D3-EF58-461F-9A28-3517BAE4337A}" id="{2A6310EE-2964-4F90-9709-50C5630DC47B}" parentId="{3F5FBE91-A11A-4F6B-8B6A-6E69321EB83A}">
    <text>Per LeVar Hylton, 04/17/2025, site will be resuming AKT in the next few weeks.</text>
  </threadedComment>
  <threadedComment ref="DH1058" dT="2021-10-12T23:56:58.60" personId="{BD9F14B1-586D-4003-9078-20757623659F}" id="{B5D3A918-3849-4149-9EF7-122BBC9C3D28}">
    <text>14-Day Site Suspension from 11/01/21-11/14/21.
Remedial training completed with Marvin Woidyla and Delcy Park on 10/12/21
Any lingering inspection finding(s) must be resolved prior to reactivation.</text>
  </threadedComment>
  <threadedComment ref="DH1058" dT="2021-11-12T18:59:00.64" personId="{BD9F14B1-586D-4003-9078-20757623659F}" id="{8C90852F-36BC-4485-9889-13EED5EEBF57}" parentId="{B5D3A918-3849-4149-9EF7-122BBC9C3D28}">
    <text>Suspension will continue until inspection discrepancy findings have been resolved.</text>
  </threadedComment>
  <threadedComment ref="DV1058" dT="2022-06-29T21:00:32.48" personId="{BD9F14B1-586D-4003-9078-20757623659F}" id="{271695D3-CDD5-464C-BE2E-10F828FA2D47}">
    <text>28-Day Site Suspension from 07/15/22-08/11/22
Remedial completed with Marvin Woidyla on 06/29/22
Any lingering inspection finding(s) must be resolved prior to reactivation</text>
  </threadedComment>
  <threadedComment ref="E1059" dT="2025-03-31T20:59:53.08" personId="{B1CA94D3-EF58-461F-9A28-3517BAE4337A}" id="{738B1FE7-3349-4D2B-954B-18C44E4CD0E7}">
    <text>Site move</text>
  </threadedComment>
  <threadedComment ref="E1060" dT="2025-02-20T15:36:57.71" personId="{8232184A-9B71-47AD-A9DC-C10E4A47E7CC}" id="{7035A013-8EAE-4E32-B732-F95FC4C24F74}">
    <text>PSI LV Site closed 05/28/24 as per Jerica Payne- Under new ownership Brainseed</text>
  </threadedComment>
  <threadedComment ref="E1062" dT="2024-04-12T16:09:36.31" personId="{BD9F14B1-586D-4003-9078-20757623659F}" id="{930A99EA-136B-4C57-AE1B-8F8C2DFEC6E5}">
    <text>Per Darrin Hunt, 04/12/2024: "The new pay structure implemented starting Jan 2023 forced us to terminate testing. It doesn't make sense to provide testing for PSI at a loss to us. So, no unfortunately we are not planning on resuming testing, and have closed administration permanently."</text>
  </threadedComment>
  <threadedComment ref="CO1063" dT="2021-07-30T20:35:07.81" personId="{BD9F14B1-586D-4003-9078-20757623659F}" id="{64A5A062-0B15-41BB-A48C-71A38FC2435F}">
    <text>Inspector visited without confirmation of an offline site.  Invoice will NOT be paid per agreement.</text>
  </threadedComment>
  <threadedComment ref="CO1063" dT="2022-01-07T23:51:24.10" personId="{BD9F14B1-586D-4003-9078-20757623659F}" id="{D9E6A8ED-0B25-4E74-9061-EBF4F3707752}" parentId="{64A5A062-0B15-41BB-A48C-71A38FC2435F}">
    <text>Retry inspection in 2022</text>
  </threadedComment>
  <threadedComment ref="E1065" dT="2023-09-05T20:42:47.65" personId="{75F57A3C-F86C-4425-BDF9-D25C19709452}" id="{9F42CC91-B3C5-40D6-A29E-534009A06483}">
    <text xml:space="preserve">The site is not longer doing PSI tests. </text>
  </threadedComment>
  <threadedComment ref="DW1065" dT="2023-09-05T21:20:08.88" personId="{BD9F14B1-586D-4003-9078-20757623659F}" id="{6DC73BA3-0F06-4069-9A92-77D1026348CF}">
    <text>Site marked as Active, should have been Offline - last AKT 03/24/23.  Failed inspection.  Invoice will be paid per agreement with PSI.</text>
  </threadedComment>
  <threadedComment ref="E1066" dT="2024-07-15T16:01:24.86" personId="{BD9F14B1-586D-4003-9078-20757623659F}" id="{B25F6A73-E1FA-4A35-B1BE-7702DCB0D7AD}">
    <text>Per Christine Litton, 07/13/2024: "Please remove us from your list of testing centers. Since last years change in the fee structure we have discovered that we have been losing hundreds of dollars...the cost is prohibitive."</text>
  </threadedComment>
  <threadedComment ref="E1067" dT="2024-04-25T18:38:26.53" personId="{BD9F14B1-586D-4003-9078-20757623659F}" id="{1D736AE1-9882-4436-96EB-0D113740F085}">
    <text xml:space="preserve">Per Jen Nunes, 04/25/2024: "we are actually moving into a brand-new ADA compliant building in just a few weeks.  I am currently working through the PSI paperwork for the pre-approvals for the new location."
</text>
  </threadedComment>
  <threadedComment ref="E1067" dT="2024-06-06T18:45:13.11" personId="{BD9F14B1-586D-4003-9078-20757623659F}" id="{9FEDCBF9-37AE-4B94-AC96-0607A70316CF}" parentId="{1D736AE1-9882-4436-96EB-0D113740F085}">
    <text>Per EHerrera request, 06/06/2024, site has been given an extension to July 31, 2024 to resolve ADA non-compliance issue.</text>
  </threadedComment>
  <threadedComment ref="DV1069" dT="2024-02-13T17:40:52.69" personId="{BD9F14B1-586D-4003-9078-20757623659F}" id="{9AFD2B5A-368A-45A1-94D0-D102CBA0DDE3}">
    <text>14-day suspension</text>
  </threadedComment>
  <threadedComment ref="ES1069" dT="2024-02-13T17:41:05.18" personId="{BD9F14B1-586D-4003-9078-20757623659F}" id="{3C44297C-F07A-4E34-8BEE-685A5A2947EB}">
    <text>28-day suspension</text>
  </threadedComment>
  <threadedComment ref="FJ1069" dT="2024-02-13T17:41:32.36" personId="{BD9F14B1-586D-4003-9078-20757623659F}" id="{64D4A4B2-6F2D-4E56-81E2-0CC264DFF30D}">
    <text>56-day site suspension from 02/13/24 - 04/09/24.</text>
  </threadedComment>
  <threadedComment ref="E1070" dT="2024-03-15T07:54:41.87" personId="{BD9F14B1-586D-4003-9078-20757623659F}" id="{C3D66B2E-1E65-46B0-9081-E4B6B6485C25}">
    <text xml:space="preserve">Per FCardoso, 03/07/2024: "When I visited found out they are not doing PSI tests anymore.  Judith Vaughn, the supervisor, tried to communicate with PSI office and never got an answer."
</text>
  </threadedComment>
  <threadedComment ref="E1070" dT="2024-04-04T19:14:51.12" personId="{BD9F14B1-586D-4003-9078-20757623659F}" id="{F5DB93E3-C019-4B83-8444-E5554BE68883}" parentId="{C3D66B2E-1E65-46B0-9081-E4B6B6485C25}">
    <text>04/04/2024: Advised Judith Vaughn to notify site.management of AKT closure.</text>
  </threadedComment>
  <threadedComment ref="E1071" dT="2024-04-11T15:08:14.09" personId="{BD9F14B1-586D-4003-9078-20757623659F}" id="{9F9F47E0-88D9-4F71-AB19-D66B6558FF10}">
    <text>Per Mary Hall, 04/10/2024: "No, not for what you are paying unless this has changed"</text>
  </threadedComment>
  <threadedComment ref="DV1071" dT="2022-02-08T19:53:48.40" personId="{BD9F14B1-586D-4003-9078-20757623659F}" id="{E2955100-8B5E-4D32-AC27-FF4BDE6F41B9}">
    <text>14-Day Site Suspension from 02/15/22-02/28/22
Remedial training completed with Mary Hall on 02/08/22
Any lingering inspection finding(s) must be resolved prior to reactivation</text>
  </threadedComment>
  <threadedComment ref="E1072" dT="2024-04-17T18:27:20.23" personId="{BD9F14B1-586D-4003-9078-20757623659F}" id="{B8574A40-6B14-42AB-B4A1-8C74203AD926}">
    <text>Per Vicki Vroom, 04/17/2024: "We do not plan to resume testing so would like to close FAA-AKT administration permanently."</text>
  </threadedComment>
  <threadedComment ref="DH1076" dT="2021-10-01T18:38:05.62" personId="{BD9F14B1-586D-4003-9078-20757623659F}" id="{73F4483A-9656-4EA8-92CE-DFEFA4657C30}">
    <text>14-Day Site Suspension from 10/15/21-10/29/21.
Remedial training with Kevin Billups and Kenneth Burrs completed on 10/05/2021.
Any lingering inspection finding(s) must be resolved prior to reactivation.</text>
  </threadedComment>
  <threadedComment ref="T1077" dT="2023-06-20T20:40:48.96" personId="{75F57A3C-F86C-4425-BDF9-D25C19709452}" id="{F1E5C3C8-8DA3-4D4A-98DE-05AC3449BBE0}">
    <text xml:space="preserve">Testing center located on above ground floor. No evidence of elevator or alternate access for applicants with mobility limitations. </text>
  </threadedComment>
  <threadedComment ref="DV1077" dT="2022-09-19T16:09:35.26" personId="{BD9F14B1-586D-4003-9078-20757623659F}" id="{5652B896-BA4B-446E-8352-011840116B0A}">
    <text>14-Day AKT site suspension from 09/15/22-09/28/22
Remedial training must be completed prior to reactivation
Any inspection discrepan(ies) must be resolved prior to reactivation</text>
  </threadedComment>
  <threadedComment ref="E1078" dT="2023-07-28T15:59:40.87" personId="{BD9F14B1-586D-4003-9078-20757623659F}" id="{8BA2389F-77C7-4BD5-8F42-5EACEE1920B8}">
    <text xml:space="preserve">Per Gene Long, 07/28/23: "I am notifying you that the test center owner was killed in a plane crash. I am a proctor and helped run the school and test center, but am out of date and cannot log in."
</text>
  </threadedComment>
  <threadedComment ref="E1082" dT="2023-10-26T16:42:06.09" personId="{BD9F14B1-586D-4003-9078-20757623659F}" id="{2C277035-8EC5-413B-A13E-C6874481551F}">
    <text xml:space="preserve">Per EHerrera, 10/25/2023: "...He [Gary Ciriello] is looking to close the testing center at the end of the year"
</text>
  </threadedComment>
  <threadedComment ref="DV1082" dT="2022-09-13T17:01:21.29" personId="{BD9F14B1-586D-4003-9078-20757623659F}" id="{0B7087DA-4326-4C57-96EB-8DC67388A02D}">
    <text>14-Day AKT site suspension from 09/15/22-09/28/22
Remedial training completed with Gary Ciriello on 09/13/22
Any inspection discrepanc(ies) must be resolved prior to reactivation</text>
  </threadedComment>
  <threadedComment ref="E1085" dT="2023-10-24T17:02:03.55" personId="{BD9F14B1-586D-4003-9078-20757623659F}" id="{AF891F4D-81B3-4081-BC66-9D6C4B4BDB53}">
    <text xml:space="preserve">10/24/2023:  Ownership Change &amp; Rearrangement per email - Branden Yarbrough 
</text>
  </threadedComment>
  <threadedComment ref="DV1085" dT="2022-09-12T20:49:40.69" personId="{BD9F14B1-586D-4003-9078-20757623659F}" id="{7E40DECB-D393-491E-B5F0-29E5B026DC7B}">
    <text>14-Day AKT site suspension from 09/15/22-09/28/22
Remedial training completed with Joseph Keck.
Any inspection discrepanc(ies) must be resolved prior to reactivation.</text>
  </threadedComment>
  <threadedComment ref="E1086" dT="2023-12-15T17:34:40.72" personId="{BD9F14B1-586D-4003-9078-20757623659F}" id="{3FC9C11A-3603-4524-A000-5D5081E61AF2}">
    <text>Per PQuesada, 12/15/2023: "...operating until 12/20/23 and new site resource to be activated once ownership change process has been completed"</text>
  </threadedComment>
  <threadedComment ref="CO1086" dT="2022-07-14T18:10:39.82" personId="{BD9F14B1-586D-4003-9078-20757623659F}" id="{9976F9C3-967D-4C1A-837D-D7FB19177170}">
    <text>Per inspector, "Sent an email and had no answer. Give a call and didn't get answer as well.  Visited site and was closed"  Invoice will be paid per agreement with Steve.</text>
  </threadedComment>
  <threadedComment ref="E1100" dT="2023-11-06T13:01:01.81" personId="{BD9F14B1-586D-4003-9078-20757623659F}" id="{C2E5F940-805E-4052-B4C7-CE64CFADA497}">
    <text>11/06/2023: "We've recently sold the airfield and will be dissolving Shafer Flying Service Inc by the end of the year"     
-Shannon Leonberger</text>
  </threadedComment>
  <threadedComment ref="T1103" dT="2022-04-11T16:33:16.08" personId="{75F57A3C-F86C-4425-BDF9-D25C19709452}" id="{2C52052E-EB5C-4025-9BD6-593C85F68D38}">
    <text>Restroom was to narrow to accommodate mobility limitations.</text>
  </threadedComment>
  <threadedComment ref="T1103" dT="2022-04-13T19:35:53.02" personId="{BD9F14B1-586D-4003-9078-20757623659F}" id="{2C48726D-4511-4360-90FC-59404E3F8F5B}" parentId="{2C52052E-EB5C-4025-9BD6-593C85F68D38}">
    <text>Unisex restroom entrance may be too narrow to accomodate wheelchair bound applicants</text>
  </threadedComment>
  <threadedComment ref="CR1105" dT="2022-04-21T19:35:35.09" personId="{75F57A3C-F86C-4425-BDF9-D25C19709452}" id="{12FDA2C3-7A45-4B50-8172-BB316183E3EA}">
    <text>Can't send LOC due to no active associated user on EVM.</text>
  </threadedComment>
  <threadedComment ref="T1108" dT="2022-04-11T15:38:22.75" personId="{75F57A3C-F86C-4425-BDF9-D25C19709452}" id="{133D4524-7D3C-471F-8F4B-F52D32D4CBF2}">
    <text>Restroom &amp; Testing entrance may be too narrow to accomodate wheelchair bound applicants.</text>
  </threadedComment>
  <threadedComment ref="T1108" dT="2022-04-13T19:37:33.79" personId="{BD9F14B1-586D-4003-9078-20757623659F}" id="{4FD2B17D-8586-4053-A1AC-F00D80EC1950}" parentId="{133D4524-7D3C-471F-8F4B-F52D32D4CBF2}">
    <text>Testing center front entrance and restroom entrance may be too narrow to accomodate wheelchair bound applicants</text>
  </threadedComment>
  <threadedComment ref="E1111" dT="2024-04-11T15:09:11.16" personId="{BD9F14B1-586D-4003-9078-20757623659F}" id="{A044E056-0EC0-4D77-A8FF-C8E036CB4776}">
    <text>Per Tina Henderson, 04/10/2024: "All of our contracts are currently with PSI at the moment waiting for signatures."</text>
  </threadedComment>
  <threadedComment ref="E1315" dT="2023-10-18T15:09:57.20" personId="{BD9F14B1-586D-4003-9078-20757623659F}" id="{F03FB4B0-E866-4D7A-B849-A6213792C874}">
    <text>Site moved. New entry 10/18/2023</text>
  </threadedComment>
  <threadedComment ref="E1319" dT="2024-07-31T20:41:57.30" personId="{BD9F14B1-586D-4003-9078-20757623659F}" id="{EE4FA9E1-CFBD-4C60-8B82-70CDD953433C}">
    <text>Ownership Change Completed. New Site Online!  ABS92508</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sharon.hays@kctcs.edu" TargetMode="External"/><Relationship Id="rId13" Type="http://schemas.microsoft.com/office/2017/10/relationships/threadedComment" Target="../threadedComments/threadedComment1.xml"/><Relationship Id="rId3" Type="http://schemas.openxmlformats.org/officeDocument/2006/relationships/hyperlink" Target="mailto:eric@igniteflight.com" TargetMode="External"/><Relationship Id="rId7" Type="http://schemas.openxmlformats.org/officeDocument/2006/relationships/hyperlink" Target="mailto:hlcervin@alaska.edu" TargetMode="External"/><Relationship Id="rId12" Type="http://schemas.openxmlformats.org/officeDocument/2006/relationships/comments" Target="../comments1.xml"/><Relationship Id="rId2" Type="http://schemas.openxmlformats.org/officeDocument/2006/relationships/hyperlink" Target="mailto:sastahlhut@alaska.edu" TargetMode="External"/><Relationship Id="rId1" Type="http://schemas.openxmlformats.org/officeDocument/2006/relationships/hyperlink" Target="mailto:darrin.w.wargacki@testing.aero" TargetMode="External"/><Relationship Id="rId6" Type="http://schemas.openxmlformats.org/officeDocument/2006/relationships/hyperlink" Target="mailto:fobutler321@gmail.com" TargetMode="External"/><Relationship Id="rId11" Type="http://schemas.openxmlformats.org/officeDocument/2006/relationships/vmlDrawing" Target="../drawings/vmlDrawing1.vml"/><Relationship Id="rId5" Type="http://schemas.openxmlformats.org/officeDocument/2006/relationships/hyperlink" Target="mailto:k.allison@equusflightacademy.com" TargetMode="External"/><Relationship Id="rId10" Type="http://schemas.openxmlformats.org/officeDocument/2006/relationships/hyperlink" Target="mailto:nimblett@fiu.edu" TargetMode="External"/><Relationship Id="rId4" Type="http://schemas.openxmlformats.org/officeDocument/2006/relationships/hyperlink" Target="mailto:lkathy.smith@texarkanacollege.edu" TargetMode="External"/><Relationship Id="rId9" Type="http://schemas.openxmlformats.org/officeDocument/2006/relationships/hyperlink" Target="mailto:testingsupport@allatps.com%2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7B38C-8F68-4891-BFB0-37EB62CD6D62}">
  <sheetPr codeName="Sheet1" filterMode="1">
    <pageSetUpPr autoPageBreaks="0"/>
  </sheetPr>
  <dimension ref="A1:HH1326"/>
  <sheetViews>
    <sheetView showRowColHeaders="0" zoomScale="83" zoomScaleNormal="83" zoomScaleSheetLayoutView="115" workbookViewId="0">
      <pane ySplit="1" topLeftCell="A734" activePane="bottomLeft" state="frozenSplit"/>
      <selection pane="bottomLeft" activeCell="D1" sqref="A1:HH1319"/>
    </sheetView>
  </sheetViews>
  <sheetFormatPr defaultColWidth="23.54296875" defaultRowHeight="14.5" x14ac:dyDescent="0.35"/>
  <cols>
    <col min="1" max="1" width="12.54296875" style="11" customWidth="1"/>
    <col min="2" max="2" width="46" style="12" customWidth="1"/>
    <col min="3" max="3" width="13.453125" style="40" customWidth="1"/>
    <col min="4" max="4" width="13.1796875" style="43" customWidth="1"/>
    <col min="5" max="5" width="11.453125" style="11" customWidth="1"/>
    <col min="6" max="6" width="34" style="19" customWidth="1"/>
    <col min="7" max="7" width="19.54296875" style="19" customWidth="1"/>
    <col min="8" max="8" width="9.1796875" style="11" customWidth="1"/>
    <col min="9" max="9" width="13.453125" style="42" customWidth="1"/>
    <col min="10" max="10" width="13.453125" style="17" hidden="1" customWidth="1"/>
    <col min="11" max="11" width="12.1796875" style="18" customWidth="1"/>
    <col min="12" max="12" width="16.54296875" style="20" customWidth="1"/>
    <col min="13" max="13" width="15.54296875" style="20" customWidth="1"/>
    <col min="14" max="14" width="17.1796875" style="11" customWidth="1"/>
    <col min="15" max="15" width="12" style="11" customWidth="1"/>
    <col min="16" max="16" width="23.54296875" style="19" customWidth="1"/>
    <col min="17" max="17" width="16.54296875" style="11" customWidth="1"/>
    <col min="18" max="18" width="33.54296875" style="19" customWidth="1"/>
    <col min="19" max="19" width="7.54296875" style="11" customWidth="1"/>
    <col min="20" max="20" width="7.81640625" style="20" customWidth="1"/>
    <col min="21" max="21" width="17.1796875" style="20" hidden="1" customWidth="1"/>
    <col min="22" max="22" width="27.453125" style="20" hidden="1" customWidth="1"/>
    <col min="23" max="23" width="17.1796875" style="20" hidden="1" customWidth="1"/>
    <col min="24" max="24" width="19.1796875" style="20" hidden="1" customWidth="1"/>
    <col min="25" max="25" width="17.1796875" style="20" hidden="1" customWidth="1"/>
    <col min="26" max="26" width="17.453125" style="20" hidden="1" customWidth="1"/>
    <col min="27" max="27" width="14.54296875" style="22" customWidth="1"/>
    <col min="28" max="28" width="12.453125" style="23" hidden="1" customWidth="1"/>
    <col min="29" max="29" width="12.453125" style="24" hidden="1" customWidth="1"/>
    <col min="30" max="31" width="12.54296875" style="25" hidden="1" customWidth="1"/>
    <col min="32" max="32" width="12.54296875" style="21" hidden="1" customWidth="1"/>
    <col min="33" max="34" width="12.54296875" style="22" hidden="1" customWidth="1"/>
    <col min="35" max="35" width="12.54296875" style="21" hidden="1" customWidth="1"/>
    <col min="36" max="39" width="12.54296875" hidden="1" customWidth="1"/>
    <col min="40" max="40" width="12.26953125" style="27" customWidth="1"/>
    <col min="41" max="41" width="12.54296875" style="28" customWidth="1"/>
    <col min="42" max="42" width="21.1796875" style="20" hidden="1" customWidth="1"/>
    <col min="43" max="43" width="19.54296875" style="20" hidden="1" customWidth="1"/>
    <col min="44" max="44" width="18.453125" style="20" hidden="1" customWidth="1"/>
    <col min="45" max="45" width="24.54296875" style="20" hidden="1" customWidth="1"/>
    <col min="46" max="46" width="26.1796875" style="20" hidden="1" customWidth="1"/>
    <col min="47" max="47" width="18.81640625" style="20" hidden="1" customWidth="1"/>
    <col min="48" max="48" width="23.54296875" style="20" hidden="1" customWidth="1"/>
    <col min="49" max="49" width="15.453125" style="20" hidden="1" customWidth="1"/>
    <col min="50" max="50" width="20" style="20" hidden="1" customWidth="1"/>
    <col min="51" max="51" width="15.54296875" style="20" hidden="1" customWidth="1"/>
    <col min="52" max="52" width="18.54296875" style="20" hidden="1" customWidth="1"/>
    <col min="53" max="53" width="22.453125" style="20" hidden="1" customWidth="1"/>
    <col min="54" max="54" width="20.54296875" style="20" hidden="1" customWidth="1"/>
    <col min="55" max="55" width="28.453125" style="20" hidden="1" customWidth="1"/>
    <col min="56" max="56" width="16.1796875" style="20" hidden="1" customWidth="1"/>
    <col min="57" max="57" width="19.453125" style="20" hidden="1" customWidth="1"/>
    <col min="58" max="58" width="22" style="20" hidden="1" customWidth="1"/>
    <col min="59" max="59" width="18.453125" style="20" hidden="1" customWidth="1"/>
    <col min="60" max="60" width="24.54296875" style="20" hidden="1" customWidth="1"/>
    <col min="61" max="61" width="22.1796875" style="20" hidden="1" customWidth="1"/>
    <col min="62" max="62" width="15.453125" style="20" hidden="1" customWidth="1"/>
    <col min="63" max="63" width="12.81640625" style="20" hidden="1" customWidth="1"/>
    <col min="64" max="64" width="19.54296875" style="20" hidden="1" customWidth="1"/>
    <col min="65" max="65" width="15.54296875" style="20" hidden="1" customWidth="1"/>
    <col min="66" max="66" width="23.54296875" style="20" hidden="1" customWidth="1"/>
    <col min="67" max="67" width="19.453125" style="20" hidden="1" customWidth="1"/>
    <col min="68" max="68" width="21.54296875" style="20" hidden="1" customWidth="1"/>
    <col min="69" max="69" width="16.453125" style="20" hidden="1" customWidth="1"/>
    <col min="70" max="70" width="21.453125" style="20" hidden="1" customWidth="1"/>
    <col min="71" max="71" width="26.1796875" style="20" hidden="1" customWidth="1"/>
    <col min="72" max="73" width="24.453125" style="20" hidden="1" customWidth="1"/>
    <col min="74" max="74" width="25" style="20" hidden="1" customWidth="1"/>
    <col min="75" max="75" width="25.453125" style="20" hidden="1" customWidth="1"/>
    <col min="76" max="76" width="14.54296875" style="44" hidden="1" customWidth="1"/>
    <col min="77" max="77" width="14.453125" style="44" hidden="1" customWidth="1"/>
    <col min="78" max="78" width="14.453125" style="11" hidden="1" customWidth="1"/>
    <col min="79" max="79" width="14.54296875" style="44" hidden="1" customWidth="1"/>
    <col min="80" max="80" width="16.453125" style="11" hidden="1" customWidth="1"/>
    <col min="81" max="81" width="14.453125" style="35" hidden="1" customWidth="1"/>
    <col min="82" max="82" width="14.453125" style="45" hidden="1" customWidth="1"/>
    <col min="83" max="84" width="14.453125" hidden="1" customWidth="1"/>
    <col min="85" max="91" width="14.453125" style="20" hidden="1" customWidth="1"/>
    <col min="92" max="92" width="14.453125" style="34" hidden="1" customWidth="1"/>
    <col min="93" max="94" width="14.453125" style="35" hidden="1" customWidth="1"/>
    <col min="95" max="95" width="14.453125" style="20" hidden="1" customWidth="1"/>
    <col min="96" max="96" width="15.54296875" style="47" hidden="1" customWidth="1"/>
    <col min="97" max="97" width="19" style="20" hidden="1" customWidth="1"/>
    <col min="98" max="98" width="13.54296875" style="35" hidden="1" customWidth="1"/>
    <col min="99" max="99" width="12.54296875" style="35" hidden="1" customWidth="1"/>
    <col min="100" max="101" width="12.1796875" style="11" hidden="1" customWidth="1"/>
    <col min="102" max="102" width="16.453125" style="11" hidden="1" customWidth="1"/>
    <col min="103" max="103" width="12" style="20" hidden="1" customWidth="1"/>
    <col min="104" max="105" width="13" style="36" hidden="1" customWidth="1"/>
    <col min="106" max="106" width="12.453125" style="36" hidden="1" customWidth="1"/>
    <col min="107" max="107" width="16.453125" style="36" hidden="1" customWidth="1"/>
    <col min="108" max="108" width="15.54296875" style="36" hidden="1" customWidth="1"/>
    <col min="109" max="109" width="17.453125" style="36" hidden="1" customWidth="1"/>
    <col min="110" max="110" width="17.54296875" style="36" hidden="1" customWidth="1"/>
    <col min="111" max="111" width="18.453125" style="36" hidden="1" customWidth="1"/>
    <col min="112" max="112" width="17.453125" style="37" hidden="1" customWidth="1"/>
    <col min="113" max="113" width="12.54296875" style="35" hidden="1" customWidth="1"/>
    <col min="114" max="114" width="12" style="20" hidden="1" customWidth="1"/>
    <col min="115" max="115" width="12.1796875" style="20" hidden="1" customWidth="1"/>
    <col min="116" max="116" width="15.54296875" style="20" hidden="1" customWidth="1"/>
    <col min="117" max="117" width="12" style="20" hidden="1" customWidth="1"/>
    <col min="118" max="118" width="15" style="20" hidden="1" customWidth="1"/>
    <col min="119" max="119" width="13.81640625" style="20" hidden="1" customWidth="1"/>
    <col min="120" max="120" width="14" style="20" hidden="1" customWidth="1"/>
    <col min="121" max="121" width="17.1796875" style="20" hidden="1" customWidth="1"/>
    <col min="122" max="125" width="16.453125" style="20" hidden="1" customWidth="1"/>
    <col min="126" max="126" width="17.453125" style="37" hidden="1" customWidth="1"/>
    <col min="127" max="128" width="14.453125" style="35" hidden="1" customWidth="1"/>
    <col min="129" max="129" width="16" style="20" hidden="1" customWidth="1"/>
    <col min="130" max="130" width="14.453125" style="35" hidden="1" customWidth="1"/>
    <col min="131" max="131" width="17.54296875" style="20" hidden="1" customWidth="1"/>
    <col min="132" max="132" width="15.81640625" style="40" hidden="1" customWidth="1"/>
    <col min="133" max="133" width="13.54296875" style="35" hidden="1" customWidth="1"/>
    <col min="134" max="134" width="14.453125" style="20" hidden="1" customWidth="1"/>
    <col min="135" max="135" width="15.54296875" style="20" hidden="1" customWidth="1"/>
    <col min="136" max="136" width="14.453125" style="20" hidden="1" customWidth="1"/>
    <col min="137" max="139" width="15.453125" style="20" hidden="1" customWidth="1"/>
    <col min="140" max="146" width="15.453125" style="36" hidden="1" customWidth="1"/>
    <col min="147" max="147" width="16.54296875" style="36" hidden="1" customWidth="1"/>
    <col min="148" max="148" width="16.1796875" style="36" hidden="1" customWidth="1"/>
    <col min="149" max="149" width="17.453125" style="37" hidden="1" customWidth="1"/>
    <col min="150" max="150" width="13.54296875" style="35" hidden="1" customWidth="1"/>
    <col min="151" max="151" width="14.453125" style="20" hidden="1" customWidth="1"/>
    <col min="152" max="152" width="15.54296875" style="20" hidden="1" customWidth="1"/>
    <col min="153" max="153" width="14.453125" style="20" hidden="1" customWidth="1"/>
    <col min="154" max="162" width="15.453125" style="20" hidden="1" customWidth="1"/>
    <col min="163" max="163" width="15.453125" style="27" hidden="1" customWidth="1"/>
    <col min="164" max="164" width="16.54296875" style="20" hidden="1" customWidth="1"/>
    <col min="165" max="165" width="16.1796875" style="20" hidden="1" customWidth="1"/>
    <col min="166" max="166" width="17.453125" style="34" hidden="1" customWidth="1"/>
    <col min="167" max="172" width="16.7265625" style="34" customWidth="1"/>
    <col min="173" max="175" width="17.453125" style="34" customWidth="1"/>
    <col min="176" max="176" width="16.81640625" customWidth="1"/>
    <col min="177" max="177" width="13.54296875" style="20" hidden="1" customWidth="1"/>
    <col min="178" max="178" width="14.453125" style="20" hidden="1" customWidth="1"/>
    <col min="179" max="179" width="15.453125" style="20" hidden="1" customWidth="1"/>
    <col min="180" max="180" width="14.453125" style="20" hidden="1" customWidth="1"/>
    <col min="181" max="187" width="15.453125" style="20" hidden="1" customWidth="1"/>
    <col min="188" max="188" width="15.26953125" style="20" hidden="1" customWidth="1"/>
    <col min="189" max="189" width="16" style="20" hidden="1" customWidth="1"/>
    <col min="190" max="190" width="15.453125" style="20" hidden="1" customWidth="1"/>
    <col min="191" max="191" width="16.453125" style="20" hidden="1" customWidth="1"/>
    <col min="192" max="192" width="16.1796875" style="20" hidden="1" customWidth="1"/>
    <col min="193" max="193" width="17.453125" hidden="1" customWidth="1"/>
    <col min="194" max="195" width="14.453125" style="40" hidden="1" customWidth="1"/>
    <col min="196" max="196" width="16" style="20" hidden="1" customWidth="1"/>
    <col min="197" max="197" width="14.453125" style="35" hidden="1" customWidth="1"/>
    <col min="198" max="198" width="17.54296875" style="20" customWidth="1"/>
    <col min="199" max="199" width="15.81640625" style="35" hidden="1" customWidth="1"/>
    <col min="200" max="200" width="13.54296875" style="35" hidden="1" customWidth="1"/>
    <col min="201" max="201" width="14.453125" style="20" hidden="1" customWidth="1"/>
    <col min="202" max="202" width="15.453125" style="20" hidden="1" customWidth="1"/>
    <col min="203" max="203" width="14.453125" style="20" hidden="1" customWidth="1"/>
    <col min="204" max="209" width="15.453125" style="20" hidden="1" customWidth="1"/>
    <col min="210" max="212" width="16" style="20" hidden="1" customWidth="1"/>
    <col min="213" max="213" width="15.453125" style="20" hidden="1" customWidth="1"/>
    <col min="214" max="214" width="16.26953125" style="20" hidden="1" customWidth="1"/>
    <col min="215" max="215" width="16.1796875" style="20" hidden="1" customWidth="1"/>
    <col min="216" max="216" width="17.453125" style="34" customWidth="1"/>
    <col min="217" max="774" width="23.54296875" customWidth="1"/>
  </cols>
  <sheetData>
    <row r="1" spans="1:216" s="10" customFormat="1" ht="51.7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3" t="s">
        <v>20</v>
      </c>
      <c r="V1" s="3" t="s">
        <v>21</v>
      </c>
      <c r="W1" s="4" t="s">
        <v>22</v>
      </c>
      <c r="X1" s="4" t="s">
        <v>23</v>
      </c>
      <c r="Y1" s="4" t="s">
        <v>24</v>
      </c>
      <c r="Z1" s="4" t="s">
        <v>25</v>
      </c>
      <c r="AA1" s="5" t="s">
        <v>26</v>
      </c>
      <c r="AB1" s="3" t="s">
        <v>27</v>
      </c>
      <c r="AC1" s="3" t="s">
        <v>28</v>
      </c>
      <c r="AD1" s="4" t="s">
        <v>29</v>
      </c>
      <c r="AE1" s="4" t="s">
        <v>30</v>
      </c>
      <c r="AF1" s="4" t="s">
        <v>31</v>
      </c>
      <c r="AG1" s="3" t="s">
        <v>32</v>
      </c>
      <c r="AH1" s="3" t="s">
        <v>33</v>
      </c>
      <c r="AI1" s="3" t="s">
        <v>34</v>
      </c>
      <c r="AJ1" s="3" t="s">
        <v>35</v>
      </c>
      <c r="AK1" s="3" t="s">
        <v>36</v>
      </c>
      <c r="AL1" s="3" t="s">
        <v>37</v>
      </c>
      <c r="AM1" s="3" t="s">
        <v>38</v>
      </c>
      <c r="AN1" s="4" t="s">
        <v>39</v>
      </c>
      <c r="AO1" s="4" t="s">
        <v>40</v>
      </c>
      <c r="AP1" s="4" t="s">
        <v>41</v>
      </c>
      <c r="AQ1" s="3" t="s">
        <v>42</v>
      </c>
      <c r="AR1" s="3" t="s">
        <v>43</v>
      </c>
      <c r="AS1" s="4" t="s">
        <v>44</v>
      </c>
      <c r="AT1" s="4" t="s">
        <v>45</v>
      </c>
      <c r="AU1" s="4" t="s">
        <v>46</v>
      </c>
      <c r="AV1" s="3" t="s">
        <v>47</v>
      </c>
      <c r="AW1" s="3" t="s">
        <v>48</v>
      </c>
      <c r="AX1" s="4" t="s">
        <v>49</v>
      </c>
      <c r="AY1" s="4" t="s">
        <v>50</v>
      </c>
      <c r="AZ1" s="4" t="s">
        <v>51</v>
      </c>
      <c r="BA1" s="3" t="s">
        <v>52</v>
      </c>
      <c r="BB1" s="3" t="s">
        <v>53</v>
      </c>
      <c r="BC1" s="4" t="s">
        <v>54</v>
      </c>
      <c r="BD1" s="4" t="s">
        <v>55</v>
      </c>
      <c r="BE1" s="4" t="s">
        <v>56</v>
      </c>
      <c r="BF1" s="3" t="s">
        <v>57</v>
      </c>
      <c r="BG1" s="3" t="s">
        <v>58</v>
      </c>
      <c r="BH1" s="4" t="s">
        <v>59</v>
      </c>
      <c r="BI1" s="4" t="s">
        <v>60</v>
      </c>
      <c r="BJ1" s="4" t="s">
        <v>61</v>
      </c>
      <c r="BK1" s="3" t="s">
        <v>62</v>
      </c>
      <c r="BL1" s="3" t="s">
        <v>63</v>
      </c>
      <c r="BM1" s="4" t="s">
        <v>64</v>
      </c>
      <c r="BN1" s="4" t="s">
        <v>65</v>
      </c>
      <c r="BO1" s="4" t="s">
        <v>66</v>
      </c>
      <c r="BP1" s="3" t="s">
        <v>67</v>
      </c>
      <c r="BQ1" s="3" t="s">
        <v>68</v>
      </c>
      <c r="BR1" s="4" t="s">
        <v>69</v>
      </c>
      <c r="BS1" s="4" t="s">
        <v>70</v>
      </c>
      <c r="BT1" s="4" t="s">
        <v>71</v>
      </c>
      <c r="BU1" s="3" t="s">
        <v>72</v>
      </c>
      <c r="BV1" s="3" t="s">
        <v>73</v>
      </c>
      <c r="BW1" s="4" t="s">
        <v>74</v>
      </c>
      <c r="BX1" s="6" t="s">
        <v>75</v>
      </c>
      <c r="BY1" s="6" t="s">
        <v>76</v>
      </c>
      <c r="BZ1" s="7" t="s">
        <v>77</v>
      </c>
      <c r="CA1" s="7" t="s">
        <v>78</v>
      </c>
      <c r="CB1" s="6" t="s">
        <v>79</v>
      </c>
      <c r="CC1" s="6" t="s">
        <v>80</v>
      </c>
      <c r="CD1" s="6" t="s">
        <v>81</v>
      </c>
      <c r="CE1" s="7" t="s">
        <v>82</v>
      </c>
      <c r="CF1" s="7" t="s">
        <v>83</v>
      </c>
      <c r="CG1" s="6" t="s">
        <v>84</v>
      </c>
      <c r="CH1" s="6" t="s">
        <v>85</v>
      </c>
      <c r="CI1" s="6" t="s">
        <v>86</v>
      </c>
      <c r="CJ1" s="7" t="s">
        <v>87</v>
      </c>
      <c r="CK1" s="7" t="s">
        <v>88</v>
      </c>
      <c r="CL1" s="6" t="s">
        <v>89</v>
      </c>
      <c r="CM1" s="6" t="s">
        <v>90</v>
      </c>
      <c r="CN1" s="6" t="s">
        <v>91</v>
      </c>
      <c r="CO1" s="3" t="s">
        <v>92</v>
      </c>
      <c r="CP1" s="3" t="s">
        <v>93</v>
      </c>
      <c r="CQ1" s="4" t="s">
        <v>94</v>
      </c>
      <c r="CR1" s="4" t="s">
        <v>95</v>
      </c>
      <c r="CS1" s="4" t="s">
        <v>96</v>
      </c>
      <c r="CT1" s="3" t="s">
        <v>97</v>
      </c>
      <c r="CU1" s="3" t="s">
        <v>98</v>
      </c>
      <c r="CV1" s="4" t="s">
        <v>99</v>
      </c>
      <c r="CW1" s="4" t="s">
        <v>100</v>
      </c>
      <c r="CX1" s="4" t="s">
        <v>101</v>
      </c>
      <c r="CY1" s="3" t="s">
        <v>84</v>
      </c>
      <c r="CZ1" s="3" t="s">
        <v>102</v>
      </c>
      <c r="DA1" s="4" t="s">
        <v>86</v>
      </c>
      <c r="DB1" s="4" t="s">
        <v>87</v>
      </c>
      <c r="DC1" s="4" t="s">
        <v>88</v>
      </c>
      <c r="DD1" s="3" t="s">
        <v>103</v>
      </c>
      <c r="DE1" s="3" t="s">
        <v>104</v>
      </c>
      <c r="DF1" s="4" t="s">
        <v>105</v>
      </c>
      <c r="DG1" s="4" t="s">
        <v>106</v>
      </c>
      <c r="DH1" s="4" t="s">
        <v>107</v>
      </c>
      <c r="DI1" s="3" t="s">
        <v>108</v>
      </c>
      <c r="DJ1" s="3" t="s">
        <v>109</v>
      </c>
      <c r="DK1" s="4" t="s">
        <v>110</v>
      </c>
      <c r="DL1" s="4" t="s">
        <v>111</v>
      </c>
      <c r="DM1" s="4" t="s">
        <v>112</v>
      </c>
      <c r="DN1" s="3" t="s">
        <v>113</v>
      </c>
      <c r="DO1" s="3" t="s">
        <v>114</v>
      </c>
      <c r="DP1" s="4" t="s">
        <v>115</v>
      </c>
      <c r="DQ1" s="4" t="s">
        <v>116</v>
      </c>
      <c r="DR1" s="4" t="s">
        <v>117</v>
      </c>
      <c r="DS1" s="3" t="s">
        <v>118</v>
      </c>
      <c r="DT1" s="3" t="s">
        <v>119</v>
      </c>
      <c r="DU1" s="4" t="s">
        <v>120</v>
      </c>
      <c r="DV1" s="4" t="s">
        <v>121</v>
      </c>
      <c r="DW1" s="4" t="s">
        <v>122</v>
      </c>
      <c r="DX1" s="3" t="s">
        <v>123</v>
      </c>
      <c r="DY1" s="3" t="s">
        <v>124</v>
      </c>
      <c r="DZ1" s="4" t="s">
        <v>125</v>
      </c>
      <c r="EA1" s="4" t="s">
        <v>126</v>
      </c>
      <c r="EB1" s="4" t="s">
        <v>127</v>
      </c>
      <c r="EC1" s="3" t="s">
        <v>128</v>
      </c>
      <c r="ED1" s="3" t="s">
        <v>129</v>
      </c>
      <c r="EE1" s="4" t="s">
        <v>130</v>
      </c>
      <c r="EF1" s="4" t="s">
        <v>131</v>
      </c>
      <c r="EG1" s="4" t="s">
        <v>132</v>
      </c>
      <c r="EH1" s="3" t="s">
        <v>133</v>
      </c>
      <c r="EI1" s="3" t="s">
        <v>134</v>
      </c>
      <c r="EJ1" s="4" t="s">
        <v>135</v>
      </c>
      <c r="EK1" s="4" t="s">
        <v>136</v>
      </c>
      <c r="EL1" s="4" t="s">
        <v>137</v>
      </c>
      <c r="EM1" s="3" t="s">
        <v>138</v>
      </c>
      <c r="EN1" s="3" t="s">
        <v>139</v>
      </c>
      <c r="EO1" s="4" t="s">
        <v>140</v>
      </c>
      <c r="EP1" s="4" t="s">
        <v>141</v>
      </c>
      <c r="EQ1" s="4" t="s">
        <v>142</v>
      </c>
      <c r="ER1" s="3" t="s">
        <v>143</v>
      </c>
      <c r="ES1" s="3" t="s">
        <v>144</v>
      </c>
      <c r="ET1" s="4" t="s">
        <v>145</v>
      </c>
      <c r="EU1" s="4" t="s">
        <v>146</v>
      </c>
      <c r="EV1" s="4" t="s">
        <v>147</v>
      </c>
      <c r="EW1" s="3" t="s">
        <v>148</v>
      </c>
      <c r="EX1" s="3" t="s">
        <v>149</v>
      </c>
      <c r="EY1" s="4" t="s">
        <v>150</v>
      </c>
      <c r="EZ1" s="4" t="s">
        <v>151</v>
      </c>
      <c r="FA1" s="4" t="s">
        <v>152</v>
      </c>
      <c r="FB1" s="3" t="s">
        <v>153</v>
      </c>
      <c r="FC1" s="3" t="s">
        <v>154</v>
      </c>
      <c r="FD1" s="4" t="s">
        <v>155</v>
      </c>
      <c r="FE1" s="4" t="s">
        <v>156</v>
      </c>
      <c r="FF1" s="4" t="s">
        <v>157</v>
      </c>
      <c r="FG1" s="3" t="s">
        <v>158</v>
      </c>
      <c r="FH1" s="3" t="s">
        <v>159</v>
      </c>
      <c r="FI1" s="4" t="s">
        <v>160</v>
      </c>
      <c r="FJ1" s="4" t="s">
        <v>161</v>
      </c>
      <c r="FK1" s="4" t="s">
        <v>162</v>
      </c>
      <c r="FL1" s="3" t="s">
        <v>163</v>
      </c>
      <c r="FM1" s="3" t="s">
        <v>164</v>
      </c>
      <c r="FN1" s="4" t="s">
        <v>165</v>
      </c>
      <c r="FO1" s="4" t="s">
        <v>166</v>
      </c>
      <c r="FP1" s="4" t="s">
        <v>167</v>
      </c>
      <c r="FQ1" s="3" t="s">
        <v>168</v>
      </c>
      <c r="FR1" s="3" t="s">
        <v>169</v>
      </c>
      <c r="FS1" s="4" t="s">
        <v>170</v>
      </c>
      <c r="FT1" s="4" t="s">
        <v>171</v>
      </c>
      <c r="FU1" s="4" t="s">
        <v>172</v>
      </c>
      <c r="FV1" s="3" t="s">
        <v>173</v>
      </c>
      <c r="FW1" s="3" t="s">
        <v>174</v>
      </c>
      <c r="FX1" s="4" t="s">
        <v>175</v>
      </c>
      <c r="FY1" s="4" t="s">
        <v>176</v>
      </c>
      <c r="FZ1" s="4" t="s">
        <v>177</v>
      </c>
      <c r="GA1" s="3" t="s">
        <v>178</v>
      </c>
      <c r="GB1" s="3" t="s">
        <v>179</v>
      </c>
      <c r="GC1" s="4" t="s">
        <v>180</v>
      </c>
      <c r="GD1" s="4" t="s">
        <v>181</v>
      </c>
      <c r="GE1" s="4" t="s">
        <v>182</v>
      </c>
      <c r="GF1" s="3" t="s">
        <v>183</v>
      </c>
      <c r="GG1" s="3" t="s">
        <v>184</v>
      </c>
      <c r="GH1" s="4" t="s">
        <v>185</v>
      </c>
      <c r="GI1" s="4" t="s">
        <v>186</v>
      </c>
      <c r="GJ1" s="4" t="s">
        <v>187</v>
      </c>
      <c r="GK1" s="4" t="s">
        <v>188</v>
      </c>
      <c r="GL1" s="3" t="s">
        <v>189</v>
      </c>
      <c r="GM1" s="8" t="s">
        <v>190</v>
      </c>
      <c r="GN1" s="4" t="s">
        <v>191</v>
      </c>
      <c r="GO1" s="4" t="s">
        <v>192</v>
      </c>
      <c r="GP1" s="3" t="s">
        <v>193</v>
      </c>
      <c r="GQ1" s="9" t="s">
        <v>194</v>
      </c>
      <c r="GR1" s="8" t="s">
        <v>195</v>
      </c>
      <c r="GS1" s="3" t="s">
        <v>196</v>
      </c>
      <c r="GT1" s="3" t="s">
        <v>197</v>
      </c>
      <c r="GU1" s="4" t="s">
        <v>198</v>
      </c>
      <c r="GV1" s="4" t="s">
        <v>199</v>
      </c>
      <c r="GW1" s="4" t="s">
        <v>200</v>
      </c>
      <c r="GX1" s="3" t="s">
        <v>201</v>
      </c>
      <c r="GY1" s="3" t="s">
        <v>202</v>
      </c>
      <c r="GZ1" s="4" t="s">
        <v>203</v>
      </c>
      <c r="HA1" s="4" t="s">
        <v>204</v>
      </c>
      <c r="HB1" s="4" t="s">
        <v>205</v>
      </c>
      <c r="HC1" s="3" t="s">
        <v>206</v>
      </c>
      <c r="HD1" s="3" t="s">
        <v>207</v>
      </c>
      <c r="HE1" s="4" t="s">
        <v>208</v>
      </c>
      <c r="HF1" s="4" t="s">
        <v>209</v>
      </c>
      <c r="HG1" s="4" t="s">
        <v>210</v>
      </c>
      <c r="HH1" s="4" t="s">
        <v>211</v>
      </c>
    </row>
    <row r="2" spans="1:216" ht="15" customHeight="1" x14ac:dyDescent="0.35">
      <c r="A2" s="11" t="s">
        <v>212</v>
      </c>
      <c r="B2" s="12" t="s">
        <v>213</v>
      </c>
      <c r="C2" s="13">
        <v>43009</v>
      </c>
      <c r="D2" s="13">
        <v>45551</v>
      </c>
      <c r="E2" s="14" t="s">
        <v>214</v>
      </c>
      <c r="F2" s="15" t="s">
        <v>215</v>
      </c>
      <c r="G2" s="15" t="s">
        <v>216</v>
      </c>
      <c r="H2" s="14" t="s">
        <v>217</v>
      </c>
      <c r="I2" s="16">
        <v>99615</v>
      </c>
      <c r="J2" s="17">
        <v>12495</v>
      </c>
      <c r="K2" s="18">
        <f ca="1">IF(A2&lt;&gt;"",RANDBETWEEN(1,2000)," ")</f>
        <v>1673</v>
      </c>
      <c r="L2" s="17" cm="1">
        <f t="array" ref="L2">IF(A2&lt;&gt;"",SUMPRODUCT(($E$2:$E$1303="Active") * (FK2 &gt;= $FM$2:$FM$1303) * (FK2 &lt;= $FN$2:$FN$1303) * (FL2 &gt;= $FO$2:$FO$1303) * (FL2 &lt;= $FP$2:$FP$1303)),"")</f>
        <v>1</v>
      </c>
      <c r="M2" s="17" cm="1">
        <f t="array" ref="M2">IF(A2&lt;&gt;"",SUMPRODUCT(($E$2:$E$1303="Active") * (FK2 &gt;= $FQ$2:$FQ$1303) * (FK2 &lt;= $FR$2:$FR$1303) * (FL2 &gt;= $FS$2:$FS$1303) * (FL2 &lt;= $FT$2:$FT$1303)),"")</f>
        <v>1</v>
      </c>
      <c r="N2" s="14" t="s">
        <v>218</v>
      </c>
      <c r="O2" s="14" t="s">
        <v>219</v>
      </c>
      <c r="P2" s="19" t="s">
        <v>220</v>
      </c>
      <c r="Q2" s="14" t="s">
        <v>221</v>
      </c>
      <c r="R2" s="19" t="s">
        <v>222</v>
      </c>
      <c r="S2" s="14" t="s">
        <v>223</v>
      </c>
      <c r="T2" s="20" t="s">
        <v>224</v>
      </c>
      <c r="U2" s="21"/>
      <c r="V2" s="22" t="s">
        <v>224</v>
      </c>
      <c r="W2" s="22" t="s">
        <v>224</v>
      </c>
      <c r="X2" s="22"/>
      <c r="Y2" s="22"/>
      <c r="Z2" s="22"/>
      <c r="AB2" s="23">
        <v>45728.458333333328</v>
      </c>
      <c r="AC2" s="24">
        <v>46023</v>
      </c>
      <c r="AD2" s="25">
        <v>6</v>
      </c>
      <c r="AE2" s="25">
        <v>11</v>
      </c>
      <c r="AF2" s="26">
        <v>3</v>
      </c>
      <c r="AG2" s="20">
        <v>0</v>
      </c>
      <c r="AH2" s="22">
        <v>1</v>
      </c>
      <c r="AI2" s="26">
        <v>2</v>
      </c>
      <c r="AN2" s="27" t="str">
        <f>IF(COUNT(DV2,ES2,FJ2,GK2,HH2)&gt;0,AVERAGE(DV2,ES2,FJ2,GK2,HH2),"")</f>
        <v/>
      </c>
      <c r="AO2" s="28">
        <f>IF((E2&lt;&gt;""),COUNTA(AP2:BW2)+COUNTIF(T2,"No"),"")</f>
        <v>1</v>
      </c>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0" t="s">
        <v>225</v>
      </c>
      <c r="BQ2" s="29"/>
      <c r="BR2" s="29"/>
      <c r="BS2" s="29"/>
      <c r="BT2" s="29"/>
      <c r="BU2" s="29"/>
      <c r="BV2" s="29"/>
      <c r="BW2" s="29"/>
      <c r="BX2" s="30">
        <v>44131</v>
      </c>
      <c r="BY2" s="30">
        <v>44186</v>
      </c>
      <c r="BZ2" s="14" t="s">
        <v>226</v>
      </c>
      <c r="CA2" s="30">
        <v>44186</v>
      </c>
      <c r="CB2" s="14" t="s">
        <v>227</v>
      </c>
      <c r="CC2" s="31">
        <v>44071</v>
      </c>
      <c r="CD2" s="32" t="s">
        <v>228</v>
      </c>
      <c r="CE2" s="33" t="s">
        <v>229</v>
      </c>
      <c r="CF2" s="33" t="s">
        <v>230</v>
      </c>
      <c r="CG2" s="29">
        <v>5</v>
      </c>
      <c r="CH2" s="29">
        <v>1</v>
      </c>
      <c r="CI2" s="29">
        <v>1</v>
      </c>
      <c r="CJ2" s="29">
        <v>5</v>
      </c>
      <c r="CK2" s="29">
        <v>0</v>
      </c>
      <c r="CL2" s="29">
        <v>2</v>
      </c>
      <c r="CM2" s="29">
        <v>0</v>
      </c>
      <c r="CN2" s="34">
        <f>IF(CJ2&gt;0,((CK2*0.125)+(CL2*0.25)+(CM2*1))/CJ2,"")</f>
        <v>0.1</v>
      </c>
      <c r="CO2" s="35">
        <v>44791</v>
      </c>
      <c r="CP2" s="35">
        <v>44806</v>
      </c>
      <c r="CQ2" s="20" t="s">
        <v>231</v>
      </c>
      <c r="CR2" s="35">
        <v>44806</v>
      </c>
      <c r="CS2" s="20" t="s">
        <v>232</v>
      </c>
      <c r="CT2" s="35">
        <v>44806</v>
      </c>
      <c r="CU2" s="35">
        <v>44508</v>
      </c>
      <c r="CV2" s="20" t="s">
        <v>226</v>
      </c>
      <c r="CW2" s="20" t="s">
        <v>233</v>
      </c>
      <c r="CX2" s="11" t="s">
        <v>234</v>
      </c>
      <c r="CY2" s="20">
        <v>8</v>
      </c>
      <c r="CZ2" s="36">
        <v>1</v>
      </c>
      <c r="DA2" s="36">
        <v>1</v>
      </c>
      <c r="DB2" s="36">
        <v>5</v>
      </c>
      <c r="DC2" s="36">
        <v>0</v>
      </c>
      <c r="DD2" s="36">
        <v>0</v>
      </c>
      <c r="DE2" s="36">
        <v>0</v>
      </c>
      <c r="DF2" s="36">
        <v>0</v>
      </c>
      <c r="DG2" s="36">
        <v>1</v>
      </c>
      <c r="DH2" s="37">
        <f>IF(DB2&gt;0,((DC2*0.125)+(DD2*0.25)+(DE2*0.25)+(DF2*1)+(DG2*1))/DB2,"")</f>
        <v>0.2</v>
      </c>
      <c r="DJ2" s="20" t="s">
        <v>228</v>
      </c>
      <c r="DK2" s="20" t="s">
        <v>235</v>
      </c>
      <c r="DL2" s="20" t="s">
        <v>234</v>
      </c>
      <c r="DM2" s="20">
        <v>0</v>
      </c>
      <c r="DN2" s="20">
        <v>0</v>
      </c>
      <c r="DO2" s="20">
        <v>0</v>
      </c>
      <c r="DP2" s="20">
        <v>0</v>
      </c>
      <c r="DQ2" s="20">
        <v>0</v>
      </c>
      <c r="DR2" s="20">
        <v>0</v>
      </c>
      <c r="DS2" s="20">
        <v>0</v>
      </c>
      <c r="DT2" s="20">
        <v>0</v>
      </c>
      <c r="DU2" s="20">
        <v>0</v>
      </c>
      <c r="DW2" s="35" t="s">
        <v>236</v>
      </c>
      <c r="DX2" s="35">
        <v>45540</v>
      </c>
      <c r="DY2" s="20" t="s">
        <v>237</v>
      </c>
      <c r="DZ2" s="35">
        <v>45540</v>
      </c>
      <c r="EA2" s="35" t="s">
        <v>232</v>
      </c>
      <c r="EB2" s="38">
        <v>45547</v>
      </c>
      <c r="EJ2" s="20"/>
      <c r="EK2" s="20"/>
      <c r="EL2" s="20"/>
      <c r="EM2" s="20"/>
      <c r="EN2" s="20"/>
      <c r="EO2" s="20"/>
      <c r="EP2" s="20"/>
      <c r="EQ2" s="20"/>
      <c r="ER2" s="20"/>
      <c r="ES2" s="34" t="str">
        <f>IF(EI2&lt;&gt;"",((EJ2*0.125)+((EK2+EL2+EM2+EN2+EO2)*0.25)+((EP2+EQ2+ER2)*1))/EI2,"")</f>
        <v/>
      </c>
      <c r="FG2" s="20"/>
      <c r="FJ2" s="34" t="str">
        <f>IF(EZ2&lt;&gt;"",((FA2*0.125)+((FB2+FC2+FD2+FE2+FF2)*0.25)+((FG2+FH2+FI2)*1))/EZ2,"")</f>
        <v/>
      </c>
      <c r="FK2" s="39">
        <v>57.687364000000002</v>
      </c>
      <c r="FL2" s="39">
        <v>-153.378962</v>
      </c>
      <c r="FM2" s="39">
        <v>57.32553857617787</v>
      </c>
      <c r="FN2" s="39">
        <v>58.049189423822135</v>
      </c>
      <c r="FO2" s="39">
        <v>-154.05585478585982</v>
      </c>
      <c r="FP2" s="39">
        <v>-152.70206921414018</v>
      </c>
      <c r="FQ2" s="39">
        <v>56.963713152355737</v>
      </c>
      <c r="FR2" s="39">
        <v>58.411014847644267</v>
      </c>
      <c r="FS2" s="39">
        <v>-154.73274757171967</v>
      </c>
      <c r="FT2" s="39">
        <v>-152.02517642828033</v>
      </c>
      <c r="FU2" s="35"/>
      <c r="GK2" s="34" t="str">
        <f>IF(GA2&lt;&gt;"",((GB2*0.125)+((GC2+GD2+GE2+GF2+GG2)*0.25)+((GH2+GI2+GJ2)*1))/GA2,"")</f>
        <v/>
      </c>
      <c r="GP2" s="20" t="s">
        <v>232</v>
      </c>
      <c r="HH2" s="41" t="str">
        <f>IF(GX2&lt;&gt;"",((GY2*0.125)+((GZ2+HA2+HB2+HC2+HD2)*0.25)+((HE2+HF2+HG2)*1))/GX2,"")</f>
        <v/>
      </c>
    </row>
    <row r="3" spans="1:216" ht="15" customHeight="1" x14ac:dyDescent="0.35">
      <c r="A3" s="11" t="s">
        <v>238</v>
      </c>
      <c r="B3" s="12" t="s">
        <v>239</v>
      </c>
      <c r="C3" s="13">
        <v>43829</v>
      </c>
      <c r="D3" s="13">
        <v>45551</v>
      </c>
      <c r="E3" s="11" t="s">
        <v>214</v>
      </c>
      <c r="F3" s="19" t="s">
        <v>240</v>
      </c>
      <c r="G3" s="19" t="s">
        <v>241</v>
      </c>
      <c r="H3" s="11" t="s">
        <v>217</v>
      </c>
      <c r="I3" s="42">
        <v>99669</v>
      </c>
      <c r="J3" s="17">
        <v>15531</v>
      </c>
      <c r="K3" s="18">
        <f ca="1">IF(A3&lt;&gt;"",RANDBETWEEN(1,2000)," ")</f>
        <v>805</v>
      </c>
      <c r="L3" s="17" cm="1">
        <f t="array" ref="L3">IF(A3&lt;&gt;"",SUMPRODUCT(($E$2:$E$1303="Active") * (FK3 &gt;= $FM$2:$FM$1303) * (FK3 &lt;= $FN$2:$FN$1303) * (FL3 &gt;= $FO$2:$FO$1303) * (FL3 &lt;= $FP$2:$FP$1303)),"")</f>
        <v>1</v>
      </c>
      <c r="M3" s="17" cm="1">
        <f t="array" ref="M3">IF(A3&lt;&gt;"",SUMPRODUCT(($E$2:$E$1303="Active") * (FK3 &gt;= $FQ$2:$FQ$1303) * (FK3 &lt;= $FR$2:$FR$1303) * (FL3 &gt;= $FS$2:$FS$1303) * (FL3 &lt;= $FT$2:$FT$1303)),"")</f>
        <v>1</v>
      </c>
      <c r="N3" s="11" t="s">
        <v>218</v>
      </c>
      <c r="O3" s="11" t="s">
        <v>242</v>
      </c>
      <c r="P3" s="19" t="s">
        <v>243</v>
      </c>
      <c r="Q3" s="19" t="s">
        <v>244</v>
      </c>
      <c r="R3" s="19" t="s">
        <v>245</v>
      </c>
      <c r="S3" s="11" t="s">
        <v>224</v>
      </c>
      <c r="T3" s="20" t="s">
        <v>224</v>
      </c>
      <c r="U3" s="21"/>
      <c r="V3" s="22"/>
      <c r="W3" s="22"/>
      <c r="X3" s="22"/>
      <c r="Y3" s="22"/>
      <c r="Z3" s="22"/>
      <c r="AB3" s="43">
        <v>46014.479166666664</v>
      </c>
      <c r="AC3" s="24">
        <v>46023</v>
      </c>
      <c r="AD3" s="25">
        <v>0</v>
      </c>
      <c r="AE3" s="25">
        <v>70</v>
      </c>
      <c r="AF3" s="26">
        <v>74</v>
      </c>
      <c r="AG3" s="20">
        <v>119</v>
      </c>
      <c r="AH3" s="22">
        <v>101</v>
      </c>
      <c r="AI3" s="26">
        <v>104</v>
      </c>
      <c r="AN3" s="27">
        <f>IF(COUNT(DV3,ES3,FJ3,GK3,HH3)&gt;0,AVERAGE(DV3,ES3,FJ3,GK3,HH3),"")</f>
        <v>1.1111111111111112E-2</v>
      </c>
      <c r="AO3" s="28">
        <f>IF((E3&lt;&gt;""),COUNTA(AP3:BW3)+COUNTIF(T3,"No"),"")</f>
        <v>0</v>
      </c>
      <c r="BX3" s="44">
        <v>43720</v>
      </c>
      <c r="CN3" s="34" t="str">
        <f>IF(CJ3&gt;0,((CK3*0.125)+(CL3*0.25)+(CM3*1))/CJ3,"")</f>
        <v/>
      </c>
      <c r="CO3" s="35">
        <v>44789</v>
      </c>
      <c r="CP3" s="35">
        <v>44806</v>
      </c>
      <c r="CQ3" s="20" t="s">
        <v>231</v>
      </c>
      <c r="CR3" s="35">
        <v>44959</v>
      </c>
      <c r="CS3" s="20" t="s">
        <v>232</v>
      </c>
      <c r="CT3" s="35">
        <v>44806</v>
      </c>
      <c r="CV3" s="11" t="s">
        <v>228</v>
      </c>
      <c r="CW3" s="11" t="s">
        <v>233</v>
      </c>
      <c r="CX3" s="11" t="s">
        <v>234</v>
      </c>
      <c r="CY3" s="20">
        <v>0</v>
      </c>
      <c r="CZ3" s="36">
        <v>0</v>
      </c>
      <c r="DA3" s="36">
        <v>0</v>
      </c>
      <c r="DB3" s="36">
        <v>0</v>
      </c>
      <c r="DC3" s="36">
        <v>0</v>
      </c>
      <c r="DD3" s="36">
        <v>0</v>
      </c>
      <c r="DE3" s="36">
        <v>0</v>
      </c>
      <c r="DF3" s="36">
        <v>0</v>
      </c>
      <c r="DG3" s="36">
        <v>0</v>
      </c>
      <c r="DJ3" s="20" t="s">
        <v>228</v>
      </c>
      <c r="DK3" s="20" t="s">
        <v>235</v>
      </c>
      <c r="DL3" s="20" t="s">
        <v>234</v>
      </c>
      <c r="DM3" s="20">
        <v>0</v>
      </c>
      <c r="DN3" s="20">
        <v>0</v>
      </c>
      <c r="DO3" s="20">
        <v>0</v>
      </c>
      <c r="DP3" s="20">
        <v>0</v>
      </c>
      <c r="DQ3" s="20">
        <v>0</v>
      </c>
      <c r="DR3" s="20">
        <v>0</v>
      </c>
      <c r="DS3" s="20">
        <v>0</v>
      </c>
      <c r="DT3" s="20">
        <v>0</v>
      </c>
      <c r="DU3" s="20">
        <v>0</v>
      </c>
      <c r="DW3" s="35" t="s">
        <v>246</v>
      </c>
      <c r="DX3" s="35">
        <v>45540</v>
      </c>
      <c r="DY3" s="20" t="s">
        <v>237</v>
      </c>
      <c r="DZ3" s="35">
        <v>45540</v>
      </c>
      <c r="EA3" s="35" t="s">
        <v>232</v>
      </c>
      <c r="EB3" s="38">
        <v>45547</v>
      </c>
      <c r="EC3" s="35">
        <v>45290</v>
      </c>
      <c r="ED3" s="20" t="s">
        <v>228</v>
      </c>
      <c r="EE3" s="20" t="s">
        <v>247</v>
      </c>
      <c r="EF3" s="20">
        <v>39</v>
      </c>
      <c r="EG3" s="20">
        <v>3</v>
      </c>
      <c r="EH3" s="20">
        <v>3</v>
      </c>
      <c r="EI3" s="20">
        <v>15</v>
      </c>
      <c r="EJ3" s="20">
        <v>0</v>
      </c>
      <c r="EK3" s="20">
        <v>0</v>
      </c>
      <c r="EL3" s="20">
        <v>0</v>
      </c>
      <c r="EM3" s="20">
        <v>2</v>
      </c>
      <c r="EN3" s="20">
        <v>0</v>
      </c>
      <c r="EO3" s="20">
        <v>0</v>
      </c>
      <c r="EP3" s="20">
        <v>0</v>
      </c>
      <c r="EQ3" s="20">
        <v>0</v>
      </c>
      <c r="ER3" s="20">
        <v>0</v>
      </c>
      <c r="ES3" s="34">
        <f>IF(EI3&lt;&gt;"",((EJ3*0.125)+((EK3+EL3+EM3+EN3+EO3)*0.25)+((EP3+EQ3+ER3)*1))/EI3,"")</f>
        <v>3.3333333333333333E-2</v>
      </c>
      <c r="ET3" s="35">
        <v>45489</v>
      </c>
      <c r="EU3" s="20" t="s">
        <v>248</v>
      </c>
      <c r="EV3" s="20" t="s">
        <v>234</v>
      </c>
      <c r="EW3" s="20">
        <v>61</v>
      </c>
      <c r="EX3" s="20">
        <v>2</v>
      </c>
      <c r="EY3" s="20">
        <v>1</v>
      </c>
      <c r="EZ3" s="20">
        <v>5</v>
      </c>
      <c r="FA3" s="20">
        <v>0</v>
      </c>
      <c r="FB3" s="20">
        <v>0</v>
      </c>
      <c r="FC3" s="20">
        <v>0</v>
      </c>
      <c r="FD3" s="20">
        <v>0</v>
      </c>
      <c r="FE3" s="20">
        <v>0</v>
      </c>
      <c r="FF3" s="20">
        <v>0</v>
      </c>
      <c r="FG3" s="20">
        <v>0</v>
      </c>
      <c r="FH3" s="20">
        <v>0</v>
      </c>
      <c r="FI3" s="20">
        <v>0</v>
      </c>
      <c r="FJ3" s="34">
        <f>IF(EZ3&lt;&gt;"",((FA3*0.125)+((FB3+FC3+FD3+FE3+FF3)*0.25)+((FG3+FH3+FI3)*1))/EZ3,"")</f>
        <v>0</v>
      </c>
      <c r="FK3" s="39">
        <v>60.396127</v>
      </c>
      <c r="FL3" s="39">
        <v>-150.962582</v>
      </c>
      <c r="FM3" s="39">
        <v>60.034301576177867</v>
      </c>
      <c r="FN3" s="39">
        <v>60.757952423822132</v>
      </c>
      <c r="FO3" s="39">
        <v>-151.69502117975426</v>
      </c>
      <c r="FP3" s="39">
        <v>-150.23014282024573</v>
      </c>
      <c r="FQ3" s="39">
        <v>59.672476152355735</v>
      </c>
      <c r="FR3" s="39">
        <v>61.119777847644265</v>
      </c>
      <c r="FS3" s="39">
        <v>-152.4274603595085</v>
      </c>
      <c r="FT3" s="39">
        <v>-149.49770364049149</v>
      </c>
      <c r="FU3" s="35">
        <v>45743</v>
      </c>
      <c r="FV3" s="20" t="s">
        <v>248</v>
      </c>
      <c r="FW3" s="20" t="s">
        <v>247</v>
      </c>
      <c r="FX3" s="20">
        <v>40</v>
      </c>
      <c r="FY3" s="20">
        <v>1</v>
      </c>
      <c r="FZ3" s="20">
        <v>1</v>
      </c>
      <c r="GA3" s="20">
        <v>5</v>
      </c>
      <c r="GB3" s="20">
        <v>0</v>
      </c>
      <c r="GC3" s="20">
        <v>0</v>
      </c>
      <c r="GD3" s="20">
        <v>0</v>
      </c>
      <c r="GE3" s="20">
        <v>0</v>
      </c>
      <c r="GF3" s="20">
        <v>0</v>
      </c>
      <c r="GG3" s="20">
        <v>0</v>
      </c>
      <c r="GH3" s="20">
        <v>0</v>
      </c>
      <c r="GI3" s="20">
        <v>0</v>
      </c>
      <c r="GJ3" s="20">
        <v>0</v>
      </c>
      <c r="GK3" s="34">
        <f>IF(GA3&lt;&gt;"",((GB3*0.125)+((GC3+GD3+GE3+GF3+GG3)*0.25)+((GH3+GI3+GJ3)*1))/GA3,"")</f>
        <v>0</v>
      </c>
      <c r="GP3" s="20" t="s">
        <v>232</v>
      </c>
      <c r="HH3" s="34" t="str">
        <f>IF(GX3&lt;&gt;"",((GY3*0.125)+((GZ3+HA3+HB3+HC3+HD3)*0.25)+((HE3+HF3+HG3)*1))/GX3,"")</f>
        <v/>
      </c>
    </row>
    <row r="4" spans="1:216" ht="15" customHeight="1" x14ac:dyDescent="0.35">
      <c r="A4" s="11" t="s">
        <v>249</v>
      </c>
      <c r="B4" s="12" t="s">
        <v>250</v>
      </c>
      <c r="C4" s="13">
        <v>43009</v>
      </c>
      <c r="D4" s="13">
        <v>45551</v>
      </c>
      <c r="E4" s="11" t="s">
        <v>214</v>
      </c>
      <c r="F4" s="19" t="s">
        <v>251</v>
      </c>
      <c r="G4" s="19" t="s">
        <v>252</v>
      </c>
      <c r="H4" s="11" t="s">
        <v>217</v>
      </c>
      <c r="I4" s="42">
        <v>99801</v>
      </c>
      <c r="J4" s="17">
        <v>30088</v>
      </c>
      <c r="K4" s="18">
        <f ca="1">IF(A4&lt;&gt;"",RANDBETWEEN(1,2000)," ")</f>
        <v>1840</v>
      </c>
      <c r="L4" s="17" cm="1">
        <f t="array" ref="L4">IF(A4&lt;&gt;"",SUMPRODUCT(($E$2:$E$1303="Active") * (FK4 &gt;= $FM$2:$FM$1303) * (FK4 &lt;= $FN$2:$FN$1303) * (FL4 &gt;= $FO$2:$FO$1303) * (FL4 &lt;= $FP$2:$FP$1303)),"")</f>
        <v>1</v>
      </c>
      <c r="M4" s="17" cm="1">
        <f t="array" ref="M4">IF(A4&lt;&gt;"",SUMPRODUCT(($E$2:$E$1303="Active") * (FK4 &gt;= $FQ$2:$FQ$1303) * (FK4 &lt;= $FR$2:$FR$1303) * (FL4 &gt;= $FS$2:$FS$1303) * (FL4 &lt;= $FT$2:$FT$1303)),"")</f>
        <v>1</v>
      </c>
      <c r="N4" s="11" t="s">
        <v>218</v>
      </c>
      <c r="O4" s="11" t="s">
        <v>242</v>
      </c>
      <c r="P4" s="19" t="s">
        <v>253</v>
      </c>
      <c r="Q4" s="11" t="s">
        <v>254</v>
      </c>
      <c r="R4" s="19" t="s">
        <v>255</v>
      </c>
      <c r="S4" s="11" t="s">
        <v>224</v>
      </c>
      <c r="T4" s="20" t="s">
        <v>224</v>
      </c>
      <c r="U4" s="21"/>
      <c r="V4" s="22"/>
      <c r="W4" s="22"/>
      <c r="X4" s="22"/>
      <c r="Y4" s="22"/>
      <c r="Z4" s="22"/>
      <c r="AB4" s="43">
        <v>46013.541666666664</v>
      </c>
      <c r="AC4" s="24">
        <v>46023</v>
      </c>
      <c r="AD4" s="25">
        <v>26</v>
      </c>
      <c r="AE4" s="25">
        <v>70</v>
      </c>
      <c r="AF4" s="26">
        <v>47</v>
      </c>
      <c r="AG4" s="20">
        <v>53</v>
      </c>
      <c r="AH4" s="22">
        <v>49</v>
      </c>
      <c r="AI4" s="26">
        <v>51</v>
      </c>
      <c r="AN4" s="27">
        <f>IF(COUNT(DV4,ES4,FJ4,GK4,HH4)&gt;0,AVERAGE(DV4,ES4,FJ4,GK4,HH4),"")</f>
        <v>0.15000000000000002</v>
      </c>
      <c r="AO4" s="28">
        <f>IF((E4&lt;&gt;""),COUNTA(AP4:BW4)+COUNTIF(T4,"No"),"")</f>
        <v>0</v>
      </c>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30">
        <v>44132</v>
      </c>
      <c r="BY4" s="30">
        <v>44146</v>
      </c>
      <c r="BZ4" s="14" t="s">
        <v>226</v>
      </c>
      <c r="CA4" s="30">
        <v>44146</v>
      </c>
      <c r="CB4" s="14" t="s">
        <v>227</v>
      </c>
      <c r="CC4" s="31">
        <v>44053</v>
      </c>
      <c r="CD4" s="32" t="s">
        <v>228</v>
      </c>
      <c r="CE4" s="33" t="s">
        <v>256</v>
      </c>
      <c r="CF4" s="33" t="s">
        <v>257</v>
      </c>
      <c r="CG4" s="29">
        <v>15</v>
      </c>
      <c r="CH4" s="29">
        <v>1</v>
      </c>
      <c r="CI4" s="29">
        <v>1</v>
      </c>
      <c r="CJ4" s="29">
        <v>5</v>
      </c>
      <c r="CK4" s="29">
        <v>1</v>
      </c>
      <c r="CL4" s="29">
        <v>0</v>
      </c>
      <c r="CM4" s="29">
        <v>0</v>
      </c>
      <c r="CN4" s="34">
        <f>IF(CJ4&gt;0,((CK4*0.125)+(CL4*0.25)+(CM4*1))/CJ4,"")</f>
        <v>2.5000000000000001E-2</v>
      </c>
      <c r="CO4" s="35">
        <v>44792</v>
      </c>
      <c r="CP4" s="35">
        <v>44806</v>
      </c>
      <c r="CQ4" s="20" t="s">
        <v>231</v>
      </c>
      <c r="CR4" s="35">
        <v>44959</v>
      </c>
      <c r="CS4" s="20" t="s">
        <v>232</v>
      </c>
      <c r="CT4" s="35">
        <v>44806</v>
      </c>
      <c r="CU4" s="35">
        <v>44532</v>
      </c>
      <c r="CV4" s="20" t="s">
        <v>228</v>
      </c>
      <c r="CW4" s="20" t="s">
        <v>233</v>
      </c>
      <c r="CX4" s="11" t="s">
        <v>234</v>
      </c>
      <c r="CY4" s="20">
        <v>39</v>
      </c>
      <c r="CZ4" s="36">
        <v>1</v>
      </c>
      <c r="DA4" s="36">
        <v>1</v>
      </c>
      <c r="DB4" s="36">
        <v>5</v>
      </c>
      <c r="DC4" s="36">
        <v>0</v>
      </c>
      <c r="DD4" s="36">
        <v>0</v>
      </c>
      <c r="DE4" s="36">
        <v>0</v>
      </c>
      <c r="DF4" s="36">
        <v>0</v>
      </c>
      <c r="DG4" s="36">
        <v>0</v>
      </c>
      <c r="DH4" s="37">
        <f>IF(DB4&gt;0,((DC4*0.125)+(DD4*0.25)+(DE4*0.25)+(DF4*1)+(DG4*1))/DB4,"")</f>
        <v>0</v>
      </c>
      <c r="DI4" s="35">
        <v>44908</v>
      </c>
      <c r="DJ4" s="20" t="s">
        <v>248</v>
      </c>
      <c r="DK4" s="20" t="s">
        <v>235</v>
      </c>
      <c r="DL4" s="20" t="s">
        <v>234</v>
      </c>
      <c r="DM4" s="20">
        <v>27</v>
      </c>
      <c r="DN4" s="20">
        <v>1</v>
      </c>
      <c r="DO4" s="20">
        <v>1</v>
      </c>
      <c r="DP4" s="20">
        <v>5</v>
      </c>
      <c r="DQ4" s="20">
        <v>0</v>
      </c>
      <c r="DR4" s="20">
        <v>0</v>
      </c>
      <c r="DS4" s="20">
        <v>0</v>
      </c>
      <c r="DT4" s="20">
        <v>0</v>
      </c>
      <c r="DU4" s="20">
        <v>0</v>
      </c>
      <c r="DV4" s="37" cm="1">
        <f t="array" ref="DV4">IF(AND(DI4:DP4&lt;&gt;""),((DQ4*0.125)+(DR4*0.25)+(DS4*0.25)+(DT4*1)+(DU4*1))/DP4,"")</f>
        <v>0</v>
      </c>
      <c r="DW4" s="35">
        <v>45523</v>
      </c>
      <c r="DX4" s="35">
        <v>45540</v>
      </c>
      <c r="DY4" s="20" t="s">
        <v>237</v>
      </c>
      <c r="DZ4" s="35">
        <v>45540</v>
      </c>
      <c r="EA4" s="35" t="s">
        <v>232</v>
      </c>
      <c r="EB4" s="38">
        <v>45547</v>
      </c>
      <c r="EC4" s="35">
        <v>45290</v>
      </c>
      <c r="ED4" s="20" t="s">
        <v>228</v>
      </c>
      <c r="EE4" s="20" t="s">
        <v>247</v>
      </c>
      <c r="EF4" s="20">
        <v>20</v>
      </c>
      <c r="EG4" s="20">
        <v>1</v>
      </c>
      <c r="EH4" s="20">
        <v>1</v>
      </c>
      <c r="EI4" s="20">
        <v>5</v>
      </c>
      <c r="EJ4" s="20">
        <v>0</v>
      </c>
      <c r="EK4" s="20">
        <v>0</v>
      </c>
      <c r="EL4" s="20">
        <v>0</v>
      </c>
      <c r="EM4" s="20">
        <v>0</v>
      </c>
      <c r="EN4" s="20">
        <v>0</v>
      </c>
      <c r="EO4" s="20">
        <v>0</v>
      </c>
      <c r="EP4" s="20">
        <v>1</v>
      </c>
      <c r="EQ4" s="20">
        <v>0</v>
      </c>
      <c r="ER4" s="20">
        <v>0</v>
      </c>
      <c r="ES4" s="34">
        <f>IF(EI4&lt;&gt;"",((EJ4*0.125)+((EK4+EL4+EM4+EN4+EO4)*0.25)+((EP4+EQ4+ER4)*1))/EI4,"")</f>
        <v>0.2</v>
      </c>
      <c r="ET4" s="35">
        <v>45384</v>
      </c>
      <c r="EU4" s="20" t="s">
        <v>228</v>
      </c>
      <c r="EV4" s="20" t="s">
        <v>247</v>
      </c>
      <c r="EW4" s="20">
        <v>13</v>
      </c>
      <c r="EX4" s="20">
        <v>2</v>
      </c>
      <c r="EY4" s="20">
        <v>2</v>
      </c>
      <c r="EZ4" s="28">
        <v>5</v>
      </c>
      <c r="FA4" s="20">
        <v>0</v>
      </c>
      <c r="FB4" s="20">
        <v>0</v>
      </c>
      <c r="FC4" s="20">
        <v>0</v>
      </c>
      <c r="FD4" s="20">
        <v>0</v>
      </c>
      <c r="FE4" s="20">
        <v>0</v>
      </c>
      <c r="FF4" s="20">
        <v>0</v>
      </c>
      <c r="FG4" s="20">
        <v>0</v>
      </c>
      <c r="FH4" s="20">
        <v>0</v>
      </c>
      <c r="FI4" s="20">
        <v>0</v>
      </c>
      <c r="FJ4" s="34">
        <f>IF(EZ4&lt;&gt;"",((FA4*0.125)+((FB4+FC4+FD4+FE4+FF4)*0.25)+((FG4+FH4+FI4)*1))/EZ4,"")</f>
        <v>0</v>
      </c>
      <c r="FK4" s="39">
        <v>58.380108999999997</v>
      </c>
      <c r="FL4" s="39">
        <v>-134.17753099999999</v>
      </c>
      <c r="FM4" s="39">
        <v>58.018283576177865</v>
      </c>
      <c r="FN4" s="39">
        <v>58.74193442382213</v>
      </c>
      <c r="FO4" s="39">
        <v>-134.86766670086445</v>
      </c>
      <c r="FP4" s="39">
        <v>-133.48739529913553</v>
      </c>
      <c r="FQ4" s="39">
        <v>57.656458152355732</v>
      </c>
      <c r="FR4" s="39">
        <v>59.103759847644262</v>
      </c>
      <c r="FS4" s="39">
        <v>-135.55780240172891</v>
      </c>
      <c r="FT4" s="39">
        <v>-132.79725959827107</v>
      </c>
      <c r="FU4" s="35">
        <v>45807</v>
      </c>
      <c r="FV4" s="20" t="s">
        <v>248</v>
      </c>
      <c r="FW4" s="20" t="s">
        <v>258</v>
      </c>
      <c r="FX4" s="20">
        <v>8</v>
      </c>
      <c r="FY4" s="20">
        <v>2</v>
      </c>
      <c r="FZ4" s="20">
        <v>2</v>
      </c>
      <c r="GA4" s="20">
        <v>5</v>
      </c>
      <c r="GB4" s="20">
        <v>0</v>
      </c>
      <c r="GC4" s="20">
        <v>0</v>
      </c>
      <c r="GD4" s="20">
        <v>0</v>
      </c>
      <c r="GE4" s="20">
        <v>0</v>
      </c>
      <c r="GF4" s="20">
        <v>0</v>
      </c>
      <c r="GG4" s="20">
        <v>0</v>
      </c>
      <c r="GH4" s="20">
        <v>1</v>
      </c>
      <c r="GI4" s="20">
        <v>0</v>
      </c>
      <c r="GJ4" s="20">
        <v>1</v>
      </c>
      <c r="GK4" s="46">
        <f>IF(GA4&lt;&gt;"",((GB4*0.125)+((GC4+GD4+GE4+GF4+GG4)*0.25)+((GH4+GI4+GJ4)*1))/GA4,"")</f>
        <v>0.4</v>
      </c>
      <c r="GP4" s="20" t="s">
        <v>232</v>
      </c>
      <c r="HH4" s="41" t="str">
        <f>IF(GX4&lt;&gt;"",((GY4*0.125)+((GZ4+HA4+HB4+HC4+HD4)*0.25)+((HE4+HF4+HG4)*1))/GX4,"")</f>
        <v/>
      </c>
    </row>
    <row r="5" spans="1:216" ht="15" customHeight="1" x14ac:dyDescent="0.35">
      <c r="A5" s="11" t="s">
        <v>259</v>
      </c>
      <c r="B5" s="12" t="s">
        <v>260</v>
      </c>
      <c r="C5" s="43">
        <v>44915</v>
      </c>
      <c r="D5" s="13">
        <v>45596</v>
      </c>
      <c r="E5" s="11" t="s">
        <v>214</v>
      </c>
      <c r="F5" s="19" t="s">
        <v>261</v>
      </c>
      <c r="G5" s="19" t="s">
        <v>262</v>
      </c>
      <c r="H5" s="11" t="s">
        <v>217</v>
      </c>
      <c r="I5" s="42">
        <v>99645</v>
      </c>
      <c r="J5" s="17">
        <v>28818</v>
      </c>
      <c r="K5" s="18">
        <f ca="1">IF(A5&lt;&gt;"",RANDBETWEEN(1,2000)," ")</f>
        <v>518</v>
      </c>
      <c r="L5" s="17" cm="1">
        <f t="array" ref="L5">IF(A5&lt;&gt;"",SUMPRODUCT(($E$2:$E$1303="Active") * (FK5 &gt;= $FM$2:$FM$1303) * (FK5 &lt;= $FN$2:$FN$1303) * (FL5 &gt;= $FO$2:$FO$1303) * (FL5 &lt;= $FP$2:$FP$1303)),"")</f>
        <v>1</v>
      </c>
      <c r="M5" s="17" cm="1">
        <f t="array" ref="M5">IF(A5&lt;&gt;"",SUMPRODUCT(($E$2:$E$1303="Active") * (FK5 &gt;= $FQ$2:$FQ$1303) * (FK5 &lt;= $FR$2:$FR$1303) * (FL5 &gt;= $FS$2:$FS$1303) * (FL5 &lt;= $FT$2:$FT$1303)),"")</f>
        <v>4</v>
      </c>
      <c r="N5" s="11" t="s">
        <v>218</v>
      </c>
      <c r="O5" s="11" t="s">
        <v>242</v>
      </c>
      <c r="P5" s="19" t="s">
        <v>263</v>
      </c>
      <c r="Q5" s="11" t="s">
        <v>264</v>
      </c>
      <c r="R5" s="19" t="s">
        <v>265</v>
      </c>
      <c r="S5" s="11" t="s">
        <v>224</v>
      </c>
      <c r="T5" s="20" t="s">
        <v>224</v>
      </c>
      <c r="U5" s="21"/>
      <c r="V5" s="22"/>
      <c r="W5" s="22"/>
      <c r="X5" s="22"/>
      <c r="Y5" s="22"/>
      <c r="Z5" s="22"/>
      <c r="AB5" s="43">
        <v>46022.375</v>
      </c>
      <c r="AC5" s="24">
        <v>46023</v>
      </c>
      <c r="AD5" s="25">
        <v>0</v>
      </c>
      <c r="AE5" s="25">
        <v>0</v>
      </c>
      <c r="AF5" s="26">
        <v>8</v>
      </c>
      <c r="AG5" s="20">
        <v>361</v>
      </c>
      <c r="AH5" s="22">
        <v>330</v>
      </c>
      <c r="AI5" s="26">
        <v>269</v>
      </c>
      <c r="AN5" s="27">
        <f>IF(COUNT(DV5,ES5,FJ5,GK5,HH5)&gt;0,AVERAGE(DV5,ES5,FJ5,GK5,HH5),"")</f>
        <v>0.59722222222222221</v>
      </c>
      <c r="AO5" s="28">
        <f>IF((E5&lt;&gt;""),COUNTA(AP5:BW5)+COUNTIF(T5,"No"),"")</f>
        <v>0</v>
      </c>
      <c r="CN5" s="34" t="str">
        <f>IF(CJ5&gt;0,((CK5*0.125)+(CL5*0.25)+(CM5*1))/CJ5,"")</f>
        <v/>
      </c>
      <c r="CO5" s="35">
        <v>44789</v>
      </c>
      <c r="CP5" s="35">
        <v>44796</v>
      </c>
      <c r="CQ5" s="20" t="s">
        <v>266</v>
      </c>
      <c r="CR5" s="47">
        <v>44796</v>
      </c>
      <c r="CS5" s="20" t="s">
        <v>232</v>
      </c>
      <c r="CT5" s="35">
        <v>44799</v>
      </c>
      <c r="DH5" s="37" t="str">
        <f>IF(DB5&gt;0,((DC5*0.125)+(DD5*0.25)+(DE5*0.25)+(DF5*1)+(DG5*1))/DB5,"")</f>
        <v/>
      </c>
      <c r="DJ5" s="20" t="s">
        <v>228</v>
      </c>
      <c r="DK5" s="20" t="s">
        <v>235</v>
      </c>
      <c r="DL5" s="20" t="s">
        <v>234</v>
      </c>
      <c r="DM5" s="20">
        <v>0</v>
      </c>
      <c r="DN5" s="20">
        <v>0</v>
      </c>
      <c r="DO5" s="20">
        <v>0</v>
      </c>
      <c r="DP5" s="20">
        <v>0</v>
      </c>
      <c r="DQ5" s="20">
        <v>0</v>
      </c>
      <c r="DR5" s="20">
        <v>0</v>
      </c>
      <c r="DS5" s="20">
        <v>0</v>
      </c>
      <c r="DT5" s="20">
        <v>0</v>
      </c>
      <c r="DU5" s="20">
        <v>0</v>
      </c>
      <c r="DW5" s="35" t="s">
        <v>246</v>
      </c>
      <c r="DX5" s="35">
        <v>45540</v>
      </c>
      <c r="DY5" s="20" t="s">
        <v>237</v>
      </c>
      <c r="DZ5" s="35">
        <v>45540</v>
      </c>
      <c r="EA5" s="35" t="s">
        <v>232</v>
      </c>
      <c r="EB5" s="38">
        <v>45547</v>
      </c>
      <c r="EJ5" s="20"/>
      <c r="EK5" s="20"/>
      <c r="EL5" s="20"/>
      <c r="EM5" s="20"/>
      <c r="EN5" s="20"/>
      <c r="EO5" s="20"/>
      <c r="EP5" s="20"/>
      <c r="EQ5" s="20"/>
      <c r="ER5" s="20"/>
      <c r="ES5" s="34" t="str">
        <f>IF(EI5&lt;&gt;"",((EJ5*0.125)+((EK5+EL5+EM5+EN5+EO5)*0.25)+((EP5+EQ5+ER5)*1))/EI5,"")</f>
        <v/>
      </c>
      <c r="ET5" s="35">
        <v>45587</v>
      </c>
      <c r="EU5" s="20" t="s">
        <v>248</v>
      </c>
      <c r="EV5" s="20" t="s">
        <v>234</v>
      </c>
      <c r="EW5" s="20">
        <v>208</v>
      </c>
      <c r="EX5" s="20">
        <v>2</v>
      </c>
      <c r="EY5" s="20">
        <v>2</v>
      </c>
      <c r="EZ5" s="20">
        <v>18</v>
      </c>
      <c r="FA5" s="20">
        <v>0</v>
      </c>
      <c r="FB5" s="20">
        <v>0</v>
      </c>
      <c r="FC5" s="20">
        <v>0</v>
      </c>
      <c r="FD5" s="20">
        <v>0</v>
      </c>
      <c r="FE5" s="20">
        <v>0</v>
      </c>
      <c r="FF5" s="20">
        <v>0</v>
      </c>
      <c r="FG5" s="20">
        <v>10</v>
      </c>
      <c r="FH5" s="20">
        <v>7</v>
      </c>
      <c r="FI5" s="20">
        <v>0</v>
      </c>
      <c r="FJ5" s="46">
        <f>IF(EZ5&lt;&gt;"",((FA5*0.125)+((FB5+FC5+FD5+FE5+FF5)*0.25)+((FG5+FH5+FI5)*1))/EZ5,"")</f>
        <v>0.94444444444444442</v>
      </c>
      <c r="FK5" s="39">
        <v>61.605986999999999</v>
      </c>
      <c r="FL5" s="39">
        <v>-148.909773</v>
      </c>
      <c r="FM5" s="39">
        <v>61.244161576177866</v>
      </c>
      <c r="FN5" s="39">
        <v>61.967812423822132</v>
      </c>
      <c r="FO5" s="39">
        <v>-149.67065807937152</v>
      </c>
      <c r="FP5" s="39">
        <v>-148.14888792062848</v>
      </c>
      <c r="FQ5" s="39">
        <v>60.882336152355734</v>
      </c>
      <c r="FR5" s="39">
        <v>62.329637847644264</v>
      </c>
      <c r="FS5" s="39">
        <v>-150.43154315874301</v>
      </c>
      <c r="FT5" s="39">
        <v>-147.38800284125699</v>
      </c>
      <c r="FU5" s="35">
        <v>45681</v>
      </c>
      <c r="FV5" s="20" t="s">
        <v>248</v>
      </c>
      <c r="FW5" s="20" t="s">
        <v>247</v>
      </c>
      <c r="FX5" s="20">
        <v>122</v>
      </c>
      <c r="FY5" s="20">
        <v>3</v>
      </c>
      <c r="FZ5" s="20">
        <v>3</v>
      </c>
      <c r="GA5" s="20">
        <v>8</v>
      </c>
      <c r="GB5" s="20">
        <v>0</v>
      </c>
      <c r="GC5" s="20">
        <v>0</v>
      </c>
      <c r="GD5" s="20">
        <v>0</v>
      </c>
      <c r="GE5" s="20">
        <v>0</v>
      </c>
      <c r="GF5" s="20">
        <v>0</v>
      </c>
      <c r="GG5" s="20">
        <v>0</v>
      </c>
      <c r="GH5" s="20">
        <v>2</v>
      </c>
      <c r="GI5" s="20">
        <v>0</v>
      </c>
      <c r="GJ5" s="20">
        <v>0</v>
      </c>
      <c r="GK5" s="46">
        <f>IF(GA5&lt;&gt;"",((GB5*0.125)+((GC5+GD5+GE5+GF5+GG5)*0.25)+((GH5+GI5+GJ5)*1))/GA5,"")</f>
        <v>0.25</v>
      </c>
      <c r="GP5" s="20" t="s">
        <v>232</v>
      </c>
      <c r="HH5" s="34" t="str">
        <f>IF(GX5&lt;&gt;"",((GY5*0.125)+((GZ5+HA5+HB5+HC5+HD5)*0.25)+((HE5+HF5+HG5)*1))/GX5,"")</f>
        <v/>
      </c>
    </row>
    <row r="6" spans="1:216" ht="15" customHeight="1" x14ac:dyDescent="0.35">
      <c r="A6" s="11" t="s">
        <v>267</v>
      </c>
      <c r="B6" s="12" t="s">
        <v>268</v>
      </c>
      <c r="C6" s="43">
        <v>44893</v>
      </c>
      <c r="D6" s="13">
        <v>45636</v>
      </c>
      <c r="E6" s="11" t="s">
        <v>214</v>
      </c>
      <c r="F6" s="19" t="s">
        <v>269</v>
      </c>
      <c r="G6" s="19" t="s">
        <v>270</v>
      </c>
      <c r="H6" s="11" t="s">
        <v>217</v>
      </c>
      <c r="I6" s="42">
        <v>99501</v>
      </c>
      <c r="J6" s="17">
        <v>18590</v>
      </c>
      <c r="K6" s="18">
        <f ca="1">IF(A6&lt;&gt;"",RANDBETWEEN(1,2000)," ")</f>
        <v>1120</v>
      </c>
      <c r="L6" s="17" cm="1">
        <f t="array" ref="L6">IF(A6&lt;&gt;"",SUMPRODUCT(($E$2:$E$1303="Active") * (FK6 &gt;= $FM$2:$FM$1303) * (FK6 &lt;= $FN$2:$FN$1303) * (FL6 &gt;= $FO$2:$FO$1303) * (FL6 &lt;= $FP$2:$FP$1303)),"")</f>
        <v>3</v>
      </c>
      <c r="M6" s="17" cm="1">
        <f t="array" ref="M6">IF(A6&lt;&gt;"",SUMPRODUCT(($E$2:$E$1303="Active") * (FK6 &gt;= $FQ$2:$FQ$1303) * (FK6 &lt;= $FR$2:$FR$1303) * (FL6 &gt;= $FS$2:$FS$1303) * (FL6 &lt;= $FT$2:$FT$1303)),"")</f>
        <v>4</v>
      </c>
      <c r="N6" s="11" t="s">
        <v>218</v>
      </c>
      <c r="O6" s="14" t="s">
        <v>219</v>
      </c>
      <c r="P6" s="19" t="s">
        <v>271</v>
      </c>
      <c r="Q6" s="11" t="s">
        <v>272</v>
      </c>
      <c r="R6" s="19" t="s">
        <v>273</v>
      </c>
      <c r="S6" s="11" t="s">
        <v>224</v>
      </c>
      <c r="T6" s="20" t="s">
        <v>224</v>
      </c>
      <c r="AA6" s="22" t="s">
        <v>274</v>
      </c>
      <c r="AB6" s="43">
        <v>46021.5</v>
      </c>
      <c r="AC6" s="24">
        <v>46023</v>
      </c>
      <c r="AD6" s="25">
        <v>0</v>
      </c>
      <c r="AE6" s="25">
        <v>0</v>
      </c>
      <c r="AF6" s="26">
        <v>46</v>
      </c>
      <c r="AG6" s="20">
        <v>239</v>
      </c>
      <c r="AH6" s="22">
        <v>148</v>
      </c>
      <c r="AI6" s="26">
        <v>314</v>
      </c>
      <c r="AN6" s="27">
        <f>IF(COUNT(DV6,ES6,FJ6,GK6,HH6)&gt;0,AVERAGE(DV6,ES6,FJ6,GK6,HH6),"")</f>
        <v>0</v>
      </c>
      <c r="AO6" s="28">
        <f>IF((E6&lt;&gt;""),COUNTA(AP6:BW6)+COUNTIF(T6,"No"),"")</f>
        <v>0</v>
      </c>
      <c r="CO6" s="35">
        <v>44790</v>
      </c>
      <c r="CP6" s="35">
        <v>44796</v>
      </c>
      <c r="CQ6" s="20" t="s">
        <v>266</v>
      </c>
      <c r="CR6" s="47">
        <v>44796</v>
      </c>
      <c r="CS6" s="20" t="s">
        <v>232</v>
      </c>
      <c r="CT6" s="35">
        <v>44799</v>
      </c>
      <c r="DJ6" s="20" t="s">
        <v>228</v>
      </c>
      <c r="DK6" s="20" t="s">
        <v>235</v>
      </c>
      <c r="DL6" s="20" t="s">
        <v>234</v>
      </c>
      <c r="DM6" s="20">
        <v>0</v>
      </c>
      <c r="DN6" s="20">
        <v>0</v>
      </c>
      <c r="DO6" s="20">
        <v>0</v>
      </c>
      <c r="DP6" s="20">
        <v>0</v>
      </c>
      <c r="DQ6" s="20">
        <v>0</v>
      </c>
      <c r="DR6" s="20">
        <v>0</v>
      </c>
      <c r="DS6" s="20">
        <v>0</v>
      </c>
      <c r="DT6" s="20">
        <v>0</v>
      </c>
      <c r="DU6" s="20">
        <v>0</v>
      </c>
      <c r="DW6" s="35" t="s">
        <v>275</v>
      </c>
      <c r="DX6" s="35">
        <v>45540</v>
      </c>
      <c r="DY6" s="20" t="s">
        <v>237</v>
      </c>
      <c r="DZ6" s="35">
        <v>45540</v>
      </c>
      <c r="EA6" s="35" t="s">
        <v>232</v>
      </c>
      <c r="EB6" s="40">
        <v>45547</v>
      </c>
      <c r="EJ6" s="20"/>
      <c r="EK6" s="20"/>
      <c r="EL6" s="20"/>
      <c r="EM6" s="20"/>
      <c r="EN6" s="20"/>
      <c r="EO6" s="20"/>
      <c r="EP6" s="20"/>
      <c r="EQ6" s="20"/>
      <c r="ER6" s="20"/>
      <c r="ES6" s="34" t="str">
        <f>IF(EI6&lt;&gt;"",((EJ6*0.125)+((EK6+EL6+EM6+EN6+EO6)*0.25)+((EP6+EQ6+ER6)*1))/EI6,"")</f>
        <v/>
      </c>
      <c r="ET6" s="35">
        <v>45541</v>
      </c>
      <c r="EU6" s="20" t="s">
        <v>248</v>
      </c>
      <c r="EV6" s="20" t="s">
        <v>234</v>
      </c>
      <c r="EW6" s="20">
        <v>107</v>
      </c>
      <c r="EX6" s="20">
        <v>3</v>
      </c>
      <c r="EY6" s="20">
        <v>3</v>
      </c>
      <c r="EZ6" s="20">
        <v>9</v>
      </c>
      <c r="FA6" s="20">
        <v>0</v>
      </c>
      <c r="FB6" s="20">
        <v>0</v>
      </c>
      <c r="FC6" s="20">
        <v>0</v>
      </c>
      <c r="FD6" s="20">
        <v>0</v>
      </c>
      <c r="FE6" s="20">
        <v>0</v>
      </c>
      <c r="FF6" s="20">
        <v>0</v>
      </c>
      <c r="FG6" s="20">
        <v>0</v>
      </c>
      <c r="FH6" s="20">
        <v>0</v>
      </c>
      <c r="FI6" s="20">
        <v>0</v>
      </c>
      <c r="FJ6" s="34">
        <f>IF(EZ6&lt;&gt;"",((FA6*0.125)+((FB6+FC6+FD6+FE6+FF6)*0.25)+((FG6+FH6+FI6)*1))/EZ6,"")</f>
        <v>0</v>
      </c>
      <c r="FK6" s="39">
        <v>61.222462999999998</v>
      </c>
      <c r="FL6" s="39">
        <v>-149.867694</v>
      </c>
      <c r="FM6" s="39">
        <v>60.860637576177865</v>
      </c>
      <c r="FN6" s="39">
        <v>61.58428842382213</v>
      </c>
      <c r="FO6" s="39">
        <v>-150.61928903351301</v>
      </c>
      <c r="FP6" s="39">
        <v>-149.11609896648699</v>
      </c>
      <c r="FQ6" s="39">
        <v>60.498812152355733</v>
      </c>
      <c r="FR6" s="39">
        <v>61.946113847644263</v>
      </c>
      <c r="FS6" s="39">
        <v>-151.37088406702603</v>
      </c>
      <c r="FT6" s="39">
        <v>-148.36450393297397</v>
      </c>
      <c r="FU6" s="35">
        <v>45714</v>
      </c>
      <c r="FV6" s="20" t="s">
        <v>248</v>
      </c>
      <c r="FW6" s="20" t="s">
        <v>247</v>
      </c>
      <c r="FX6" s="20">
        <v>41</v>
      </c>
      <c r="FY6" s="20">
        <v>3</v>
      </c>
      <c r="FZ6" s="20">
        <v>3</v>
      </c>
      <c r="GA6" s="20">
        <v>5</v>
      </c>
      <c r="GB6" s="20">
        <v>0</v>
      </c>
      <c r="GC6" s="20">
        <v>0</v>
      </c>
      <c r="GD6" s="20">
        <v>0</v>
      </c>
      <c r="GE6" s="20">
        <v>0</v>
      </c>
      <c r="GF6" s="20">
        <v>0</v>
      </c>
      <c r="GG6" s="20">
        <v>0</v>
      </c>
      <c r="GH6" s="20">
        <v>0</v>
      </c>
      <c r="GI6" s="20">
        <v>0</v>
      </c>
      <c r="GJ6" s="20">
        <v>0</v>
      </c>
      <c r="GK6" s="34">
        <f>IF(GA6&lt;&gt;"",((GB6*0.125)+((GC6+GD6+GE6+GF6+GG6)*0.25)+((GH6+GI6+GJ6)*1))/GA6,"")</f>
        <v>0</v>
      </c>
      <c r="GP6" s="20" t="s">
        <v>232</v>
      </c>
      <c r="GR6" s="35">
        <v>46058</v>
      </c>
      <c r="GS6" s="20" t="s">
        <v>248</v>
      </c>
      <c r="GT6" s="20" t="s">
        <v>247</v>
      </c>
      <c r="GU6" s="20">
        <v>90</v>
      </c>
      <c r="GV6" s="20">
        <v>2</v>
      </c>
      <c r="GW6" s="20">
        <v>2</v>
      </c>
      <c r="GX6" s="20">
        <v>5</v>
      </c>
      <c r="GY6" s="20">
        <v>0</v>
      </c>
      <c r="GZ6" s="20">
        <v>0</v>
      </c>
      <c r="HA6" s="20">
        <v>0</v>
      </c>
      <c r="HB6" s="20">
        <v>0</v>
      </c>
      <c r="HC6" s="20">
        <v>0</v>
      </c>
      <c r="HD6" s="20">
        <v>0</v>
      </c>
      <c r="HE6" s="20">
        <v>0</v>
      </c>
      <c r="HF6" s="20">
        <v>0</v>
      </c>
      <c r="HG6" s="20">
        <v>0</v>
      </c>
      <c r="HH6" s="34">
        <f>IF(GX6&lt;&gt;"",((GY6*0.125)+((GZ6+HA6+HB6+HC6+HD6)*0.25)+((HE6+HF6+HG6)*1))/GX6,"")</f>
        <v>0</v>
      </c>
    </row>
    <row r="7" spans="1:216" ht="15" customHeight="1" x14ac:dyDescent="0.35">
      <c r="A7" s="11" t="s">
        <v>276</v>
      </c>
      <c r="B7" s="12" t="s">
        <v>277</v>
      </c>
      <c r="C7" s="13">
        <v>43829</v>
      </c>
      <c r="D7" s="13">
        <v>45336</v>
      </c>
      <c r="E7" s="14" t="s">
        <v>214</v>
      </c>
      <c r="F7" s="15" t="s">
        <v>278</v>
      </c>
      <c r="G7" s="15" t="s">
        <v>270</v>
      </c>
      <c r="H7" s="14" t="s">
        <v>217</v>
      </c>
      <c r="I7" s="16">
        <v>99508</v>
      </c>
      <c r="J7" s="17">
        <v>34394</v>
      </c>
      <c r="K7" s="18">
        <f ca="1">IF(A7&lt;&gt;"",RANDBETWEEN(1,2000)," ")</f>
        <v>673</v>
      </c>
      <c r="L7" s="17" cm="1">
        <f t="array" ref="L7">IF(A7&lt;&gt;"",SUMPRODUCT(($E$2:$E$1303="Active") * (FK7 &gt;= $FM$2:$FM$1303) * (FK7 &lt;= $FN$2:$FN$1303) * (FL7 &gt;= $FO$2:$FO$1303) * (FL7 &lt;= $FP$2:$FP$1303)),"")</f>
        <v>3</v>
      </c>
      <c r="M7" s="17" cm="1">
        <f t="array" ref="M7">IF(A7&lt;&gt;"",SUMPRODUCT(($E$2:$E$1303="Active") * (FK7 &gt;= $FQ$2:$FQ$1303) * (FK7 &lt;= $FR$2:$FR$1303) * (FL7 &gt;= $FS$2:$FS$1303) * (FL7 &lt;= $FT$2:$FT$1303)),"")</f>
        <v>4</v>
      </c>
      <c r="N7" s="14" t="s">
        <v>218</v>
      </c>
      <c r="O7" s="14" t="s">
        <v>219</v>
      </c>
      <c r="P7" s="15" t="s">
        <v>279</v>
      </c>
      <c r="Q7" s="14" t="s">
        <v>280</v>
      </c>
      <c r="R7" s="15" t="s">
        <v>281</v>
      </c>
      <c r="S7" s="14" t="s">
        <v>224</v>
      </c>
      <c r="T7" s="20" t="s">
        <v>224</v>
      </c>
      <c r="U7" s="21"/>
      <c r="V7" s="22"/>
      <c r="W7" s="22"/>
      <c r="X7" s="22"/>
      <c r="Y7" s="22"/>
      <c r="Z7" s="22"/>
      <c r="AA7" s="22" t="s">
        <v>274</v>
      </c>
      <c r="AB7" s="43">
        <v>46010.5625</v>
      </c>
      <c r="AC7" s="24">
        <v>46023</v>
      </c>
      <c r="AD7" s="25">
        <v>446</v>
      </c>
      <c r="AE7" s="25">
        <v>746</v>
      </c>
      <c r="AF7" s="26">
        <v>680</v>
      </c>
      <c r="AG7" s="20">
        <v>480</v>
      </c>
      <c r="AH7" s="22">
        <v>464</v>
      </c>
      <c r="AI7" s="26">
        <v>423</v>
      </c>
      <c r="AN7" s="27">
        <f>IF(COUNT(DV7,ES7,FJ7,GK7,HH7)&gt;0,AVERAGE(DV7,ES7,FJ7,GK7,HH7),"")</f>
        <v>0.26315789473684209</v>
      </c>
      <c r="AO7" s="28">
        <f>IF((E7&lt;&gt;""),COUNTA(AP7:BW7)+COUNTIF(T7,"No"),"")</f>
        <v>0</v>
      </c>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30">
        <v>44130</v>
      </c>
      <c r="BY7" s="30">
        <v>44144</v>
      </c>
      <c r="BZ7" s="14" t="s">
        <v>226</v>
      </c>
      <c r="CA7" s="30">
        <v>44146</v>
      </c>
      <c r="CB7" s="14" t="s">
        <v>227</v>
      </c>
      <c r="CC7" s="31">
        <v>44041</v>
      </c>
      <c r="CD7" s="32" t="s">
        <v>248</v>
      </c>
      <c r="CE7" s="33" t="s">
        <v>282</v>
      </c>
      <c r="CF7" s="33" t="s">
        <v>247</v>
      </c>
      <c r="CG7" s="29">
        <v>77</v>
      </c>
      <c r="CH7" s="29">
        <v>2</v>
      </c>
      <c r="CI7" s="29">
        <v>2</v>
      </c>
      <c r="CJ7" s="29">
        <v>11</v>
      </c>
      <c r="CK7" s="29">
        <v>2</v>
      </c>
      <c r="CL7" s="29">
        <v>1</v>
      </c>
      <c r="CM7" s="29">
        <v>1</v>
      </c>
      <c r="CN7" s="34">
        <f>IF(CJ7&gt;0,((CK7*0.125)+(CL7*0.25)+(CM7*1))/CJ7,"")</f>
        <v>0.13636363636363635</v>
      </c>
      <c r="CO7" s="35">
        <v>44310</v>
      </c>
      <c r="CP7" s="35">
        <v>44312</v>
      </c>
      <c r="CQ7" s="20" t="s">
        <v>231</v>
      </c>
      <c r="CR7" s="35">
        <v>44348</v>
      </c>
      <c r="CS7" s="20" t="s">
        <v>227</v>
      </c>
      <c r="CT7" s="35">
        <v>44335</v>
      </c>
      <c r="CU7" s="35">
        <v>44473</v>
      </c>
      <c r="CV7" s="11" t="s">
        <v>226</v>
      </c>
      <c r="CW7" s="20" t="s">
        <v>233</v>
      </c>
      <c r="CX7" s="11" t="s">
        <v>234</v>
      </c>
      <c r="CY7" s="20">
        <v>452</v>
      </c>
      <c r="CZ7" s="36">
        <v>3</v>
      </c>
      <c r="DA7" s="36">
        <v>3</v>
      </c>
      <c r="DB7" s="36">
        <v>15</v>
      </c>
      <c r="DC7" s="36">
        <v>0</v>
      </c>
      <c r="DD7" s="36">
        <v>0</v>
      </c>
      <c r="DE7" s="36">
        <v>1</v>
      </c>
      <c r="DF7" s="36">
        <v>2</v>
      </c>
      <c r="DG7" s="36">
        <v>0</v>
      </c>
      <c r="DH7" s="37">
        <f>IF(DB7&gt;0,((DC7*0.125)+(DD7*0.25)+(DE7*0.25)+(DF7*1)+(DG7*1))/DB7,"")</f>
        <v>0.15</v>
      </c>
      <c r="DI7" s="35">
        <v>44774</v>
      </c>
      <c r="DJ7" s="20" t="s">
        <v>228</v>
      </c>
      <c r="DK7" s="20" t="s">
        <v>235</v>
      </c>
      <c r="DL7" s="20" t="s">
        <v>234</v>
      </c>
      <c r="DM7" s="20">
        <v>340</v>
      </c>
      <c r="DN7" s="20">
        <v>3</v>
      </c>
      <c r="DO7" s="20">
        <v>3</v>
      </c>
      <c r="DP7" s="20">
        <v>15</v>
      </c>
      <c r="DQ7" s="20">
        <v>0</v>
      </c>
      <c r="DR7" s="20">
        <v>0</v>
      </c>
      <c r="DS7" s="20">
        <v>1</v>
      </c>
      <c r="DT7" s="20">
        <v>1</v>
      </c>
      <c r="DU7" s="20">
        <v>0</v>
      </c>
      <c r="DV7" s="37" cm="1">
        <f t="array" ref="DV7">IF(AND(DI7:DP7&lt;&gt;""),((DQ7*0.125)+(DR7*0.25)+(DS7*0.25)+(DT7*1)+(DU7*1))/DP7,"")</f>
        <v>8.3333333333333329E-2</v>
      </c>
      <c r="DW7" s="35" t="s">
        <v>275</v>
      </c>
      <c r="DX7" s="35">
        <v>45540</v>
      </c>
      <c r="DY7" s="20" t="s">
        <v>237</v>
      </c>
      <c r="DZ7" s="35">
        <v>45540</v>
      </c>
      <c r="EA7" s="35" t="s">
        <v>232</v>
      </c>
      <c r="EB7" s="38">
        <v>45547</v>
      </c>
      <c r="EC7" s="35">
        <v>45265</v>
      </c>
      <c r="ED7" s="20" t="s">
        <v>228</v>
      </c>
      <c r="EE7" s="20" t="s">
        <v>247</v>
      </c>
      <c r="EF7" s="20">
        <v>340</v>
      </c>
      <c r="EG7" s="20">
        <v>3</v>
      </c>
      <c r="EH7" s="20">
        <v>3</v>
      </c>
      <c r="EI7" s="20">
        <v>15</v>
      </c>
      <c r="EJ7" s="20">
        <v>0</v>
      </c>
      <c r="EK7" s="20">
        <v>0</v>
      </c>
      <c r="EL7" s="20">
        <v>0</v>
      </c>
      <c r="EM7" s="20">
        <v>0</v>
      </c>
      <c r="EN7" s="20">
        <v>0</v>
      </c>
      <c r="EO7" s="20">
        <v>0</v>
      </c>
      <c r="EP7" s="20">
        <v>4</v>
      </c>
      <c r="EQ7" s="20">
        <v>2</v>
      </c>
      <c r="ER7" s="20">
        <v>4</v>
      </c>
      <c r="ES7" s="46">
        <f>IF(EI7&lt;&gt;"",((EJ7*0.125)+((EK7+EL7+EM7+EN7+EO7)*0.25)+((EP7+EQ7+ER7)*1))/EI7,"")</f>
        <v>0.66666666666666663</v>
      </c>
      <c r="ET7" s="35">
        <v>45335</v>
      </c>
      <c r="EU7" s="20" t="s">
        <v>228</v>
      </c>
      <c r="EV7" s="20" t="s">
        <v>247</v>
      </c>
      <c r="EW7" s="20">
        <v>232</v>
      </c>
      <c r="EX7" s="20">
        <v>4</v>
      </c>
      <c r="EY7" s="20">
        <v>2</v>
      </c>
      <c r="EZ7" s="28">
        <v>12</v>
      </c>
      <c r="FA7" s="20">
        <v>0</v>
      </c>
      <c r="FB7" s="20">
        <v>0</v>
      </c>
      <c r="FC7" s="20">
        <v>0</v>
      </c>
      <c r="FD7" s="20">
        <v>0</v>
      </c>
      <c r="FE7" s="20">
        <v>0</v>
      </c>
      <c r="FF7" s="20">
        <v>0</v>
      </c>
      <c r="FG7" s="20">
        <v>2</v>
      </c>
      <c r="FH7" s="20">
        <v>0</v>
      </c>
      <c r="FI7" s="20">
        <v>1</v>
      </c>
      <c r="FJ7" s="46">
        <f>IF(EZ7&lt;&gt;"",((FA7*0.125)+((FB7+FC7+FD7+FE7+FF7)*0.25)+((FG7+FH7+FI7)*1))/EZ7,"")</f>
        <v>0.25</v>
      </c>
      <c r="FK7" s="39">
        <v>61.209674999999997</v>
      </c>
      <c r="FL7" s="39">
        <v>-149.823238</v>
      </c>
      <c r="FM7" s="39">
        <v>60.847849576177865</v>
      </c>
      <c r="FN7" s="39">
        <v>61.57150042382213</v>
      </c>
      <c r="FO7" s="39">
        <v>-150.57452775562808</v>
      </c>
      <c r="FP7" s="39">
        <v>-149.07194824437192</v>
      </c>
      <c r="FQ7" s="39">
        <v>60.486024152355732</v>
      </c>
      <c r="FR7" s="39">
        <v>61.933325847644262</v>
      </c>
      <c r="FS7" s="39">
        <v>-151.32581751125613</v>
      </c>
      <c r="FT7" s="39">
        <v>-148.32065848874387</v>
      </c>
      <c r="FU7" s="35">
        <v>45723</v>
      </c>
      <c r="FV7" s="20" t="s">
        <v>248</v>
      </c>
      <c r="FW7" s="20" t="s">
        <v>247</v>
      </c>
      <c r="FX7" s="20">
        <v>240</v>
      </c>
      <c r="FY7" s="20">
        <v>2</v>
      </c>
      <c r="FZ7" s="20">
        <v>2</v>
      </c>
      <c r="GA7" s="20">
        <v>19</v>
      </c>
      <c r="GB7" s="20">
        <v>0</v>
      </c>
      <c r="GC7" s="20">
        <v>0</v>
      </c>
      <c r="GD7" s="20">
        <v>0</v>
      </c>
      <c r="GE7" s="20">
        <v>0</v>
      </c>
      <c r="GF7" s="20">
        <v>0</v>
      </c>
      <c r="GG7" s="20">
        <v>0</v>
      </c>
      <c r="GH7" s="20">
        <v>0</v>
      </c>
      <c r="GI7" s="20">
        <v>0</v>
      </c>
      <c r="GJ7" s="20">
        <v>1</v>
      </c>
      <c r="GK7" s="34">
        <f>IF(GA7&lt;&gt;"",((GB7*0.125)+((GC7+GD7+GE7+GF7+GG7)*0.25)+((GH7+GI7+GJ7)*1))/GA7,"")</f>
        <v>5.2631578947368418E-2</v>
      </c>
      <c r="GP7" s="20" t="s">
        <v>232</v>
      </c>
      <c r="HH7" s="41" t="str">
        <f>IF(GX7&lt;&gt;"",((GY7*0.125)+((GZ7+HA7+HB7+HC7+HD7)*0.25)+((HE7+HF7+HG7)*1))/GX7,"")</f>
        <v/>
      </c>
    </row>
    <row r="8" spans="1:216" ht="15" customHeight="1" x14ac:dyDescent="0.35">
      <c r="A8" s="11" t="s">
        <v>283</v>
      </c>
      <c r="B8" s="12" t="s">
        <v>284</v>
      </c>
      <c r="C8" s="13">
        <v>43009</v>
      </c>
      <c r="D8" s="13">
        <v>45551</v>
      </c>
      <c r="E8" s="14" t="s">
        <v>214</v>
      </c>
      <c r="F8" s="15" t="s">
        <v>285</v>
      </c>
      <c r="G8" s="15" t="s">
        <v>286</v>
      </c>
      <c r="H8" s="14" t="s">
        <v>217</v>
      </c>
      <c r="I8" s="16">
        <v>99501</v>
      </c>
      <c r="J8" s="17">
        <v>18590</v>
      </c>
      <c r="K8" s="18">
        <f ca="1">IF(A8&lt;&gt;"",RANDBETWEEN(1,2000)," ")</f>
        <v>1553</v>
      </c>
      <c r="L8" s="17" cm="1">
        <f t="array" ref="L8">IF(A8&lt;&gt;"",SUMPRODUCT(($E$2:$E$1303="Active") * (FK8 &gt;= $FM$2:$FM$1303) * (FK8 &lt;= $FN$2:$FN$1303) * (FL8 &gt;= $FO$2:$FO$1303) * (FL8 &lt;= $FP$2:$FP$1303)),"")</f>
        <v>3</v>
      </c>
      <c r="M8" s="17" cm="1">
        <f t="array" ref="M8">IF(A8&lt;&gt;"",SUMPRODUCT(($E$2:$E$1303="Active") * (FK8 &gt;= $FQ$2:$FQ$1303) * (FK8 &lt;= $FR$2:$FR$1303) * (FL8 &gt;= $FS$2:$FS$1303) * (FL8 &lt;= $FT$2:$FT$1303)),"")</f>
        <v>4</v>
      </c>
      <c r="N8" s="14" t="s">
        <v>287</v>
      </c>
      <c r="O8" s="14" t="s">
        <v>219</v>
      </c>
      <c r="P8" s="15" t="s">
        <v>288</v>
      </c>
      <c r="Q8" s="14" t="s">
        <v>289</v>
      </c>
      <c r="R8" s="15" t="s">
        <v>290</v>
      </c>
      <c r="S8" s="14" t="s">
        <v>224</v>
      </c>
      <c r="T8" s="20" t="s">
        <v>224</v>
      </c>
      <c r="U8" s="21"/>
      <c r="V8" s="22"/>
      <c r="W8" s="22"/>
      <c r="X8" s="22"/>
      <c r="Y8" s="22"/>
      <c r="Z8" s="22"/>
      <c r="AB8" s="43">
        <v>46009.583333333336</v>
      </c>
      <c r="AC8" s="24">
        <v>46023</v>
      </c>
      <c r="AD8" s="25">
        <v>492</v>
      </c>
      <c r="AE8" s="25">
        <v>455</v>
      </c>
      <c r="AF8" s="26">
        <v>458</v>
      </c>
      <c r="AG8" s="20">
        <v>255</v>
      </c>
      <c r="AH8" s="22">
        <v>286</v>
      </c>
      <c r="AI8" s="26">
        <v>198</v>
      </c>
      <c r="AN8" s="27">
        <f>IF(COUNT(DV8,ES8,FJ8,GK8,HH8)&gt;0,AVERAGE(DV8,ES8,FJ8,GK8,HH8),"")</f>
        <v>9.2329545454545456E-2</v>
      </c>
      <c r="AO8" s="28">
        <f>IF((E8&lt;&gt;""),COUNTA(AP8:BW8)+COUNTIF(T8,"No"),"")</f>
        <v>0</v>
      </c>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30">
        <v>44130</v>
      </c>
      <c r="BY8" s="30">
        <v>44144</v>
      </c>
      <c r="BZ8" s="14" t="s">
        <v>226</v>
      </c>
      <c r="CA8" s="30">
        <v>44146</v>
      </c>
      <c r="CB8" s="14" t="s">
        <v>227</v>
      </c>
      <c r="CC8" s="31">
        <v>43808</v>
      </c>
      <c r="CD8" s="32" t="s">
        <v>228</v>
      </c>
      <c r="CE8" s="33" t="s">
        <v>291</v>
      </c>
      <c r="CF8" s="33" t="s">
        <v>292</v>
      </c>
      <c r="CG8" s="29">
        <v>310</v>
      </c>
      <c r="CH8" s="29">
        <v>3</v>
      </c>
      <c r="CI8" s="29">
        <v>3</v>
      </c>
      <c r="CJ8" s="29">
        <v>15</v>
      </c>
      <c r="CK8" s="29">
        <v>2</v>
      </c>
      <c r="CL8" s="29">
        <v>5</v>
      </c>
      <c r="CM8" s="29">
        <v>3</v>
      </c>
      <c r="CN8" s="34">
        <f>IF(CJ8&gt;0,((CK8*0.125)+(CL8*0.25)+(CM8*1))/CJ8,"")</f>
        <v>0.3</v>
      </c>
      <c r="CO8" s="35">
        <v>44310</v>
      </c>
      <c r="CP8" s="35">
        <v>44312</v>
      </c>
      <c r="CQ8" s="20" t="s">
        <v>231</v>
      </c>
      <c r="CR8" s="35">
        <v>44348</v>
      </c>
      <c r="CS8" s="20" t="s">
        <v>227</v>
      </c>
      <c r="CT8" s="35">
        <v>44335</v>
      </c>
      <c r="CU8" s="35">
        <v>44273</v>
      </c>
      <c r="CV8" s="11" t="s">
        <v>228</v>
      </c>
      <c r="CW8" s="11" t="s">
        <v>293</v>
      </c>
      <c r="CX8" s="11" t="s">
        <v>247</v>
      </c>
      <c r="CY8" s="20">
        <v>304</v>
      </c>
      <c r="CZ8" s="36">
        <v>4</v>
      </c>
      <c r="DA8" s="36">
        <v>4</v>
      </c>
      <c r="DB8" s="36">
        <v>20</v>
      </c>
      <c r="DC8" s="36">
        <v>0</v>
      </c>
      <c r="DD8" s="36">
        <v>0</v>
      </c>
      <c r="DE8" s="36">
        <v>0</v>
      </c>
      <c r="DF8" s="36">
        <v>0</v>
      </c>
      <c r="DG8" s="36">
        <v>0</v>
      </c>
      <c r="DH8" s="37">
        <f>IF(DB8&gt;0,((DC8*0.125)+(DD8*0.25)+(DE8*0.25)+(DF8*1)+(DG8*1))/DB8,"")</f>
        <v>0</v>
      </c>
      <c r="DI8" s="35">
        <v>44592</v>
      </c>
      <c r="DJ8" s="20" t="s">
        <v>228</v>
      </c>
      <c r="DK8" s="20" t="s">
        <v>294</v>
      </c>
      <c r="DL8" s="20" t="s">
        <v>247</v>
      </c>
      <c r="DM8" s="20">
        <v>300</v>
      </c>
      <c r="DN8" s="20">
        <v>4</v>
      </c>
      <c r="DO8" s="20">
        <v>4</v>
      </c>
      <c r="DP8" s="20">
        <v>20</v>
      </c>
      <c r="DQ8" s="20">
        <v>0</v>
      </c>
      <c r="DR8" s="20">
        <v>0</v>
      </c>
      <c r="DS8" s="20">
        <v>3</v>
      </c>
      <c r="DT8" s="20">
        <v>0</v>
      </c>
      <c r="DU8" s="20">
        <v>3</v>
      </c>
      <c r="DV8" s="37" cm="1">
        <f t="array" ref="DV8">IF(AND(DI8:DP8&lt;&gt;""),((DQ8*0.125)+(DR8*0.25)+(DS8*0.25)+(DT8*1)+(DU8*1))/DP8,"")</f>
        <v>0.1875</v>
      </c>
      <c r="DW8" s="35" t="s">
        <v>275</v>
      </c>
      <c r="DX8" s="35">
        <v>45540</v>
      </c>
      <c r="DY8" s="20" t="s">
        <v>237</v>
      </c>
      <c r="DZ8" s="35">
        <v>45540</v>
      </c>
      <c r="EA8" s="35" t="s">
        <v>232</v>
      </c>
      <c r="EB8" s="38">
        <v>45547</v>
      </c>
      <c r="EC8" s="35">
        <v>45238</v>
      </c>
      <c r="ED8" s="20" t="s">
        <v>248</v>
      </c>
      <c r="EE8" s="20" t="s">
        <v>247</v>
      </c>
      <c r="EF8" s="20">
        <v>177</v>
      </c>
      <c r="EG8" s="20">
        <v>3</v>
      </c>
      <c r="EH8" s="20">
        <v>3</v>
      </c>
      <c r="EI8" s="20">
        <v>15</v>
      </c>
      <c r="EJ8" s="20">
        <v>0</v>
      </c>
      <c r="EK8" s="20">
        <v>0</v>
      </c>
      <c r="EL8" s="20">
        <v>0</v>
      </c>
      <c r="EM8" s="20">
        <v>0</v>
      </c>
      <c r="EN8" s="20">
        <v>0</v>
      </c>
      <c r="EO8" s="20">
        <v>0</v>
      </c>
      <c r="EP8" s="20">
        <v>0</v>
      </c>
      <c r="EQ8" s="20">
        <v>0</v>
      </c>
      <c r="ER8" s="20">
        <v>0</v>
      </c>
      <c r="ES8" s="34">
        <f>IF(EI8&lt;&gt;"",((EJ8*0.125)+((EK8+EL8+EM8+EN8+EO8)*0.25)+((EP8+EQ8+ER8)*1))/EI8,"")</f>
        <v>0</v>
      </c>
      <c r="ET8" s="35">
        <v>45510</v>
      </c>
      <c r="EU8" s="20" t="s">
        <v>248</v>
      </c>
      <c r="EV8" s="20" t="s">
        <v>234</v>
      </c>
      <c r="EW8" s="20">
        <v>162</v>
      </c>
      <c r="EX8" s="20">
        <v>3</v>
      </c>
      <c r="EY8" s="20">
        <v>3</v>
      </c>
      <c r="EZ8" s="20">
        <v>13</v>
      </c>
      <c r="FA8" s="20">
        <v>0</v>
      </c>
      <c r="FB8" s="20">
        <v>0</v>
      </c>
      <c r="FC8" s="20">
        <v>0</v>
      </c>
      <c r="FD8" s="20">
        <v>0</v>
      </c>
      <c r="FE8" s="20">
        <v>0</v>
      </c>
      <c r="FF8" s="20">
        <v>0</v>
      </c>
      <c r="FG8" s="20">
        <v>0</v>
      </c>
      <c r="FH8" s="20">
        <v>0</v>
      </c>
      <c r="FI8" s="20">
        <v>0</v>
      </c>
      <c r="FJ8" s="34">
        <v>0</v>
      </c>
      <c r="FK8" s="39">
        <v>61.222462999999998</v>
      </c>
      <c r="FL8" s="39">
        <v>-149.867694</v>
      </c>
      <c r="FM8" s="39">
        <v>60.860637576177865</v>
      </c>
      <c r="FN8" s="39">
        <v>61.58428842382213</v>
      </c>
      <c r="FO8" s="39">
        <v>-150.61928903351301</v>
      </c>
      <c r="FP8" s="39">
        <v>-149.11609896648699</v>
      </c>
      <c r="FQ8" s="39">
        <v>60.498812152355733</v>
      </c>
      <c r="FR8" s="39">
        <v>61.946113847644263</v>
      </c>
      <c r="FS8" s="39">
        <v>-151.37088406702603</v>
      </c>
      <c r="FT8" s="39">
        <v>-148.36450393297397</v>
      </c>
      <c r="FU8" s="35">
        <v>45959</v>
      </c>
      <c r="FV8" s="20" t="s">
        <v>248</v>
      </c>
      <c r="FW8" s="20" t="s">
        <v>295</v>
      </c>
      <c r="FX8" s="20">
        <v>147</v>
      </c>
      <c r="FY8" s="20">
        <v>1</v>
      </c>
      <c r="FZ8" s="20">
        <v>1</v>
      </c>
      <c r="GA8" s="20">
        <v>11</v>
      </c>
      <c r="GB8" s="20">
        <v>0</v>
      </c>
      <c r="GC8" s="20">
        <v>0</v>
      </c>
      <c r="GD8" s="20">
        <v>0</v>
      </c>
      <c r="GE8" s="20">
        <v>0</v>
      </c>
      <c r="GF8" s="20">
        <v>0</v>
      </c>
      <c r="GG8" s="20">
        <v>0</v>
      </c>
      <c r="GH8" s="20">
        <v>0</v>
      </c>
      <c r="GI8" s="20">
        <v>0</v>
      </c>
      <c r="GJ8" s="20">
        <v>2</v>
      </c>
      <c r="GK8" s="34">
        <f>IF(GA8&lt;&gt;"",((GB8*0.125)+((GC8+GD8+GE8+GF8+GG8)*0.25)+((GH8+GI8+GJ8)*1))/GA8,"")</f>
        <v>0.18181818181818182</v>
      </c>
      <c r="GP8" s="20" t="s">
        <v>232</v>
      </c>
      <c r="HH8" s="34" t="str">
        <f>IF(GX8&lt;&gt;"",((GY8*0.125)+((GZ8+HA8+HB8+HC8+HD8)*0.25)+((HE8+HF8+HG8)*1))/GX8,"")</f>
        <v/>
      </c>
    </row>
    <row r="9" spans="1:216" ht="15" customHeight="1" x14ac:dyDescent="0.35">
      <c r="A9" s="11" t="s">
        <v>296</v>
      </c>
      <c r="B9" s="12" t="s">
        <v>297</v>
      </c>
      <c r="C9" s="13">
        <v>44939</v>
      </c>
      <c r="D9" s="13">
        <v>45551</v>
      </c>
      <c r="E9" s="11" t="s">
        <v>214</v>
      </c>
      <c r="F9" s="19" t="s">
        <v>298</v>
      </c>
      <c r="G9" s="19" t="s">
        <v>299</v>
      </c>
      <c r="H9" s="11" t="s">
        <v>217</v>
      </c>
      <c r="I9" s="42">
        <v>99559</v>
      </c>
      <c r="J9" s="17">
        <v>7985</v>
      </c>
      <c r="K9" s="18">
        <f ca="1">IF(A9&lt;&gt;"",RANDBETWEEN(1,2000)," ")</f>
        <v>1325</v>
      </c>
      <c r="L9" s="17" cm="1">
        <f t="array" ref="L9">IF(A9&lt;&gt;"",SUMPRODUCT(($E$2:$E$1303="Active") * (FK9 &gt;= $FM$2:$FM$1303) * (FK9 &lt;= $FN$2:$FN$1303) * (FL9 &gt;= $FO$2:$FO$1303) * (FL9 &lt;= $FP$2:$FP$1303)),"")</f>
        <v>1</v>
      </c>
      <c r="M9" s="17" cm="1">
        <f t="array" ref="M9">IF(A9&lt;&gt;"",SUMPRODUCT(($E$2:$E$1303="Active") * (FK9 &gt;= $FQ$2:$FQ$1303) * (FK9 &lt;= $FR$2:$FR$1303) * (FL9 &gt;= $FS$2:$FS$1303) * (FL9 &lt;= $FT$2:$FT$1303)),"")</f>
        <v>1</v>
      </c>
      <c r="N9" s="11" t="s">
        <v>218</v>
      </c>
      <c r="O9" s="11" t="s">
        <v>242</v>
      </c>
      <c r="P9" s="19" t="s">
        <v>300</v>
      </c>
      <c r="Q9" s="11" t="s">
        <v>301</v>
      </c>
      <c r="R9" s="15" t="s">
        <v>302</v>
      </c>
      <c r="S9" s="11" t="s">
        <v>223</v>
      </c>
      <c r="T9" s="20" t="s">
        <v>224</v>
      </c>
      <c r="AB9" s="23">
        <v>46002.604166666664</v>
      </c>
      <c r="AC9" s="24">
        <v>46023</v>
      </c>
      <c r="AF9" s="26"/>
      <c r="AG9" s="20">
        <v>2</v>
      </c>
      <c r="AH9" s="22">
        <v>18</v>
      </c>
      <c r="AI9" s="26">
        <v>10</v>
      </c>
      <c r="AN9" s="27">
        <f>IF(COUNT(DV9,ES9,FJ9,GK9,HH9)&gt;0,AVERAGE(DV9,ES9,FJ9,GK9,HH9),"")</f>
        <v>1.3888888888888888E-2</v>
      </c>
      <c r="AO9" s="28">
        <f>IF((E9&lt;&gt;""),COUNTA(AP9:BW9)+COUNTIF(T9,"No"),"")</f>
        <v>0</v>
      </c>
      <c r="BP9" s="29"/>
      <c r="CN9" s="34" t="str">
        <f>IF(CJ9&gt;0,((CK9*0.125)+(CL9*0.25)+(CM9*1))/CJ9,"")</f>
        <v/>
      </c>
      <c r="CO9" s="35">
        <v>44308</v>
      </c>
      <c r="CP9" s="35">
        <v>44308</v>
      </c>
      <c r="CQ9" s="20" t="s">
        <v>266</v>
      </c>
      <c r="CR9" s="47">
        <v>44308</v>
      </c>
      <c r="CS9" s="20" t="s">
        <v>227</v>
      </c>
      <c r="CT9" s="35">
        <v>44335</v>
      </c>
      <c r="DH9" s="37" t="str">
        <f>IF(DB9&gt;0,((DC9*0.125)+(DD9*0.25)+(DE9*0.25)+(DF9*1)+(DG9*1))/DB9,"")</f>
        <v/>
      </c>
      <c r="DV9" s="37" t="str" cm="1">
        <f t="array" ref="DV9">IF(AND(DI9:DP9&lt;&gt;""),((DQ9*0.125)+(DR9*0.25)+(DS9*0.25)+(DT9*1)+(DU9*1))/DP9,"")</f>
        <v/>
      </c>
      <c r="DW9" s="35" t="s">
        <v>275</v>
      </c>
      <c r="DX9" s="35">
        <v>45540</v>
      </c>
      <c r="DY9" s="20" t="s">
        <v>237</v>
      </c>
      <c r="DZ9" s="35">
        <v>45540</v>
      </c>
      <c r="EA9" s="35" t="s">
        <v>232</v>
      </c>
      <c r="EB9" s="40">
        <v>45547</v>
      </c>
      <c r="EJ9" s="20"/>
      <c r="EK9" s="20"/>
      <c r="EL9" s="20"/>
      <c r="EM9" s="20"/>
      <c r="EN9" s="20"/>
      <c r="EO9" s="20"/>
      <c r="EP9" s="20"/>
      <c r="EQ9" s="20"/>
      <c r="ER9" s="20"/>
      <c r="ES9" s="34" t="str">
        <f>IF(EI9&lt;&gt;"",((EJ9*0.125)+((EK9+EL9+EM9+EN9+EO9)*0.25)+((EP9+EQ9+ER9)*1))/EI9,"")</f>
        <v/>
      </c>
      <c r="ET9" s="35">
        <v>45560</v>
      </c>
      <c r="EU9" s="20" t="s">
        <v>248</v>
      </c>
      <c r="EV9" s="20" t="s">
        <v>247</v>
      </c>
      <c r="EW9" s="20">
        <v>6</v>
      </c>
      <c r="EX9" s="20">
        <v>1</v>
      </c>
      <c r="EY9" s="20">
        <v>1</v>
      </c>
      <c r="EZ9" s="20">
        <v>6</v>
      </c>
      <c r="FA9" s="20">
        <v>0</v>
      </c>
      <c r="FB9" s="20">
        <v>0</v>
      </c>
      <c r="FC9" s="20">
        <v>0</v>
      </c>
      <c r="FD9" s="20">
        <v>0</v>
      </c>
      <c r="FE9" s="20">
        <v>0</v>
      </c>
      <c r="FF9" s="20">
        <v>0</v>
      </c>
      <c r="FG9" s="20">
        <v>0</v>
      </c>
      <c r="FH9" s="20">
        <v>0</v>
      </c>
      <c r="FI9" s="20">
        <v>0</v>
      </c>
      <c r="FJ9" s="34">
        <f>IF(EZ9&lt;&gt;"",((FA9*0.125)+((FB9+FC9+FD9+FE9+FF9)*0.25)+((FG9+FH9+FI9)*1))/EZ9,"")</f>
        <v>0</v>
      </c>
      <c r="FK9" s="39">
        <v>60.912509</v>
      </c>
      <c r="FL9" s="39">
        <v>-161.97620000000001</v>
      </c>
      <c r="FM9" s="39">
        <v>60.550683576177867</v>
      </c>
      <c r="FN9" s="39">
        <v>61.274334423822133</v>
      </c>
      <c r="FO9" s="39">
        <v>-162.72047530575074</v>
      </c>
      <c r="FP9" s="39">
        <v>-161.23192469424927</v>
      </c>
      <c r="FQ9" s="39">
        <v>60.188858152355735</v>
      </c>
      <c r="FR9" s="39">
        <v>61.636159847644265</v>
      </c>
      <c r="FS9" s="39">
        <v>-163.46475061150147</v>
      </c>
      <c r="FT9" s="39">
        <v>-160.48764938849854</v>
      </c>
      <c r="FU9" s="35">
        <v>45846</v>
      </c>
      <c r="FV9" s="20" t="s">
        <v>228</v>
      </c>
      <c r="FW9" s="20" t="s">
        <v>303</v>
      </c>
      <c r="FX9" s="20">
        <v>7</v>
      </c>
      <c r="FY9" s="20">
        <v>1</v>
      </c>
      <c r="FZ9" s="20">
        <v>1</v>
      </c>
      <c r="GA9" s="20">
        <v>5</v>
      </c>
      <c r="GB9" s="20">
        <v>0</v>
      </c>
      <c r="GC9" s="20">
        <v>0</v>
      </c>
      <c r="GD9" s="20">
        <v>0</v>
      </c>
      <c r="GE9" s="20">
        <v>0</v>
      </c>
      <c r="GF9" s="20">
        <v>0</v>
      </c>
      <c r="GG9" s="20">
        <v>0</v>
      </c>
      <c r="GH9" s="20">
        <v>0</v>
      </c>
      <c r="GI9" s="20">
        <v>0</v>
      </c>
      <c r="GJ9" s="20">
        <v>0</v>
      </c>
      <c r="GK9" s="34">
        <f>IF(GA9&lt;&gt;"",((GB9*0.125)+((GC9+GD9+GE9+GF9+GG9)*0.25)+((GH9+GI9+GJ9)*1))/GA9,"")</f>
        <v>0</v>
      </c>
      <c r="GP9" s="20" t="s">
        <v>232</v>
      </c>
      <c r="GR9" s="35">
        <v>46092</v>
      </c>
      <c r="GS9" s="20" t="s">
        <v>248</v>
      </c>
      <c r="GT9" s="20" t="s">
        <v>247</v>
      </c>
      <c r="GU9" s="20">
        <v>78</v>
      </c>
      <c r="GV9" s="20">
        <v>4</v>
      </c>
      <c r="GW9" s="20">
        <v>4</v>
      </c>
      <c r="GX9" s="20">
        <v>6</v>
      </c>
      <c r="GY9" s="20">
        <v>0</v>
      </c>
      <c r="GZ9" s="20">
        <v>0</v>
      </c>
      <c r="HA9" s="20">
        <v>0</v>
      </c>
      <c r="HB9" s="20">
        <v>1</v>
      </c>
      <c r="HC9" s="20">
        <v>0</v>
      </c>
      <c r="HD9" s="20">
        <v>0</v>
      </c>
      <c r="HE9" s="20">
        <v>0</v>
      </c>
      <c r="HF9" s="20">
        <v>0</v>
      </c>
      <c r="HG9" s="20">
        <v>0</v>
      </c>
      <c r="HH9" s="34">
        <f>IF(GX9&lt;&gt;"",((GY9*0.125)+((GZ9+HA9+HB9+HC9+HD9)*0.25)+((HE9+HF9+HG9)*1))/GX9,"")</f>
        <v>4.1666666666666664E-2</v>
      </c>
    </row>
    <row r="10" spans="1:216" ht="15" customHeight="1" x14ac:dyDescent="0.35">
      <c r="A10" s="11" t="s">
        <v>304</v>
      </c>
      <c r="B10" s="12" t="s">
        <v>305</v>
      </c>
      <c r="C10" s="40">
        <v>45761</v>
      </c>
      <c r="E10" s="11" t="s">
        <v>214</v>
      </c>
      <c r="F10" s="19" t="s">
        <v>306</v>
      </c>
      <c r="G10" s="19" t="s">
        <v>307</v>
      </c>
      <c r="H10" s="11" t="s">
        <v>217</v>
      </c>
      <c r="I10" s="42">
        <v>99775</v>
      </c>
      <c r="J10" s="17">
        <v>402</v>
      </c>
      <c r="K10" s="18">
        <f ca="1">IF(A10&lt;&gt;"",RANDBETWEEN(1,2000)," ")</f>
        <v>527</v>
      </c>
      <c r="L10" s="17" cm="1">
        <f t="array" ref="L10">IF(A10&lt;&gt;"",SUMPRODUCT(($E$2:$E$1303="Active") * (FK10 &gt;= $FM$2:$FM$1303) * (FK10 &lt;= $FN$2:$FN$1303) * (FL10 &gt;= $FO$2:$FO$1303) * (FL10 &lt;= $FP$2:$FP$1303)),"")</f>
        <v>1</v>
      </c>
      <c r="M10" s="17" cm="1">
        <f t="array" ref="M10">IF(A10&lt;&gt;"",SUMPRODUCT(($E$2:$E$1303="Active") * (FK10 &gt;= $FQ$2:$FQ$1303) * (FK10 &lt;= $FR$2:$FR$1303) * (FL10 &gt;= $FS$2:$FS$1303) * (FL10 &lt;= $FT$2:$FT$1303)),"")</f>
        <v>1</v>
      </c>
      <c r="N10" s="11" t="s">
        <v>218</v>
      </c>
      <c r="O10" s="11" t="s">
        <v>242</v>
      </c>
      <c r="P10" s="19" t="s">
        <v>308</v>
      </c>
      <c r="Q10" s="11" t="s">
        <v>309</v>
      </c>
      <c r="R10" s="19" t="s">
        <v>310</v>
      </c>
      <c r="S10" s="11" t="s">
        <v>224</v>
      </c>
      <c r="T10" s="20" t="s">
        <v>224</v>
      </c>
      <c r="AA10" s="48" t="s">
        <v>274</v>
      </c>
      <c r="AB10" s="23">
        <v>46013.5</v>
      </c>
      <c r="AC10" s="24">
        <v>46023</v>
      </c>
      <c r="AI10" s="26">
        <v>124</v>
      </c>
      <c r="AN10" s="27">
        <f>IF(COUNT(DV10,ES10,FJ10,GK10,HH10)&gt;0,AVERAGE(DV10,ES10,FJ10,GK10,HH10),"")</f>
        <v>0.14285714285714285</v>
      </c>
      <c r="AO10" s="28">
        <f>IF((E10&lt;&gt;""),COUNTA(AP10:BW10)+COUNTIF(T10,"No"),"")</f>
        <v>0</v>
      </c>
      <c r="FK10" s="39">
        <v>64.860570999999993</v>
      </c>
      <c r="FL10" s="39">
        <v>-147.837761</v>
      </c>
      <c r="FM10" s="39">
        <v>64.498745576177896</v>
      </c>
      <c r="FN10" s="39">
        <v>65.222396423822104</v>
      </c>
      <c r="FO10" s="39">
        <v>-148.689470644832</v>
      </c>
      <c r="FP10" s="39">
        <v>-146.986051355168</v>
      </c>
      <c r="FQ10" s="39">
        <v>64.1369201523557</v>
      </c>
      <c r="FR10" s="39">
        <v>65.584221847644301</v>
      </c>
      <c r="FS10" s="39">
        <v>-149.54118028966499</v>
      </c>
      <c r="FT10" s="39">
        <v>-146.13434171033501</v>
      </c>
      <c r="FU10" s="35">
        <v>45972</v>
      </c>
      <c r="FV10" s="20" t="s">
        <v>248</v>
      </c>
      <c r="FW10" s="20" t="s">
        <v>234</v>
      </c>
      <c r="FX10" s="20">
        <v>43</v>
      </c>
      <c r="FY10" s="20">
        <v>5</v>
      </c>
      <c r="FZ10" s="20">
        <v>5</v>
      </c>
      <c r="GA10" s="20">
        <v>7</v>
      </c>
      <c r="GB10" s="20">
        <v>0</v>
      </c>
      <c r="GC10" s="20">
        <v>0</v>
      </c>
      <c r="GD10" s="20">
        <v>0</v>
      </c>
      <c r="GE10" s="20">
        <v>0</v>
      </c>
      <c r="GF10" s="20">
        <v>0</v>
      </c>
      <c r="GG10" s="20">
        <v>0</v>
      </c>
      <c r="GH10" s="20">
        <v>1</v>
      </c>
      <c r="GI10" s="20">
        <v>0</v>
      </c>
      <c r="GJ10" s="20">
        <v>1</v>
      </c>
      <c r="GK10" s="46">
        <f>IF(GA10&lt;&gt;"",((GB10*0.125)+((GC10+GD10+GE10+GF10+GG10)*0.25)+((GH10+GI10+GJ10)*1))/GA10,"")</f>
        <v>0.2857142857142857</v>
      </c>
      <c r="GP10" s="20" t="s">
        <v>232</v>
      </c>
      <c r="GR10" s="35">
        <v>46122</v>
      </c>
      <c r="GS10" s="20" t="s">
        <v>248</v>
      </c>
      <c r="GT10" s="20" t="s">
        <v>247</v>
      </c>
      <c r="GU10" s="20">
        <v>86</v>
      </c>
      <c r="GV10" s="20">
        <v>4</v>
      </c>
      <c r="GW10" s="20">
        <v>3</v>
      </c>
      <c r="GX10" s="20">
        <v>7</v>
      </c>
      <c r="GY10" s="20">
        <v>0</v>
      </c>
      <c r="GZ10" s="20">
        <v>0</v>
      </c>
      <c r="HA10" s="20">
        <v>0</v>
      </c>
      <c r="HB10" s="20">
        <v>0</v>
      </c>
      <c r="HC10" s="20">
        <v>0</v>
      </c>
      <c r="HD10" s="20">
        <v>0</v>
      </c>
      <c r="HE10" s="20">
        <v>0</v>
      </c>
      <c r="HF10" s="20">
        <v>0</v>
      </c>
      <c r="HG10" s="20">
        <v>0</v>
      </c>
      <c r="HH10" s="34">
        <f>IF(GX10&lt;&gt;"",((GY10*0.125)+((GZ10+HA10+HB10+HC10+HD10)*0.25)+((HE10+HF10+HG10)*1))/GX10,"")</f>
        <v>0</v>
      </c>
    </row>
    <row r="11" spans="1:216" ht="15" customHeight="1" x14ac:dyDescent="0.35">
      <c r="A11" s="11" t="s">
        <v>311</v>
      </c>
      <c r="B11" s="12" t="s">
        <v>312</v>
      </c>
      <c r="C11" s="13">
        <v>43829</v>
      </c>
      <c r="D11" s="13"/>
      <c r="E11" s="14" t="s">
        <v>214</v>
      </c>
      <c r="F11" s="15" t="s">
        <v>313</v>
      </c>
      <c r="G11" s="15" t="s">
        <v>314</v>
      </c>
      <c r="H11" s="14" t="s">
        <v>315</v>
      </c>
      <c r="I11" s="16">
        <v>35216</v>
      </c>
      <c r="J11" s="17">
        <v>36673</v>
      </c>
      <c r="K11" s="18">
        <f ca="1">IF(A11&lt;&gt;"",RANDBETWEEN(1,2000)," ")</f>
        <v>1997</v>
      </c>
      <c r="L11" s="17" cm="1">
        <f t="array" ref="L11">IF(A11&lt;&gt;"",SUMPRODUCT(($E$2:$E$1303="Active") * (FK11 &gt;= $FM$2:$FM$1303) * (FK11 &lt;= $FN$2:$FN$1303) * (FL11 &gt;= $FO$2:$FO$1303) * (FL11 &lt;= $FP$2:$FP$1303)),"")</f>
        <v>2</v>
      </c>
      <c r="M11" s="17" cm="1">
        <f t="array" ref="M11">IF(A11&lt;&gt;"",SUMPRODUCT(($E$2:$E$1303="Active") * (FK11 &gt;= $FQ$2:$FQ$1303) * (FK11 &lt;= $FR$2:$FR$1303) * (FL11 &gt;= $FS$2:$FS$1303) * (FL11 &lt;= $FT$2:$FT$1303)),"")</f>
        <v>4</v>
      </c>
      <c r="N11" s="14" t="s">
        <v>218</v>
      </c>
      <c r="O11" s="14" t="s">
        <v>316</v>
      </c>
      <c r="P11" s="15" t="s">
        <v>317</v>
      </c>
      <c r="Q11" s="14" t="s">
        <v>318</v>
      </c>
      <c r="R11" s="19" t="s">
        <v>319</v>
      </c>
      <c r="S11" s="14" t="s">
        <v>223</v>
      </c>
      <c r="T11" s="20" t="s">
        <v>224</v>
      </c>
      <c r="U11" s="21"/>
      <c r="V11" s="22"/>
      <c r="W11" s="22"/>
      <c r="X11" s="22"/>
      <c r="Y11" s="22"/>
      <c r="Z11" s="22"/>
      <c r="AA11" s="48">
        <v>2025</v>
      </c>
      <c r="AB11" s="43">
        <v>46022.53125</v>
      </c>
      <c r="AC11" s="24">
        <v>46023</v>
      </c>
      <c r="AD11" s="25">
        <v>96</v>
      </c>
      <c r="AE11" s="25">
        <v>239</v>
      </c>
      <c r="AF11" s="26">
        <v>377</v>
      </c>
      <c r="AG11" s="20">
        <v>455</v>
      </c>
      <c r="AH11" s="22">
        <v>608</v>
      </c>
      <c r="AI11" s="26">
        <v>831</v>
      </c>
      <c r="AN11" s="27">
        <f>IF(COUNT(DV11,ES11,FJ11,GK11,HH11)&gt;0,AVERAGE(DV11,ES11,FJ11,GK11,HH11),"")</f>
        <v>0.32496710526315786</v>
      </c>
      <c r="AO11" s="28">
        <f>IF((E11&lt;&gt;""),COUNTA(AP11:BW11)+COUNTIF(T11,"No"),"")</f>
        <v>0</v>
      </c>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30">
        <v>44112</v>
      </c>
      <c r="BY11" s="30">
        <v>44137</v>
      </c>
      <c r="BZ11" s="14" t="s">
        <v>248</v>
      </c>
      <c r="CA11" s="30">
        <v>44137</v>
      </c>
      <c r="CB11" s="14" t="s">
        <v>316</v>
      </c>
      <c r="CC11" s="31">
        <v>44188</v>
      </c>
      <c r="CD11" s="32" t="s">
        <v>228</v>
      </c>
      <c r="CE11" s="33" t="s">
        <v>320</v>
      </c>
      <c r="CF11" s="33" t="s">
        <v>321</v>
      </c>
      <c r="CG11" s="29">
        <v>100</v>
      </c>
      <c r="CH11" s="29">
        <v>3</v>
      </c>
      <c r="CI11" s="29">
        <v>3</v>
      </c>
      <c r="CJ11" s="29">
        <v>10</v>
      </c>
      <c r="CK11" s="29">
        <v>0</v>
      </c>
      <c r="CL11" s="29">
        <v>2</v>
      </c>
      <c r="CM11" s="29">
        <v>0</v>
      </c>
      <c r="CN11" s="34">
        <f>IF(CJ11&gt;0,((CK11*0.125)+(CL11*0.25)+(CM11*1))/CJ11,"")</f>
        <v>0.05</v>
      </c>
      <c r="CO11" s="35">
        <v>44595</v>
      </c>
      <c r="CP11" s="35">
        <v>44608</v>
      </c>
      <c r="CQ11" s="20" t="s">
        <v>322</v>
      </c>
      <c r="CR11" s="35">
        <v>44616</v>
      </c>
      <c r="CS11" s="20" t="s">
        <v>316</v>
      </c>
      <c r="CT11" s="35" t="s">
        <v>323</v>
      </c>
      <c r="CU11" s="35">
        <v>44481</v>
      </c>
      <c r="CV11" s="11" t="s">
        <v>248</v>
      </c>
      <c r="CW11" s="11" t="s">
        <v>324</v>
      </c>
      <c r="CX11" s="11" t="s">
        <v>325</v>
      </c>
      <c r="CY11" s="20">
        <v>93</v>
      </c>
      <c r="CZ11" s="36">
        <v>5</v>
      </c>
      <c r="DA11" s="36">
        <v>5</v>
      </c>
      <c r="DB11" s="36">
        <v>23</v>
      </c>
      <c r="DC11" s="36">
        <v>0</v>
      </c>
      <c r="DD11" s="36">
        <v>0</v>
      </c>
      <c r="DE11" s="36">
        <v>0</v>
      </c>
      <c r="DF11" s="36">
        <v>1</v>
      </c>
      <c r="DG11" s="36">
        <v>0</v>
      </c>
      <c r="DH11" s="37">
        <f>IF(DB11&lt;&gt;"",((DC11*0.125)+(DD11*0.25)+(DE11*0.25)+(DF11*1)+(DG11*1))/DB11,"")</f>
        <v>4.3478260869565216E-2</v>
      </c>
      <c r="DI11" s="35">
        <v>44785</v>
      </c>
      <c r="DJ11" s="20" t="s">
        <v>248</v>
      </c>
      <c r="DK11" s="20" t="s">
        <v>235</v>
      </c>
      <c r="DL11" s="20" t="s">
        <v>234</v>
      </c>
      <c r="DM11" s="20">
        <v>131</v>
      </c>
      <c r="DN11" s="20">
        <v>5</v>
      </c>
      <c r="DO11" s="20">
        <v>5</v>
      </c>
      <c r="DP11" s="20">
        <v>19</v>
      </c>
      <c r="DQ11" s="20">
        <v>0</v>
      </c>
      <c r="DR11" s="20">
        <v>0</v>
      </c>
      <c r="DS11" s="20">
        <v>0</v>
      </c>
      <c r="DT11" s="20">
        <v>0</v>
      </c>
      <c r="DU11" s="20">
        <v>5</v>
      </c>
      <c r="DV11" s="49" cm="1">
        <f t="array" ref="DV11">IF(AND(DI11:DP11&lt;&gt;""),((DQ11*0.125)+(DR11*0.25)+(DS11*0.25)+(DT11*1)+(DU11*1))/DP11,"")</f>
        <v>0.26315789473684209</v>
      </c>
      <c r="DW11" s="35">
        <v>45341</v>
      </c>
      <c r="DX11" s="35">
        <v>45361</v>
      </c>
      <c r="DY11" s="20" t="s">
        <v>322</v>
      </c>
      <c r="DZ11" s="35">
        <v>45365</v>
      </c>
      <c r="EA11" s="35" t="s">
        <v>316</v>
      </c>
      <c r="EB11" s="38" t="s">
        <v>323</v>
      </c>
      <c r="EC11" s="35">
        <v>45127</v>
      </c>
      <c r="ED11" s="20" t="s">
        <v>248</v>
      </c>
      <c r="EE11" s="20" t="s">
        <v>247</v>
      </c>
      <c r="EF11" s="20">
        <v>220</v>
      </c>
      <c r="EG11" s="20">
        <v>4</v>
      </c>
      <c r="EH11" s="20">
        <v>4</v>
      </c>
      <c r="EI11" s="20">
        <v>20</v>
      </c>
      <c r="EJ11" s="20">
        <v>0</v>
      </c>
      <c r="EK11" s="20">
        <v>0</v>
      </c>
      <c r="EL11" s="20">
        <v>0</v>
      </c>
      <c r="EM11" s="20">
        <v>1</v>
      </c>
      <c r="EN11" s="20">
        <v>0</v>
      </c>
      <c r="EO11" s="20">
        <v>0</v>
      </c>
      <c r="EP11" s="20">
        <v>0</v>
      </c>
      <c r="EQ11" s="20">
        <v>3</v>
      </c>
      <c r="ER11" s="20">
        <v>9</v>
      </c>
      <c r="ES11" s="46">
        <f>IF(EI11&lt;&gt;"",((EJ11*0.125)+((EK11+EL11+EM11+EN11+EO11)*0.25)+((EP11+EQ11+ER11)*1))/EI11,"")</f>
        <v>0.61250000000000004</v>
      </c>
      <c r="ET11" s="35">
        <v>45336</v>
      </c>
      <c r="EU11" s="20" t="s">
        <v>248</v>
      </c>
      <c r="EV11" s="20" t="s">
        <v>247</v>
      </c>
      <c r="EW11" s="20">
        <v>235</v>
      </c>
      <c r="EX11" s="20">
        <v>2</v>
      </c>
      <c r="EY11" s="20">
        <v>2</v>
      </c>
      <c r="EZ11" s="28">
        <v>19</v>
      </c>
      <c r="FA11" s="20">
        <v>0</v>
      </c>
      <c r="FB11" s="20">
        <v>0</v>
      </c>
      <c r="FC11" s="20">
        <v>0</v>
      </c>
      <c r="FD11" s="20">
        <v>2</v>
      </c>
      <c r="FE11" s="20">
        <v>0</v>
      </c>
      <c r="FF11" s="20">
        <v>0</v>
      </c>
      <c r="FG11" s="20">
        <v>0</v>
      </c>
      <c r="FH11" s="20">
        <v>1</v>
      </c>
      <c r="FI11" s="20">
        <v>2</v>
      </c>
      <c r="FJ11" s="34">
        <f>IF(EZ11&lt;&gt;"",((FA11*0.125)+((FB11+FC11+FD11+FE11+FF11)*0.25)+((FG11+FH11+FI11)*1))/EZ11,"")</f>
        <v>0.18421052631578946</v>
      </c>
      <c r="FK11" s="39">
        <v>33.42109</v>
      </c>
      <c r="FL11" s="39">
        <v>-86.783271999999997</v>
      </c>
      <c r="FM11" s="39">
        <v>33.059264576177867</v>
      </c>
      <c r="FN11" s="39">
        <v>33.782915423822132</v>
      </c>
      <c r="FO11" s="39">
        <v>-87.216780073091442</v>
      </c>
      <c r="FP11" s="39">
        <v>-86.349763926908551</v>
      </c>
      <c r="FQ11" s="39">
        <v>32.697439152355734</v>
      </c>
      <c r="FR11" s="39">
        <v>34.144740847644265</v>
      </c>
      <c r="FS11" s="39">
        <v>-87.650288146182902</v>
      </c>
      <c r="FT11" s="39">
        <v>-85.916255853817091</v>
      </c>
      <c r="FU11" s="35">
        <v>45762</v>
      </c>
      <c r="FV11" s="20" t="s">
        <v>248</v>
      </c>
      <c r="FW11" s="20" t="s">
        <v>258</v>
      </c>
      <c r="FX11" s="20">
        <v>275</v>
      </c>
      <c r="FY11" s="20">
        <v>4</v>
      </c>
      <c r="FZ11" s="20">
        <v>4</v>
      </c>
      <c r="GA11" s="20">
        <v>25</v>
      </c>
      <c r="GB11" s="20">
        <v>0</v>
      </c>
      <c r="GC11" s="20">
        <v>0</v>
      </c>
      <c r="GD11" s="20">
        <v>0</v>
      </c>
      <c r="GE11" s="20">
        <v>0</v>
      </c>
      <c r="GF11" s="20">
        <v>0</v>
      </c>
      <c r="GG11" s="20">
        <v>0</v>
      </c>
      <c r="GH11" s="20">
        <v>0</v>
      </c>
      <c r="GI11" s="20">
        <v>2</v>
      </c>
      <c r="GJ11" s="20">
        <v>4</v>
      </c>
      <c r="GK11" s="34">
        <f>IF(GA11&lt;&gt;"",((GB11*0.125)+((GC11+GD11+GE11+GF11+GG11)*0.25)+((GH11+GI11+GJ11)*1))/GA11,"")</f>
        <v>0.24</v>
      </c>
      <c r="GL11" s="40">
        <v>45695</v>
      </c>
      <c r="GM11" s="40">
        <v>45695</v>
      </c>
      <c r="GN11" s="11" t="s">
        <v>237</v>
      </c>
      <c r="GO11" s="40">
        <v>45695</v>
      </c>
      <c r="GP11" s="20" t="s">
        <v>316</v>
      </c>
      <c r="GQ11" s="35" t="s">
        <v>323</v>
      </c>
      <c r="HH11" s="34" t="str">
        <f>IF(GX11&lt;&gt;"",((GY11*0.125)+((GZ11+HA11+HB11+HC11+HD11)*0.25)+((HE11+HF11+HG11)*1))/GX11,"")</f>
        <v/>
      </c>
    </row>
    <row r="12" spans="1:216" ht="15" customHeight="1" x14ac:dyDescent="0.35">
      <c r="A12" s="11" t="s">
        <v>326</v>
      </c>
      <c r="B12" s="12" t="s">
        <v>327</v>
      </c>
      <c r="C12" s="13">
        <v>43829</v>
      </c>
      <c r="D12" s="13"/>
      <c r="E12" s="14" t="s">
        <v>214</v>
      </c>
      <c r="F12" s="15" t="s">
        <v>328</v>
      </c>
      <c r="G12" s="15" t="s">
        <v>329</v>
      </c>
      <c r="H12" s="14" t="s">
        <v>315</v>
      </c>
      <c r="I12" s="16">
        <v>35816</v>
      </c>
      <c r="J12" s="17">
        <v>15035</v>
      </c>
      <c r="K12" s="18">
        <f ca="1">IF(A12&lt;&gt;"",RANDBETWEEN(1,2000)," ")</f>
        <v>1821</v>
      </c>
      <c r="L12" s="17" cm="1">
        <f t="array" ref="L12">IF(A12&lt;&gt;"",SUMPRODUCT(($E$2:$E$1303="Active") * (FK12 &gt;= $FM$2:$FM$1303) * (FK12 &lt;= $FN$2:$FN$1303) * (FL12 &gt;= $FO$2:$FO$1303) * (FL12 &lt;= $FP$2:$FP$1303)),"")</f>
        <v>1</v>
      </c>
      <c r="M12" s="17" cm="1">
        <f t="array" ref="M12">IF(A12&lt;&gt;"",SUMPRODUCT(($E$2:$E$1303="Active") * (FK12 &gt;= $FQ$2:$FQ$1303) * (FK12 &lt;= $FR$2:$FR$1303) * (FL12 &gt;= $FS$2:$FS$1303) * (FL12 &lt;= $FT$2:$FT$1303)),"")</f>
        <v>1</v>
      </c>
      <c r="N12" s="14" t="s">
        <v>218</v>
      </c>
      <c r="O12" s="14" t="s">
        <v>316</v>
      </c>
      <c r="P12" s="15" t="s">
        <v>317</v>
      </c>
      <c r="Q12" s="14" t="s">
        <v>318</v>
      </c>
      <c r="R12" s="19" t="s">
        <v>319</v>
      </c>
      <c r="S12" s="14" t="s">
        <v>223</v>
      </c>
      <c r="T12" s="20" t="s">
        <v>224</v>
      </c>
      <c r="U12" s="21"/>
      <c r="V12" s="22"/>
      <c r="W12" s="22"/>
      <c r="X12" s="22"/>
      <c r="Y12" s="22"/>
      <c r="Z12" s="22"/>
      <c r="AA12" s="48">
        <v>2024</v>
      </c>
      <c r="AB12" s="43">
        <v>46022.541666666664</v>
      </c>
      <c r="AC12" s="24">
        <v>46023</v>
      </c>
      <c r="AD12" s="25">
        <v>99</v>
      </c>
      <c r="AE12" s="25">
        <v>259</v>
      </c>
      <c r="AF12" s="26">
        <v>299</v>
      </c>
      <c r="AG12" s="20">
        <v>512</v>
      </c>
      <c r="AH12" s="22">
        <v>469</v>
      </c>
      <c r="AI12" s="26">
        <v>616</v>
      </c>
      <c r="AN12" s="27">
        <f>IF(COUNT(DV12,ES12,FJ12,GK12,HH12)&gt;0,AVERAGE(DV12,ES12,FJ12,GK12,HH12),"")</f>
        <v>0.23054729214340203</v>
      </c>
      <c r="AO12" s="28">
        <f>IF((E12&lt;&gt;""),COUNTA(AP12:BW12)+COUNTIF(T12,"No"),"")</f>
        <v>1</v>
      </c>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t="s">
        <v>330</v>
      </c>
      <c r="BU12" s="29"/>
      <c r="BV12" s="29"/>
      <c r="BW12" s="29"/>
      <c r="BX12" s="30">
        <v>44119</v>
      </c>
      <c r="BY12" s="30">
        <v>44138</v>
      </c>
      <c r="BZ12" s="14" t="s">
        <v>248</v>
      </c>
      <c r="CA12" s="30">
        <v>44138</v>
      </c>
      <c r="CB12" s="14" t="s">
        <v>316</v>
      </c>
      <c r="CC12" s="31">
        <v>44188</v>
      </c>
      <c r="CD12" s="32" t="s">
        <v>228</v>
      </c>
      <c r="CE12" s="33" t="s">
        <v>320</v>
      </c>
      <c r="CF12" s="33" t="s">
        <v>321</v>
      </c>
      <c r="CG12" s="29">
        <v>100</v>
      </c>
      <c r="CH12" s="29">
        <v>4</v>
      </c>
      <c r="CI12" s="29">
        <v>4</v>
      </c>
      <c r="CJ12" s="29">
        <v>10</v>
      </c>
      <c r="CK12" s="29">
        <v>0</v>
      </c>
      <c r="CL12" s="29">
        <v>0</v>
      </c>
      <c r="CM12" s="29">
        <v>1</v>
      </c>
      <c r="CN12" s="34">
        <f>IF(CJ12&gt;0,((CK12*0.125)+(CL12*0.25)+(CM12*1))/CJ12,"")</f>
        <v>0.1</v>
      </c>
      <c r="CO12" s="35">
        <v>44608</v>
      </c>
      <c r="CP12" s="35">
        <v>44610</v>
      </c>
      <c r="CQ12" s="20" t="s">
        <v>322</v>
      </c>
      <c r="CR12" s="35">
        <v>44616</v>
      </c>
      <c r="CS12" s="20" t="s">
        <v>316</v>
      </c>
      <c r="CT12" s="35" t="s">
        <v>323</v>
      </c>
      <c r="CU12" s="35">
        <v>44481</v>
      </c>
      <c r="CV12" s="11" t="s">
        <v>248</v>
      </c>
      <c r="CW12" s="11" t="s">
        <v>324</v>
      </c>
      <c r="CX12" s="11" t="s">
        <v>325</v>
      </c>
      <c r="CY12" s="20">
        <v>136</v>
      </c>
      <c r="CZ12" s="36">
        <v>3</v>
      </c>
      <c r="DA12" s="36">
        <v>3</v>
      </c>
      <c r="DB12" s="36">
        <v>15</v>
      </c>
      <c r="DC12" s="36">
        <v>0</v>
      </c>
      <c r="DD12" s="36">
        <v>0</v>
      </c>
      <c r="DE12" s="36">
        <v>1</v>
      </c>
      <c r="DF12" s="36">
        <v>1</v>
      </c>
      <c r="DG12" s="36">
        <v>4</v>
      </c>
      <c r="DH12" s="46">
        <f>IF(DB12&lt;&gt;"",((DC12*0.125)+(DD12*0.25)+(DE12*0.25)+(DF12*1)+(DG12*1))/DB12,"")</f>
        <v>0.35</v>
      </c>
      <c r="DI12" s="35">
        <v>44757</v>
      </c>
      <c r="DJ12" s="20" t="s">
        <v>248</v>
      </c>
      <c r="DK12" s="20" t="s">
        <v>235</v>
      </c>
      <c r="DL12" s="20" t="s">
        <v>234</v>
      </c>
      <c r="DM12" s="20">
        <v>96</v>
      </c>
      <c r="DN12" s="20">
        <v>3</v>
      </c>
      <c r="DO12" s="20">
        <v>3</v>
      </c>
      <c r="DP12" s="20">
        <v>15</v>
      </c>
      <c r="DQ12" s="20">
        <v>0</v>
      </c>
      <c r="DR12" s="20">
        <v>1</v>
      </c>
      <c r="DS12" s="20">
        <v>0</v>
      </c>
      <c r="DT12" s="20">
        <v>0</v>
      </c>
      <c r="DU12" s="20">
        <v>0</v>
      </c>
      <c r="DV12" s="37" cm="1">
        <f t="array" ref="DV12">IF(AND(DI12:DP12&lt;&gt;""),((DQ12*0.125)+(DR12*0.25)+(DS12*0.25)+(DT12*1)+(DU12*1))/DP12,"")</f>
        <v>1.6666666666666666E-2</v>
      </c>
      <c r="DW12" s="35">
        <v>45348</v>
      </c>
      <c r="DX12" s="35">
        <v>45353</v>
      </c>
      <c r="DY12" s="20" t="s">
        <v>322</v>
      </c>
      <c r="DZ12" s="35">
        <v>45364</v>
      </c>
      <c r="EA12" s="35" t="s">
        <v>316</v>
      </c>
      <c r="EB12" s="38" t="s">
        <v>323</v>
      </c>
      <c r="EC12" s="35">
        <v>45128</v>
      </c>
      <c r="ED12" s="20" t="s">
        <v>248</v>
      </c>
      <c r="EE12" s="20" t="s">
        <v>247</v>
      </c>
      <c r="EF12" s="20">
        <v>189</v>
      </c>
      <c r="EG12" s="20">
        <v>4</v>
      </c>
      <c r="EH12" s="20">
        <v>4</v>
      </c>
      <c r="EI12" s="20">
        <v>16</v>
      </c>
      <c r="EJ12" s="20">
        <v>0</v>
      </c>
      <c r="EK12" s="20">
        <v>0</v>
      </c>
      <c r="EL12" s="20">
        <v>0</v>
      </c>
      <c r="EM12" s="20">
        <v>0</v>
      </c>
      <c r="EN12" s="20">
        <v>0</v>
      </c>
      <c r="EO12" s="20">
        <v>0</v>
      </c>
      <c r="EP12" s="20">
        <v>2</v>
      </c>
      <c r="EQ12" s="20">
        <v>2</v>
      </c>
      <c r="ER12" s="20">
        <v>5</v>
      </c>
      <c r="ES12" s="46">
        <f>IF(EI12&lt;&gt;"",((EJ12*0.125)+((EK12+EL12+EM12+EN12+EO12)*0.25)+((EP12+EQ12+ER12)*1))/EI12,"")</f>
        <v>0.5625</v>
      </c>
      <c r="ET12" s="35">
        <v>45336</v>
      </c>
      <c r="EU12" s="20" t="s">
        <v>248</v>
      </c>
      <c r="EV12" s="20" t="s">
        <v>247</v>
      </c>
      <c r="EW12" s="20">
        <v>236</v>
      </c>
      <c r="EX12" s="20">
        <v>3</v>
      </c>
      <c r="EY12" s="20">
        <v>3</v>
      </c>
      <c r="EZ12" s="28">
        <v>19</v>
      </c>
      <c r="FA12" s="20">
        <v>0</v>
      </c>
      <c r="FB12" s="20">
        <v>0</v>
      </c>
      <c r="FC12" s="20">
        <v>0</v>
      </c>
      <c r="FD12" s="20">
        <v>0</v>
      </c>
      <c r="FE12" s="20">
        <v>0</v>
      </c>
      <c r="FF12" s="20">
        <v>0</v>
      </c>
      <c r="FG12" s="20">
        <v>0</v>
      </c>
      <c r="FH12" s="20">
        <v>1</v>
      </c>
      <c r="FI12" s="20">
        <v>3</v>
      </c>
      <c r="FJ12" s="34">
        <f>IF(EZ12&lt;&gt;"",((FA12*0.125)+((FB12+FC12+FD12+FE12+FF12)*0.25)+((FG12+FH12+FI12)*1))/EZ12,"")</f>
        <v>0.21052631578947367</v>
      </c>
      <c r="FK12" s="39">
        <v>34.742266000000001</v>
      </c>
      <c r="FL12" s="39">
        <v>-86.629627999999997</v>
      </c>
      <c r="FM12" s="39">
        <v>34.380440576177868</v>
      </c>
      <c r="FN12" s="39">
        <v>35.104091423822133</v>
      </c>
      <c r="FO12" s="39">
        <v>-87.069952830146661</v>
      </c>
      <c r="FP12" s="39">
        <v>-86.189303169853332</v>
      </c>
      <c r="FQ12" s="39">
        <v>34.018615152355736</v>
      </c>
      <c r="FR12" s="39">
        <v>35.465916847644266</v>
      </c>
      <c r="FS12" s="39">
        <v>-87.51027766029334</v>
      </c>
      <c r="FT12" s="39">
        <v>-85.748978339706653</v>
      </c>
      <c r="FU12" s="35">
        <v>45743</v>
      </c>
      <c r="FV12" s="20" t="s">
        <v>248</v>
      </c>
      <c r="FW12" s="20" t="s">
        <v>247</v>
      </c>
      <c r="FX12" s="20">
        <v>255</v>
      </c>
      <c r="FY12" s="20">
        <v>4</v>
      </c>
      <c r="FZ12" s="20">
        <v>4</v>
      </c>
      <c r="GA12" s="20">
        <v>25</v>
      </c>
      <c r="GB12" s="20">
        <v>0</v>
      </c>
      <c r="GC12" s="20">
        <v>0</v>
      </c>
      <c r="GD12" s="20">
        <v>0</v>
      </c>
      <c r="GE12" s="20">
        <v>0</v>
      </c>
      <c r="GF12" s="20">
        <v>0</v>
      </c>
      <c r="GG12" s="20">
        <v>0</v>
      </c>
      <c r="GH12" s="20">
        <v>0</v>
      </c>
      <c r="GI12" s="20">
        <v>3</v>
      </c>
      <c r="GJ12" s="20">
        <v>2</v>
      </c>
      <c r="GK12" s="34">
        <f>IF(GA12&lt;&gt;"",((GB12*0.125)+((GC12+GD12+GE12+GF12+GG12)*0.25)+((GH12+GI12+GJ12)*1))/GA12,"")</f>
        <v>0.2</v>
      </c>
      <c r="GP12" s="20" t="s">
        <v>316</v>
      </c>
      <c r="GQ12" s="35" t="s">
        <v>323</v>
      </c>
      <c r="GR12" s="35">
        <v>46125</v>
      </c>
      <c r="GS12" s="20" t="s">
        <v>248</v>
      </c>
      <c r="GT12" s="20" t="s">
        <v>331</v>
      </c>
      <c r="GU12" s="20">
        <v>288</v>
      </c>
      <c r="GV12" s="20">
        <v>2</v>
      </c>
      <c r="GW12" s="20">
        <v>2</v>
      </c>
      <c r="GX12" s="20">
        <v>23</v>
      </c>
      <c r="GY12" s="20">
        <v>0</v>
      </c>
      <c r="GZ12" s="20">
        <v>1</v>
      </c>
      <c r="HA12" s="20">
        <v>0</v>
      </c>
      <c r="HB12" s="20">
        <v>2</v>
      </c>
      <c r="HC12" s="20">
        <v>0</v>
      </c>
      <c r="HD12" s="20">
        <v>0</v>
      </c>
      <c r="HE12" s="20">
        <v>0</v>
      </c>
      <c r="HF12" s="20">
        <v>1</v>
      </c>
      <c r="HG12" s="20">
        <v>2</v>
      </c>
      <c r="HH12" s="41">
        <f>IF(GX12&lt;&gt;"",((GY12*0.125)+((GZ12+HA12+HB12+HC12+HD12)*0.25)+((HE12+HF12+HG12)*1))/GX12,"")</f>
        <v>0.16304347826086957</v>
      </c>
    </row>
    <row r="13" spans="1:216" ht="15" customHeight="1" x14ac:dyDescent="0.35">
      <c r="A13" s="11" t="s">
        <v>332</v>
      </c>
      <c r="B13" s="12" t="s">
        <v>333</v>
      </c>
      <c r="C13" s="13">
        <v>43829</v>
      </c>
      <c r="D13" s="13"/>
      <c r="E13" s="14" t="s">
        <v>214</v>
      </c>
      <c r="F13" s="15" t="s">
        <v>334</v>
      </c>
      <c r="G13" s="15" t="s">
        <v>335</v>
      </c>
      <c r="H13" s="14" t="s">
        <v>315</v>
      </c>
      <c r="I13" s="16">
        <v>36104</v>
      </c>
      <c r="J13" s="17">
        <v>9021</v>
      </c>
      <c r="K13" s="18">
        <f ca="1">IF(A13&lt;&gt;"",RANDBETWEEN(1,2000)," ")</f>
        <v>258</v>
      </c>
      <c r="L13" s="17" cm="1">
        <f t="array" ref="L13">IF(A13&lt;&gt;"",SUMPRODUCT(($E$2:$E$1303="Active") * (FK13 &gt;= $FM$2:$FM$1303) * (FK13 &lt;= $FN$2:$FN$1303) * (FL13 &gt;= $FO$2:$FO$1303) * (FL13 &lt;= $FP$2:$FP$1303)),"")</f>
        <v>1</v>
      </c>
      <c r="M13" s="17" cm="1">
        <f t="array" ref="M13">IF(A13&lt;&gt;"",SUMPRODUCT(($E$2:$E$1303="Active") * (FK13 &gt;= $FQ$2:$FQ$1303) * (FK13 &lt;= $FR$2:$FR$1303) * (FL13 &gt;= $FS$2:$FS$1303) * (FL13 &lt;= $FT$2:$FT$1303)),"")</f>
        <v>2</v>
      </c>
      <c r="N13" s="14" t="s">
        <v>218</v>
      </c>
      <c r="O13" s="14" t="s">
        <v>316</v>
      </c>
      <c r="P13" s="15" t="s">
        <v>317</v>
      </c>
      <c r="Q13" s="14" t="s">
        <v>318</v>
      </c>
      <c r="R13" s="19" t="s">
        <v>319</v>
      </c>
      <c r="S13" s="14" t="s">
        <v>223</v>
      </c>
      <c r="T13" s="20" t="s">
        <v>224</v>
      </c>
      <c r="U13" s="21"/>
      <c r="V13" s="22"/>
      <c r="W13" s="22"/>
      <c r="X13" s="22"/>
      <c r="Y13" s="22"/>
      <c r="Z13" s="22"/>
      <c r="AA13" s="48">
        <v>2024</v>
      </c>
      <c r="AB13" s="43">
        <v>46022.479166666664</v>
      </c>
      <c r="AC13" s="24">
        <v>46023</v>
      </c>
      <c r="AD13" s="25">
        <v>86</v>
      </c>
      <c r="AE13" s="25">
        <v>141</v>
      </c>
      <c r="AF13" s="26">
        <v>134</v>
      </c>
      <c r="AG13" s="20">
        <v>145</v>
      </c>
      <c r="AH13" s="22">
        <v>120</v>
      </c>
      <c r="AI13" s="26">
        <v>343</v>
      </c>
      <c r="AN13" s="27">
        <f>IF(COUNT(DV13,ES13,FJ13,GK13,HH13)&gt;0,AVERAGE(DV13,ES13,FJ13,GK13,HH13),"")</f>
        <v>0.23750000000000002</v>
      </c>
      <c r="AO13" s="28">
        <f>IF((E13&lt;&gt;""),COUNTA(AP13:BW13)+COUNTIF(T13,"No"),"")</f>
        <v>0</v>
      </c>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30">
        <v>44113</v>
      </c>
      <c r="BY13" s="30">
        <v>44137</v>
      </c>
      <c r="BZ13" s="14" t="s">
        <v>248</v>
      </c>
      <c r="CA13" s="30">
        <v>44137</v>
      </c>
      <c r="CB13" s="14" t="s">
        <v>316</v>
      </c>
      <c r="CC13" s="31">
        <v>44188</v>
      </c>
      <c r="CD13" s="32" t="s">
        <v>228</v>
      </c>
      <c r="CE13" s="33" t="s">
        <v>320</v>
      </c>
      <c r="CF13" s="33" t="s">
        <v>321</v>
      </c>
      <c r="CG13" s="29">
        <v>100</v>
      </c>
      <c r="CH13" s="29">
        <v>2</v>
      </c>
      <c r="CI13" s="29">
        <v>2</v>
      </c>
      <c r="CJ13" s="29">
        <v>10</v>
      </c>
      <c r="CK13" s="29">
        <v>1</v>
      </c>
      <c r="CL13" s="29">
        <v>0</v>
      </c>
      <c r="CM13" s="29">
        <v>1</v>
      </c>
      <c r="CN13" s="34">
        <f>IF(CJ13&gt;0,((CK13*0.125)+(CL13*0.25)+(CM13*1))/CJ13,"")</f>
        <v>0.1125</v>
      </c>
      <c r="CO13" s="35">
        <v>44606</v>
      </c>
      <c r="CP13" s="35">
        <v>44606</v>
      </c>
      <c r="CQ13" s="20" t="s">
        <v>322</v>
      </c>
      <c r="CR13" s="35">
        <v>44616</v>
      </c>
      <c r="CS13" s="20" t="s">
        <v>316</v>
      </c>
      <c r="CT13" s="35" t="s">
        <v>323</v>
      </c>
      <c r="CU13" s="35">
        <v>44477</v>
      </c>
      <c r="CV13" s="11" t="s">
        <v>248</v>
      </c>
      <c r="CW13" s="11" t="s">
        <v>324</v>
      </c>
      <c r="CX13" s="11" t="s">
        <v>325</v>
      </c>
      <c r="CY13" s="20">
        <v>51</v>
      </c>
      <c r="CZ13" s="36">
        <v>3</v>
      </c>
      <c r="DA13" s="36">
        <v>3</v>
      </c>
      <c r="DB13" s="36">
        <v>11</v>
      </c>
      <c r="DC13" s="36">
        <v>0</v>
      </c>
      <c r="DD13" s="36">
        <v>0</v>
      </c>
      <c r="DE13" s="36">
        <v>1</v>
      </c>
      <c r="DF13" s="36">
        <v>0</v>
      </c>
      <c r="DG13" s="36">
        <v>2</v>
      </c>
      <c r="DH13" s="37">
        <f>IF(DB13&lt;&gt;"",((DC13*0.125)+(DD13*0.25)+(DE13*0.25)+(DF13*1)+(DG13*1))/DB13,"")</f>
        <v>0.20454545454545456</v>
      </c>
      <c r="DI13" s="35">
        <v>44785</v>
      </c>
      <c r="DJ13" s="20" t="s">
        <v>248</v>
      </c>
      <c r="DK13" s="20" t="s">
        <v>235</v>
      </c>
      <c r="DL13" s="20" t="s">
        <v>234</v>
      </c>
      <c r="DM13" s="20">
        <v>64</v>
      </c>
      <c r="DN13" s="20">
        <v>1</v>
      </c>
      <c r="DO13" s="20">
        <v>1</v>
      </c>
      <c r="DP13" s="20">
        <v>5</v>
      </c>
      <c r="DQ13" s="20">
        <v>0</v>
      </c>
      <c r="DR13" s="20">
        <v>0</v>
      </c>
      <c r="DS13" s="20">
        <v>3</v>
      </c>
      <c r="DT13" s="20">
        <v>0</v>
      </c>
      <c r="DU13" s="20">
        <v>1</v>
      </c>
      <c r="DV13" s="49" cm="1">
        <f t="array" ref="DV13">IF(AND(DI13:DP13&lt;&gt;""),((DQ13*0.125)+(DR13*0.25)+(DS13*0.25)+(DT13*1)+(DU13*1))/DP13,"")</f>
        <v>0.35</v>
      </c>
      <c r="DW13" s="35">
        <v>45335</v>
      </c>
      <c r="DX13" s="35">
        <v>45352</v>
      </c>
      <c r="DY13" s="20" t="s">
        <v>322</v>
      </c>
      <c r="DZ13" s="35">
        <v>45352</v>
      </c>
      <c r="EA13" s="35" t="s">
        <v>316</v>
      </c>
      <c r="EB13" s="38" t="s">
        <v>323</v>
      </c>
      <c r="EC13" s="35">
        <v>45127</v>
      </c>
      <c r="ED13" s="20" t="s">
        <v>248</v>
      </c>
      <c r="EE13" s="20" t="s">
        <v>247</v>
      </c>
      <c r="EF13" s="20">
        <v>65</v>
      </c>
      <c r="EG13" s="20">
        <v>1</v>
      </c>
      <c r="EH13" s="20">
        <v>1</v>
      </c>
      <c r="EI13" s="20">
        <v>5</v>
      </c>
      <c r="EJ13" s="20">
        <v>0</v>
      </c>
      <c r="EK13" s="20">
        <v>0</v>
      </c>
      <c r="EL13" s="20">
        <v>0</v>
      </c>
      <c r="EM13" s="20">
        <v>0</v>
      </c>
      <c r="EN13" s="20">
        <v>0</v>
      </c>
      <c r="EO13" s="20">
        <v>0</v>
      </c>
      <c r="EP13" s="20">
        <v>0</v>
      </c>
      <c r="EQ13" s="20">
        <v>0</v>
      </c>
      <c r="ER13" s="20">
        <v>1</v>
      </c>
      <c r="ES13" s="34">
        <f>IF(EI13&lt;&gt;"",((EJ13*0.125)+((EK13+EL13+EM13+EN13+EO13)*0.25)+((EP13+EQ13+ER13)*1))/EI13,"")</f>
        <v>0.2</v>
      </c>
      <c r="ET13" s="35">
        <v>45378</v>
      </c>
      <c r="EU13" s="20" t="s">
        <v>248</v>
      </c>
      <c r="EV13" s="20" t="s">
        <v>247</v>
      </c>
      <c r="EW13" s="20">
        <v>70</v>
      </c>
      <c r="EX13" s="20">
        <v>1</v>
      </c>
      <c r="EY13" s="20">
        <v>1</v>
      </c>
      <c r="EZ13" s="28">
        <v>5</v>
      </c>
      <c r="FA13" s="20">
        <v>0</v>
      </c>
      <c r="FB13" s="20">
        <v>0</v>
      </c>
      <c r="FC13" s="20">
        <v>0</v>
      </c>
      <c r="FD13" s="20">
        <v>0</v>
      </c>
      <c r="FE13" s="20">
        <v>0</v>
      </c>
      <c r="FF13" s="20">
        <v>0</v>
      </c>
      <c r="FG13" s="20">
        <v>0</v>
      </c>
      <c r="FH13" s="20">
        <v>1</v>
      </c>
      <c r="FI13" s="20">
        <v>1</v>
      </c>
      <c r="FJ13" s="46">
        <f>IF(EZ13&lt;&gt;"",((FA13*0.125)+((FB13+FC13+FD13+FE13+FF13)*0.25)+((FG13+FH13+FI13)*1))/EZ13,"")</f>
        <v>0.4</v>
      </c>
      <c r="FK13" s="39">
        <v>32.392516000000001</v>
      </c>
      <c r="FL13" s="39">
        <v>-86.328764000000007</v>
      </c>
      <c r="FM13" s="39">
        <v>32.030690576177868</v>
      </c>
      <c r="FN13" s="39">
        <v>32.754341423822133</v>
      </c>
      <c r="FO13" s="39">
        <v>-86.757265089705442</v>
      </c>
      <c r="FP13" s="39">
        <v>-85.900262910294572</v>
      </c>
      <c r="FQ13" s="39">
        <v>31.668865152355735</v>
      </c>
      <c r="FR13" s="39">
        <v>33.116166847644266</v>
      </c>
      <c r="FS13" s="39">
        <v>-87.185766179410891</v>
      </c>
      <c r="FT13" s="39">
        <v>-85.471761820589123</v>
      </c>
      <c r="FU13" s="35">
        <v>45740</v>
      </c>
      <c r="FV13" s="20" t="s">
        <v>248</v>
      </c>
      <c r="FW13" s="20" t="s">
        <v>247</v>
      </c>
      <c r="FX13" s="20">
        <v>51</v>
      </c>
      <c r="FY13" s="20">
        <v>1</v>
      </c>
      <c r="FZ13" s="20">
        <v>1</v>
      </c>
      <c r="GA13" s="20">
        <v>5</v>
      </c>
      <c r="GB13" s="20">
        <v>0</v>
      </c>
      <c r="GC13" s="20">
        <v>0</v>
      </c>
      <c r="GD13" s="20">
        <v>0</v>
      </c>
      <c r="GE13" s="20">
        <v>0</v>
      </c>
      <c r="GF13" s="20">
        <v>0</v>
      </c>
      <c r="GG13" s="20">
        <v>0</v>
      </c>
      <c r="GH13" s="20">
        <v>0</v>
      </c>
      <c r="GI13" s="20">
        <v>0</v>
      </c>
      <c r="GJ13" s="20">
        <v>0</v>
      </c>
      <c r="GK13" s="34">
        <f>IF(GA13&lt;&gt;"",((GB13*0.125)+((GC13+GD13+GE13+GF13+GG13)*0.25)+((GH13+GI13+GJ13)*1))/GA13,"")</f>
        <v>0</v>
      </c>
      <c r="GP13" s="20" t="s">
        <v>316</v>
      </c>
      <c r="GQ13" s="35" t="s">
        <v>323</v>
      </c>
      <c r="HH13" s="34" t="str">
        <f>IF(GX13&lt;&gt;"",((GY13*0.125)+((GZ13+HA13+HB13+HC13+HD13)*0.25)+((HE13+HF13+HG13)*1))/GX13,"")</f>
        <v/>
      </c>
    </row>
    <row r="14" spans="1:216" ht="15" customHeight="1" x14ac:dyDescent="0.35">
      <c r="A14" s="11" t="s">
        <v>336</v>
      </c>
      <c r="B14" s="12" t="s">
        <v>337</v>
      </c>
      <c r="C14" s="13">
        <v>43829</v>
      </c>
      <c r="D14" s="13"/>
      <c r="E14" s="14" t="s">
        <v>214</v>
      </c>
      <c r="F14" s="15" t="s">
        <v>338</v>
      </c>
      <c r="G14" s="15" t="s">
        <v>339</v>
      </c>
      <c r="H14" s="14" t="s">
        <v>315</v>
      </c>
      <c r="I14" s="16">
        <v>36608</v>
      </c>
      <c r="J14" s="17">
        <v>39782</v>
      </c>
      <c r="K14" s="18">
        <f ca="1">IF(A14&lt;&gt;"",RANDBETWEEN(1,2000)," ")</f>
        <v>1918</v>
      </c>
      <c r="L14" s="17" cm="1">
        <f t="array" ref="L14">IF(A14&lt;&gt;"",SUMPRODUCT(($E$2:$E$1303="Active") * (FK14 &gt;= $FM$2:$FM$1303) * (FK14 &lt;= $FN$2:$FN$1303) * (FL14 &gt;= $FO$2:$FO$1303) * (FL14 &lt;= $FP$2:$FP$1303)),"")</f>
        <v>2</v>
      </c>
      <c r="M14" s="17" cm="1">
        <f t="array" ref="M14">IF(A14&lt;&gt;"",SUMPRODUCT(($E$2:$E$1303="Active") * (FK14 &gt;= $FQ$2:$FQ$1303) * (FK14 &lt;= $FR$2:$FR$1303) * (FL14 &gt;= $FS$2:$FS$1303) * (FL14 &lt;= $FT$2:$FT$1303)),"")</f>
        <v>3</v>
      </c>
      <c r="N14" s="14" t="s">
        <v>218</v>
      </c>
      <c r="O14" s="14" t="s">
        <v>316</v>
      </c>
      <c r="P14" s="15" t="s">
        <v>317</v>
      </c>
      <c r="Q14" s="14" t="s">
        <v>318</v>
      </c>
      <c r="R14" s="19" t="s">
        <v>319</v>
      </c>
      <c r="S14" s="14" t="s">
        <v>223</v>
      </c>
      <c r="T14" s="20" t="s">
        <v>224</v>
      </c>
      <c r="U14" s="21"/>
      <c r="V14" s="22"/>
      <c r="W14" s="22"/>
      <c r="X14" s="22"/>
      <c r="Y14" s="22"/>
      <c r="Z14" s="22"/>
      <c r="AA14" s="48">
        <v>2024</v>
      </c>
      <c r="AB14" s="43">
        <v>46022.489583333336</v>
      </c>
      <c r="AC14" s="24">
        <v>46023</v>
      </c>
      <c r="AD14" s="25">
        <v>142</v>
      </c>
      <c r="AE14" s="25">
        <v>237</v>
      </c>
      <c r="AF14" s="26">
        <v>182</v>
      </c>
      <c r="AG14" s="20">
        <v>288</v>
      </c>
      <c r="AH14" s="22">
        <v>339</v>
      </c>
      <c r="AI14" s="26">
        <v>681</v>
      </c>
      <c r="AN14" s="27">
        <f>IF(COUNT(DV14,ES14,FJ14,GK14,HH14)&gt;0,AVERAGE(DV14,ES14,FJ14,GK14,HH14),"")</f>
        <v>0.14360119047619047</v>
      </c>
      <c r="AO14" s="28">
        <f>IF((E14&lt;&gt;""),COUNTA(AP14:BW14)+COUNTIF(T14,"No"),"")</f>
        <v>0</v>
      </c>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30">
        <v>44121</v>
      </c>
      <c r="BY14" s="30">
        <v>44139</v>
      </c>
      <c r="BZ14" s="50" t="s">
        <v>248</v>
      </c>
      <c r="CA14" s="30">
        <v>44160</v>
      </c>
      <c r="CB14" s="14" t="s">
        <v>316</v>
      </c>
      <c r="CC14" s="31">
        <v>44188</v>
      </c>
      <c r="CD14" s="32" t="s">
        <v>228</v>
      </c>
      <c r="CE14" s="33" t="s">
        <v>320</v>
      </c>
      <c r="CF14" s="33" t="s">
        <v>321</v>
      </c>
      <c r="CG14" s="29">
        <v>100</v>
      </c>
      <c r="CH14" s="29">
        <v>2</v>
      </c>
      <c r="CI14" s="29">
        <v>2</v>
      </c>
      <c r="CJ14" s="29">
        <v>10</v>
      </c>
      <c r="CK14" s="29">
        <v>0</v>
      </c>
      <c r="CL14" s="29">
        <v>2</v>
      </c>
      <c r="CM14" s="29">
        <v>2</v>
      </c>
      <c r="CN14" s="34">
        <f>IF(CJ14&gt;0,((CK14*0.125)+(CL14*0.25)+(CM14*1))/CJ14,"")</f>
        <v>0.25</v>
      </c>
      <c r="CO14" s="35">
        <v>44602</v>
      </c>
      <c r="CP14" s="35">
        <v>44603</v>
      </c>
      <c r="CQ14" s="20" t="s">
        <v>322</v>
      </c>
      <c r="CR14" s="35">
        <v>44623</v>
      </c>
      <c r="CS14" s="20" t="s">
        <v>316</v>
      </c>
      <c r="CT14" s="35" t="s">
        <v>323</v>
      </c>
      <c r="CU14" s="35">
        <v>44481</v>
      </c>
      <c r="CV14" s="11" t="s">
        <v>248</v>
      </c>
      <c r="CW14" s="11" t="s">
        <v>324</v>
      </c>
      <c r="CX14" s="11" t="s">
        <v>325</v>
      </c>
      <c r="CY14" s="20">
        <v>122</v>
      </c>
      <c r="CZ14" s="36">
        <v>2</v>
      </c>
      <c r="DA14" s="36">
        <v>2</v>
      </c>
      <c r="DB14" s="36">
        <v>10</v>
      </c>
      <c r="DC14" s="36">
        <v>0</v>
      </c>
      <c r="DD14" s="36">
        <v>0</v>
      </c>
      <c r="DE14" s="36">
        <v>1</v>
      </c>
      <c r="DF14" s="36">
        <v>2</v>
      </c>
      <c r="DG14" s="36">
        <v>4</v>
      </c>
      <c r="DH14" s="46">
        <f>IF(DB14&lt;&gt;"",((DC14*0.125)+(DD14*0.25)+(DE14*0.25)+(DF14*1)+(DG14*1))/DB14,"")</f>
        <v>0.625</v>
      </c>
      <c r="DI14" s="35">
        <v>44757</v>
      </c>
      <c r="DJ14" s="20" t="s">
        <v>248</v>
      </c>
      <c r="DK14" s="20" t="s">
        <v>235</v>
      </c>
      <c r="DL14" s="20" t="s">
        <v>234</v>
      </c>
      <c r="DM14" s="20">
        <v>77</v>
      </c>
      <c r="DN14" s="20">
        <v>4</v>
      </c>
      <c r="DO14" s="20">
        <v>4</v>
      </c>
      <c r="DP14" s="20">
        <v>20</v>
      </c>
      <c r="DQ14" s="20">
        <v>0</v>
      </c>
      <c r="DR14" s="20">
        <v>1</v>
      </c>
      <c r="DS14" s="20">
        <v>0</v>
      </c>
      <c r="DT14" s="20">
        <v>0</v>
      </c>
      <c r="DU14" s="20">
        <v>1</v>
      </c>
      <c r="DV14" s="37" cm="1">
        <f t="array" ref="DV14">IF(AND(DI14:DP14&lt;&gt;""),((DQ14*0.125)+(DR14*0.25)+(DS14*0.25)+(DT14*1)+(DU14*1))/DP14,"")</f>
        <v>6.25E-2</v>
      </c>
      <c r="DW14" s="35">
        <v>45329</v>
      </c>
      <c r="DX14" s="35">
        <v>45345</v>
      </c>
      <c r="DY14" s="20" t="s">
        <v>322</v>
      </c>
      <c r="DZ14" s="35">
        <v>45345</v>
      </c>
      <c r="EA14" s="35" t="s">
        <v>316</v>
      </c>
      <c r="EB14" s="38" t="s">
        <v>323</v>
      </c>
      <c r="EC14" s="35">
        <v>45128</v>
      </c>
      <c r="ED14" s="20" t="s">
        <v>248</v>
      </c>
      <c r="EE14" s="20" t="s">
        <v>247</v>
      </c>
      <c r="EF14" s="20">
        <v>96</v>
      </c>
      <c r="EG14" s="20">
        <v>1</v>
      </c>
      <c r="EH14" s="20">
        <v>1</v>
      </c>
      <c r="EI14" s="20">
        <v>5</v>
      </c>
      <c r="EJ14" s="20">
        <v>0</v>
      </c>
      <c r="EK14" s="20">
        <v>0</v>
      </c>
      <c r="EL14" s="20">
        <v>0</v>
      </c>
      <c r="EM14" s="20">
        <v>0</v>
      </c>
      <c r="EN14" s="20">
        <v>0</v>
      </c>
      <c r="EO14" s="20">
        <v>0</v>
      </c>
      <c r="EP14" s="20">
        <v>0</v>
      </c>
      <c r="EQ14" s="20">
        <v>0</v>
      </c>
      <c r="ER14" s="20">
        <v>0</v>
      </c>
      <c r="ES14" s="34">
        <f>IF(EI14&lt;&gt;"",((EJ14*0.125)+((EK14+EL14+EM14+EN14+EO14)*0.25)+((EP14+EQ14+ER14)*1))/EI14,"")</f>
        <v>0</v>
      </c>
      <c r="ET14" s="35">
        <v>45378</v>
      </c>
      <c r="EU14" s="20" t="s">
        <v>248</v>
      </c>
      <c r="EV14" s="20" t="s">
        <v>247</v>
      </c>
      <c r="EW14" s="20">
        <v>143</v>
      </c>
      <c r="EX14" s="20">
        <v>2</v>
      </c>
      <c r="EY14" s="20">
        <v>2</v>
      </c>
      <c r="EZ14" s="28">
        <v>12</v>
      </c>
      <c r="FA14" s="20">
        <v>0</v>
      </c>
      <c r="FB14" s="20">
        <v>0</v>
      </c>
      <c r="FC14" s="20">
        <v>0</v>
      </c>
      <c r="FD14" s="20">
        <v>0</v>
      </c>
      <c r="FE14" s="20">
        <v>0</v>
      </c>
      <c r="FF14" s="20">
        <v>0</v>
      </c>
      <c r="FG14" s="20">
        <v>0</v>
      </c>
      <c r="FH14" s="20">
        <v>0</v>
      </c>
      <c r="FI14" s="20">
        <v>1</v>
      </c>
      <c r="FJ14" s="34">
        <f>IF(EZ14&lt;&gt;"",((FA14*0.125)+((FB14+FC14+FD14+FE14+FF14)*0.25)+((FG14+FH14+FI14)*1))/EZ14,"")</f>
        <v>8.3333333333333329E-2</v>
      </c>
      <c r="FK14" s="39">
        <v>30.66657</v>
      </c>
      <c r="FL14" s="39">
        <v>-88.266255999999998</v>
      </c>
      <c r="FM14" s="39">
        <v>30.304744576177868</v>
      </c>
      <c r="FN14" s="39">
        <v>31.028395423822133</v>
      </c>
      <c r="FO14" s="39">
        <v>-88.686909863027424</v>
      </c>
      <c r="FP14" s="39">
        <v>-87.845602136972573</v>
      </c>
      <c r="FQ14" s="39">
        <v>29.942919152355735</v>
      </c>
      <c r="FR14" s="39">
        <v>31.390220847644265</v>
      </c>
      <c r="FS14" s="39">
        <v>-89.107563726054849</v>
      </c>
      <c r="FT14" s="39">
        <v>-87.424948273945148</v>
      </c>
      <c r="FU14" s="35">
        <v>45792</v>
      </c>
      <c r="FV14" s="20" t="s">
        <v>248</v>
      </c>
      <c r="FW14" s="20" t="s">
        <v>258</v>
      </c>
      <c r="FX14" s="20">
        <v>171</v>
      </c>
      <c r="FY14" s="20">
        <v>2</v>
      </c>
      <c r="FZ14" s="20">
        <v>2</v>
      </c>
      <c r="GA14" s="20">
        <v>14</v>
      </c>
      <c r="GB14" s="20">
        <v>0</v>
      </c>
      <c r="GC14" s="20">
        <v>0</v>
      </c>
      <c r="GD14" s="20">
        <v>0</v>
      </c>
      <c r="GE14" s="20">
        <v>0</v>
      </c>
      <c r="GF14" s="20">
        <v>0</v>
      </c>
      <c r="GG14" s="20">
        <v>0</v>
      </c>
      <c r="GH14" s="20">
        <v>2</v>
      </c>
      <c r="GI14" s="20">
        <v>2</v>
      </c>
      <c r="GJ14" s="20">
        <v>2</v>
      </c>
      <c r="GK14" s="46">
        <f>IF(GA14&lt;&gt;"",((GB14*0.125)+((GC14+GD14+GE14+GF14+GG14)*0.25)+((GH14+GI14+GJ14)*1))/GA14,"")</f>
        <v>0.42857142857142855</v>
      </c>
      <c r="GP14" s="20" t="s">
        <v>316</v>
      </c>
      <c r="GQ14" s="35" t="s">
        <v>323</v>
      </c>
      <c r="HH14" s="41" t="str">
        <f>IF(GX14&lt;&gt;"",((GY14*0.125)+((GZ14+HA14+HB14+HC14+HD14)*0.25)+((HE14+HF14+HG14)*1))/GX14,"")</f>
        <v/>
      </c>
    </row>
    <row r="15" spans="1:216" ht="15" customHeight="1" x14ac:dyDescent="0.35">
      <c r="A15" s="14" t="s">
        <v>340</v>
      </c>
      <c r="B15" s="12" t="s">
        <v>341</v>
      </c>
      <c r="C15" s="13">
        <v>43009</v>
      </c>
      <c r="D15" s="13">
        <v>45427</v>
      </c>
      <c r="E15" s="14" t="s">
        <v>214</v>
      </c>
      <c r="F15" s="15" t="s">
        <v>342</v>
      </c>
      <c r="G15" s="15" t="s">
        <v>343</v>
      </c>
      <c r="H15" s="14" t="s">
        <v>315</v>
      </c>
      <c r="I15" s="16">
        <v>35503</v>
      </c>
      <c r="J15" s="17">
        <v>8948</v>
      </c>
      <c r="K15" s="18">
        <f ca="1">IF(A15&lt;&gt;"",RANDBETWEEN(1,2000)," ")</f>
        <v>418</v>
      </c>
      <c r="L15" s="17" cm="1">
        <f t="array" ref="L15">IF(A15&lt;&gt;"",SUMPRODUCT(($E$2:$E$1303="Active") * (FK15 &gt;= $FM$2:$FM$1303) * (FK15 &lt;= $FN$2:$FN$1303) * (FL15 &gt;= $FO$2:$FO$1303) * (FL15 &lt;= $FP$2:$FP$1303)),"")</f>
        <v>1</v>
      </c>
      <c r="M15" s="17" cm="1">
        <f t="array" ref="M15">IF(A15&lt;&gt;"",SUMPRODUCT(($E$2:$E$1303="Active") * (FK15 &gt;= $FQ$2:$FQ$1303) * (FK15 &lt;= $FR$2:$FR$1303) * (FL15 &gt;= $FS$2:$FS$1303) * (FL15 &lt;= $FT$2:$FT$1303)),"")</f>
        <v>4</v>
      </c>
      <c r="N15" s="14" t="s">
        <v>287</v>
      </c>
      <c r="O15" s="14" t="s">
        <v>219</v>
      </c>
      <c r="P15" s="15" t="s">
        <v>344</v>
      </c>
      <c r="Q15" s="14" t="s">
        <v>345</v>
      </c>
      <c r="R15" s="15" t="s">
        <v>346</v>
      </c>
      <c r="S15" s="14" t="s">
        <v>224</v>
      </c>
      <c r="T15" s="20" t="s">
        <v>224</v>
      </c>
      <c r="U15" s="21"/>
      <c r="V15" s="22"/>
      <c r="W15" s="22"/>
      <c r="X15" s="22"/>
      <c r="Y15" s="22"/>
      <c r="Z15" s="22"/>
      <c r="AA15" s="48" t="s">
        <v>347</v>
      </c>
      <c r="AB15" s="43">
        <v>46022.4375</v>
      </c>
      <c r="AC15" s="24">
        <v>46023</v>
      </c>
      <c r="AD15" s="25">
        <v>161</v>
      </c>
      <c r="AE15" s="25">
        <v>326</v>
      </c>
      <c r="AF15" s="26">
        <v>486</v>
      </c>
      <c r="AG15" s="20">
        <v>537</v>
      </c>
      <c r="AH15" s="22">
        <v>546</v>
      </c>
      <c r="AI15" s="26">
        <v>586</v>
      </c>
      <c r="AN15" s="27">
        <f>IF(COUNT(DV15,ES15,FJ15,GK15,HH15)&gt;0,AVERAGE(DV15,ES15,FJ15,GK15,HH15),"")</f>
        <v>0.19309659090909093</v>
      </c>
      <c r="AO15" s="28">
        <f>IF((E15&lt;&gt;""),COUNTA(AP15:BW15)+COUNTIF(T15,"No"),"")</f>
        <v>0</v>
      </c>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30">
        <v>43782</v>
      </c>
      <c r="BY15" s="30">
        <v>43802</v>
      </c>
      <c r="BZ15" s="14" t="s">
        <v>226</v>
      </c>
      <c r="CA15" s="30">
        <v>43794</v>
      </c>
      <c r="CB15" s="14" t="s">
        <v>227</v>
      </c>
      <c r="CC15" s="31">
        <v>43951</v>
      </c>
      <c r="CD15" s="32" t="s">
        <v>228</v>
      </c>
      <c r="CE15" s="33" t="s">
        <v>282</v>
      </c>
      <c r="CF15" s="33" t="s">
        <v>247</v>
      </c>
      <c r="CG15" s="29">
        <v>94</v>
      </c>
      <c r="CH15" s="29">
        <v>3</v>
      </c>
      <c r="CI15" s="29">
        <v>3</v>
      </c>
      <c r="CJ15" s="29">
        <v>12</v>
      </c>
      <c r="CK15" s="29">
        <v>1</v>
      </c>
      <c r="CL15" s="29">
        <v>3</v>
      </c>
      <c r="CM15" s="29">
        <v>1</v>
      </c>
      <c r="CN15" s="34">
        <f>IF(CJ15&gt;0,((CK15*0.125)+(CL15*0.25)+(CM15*1))/CJ15,"")</f>
        <v>0.15625</v>
      </c>
      <c r="CO15" s="35">
        <v>44804</v>
      </c>
      <c r="CP15" s="35">
        <v>44810</v>
      </c>
      <c r="CQ15" s="20" t="s">
        <v>237</v>
      </c>
      <c r="CR15" s="35">
        <v>44810</v>
      </c>
      <c r="CS15" s="20" t="s">
        <v>232</v>
      </c>
      <c r="CT15" s="35">
        <v>44816</v>
      </c>
      <c r="CU15" s="35">
        <v>44448</v>
      </c>
      <c r="CV15" s="11" t="s">
        <v>228</v>
      </c>
      <c r="CW15" s="20" t="s">
        <v>233</v>
      </c>
      <c r="CX15" s="11" t="s">
        <v>234</v>
      </c>
      <c r="CY15" s="20">
        <v>135</v>
      </c>
      <c r="CZ15" s="36">
        <v>2</v>
      </c>
      <c r="DA15" s="36">
        <v>2</v>
      </c>
      <c r="DB15" s="36">
        <v>10</v>
      </c>
      <c r="DC15" s="36">
        <v>0</v>
      </c>
      <c r="DD15" s="36">
        <v>0</v>
      </c>
      <c r="DE15" s="36">
        <v>0</v>
      </c>
      <c r="DF15" s="36">
        <v>0</v>
      </c>
      <c r="DG15" s="36">
        <v>0</v>
      </c>
      <c r="DH15" s="37">
        <f>IF(DB15&gt;0,((DC15*0.125)+(DD15*0.25)+(DE15*0.25)+(DF15*1)+(DG15*1))/DB15,"")</f>
        <v>0</v>
      </c>
      <c r="DI15" s="35">
        <v>44896</v>
      </c>
      <c r="DJ15" s="20" t="s">
        <v>248</v>
      </c>
      <c r="DK15" s="20" t="s">
        <v>235</v>
      </c>
      <c r="DL15" s="20" t="s">
        <v>234</v>
      </c>
      <c r="DM15" s="20">
        <v>220</v>
      </c>
      <c r="DN15" s="20">
        <v>2</v>
      </c>
      <c r="DO15" s="20">
        <v>2</v>
      </c>
      <c r="DP15" s="20">
        <v>10</v>
      </c>
      <c r="DQ15" s="20">
        <v>0</v>
      </c>
      <c r="DR15" s="20">
        <v>0</v>
      </c>
      <c r="DS15" s="20">
        <v>3</v>
      </c>
      <c r="DT15" s="20">
        <v>1</v>
      </c>
      <c r="DU15" s="20">
        <v>1</v>
      </c>
      <c r="DV15" s="49" cm="1">
        <f t="array" ref="DV15">IF(AND(DI15:DP15&lt;&gt;""),((DQ15*0.125)+(DR15*0.25)+(DS15*0.25)+(DT15*1)+(DU15*1))/DP15,"")</f>
        <v>0.27500000000000002</v>
      </c>
      <c r="DW15" s="35">
        <v>45065</v>
      </c>
      <c r="DX15" s="35">
        <v>45071</v>
      </c>
      <c r="DY15" s="20" t="s">
        <v>237</v>
      </c>
      <c r="DZ15" s="35">
        <v>45071</v>
      </c>
      <c r="EA15" s="35" t="s">
        <v>232</v>
      </c>
      <c r="EB15" s="38">
        <v>45072</v>
      </c>
      <c r="EC15" s="35">
        <v>45218</v>
      </c>
      <c r="ED15" s="20" t="s">
        <v>248</v>
      </c>
      <c r="EE15" s="20" t="s">
        <v>247</v>
      </c>
      <c r="EF15" s="20">
        <v>242</v>
      </c>
      <c r="EG15" s="20">
        <v>3</v>
      </c>
      <c r="EH15" s="20">
        <v>3</v>
      </c>
      <c r="EI15" s="20">
        <v>11</v>
      </c>
      <c r="EJ15" s="20">
        <v>0</v>
      </c>
      <c r="EK15" s="20">
        <v>0</v>
      </c>
      <c r="EL15" s="20">
        <v>1</v>
      </c>
      <c r="EM15" s="20">
        <v>0</v>
      </c>
      <c r="EN15" s="20">
        <v>0</v>
      </c>
      <c r="EO15" s="20">
        <v>0</v>
      </c>
      <c r="EP15" s="20">
        <v>1</v>
      </c>
      <c r="EQ15" s="20">
        <v>0</v>
      </c>
      <c r="ER15" s="20">
        <v>0</v>
      </c>
      <c r="ES15" s="34">
        <f>IF(EI15&lt;&gt;"",((EJ15*0.125)+((EK15+EL15+EM15+EN15+EO15)*0.25)+((EP15+EQ15+ER15)*1))/EI15,"")</f>
        <v>0.11363636363636363</v>
      </c>
      <c r="ET15" s="35">
        <v>45419</v>
      </c>
      <c r="EU15" s="20" t="s">
        <v>248</v>
      </c>
      <c r="EV15" s="20" t="s">
        <v>247</v>
      </c>
      <c r="EW15" s="20">
        <v>291</v>
      </c>
      <c r="EX15" s="20">
        <v>4</v>
      </c>
      <c r="EY15" s="20">
        <v>4</v>
      </c>
      <c r="EZ15" s="28">
        <v>24</v>
      </c>
      <c r="FA15" s="20">
        <v>0</v>
      </c>
      <c r="FB15" s="20">
        <v>0</v>
      </c>
      <c r="FC15" s="20">
        <v>0</v>
      </c>
      <c r="FD15" s="20">
        <v>1</v>
      </c>
      <c r="FE15" s="20">
        <v>0</v>
      </c>
      <c r="FF15" s="20">
        <v>0</v>
      </c>
      <c r="FG15" s="20">
        <v>0</v>
      </c>
      <c r="FH15" s="20">
        <v>4</v>
      </c>
      <c r="FI15" s="20">
        <v>4</v>
      </c>
      <c r="FJ15" s="46">
        <f>IF(EZ15&lt;&gt;"",((FA15*0.125)+((FB15+FC15+FD15+FE15+FF15)*0.25)+((FG15+FH15+FI15)*1))/EZ15,"")</f>
        <v>0.34375</v>
      </c>
      <c r="FK15" s="39">
        <v>33.932791999999999</v>
      </c>
      <c r="FL15" s="39">
        <v>-87.306652999999997</v>
      </c>
      <c r="FM15" s="39">
        <v>33.570966576177867</v>
      </c>
      <c r="FN15" s="39">
        <v>34.294617423822132</v>
      </c>
      <c r="FO15" s="39">
        <v>-87.742748582111005</v>
      </c>
      <c r="FP15" s="39">
        <v>-86.870557417888989</v>
      </c>
      <c r="FQ15" s="39">
        <v>33.209141152355734</v>
      </c>
      <c r="FR15" s="39">
        <v>34.656442847644264</v>
      </c>
      <c r="FS15" s="39">
        <v>-88.178844164221999</v>
      </c>
      <c r="FT15" s="39">
        <v>-86.434461835777995</v>
      </c>
      <c r="FU15" s="35">
        <v>45806</v>
      </c>
      <c r="FV15" s="20" t="s">
        <v>248</v>
      </c>
      <c r="FW15" s="20" t="s">
        <v>258</v>
      </c>
      <c r="FX15" s="20">
        <v>290</v>
      </c>
      <c r="FY15" s="20">
        <v>4</v>
      </c>
      <c r="FZ15" s="20">
        <v>4</v>
      </c>
      <c r="GA15" s="20">
        <v>25</v>
      </c>
      <c r="GB15" s="20">
        <v>0</v>
      </c>
      <c r="GC15" s="20">
        <v>0</v>
      </c>
      <c r="GD15" s="20">
        <v>0</v>
      </c>
      <c r="GE15" s="20">
        <v>0</v>
      </c>
      <c r="GF15" s="20">
        <v>0</v>
      </c>
      <c r="GG15" s="20">
        <v>0</v>
      </c>
      <c r="GH15" s="20">
        <v>0</v>
      </c>
      <c r="GI15" s="20">
        <v>0</v>
      </c>
      <c r="GJ15" s="20">
        <v>1</v>
      </c>
      <c r="GK15" s="34">
        <f>IF(GA15&lt;&gt;"",((GB15*0.125)+((GC15+GD15+GE15+GF15+GG15)*0.25)+((GH15+GI15+GJ15)*1))/GA15,"")</f>
        <v>0.04</v>
      </c>
      <c r="GL15" s="40">
        <v>45757</v>
      </c>
      <c r="GM15" s="40">
        <v>45786</v>
      </c>
      <c r="GN15" s="11" t="s">
        <v>237</v>
      </c>
      <c r="GO15" s="40">
        <v>45786</v>
      </c>
      <c r="GP15" s="20" t="s">
        <v>232</v>
      </c>
      <c r="GQ15" s="35">
        <v>45793</v>
      </c>
      <c r="HH15" s="34" t="str">
        <f>IF(GX15&lt;&gt;"",((GY15*0.125)+((GZ15+HA15+HB15+HC15+HD15)*0.25)+((HE15+HF15+HG15)*1))/GX15,"")</f>
        <v/>
      </c>
    </row>
    <row r="16" spans="1:216" ht="15" customHeight="1" x14ac:dyDescent="0.35">
      <c r="A16" s="11" t="s">
        <v>348</v>
      </c>
      <c r="B16" s="12" t="s">
        <v>349</v>
      </c>
      <c r="C16" s="13">
        <v>44538</v>
      </c>
      <c r="D16" s="13"/>
      <c r="E16" s="14" t="s">
        <v>214</v>
      </c>
      <c r="F16" s="15" t="s">
        <v>350</v>
      </c>
      <c r="G16" s="15" t="s">
        <v>351</v>
      </c>
      <c r="H16" s="14" t="s">
        <v>315</v>
      </c>
      <c r="I16" s="16">
        <v>35077</v>
      </c>
      <c r="J16" s="17">
        <v>13813</v>
      </c>
      <c r="K16" s="18">
        <f ca="1">IF(A16&lt;&gt;"",RANDBETWEEN(1,2000)," ")</f>
        <v>299</v>
      </c>
      <c r="L16" s="17" cm="1">
        <f t="array" ref="L16">IF(A16&lt;&gt;"",SUMPRODUCT(($E$2:$E$1303="Active") * (FK16 &gt;= $FM$2:$FM$1303) * (FK16 &lt;= $FN$2:$FN$1303) * (FL16 &gt;= $FO$2:$FO$1303) * (FL16 &lt;= $FP$2:$FP$1303)),"")</f>
        <v>1</v>
      </c>
      <c r="M16" s="17" cm="1">
        <f t="array" ref="M16">IF(A16&lt;&gt;"",SUMPRODUCT(($E$2:$E$1303="Active") * (FK16 &gt;= $FQ$2:$FQ$1303) * (FK16 &lt;= $FR$2:$FR$1303) * (FL16 &gt;= $FS$2:$FS$1303) * (FL16 &lt;= $FT$2:$FT$1303)),"")</f>
        <v>4</v>
      </c>
      <c r="N16" s="14" t="s">
        <v>218</v>
      </c>
      <c r="O16" s="14" t="s">
        <v>242</v>
      </c>
      <c r="P16" s="15" t="s">
        <v>352</v>
      </c>
      <c r="Q16" s="14" t="s">
        <v>353</v>
      </c>
      <c r="R16" s="15" t="s">
        <v>354</v>
      </c>
      <c r="S16" s="14" t="s">
        <v>223</v>
      </c>
      <c r="T16" s="20" t="s">
        <v>224</v>
      </c>
      <c r="U16" s="21"/>
      <c r="V16" s="22"/>
      <c r="W16" s="22"/>
      <c r="X16" s="22"/>
      <c r="Y16" s="22"/>
      <c r="Z16" s="22"/>
      <c r="AA16" s="48" t="s">
        <v>347</v>
      </c>
      <c r="AB16" s="43">
        <v>46007.375</v>
      </c>
      <c r="AC16" s="24">
        <v>46023</v>
      </c>
      <c r="AD16" s="25">
        <v>0</v>
      </c>
      <c r="AE16" s="25">
        <v>0</v>
      </c>
      <c r="AF16" s="26">
        <v>70</v>
      </c>
      <c r="AG16" s="20">
        <v>116</v>
      </c>
      <c r="AH16" s="22">
        <v>99</v>
      </c>
      <c r="AI16" s="26">
        <v>133</v>
      </c>
      <c r="AN16" s="27">
        <f>IF(COUNT(DV16,ES16,FJ16,GK16,HH16)&gt;0,AVERAGE(DV16,ES16,FJ16,GK16,HH16),"")</f>
        <v>0.15</v>
      </c>
      <c r="AO16" s="28">
        <f>IF((E16&lt;&gt;""),COUNTA(AP16:BW16)+COUNTIF(T16,"No"),"")</f>
        <v>0</v>
      </c>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30">
        <v>43782</v>
      </c>
      <c r="BY16" s="30">
        <v>43802</v>
      </c>
      <c r="BZ16" s="14" t="s">
        <v>228</v>
      </c>
      <c r="CA16" s="30">
        <v>43895</v>
      </c>
      <c r="CB16" s="14" t="s">
        <v>227</v>
      </c>
      <c r="CC16" s="31">
        <v>44053</v>
      </c>
      <c r="CD16" s="32" t="s">
        <v>228</v>
      </c>
      <c r="CE16" s="33" t="s">
        <v>256</v>
      </c>
      <c r="CF16" s="33" t="s">
        <v>257</v>
      </c>
      <c r="CG16" s="29">
        <v>32</v>
      </c>
      <c r="CH16" s="29">
        <v>1</v>
      </c>
      <c r="CI16" s="29">
        <v>1</v>
      </c>
      <c r="CJ16" s="29">
        <v>5</v>
      </c>
      <c r="CK16" s="29">
        <v>0</v>
      </c>
      <c r="CL16" s="29">
        <v>0</v>
      </c>
      <c r="CM16" s="29">
        <v>1</v>
      </c>
      <c r="CN16" s="34">
        <f>IF(CJ16&gt;0,((CK16*0.125)+(CL16*0.25)+(CM16*1))/CJ16,"")</f>
        <v>0.2</v>
      </c>
      <c r="CO16" s="35">
        <v>44432</v>
      </c>
      <c r="CP16" s="35">
        <v>44438</v>
      </c>
      <c r="CQ16" s="20" t="s">
        <v>266</v>
      </c>
      <c r="CR16" s="35">
        <v>44438</v>
      </c>
      <c r="CS16" s="20" t="s">
        <v>232</v>
      </c>
      <c r="CT16" s="35">
        <v>44439</v>
      </c>
      <c r="CV16" s="20" t="s">
        <v>228</v>
      </c>
      <c r="CW16" s="20" t="s">
        <v>233</v>
      </c>
      <c r="CX16" s="20" t="s">
        <v>234</v>
      </c>
      <c r="CY16" s="20">
        <v>0</v>
      </c>
      <c r="CZ16" s="36">
        <v>0</v>
      </c>
      <c r="DA16" s="36">
        <v>0</v>
      </c>
      <c r="DB16" s="36">
        <v>0</v>
      </c>
      <c r="DC16" s="36">
        <v>0</v>
      </c>
      <c r="DD16" s="36">
        <v>0</v>
      </c>
      <c r="DE16" s="36">
        <v>0</v>
      </c>
      <c r="DF16" s="36">
        <v>0</v>
      </c>
      <c r="DG16" s="36">
        <v>0</v>
      </c>
      <c r="DJ16" s="20" t="s">
        <v>248</v>
      </c>
      <c r="DK16" s="20" t="s">
        <v>235</v>
      </c>
      <c r="DL16" s="20" t="s">
        <v>234</v>
      </c>
      <c r="DM16" s="20">
        <v>0</v>
      </c>
      <c r="DN16" s="20">
        <v>0</v>
      </c>
      <c r="DO16" s="20">
        <v>0</v>
      </c>
      <c r="DP16" s="20">
        <v>0</v>
      </c>
      <c r="DQ16" s="20">
        <v>0</v>
      </c>
      <c r="DR16" s="20">
        <v>0</v>
      </c>
      <c r="DS16" s="20">
        <v>0</v>
      </c>
      <c r="DT16" s="20">
        <v>0</v>
      </c>
      <c r="DU16" s="20">
        <v>0</v>
      </c>
      <c r="DW16" s="35">
        <v>45064</v>
      </c>
      <c r="DX16" s="35">
        <v>45069</v>
      </c>
      <c r="DY16" s="20" t="s">
        <v>237</v>
      </c>
      <c r="DZ16" s="35">
        <v>45069</v>
      </c>
      <c r="EA16" s="35" t="s">
        <v>232</v>
      </c>
      <c r="EB16" s="38">
        <v>45072</v>
      </c>
      <c r="EC16" s="35">
        <v>45290</v>
      </c>
      <c r="ED16" s="20" t="s">
        <v>228</v>
      </c>
      <c r="EE16" s="20" t="s">
        <v>247</v>
      </c>
      <c r="EF16" s="20">
        <v>46</v>
      </c>
      <c r="EG16" s="20">
        <v>1</v>
      </c>
      <c r="EH16" s="20">
        <v>1</v>
      </c>
      <c r="EI16" s="20">
        <v>5</v>
      </c>
      <c r="EJ16" s="20">
        <v>0</v>
      </c>
      <c r="EK16" s="20">
        <v>0</v>
      </c>
      <c r="EL16" s="20">
        <v>0</v>
      </c>
      <c r="EM16" s="20">
        <v>1</v>
      </c>
      <c r="EN16" s="20">
        <v>0</v>
      </c>
      <c r="EO16" s="20">
        <v>0</v>
      </c>
      <c r="EP16" s="20">
        <v>0</v>
      </c>
      <c r="EQ16" s="20">
        <v>0</v>
      </c>
      <c r="ER16" s="20">
        <v>1</v>
      </c>
      <c r="ES16" s="46">
        <f>IF(EI16&lt;&gt;"",((EJ16*0.125)+((EK16+EL16+EM16+EN16+EO16)*0.25)+((EP16+EQ16+ER16)*1))/EI16,"")</f>
        <v>0.25</v>
      </c>
      <c r="ET16" s="35">
        <v>45338</v>
      </c>
      <c r="EU16" s="20" t="s">
        <v>248</v>
      </c>
      <c r="EV16" s="20" t="s">
        <v>247</v>
      </c>
      <c r="EW16" s="20">
        <v>74</v>
      </c>
      <c r="EX16" s="20">
        <v>2</v>
      </c>
      <c r="EY16" s="20">
        <v>2</v>
      </c>
      <c r="EZ16" s="28">
        <v>6</v>
      </c>
      <c r="FA16" s="20">
        <v>0</v>
      </c>
      <c r="FB16" s="20">
        <v>0</v>
      </c>
      <c r="FC16" s="20">
        <v>0</v>
      </c>
      <c r="FD16" s="20">
        <v>0</v>
      </c>
      <c r="FE16" s="20">
        <v>0</v>
      </c>
      <c r="FF16" s="20">
        <v>0</v>
      </c>
      <c r="FG16" s="20">
        <v>0</v>
      </c>
      <c r="FH16" s="20">
        <v>0</v>
      </c>
      <c r="FI16" s="20">
        <v>0</v>
      </c>
      <c r="FJ16" s="34">
        <f>IF(EZ16&lt;&gt;"",((FA16*0.125)+((FB16+FC16+FD16+FE16+FF16)*0.25)+((FG16+FH16+FI16)*1))/EZ16,"")</f>
        <v>0</v>
      </c>
      <c r="FK16" s="39">
        <v>34.015501999999998</v>
      </c>
      <c r="FL16" s="39">
        <v>-86.826142000000004</v>
      </c>
      <c r="FM16" s="39">
        <v>33.653676576177865</v>
      </c>
      <c r="FN16" s="39">
        <v>34.37732742382213</v>
      </c>
      <c r="FO16" s="39">
        <v>-87.26266199942053</v>
      </c>
      <c r="FP16" s="39">
        <v>-86.389622000579479</v>
      </c>
      <c r="FQ16" s="39">
        <v>33.291851152355733</v>
      </c>
      <c r="FR16" s="39">
        <v>34.739152847644263</v>
      </c>
      <c r="FS16" s="39">
        <v>-87.699181998841041</v>
      </c>
      <c r="FT16" s="39">
        <v>-85.953102001158967</v>
      </c>
      <c r="FU16" s="35">
        <v>45849</v>
      </c>
      <c r="FV16" s="20" t="s">
        <v>248</v>
      </c>
      <c r="FW16" s="20" t="s">
        <v>355</v>
      </c>
      <c r="FX16" s="20">
        <v>45</v>
      </c>
      <c r="FY16" s="20">
        <v>1</v>
      </c>
      <c r="FZ16" s="20">
        <v>1</v>
      </c>
      <c r="GA16" s="20">
        <v>5</v>
      </c>
      <c r="GB16" s="20">
        <v>0</v>
      </c>
      <c r="GC16" s="20">
        <v>0</v>
      </c>
      <c r="GD16" s="20">
        <v>0</v>
      </c>
      <c r="GE16" s="20">
        <v>0</v>
      </c>
      <c r="GF16" s="20">
        <v>0</v>
      </c>
      <c r="GG16" s="20">
        <v>0</v>
      </c>
      <c r="GH16" s="20">
        <v>0</v>
      </c>
      <c r="GI16" s="20">
        <v>1</v>
      </c>
      <c r="GJ16" s="20">
        <v>0</v>
      </c>
      <c r="GK16" s="34">
        <f>IF(GA16&lt;&gt;"",((GB16*0.125)+((GC16+GD16+GE16+GF16+GG16)*0.25)+((GH16+GI16+GJ16)*1))/GA16,"")</f>
        <v>0.2</v>
      </c>
      <c r="GL16" s="40">
        <v>45758</v>
      </c>
      <c r="GM16" s="40">
        <v>45786</v>
      </c>
      <c r="GN16" s="11" t="s">
        <v>237</v>
      </c>
      <c r="GO16" s="40">
        <v>45786</v>
      </c>
      <c r="GP16" s="20" t="s">
        <v>232</v>
      </c>
      <c r="GQ16" s="35">
        <v>45793</v>
      </c>
      <c r="HH16" s="34" t="str">
        <f>IF(GX16&lt;&gt;"",((GY16*0.125)+((GZ16+HA16+HB16+HC16+HD16)*0.25)+((HE16+HF16+HG16)*1))/GX16,"")</f>
        <v/>
      </c>
    </row>
    <row r="17" spans="1:216" ht="15" customHeight="1" x14ac:dyDescent="0.35">
      <c r="A17" s="14" t="s">
        <v>356</v>
      </c>
      <c r="B17" s="12" t="s">
        <v>357</v>
      </c>
      <c r="C17" s="13">
        <v>43829</v>
      </c>
      <c r="D17" s="13"/>
      <c r="E17" s="14" t="s">
        <v>214</v>
      </c>
      <c r="F17" s="15" t="s">
        <v>358</v>
      </c>
      <c r="G17" s="15" t="s">
        <v>359</v>
      </c>
      <c r="H17" s="14" t="s">
        <v>315</v>
      </c>
      <c r="I17" s="16">
        <v>36830</v>
      </c>
      <c r="J17" s="17">
        <v>47543</v>
      </c>
      <c r="K17" s="18">
        <f ca="1">IF(A17&lt;&gt;"",RANDBETWEEN(1,2000)," ")</f>
        <v>1957</v>
      </c>
      <c r="L17" s="17" cm="1">
        <f t="array" ref="L17">IF(A17&lt;&gt;"",SUMPRODUCT(($E$2:$E$1303="Active") * (FK17 &gt;= $FM$2:$FM$1303) * (FK17 &lt;= $FN$2:$FN$1303) * (FL17 &gt;= $FO$2:$FO$1303) * (FL17 &lt;= $FP$2:$FP$1303)),"")</f>
        <v>1</v>
      </c>
      <c r="M17" s="17" cm="1">
        <f t="array" ref="M17">IF(A17&lt;&gt;"",SUMPRODUCT(($E$2:$E$1303="Active") * (FK17 &gt;= $FQ$2:$FQ$1303) * (FK17 &lt;= $FR$2:$FR$1303) * (FL17 &gt;= $FS$2:$FS$1303) * (FL17 &lt;= $FT$2:$FT$1303)),"")</f>
        <v>2</v>
      </c>
      <c r="N17" s="14" t="s">
        <v>287</v>
      </c>
      <c r="O17" s="14" t="s">
        <v>219</v>
      </c>
      <c r="P17" s="15" t="s">
        <v>360</v>
      </c>
      <c r="Q17" s="14" t="s">
        <v>361</v>
      </c>
      <c r="R17" s="15" t="s">
        <v>362</v>
      </c>
      <c r="S17" s="14" t="s">
        <v>224</v>
      </c>
      <c r="T17" s="20" t="s">
        <v>224</v>
      </c>
      <c r="U17" s="21"/>
      <c r="V17" s="22"/>
      <c r="W17" s="22"/>
      <c r="X17" s="22"/>
      <c r="Y17" s="22"/>
      <c r="Z17" s="22"/>
      <c r="AA17" s="22" t="s">
        <v>363</v>
      </c>
      <c r="AB17" s="43">
        <v>46003.645833333336</v>
      </c>
      <c r="AC17" s="24">
        <v>46023</v>
      </c>
      <c r="AD17" s="25">
        <v>432</v>
      </c>
      <c r="AE17" s="25">
        <v>481</v>
      </c>
      <c r="AF17" s="26">
        <v>688</v>
      </c>
      <c r="AG17" s="20">
        <v>890</v>
      </c>
      <c r="AH17" s="22">
        <v>1024</v>
      </c>
      <c r="AI17" s="26">
        <v>888</v>
      </c>
      <c r="AN17" s="27">
        <f>IF(COUNT(DV17,ES17,FJ17,GK17,HH17)&gt;0,AVERAGE(DV17,ES17,FJ17,GK17,HH17),"")</f>
        <v>0.13125000000000001</v>
      </c>
      <c r="AO17" s="28">
        <f>IF((E17&lt;&gt;""),COUNTA(AP17:BW17)+COUNTIF(T17,"No"),"")</f>
        <v>0</v>
      </c>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30">
        <v>43784</v>
      </c>
      <c r="BY17" s="30">
        <v>43802</v>
      </c>
      <c r="BZ17" s="14" t="s">
        <v>228</v>
      </c>
      <c r="CA17" s="30">
        <v>43892</v>
      </c>
      <c r="CB17" s="14" t="s">
        <v>227</v>
      </c>
      <c r="CC17" s="31">
        <v>43892</v>
      </c>
      <c r="CD17" s="32" t="s">
        <v>364</v>
      </c>
      <c r="CE17" s="33" t="s">
        <v>291</v>
      </c>
      <c r="CF17" s="33" t="s">
        <v>292</v>
      </c>
      <c r="CG17" s="29">
        <v>172</v>
      </c>
      <c r="CH17" s="29">
        <v>2</v>
      </c>
      <c r="CI17" s="29">
        <v>2</v>
      </c>
      <c r="CJ17" s="29">
        <v>10</v>
      </c>
      <c r="CK17" s="29">
        <v>0</v>
      </c>
      <c r="CL17" s="29">
        <v>0</v>
      </c>
      <c r="CM17" s="29">
        <v>2</v>
      </c>
      <c r="CN17" s="34">
        <f>IF(CJ17&gt;0,((CK17*0.125)+(CL17*0.25)+(CM17*1))/CJ17,"")</f>
        <v>0.2</v>
      </c>
      <c r="CO17" s="35">
        <v>44804</v>
      </c>
      <c r="CP17" s="35">
        <v>44811</v>
      </c>
      <c r="CQ17" s="20" t="s">
        <v>237</v>
      </c>
      <c r="CR17" s="35">
        <v>44811</v>
      </c>
      <c r="CS17" s="20" t="s">
        <v>232</v>
      </c>
      <c r="CT17" s="35">
        <v>44816</v>
      </c>
      <c r="CU17" s="35">
        <v>44446</v>
      </c>
      <c r="CV17" s="11" t="s">
        <v>228</v>
      </c>
      <c r="CW17" s="20" t="s">
        <v>233</v>
      </c>
      <c r="CX17" s="11" t="s">
        <v>234</v>
      </c>
      <c r="CY17" s="20">
        <v>229</v>
      </c>
      <c r="CZ17" s="36">
        <v>2</v>
      </c>
      <c r="DA17" s="36">
        <v>2</v>
      </c>
      <c r="DB17" s="36">
        <v>9</v>
      </c>
      <c r="DC17" s="36">
        <v>0</v>
      </c>
      <c r="DD17" s="36">
        <v>0</v>
      </c>
      <c r="DE17" s="36">
        <v>0</v>
      </c>
      <c r="DF17" s="36">
        <v>1</v>
      </c>
      <c r="DG17" s="36">
        <v>0</v>
      </c>
      <c r="DH17" s="37">
        <f>IF(DB17&gt;0,((DC17*0.125)+(DD17*0.25)+(DE17*0.25)+(DF17*1)+(DG17*1))/DB17,"")</f>
        <v>0.1111111111111111</v>
      </c>
      <c r="DI17" s="35">
        <v>44805</v>
      </c>
      <c r="DJ17" s="20" t="s">
        <v>228</v>
      </c>
      <c r="DK17" s="20" t="s">
        <v>235</v>
      </c>
      <c r="DL17" s="20" t="s">
        <v>234</v>
      </c>
      <c r="DM17" s="20">
        <v>203</v>
      </c>
      <c r="DN17" s="20">
        <v>2</v>
      </c>
      <c r="DO17" s="20">
        <v>2</v>
      </c>
      <c r="DP17" s="20">
        <v>10</v>
      </c>
      <c r="DQ17" s="20">
        <v>0</v>
      </c>
      <c r="DR17" s="20">
        <v>1</v>
      </c>
      <c r="DS17" s="20">
        <v>1</v>
      </c>
      <c r="DT17" s="20">
        <v>0</v>
      </c>
      <c r="DU17" s="20">
        <v>1</v>
      </c>
      <c r="DV17" s="37" cm="1">
        <f t="array" ref="DV17">IF(AND(DI17:DP17&lt;&gt;""),((DQ17*0.125)+(DR17*0.25)+(DS17*0.25)+(DT17*1)+(DU17*1))/DP17,"")</f>
        <v>0.15</v>
      </c>
      <c r="DW17" s="35">
        <v>45055</v>
      </c>
      <c r="DX17" s="35">
        <v>45061</v>
      </c>
      <c r="DY17" s="20" t="s">
        <v>237</v>
      </c>
      <c r="DZ17" s="35">
        <v>45061</v>
      </c>
      <c r="EA17" s="35" t="s">
        <v>232</v>
      </c>
      <c r="EB17" s="38">
        <v>45072</v>
      </c>
      <c r="EC17" s="35">
        <v>45244</v>
      </c>
      <c r="ED17" s="20" t="s">
        <v>248</v>
      </c>
      <c r="EE17" s="20" t="s">
        <v>247</v>
      </c>
      <c r="EF17" s="20">
        <v>459</v>
      </c>
      <c r="EG17" s="20">
        <v>2</v>
      </c>
      <c r="EH17" s="20">
        <v>2</v>
      </c>
      <c r="EI17" s="20">
        <v>8</v>
      </c>
      <c r="EJ17" s="20">
        <v>0</v>
      </c>
      <c r="EK17" s="20">
        <v>0</v>
      </c>
      <c r="EL17" s="20">
        <v>0</v>
      </c>
      <c r="EM17" s="20">
        <v>0</v>
      </c>
      <c r="EN17" s="20">
        <v>0</v>
      </c>
      <c r="EO17" s="20">
        <v>0</v>
      </c>
      <c r="EP17" s="20">
        <v>0</v>
      </c>
      <c r="EQ17" s="20">
        <v>0</v>
      </c>
      <c r="ER17" s="20">
        <v>1</v>
      </c>
      <c r="ES17" s="34">
        <f>IF(EI17&lt;&gt;"",((EJ17*0.125)+((EK17+EL17+EM17+EN17+EO17)*0.25)+((EP17+EQ17+ER17)*1))/EI17,"")</f>
        <v>0.125</v>
      </c>
      <c r="ET17" s="35">
        <v>45415</v>
      </c>
      <c r="EU17" s="20" t="s">
        <v>248</v>
      </c>
      <c r="EV17" s="20" t="s">
        <v>247</v>
      </c>
      <c r="EW17" s="20">
        <v>540</v>
      </c>
      <c r="EX17" s="20">
        <v>2</v>
      </c>
      <c r="EY17" s="20">
        <v>2</v>
      </c>
      <c r="EZ17" s="28">
        <v>25</v>
      </c>
      <c r="FA17" s="20">
        <v>0</v>
      </c>
      <c r="FB17" s="20">
        <v>0</v>
      </c>
      <c r="FC17" s="20">
        <v>1</v>
      </c>
      <c r="FD17" s="20">
        <v>0</v>
      </c>
      <c r="FE17" s="20">
        <v>0</v>
      </c>
      <c r="FF17" s="20">
        <v>0</v>
      </c>
      <c r="FG17" s="20">
        <v>0</v>
      </c>
      <c r="FH17" s="20">
        <v>0</v>
      </c>
      <c r="FI17" s="20">
        <v>4</v>
      </c>
      <c r="FJ17" s="34">
        <f>IF(EZ17&lt;&gt;"",((FA17*0.125)+((FB17+FC17+FD17+FE17+FF17)*0.25)+((FG17+FH17+FI17)*1))/EZ17,"")</f>
        <v>0.17</v>
      </c>
      <c r="FK17" s="39">
        <v>32.557825999999999</v>
      </c>
      <c r="FL17" s="39">
        <v>-85.479864000000006</v>
      </c>
      <c r="FM17" s="39">
        <v>32.196000576177866</v>
      </c>
      <c r="FN17" s="39">
        <v>32.919651423822131</v>
      </c>
      <c r="FO17" s="39">
        <v>-85.909152678622775</v>
      </c>
      <c r="FP17" s="39">
        <v>-85.050575321377238</v>
      </c>
      <c r="FQ17" s="39">
        <v>31.834175152355733</v>
      </c>
      <c r="FR17" s="39">
        <v>33.281476847644264</v>
      </c>
      <c r="FS17" s="39">
        <v>-86.338441357245543</v>
      </c>
      <c r="FT17" s="39">
        <v>-84.62128664275447</v>
      </c>
      <c r="FU17" s="35">
        <v>45847</v>
      </c>
      <c r="FV17" s="20" t="s">
        <v>248</v>
      </c>
      <c r="FW17" s="20" t="s">
        <v>355</v>
      </c>
      <c r="FX17" s="20">
        <v>516</v>
      </c>
      <c r="FY17" s="20">
        <v>1</v>
      </c>
      <c r="FZ17" s="20">
        <v>1</v>
      </c>
      <c r="GA17" s="20">
        <v>25</v>
      </c>
      <c r="GB17" s="20">
        <v>0</v>
      </c>
      <c r="GC17" s="20">
        <v>0</v>
      </c>
      <c r="GD17" s="20">
        <v>0</v>
      </c>
      <c r="GE17" s="20">
        <v>0</v>
      </c>
      <c r="GF17" s="20">
        <v>0</v>
      </c>
      <c r="GG17" s="20">
        <v>0</v>
      </c>
      <c r="GH17" s="20">
        <v>1</v>
      </c>
      <c r="GI17" s="20">
        <v>0</v>
      </c>
      <c r="GJ17" s="20">
        <v>1</v>
      </c>
      <c r="GK17" s="34">
        <f>IF(GA17&lt;&gt;"",((GB17*0.125)+((GC17+GD17+GE17+GF17+GG17)*0.25)+((GH17+GI17+GJ17)*1))/GA17,"")</f>
        <v>0.08</v>
      </c>
      <c r="GP17" s="20" t="s">
        <v>232</v>
      </c>
      <c r="HH17" s="34" t="str">
        <f>IF(GX17&lt;&gt;"",((GY17*0.125)+((GZ17+HA17+HB17+HC17+HD17)*0.25)+((HE17+HF17+HG17)*1))/GX17,"")</f>
        <v/>
      </c>
    </row>
    <row r="18" spans="1:216" ht="15" customHeight="1" x14ac:dyDescent="0.35">
      <c r="A18" s="14" t="s">
        <v>365</v>
      </c>
      <c r="B18" s="12" t="s">
        <v>366</v>
      </c>
      <c r="C18" s="13">
        <v>43009</v>
      </c>
      <c r="D18" s="13"/>
      <c r="E18" s="14" t="s">
        <v>214</v>
      </c>
      <c r="F18" s="15" t="s">
        <v>367</v>
      </c>
      <c r="G18" s="15" t="s">
        <v>368</v>
      </c>
      <c r="H18" s="14" t="s">
        <v>315</v>
      </c>
      <c r="I18" s="16">
        <v>36535</v>
      </c>
      <c r="J18" s="17">
        <v>35484</v>
      </c>
      <c r="K18" s="18">
        <f ca="1">IF(A18&lt;&gt;"",RANDBETWEEN(1,2000)," ")</f>
        <v>1737</v>
      </c>
      <c r="L18" s="17" cm="1">
        <f t="array" ref="L18">IF(A18&lt;&gt;"",SUMPRODUCT(($E$2:$E$1303="Active") * (FK18 &gt;= $FM$2:$FM$1303) * (FK18 &lt;= $FN$2:$FN$1303) * (FL18 &gt;= $FO$2:$FO$1303) * (FL18 &lt;= $FP$2:$FP$1303)),"")</f>
        <v>2</v>
      </c>
      <c r="M18" s="17" cm="1">
        <f t="array" ref="M18">IF(A18&lt;&gt;"",SUMPRODUCT(($E$2:$E$1303="Active") * (FK18 &gt;= $FQ$2:$FQ$1303) * (FK18 &lt;= $FR$2:$FR$1303) * (FL18 &gt;= $FS$2:$FS$1303) * (FL18 &lt;= $FT$2:$FT$1303)),"")</f>
        <v>6</v>
      </c>
      <c r="N18" s="14" t="s">
        <v>287</v>
      </c>
      <c r="O18" s="14" t="s">
        <v>219</v>
      </c>
      <c r="P18" s="15" t="s">
        <v>369</v>
      </c>
      <c r="Q18" s="14" t="s">
        <v>370</v>
      </c>
      <c r="R18" s="15" t="s">
        <v>371</v>
      </c>
      <c r="S18" s="14" t="s">
        <v>223</v>
      </c>
      <c r="T18" s="20" t="s">
        <v>224</v>
      </c>
      <c r="U18" s="21"/>
      <c r="V18" s="22"/>
      <c r="W18" s="22"/>
      <c r="X18" s="22"/>
      <c r="Y18" s="22"/>
      <c r="Z18" s="22"/>
      <c r="AA18" s="22" t="s">
        <v>363</v>
      </c>
      <c r="AB18" s="43">
        <v>45929.458333333328</v>
      </c>
      <c r="AC18" s="24">
        <v>46023</v>
      </c>
      <c r="AD18" s="25">
        <v>210</v>
      </c>
      <c r="AE18" s="25">
        <v>239</v>
      </c>
      <c r="AF18" s="26">
        <v>381</v>
      </c>
      <c r="AG18" s="20">
        <v>791</v>
      </c>
      <c r="AH18" s="22">
        <v>792</v>
      </c>
      <c r="AI18" s="26">
        <v>335</v>
      </c>
      <c r="AN18" s="27">
        <f>IF(COUNT(DV18,ES18,FJ18,GK18,HH18)&gt;0,AVERAGE(DV18,ES18,FJ18,GK18,HH18),"")</f>
        <v>0.20500000000000002</v>
      </c>
      <c r="AO18" s="28">
        <f>IF((E18&lt;&gt;""),COUNTA(AP18:BW18)+COUNTIF(T18,"No"),"")</f>
        <v>2</v>
      </c>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0" t="s">
        <v>224</v>
      </c>
      <c r="BO18" s="29"/>
      <c r="BP18" s="20" t="s">
        <v>224</v>
      </c>
      <c r="BQ18" s="29"/>
      <c r="BR18" s="29"/>
      <c r="BS18" s="29"/>
      <c r="BT18" s="29"/>
      <c r="BU18" s="29"/>
      <c r="BV18" s="29"/>
      <c r="BW18" s="29"/>
      <c r="BX18" s="30">
        <v>43788</v>
      </c>
      <c r="BY18" s="30">
        <v>43802</v>
      </c>
      <c r="BZ18" s="14" t="s">
        <v>226</v>
      </c>
      <c r="CA18" s="30">
        <v>43794</v>
      </c>
      <c r="CB18" s="14" t="s">
        <v>227</v>
      </c>
      <c r="CC18" s="31">
        <v>43810</v>
      </c>
      <c r="CD18" s="32" t="s">
        <v>228</v>
      </c>
      <c r="CE18" s="33" t="s">
        <v>291</v>
      </c>
      <c r="CF18" s="33" t="s">
        <v>292</v>
      </c>
      <c r="CG18" s="29">
        <v>198</v>
      </c>
      <c r="CH18" s="29">
        <v>2</v>
      </c>
      <c r="CI18" s="29">
        <v>2</v>
      </c>
      <c r="CJ18" s="29">
        <v>13</v>
      </c>
      <c r="CK18" s="29">
        <v>0</v>
      </c>
      <c r="CL18" s="29">
        <v>1</v>
      </c>
      <c r="CM18" s="29">
        <v>0</v>
      </c>
      <c r="CN18" s="34">
        <f>IF(CJ18&gt;0,((CK18*0.125)+(CL18*0.25)+(CM18*1))/CJ18,"")</f>
        <v>1.9230769230769232E-2</v>
      </c>
      <c r="CO18" s="35">
        <v>44637</v>
      </c>
      <c r="CP18" s="35">
        <v>44651</v>
      </c>
      <c r="CQ18" s="20" t="s">
        <v>237</v>
      </c>
      <c r="CR18" s="35">
        <v>44662</v>
      </c>
      <c r="CS18" s="20" t="s">
        <v>232</v>
      </c>
      <c r="CT18" s="35">
        <v>44652</v>
      </c>
      <c r="CU18" s="35">
        <v>44532</v>
      </c>
      <c r="CV18" s="11" t="s">
        <v>228</v>
      </c>
      <c r="CW18" s="20" t="s">
        <v>233</v>
      </c>
      <c r="CX18" s="11" t="s">
        <v>234</v>
      </c>
      <c r="CY18" s="20">
        <v>95</v>
      </c>
      <c r="CZ18" s="36">
        <v>2</v>
      </c>
      <c r="DA18" s="36">
        <v>2</v>
      </c>
      <c r="DB18" s="36">
        <v>8</v>
      </c>
      <c r="DC18" s="36">
        <v>0</v>
      </c>
      <c r="DD18" s="36">
        <v>0</v>
      </c>
      <c r="DE18" s="36">
        <v>0</v>
      </c>
      <c r="DF18" s="36">
        <v>0</v>
      </c>
      <c r="DG18" s="36">
        <v>0</v>
      </c>
      <c r="DH18" s="37">
        <f>IF(DB18&gt;0,((DC18*0.125)+(DD18*0.25)+(DE18*0.25)+(DF18*1)+(DG18*1))/DB18,"")</f>
        <v>0</v>
      </c>
      <c r="DI18" s="35">
        <v>44896</v>
      </c>
      <c r="DJ18" s="20" t="s">
        <v>228</v>
      </c>
      <c r="DK18" s="20" t="s">
        <v>235</v>
      </c>
      <c r="DL18" s="20" t="s">
        <v>234</v>
      </c>
      <c r="DM18" s="20">
        <v>167</v>
      </c>
      <c r="DN18" s="20">
        <v>2</v>
      </c>
      <c r="DO18" s="20">
        <v>2</v>
      </c>
      <c r="DP18" s="20">
        <v>10</v>
      </c>
      <c r="DQ18" s="20">
        <v>0</v>
      </c>
      <c r="DR18" s="20">
        <v>0</v>
      </c>
      <c r="DS18" s="20">
        <v>0</v>
      </c>
      <c r="DT18" s="20">
        <v>0</v>
      </c>
      <c r="DU18" s="20">
        <v>4</v>
      </c>
      <c r="DV18" s="49" cm="1">
        <f t="array" ref="DV18">IF(AND(DI18:DP18&lt;&gt;""),((DQ18*0.125)+(DR18*0.25)+(DS18*0.25)+(DT18*1)+(DU18*1))/DP18,"")</f>
        <v>0.4</v>
      </c>
      <c r="DW18" s="35">
        <v>45056</v>
      </c>
      <c r="DX18" s="35">
        <v>45061</v>
      </c>
      <c r="DY18" s="20" t="s">
        <v>237</v>
      </c>
      <c r="DZ18" s="35">
        <v>45061</v>
      </c>
      <c r="EA18" s="35" t="s">
        <v>232</v>
      </c>
      <c r="EB18" s="38">
        <v>45072</v>
      </c>
      <c r="EC18" s="35">
        <v>45211</v>
      </c>
      <c r="ED18" s="20" t="s">
        <v>248</v>
      </c>
      <c r="EE18" s="20" t="s">
        <v>247</v>
      </c>
      <c r="EF18" s="20">
        <v>214</v>
      </c>
      <c r="EG18" s="20">
        <v>2</v>
      </c>
      <c r="EH18" s="20">
        <v>2</v>
      </c>
      <c r="EI18" s="20">
        <v>10</v>
      </c>
      <c r="EJ18" s="20">
        <v>0</v>
      </c>
      <c r="EK18" s="20">
        <v>0</v>
      </c>
      <c r="EL18" s="20">
        <v>0</v>
      </c>
      <c r="EM18" s="20">
        <v>0</v>
      </c>
      <c r="EN18" s="20">
        <v>0</v>
      </c>
      <c r="EO18" s="20">
        <v>0</v>
      </c>
      <c r="EP18" s="20">
        <v>1</v>
      </c>
      <c r="EQ18" s="20">
        <v>0</v>
      </c>
      <c r="ER18" s="20">
        <v>1</v>
      </c>
      <c r="ES18" s="34">
        <f>IF(EI18&lt;&gt;"",((EJ18*0.125)+((EK18+EL18+EM18+EN18+EO18)*0.25)+((EP18+EQ18+ER18)*1))/EI18,"")</f>
        <v>0.2</v>
      </c>
      <c r="ET18" s="35">
        <v>45398</v>
      </c>
      <c r="EU18" s="20" t="s">
        <v>248</v>
      </c>
      <c r="EV18" s="20" t="s">
        <v>247</v>
      </c>
      <c r="EW18" s="20">
        <v>357</v>
      </c>
      <c r="EX18" s="20">
        <v>2</v>
      </c>
      <c r="EY18" s="20">
        <v>2</v>
      </c>
      <c r="EZ18" s="28">
        <v>25</v>
      </c>
      <c r="FA18" s="20">
        <v>0</v>
      </c>
      <c r="FB18" s="20">
        <v>0</v>
      </c>
      <c r="FC18" s="20">
        <v>1</v>
      </c>
      <c r="FD18" s="20">
        <v>1</v>
      </c>
      <c r="FE18" s="20">
        <v>0</v>
      </c>
      <c r="FF18" s="20">
        <v>0</v>
      </c>
      <c r="FG18" s="20">
        <v>3</v>
      </c>
      <c r="FH18" s="20">
        <v>0</v>
      </c>
      <c r="FI18" s="20">
        <v>2</v>
      </c>
      <c r="FJ18" s="34">
        <f>IF(EZ18&lt;&gt;"",((FA18*0.125)+((FB18+FC18+FD18+FE18+FF18)*0.25)+((FG18+FH18+FI18)*1))/EZ18,"")</f>
        <v>0.22</v>
      </c>
      <c r="FK18" s="39">
        <v>30.383821000000001</v>
      </c>
      <c r="FL18" s="39">
        <v>-87.715677999999997</v>
      </c>
      <c r="FM18" s="39">
        <v>30.021995576177869</v>
      </c>
      <c r="FN18" s="39">
        <v>30.745646423822134</v>
      </c>
      <c r="FO18" s="39">
        <v>-88.13510961906006</v>
      </c>
      <c r="FP18" s="39">
        <v>-87.296246380939934</v>
      </c>
      <c r="FQ18" s="39">
        <v>29.660170152355736</v>
      </c>
      <c r="FR18" s="39">
        <v>31.107471847644266</v>
      </c>
      <c r="FS18" s="39">
        <v>-88.554541238120123</v>
      </c>
      <c r="FT18" s="39">
        <v>-86.876814761879871</v>
      </c>
      <c r="FU18" s="35">
        <v>45821</v>
      </c>
      <c r="FV18" s="20" t="s">
        <v>248</v>
      </c>
      <c r="FW18" s="20" t="s">
        <v>355</v>
      </c>
      <c r="FX18" s="20">
        <v>208</v>
      </c>
      <c r="FY18" s="20">
        <v>1</v>
      </c>
      <c r="FZ18" s="20">
        <v>1</v>
      </c>
      <c r="GA18" s="20">
        <v>15</v>
      </c>
      <c r="GB18" s="20">
        <v>0</v>
      </c>
      <c r="GC18" s="20">
        <v>0</v>
      </c>
      <c r="GD18" s="20">
        <v>0</v>
      </c>
      <c r="GE18" s="20">
        <v>0</v>
      </c>
      <c r="GF18" s="20">
        <v>0</v>
      </c>
      <c r="GG18" s="20">
        <v>0</v>
      </c>
      <c r="GH18" s="20">
        <v>0</v>
      </c>
      <c r="GI18" s="20">
        <v>0</v>
      </c>
      <c r="GJ18" s="20">
        <v>0</v>
      </c>
      <c r="GK18" s="34">
        <f>IF(GA18&lt;&gt;"",((GB18*0.125)+((GC18+GD18+GE18+GF18+GG18)*0.25)+((GH18+GI18+GJ18)*1))/GA18,"")</f>
        <v>0</v>
      </c>
      <c r="GL18" s="40">
        <v>46115</v>
      </c>
      <c r="GM18" s="35">
        <v>46125</v>
      </c>
      <c r="GN18" s="20" t="s">
        <v>372</v>
      </c>
      <c r="GO18" s="35">
        <v>46125</v>
      </c>
      <c r="GP18" s="20" t="s">
        <v>232</v>
      </c>
      <c r="HH18" s="34" t="str">
        <f>IF(GX18&lt;&gt;"",((GY18*0.125)+((GZ18+HA18+HB18+HC18+HD18)*0.25)+((HE18+HF18+HG18)*1))/GX18,"")</f>
        <v/>
      </c>
    </row>
    <row r="19" spans="1:216" ht="15" customHeight="1" x14ac:dyDescent="0.35">
      <c r="A19" s="11" t="s">
        <v>373</v>
      </c>
      <c r="B19" s="12" t="s">
        <v>374</v>
      </c>
      <c r="C19" s="13">
        <v>43009</v>
      </c>
      <c r="D19" s="13">
        <v>45428</v>
      </c>
      <c r="E19" s="14" t="s">
        <v>214</v>
      </c>
      <c r="F19" s="15" t="s">
        <v>375</v>
      </c>
      <c r="G19" s="15" t="s">
        <v>376</v>
      </c>
      <c r="H19" s="14" t="s">
        <v>315</v>
      </c>
      <c r="I19" s="16">
        <v>36345</v>
      </c>
      <c r="J19" s="17">
        <v>8451</v>
      </c>
      <c r="K19" s="18">
        <f ca="1">IF(A19&lt;&gt;"",RANDBETWEEN(1,2000)," ")</f>
        <v>876</v>
      </c>
      <c r="L19" s="17" cm="1">
        <f t="array" ref="L19">IF(A19&lt;&gt;"",SUMPRODUCT(($E$2:$E$1303="Active") * (FK19 &gt;= $FM$2:$FM$1303) * (FK19 &lt;= $FN$2:$FN$1303) * (FL19 &gt;= $FO$2:$FO$1303) * (FL19 &lt;= $FP$2:$FP$1303)),"")</f>
        <v>3</v>
      </c>
      <c r="M19" s="17" cm="1">
        <f t="array" ref="M19">IF(A19&lt;&gt;"",SUMPRODUCT(($E$2:$E$1303="Active") * (FK19 &gt;= $FQ$2:$FQ$1303) * (FK19 &lt;= $FR$2:$FR$1303) * (FL19 &gt;= $FS$2:$FS$1303) * (FL19 &lt;= $FT$2:$FT$1303)),"")</f>
        <v>4</v>
      </c>
      <c r="N19" s="14" t="s">
        <v>287</v>
      </c>
      <c r="O19" s="14" t="s">
        <v>219</v>
      </c>
      <c r="P19" s="15" t="s">
        <v>377</v>
      </c>
      <c r="Q19" s="14" t="s">
        <v>378</v>
      </c>
      <c r="R19" s="15" t="s">
        <v>379</v>
      </c>
      <c r="S19" s="14" t="s">
        <v>224</v>
      </c>
      <c r="T19" s="20" t="s">
        <v>224</v>
      </c>
      <c r="U19" s="21" t="s">
        <v>224</v>
      </c>
      <c r="V19" s="22"/>
      <c r="W19" s="22"/>
      <c r="X19" s="22" t="s">
        <v>224</v>
      </c>
      <c r="Y19" s="22"/>
      <c r="Z19" s="22"/>
      <c r="AA19" s="48" t="s">
        <v>347</v>
      </c>
      <c r="AB19" s="43">
        <v>45927.416666666664</v>
      </c>
      <c r="AC19" s="24">
        <v>46023</v>
      </c>
      <c r="AD19" s="25">
        <v>373</v>
      </c>
      <c r="AE19" s="25">
        <v>83</v>
      </c>
      <c r="AF19" s="26">
        <v>95</v>
      </c>
      <c r="AG19" s="20">
        <v>152</v>
      </c>
      <c r="AH19" s="22">
        <v>142</v>
      </c>
      <c r="AI19" s="26">
        <v>90</v>
      </c>
      <c r="AN19" s="27">
        <f>IF(COUNT(DV19,ES19,FJ19,GK19,HH19)&gt;0,AVERAGE(DV19,ES19,FJ19,GK19,HH19),"")</f>
        <v>9.9837662337662336E-2</v>
      </c>
      <c r="AO19" s="28">
        <f>IF((E19&lt;&gt;""),COUNTA(AP19:BW19)+COUNTIF(T19,"No"),"")</f>
        <v>0</v>
      </c>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30">
        <v>43787</v>
      </c>
      <c r="BY19" s="30">
        <v>43802</v>
      </c>
      <c r="BZ19" s="14" t="s">
        <v>228</v>
      </c>
      <c r="CA19" s="30">
        <v>43892</v>
      </c>
      <c r="CB19" s="14" t="s">
        <v>227</v>
      </c>
      <c r="CC19" s="31">
        <v>43892</v>
      </c>
      <c r="CD19" s="32" t="s">
        <v>364</v>
      </c>
      <c r="CE19" s="33" t="s">
        <v>380</v>
      </c>
      <c r="CF19" s="33" t="s">
        <v>321</v>
      </c>
      <c r="CG19" s="29">
        <v>151</v>
      </c>
      <c r="CH19" s="29">
        <v>1</v>
      </c>
      <c r="CI19" s="29">
        <v>1</v>
      </c>
      <c r="CJ19" s="29">
        <v>5</v>
      </c>
      <c r="CK19" s="29">
        <v>0</v>
      </c>
      <c r="CL19" s="29">
        <v>0</v>
      </c>
      <c r="CM19" s="29">
        <v>1</v>
      </c>
      <c r="CN19" s="34">
        <f>IF(CJ19&gt;0,((CK19*0.125)+(CL19*0.25)+(CM19*1))/CJ19,"")</f>
        <v>0.2</v>
      </c>
      <c r="CO19" s="35">
        <v>44648</v>
      </c>
      <c r="CR19" s="20"/>
      <c r="CS19" s="20" t="s">
        <v>232</v>
      </c>
      <c r="DH19" s="37" t="str">
        <f>IF(DB19&gt;0,((DC19*0.125)+(DD19*0.25)+(DE19*0.25)+(DF19*1)+(DG19*1))/DB19,"")</f>
        <v/>
      </c>
      <c r="DI19" s="35">
        <v>44896</v>
      </c>
      <c r="DJ19" s="20" t="s">
        <v>228</v>
      </c>
      <c r="DK19" s="20" t="s">
        <v>235</v>
      </c>
      <c r="DL19" s="20" t="s">
        <v>234</v>
      </c>
      <c r="DM19" s="20">
        <v>7</v>
      </c>
      <c r="DN19" s="20">
        <v>2</v>
      </c>
      <c r="DO19" s="20">
        <v>2</v>
      </c>
      <c r="DP19" s="20">
        <v>7</v>
      </c>
      <c r="DQ19" s="20">
        <v>0</v>
      </c>
      <c r="DR19" s="20">
        <v>1</v>
      </c>
      <c r="DS19" s="20">
        <v>0</v>
      </c>
      <c r="DT19" s="20">
        <v>0</v>
      </c>
      <c r="DU19" s="20">
        <v>0</v>
      </c>
      <c r="DV19" s="37" cm="1">
        <f t="array" ref="DV19">IF(AND(DI19:DP19&lt;&gt;""),((DQ19*0.125)+(DR19*0.25)+(DS19*0.25)+(DT19*1)+(DU19*1))/DP19,"")</f>
        <v>3.5714285714285712E-2</v>
      </c>
      <c r="DW19" s="35">
        <v>45055</v>
      </c>
      <c r="DX19" s="35">
        <v>45061</v>
      </c>
      <c r="DY19" s="20" t="s">
        <v>237</v>
      </c>
      <c r="DZ19" s="35">
        <v>45061</v>
      </c>
      <c r="EA19" s="35" t="s">
        <v>232</v>
      </c>
      <c r="EB19" s="38">
        <v>45072</v>
      </c>
      <c r="EC19" s="35">
        <v>45290</v>
      </c>
      <c r="ED19" s="20" t="s">
        <v>228</v>
      </c>
      <c r="EE19" s="20" t="s">
        <v>247</v>
      </c>
      <c r="EF19" s="20">
        <v>88</v>
      </c>
      <c r="EG19" s="20">
        <v>3</v>
      </c>
      <c r="EH19" s="20">
        <v>3</v>
      </c>
      <c r="EI19" s="20">
        <v>11</v>
      </c>
      <c r="EJ19" s="20">
        <v>0</v>
      </c>
      <c r="EK19" s="20">
        <v>0</v>
      </c>
      <c r="EL19" s="20">
        <v>0</v>
      </c>
      <c r="EM19" s="20">
        <v>1</v>
      </c>
      <c r="EN19" s="20">
        <v>0</v>
      </c>
      <c r="EO19" s="20">
        <v>0</v>
      </c>
      <c r="EP19" s="20">
        <v>0</v>
      </c>
      <c r="EQ19" s="20">
        <v>0</v>
      </c>
      <c r="ER19" s="20">
        <v>1</v>
      </c>
      <c r="ES19" s="34">
        <f>IF(EI19&lt;&gt;"",((EJ19*0.125)+((EK19+EL19+EM19+EN19+EO19)*0.25)+((EP19+EQ19+ER19)*1))/EI19,"")</f>
        <v>0.11363636363636363</v>
      </c>
      <c r="ET19" s="35">
        <v>45420</v>
      </c>
      <c r="EU19" s="20" t="s">
        <v>248</v>
      </c>
      <c r="EV19" s="20" t="s">
        <v>247</v>
      </c>
      <c r="EW19" s="20">
        <v>62</v>
      </c>
      <c r="EX19" s="20">
        <v>3</v>
      </c>
      <c r="EY19" s="20">
        <v>3</v>
      </c>
      <c r="EZ19" s="28">
        <v>5</v>
      </c>
      <c r="FA19" s="20">
        <v>0</v>
      </c>
      <c r="FB19" s="20">
        <v>1</v>
      </c>
      <c r="FC19" s="20">
        <v>0</v>
      </c>
      <c r="FD19" s="20">
        <v>0</v>
      </c>
      <c r="FE19" s="20">
        <v>0</v>
      </c>
      <c r="FF19" s="20">
        <v>0</v>
      </c>
      <c r="FG19" s="20">
        <v>1</v>
      </c>
      <c r="FH19" s="20">
        <v>0</v>
      </c>
      <c r="FI19" s="20">
        <v>0</v>
      </c>
      <c r="FJ19" s="46">
        <f>IF(EZ19&lt;&gt;"",((FA19*0.125)+((FB19+FC19+FD19+FE19+FF19)*0.25)+((FG19+FH19+FI19)*1))/EZ19,"")</f>
        <v>0.25</v>
      </c>
      <c r="FK19" s="39">
        <v>31.349864</v>
      </c>
      <c r="FL19" s="39">
        <v>-85.321351000000007</v>
      </c>
      <c r="FM19" s="39">
        <v>30.988038576177868</v>
      </c>
      <c r="FN19" s="39">
        <v>31.711689423822133</v>
      </c>
      <c r="FO19" s="39">
        <v>-85.745031003943012</v>
      </c>
      <c r="FP19" s="39">
        <v>-84.897670996057002</v>
      </c>
      <c r="FQ19" s="39">
        <v>30.626213152355735</v>
      </c>
      <c r="FR19" s="39">
        <v>32.073514847644262</v>
      </c>
      <c r="FS19" s="39">
        <v>-86.168711007886031</v>
      </c>
      <c r="FT19" s="39">
        <v>-84.473990992113983</v>
      </c>
      <c r="FU19" s="35">
        <v>45855</v>
      </c>
      <c r="FV19" s="20" t="s">
        <v>248</v>
      </c>
      <c r="FW19" s="20" t="s">
        <v>355</v>
      </c>
      <c r="FX19" s="20">
        <v>44</v>
      </c>
      <c r="FY19" s="20">
        <v>2</v>
      </c>
      <c r="FZ19" s="20">
        <v>2</v>
      </c>
      <c r="GA19" s="20">
        <v>5</v>
      </c>
      <c r="GB19" s="20">
        <v>0</v>
      </c>
      <c r="GC19" s="20">
        <v>0</v>
      </c>
      <c r="GD19" s="20">
        <v>0</v>
      </c>
      <c r="GE19" s="20">
        <v>0</v>
      </c>
      <c r="GF19" s="20">
        <v>0</v>
      </c>
      <c r="GG19" s="20">
        <v>0</v>
      </c>
      <c r="GH19" s="20">
        <v>0</v>
      </c>
      <c r="GI19" s="20">
        <v>0</v>
      </c>
      <c r="GJ19" s="20">
        <v>0</v>
      </c>
      <c r="GK19" s="34">
        <f>IF(GA19&lt;&gt;"",((GB19*0.125)+((GC19+GD19+GE19+GF19+GG19)*0.25)+((GH19+GI19+GJ19)*1))/GA19,"")</f>
        <v>0</v>
      </c>
      <c r="GL19" s="40">
        <v>45866</v>
      </c>
      <c r="GM19" s="40">
        <v>45887</v>
      </c>
      <c r="GN19" s="20" t="s">
        <v>237</v>
      </c>
      <c r="GO19" s="35">
        <v>45887</v>
      </c>
      <c r="GP19" s="20" t="s">
        <v>232</v>
      </c>
      <c r="GQ19" s="35">
        <v>45905</v>
      </c>
      <c r="HH19" s="41" t="str">
        <f>IF(GX19&lt;&gt;"",((GY19*0.125)+((GZ19+HA19+HB19+HC19+HD19)*0.25)+((HE19+HF19+HG19)*1))/GX19,"")</f>
        <v/>
      </c>
    </row>
    <row r="20" spans="1:216" ht="15" customHeight="1" x14ac:dyDescent="0.35">
      <c r="A20" s="11" t="s">
        <v>381</v>
      </c>
      <c r="B20" s="12" t="s">
        <v>382</v>
      </c>
      <c r="C20" s="40">
        <v>45744</v>
      </c>
      <c r="E20" s="11" t="s">
        <v>214</v>
      </c>
      <c r="F20" s="19" t="s">
        <v>383</v>
      </c>
      <c r="G20" s="19" t="s">
        <v>384</v>
      </c>
      <c r="H20" s="11" t="s">
        <v>315</v>
      </c>
      <c r="I20" s="42">
        <v>36322</v>
      </c>
      <c r="J20" s="17">
        <v>8137</v>
      </c>
      <c r="K20" s="18">
        <f ca="1">IF(A20&lt;&gt;"",RANDBETWEEN(1,2000)," ")</f>
        <v>469</v>
      </c>
      <c r="L20" s="17" cm="1">
        <f t="array" ref="L20">IF(A20&lt;&gt;"",SUMPRODUCT(($E$2:$E$1303="Active") * (FK20 &gt;= $FM$2:$FM$1303) * (FK20 &lt;= $FN$2:$FN$1303) * (FL20 &gt;= $FO$2:$FO$1303) * (FL20 &lt;= $FP$2:$FP$1303)),"")</f>
        <v>3</v>
      </c>
      <c r="M20" s="17" cm="1">
        <f t="array" ref="M20">IF(A20&lt;&gt;"",SUMPRODUCT(($E$2:$E$1303="Active") * (FK20 &gt;= $FQ$2:$FQ$1303) * (FK20 &lt;= $FR$2:$FR$1303) * (FL20 &gt;= $FS$2:$FS$1303) * (FL20 &lt;= $FT$2:$FT$1303)),"")</f>
        <v>5</v>
      </c>
      <c r="N20" s="11" t="s">
        <v>218</v>
      </c>
      <c r="O20" s="11" t="s">
        <v>219</v>
      </c>
      <c r="P20" s="19" t="s">
        <v>385</v>
      </c>
      <c r="Q20" s="11" t="s">
        <v>386</v>
      </c>
      <c r="R20" s="19" t="s">
        <v>387</v>
      </c>
      <c r="S20" s="11" t="s">
        <v>223</v>
      </c>
      <c r="T20" s="20" t="s">
        <v>224</v>
      </c>
      <c r="AA20" s="48" t="s">
        <v>274</v>
      </c>
      <c r="AB20" s="43">
        <v>46010.542361111111</v>
      </c>
      <c r="AC20" s="24">
        <v>46023</v>
      </c>
      <c r="AI20" s="26">
        <v>878</v>
      </c>
      <c r="AN20" s="27">
        <f>IF(COUNT(DV20,ES20,FJ20,GK20,HH20)&gt;0,AVERAGE(DV20,ES20,FJ20,GK20,HH20),"")</f>
        <v>0</v>
      </c>
      <c r="AO20" s="28">
        <f>IF((E20&lt;&gt;""),COUNTA(AP20:BW20)+COUNTIF(T20,"No"),"")</f>
        <v>0</v>
      </c>
      <c r="FK20" s="39">
        <v>31.232987999999999</v>
      </c>
      <c r="FL20" s="39">
        <v>-85.738220999999996</v>
      </c>
      <c r="FM20" s="39">
        <v>30.871162576177866</v>
      </c>
      <c r="FN20" s="39">
        <v>31.594813423822131</v>
      </c>
      <c r="FO20" s="39">
        <v>-86.161376032533781</v>
      </c>
      <c r="FP20" s="39">
        <v>-85.315065967466211</v>
      </c>
      <c r="FQ20" s="39">
        <v>30.509337152355734</v>
      </c>
      <c r="FR20" s="39">
        <v>31.956638847644264</v>
      </c>
      <c r="FS20" s="39">
        <v>-86.584531065067566</v>
      </c>
      <c r="FT20" s="39">
        <v>-84.891910934932426</v>
      </c>
      <c r="FU20" s="35">
        <v>45966</v>
      </c>
      <c r="FV20" s="20" t="s">
        <v>248</v>
      </c>
      <c r="FW20" s="20" t="s">
        <v>234</v>
      </c>
      <c r="FX20" s="20">
        <v>264</v>
      </c>
      <c r="FY20" s="20">
        <v>4</v>
      </c>
      <c r="FZ20" s="20">
        <v>4</v>
      </c>
      <c r="GA20" s="20">
        <v>16</v>
      </c>
      <c r="GB20" s="20">
        <v>0</v>
      </c>
      <c r="GC20" s="20">
        <v>0</v>
      </c>
      <c r="GD20" s="20">
        <v>0</v>
      </c>
      <c r="GE20" s="20">
        <v>0</v>
      </c>
      <c r="GF20" s="20">
        <v>0</v>
      </c>
      <c r="GG20" s="20">
        <v>0</v>
      </c>
      <c r="GH20" s="20">
        <v>0</v>
      </c>
      <c r="GI20" s="20">
        <v>0</v>
      </c>
      <c r="GJ20" s="20">
        <v>0</v>
      </c>
      <c r="GK20" s="34">
        <v>0</v>
      </c>
      <c r="GP20" s="20" t="s">
        <v>232</v>
      </c>
      <c r="HH20" s="34" t="str">
        <f>IF(GX20&lt;&gt;"",((GY20*0.125)+((GZ20+HA20+HB20+HC20+HD20)*0.25)+((HE20+HF20+HG20)*1))/GX20,"")</f>
        <v/>
      </c>
    </row>
    <row r="21" spans="1:216" ht="15" customHeight="1" x14ac:dyDescent="0.35">
      <c r="A21" s="11" t="s">
        <v>388</v>
      </c>
      <c r="B21" s="12" t="s">
        <v>389</v>
      </c>
      <c r="C21" s="43">
        <v>45182</v>
      </c>
      <c r="E21" s="11" t="s">
        <v>214</v>
      </c>
      <c r="F21" s="19" t="s">
        <v>390</v>
      </c>
      <c r="G21" s="19" t="s">
        <v>384</v>
      </c>
      <c r="H21" s="11" t="s">
        <v>315</v>
      </c>
      <c r="I21" s="42">
        <v>36322</v>
      </c>
      <c r="J21" s="17">
        <v>8137</v>
      </c>
      <c r="K21" s="18">
        <f ca="1">IF(A21&lt;&gt;"",RANDBETWEEN(1,2000)," ")</f>
        <v>980</v>
      </c>
      <c r="L21" s="17" cm="1">
        <f t="array" ref="L21">IF(A21&lt;&gt;"",SUMPRODUCT(($E$2:$E$1303="Active") * (FK21 &gt;= $FM$2:$FM$1303) * (FK21 &lt;= $FN$2:$FN$1303) * (FL21 &gt;= $FO$2:$FO$1303) * (FL21 &lt;= $FP$2:$FP$1303)),"")</f>
        <v>3</v>
      </c>
      <c r="M21" s="17" cm="1">
        <f t="array" ref="M21">IF(A21&lt;&gt;"",SUMPRODUCT(($E$2:$E$1303="Active") * (FK21 &gt;= $FQ$2:$FQ$1303) * (FK21 &lt;= $FR$2:$FR$1303) * (FL21 &gt;= $FS$2:$FS$1303) * (FL21 &lt;= $FT$2:$FT$1303)),"")</f>
        <v>5</v>
      </c>
      <c r="N21" s="11" t="s">
        <v>218</v>
      </c>
      <c r="O21" s="11" t="s">
        <v>242</v>
      </c>
      <c r="P21" s="19" t="s">
        <v>391</v>
      </c>
      <c r="Q21" s="11" t="s">
        <v>392</v>
      </c>
      <c r="R21" s="19" t="s">
        <v>393</v>
      </c>
      <c r="S21" s="11" t="s">
        <v>224</v>
      </c>
      <c r="T21" s="20" t="s">
        <v>224</v>
      </c>
      <c r="AA21" s="48" t="s">
        <v>394</v>
      </c>
      <c r="AB21" s="43">
        <v>46020.541666666664</v>
      </c>
      <c r="AC21" s="24">
        <v>46023</v>
      </c>
      <c r="AF21" s="26"/>
      <c r="AG21" s="20">
        <v>56</v>
      </c>
      <c r="AH21" s="22">
        <v>390</v>
      </c>
      <c r="AI21" s="26">
        <v>490</v>
      </c>
      <c r="AN21" s="27">
        <f>IF(COUNT(DV21,ES21,FJ21,GK21,HH21)&gt;0,AVERAGE(DV21,ES21,FJ21,GK21,HH21),"")</f>
        <v>1.3888888888888888E-2</v>
      </c>
      <c r="AO21" s="28">
        <f>IF((E21&lt;&gt;""),COUNTA(AP21:BW21)+COUNTIF(T21,"No"),"")</f>
        <v>0</v>
      </c>
      <c r="EA21" s="35" t="s">
        <v>232</v>
      </c>
      <c r="EJ21" s="20"/>
      <c r="EK21" s="20"/>
      <c r="EL21" s="20"/>
      <c r="EM21" s="20"/>
      <c r="EN21" s="20"/>
      <c r="EO21" s="20"/>
      <c r="EP21" s="20"/>
      <c r="EQ21" s="20"/>
      <c r="ER21" s="20"/>
      <c r="ES21" s="34" t="str">
        <f>IF(EI21&lt;&gt;"",((EJ21*0.125)+((EK21+EL21+EM21+EN21+EO21)*0.25)+((EP21+EQ21+ER21)*1))/EI21,"")</f>
        <v/>
      </c>
      <c r="ET21" s="35">
        <v>45635</v>
      </c>
      <c r="EU21" s="20" t="s">
        <v>248</v>
      </c>
      <c r="EV21" s="20" t="s">
        <v>234</v>
      </c>
      <c r="EW21" s="20">
        <v>168</v>
      </c>
      <c r="EX21" s="20">
        <v>1</v>
      </c>
      <c r="EY21" s="20">
        <v>1</v>
      </c>
      <c r="EZ21" s="20">
        <v>13</v>
      </c>
      <c r="FA21" s="20">
        <v>0</v>
      </c>
      <c r="FB21" s="20">
        <v>0</v>
      </c>
      <c r="FC21" s="20">
        <v>0</v>
      </c>
      <c r="FD21" s="20">
        <v>0</v>
      </c>
      <c r="FE21" s="20">
        <v>0</v>
      </c>
      <c r="FF21" s="20">
        <v>0</v>
      </c>
      <c r="FG21" s="20">
        <v>0</v>
      </c>
      <c r="FH21" s="20">
        <v>0</v>
      </c>
      <c r="FI21" s="20">
        <v>0</v>
      </c>
      <c r="FJ21" s="34">
        <v>0</v>
      </c>
      <c r="FK21" s="39">
        <v>31.232987999999999</v>
      </c>
      <c r="FL21" s="39">
        <v>-85.738220999999996</v>
      </c>
      <c r="FM21" s="39">
        <v>30.871162576177866</v>
      </c>
      <c r="FN21" s="39">
        <v>31.594813423822131</v>
      </c>
      <c r="FO21" s="39">
        <v>-86.161376032533781</v>
      </c>
      <c r="FP21" s="39">
        <v>-85.315065967466211</v>
      </c>
      <c r="FQ21" s="39">
        <v>30.509337152355734</v>
      </c>
      <c r="FR21" s="39">
        <v>31.956638847644264</v>
      </c>
      <c r="FS21" s="39">
        <v>-86.584531065067566</v>
      </c>
      <c r="FT21" s="39">
        <v>-84.891910934932426</v>
      </c>
      <c r="FU21" s="35">
        <v>45677</v>
      </c>
      <c r="FV21" s="20" t="s">
        <v>248</v>
      </c>
      <c r="FW21" s="20" t="s">
        <v>247</v>
      </c>
      <c r="FX21" s="20">
        <v>222</v>
      </c>
      <c r="FY21" s="20">
        <v>3</v>
      </c>
      <c r="FZ21" s="20">
        <v>3</v>
      </c>
      <c r="GA21" s="20">
        <v>18</v>
      </c>
      <c r="GB21" s="20">
        <v>0</v>
      </c>
      <c r="GC21" s="20">
        <v>0</v>
      </c>
      <c r="GD21" s="20">
        <v>1</v>
      </c>
      <c r="GE21" s="20">
        <v>1</v>
      </c>
      <c r="GF21" s="20">
        <v>0</v>
      </c>
      <c r="GG21" s="20">
        <v>0</v>
      </c>
      <c r="GH21" s="20">
        <v>0</v>
      </c>
      <c r="GI21" s="20">
        <v>0</v>
      </c>
      <c r="GJ21" s="20">
        <v>0</v>
      </c>
      <c r="GK21" s="34">
        <f>IF(GA21&lt;&gt;"",((GB21*0.125)+((GC21+GD21+GE21+GF21+GG21)*0.25)+((GH21+GI21+GJ21)*1))/GA21,"")</f>
        <v>2.7777777777777776E-2</v>
      </c>
      <c r="GL21" s="40">
        <v>45866</v>
      </c>
      <c r="GM21" s="40">
        <v>45887</v>
      </c>
      <c r="GN21" s="20" t="s">
        <v>237</v>
      </c>
      <c r="GO21" s="35">
        <v>45887</v>
      </c>
      <c r="GP21" s="20" t="s">
        <v>232</v>
      </c>
      <c r="GQ21" s="35">
        <v>45905</v>
      </c>
      <c r="HH21" s="34" t="str">
        <f>IF(GX21&lt;&gt;"",((GY21*0.125)+((GZ21+HA21+HB21+HC21+HD21)*0.25)+((HE21+HF21+HG21)*1))/GX21,"")</f>
        <v/>
      </c>
    </row>
    <row r="22" spans="1:216" ht="15" customHeight="1" x14ac:dyDescent="0.35">
      <c r="A22" s="11" t="s">
        <v>395</v>
      </c>
      <c r="B22" s="12" t="s">
        <v>396</v>
      </c>
      <c r="C22" s="43">
        <v>45359</v>
      </c>
      <c r="E22" s="11" t="s">
        <v>214</v>
      </c>
      <c r="F22" s="19" t="s">
        <v>397</v>
      </c>
      <c r="G22" s="19" t="s">
        <v>314</v>
      </c>
      <c r="H22" s="11" t="s">
        <v>315</v>
      </c>
      <c r="I22" s="42">
        <v>35206</v>
      </c>
      <c r="J22" s="17">
        <v>15648</v>
      </c>
      <c r="K22" s="18">
        <f ca="1">IF(A22&lt;&gt;"",RANDBETWEEN(1,2000)," ")</f>
        <v>20</v>
      </c>
      <c r="L22" s="17" cm="1">
        <f t="array" ref="L22">IF(A22&lt;&gt;"",SUMPRODUCT(($E$2:$E$1303="Active") * (FK22 &gt;= $FM$2:$FM$1303) * (FK22 &lt;= $FN$2:$FN$1303) * (FL22 &gt;= $FO$2:$FO$1303) * (FL22 &lt;= $FP$2:$FP$1303)),"")</f>
        <v>2</v>
      </c>
      <c r="M22" s="17" cm="1">
        <f t="array" ref="M22">IF(A22&lt;&gt;"",SUMPRODUCT(($E$2:$E$1303="Active") * (FK22 &gt;= $FQ$2:$FQ$1303) * (FK22 &lt;= $FR$2:$FR$1303) * (FL22 &gt;= $FS$2:$FS$1303) * (FL22 &lt;= $FT$2:$FT$1303)),"")</f>
        <v>4</v>
      </c>
      <c r="N22" s="11" t="s">
        <v>218</v>
      </c>
      <c r="O22" s="14" t="s">
        <v>219</v>
      </c>
      <c r="P22" s="19" t="s">
        <v>398</v>
      </c>
      <c r="Q22" s="11" t="s">
        <v>399</v>
      </c>
      <c r="R22" s="19" t="s">
        <v>400</v>
      </c>
      <c r="S22" s="11" t="s">
        <v>223</v>
      </c>
      <c r="T22" s="20" t="s">
        <v>224</v>
      </c>
      <c r="AA22" s="22" t="s">
        <v>274</v>
      </c>
      <c r="AB22" s="43">
        <v>45961.395833333336</v>
      </c>
      <c r="AC22" s="24">
        <v>46023</v>
      </c>
      <c r="AF22" s="26"/>
      <c r="AH22" s="22">
        <v>56</v>
      </c>
      <c r="AI22" s="26">
        <v>66</v>
      </c>
      <c r="AN22" s="27">
        <f>IF(COUNT(DV22,ES22,FJ22,GK22,HH22)&gt;0,AVERAGE(DV22,ES22,FJ22,GK22,HH22),"")</f>
        <v>0</v>
      </c>
      <c r="AO22" s="28">
        <f>IF((E22&lt;&gt;""),COUNTA(AP22:BW22)+COUNTIF(T22,"No"),"")</f>
        <v>0</v>
      </c>
      <c r="EA22" s="35" t="s">
        <v>232</v>
      </c>
      <c r="ET22" s="35">
        <v>45526</v>
      </c>
      <c r="EU22" s="20" t="s">
        <v>248</v>
      </c>
      <c r="EV22" s="20" t="s">
        <v>234</v>
      </c>
      <c r="EW22" s="20">
        <v>27</v>
      </c>
      <c r="EX22" s="20">
        <v>1</v>
      </c>
      <c r="EY22" s="20">
        <v>1</v>
      </c>
      <c r="EZ22" s="20">
        <v>5</v>
      </c>
      <c r="FA22" s="20">
        <v>0</v>
      </c>
      <c r="FB22" s="20">
        <v>0</v>
      </c>
      <c r="FC22" s="20">
        <v>0</v>
      </c>
      <c r="FD22" s="20">
        <v>0</v>
      </c>
      <c r="FE22" s="20">
        <v>0</v>
      </c>
      <c r="FF22" s="20">
        <v>0</v>
      </c>
      <c r="FG22" s="20">
        <v>0</v>
      </c>
      <c r="FH22" s="20">
        <v>0</v>
      </c>
      <c r="FI22" s="20">
        <v>0</v>
      </c>
      <c r="FJ22" s="34">
        <v>0</v>
      </c>
      <c r="FK22" s="39">
        <v>33.565157999999997</v>
      </c>
      <c r="FL22" s="39">
        <v>-86.711263000000002</v>
      </c>
      <c r="FM22" s="39">
        <v>33.203332576177864</v>
      </c>
      <c r="FN22" s="39">
        <v>33.926983423822129</v>
      </c>
      <c r="FO22" s="39">
        <v>-87.145492967080429</v>
      </c>
      <c r="FP22" s="39">
        <v>-86.277033032919576</v>
      </c>
      <c r="FQ22" s="39">
        <v>32.841507152355732</v>
      </c>
      <c r="FR22" s="39">
        <v>34.288808847644262</v>
      </c>
      <c r="FS22" s="39">
        <v>-87.579722934160841</v>
      </c>
      <c r="FT22" s="39">
        <v>-85.842803065839163</v>
      </c>
      <c r="FU22" s="35">
        <v>45674</v>
      </c>
      <c r="FV22" s="20" t="s">
        <v>248</v>
      </c>
      <c r="FW22" s="20" t="s">
        <v>247</v>
      </c>
      <c r="FX22" s="20">
        <v>29</v>
      </c>
      <c r="FY22" s="20">
        <v>1</v>
      </c>
      <c r="FZ22" s="20">
        <v>1</v>
      </c>
      <c r="GA22" s="20">
        <v>5</v>
      </c>
      <c r="GB22" s="20">
        <v>0</v>
      </c>
      <c r="GC22" s="20">
        <v>0</v>
      </c>
      <c r="GD22" s="20">
        <v>0</v>
      </c>
      <c r="GE22" s="20">
        <v>0</v>
      </c>
      <c r="GF22" s="20">
        <v>0</v>
      </c>
      <c r="GG22" s="20">
        <v>0</v>
      </c>
      <c r="GH22" s="20">
        <v>0</v>
      </c>
      <c r="GI22" s="20">
        <v>0</v>
      </c>
      <c r="GJ22" s="20">
        <v>0</v>
      </c>
      <c r="GK22" s="34">
        <f>IF(GA22&lt;&gt;"",((GB22*0.125)+((GC22+GD22+GE22+GF22+GG22)*0.25)+((GH22+GI22+GJ22)*1))/GA22,"")</f>
        <v>0</v>
      </c>
      <c r="GP22" s="20" t="s">
        <v>232</v>
      </c>
      <c r="HH22" s="34" t="str">
        <f>IF(GX22&lt;&gt;"",((GY22*0.125)+((GZ22+HA22+HB22+HC22+HD22)*0.25)+((HE22+HF22+HG22)*1))/GX22,"")</f>
        <v/>
      </c>
    </row>
    <row r="23" spans="1:216" ht="15" customHeight="1" x14ac:dyDescent="0.35">
      <c r="A23" s="11" t="s">
        <v>401</v>
      </c>
      <c r="B23" s="12" t="s">
        <v>402</v>
      </c>
      <c r="C23" s="43">
        <v>45621</v>
      </c>
      <c r="E23" s="11" t="s">
        <v>214</v>
      </c>
      <c r="F23" s="19" t="s">
        <v>403</v>
      </c>
      <c r="G23" s="19" t="s">
        <v>404</v>
      </c>
      <c r="H23" s="11" t="s">
        <v>405</v>
      </c>
      <c r="I23" s="42">
        <v>72764</v>
      </c>
      <c r="J23" s="17">
        <v>60786</v>
      </c>
      <c r="K23" s="18">
        <f ca="1">IF(A23&lt;&gt;"",RANDBETWEEN(1,2000)," ")</f>
        <v>435</v>
      </c>
      <c r="L23" s="17" cm="1">
        <f t="array" ref="L23">IF(A23&lt;&gt;"",SUMPRODUCT(($E$2:$E$1303="Active") * (FK23 &gt;= $FM$2:$FM$1303) * (FK23 &lt;= $FN$2:$FN$1303) * (FL23 &gt;= $FO$2:$FO$1303) * (FL23 &lt;= $FP$2:$FP$1303)),"")</f>
        <v>3</v>
      </c>
      <c r="M23" s="17" cm="1">
        <f t="array" ref="M23">IF(A23&lt;&gt;"",SUMPRODUCT(($E$2:$E$1303="Active") * (FK23 &gt;= $FQ$2:$FQ$1303) * (FK23 &lt;= $FR$2:$FR$1303) * (FL23 &gt;= $FS$2:$FS$1303) * (FL23 &lt;= $FT$2:$FT$1303)),"")</f>
        <v>3</v>
      </c>
      <c r="N23" s="11" t="s">
        <v>218</v>
      </c>
      <c r="O23" s="11" t="s">
        <v>219</v>
      </c>
      <c r="P23" s="19" t="s">
        <v>406</v>
      </c>
      <c r="Q23" s="11" t="s">
        <v>407</v>
      </c>
      <c r="R23" s="19" t="s">
        <v>408</v>
      </c>
      <c r="S23" s="11" t="s">
        <v>223</v>
      </c>
      <c r="T23" s="20" t="s">
        <v>224</v>
      </c>
      <c r="AA23" s="48" t="s">
        <v>347</v>
      </c>
      <c r="AB23" s="23">
        <v>46022.520833333336</v>
      </c>
      <c r="AC23" s="24">
        <v>46023</v>
      </c>
      <c r="AF23" s="26"/>
      <c r="AH23" s="22">
        <v>1</v>
      </c>
      <c r="AI23" s="26">
        <v>113</v>
      </c>
      <c r="AN23" s="27">
        <f>IF(COUNT(DV23,ES23,FJ23,GK23,HH23)&gt;0,AVERAGE(DV23,ES23,FJ23,GK23,HH23),"")</f>
        <v>0</v>
      </c>
      <c r="AO23" s="28">
        <f>IF((E23&lt;&gt;""),COUNTA(AP23:BW23)+COUNTIF(T23,"No"),"")</f>
        <v>0</v>
      </c>
      <c r="DW23" s="35">
        <v>45547</v>
      </c>
      <c r="DX23" s="35">
        <v>45621</v>
      </c>
      <c r="DY23" s="20" t="s">
        <v>409</v>
      </c>
      <c r="DZ23" s="35">
        <v>45621</v>
      </c>
      <c r="EA23" s="20" t="s">
        <v>410</v>
      </c>
      <c r="ES23" s="34" t="str">
        <f>IF(EI23&lt;&gt;"",((EJ23*0.125)+((EK23+EL23+EM23+EN23+EO23)*0.25)+((EP23+EQ23+ER23)*1))/EI23,"")</f>
        <v/>
      </c>
      <c r="FJ23" s="34" t="str">
        <f>IF(EZ23&lt;&gt;"",((FA23*0.125)+((FB23+FC23+FD23+FE23+FF23)*0.25)+((FG23+FH23+FI23)*1))/EZ23,"")</f>
        <v/>
      </c>
      <c r="FK23" s="39">
        <v>36.180439999999997</v>
      </c>
      <c r="FL23" s="39">
        <v>-94.035929999999993</v>
      </c>
      <c r="FM23" s="39">
        <v>35.818614576177865</v>
      </c>
      <c r="FN23" s="39">
        <v>36.54226542382213</v>
      </c>
      <c r="FO23" s="39">
        <v>-94.484198715814657</v>
      </c>
      <c r="FP23" s="39">
        <v>-93.58766128418533</v>
      </c>
      <c r="FQ23" s="39">
        <v>35.456789152355732</v>
      </c>
      <c r="FR23" s="39">
        <v>36.904090847644262</v>
      </c>
      <c r="FS23" s="39">
        <v>-94.932467431629334</v>
      </c>
      <c r="FT23" s="39">
        <v>-93.139392568370653</v>
      </c>
      <c r="FU23" s="35">
        <v>45677</v>
      </c>
      <c r="FV23" s="20" t="s">
        <v>248</v>
      </c>
      <c r="FW23" s="20" t="s">
        <v>247</v>
      </c>
      <c r="FX23" s="20">
        <v>1</v>
      </c>
      <c r="FY23" s="20">
        <v>1</v>
      </c>
      <c r="FZ23" s="20">
        <v>1</v>
      </c>
      <c r="GA23" s="20">
        <v>1</v>
      </c>
      <c r="GB23" s="20">
        <v>0</v>
      </c>
      <c r="GC23" s="20">
        <v>0</v>
      </c>
      <c r="GD23" s="20">
        <v>0</v>
      </c>
      <c r="GE23" s="20">
        <v>0</v>
      </c>
      <c r="GF23" s="20">
        <v>0</v>
      </c>
      <c r="GG23" s="20">
        <v>0</v>
      </c>
      <c r="GH23" s="20">
        <v>0</v>
      </c>
      <c r="GI23" s="20">
        <v>0</v>
      </c>
      <c r="GJ23" s="20">
        <v>0</v>
      </c>
      <c r="GK23" s="34">
        <f>IF(GA23&lt;&gt;"",((GB23*0.125)+((GC23+GD23+GE23+GF23+GG23)*0.25)+((GH23+GI23+GJ23)*1))/GA23,"")</f>
        <v>0</v>
      </c>
      <c r="GL23" s="40">
        <v>45756</v>
      </c>
      <c r="GM23" s="40">
        <v>45784</v>
      </c>
      <c r="GN23" s="11" t="s">
        <v>237</v>
      </c>
      <c r="GO23" s="40">
        <v>45784</v>
      </c>
      <c r="GP23" s="20" t="s">
        <v>232</v>
      </c>
      <c r="GQ23" s="35">
        <v>45793</v>
      </c>
      <c r="HH23" s="34" t="str">
        <f>IF(GX23&lt;&gt;"",((GY23*0.125)+((GZ23+HA23+HB23+HC23+HD23)*0.25)+((HE23+HF23+HG23)*1))/GX23,"")</f>
        <v/>
      </c>
    </row>
    <row r="24" spans="1:216" ht="15" customHeight="1" x14ac:dyDescent="0.35">
      <c r="A24" s="11" t="s">
        <v>411</v>
      </c>
      <c r="B24" s="12" t="s">
        <v>412</v>
      </c>
      <c r="C24" s="43">
        <v>44767</v>
      </c>
      <c r="D24" s="13"/>
      <c r="E24" s="11" t="s">
        <v>214</v>
      </c>
      <c r="F24" s="19" t="s">
        <v>413</v>
      </c>
      <c r="G24" s="19" t="s">
        <v>414</v>
      </c>
      <c r="H24" s="11" t="s">
        <v>405</v>
      </c>
      <c r="I24" s="42">
        <v>72556</v>
      </c>
      <c r="J24" s="17">
        <v>3362</v>
      </c>
      <c r="K24" s="18">
        <f ca="1">IF(A24&lt;&gt;"",RANDBETWEEN(1,2000)," ")</f>
        <v>1350</v>
      </c>
      <c r="L24" s="17" cm="1">
        <f t="array" ref="L24">IF(A24&lt;&gt;"",SUMPRODUCT(($E$2:$E$1303="Active") * (FK24 &gt;= $FM$2:$FM$1303) * (FK24 &lt;= $FN$2:$FN$1303) * (FL24 &gt;= $FO$2:$FO$1303) * (FL24 &lt;= $FP$2:$FP$1303)),"")</f>
        <v>1</v>
      </c>
      <c r="M24" s="17" cm="1">
        <f t="array" ref="M24">IF(A24&lt;&gt;"",SUMPRODUCT(($E$2:$E$1303="Active") * (FK24 &gt;= $FQ$2:$FQ$1303) * (FK24 &lt;= $FR$2:$FR$1303) * (FL24 &gt;= $FS$2:$FS$1303) * (FL24 &lt;= $FT$2:$FT$1303)),"")</f>
        <v>2</v>
      </c>
      <c r="N24" s="11" t="s">
        <v>218</v>
      </c>
      <c r="O24" s="11" t="s">
        <v>242</v>
      </c>
      <c r="P24" s="19" t="s">
        <v>415</v>
      </c>
      <c r="Q24" s="11" t="s">
        <v>416</v>
      </c>
      <c r="R24" s="19" t="s">
        <v>417</v>
      </c>
      <c r="S24" s="11" t="s">
        <v>224</v>
      </c>
      <c r="T24" s="20" t="s">
        <v>224</v>
      </c>
      <c r="AA24" s="22" t="s">
        <v>363</v>
      </c>
      <c r="AB24" s="43">
        <v>46007.333333333336</v>
      </c>
      <c r="AC24" s="24">
        <v>46023</v>
      </c>
      <c r="AD24" s="25">
        <v>0</v>
      </c>
      <c r="AE24" s="25">
        <v>0</v>
      </c>
      <c r="AF24" s="26">
        <v>49</v>
      </c>
      <c r="AG24" s="20">
        <v>86</v>
      </c>
      <c r="AH24" s="22">
        <v>148</v>
      </c>
      <c r="AI24" s="26">
        <v>123</v>
      </c>
      <c r="AN24" s="27">
        <f>IF(COUNT(DV24,ES24,FJ24,GK24,HH24)&gt;0,AVERAGE(DV24,ES24,FJ24,GK24,HH24),"")</f>
        <v>0</v>
      </c>
      <c r="AO24" s="28">
        <f>IF((E24&lt;&gt;""),COUNTA(AP24:BW24)+COUNTIF(T24,"No"),"")</f>
        <v>0</v>
      </c>
      <c r="CS24" s="20" t="s">
        <v>323</v>
      </c>
      <c r="CT24" s="35" t="s">
        <v>323</v>
      </c>
      <c r="DJ24" s="20" t="s">
        <v>228</v>
      </c>
      <c r="DK24" s="20" t="s">
        <v>235</v>
      </c>
      <c r="DL24" s="20" t="s">
        <v>234</v>
      </c>
      <c r="DM24" s="20">
        <v>0</v>
      </c>
      <c r="DN24" s="20">
        <v>0</v>
      </c>
      <c r="DO24" s="20">
        <v>0</v>
      </c>
      <c r="DP24" s="20">
        <v>0</v>
      </c>
      <c r="DQ24" s="20">
        <v>0</v>
      </c>
      <c r="DR24" s="20">
        <v>0</v>
      </c>
      <c r="DS24" s="20">
        <v>0</v>
      </c>
      <c r="DT24" s="20">
        <v>0</v>
      </c>
      <c r="DU24" s="20">
        <v>0</v>
      </c>
      <c r="DW24" s="35">
        <v>45063</v>
      </c>
      <c r="DX24" s="35">
        <v>45069</v>
      </c>
      <c r="DY24" s="20" t="s">
        <v>237</v>
      </c>
      <c r="DZ24" s="35">
        <v>45069</v>
      </c>
      <c r="EA24" s="35" t="s">
        <v>232</v>
      </c>
      <c r="EB24" s="38">
        <v>45072</v>
      </c>
      <c r="EC24" s="35">
        <v>45290</v>
      </c>
      <c r="ED24" s="20" t="s">
        <v>228</v>
      </c>
      <c r="EE24" s="20" t="s">
        <v>247</v>
      </c>
      <c r="EF24" s="20">
        <v>49</v>
      </c>
      <c r="EG24" s="20">
        <v>1</v>
      </c>
      <c r="EH24" s="20">
        <v>1</v>
      </c>
      <c r="EI24" s="20">
        <v>5</v>
      </c>
      <c r="EJ24" s="20">
        <v>0</v>
      </c>
      <c r="EK24" s="20">
        <v>0</v>
      </c>
      <c r="EL24" s="20">
        <v>0</v>
      </c>
      <c r="EM24" s="20">
        <v>0</v>
      </c>
      <c r="EN24" s="20">
        <v>0</v>
      </c>
      <c r="EO24" s="20">
        <v>0</v>
      </c>
      <c r="EP24" s="20">
        <v>0</v>
      </c>
      <c r="EQ24" s="20">
        <v>0</v>
      </c>
      <c r="ER24" s="20">
        <v>0</v>
      </c>
      <c r="ES24" s="34">
        <f>IF(EI24&lt;&gt;"",((EJ24*0.125)+((EK24+EL24+EM24+EN24+EO24)*0.25)+((EP24+EQ24+ER24)*1))/EI24,"")</f>
        <v>0</v>
      </c>
      <c r="ET24" s="35">
        <v>45502</v>
      </c>
      <c r="EU24" s="20" t="s">
        <v>248</v>
      </c>
      <c r="EV24" s="20" t="s">
        <v>234</v>
      </c>
      <c r="EW24" s="20">
        <v>74</v>
      </c>
      <c r="EX24" s="20">
        <v>2</v>
      </c>
      <c r="EY24" s="20">
        <v>2</v>
      </c>
      <c r="EZ24" s="20">
        <v>8</v>
      </c>
      <c r="FA24" s="20">
        <v>0</v>
      </c>
      <c r="FB24" s="20">
        <v>0</v>
      </c>
      <c r="FC24" s="20">
        <v>0</v>
      </c>
      <c r="FD24" s="20">
        <v>0</v>
      </c>
      <c r="FE24" s="20">
        <v>0</v>
      </c>
      <c r="FF24" s="20">
        <v>0</v>
      </c>
      <c r="FG24" s="20">
        <v>0</v>
      </c>
      <c r="FH24" s="20">
        <v>0</v>
      </c>
      <c r="FI24" s="20">
        <v>0</v>
      </c>
      <c r="FJ24" s="34">
        <f>IF(EZ24&lt;&gt;"",((FA24*0.125)+((FB24+FC24+FD24+FE24+FF24)*0.25)+((FG24+FH24+FI24)*1))/EZ24,"")</f>
        <v>0</v>
      </c>
      <c r="FK24" s="39">
        <v>36.024487999999998</v>
      </c>
      <c r="FL24" s="39">
        <v>-91.925015999999999</v>
      </c>
      <c r="FM24" s="39">
        <v>35.662662576177866</v>
      </c>
      <c r="FN24" s="39">
        <v>36.386313423822131</v>
      </c>
      <c r="FO24" s="39">
        <v>-92.372395781745212</v>
      </c>
      <c r="FP24" s="39">
        <v>-91.477636218254787</v>
      </c>
      <c r="FQ24" s="39">
        <v>35.300837152355733</v>
      </c>
      <c r="FR24" s="39">
        <v>36.748138847644263</v>
      </c>
      <c r="FS24" s="39">
        <v>-92.81977556349041</v>
      </c>
      <c r="FT24" s="39">
        <v>-91.030256436509589</v>
      </c>
      <c r="FU24" s="35">
        <v>45679</v>
      </c>
      <c r="FV24" s="20" t="s">
        <v>248</v>
      </c>
      <c r="FW24" s="20" t="s">
        <v>247</v>
      </c>
      <c r="FX24" s="20">
        <v>74</v>
      </c>
      <c r="FY24" s="20">
        <v>2</v>
      </c>
      <c r="FZ24" s="20">
        <v>2</v>
      </c>
      <c r="GA24" s="20">
        <v>5</v>
      </c>
      <c r="GB24" s="20">
        <v>0</v>
      </c>
      <c r="GC24" s="20">
        <v>0</v>
      </c>
      <c r="GD24" s="20">
        <v>0</v>
      </c>
      <c r="GE24" s="20">
        <v>0</v>
      </c>
      <c r="GF24" s="20">
        <v>0</v>
      </c>
      <c r="GG24" s="20">
        <v>0</v>
      </c>
      <c r="GH24" s="20">
        <v>0</v>
      </c>
      <c r="GI24" s="20">
        <v>0</v>
      </c>
      <c r="GJ24" s="20">
        <v>0</v>
      </c>
      <c r="GK24" s="34">
        <f>IF(GA24&lt;&gt;"",((GB24*0.125)+((GC24+GD24+GE24+GF24+GG24)*0.25)+((GH24+GI24+GJ24)*1))/GA24,"")</f>
        <v>0</v>
      </c>
      <c r="GL24" s="40">
        <v>46120</v>
      </c>
      <c r="GM24" s="35">
        <v>46126</v>
      </c>
      <c r="GN24" s="20" t="s">
        <v>372</v>
      </c>
      <c r="GO24" s="35">
        <v>46126</v>
      </c>
      <c r="GP24" s="20" t="s">
        <v>232</v>
      </c>
      <c r="HH24" s="34" t="str">
        <f>IF(GX24&lt;&gt;"",((GY24*0.125)+((GZ24+HA24+HB24+HC24+HD24)*0.25)+((HE24+HF24+HG24)*1))/GX24,"")</f>
        <v/>
      </c>
    </row>
    <row r="25" spans="1:216" ht="15" customHeight="1" x14ac:dyDescent="0.35">
      <c r="A25" s="14" t="s">
        <v>418</v>
      </c>
      <c r="B25" s="12" t="s">
        <v>419</v>
      </c>
      <c r="C25" s="13">
        <v>43009</v>
      </c>
      <c r="D25" s="13">
        <v>45699</v>
      </c>
      <c r="E25" s="14" t="s">
        <v>214</v>
      </c>
      <c r="F25" s="15" t="s">
        <v>420</v>
      </c>
      <c r="G25" s="15" t="s">
        <v>421</v>
      </c>
      <c r="H25" s="14" t="s">
        <v>405</v>
      </c>
      <c r="I25" s="16">
        <v>72712</v>
      </c>
      <c r="J25" s="17">
        <v>38053</v>
      </c>
      <c r="K25" s="18">
        <f ca="1">IF(A25&lt;&gt;"",RANDBETWEEN(1,2000)," ")</f>
        <v>1784</v>
      </c>
      <c r="L25" s="17" cm="1">
        <f t="array" ref="L25">IF(A25&lt;&gt;"",SUMPRODUCT(($E$2:$E$1303="Active") * (FK25 &gt;= $FM$2:$FM$1303) * (FK25 &lt;= $FN$2:$FN$1303) * (FL25 &gt;= $FO$2:$FO$1303) * (FL25 &lt;= $FP$2:$FP$1303)),"")</f>
        <v>2</v>
      </c>
      <c r="M25" s="17" cm="1">
        <f t="array" ref="M25">IF(A25&lt;&gt;"",SUMPRODUCT(($E$2:$E$1303="Active") * (FK25 &gt;= $FQ$2:$FQ$1303) * (FK25 &lt;= $FR$2:$FR$1303) * (FL25 &gt;= $FS$2:$FS$1303) * (FL25 &lt;= $FT$2:$FT$1303)),"")</f>
        <v>3</v>
      </c>
      <c r="N25" s="14" t="s">
        <v>287</v>
      </c>
      <c r="O25" s="14" t="s">
        <v>219</v>
      </c>
      <c r="P25" s="15" t="s">
        <v>422</v>
      </c>
      <c r="Q25" s="14" t="s">
        <v>423</v>
      </c>
      <c r="R25" s="51" t="s">
        <v>424</v>
      </c>
      <c r="S25" s="14" t="s">
        <v>223</v>
      </c>
      <c r="T25" s="20" t="s">
        <v>224</v>
      </c>
      <c r="U25" s="21"/>
      <c r="V25" s="22"/>
      <c r="W25" s="22"/>
      <c r="X25" s="22"/>
      <c r="Y25" s="22"/>
      <c r="Z25" s="22"/>
      <c r="AA25" s="22" t="s">
        <v>363</v>
      </c>
      <c r="AB25" s="43">
        <v>46021.333333333336</v>
      </c>
      <c r="AC25" s="24">
        <v>46023</v>
      </c>
      <c r="AD25" s="25">
        <v>302</v>
      </c>
      <c r="AE25" s="25">
        <v>429</v>
      </c>
      <c r="AF25" s="26">
        <v>494</v>
      </c>
      <c r="AG25" s="20">
        <v>418</v>
      </c>
      <c r="AH25" s="22">
        <v>402</v>
      </c>
      <c r="AI25" s="26">
        <v>154</v>
      </c>
      <c r="AN25" s="27">
        <f>IF(COUNT(DV25,ES25,FJ25,GK25,HH25)&gt;0,AVERAGE(DV25,ES25,FJ25,GK25,HH25),"")</f>
        <v>0.48863636363636365</v>
      </c>
      <c r="AO25" s="28">
        <f>IF((E25&lt;&gt;""),COUNTA(AP25:BW25)+COUNTIF(T25,"No"),"")</f>
        <v>0</v>
      </c>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30">
        <v>44095</v>
      </c>
      <c r="BY25" s="30">
        <v>44109</v>
      </c>
      <c r="BZ25" s="14" t="s">
        <v>226</v>
      </c>
      <c r="CA25" s="30">
        <v>44110</v>
      </c>
      <c r="CB25" s="14" t="s">
        <v>232</v>
      </c>
      <c r="CC25" s="31">
        <v>43809</v>
      </c>
      <c r="CD25" s="32" t="s">
        <v>228</v>
      </c>
      <c r="CE25" s="33" t="s">
        <v>425</v>
      </c>
      <c r="CF25" s="33" t="s">
        <v>325</v>
      </c>
      <c r="CG25" s="29">
        <v>192</v>
      </c>
      <c r="CH25" s="29">
        <v>4</v>
      </c>
      <c r="CI25" s="29">
        <v>4</v>
      </c>
      <c r="CJ25" s="29">
        <v>20</v>
      </c>
      <c r="CK25" s="29">
        <v>4</v>
      </c>
      <c r="CL25" s="29">
        <v>1</v>
      </c>
      <c r="CM25" s="29">
        <v>6</v>
      </c>
      <c r="CN25" s="34">
        <f>IF(CJ25&gt;0,((CK25*0.125)+(CL25*0.25)+(CM25*1))/CJ25,"")</f>
        <v>0.33750000000000002</v>
      </c>
      <c r="CO25" s="35">
        <v>44806</v>
      </c>
      <c r="CP25" s="35">
        <v>44811</v>
      </c>
      <c r="CQ25" s="20" t="s">
        <v>237</v>
      </c>
      <c r="CR25" s="35">
        <v>44811</v>
      </c>
      <c r="CS25" s="20" t="s">
        <v>232</v>
      </c>
      <c r="CT25" s="35">
        <v>44816</v>
      </c>
      <c r="CU25" s="35">
        <v>44264</v>
      </c>
      <c r="CV25" s="11" t="s">
        <v>228</v>
      </c>
      <c r="CW25" s="11" t="s">
        <v>293</v>
      </c>
      <c r="CX25" s="11" t="s">
        <v>247</v>
      </c>
      <c r="CY25" s="20">
        <v>160</v>
      </c>
      <c r="CZ25" s="36">
        <v>5</v>
      </c>
      <c r="DA25" s="36">
        <v>5</v>
      </c>
      <c r="DB25" s="36">
        <v>20</v>
      </c>
      <c r="DC25" s="36">
        <v>0</v>
      </c>
      <c r="DD25" s="36">
        <v>1</v>
      </c>
      <c r="DE25" s="36">
        <v>0</v>
      </c>
      <c r="DF25" s="36">
        <v>1</v>
      </c>
      <c r="DG25" s="36">
        <v>3</v>
      </c>
      <c r="DH25" s="37">
        <f>IF(DB25&gt;0,((DC25*0.125)+(DD25*0.25)+(DE25*0.25)+(DF25*1)+(DG25*1))/DB25,"")</f>
        <v>0.21249999999999999</v>
      </c>
      <c r="DI25" s="35">
        <v>44774</v>
      </c>
      <c r="DJ25" s="20" t="s">
        <v>228</v>
      </c>
      <c r="DK25" s="20" t="s">
        <v>235</v>
      </c>
      <c r="DL25" s="20" t="s">
        <v>234</v>
      </c>
      <c r="DM25" s="20">
        <v>228</v>
      </c>
      <c r="DN25" s="20">
        <v>5</v>
      </c>
      <c r="DO25" s="20">
        <v>5</v>
      </c>
      <c r="DP25" s="20">
        <v>22</v>
      </c>
      <c r="DQ25" s="20">
        <v>0</v>
      </c>
      <c r="DR25" s="20">
        <v>0</v>
      </c>
      <c r="DS25" s="20">
        <v>0</v>
      </c>
      <c r="DT25" s="20">
        <v>3</v>
      </c>
      <c r="DU25" s="20">
        <v>7</v>
      </c>
      <c r="DV25" s="49" cm="1">
        <f t="array" ref="DV25">IF(AND(DI25:DP25&lt;&gt;""),((DQ25*0.125)+(DR25*0.25)+(DS25*0.25)+(DT25*1)+(DU25*1))/DP25,"")</f>
        <v>0.45454545454545453</v>
      </c>
      <c r="DW25" s="35">
        <v>45062</v>
      </c>
      <c r="DX25" s="35">
        <v>45068</v>
      </c>
      <c r="DY25" s="20" t="s">
        <v>237</v>
      </c>
      <c r="DZ25" s="35">
        <v>45068</v>
      </c>
      <c r="EA25" s="35" t="s">
        <v>232</v>
      </c>
      <c r="EB25" s="38">
        <v>45072</v>
      </c>
      <c r="EC25" s="35">
        <v>45210</v>
      </c>
      <c r="ED25" s="20" t="s">
        <v>248</v>
      </c>
      <c r="EE25" s="20" t="s">
        <v>247</v>
      </c>
      <c r="EF25" s="20">
        <v>266</v>
      </c>
      <c r="EG25" s="20">
        <v>3</v>
      </c>
      <c r="EH25" s="20">
        <v>3</v>
      </c>
      <c r="EI25" s="20">
        <v>15</v>
      </c>
      <c r="EJ25" s="20">
        <v>0</v>
      </c>
      <c r="EK25" s="20">
        <v>0</v>
      </c>
      <c r="EL25" s="20">
        <v>0</v>
      </c>
      <c r="EM25" s="20">
        <v>0</v>
      </c>
      <c r="EN25" s="20">
        <v>0</v>
      </c>
      <c r="EO25" s="20">
        <v>0</v>
      </c>
      <c r="EP25" s="20">
        <v>5</v>
      </c>
      <c r="EQ25" s="20">
        <v>1</v>
      </c>
      <c r="ER25" s="20">
        <v>0</v>
      </c>
      <c r="ES25" s="46">
        <f>IF(EI25&lt;&gt;"",((EJ25*0.125)+((EK25+EL25+EM25+EN25+EO25)*0.25)+((EP25+EQ25+ER25)*1))/EI25,"")</f>
        <v>0.4</v>
      </c>
      <c r="ET25" s="35">
        <v>45328</v>
      </c>
      <c r="EU25" s="20" t="s">
        <v>248</v>
      </c>
      <c r="EV25" s="20" t="s">
        <v>247</v>
      </c>
      <c r="EW25" s="20">
        <v>241</v>
      </c>
      <c r="EX25" s="20">
        <v>2</v>
      </c>
      <c r="EY25" s="20">
        <v>2</v>
      </c>
      <c r="EZ25" s="28">
        <v>10</v>
      </c>
      <c r="FA25" s="20">
        <v>0</v>
      </c>
      <c r="FB25" s="20">
        <v>0</v>
      </c>
      <c r="FC25" s="20">
        <v>0</v>
      </c>
      <c r="FD25" s="20">
        <v>0</v>
      </c>
      <c r="FE25" s="20">
        <v>0</v>
      </c>
      <c r="FF25" s="20">
        <v>0</v>
      </c>
      <c r="FG25" s="20">
        <v>4</v>
      </c>
      <c r="FH25" s="20">
        <v>1</v>
      </c>
      <c r="FI25" s="20">
        <v>1</v>
      </c>
      <c r="FJ25" s="46">
        <f>IF(EZ25&lt;&gt;"",((FA25*0.125)+((FB25+FC25+FD25+FE25+FF25)*0.25)+((FG25+FH25+FI25)*1))/EZ25,"")</f>
        <v>0.6</v>
      </c>
      <c r="FK25" s="39">
        <v>36.343108999999998</v>
      </c>
      <c r="FL25" s="39">
        <v>-94.247153999999995</v>
      </c>
      <c r="FM25" s="39">
        <v>35.981283576177866</v>
      </c>
      <c r="FN25" s="39">
        <v>36.704934423822131</v>
      </c>
      <c r="FO25" s="39">
        <v>-94.696357262349366</v>
      </c>
      <c r="FP25" s="39">
        <v>-93.797950737650623</v>
      </c>
      <c r="FQ25" s="39">
        <v>35.619458152355733</v>
      </c>
      <c r="FR25" s="39">
        <v>37.066759847644263</v>
      </c>
      <c r="FS25" s="39">
        <v>-95.145560524698752</v>
      </c>
      <c r="FT25" s="39">
        <v>-93.348747475301238</v>
      </c>
      <c r="FU25" s="35">
        <v>45691</v>
      </c>
      <c r="FV25" s="20" t="s">
        <v>248</v>
      </c>
      <c r="FW25" s="20" t="s">
        <v>247</v>
      </c>
      <c r="FX25" s="20">
        <v>230</v>
      </c>
      <c r="FY25" s="20">
        <v>1</v>
      </c>
      <c r="FZ25" s="20">
        <v>1</v>
      </c>
      <c r="GA25" s="20">
        <v>18</v>
      </c>
      <c r="GB25" s="20">
        <v>0</v>
      </c>
      <c r="GC25" s="20">
        <v>0</v>
      </c>
      <c r="GD25" s="20">
        <v>0</v>
      </c>
      <c r="GE25" s="20">
        <v>0</v>
      </c>
      <c r="GF25" s="20">
        <v>0</v>
      </c>
      <c r="GG25" s="20">
        <v>0</v>
      </c>
      <c r="GH25" s="20">
        <v>1</v>
      </c>
      <c r="GI25" s="20">
        <v>2</v>
      </c>
      <c r="GJ25" s="20">
        <v>6</v>
      </c>
      <c r="GK25" s="46">
        <f>IF(GA25&lt;&gt;"",((GB25*0.125)+((GC25+GD25+GE25+GF25+GG25)*0.25)+((GH25+GI25+GJ25)*1))/GA25,"")</f>
        <v>0.5</v>
      </c>
      <c r="GP25" s="20" t="s">
        <v>232</v>
      </c>
      <c r="HH25" s="34" t="str">
        <f>IF(GX25&lt;&gt;"",((GY25*0.125)+((GZ25+HA25+HB25+HC25+HD25)*0.25)+((HE25+HF25+HG25)*1))/GX25,"")</f>
        <v/>
      </c>
    </row>
    <row r="26" spans="1:216" ht="15" customHeight="1" x14ac:dyDescent="0.35">
      <c r="A26" s="14" t="s">
        <v>426</v>
      </c>
      <c r="B26" s="12" t="s">
        <v>427</v>
      </c>
      <c r="C26" s="13">
        <v>43009</v>
      </c>
      <c r="D26" s="13"/>
      <c r="E26" s="14" t="s">
        <v>214</v>
      </c>
      <c r="F26" s="15" t="s">
        <v>428</v>
      </c>
      <c r="G26" s="15" t="s">
        <v>429</v>
      </c>
      <c r="H26" s="14" t="s">
        <v>405</v>
      </c>
      <c r="I26" s="16">
        <v>71999</v>
      </c>
      <c r="J26" s="17">
        <v>781</v>
      </c>
      <c r="K26" s="18">
        <f ca="1">IF(A26&lt;&gt;"",RANDBETWEEN(1,2000)," ")</f>
        <v>350</v>
      </c>
      <c r="L26" s="17" cm="1">
        <f t="array" ref="L26">IF(A26&lt;&gt;"",SUMPRODUCT(($E$2:$E$1303="Active") * (FK26 &gt;= $FM$2:$FM$1303) * (FK26 &lt;= $FN$2:$FN$1303) * (FL26 &gt;= $FO$2:$FO$1303) * (FL26 &lt;= $FP$2:$FP$1303)),"")</f>
        <v>1</v>
      </c>
      <c r="M26" s="17" cm="1">
        <f t="array" ref="M26">IF(A26&lt;&gt;"",SUMPRODUCT(($E$2:$E$1303="Active") * (FK26 &gt;= $FQ$2:$FQ$1303) * (FK26 &lt;= $FR$2:$FR$1303) * (FL26 &gt;= $FS$2:$FS$1303) * (FL26 &lt;= $FT$2:$FT$1303)),"")</f>
        <v>1</v>
      </c>
      <c r="N26" s="14" t="s">
        <v>218</v>
      </c>
      <c r="O26" s="14" t="s">
        <v>219</v>
      </c>
      <c r="P26" s="15" t="s">
        <v>430</v>
      </c>
      <c r="Q26" s="14" t="s">
        <v>431</v>
      </c>
      <c r="R26" s="15" t="s">
        <v>432</v>
      </c>
      <c r="S26" s="14" t="s">
        <v>223</v>
      </c>
      <c r="T26" s="20" t="s">
        <v>224</v>
      </c>
      <c r="U26" s="21"/>
      <c r="V26" s="22"/>
      <c r="W26" s="22"/>
      <c r="X26" s="22"/>
      <c r="Y26" s="22"/>
      <c r="Z26" s="22"/>
      <c r="AA26" s="22" t="s">
        <v>363</v>
      </c>
      <c r="AB26" s="43">
        <v>46007.375</v>
      </c>
      <c r="AC26" s="24">
        <v>46023</v>
      </c>
      <c r="AD26" s="25">
        <v>104</v>
      </c>
      <c r="AE26" s="25">
        <v>154</v>
      </c>
      <c r="AF26" s="26">
        <v>140</v>
      </c>
      <c r="AG26" s="20">
        <v>110</v>
      </c>
      <c r="AH26" s="22">
        <v>126</v>
      </c>
      <c r="AI26" s="26">
        <v>100</v>
      </c>
      <c r="AN26" s="27">
        <f>IF(COUNT(DV26,ES26,FJ26,GK26,HH26)&gt;0,AVERAGE(DV26,ES26,FJ26,GK26,HH26),"")</f>
        <v>0.1</v>
      </c>
      <c r="AO26" s="28">
        <f>IF((E26&lt;&gt;""),COUNTA(AP26:BW26)+COUNTIF(T26,"No"),"")</f>
        <v>0</v>
      </c>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30"/>
      <c r="BY26" s="30"/>
      <c r="BZ26" s="14"/>
      <c r="CA26" s="30"/>
      <c r="CB26" s="14" t="s">
        <v>232</v>
      </c>
      <c r="CC26" s="31">
        <v>43951</v>
      </c>
      <c r="CD26" s="32" t="s">
        <v>228</v>
      </c>
      <c r="CE26" s="33" t="s">
        <v>282</v>
      </c>
      <c r="CF26" s="33" t="s">
        <v>247</v>
      </c>
      <c r="CG26" s="29">
        <v>74</v>
      </c>
      <c r="CH26" s="29">
        <v>1</v>
      </c>
      <c r="CI26" s="29">
        <v>1</v>
      </c>
      <c r="CJ26" s="29">
        <v>5</v>
      </c>
      <c r="CK26" s="29">
        <v>0</v>
      </c>
      <c r="CL26" s="29">
        <v>2</v>
      </c>
      <c r="CM26" s="29">
        <v>1</v>
      </c>
      <c r="CN26" s="34">
        <f>IF(CJ26&gt;0,((CK26*0.125)+(CL26*0.25)+(CM26*1))/CJ26,"")</f>
        <v>0.3</v>
      </c>
      <c r="CO26" s="35">
        <v>44336</v>
      </c>
      <c r="CP26" s="35">
        <v>44341</v>
      </c>
      <c r="CQ26" s="20" t="s">
        <v>231</v>
      </c>
      <c r="CR26" s="35">
        <v>44349</v>
      </c>
      <c r="CS26" s="20" t="s">
        <v>232</v>
      </c>
      <c r="CT26" s="35">
        <v>44341</v>
      </c>
      <c r="CU26" s="35">
        <v>44273</v>
      </c>
      <c r="CV26" s="11" t="s">
        <v>228</v>
      </c>
      <c r="CW26" s="11" t="s">
        <v>293</v>
      </c>
      <c r="CX26" s="11" t="s">
        <v>247</v>
      </c>
      <c r="CY26" s="20">
        <v>72</v>
      </c>
      <c r="CZ26" s="36">
        <v>1</v>
      </c>
      <c r="DA26" s="36">
        <v>1</v>
      </c>
      <c r="DB26" s="36">
        <v>5</v>
      </c>
      <c r="DC26" s="36">
        <v>0</v>
      </c>
      <c r="DD26" s="36">
        <v>0</v>
      </c>
      <c r="DE26" s="36">
        <v>0</v>
      </c>
      <c r="DF26" s="36">
        <v>0</v>
      </c>
      <c r="DG26" s="36">
        <v>0</v>
      </c>
      <c r="DH26" s="37">
        <f>IF(DB26&gt;0,((DC26*0.125)+(DD26*0.25)+(DE26*0.25)+(DF26*1)+(DG26*1))/DB26,"")</f>
        <v>0</v>
      </c>
      <c r="DI26" s="35">
        <v>44592</v>
      </c>
      <c r="DJ26" s="20" t="s">
        <v>228</v>
      </c>
      <c r="DK26" s="20" t="s">
        <v>294</v>
      </c>
      <c r="DL26" s="20" t="s">
        <v>247</v>
      </c>
      <c r="DM26" s="20">
        <v>75</v>
      </c>
      <c r="DN26" s="20">
        <v>1</v>
      </c>
      <c r="DO26" s="20">
        <v>1</v>
      </c>
      <c r="DP26" s="20">
        <v>5</v>
      </c>
      <c r="DQ26" s="20">
        <v>0</v>
      </c>
      <c r="DR26" s="20">
        <v>0</v>
      </c>
      <c r="DS26" s="20">
        <v>0</v>
      </c>
      <c r="DT26" s="20">
        <v>0</v>
      </c>
      <c r="DU26" s="20">
        <v>2</v>
      </c>
      <c r="DV26" s="49" cm="1">
        <f t="array" ref="DV26">IF(AND(DI26:DP26&lt;&gt;""),((DQ26*0.125)+(DR26*0.25)+(DS26*0.25)+(DT26*1)+(DU26*1))/DP26,"")</f>
        <v>0.4</v>
      </c>
      <c r="DW26" s="35">
        <v>45062</v>
      </c>
      <c r="DX26" s="35">
        <v>45068</v>
      </c>
      <c r="DY26" s="20" t="s">
        <v>237</v>
      </c>
      <c r="DZ26" s="35">
        <v>45068</v>
      </c>
      <c r="EA26" s="35" t="s">
        <v>232</v>
      </c>
      <c r="EB26" s="38">
        <v>45072</v>
      </c>
      <c r="EC26" s="35">
        <v>45211</v>
      </c>
      <c r="ED26" s="20" t="s">
        <v>248</v>
      </c>
      <c r="EE26" s="20" t="s">
        <v>247</v>
      </c>
      <c r="EF26" s="20">
        <v>65</v>
      </c>
      <c r="EG26" s="20">
        <v>1</v>
      </c>
      <c r="EH26" s="20">
        <v>1</v>
      </c>
      <c r="EI26" s="20">
        <v>5</v>
      </c>
      <c r="EJ26" s="20">
        <v>0</v>
      </c>
      <c r="EK26" s="20">
        <v>0</v>
      </c>
      <c r="EL26" s="20">
        <v>0</v>
      </c>
      <c r="EM26" s="20">
        <v>0</v>
      </c>
      <c r="EN26" s="20">
        <v>0</v>
      </c>
      <c r="EO26" s="20">
        <v>0</v>
      </c>
      <c r="EP26" s="20">
        <v>0</v>
      </c>
      <c r="EQ26" s="20">
        <v>0</v>
      </c>
      <c r="ER26" s="20">
        <v>0</v>
      </c>
      <c r="ES26" s="34">
        <f>IF(EI26&lt;&gt;"",((EJ26*0.125)+((EK26+EL26+EM26+EN26+EO26)*0.25)+((EP26+EQ26+ER26)*1))/EI26,"")</f>
        <v>0</v>
      </c>
      <c r="ET26" s="35">
        <v>45509</v>
      </c>
      <c r="EU26" s="20" t="s">
        <v>248</v>
      </c>
      <c r="EV26" s="20" t="s">
        <v>234</v>
      </c>
      <c r="EW26" s="20">
        <v>61</v>
      </c>
      <c r="EX26" s="20">
        <v>1</v>
      </c>
      <c r="EY26" s="20">
        <v>1</v>
      </c>
      <c r="EZ26" s="20">
        <v>5</v>
      </c>
      <c r="FA26" s="20">
        <v>0</v>
      </c>
      <c r="FB26" s="20">
        <v>0</v>
      </c>
      <c r="FC26" s="20">
        <v>0</v>
      </c>
      <c r="FD26" s="20">
        <v>0</v>
      </c>
      <c r="FE26" s="20">
        <v>0</v>
      </c>
      <c r="FF26" s="20">
        <v>0</v>
      </c>
      <c r="FG26" s="20">
        <v>0</v>
      </c>
      <c r="FH26" s="20">
        <v>0</v>
      </c>
      <c r="FI26" s="20">
        <v>0</v>
      </c>
      <c r="FJ26" s="34">
        <v>0</v>
      </c>
      <c r="FK26" s="39">
        <v>34.127457999999997</v>
      </c>
      <c r="FL26" s="39">
        <v>-93.059032000000002</v>
      </c>
      <c r="FM26" s="39">
        <v>33.765632576177865</v>
      </c>
      <c r="FN26" s="39">
        <v>34.48928342382213</v>
      </c>
      <c r="FO26" s="39">
        <v>-93.496129259678156</v>
      </c>
      <c r="FP26" s="39">
        <v>-92.621934740321848</v>
      </c>
      <c r="FQ26" s="39">
        <v>33.403807152355732</v>
      </c>
      <c r="FR26" s="39">
        <v>34.851108847644262</v>
      </c>
      <c r="FS26" s="39">
        <v>-93.93322651935631</v>
      </c>
      <c r="FT26" s="39">
        <v>-92.184837480643694</v>
      </c>
      <c r="FU26" s="35">
        <v>45870</v>
      </c>
      <c r="FV26" s="20" t="s">
        <v>248</v>
      </c>
      <c r="FW26" s="20" t="s">
        <v>355</v>
      </c>
      <c r="FX26" s="20">
        <v>42</v>
      </c>
      <c r="FY26" s="20">
        <v>1</v>
      </c>
      <c r="FZ26" s="20">
        <v>1</v>
      </c>
      <c r="GA26" s="20">
        <v>5</v>
      </c>
      <c r="GB26" s="20">
        <v>0</v>
      </c>
      <c r="GC26" s="20">
        <v>0</v>
      </c>
      <c r="GD26" s="20">
        <v>0</v>
      </c>
      <c r="GE26" s="20">
        <v>0</v>
      </c>
      <c r="GF26" s="20">
        <v>0</v>
      </c>
      <c r="GG26" s="20">
        <v>0</v>
      </c>
      <c r="GH26" s="20">
        <v>0</v>
      </c>
      <c r="GI26" s="20">
        <v>0</v>
      </c>
      <c r="GJ26" s="20">
        <v>0</v>
      </c>
      <c r="GK26" s="34">
        <f>IF(GA26&lt;&gt;"",((GB26*0.125)+((GC26+GD26+GE26+GF26+GG26)*0.25)+((GH26+GI26+GJ26)*1))/GA26,"")</f>
        <v>0</v>
      </c>
      <c r="GP26" s="20" t="s">
        <v>232</v>
      </c>
      <c r="HH26" s="34" t="str">
        <f>IF(GX26&lt;&gt;"",((GY26*0.125)+((GZ26+HA26+HB26+HC26+HD26)*0.25)+((HE26+HF26+HG26)*1))/GX26,"")</f>
        <v/>
      </c>
    </row>
    <row r="27" spans="1:216" ht="15" customHeight="1" x14ac:dyDescent="0.35">
      <c r="A27" s="11" t="s">
        <v>433</v>
      </c>
      <c r="B27" s="12" t="s">
        <v>434</v>
      </c>
      <c r="C27" s="13">
        <v>44053</v>
      </c>
      <c r="D27" s="13"/>
      <c r="E27" s="11" t="s">
        <v>214</v>
      </c>
      <c r="F27" s="19" t="s">
        <v>435</v>
      </c>
      <c r="G27" s="19" t="s">
        <v>436</v>
      </c>
      <c r="H27" s="11" t="s">
        <v>405</v>
      </c>
      <c r="I27" s="42">
        <v>72143</v>
      </c>
      <c r="J27" s="17">
        <v>35111</v>
      </c>
      <c r="K27" s="18">
        <f ca="1">IF(A27&lt;&gt;"",RANDBETWEEN(1,2000)," ")</f>
        <v>685</v>
      </c>
      <c r="L27" s="17" cm="1">
        <f t="array" ref="L27">IF(A27&lt;&gt;"",SUMPRODUCT(($E$2:$E$1303="Active") * (FK27 &gt;= $FM$2:$FM$1303) * (FK27 &lt;= $FN$2:$FN$1303) * (FL27 &gt;= $FO$2:$FO$1303) * (FL27 &lt;= $FP$2:$FP$1303)),"")</f>
        <v>1</v>
      </c>
      <c r="M27" s="17" cm="1">
        <f t="array" ref="M27">IF(A27&lt;&gt;"",SUMPRODUCT(($E$2:$E$1303="Active") * (FK27 &gt;= $FQ$2:$FQ$1303) * (FK27 &lt;= $FR$2:$FR$1303) * (FL27 &gt;= $FS$2:$FS$1303) * (FL27 &lt;= $FT$2:$FT$1303)),"")</f>
        <v>2</v>
      </c>
      <c r="N27" s="11" t="s">
        <v>287</v>
      </c>
      <c r="O27" s="14" t="s">
        <v>219</v>
      </c>
      <c r="P27" s="19" t="s">
        <v>437</v>
      </c>
      <c r="Q27" s="11" t="s">
        <v>438</v>
      </c>
      <c r="R27" s="19" t="s">
        <v>439</v>
      </c>
      <c r="S27" s="11" t="s">
        <v>224</v>
      </c>
      <c r="T27" s="20" t="s">
        <v>224</v>
      </c>
      <c r="U27" s="21"/>
      <c r="V27" s="22"/>
      <c r="W27" s="22"/>
      <c r="X27" s="22"/>
      <c r="Y27" s="22"/>
      <c r="Z27" s="22"/>
      <c r="AA27" s="22" t="s">
        <v>363</v>
      </c>
      <c r="AB27" s="43">
        <v>46013.625</v>
      </c>
      <c r="AC27" s="24">
        <v>46023</v>
      </c>
      <c r="AD27" s="25">
        <v>39</v>
      </c>
      <c r="AE27" s="25">
        <v>122</v>
      </c>
      <c r="AF27" s="26">
        <v>154</v>
      </c>
      <c r="AG27" s="20">
        <v>191</v>
      </c>
      <c r="AH27" s="22">
        <v>180</v>
      </c>
      <c r="AI27" s="26">
        <v>205</v>
      </c>
      <c r="AN27" s="27">
        <f>IF(COUNT(DV27,ES27,FJ27,GK27,HH27)&gt;0,AVERAGE(DV27,ES27,FJ27,GK27,HH27),"")</f>
        <v>4.1666666666666664E-2</v>
      </c>
      <c r="AO27" s="28">
        <f>IF((E27&lt;&gt;""),COUNTA(AP27:BW27)+COUNTIF(T27,"No"),"")</f>
        <v>2</v>
      </c>
      <c r="BP27" s="20" t="s">
        <v>224</v>
      </c>
      <c r="BT27" s="20" t="s">
        <v>440</v>
      </c>
      <c r="CN27" s="34" t="str">
        <f>IF(CJ27&gt;0,((CK27*0.125)+(CL27*0.25)+(CM27*1))/CJ27,"")</f>
        <v/>
      </c>
      <c r="CO27" s="35">
        <v>44336</v>
      </c>
      <c r="CP27" s="35">
        <v>44340</v>
      </c>
      <c r="CQ27" s="20" t="s">
        <v>231</v>
      </c>
      <c r="CR27" s="35">
        <v>44349</v>
      </c>
      <c r="CS27" s="20" t="s">
        <v>232</v>
      </c>
      <c r="CT27" s="35">
        <v>44341</v>
      </c>
      <c r="CV27" s="11" t="s">
        <v>228</v>
      </c>
      <c r="CW27" s="11" t="s">
        <v>233</v>
      </c>
      <c r="CX27" s="11" t="s">
        <v>234</v>
      </c>
      <c r="CY27" s="20">
        <v>0</v>
      </c>
      <c r="CZ27" s="36">
        <v>0</v>
      </c>
      <c r="DA27" s="36">
        <v>0</v>
      </c>
      <c r="DB27" s="36">
        <v>0</v>
      </c>
      <c r="DC27" s="36">
        <v>0</v>
      </c>
      <c r="DD27" s="36">
        <v>0</v>
      </c>
      <c r="DE27" s="36">
        <v>0</v>
      </c>
      <c r="DF27" s="36">
        <v>0</v>
      </c>
      <c r="DG27" s="36">
        <v>0</v>
      </c>
      <c r="DJ27" s="20" t="s">
        <v>248</v>
      </c>
      <c r="DK27" s="20" t="s">
        <v>235</v>
      </c>
      <c r="DL27" s="20" t="s">
        <v>234</v>
      </c>
      <c r="DM27" s="20">
        <v>0</v>
      </c>
      <c r="DN27" s="20">
        <v>0</v>
      </c>
      <c r="DO27" s="20">
        <v>0</v>
      </c>
      <c r="DP27" s="20">
        <v>0</v>
      </c>
      <c r="DQ27" s="20">
        <v>0</v>
      </c>
      <c r="DR27" s="20">
        <v>0</v>
      </c>
      <c r="DS27" s="20">
        <v>0</v>
      </c>
      <c r="DT27" s="20">
        <v>0</v>
      </c>
      <c r="DU27" s="20">
        <v>0</v>
      </c>
      <c r="DW27" s="35">
        <v>45062</v>
      </c>
      <c r="DX27" s="35">
        <v>45068</v>
      </c>
      <c r="DY27" s="20" t="s">
        <v>237</v>
      </c>
      <c r="DZ27" s="35">
        <v>45068</v>
      </c>
      <c r="EA27" s="35" t="s">
        <v>232</v>
      </c>
      <c r="EB27" s="38">
        <v>45072</v>
      </c>
      <c r="EC27" s="35">
        <v>45290</v>
      </c>
      <c r="ED27" s="20" t="s">
        <v>228</v>
      </c>
      <c r="EE27" s="20" t="s">
        <v>247</v>
      </c>
      <c r="EF27" s="20">
        <v>85</v>
      </c>
      <c r="EG27" s="20">
        <v>4</v>
      </c>
      <c r="EH27" s="20">
        <v>4</v>
      </c>
      <c r="EI27" s="20">
        <v>16</v>
      </c>
      <c r="EJ27" s="20">
        <v>0</v>
      </c>
      <c r="EK27" s="20">
        <v>0</v>
      </c>
      <c r="EL27" s="20">
        <v>0</v>
      </c>
      <c r="EM27" s="20">
        <v>0</v>
      </c>
      <c r="EN27" s="20">
        <v>0</v>
      </c>
      <c r="EO27" s="20">
        <v>0</v>
      </c>
      <c r="EP27" s="20">
        <v>0</v>
      </c>
      <c r="EQ27" s="20">
        <v>0</v>
      </c>
      <c r="ER27" s="20">
        <v>0</v>
      </c>
      <c r="ES27" s="34">
        <f>IF(EI27&lt;&gt;"",((EJ27*0.125)+((EK27+EL27+EM27+EN27+EO27)*0.25)+((EP27+EQ27+ER27)*1))/EI27,"")</f>
        <v>0</v>
      </c>
      <c r="ET27" s="35">
        <v>45509</v>
      </c>
      <c r="EU27" s="20" t="s">
        <v>248</v>
      </c>
      <c r="EV27" s="20" t="s">
        <v>234</v>
      </c>
      <c r="EW27" s="20">
        <v>103</v>
      </c>
      <c r="EX27" s="20">
        <v>2</v>
      </c>
      <c r="EY27" s="20">
        <v>2</v>
      </c>
      <c r="EZ27" s="20">
        <v>8</v>
      </c>
      <c r="FA27" s="20">
        <v>0</v>
      </c>
      <c r="FB27" s="20">
        <v>0</v>
      </c>
      <c r="FC27" s="20">
        <v>0</v>
      </c>
      <c r="FD27" s="20">
        <v>0</v>
      </c>
      <c r="FE27" s="20">
        <v>0</v>
      </c>
      <c r="FF27" s="20">
        <v>0</v>
      </c>
      <c r="FG27" s="20">
        <v>0</v>
      </c>
      <c r="FH27" s="20">
        <v>0</v>
      </c>
      <c r="FI27" s="20">
        <v>1</v>
      </c>
      <c r="FJ27" s="41">
        <f>IF(EZ27&lt;&gt;"",((FA27*0.125)+((FB27+FC27+FD27+FE27+FF27)*0.25)+((FG27+FH27+FI27)*1))/EZ27,"")</f>
        <v>0.125</v>
      </c>
      <c r="FK27" s="39">
        <v>35.240318000000002</v>
      </c>
      <c r="FL27" s="39">
        <v>-91.704914000000002</v>
      </c>
      <c r="FM27" s="39">
        <v>34.878492576177869</v>
      </c>
      <c r="FN27" s="39">
        <v>35.602143423822135</v>
      </c>
      <c r="FO27" s="39">
        <v>-92.147926262576334</v>
      </c>
      <c r="FP27" s="39">
        <v>-91.261901737423671</v>
      </c>
      <c r="FQ27" s="39">
        <v>34.516667152355737</v>
      </c>
      <c r="FR27" s="39">
        <v>35.963968847644267</v>
      </c>
      <c r="FS27" s="39">
        <v>-92.590938525152666</v>
      </c>
      <c r="FT27" s="39">
        <v>-90.818889474847339</v>
      </c>
      <c r="FU27" s="35">
        <v>45861</v>
      </c>
      <c r="FV27" s="20" t="s">
        <v>248</v>
      </c>
      <c r="FW27" s="20" t="s">
        <v>355</v>
      </c>
      <c r="FX27" s="20">
        <v>106</v>
      </c>
      <c r="FY27" s="20">
        <v>2</v>
      </c>
      <c r="FZ27" s="20">
        <v>2</v>
      </c>
      <c r="GA27" s="20">
        <v>8</v>
      </c>
      <c r="GB27" s="20">
        <v>0</v>
      </c>
      <c r="GC27" s="20">
        <v>0</v>
      </c>
      <c r="GD27" s="20">
        <v>0</v>
      </c>
      <c r="GE27" s="20">
        <v>0</v>
      </c>
      <c r="GF27" s="20">
        <v>0</v>
      </c>
      <c r="GG27" s="20">
        <v>0</v>
      </c>
      <c r="GH27" s="20">
        <v>0</v>
      </c>
      <c r="GI27" s="20">
        <v>0</v>
      </c>
      <c r="GJ27" s="20">
        <v>0</v>
      </c>
      <c r="GK27" s="34">
        <f>IF(GA27&lt;&gt;"",((GB27*0.125)+((GC27+GD27+GE27+GF27+GG27)*0.25)+((GH27+GI27+GJ27)*1))/GA27,"")</f>
        <v>0</v>
      </c>
      <c r="GL27" s="40">
        <v>46119</v>
      </c>
      <c r="GM27" s="35">
        <v>46126</v>
      </c>
      <c r="GN27" s="20" t="s">
        <v>372</v>
      </c>
      <c r="GO27" s="35">
        <v>46126</v>
      </c>
      <c r="GP27" s="20" t="s">
        <v>232</v>
      </c>
      <c r="HH27" s="41" t="str">
        <f>IF(GX27&lt;&gt;"",((GY27*0.125)+((GZ27+HA27+HB27+HC27+HD27)*0.25)+((HE27+HF27+HG27)*1))/GX27,"")</f>
        <v/>
      </c>
    </row>
    <row r="28" spans="1:216" ht="15" customHeight="1" x14ac:dyDescent="0.35">
      <c r="A28" s="11" t="s">
        <v>441</v>
      </c>
      <c r="B28" s="12" t="s">
        <v>442</v>
      </c>
      <c r="C28" s="43">
        <v>44616</v>
      </c>
      <c r="D28" s="13"/>
      <c r="E28" s="11" t="s">
        <v>214</v>
      </c>
      <c r="F28" s="19" t="s">
        <v>443</v>
      </c>
      <c r="G28" s="19" t="s">
        <v>444</v>
      </c>
      <c r="H28" s="11" t="s">
        <v>405</v>
      </c>
      <c r="I28" s="42">
        <v>72032</v>
      </c>
      <c r="J28" s="17">
        <v>34316</v>
      </c>
      <c r="K28" s="18">
        <f ca="1">IF(A28&lt;&gt;"",RANDBETWEEN(1,2000)," ")</f>
        <v>863</v>
      </c>
      <c r="L28" s="17" cm="1">
        <f t="array" ref="L28">IF(A28&lt;&gt;"",SUMPRODUCT(($E$2:$E$1303="Active") * (FK28 &gt;= $FM$2:$FM$1303) * (FK28 &lt;= $FN$2:$FN$1303) * (FL28 &gt;= $FO$2:$FO$1303) * (FL28 &lt;= $FP$2:$FP$1303)),"")</f>
        <v>1</v>
      </c>
      <c r="M28" s="17" cm="1">
        <f t="array" ref="M28">IF(A28&lt;&gt;"",SUMPRODUCT(($E$2:$E$1303="Active") * (FK28 &gt;= $FQ$2:$FQ$1303) * (FK28 &lt;= $FR$2:$FR$1303) * (FL28 &gt;= $FS$2:$FS$1303) * (FL28 &lt;= $FT$2:$FT$1303)),"")</f>
        <v>2</v>
      </c>
      <c r="N28" s="11" t="s">
        <v>218</v>
      </c>
      <c r="O28" s="11" t="s">
        <v>242</v>
      </c>
      <c r="P28" s="19" t="s">
        <v>445</v>
      </c>
      <c r="Q28" s="11" t="s">
        <v>446</v>
      </c>
      <c r="R28" s="19" t="s">
        <v>447</v>
      </c>
      <c r="S28" s="11" t="s">
        <v>224</v>
      </c>
      <c r="T28" s="20" t="s">
        <v>224</v>
      </c>
      <c r="U28" s="21"/>
      <c r="V28" s="22"/>
      <c r="W28" s="22"/>
      <c r="X28" s="22"/>
      <c r="Y28" s="22"/>
      <c r="Z28" s="22"/>
      <c r="AA28" s="22" t="s">
        <v>363</v>
      </c>
      <c r="AB28" s="43">
        <v>45930.354166666664</v>
      </c>
      <c r="AC28" s="24">
        <v>46023</v>
      </c>
      <c r="AD28" s="25">
        <v>0</v>
      </c>
      <c r="AE28" s="25">
        <v>0</v>
      </c>
      <c r="AF28" s="26">
        <v>162</v>
      </c>
      <c r="AG28" s="20">
        <v>429</v>
      </c>
      <c r="AH28" s="22">
        <v>598</v>
      </c>
      <c r="AI28" s="26">
        <v>420</v>
      </c>
      <c r="AN28" s="27">
        <f>IF(COUNT(DV28,ES28,FJ28,GK28,HH28)&gt;0,AVERAGE(DV28,ES28,FJ28,GK28,HH28),"")</f>
        <v>2.4404761904761905E-2</v>
      </c>
      <c r="AO28" s="28">
        <f>IF((E28&lt;&gt;""),COUNTA(AP28:BW28)+COUNTIF(T28,"No"),"")</f>
        <v>0</v>
      </c>
      <c r="CN28" s="34" t="str">
        <f>IF(CJ28&gt;0,((CK28*0.125)+(CL28*0.25)+(CM28*1))/CJ28,"")</f>
        <v/>
      </c>
      <c r="CS28" s="20" t="s">
        <v>323</v>
      </c>
      <c r="CT28" s="35" t="s">
        <v>323</v>
      </c>
      <c r="DH28" s="37" t="str">
        <f>IF(DB28&gt;0,((DC28*0.125)+(DD28*0.25)+(DE28*0.25)+(DF28*1)+(DG28*1))/DB28,"")</f>
        <v/>
      </c>
      <c r="DJ28" s="20" t="s">
        <v>248</v>
      </c>
      <c r="DK28" s="20" t="s">
        <v>235</v>
      </c>
      <c r="DL28" s="20" t="s">
        <v>234</v>
      </c>
      <c r="DM28" s="20">
        <v>0</v>
      </c>
      <c r="DN28" s="20">
        <v>0</v>
      </c>
      <c r="DO28" s="20">
        <v>0</v>
      </c>
      <c r="DP28" s="20">
        <v>0</v>
      </c>
      <c r="DQ28" s="20">
        <v>0</v>
      </c>
      <c r="DR28" s="20">
        <v>0</v>
      </c>
      <c r="DS28" s="20">
        <v>0</v>
      </c>
      <c r="DT28" s="20">
        <v>0</v>
      </c>
      <c r="DU28" s="20">
        <v>0</v>
      </c>
      <c r="DW28" s="35">
        <v>45062</v>
      </c>
      <c r="DX28" s="35">
        <v>45068</v>
      </c>
      <c r="DY28" s="20" t="s">
        <v>237</v>
      </c>
      <c r="DZ28" s="35">
        <v>45068</v>
      </c>
      <c r="EA28" s="35" t="s">
        <v>232</v>
      </c>
      <c r="EB28" s="38">
        <v>45072</v>
      </c>
      <c r="EC28" s="35">
        <v>45290</v>
      </c>
      <c r="ED28" s="20" t="s">
        <v>228</v>
      </c>
      <c r="EE28" s="20" t="s">
        <v>247</v>
      </c>
      <c r="EF28" s="20">
        <v>160</v>
      </c>
      <c r="EG28" s="20">
        <v>2</v>
      </c>
      <c r="EH28" s="20">
        <v>2</v>
      </c>
      <c r="EI28" s="20">
        <v>10</v>
      </c>
      <c r="EJ28" s="20">
        <v>0</v>
      </c>
      <c r="EK28" s="20">
        <v>1</v>
      </c>
      <c r="EL28" s="20">
        <v>1</v>
      </c>
      <c r="EM28" s="20">
        <v>0</v>
      </c>
      <c r="EN28" s="20">
        <v>0</v>
      </c>
      <c r="EO28" s="20">
        <v>0</v>
      </c>
      <c r="EP28" s="20">
        <v>0</v>
      </c>
      <c r="EQ28" s="20">
        <v>0</v>
      </c>
      <c r="ER28" s="20">
        <v>0</v>
      </c>
      <c r="ES28" s="34">
        <f>IF(EI28&lt;&gt;"",((EJ28*0.125)+((EK28+EL28+EM28+EN28+EO28)*0.25)+((EP28+EQ28+ER28)*1))/EI28,"")</f>
        <v>0.05</v>
      </c>
      <c r="ET28" s="35">
        <v>45457</v>
      </c>
      <c r="EU28" s="20" t="s">
        <v>248</v>
      </c>
      <c r="EV28" s="20" t="s">
        <v>247</v>
      </c>
      <c r="EW28" s="20">
        <v>265</v>
      </c>
      <c r="EX28" s="20">
        <v>3</v>
      </c>
      <c r="EY28" s="20">
        <v>3</v>
      </c>
      <c r="EZ28" s="20">
        <v>21</v>
      </c>
      <c r="FA28" s="20">
        <v>0</v>
      </c>
      <c r="FB28" s="20">
        <v>0</v>
      </c>
      <c r="FC28" s="20">
        <v>0</v>
      </c>
      <c r="FD28" s="20">
        <v>0</v>
      </c>
      <c r="FE28" s="20">
        <v>0</v>
      </c>
      <c r="FF28" s="20">
        <v>0</v>
      </c>
      <c r="FG28" s="20">
        <v>1</v>
      </c>
      <c r="FH28" s="20">
        <v>0</v>
      </c>
      <c r="FI28" s="20">
        <v>0</v>
      </c>
      <c r="FJ28" s="34">
        <f>IF(EZ28&lt;&gt;"",((FA28*0.125)+((FB28+FC28+FD28+FE28+FF28)*0.25)+((FG28+FH28+FI28)*1))/EZ28,"")</f>
        <v>4.7619047619047616E-2</v>
      </c>
      <c r="FK28" s="39">
        <v>35.063958</v>
      </c>
      <c r="FL28" s="39">
        <v>-92.370596000000006</v>
      </c>
      <c r="FM28" s="39">
        <v>34.702132576177867</v>
      </c>
      <c r="FN28" s="39">
        <v>35.425783423822132</v>
      </c>
      <c r="FO28" s="39">
        <v>-92.81264907851488</v>
      </c>
      <c r="FP28" s="39">
        <v>-91.928542921485132</v>
      </c>
      <c r="FQ28" s="39">
        <v>34.340307152355734</v>
      </c>
      <c r="FR28" s="39">
        <v>35.787608847644265</v>
      </c>
      <c r="FS28" s="39">
        <v>-93.254702157029769</v>
      </c>
      <c r="FT28" s="39">
        <v>-91.486489842970244</v>
      </c>
      <c r="FU28" s="35">
        <v>45826</v>
      </c>
      <c r="FV28" s="20" t="s">
        <v>248</v>
      </c>
      <c r="FW28" s="20" t="s">
        <v>355</v>
      </c>
      <c r="FX28" s="20">
        <v>238</v>
      </c>
      <c r="FY28" s="20">
        <v>3</v>
      </c>
      <c r="FZ28" s="20">
        <v>3</v>
      </c>
      <c r="GA28" s="20">
        <v>17</v>
      </c>
      <c r="GB28" s="20">
        <v>0</v>
      </c>
      <c r="GC28" s="20">
        <v>0</v>
      </c>
      <c r="GD28" s="20">
        <v>0</v>
      </c>
      <c r="GE28" s="20">
        <v>0</v>
      </c>
      <c r="GF28" s="20">
        <v>0</v>
      </c>
      <c r="GG28" s="20">
        <v>0</v>
      </c>
      <c r="GH28" s="20">
        <v>0</v>
      </c>
      <c r="GI28" s="20">
        <v>0</v>
      </c>
      <c r="GJ28" s="20">
        <v>0</v>
      </c>
      <c r="GK28" s="34">
        <f>IF(GA28&lt;&gt;"",((GB28*0.125)+((GC28+GD28+GE28+GF28+GG28)*0.25)+((GH28+GI28+GJ28)*1))/GA28,"")</f>
        <v>0</v>
      </c>
      <c r="GP28" s="20" t="s">
        <v>232</v>
      </c>
      <c r="GR28" s="35">
        <v>46087</v>
      </c>
      <c r="GS28" s="20" t="s">
        <v>248</v>
      </c>
      <c r="GT28" s="20" t="s">
        <v>247</v>
      </c>
      <c r="GU28" s="20">
        <v>34</v>
      </c>
      <c r="GV28" s="20">
        <v>3</v>
      </c>
      <c r="GW28" s="20">
        <v>2</v>
      </c>
      <c r="GX28" s="20">
        <v>5</v>
      </c>
      <c r="GY28" s="20">
        <v>0</v>
      </c>
      <c r="GZ28" s="20">
        <v>0</v>
      </c>
      <c r="HA28" s="20">
        <v>0</v>
      </c>
      <c r="HB28" s="20">
        <v>0</v>
      </c>
      <c r="HC28" s="20">
        <v>0</v>
      </c>
      <c r="HD28" s="20">
        <v>0</v>
      </c>
      <c r="HE28" s="20">
        <v>0</v>
      </c>
      <c r="HF28" s="20">
        <v>0</v>
      </c>
      <c r="HG28" s="20">
        <v>0</v>
      </c>
      <c r="HH28" s="41">
        <f>IF(GX28&lt;&gt;"",((GY28*0.125)+((GZ28+HA28+HB28+HC28+HD28)*0.25)+((HE28+HF28+HG28)*1))/GX28,"")</f>
        <v>0</v>
      </c>
    </row>
    <row r="29" spans="1:216" ht="15" customHeight="1" x14ac:dyDescent="0.35">
      <c r="A29" s="11" t="s">
        <v>448</v>
      </c>
      <c r="B29" s="12" t="s">
        <v>449</v>
      </c>
      <c r="C29" s="43">
        <v>44546</v>
      </c>
      <c r="D29" s="13"/>
      <c r="E29" s="11" t="s">
        <v>214</v>
      </c>
      <c r="F29" s="19" t="s">
        <v>450</v>
      </c>
      <c r="G29" s="19" t="s">
        <v>451</v>
      </c>
      <c r="H29" s="11" t="s">
        <v>405</v>
      </c>
      <c r="I29" s="42">
        <v>72404</v>
      </c>
      <c r="J29" s="17">
        <v>29344</v>
      </c>
      <c r="K29" s="18">
        <f ca="1">IF(A29&lt;&gt;"",RANDBETWEEN(1,2000)," ")</f>
        <v>1551</v>
      </c>
      <c r="L29" s="17" cm="1">
        <f t="array" ref="L29">IF(A29&lt;&gt;"",SUMPRODUCT(($E$2:$E$1303="Active") * (FK29 &gt;= $FM$2:$FM$1303) * (FK29 &lt;= $FN$2:$FN$1303) * (FL29 &gt;= $FO$2:$FO$1303) * (FL29 &lt;= $FP$2:$FP$1303)),"")</f>
        <v>1</v>
      </c>
      <c r="M29" s="17" cm="1">
        <f t="array" ref="M29">IF(A29&lt;&gt;"",SUMPRODUCT(($E$2:$E$1303="Active") * (FK29 &gt;= $FQ$2:$FQ$1303) * (FK29 &lt;= $FR$2:$FR$1303) * (FL29 &gt;= $FS$2:$FS$1303) * (FL29 &lt;= $FT$2:$FT$1303)),"")</f>
        <v>3</v>
      </c>
      <c r="N29" s="11" t="s">
        <v>218</v>
      </c>
      <c r="O29" s="11" t="s">
        <v>242</v>
      </c>
      <c r="P29" s="19" t="s">
        <v>452</v>
      </c>
      <c r="Q29" s="11" t="s">
        <v>453</v>
      </c>
      <c r="R29" s="19" t="s">
        <v>454</v>
      </c>
      <c r="S29" s="11" t="s">
        <v>224</v>
      </c>
      <c r="T29" s="20" t="s">
        <v>224</v>
      </c>
      <c r="AA29" s="48" t="s">
        <v>347</v>
      </c>
      <c r="AB29" s="43">
        <v>46021.479166666664</v>
      </c>
      <c r="AC29" s="24">
        <v>46023</v>
      </c>
      <c r="AD29" s="25">
        <v>0</v>
      </c>
      <c r="AE29" s="25">
        <v>4</v>
      </c>
      <c r="AF29" s="26">
        <v>179</v>
      </c>
      <c r="AG29" s="20">
        <v>442</v>
      </c>
      <c r="AH29" s="22">
        <v>230</v>
      </c>
      <c r="AI29" s="26">
        <v>225</v>
      </c>
      <c r="AN29" s="27">
        <f>IF(COUNT(DV29,ES29,FJ29,GK29,HH29)&gt;0,AVERAGE(DV29,ES29,FJ29,GK29,HH29),"")</f>
        <v>2.4479166666666666E-2</v>
      </c>
      <c r="AO29" s="28">
        <f>IF((E29&lt;&gt;""),COUNTA(AP29:BW29)+COUNTIF(T29,"No"),"")</f>
        <v>0</v>
      </c>
      <c r="CS29" s="20" t="s">
        <v>232</v>
      </c>
      <c r="DJ29" s="20" t="s">
        <v>228</v>
      </c>
      <c r="DK29" s="20" t="s">
        <v>235</v>
      </c>
      <c r="DL29" s="20" t="s">
        <v>234</v>
      </c>
      <c r="DM29" s="20">
        <v>0</v>
      </c>
      <c r="DN29" s="20">
        <v>0</v>
      </c>
      <c r="DO29" s="20">
        <v>0</v>
      </c>
      <c r="DP29" s="20">
        <v>0</v>
      </c>
      <c r="DQ29" s="20">
        <v>0</v>
      </c>
      <c r="DR29" s="20">
        <v>0</v>
      </c>
      <c r="DS29" s="20">
        <v>0</v>
      </c>
      <c r="DT29" s="20">
        <v>0</v>
      </c>
      <c r="DU29" s="20">
        <v>0</v>
      </c>
      <c r="DW29" s="35">
        <v>45061</v>
      </c>
      <c r="DX29" s="35">
        <v>45068</v>
      </c>
      <c r="DY29" s="20" t="s">
        <v>237</v>
      </c>
      <c r="DZ29" s="35">
        <v>45068</v>
      </c>
      <c r="EA29" s="35" t="s">
        <v>232</v>
      </c>
      <c r="EB29" s="38">
        <v>45072</v>
      </c>
      <c r="EC29" s="35">
        <v>45290</v>
      </c>
      <c r="ED29" s="20" t="s">
        <v>228</v>
      </c>
      <c r="EE29" s="20" t="s">
        <v>247</v>
      </c>
      <c r="EF29" s="20">
        <v>145</v>
      </c>
      <c r="EG29" s="20">
        <v>2</v>
      </c>
      <c r="EH29" s="20">
        <v>2</v>
      </c>
      <c r="EI29" s="20">
        <v>10</v>
      </c>
      <c r="EJ29" s="20">
        <v>0</v>
      </c>
      <c r="EK29" s="20">
        <v>0</v>
      </c>
      <c r="EL29" s="20">
        <v>0</v>
      </c>
      <c r="EM29" s="20">
        <v>0</v>
      </c>
      <c r="EN29" s="20">
        <v>0</v>
      </c>
      <c r="EO29" s="20">
        <v>0</v>
      </c>
      <c r="EP29" s="20">
        <v>0</v>
      </c>
      <c r="EQ29" s="20">
        <v>0</v>
      </c>
      <c r="ER29" s="20">
        <v>0</v>
      </c>
      <c r="ES29" s="34">
        <f>IF(EI29&lt;&gt;"",((EJ29*0.125)+((EK29+EL29+EM29+EN29+EO29)*0.25)+((EP29+EQ29+ER29)*1))/EI29,"")</f>
        <v>0</v>
      </c>
      <c r="ET29" s="35">
        <v>45509</v>
      </c>
      <c r="EU29" s="20" t="s">
        <v>248</v>
      </c>
      <c r="EV29" s="20" t="s">
        <v>234</v>
      </c>
      <c r="EW29" s="20">
        <v>133</v>
      </c>
      <c r="EX29" s="20">
        <v>2</v>
      </c>
      <c r="EY29" s="20">
        <v>2</v>
      </c>
      <c r="EZ29" s="20">
        <v>11</v>
      </c>
      <c r="FA29" s="20">
        <v>0</v>
      </c>
      <c r="FB29" s="20">
        <v>0</v>
      </c>
      <c r="FC29" s="20">
        <v>0</v>
      </c>
      <c r="FD29" s="20">
        <v>0</v>
      </c>
      <c r="FE29" s="20">
        <v>0</v>
      </c>
      <c r="FF29" s="20">
        <v>0</v>
      </c>
      <c r="FG29" s="20">
        <v>0</v>
      </c>
      <c r="FH29" s="20">
        <v>0</v>
      </c>
      <c r="FI29" s="20">
        <v>0</v>
      </c>
      <c r="FJ29" s="34">
        <v>0</v>
      </c>
      <c r="FK29" s="39">
        <v>35.779513000000001</v>
      </c>
      <c r="FL29" s="39">
        <v>-90.742340999999996</v>
      </c>
      <c r="FM29" s="39">
        <v>35.417687576177869</v>
      </c>
      <c r="FN29" s="39">
        <v>36.141338423822134</v>
      </c>
      <c r="FO29" s="39">
        <v>-91.188338162468327</v>
      </c>
      <c r="FP29" s="39">
        <v>-90.296343837531666</v>
      </c>
      <c r="FQ29" s="39">
        <v>35.055862152355736</v>
      </c>
      <c r="FR29" s="39">
        <v>36.503163847644267</v>
      </c>
      <c r="FS29" s="39">
        <v>-91.634335324936657</v>
      </c>
      <c r="FT29" s="39">
        <v>-89.850346675063335</v>
      </c>
      <c r="FU29" s="35">
        <v>45677</v>
      </c>
      <c r="FV29" s="20" t="s">
        <v>248</v>
      </c>
      <c r="FW29" s="20" t="s">
        <v>247</v>
      </c>
      <c r="FX29" s="20">
        <v>97</v>
      </c>
      <c r="FY29" s="20">
        <v>3</v>
      </c>
      <c r="FZ29" s="20">
        <v>3</v>
      </c>
      <c r="GA29" s="20">
        <v>8</v>
      </c>
      <c r="GB29" s="20">
        <v>0</v>
      </c>
      <c r="GC29" s="20">
        <v>0</v>
      </c>
      <c r="GD29" s="20">
        <v>0</v>
      </c>
      <c r="GE29" s="20">
        <v>0</v>
      </c>
      <c r="GF29" s="20">
        <v>1</v>
      </c>
      <c r="GG29" s="20">
        <v>0</v>
      </c>
      <c r="GH29" s="20">
        <v>0</v>
      </c>
      <c r="GI29" s="20">
        <v>0</v>
      </c>
      <c r="GJ29" s="20">
        <v>0</v>
      </c>
      <c r="GK29" s="34">
        <f>IF(GA29&lt;&gt;"",((GB29*0.125)+((GC29+GD29+GE29+GF29+GG29)*0.25)+((GH29+GI29+GJ29)*1))/GA29,"")</f>
        <v>3.125E-2</v>
      </c>
      <c r="GL29" s="40">
        <v>45756</v>
      </c>
      <c r="GM29" s="40">
        <v>45805</v>
      </c>
      <c r="GN29" s="11" t="s">
        <v>237</v>
      </c>
      <c r="GO29" s="40">
        <v>45805</v>
      </c>
      <c r="GP29" s="20" t="s">
        <v>232</v>
      </c>
      <c r="GQ29" s="35">
        <v>45807</v>
      </c>
      <c r="GR29" s="35">
        <v>46063</v>
      </c>
      <c r="GS29" s="20" t="s">
        <v>248</v>
      </c>
      <c r="GT29" s="20" t="s">
        <v>247</v>
      </c>
      <c r="GU29" s="20">
        <v>242</v>
      </c>
      <c r="GV29" s="20">
        <v>3</v>
      </c>
      <c r="GW29" s="20">
        <v>3</v>
      </c>
      <c r="GX29" s="20">
        <v>15</v>
      </c>
      <c r="GY29" s="20">
        <v>0</v>
      </c>
      <c r="GZ29" s="20">
        <v>0</v>
      </c>
      <c r="HA29" s="20">
        <v>0</v>
      </c>
      <c r="HB29" s="20">
        <v>0</v>
      </c>
      <c r="HC29" s="20">
        <v>0</v>
      </c>
      <c r="HD29" s="20">
        <v>0</v>
      </c>
      <c r="HE29" s="20">
        <v>0</v>
      </c>
      <c r="HF29" s="20">
        <f>1</f>
        <v>1</v>
      </c>
      <c r="HG29" s="20">
        <v>0</v>
      </c>
      <c r="HH29" s="41">
        <f>IF(GX29&lt;&gt;"",((GY29*0.125)+((GZ29+HA29+HB29+HC29+HD29)*0.25)+((HE29+HF29+HG29)*1))/GX29,"")</f>
        <v>6.6666666666666666E-2</v>
      </c>
    </row>
    <row r="30" spans="1:216" ht="15" customHeight="1" x14ac:dyDescent="0.35">
      <c r="A30" s="11" t="s">
        <v>455</v>
      </c>
      <c r="B30" s="12" t="s">
        <v>456</v>
      </c>
      <c r="C30" s="43">
        <v>45418</v>
      </c>
      <c r="D30" s="43">
        <v>45792</v>
      </c>
      <c r="E30" s="11" t="s">
        <v>214</v>
      </c>
      <c r="F30" s="19" t="s">
        <v>457</v>
      </c>
      <c r="G30" s="19" t="s">
        <v>458</v>
      </c>
      <c r="H30" s="11" t="s">
        <v>405</v>
      </c>
      <c r="I30" s="42">
        <v>72701</v>
      </c>
      <c r="J30" s="17">
        <v>48269</v>
      </c>
      <c r="K30" s="18">
        <f ca="1">IF(A30&lt;&gt;"",RANDBETWEEN(1,2000)," ")</f>
        <v>609</v>
      </c>
      <c r="L30" s="17" cm="1">
        <f t="array" ref="L30">IF(A30&lt;&gt;"",SUMPRODUCT(($E$2:$E$1303="Active") * (FK30 &gt;= $FM$2:$FM$1303) * (FK30 &lt;= $FN$2:$FN$1303) * (FL30 &gt;= $FO$2:$FO$1303) * (FL30 &lt;= $FP$2:$FP$1303)),"")</f>
        <v>2</v>
      </c>
      <c r="M30" s="17" cm="1">
        <f t="array" ref="M30">IF(A30&lt;&gt;"",SUMPRODUCT(($E$2:$E$1303="Active") * (FK30 &gt;= $FQ$2:$FQ$1303) * (FK30 &lt;= $FR$2:$FR$1303) * (FL30 &gt;= $FS$2:$FS$1303) * (FL30 &lt;= $FT$2:$FT$1303)),"")</f>
        <v>3</v>
      </c>
      <c r="N30" s="11" t="s">
        <v>218</v>
      </c>
      <c r="O30" s="11" t="s">
        <v>242</v>
      </c>
      <c r="P30" s="19" t="s">
        <v>459</v>
      </c>
      <c r="Q30" s="11" t="s">
        <v>460</v>
      </c>
      <c r="R30" s="19" t="s">
        <v>461</v>
      </c>
      <c r="S30" s="11" t="s">
        <v>223</v>
      </c>
      <c r="T30" s="20" t="s">
        <v>224</v>
      </c>
      <c r="AA30" s="48" t="s">
        <v>394</v>
      </c>
      <c r="AB30" s="43">
        <v>45994.510416666664</v>
      </c>
      <c r="AC30" s="24">
        <v>46023</v>
      </c>
      <c r="AF30" s="26"/>
      <c r="AH30" s="22">
        <v>73</v>
      </c>
      <c r="AI30" s="26">
        <v>130</v>
      </c>
      <c r="AN30" s="27">
        <f>IF(COUNT(DV30,ES30,FJ30,GK30,HH30)&gt;0,AVERAGE(DV30,ES30,FJ30,GK30,HH30),"")</f>
        <v>0</v>
      </c>
      <c r="AO30" s="28">
        <f>IF((E30&lt;&gt;""),COUNTA(AP30:BW30)+COUNTIF(T30,"No"),"")</f>
        <v>0</v>
      </c>
      <c r="EA30" s="35" t="s">
        <v>232</v>
      </c>
      <c r="ET30" s="35">
        <v>45635</v>
      </c>
      <c r="EU30" s="20" t="s">
        <v>228</v>
      </c>
      <c r="EV30" s="20" t="s">
        <v>234</v>
      </c>
      <c r="EW30" s="20">
        <v>27</v>
      </c>
      <c r="EX30" s="20">
        <v>3</v>
      </c>
      <c r="EY30" s="20">
        <v>3</v>
      </c>
      <c r="EZ30" s="20">
        <v>5</v>
      </c>
      <c r="FA30" s="20">
        <v>0</v>
      </c>
      <c r="FB30" s="20">
        <v>0</v>
      </c>
      <c r="FC30" s="20">
        <v>0</v>
      </c>
      <c r="FD30" s="20">
        <v>0</v>
      </c>
      <c r="FE30" s="20">
        <v>0</v>
      </c>
      <c r="FF30" s="20">
        <v>0</v>
      </c>
      <c r="FG30" s="20">
        <v>0</v>
      </c>
      <c r="FH30" s="20">
        <v>0</v>
      </c>
      <c r="FI30" s="20">
        <v>0</v>
      </c>
      <c r="FJ30" s="34">
        <f>IF(EZ30&lt;&gt;"",((FA30*0.125)+((FB30+FC30+FD30+FE30+FF30)*0.25)+((FG30+FH30+FI30)*1))/EZ30,"")</f>
        <v>0</v>
      </c>
      <c r="FK30" s="39">
        <v>35.944536999999997</v>
      </c>
      <c r="FL30" s="39">
        <v>-94.091378000000006</v>
      </c>
      <c r="FM30" s="39">
        <v>35.582711576177864</v>
      </c>
      <c r="FN30" s="39">
        <v>36.306362423822129</v>
      </c>
      <c r="FO30" s="39">
        <v>-94.53830470489433</v>
      </c>
      <c r="FP30" s="39">
        <v>-93.644451295105682</v>
      </c>
      <c r="FQ30" s="39">
        <v>35.220886152355732</v>
      </c>
      <c r="FR30" s="39">
        <v>36.668187847644262</v>
      </c>
      <c r="FS30" s="39">
        <v>-94.985231409788639</v>
      </c>
      <c r="FT30" s="39">
        <v>-93.197524590211373</v>
      </c>
      <c r="FU30" s="35">
        <v>45674</v>
      </c>
      <c r="FV30" s="20" t="s">
        <v>248</v>
      </c>
      <c r="FW30" s="20" t="s">
        <v>247</v>
      </c>
      <c r="FX30" s="20">
        <v>46</v>
      </c>
      <c r="FY30" s="20">
        <v>3</v>
      </c>
      <c r="FZ30" s="20">
        <v>3</v>
      </c>
      <c r="GA30" s="20">
        <v>5</v>
      </c>
      <c r="GB30" s="20">
        <v>0</v>
      </c>
      <c r="GC30" s="20">
        <v>0</v>
      </c>
      <c r="GD30" s="20">
        <v>0</v>
      </c>
      <c r="GE30" s="20">
        <v>0</v>
      </c>
      <c r="GF30" s="20">
        <v>0</v>
      </c>
      <c r="GG30" s="20">
        <v>0</v>
      </c>
      <c r="GH30" s="20">
        <v>0</v>
      </c>
      <c r="GI30" s="20">
        <v>0</v>
      </c>
      <c r="GJ30" s="20">
        <v>0</v>
      </c>
      <c r="GK30" s="34">
        <f>IF(GA30&lt;&gt;"",((GB30*0.125)+((GC30+GD30+GE30+GF30+GG30)*0.25)+((GH30+GI30+GJ30)*1))/GA30,"")</f>
        <v>0</v>
      </c>
      <c r="GL30" s="40">
        <v>45756</v>
      </c>
      <c r="GM30" s="40">
        <v>45784</v>
      </c>
      <c r="GN30" s="11" t="s">
        <v>237</v>
      </c>
      <c r="GO30" s="40">
        <v>45784</v>
      </c>
      <c r="GP30" s="20" t="s">
        <v>232</v>
      </c>
      <c r="GQ30" s="35">
        <v>45793</v>
      </c>
      <c r="HH30" s="34" t="str">
        <f>IF(GX30&lt;&gt;"",((GY30*0.125)+((GZ30+HA30+HB30+HC30+HD30)*0.25)+((HE30+HF30+HG30)*1))/GX30,"")</f>
        <v/>
      </c>
    </row>
    <row r="31" spans="1:216" ht="15" customHeight="1" x14ac:dyDescent="0.35">
      <c r="A31" s="14" t="s">
        <v>462</v>
      </c>
      <c r="B31" s="12" t="s">
        <v>463</v>
      </c>
      <c r="C31" s="13">
        <v>43009</v>
      </c>
      <c r="D31" s="13">
        <v>45699</v>
      </c>
      <c r="E31" s="14" t="s">
        <v>214</v>
      </c>
      <c r="F31" s="15" t="s">
        <v>464</v>
      </c>
      <c r="G31" s="15" t="s">
        <v>465</v>
      </c>
      <c r="H31" s="14" t="s">
        <v>466</v>
      </c>
      <c r="I31" s="16">
        <v>85027</v>
      </c>
      <c r="J31" s="17">
        <v>38343</v>
      </c>
      <c r="K31" s="18">
        <f ca="1">IF(A31&lt;&gt;"",RANDBETWEEN(1,2000)," ")</f>
        <v>1998</v>
      </c>
      <c r="L31" s="17" cm="1">
        <f t="array" ref="L31">IF(A31&lt;&gt;"",SUMPRODUCT(($E$2:$E$1303="Active") * (FK31 &gt;= $FM$2:$FM$1303) * (FK31 &lt;= $FN$2:$FN$1303) * (FL31 &gt;= $FO$2:$FO$1303) * (FL31 &lt;= $FP$2:$FP$1303)),"")</f>
        <v>7</v>
      </c>
      <c r="M31" s="17" cm="1">
        <f t="array" ref="M31">IF(A31&lt;&gt;"",SUMPRODUCT(($E$2:$E$1303="Active") * (FK31 &gt;= $FQ$2:$FQ$1303) * (FK31 &lt;= $FR$2:$FR$1303) * (FL31 &gt;= $FS$2:$FS$1303) * (FL31 &lt;= $FT$2:$FT$1303)),"")</f>
        <v>11</v>
      </c>
      <c r="N31" s="14" t="s">
        <v>287</v>
      </c>
      <c r="O31" s="14" t="s">
        <v>219</v>
      </c>
      <c r="P31" s="15" t="s">
        <v>467</v>
      </c>
      <c r="Q31" s="14" t="s">
        <v>468</v>
      </c>
      <c r="R31" s="15" t="s">
        <v>469</v>
      </c>
      <c r="S31" s="14" t="s">
        <v>223</v>
      </c>
      <c r="T31" s="20" t="s">
        <v>224</v>
      </c>
      <c r="U31" s="21"/>
      <c r="V31" s="22"/>
      <c r="W31" s="22"/>
      <c r="X31" s="22"/>
      <c r="Y31" s="22"/>
      <c r="Z31" s="22"/>
      <c r="AA31" s="48" t="s">
        <v>394</v>
      </c>
      <c r="AB31" s="43">
        <v>46021.395833333336</v>
      </c>
      <c r="AC31" s="24">
        <v>46023</v>
      </c>
      <c r="AD31" s="25">
        <v>1197</v>
      </c>
      <c r="AE31" s="25">
        <v>647</v>
      </c>
      <c r="AF31" s="26">
        <v>1125</v>
      </c>
      <c r="AG31" s="20">
        <v>1830</v>
      </c>
      <c r="AH31" s="22">
        <v>1592</v>
      </c>
      <c r="AI31" s="26">
        <v>1398</v>
      </c>
      <c r="AN31" s="27">
        <f>IF(COUNT(DV31,ES31,FJ31,GK31,HH31)&gt;0,AVERAGE(DV31,ES31,FJ31,GK31,HH31),"")</f>
        <v>0.29666666666666669</v>
      </c>
      <c r="AO31" s="28">
        <f>IF((E31&lt;&gt;""),COUNTA(AP31:BW31)+COUNTIF(T31,"No"),"")</f>
        <v>0</v>
      </c>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30">
        <v>44151</v>
      </c>
      <c r="BY31" s="30">
        <v>44154</v>
      </c>
      <c r="BZ31" s="14" t="s">
        <v>226</v>
      </c>
      <c r="CA31" s="30">
        <v>44165</v>
      </c>
      <c r="CB31" s="14" t="s">
        <v>232</v>
      </c>
      <c r="CC31" s="31">
        <v>43809</v>
      </c>
      <c r="CD31" s="32" t="s">
        <v>228</v>
      </c>
      <c r="CE31" s="33" t="s">
        <v>425</v>
      </c>
      <c r="CF31" s="33" t="s">
        <v>325</v>
      </c>
      <c r="CG31" s="29">
        <v>898</v>
      </c>
      <c r="CH31" s="29">
        <v>1</v>
      </c>
      <c r="CI31" s="29">
        <v>1</v>
      </c>
      <c r="CJ31" s="29">
        <v>5</v>
      </c>
      <c r="CK31" s="29">
        <v>0</v>
      </c>
      <c r="CL31" s="29">
        <v>0</v>
      </c>
      <c r="CM31" s="29">
        <v>0</v>
      </c>
      <c r="CN31" s="34">
        <f>IF(CJ31&gt;0,((CK31*0.125)+(CL31*0.25)+(CM31*1))/CJ31,"")</f>
        <v>0</v>
      </c>
      <c r="CO31" s="35">
        <v>44357</v>
      </c>
      <c r="CP31" s="35">
        <v>44358</v>
      </c>
      <c r="CQ31" s="20" t="s">
        <v>470</v>
      </c>
      <c r="CR31" s="35">
        <v>44368</v>
      </c>
      <c r="CS31" s="20" t="s">
        <v>232</v>
      </c>
      <c r="CT31" s="35">
        <v>44361</v>
      </c>
      <c r="CU31" s="35">
        <v>44482</v>
      </c>
      <c r="CV31" s="11" t="s">
        <v>228</v>
      </c>
      <c r="CW31" s="20" t="s">
        <v>233</v>
      </c>
      <c r="CX31" s="11" t="s">
        <v>234</v>
      </c>
      <c r="CY31" s="20">
        <v>320</v>
      </c>
      <c r="CZ31" s="36">
        <v>3</v>
      </c>
      <c r="DA31" s="36">
        <v>3</v>
      </c>
      <c r="DB31" s="36">
        <v>15</v>
      </c>
      <c r="DC31" s="36">
        <v>0</v>
      </c>
      <c r="DD31" s="36">
        <v>1</v>
      </c>
      <c r="DE31" s="36">
        <v>0</v>
      </c>
      <c r="DF31" s="36">
        <v>0</v>
      </c>
      <c r="DG31" s="36">
        <v>1</v>
      </c>
      <c r="DH31" s="37">
        <f>IF(DB31&gt;0,((DC31*0.125)+(DD31*0.25)+(DE31*0.25)+(DF31*1)+(DG31*1))/DB31,"")</f>
        <v>8.3333333333333329E-2</v>
      </c>
      <c r="DI31" s="35">
        <v>44896</v>
      </c>
      <c r="DJ31" s="20" t="s">
        <v>228</v>
      </c>
      <c r="DK31" s="20" t="s">
        <v>235</v>
      </c>
      <c r="DL31" s="20" t="s">
        <v>234</v>
      </c>
      <c r="DM31" s="20">
        <v>503</v>
      </c>
      <c r="DN31" s="20">
        <v>3</v>
      </c>
      <c r="DO31" s="20">
        <v>3</v>
      </c>
      <c r="DP31" s="20">
        <v>15</v>
      </c>
      <c r="DQ31" s="20">
        <v>0</v>
      </c>
      <c r="DR31" s="20">
        <v>0</v>
      </c>
      <c r="DS31" s="20">
        <v>0</v>
      </c>
      <c r="DT31" s="20">
        <v>1</v>
      </c>
      <c r="DU31" s="20">
        <v>10</v>
      </c>
      <c r="DV31" s="49" cm="1">
        <f t="array" ref="DV31">IF(AND(DI31:DP31&lt;&gt;""),((DQ31*0.125)+(DR31*0.25)+(DS31*0.25)+(DT31*1)+(DU31*1))/DP31,"")</f>
        <v>0.73333333333333328</v>
      </c>
      <c r="DW31" s="35" t="s">
        <v>471</v>
      </c>
      <c r="DX31" s="35">
        <v>45687</v>
      </c>
      <c r="DY31" s="20" t="s">
        <v>237</v>
      </c>
      <c r="DZ31" s="35">
        <v>45687</v>
      </c>
      <c r="EA31" s="35" t="s">
        <v>232</v>
      </c>
      <c r="EB31" s="38"/>
      <c r="EC31" s="35">
        <v>45182</v>
      </c>
      <c r="ED31" s="20" t="s">
        <v>248</v>
      </c>
      <c r="EE31" s="20" t="s">
        <v>247</v>
      </c>
      <c r="EF31" s="20">
        <v>622</v>
      </c>
      <c r="EG31" s="20">
        <v>1</v>
      </c>
      <c r="EH31" s="20">
        <v>1</v>
      </c>
      <c r="EI31" s="20">
        <v>5</v>
      </c>
      <c r="EJ31" s="20">
        <v>0</v>
      </c>
      <c r="EK31" s="20">
        <v>0</v>
      </c>
      <c r="EL31" s="20">
        <v>0</v>
      </c>
      <c r="EM31" s="20">
        <v>0</v>
      </c>
      <c r="EN31" s="20">
        <v>0</v>
      </c>
      <c r="EO31" s="20">
        <v>0</v>
      </c>
      <c r="EP31" s="20">
        <v>2</v>
      </c>
      <c r="EQ31" s="20">
        <v>0</v>
      </c>
      <c r="ER31" s="20">
        <v>0</v>
      </c>
      <c r="ES31" s="46">
        <f>IF(EI31&lt;&gt;"",((EJ31*0.125)+((EK31+EL31+EM31+EN31+EO31)*0.25)+((EP31+EQ31+ER31)*1))/EI31,"")</f>
        <v>0.4</v>
      </c>
      <c r="ET31" s="35">
        <v>45350</v>
      </c>
      <c r="EU31" s="20" t="s">
        <v>248</v>
      </c>
      <c r="EV31" s="20" t="s">
        <v>247</v>
      </c>
      <c r="EW31" s="20">
        <v>956</v>
      </c>
      <c r="EX31" s="20">
        <v>2</v>
      </c>
      <c r="EY31" s="20">
        <v>2</v>
      </c>
      <c r="EZ31" s="28">
        <v>10</v>
      </c>
      <c r="FA31" s="20">
        <v>0</v>
      </c>
      <c r="FB31" s="20">
        <v>0</v>
      </c>
      <c r="FC31" s="20">
        <v>0</v>
      </c>
      <c r="FD31" s="20">
        <v>0</v>
      </c>
      <c r="FE31" s="20">
        <v>0</v>
      </c>
      <c r="FF31" s="20">
        <v>0</v>
      </c>
      <c r="FG31" s="20">
        <v>1</v>
      </c>
      <c r="FH31" s="20">
        <v>0</v>
      </c>
      <c r="FI31" s="20">
        <v>1</v>
      </c>
      <c r="FJ31" s="34">
        <f>IF(EZ31&lt;&gt;"",((FA31*0.125)+((FB31+FC31+FD31+FE31+FF31)*0.25)+((FG31+FH31+FI31)*1))/EZ31,"")</f>
        <v>0.2</v>
      </c>
      <c r="FK31" s="39">
        <v>33.678258</v>
      </c>
      <c r="FL31" s="39">
        <v>-112.099816</v>
      </c>
      <c r="FM31" s="39">
        <v>33.316432576177867</v>
      </c>
      <c r="FN31" s="39">
        <v>34.040083423822132</v>
      </c>
      <c r="FO31" s="39">
        <v>-112.53461630274683</v>
      </c>
      <c r="FP31" s="39">
        <v>-111.66501569725318</v>
      </c>
      <c r="FQ31" s="39">
        <v>32.954607152355734</v>
      </c>
      <c r="FR31" s="39">
        <v>34.401908847644265</v>
      </c>
      <c r="FS31" s="39">
        <v>-112.96941660549365</v>
      </c>
      <c r="FT31" s="39">
        <v>-111.23021539450636</v>
      </c>
      <c r="FU31" s="35">
        <v>45810</v>
      </c>
      <c r="FV31" s="20" t="s">
        <v>248</v>
      </c>
      <c r="FW31" s="20" t="s">
        <v>258</v>
      </c>
      <c r="FX31" s="20">
        <v>746</v>
      </c>
      <c r="FY31" s="20">
        <v>1</v>
      </c>
      <c r="FZ31" s="20">
        <v>1</v>
      </c>
      <c r="GA31" s="20">
        <v>25</v>
      </c>
      <c r="GB31" s="20">
        <v>0</v>
      </c>
      <c r="GC31" s="20">
        <v>0</v>
      </c>
      <c r="GD31" s="20">
        <v>2</v>
      </c>
      <c r="GE31" s="20">
        <v>3</v>
      </c>
      <c r="GF31" s="20">
        <v>0</v>
      </c>
      <c r="GG31" s="20">
        <v>0</v>
      </c>
      <c r="GH31" s="20">
        <v>0</v>
      </c>
      <c r="GI31" s="20">
        <v>0</v>
      </c>
      <c r="GJ31" s="20">
        <v>2</v>
      </c>
      <c r="GK31" s="34">
        <f>IF(GA31&lt;&gt;"",((GB31*0.125)+((GC31+GD31+GE31+GF31+GG31)*0.25)+((GH31+GI31+GJ31)*1))/GA31,"")</f>
        <v>0.13</v>
      </c>
      <c r="GL31" s="40">
        <v>45742</v>
      </c>
      <c r="GM31" s="40">
        <v>45751</v>
      </c>
      <c r="GN31" s="20" t="s">
        <v>237</v>
      </c>
      <c r="GO31" s="35">
        <v>45751</v>
      </c>
      <c r="GP31" s="20" t="s">
        <v>232</v>
      </c>
      <c r="GQ31" s="35">
        <v>45772</v>
      </c>
      <c r="GR31" s="35">
        <v>46092</v>
      </c>
      <c r="GS31" s="20" t="s">
        <v>248</v>
      </c>
      <c r="GT31" s="20" t="s">
        <v>247</v>
      </c>
      <c r="GU31" s="20">
        <v>448</v>
      </c>
      <c r="GV31" s="20">
        <v>2</v>
      </c>
      <c r="GW31" s="20">
        <v>2</v>
      </c>
      <c r="GX31" s="20">
        <v>25</v>
      </c>
      <c r="GY31" s="20">
        <v>0</v>
      </c>
      <c r="GZ31" s="20">
        <v>0</v>
      </c>
      <c r="HA31" s="20">
        <v>0</v>
      </c>
      <c r="HB31" s="20">
        <v>2</v>
      </c>
      <c r="HC31" s="20">
        <v>0</v>
      </c>
      <c r="HD31" s="20">
        <v>0</v>
      </c>
      <c r="HE31" s="20">
        <v>0</v>
      </c>
      <c r="HF31" s="20">
        <v>0</v>
      </c>
      <c r="HG31" s="20">
        <v>0</v>
      </c>
      <c r="HH31" s="34">
        <f>IF(GX31&lt;&gt;"",((GY31*0.125)+((GZ31+HA31+HB31+HC31+HD31)*0.25)+((HE31+HF31+HG31)*1))/GX31,"")</f>
        <v>0.02</v>
      </c>
    </row>
    <row r="32" spans="1:216" ht="15" customHeight="1" x14ac:dyDescent="0.35">
      <c r="A32" s="11" t="s">
        <v>472</v>
      </c>
      <c r="B32" s="12" t="s">
        <v>473</v>
      </c>
      <c r="C32" s="43">
        <v>45310</v>
      </c>
      <c r="E32" s="11" t="s">
        <v>214</v>
      </c>
      <c r="F32" s="19" t="s">
        <v>474</v>
      </c>
      <c r="G32" s="19" t="s">
        <v>475</v>
      </c>
      <c r="H32" s="11" t="s">
        <v>466</v>
      </c>
      <c r="I32" s="42">
        <v>85719</v>
      </c>
      <c r="J32" s="17">
        <v>46242</v>
      </c>
      <c r="K32" s="18">
        <f ca="1">IF(A32&lt;&gt;"",RANDBETWEEN(1,2000)," ")</f>
        <v>1755</v>
      </c>
      <c r="L32" s="17" cm="1">
        <f t="array" ref="L32">IF(A32&lt;&gt;"",SUMPRODUCT(($E$2:$E$1303="Active") * (FK32 &gt;= $FM$2:$FM$1303) * (FK32 &lt;= $FN$2:$FN$1303) * (FL32 &gt;= $FO$2:$FO$1303) * (FL32 &lt;= $FP$2:$FP$1303)),"")</f>
        <v>3</v>
      </c>
      <c r="M32" s="17" cm="1">
        <f t="array" ref="M32">IF(A32&lt;&gt;"",SUMPRODUCT(($E$2:$E$1303="Active") * (FK32 &gt;= $FQ$2:$FQ$1303) * (FK32 &lt;= $FR$2:$FR$1303) * (FL32 &gt;= $FS$2:$FS$1303) * (FL32 &lt;= $FT$2:$FT$1303)),"")</f>
        <v>3</v>
      </c>
      <c r="N32" s="11" t="s">
        <v>287</v>
      </c>
      <c r="O32" s="11" t="s">
        <v>242</v>
      </c>
      <c r="P32" s="19" t="s">
        <v>476</v>
      </c>
      <c r="Q32" s="11" t="s">
        <v>477</v>
      </c>
      <c r="R32" s="19" t="s">
        <v>478</v>
      </c>
      <c r="S32" s="11" t="s">
        <v>223</v>
      </c>
      <c r="T32" s="20" t="s">
        <v>224</v>
      </c>
      <c r="AB32" s="43">
        <v>46021.46875</v>
      </c>
      <c r="AC32" s="24">
        <v>46023</v>
      </c>
      <c r="AF32" s="26"/>
      <c r="AH32" s="22">
        <v>384</v>
      </c>
      <c r="AI32" s="26">
        <v>568</v>
      </c>
      <c r="AN32" s="27">
        <f>IF(COUNT(DV32,ES32,FJ32,GK32,HH32)&gt;0,AVERAGE(DV32,ES32,FJ32,GK32,HH32),"")</f>
        <v>0.10714285714285714</v>
      </c>
      <c r="AO32" s="28">
        <f>IF((E32&lt;&gt;""),COUNTA(AP32:BW32)+COUNTIF(T32,"No"),"")</f>
        <v>0</v>
      </c>
      <c r="DW32" s="35">
        <v>45645</v>
      </c>
      <c r="DX32" s="35">
        <v>45673</v>
      </c>
      <c r="DY32" s="20" t="s">
        <v>237</v>
      </c>
      <c r="DZ32" s="35">
        <v>45673</v>
      </c>
      <c r="EA32" s="35" t="s">
        <v>232</v>
      </c>
      <c r="ET32" s="35">
        <v>45629</v>
      </c>
      <c r="EU32" s="20" t="s">
        <v>228</v>
      </c>
      <c r="EV32" s="20" t="s">
        <v>234</v>
      </c>
      <c r="EW32" s="20">
        <v>179</v>
      </c>
      <c r="EX32" s="20">
        <v>4</v>
      </c>
      <c r="EY32" s="20">
        <v>4</v>
      </c>
      <c r="EZ32" s="20">
        <v>14</v>
      </c>
      <c r="FA32" s="20">
        <v>0</v>
      </c>
      <c r="FB32" s="20">
        <v>0</v>
      </c>
      <c r="FC32" s="20">
        <v>0</v>
      </c>
      <c r="FD32" s="20">
        <v>0</v>
      </c>
      <c r="FE32" s="20">
        <v>0</v>
      </c>
      <c r="FF32" s="20">
        <v>0</v>
      </c>
      <c r="FG32" s="20">
        <v>0</v>
      </c>
      <c r="FH32" s="20">
        <v>2</v>
      </c>
      <c r="FI32" s="20">
        <v>1</v>
      </c>
      <c r="FJ32" s="34">
        <f>IF(EZ32&lt;&gt;"",((FA32*0.125)+((FB32+FC32+FD32+FE32+FF32)*0.25)+((FG32+FH32+FI32)*1))/EZ32,"")</f>
        <v>0.21428571428571427</v>
      </c>
      <c r="FK32" s="39">
        <v>32.248016</v>
      </c>
      <c r="FL32" s="39">
        <v>-110.947413</v>
      </c>
      <c r="FM32" s="39">
        <v>31.886190576177867</v>
      </c>
      <c r="FN32" s="39">
        <v>32.609841423822132</v>
      </c>
      <c r="FO32" s="39">
        <v>-111.37523092165881</v>
      </c>
      <c r="FP32" s="39">
        <v>-110.51959507834118</v>
      </c>
      <c r="FQ32" s="39">
        <v>31.524365152355735</v>
      </c>
      <c r="FR32" s="39">
        <v>32.971666847644265</v>
      </c>
      <c r="FS32" s="39">
        <v>-111.80304884331764</v>
      </c>
      <c r="FT32" s="39">
        <v>-110.09177715668235</v>
      </c>
      <c r="FU32" s="35">
        <v>45751</v>
      </c>
      <c r="FV32" s="20" t="s">
        <v>248</v>
      </c>
      <c r="FW32" s="20" t="s">
        <v>258</v>
      </c>
      <c r="FX32" s="20">
        <v>193</v>
      </c>
      <c r="FY32" s="20">
        <v>3</v>
      </c>
      <c r="FZ32" s="20">
        <v>3</v>
      </c>
      <c r="GA32" s="20">
        <v>10</v>
      </c>
      <c r="GB32" s="20">
        <v>0</v>
      </c>
      <c r="GC32" s="20">
        <v>0</v>
      </c>
      <c r="GD32" s="20">
        <v>0</v>
      </c>
      <c r="GE32" s="20">
        <v>0</v>
      </c>
      <c r="GF32" s="20">
        <v>0</v>
      </c>
      <c r="GG32" s="20">
        <v>0</v>
      </c>
      <c r="GH32" s="20">
        <v>0</v>
      </c>
      <c r="GI32" s="20">
        <v>0</v>
      </c>
      <c r="GJ32" s="20">
        <v>0</v>
      </c>
      <c r="GK32" s="34">
        <f>IF(GA32&lt;&gt;"",((GB32*0.125)+((GC32+GD32+GE32+GF32+GG32)*0.25)+((GH32+GI32+GJ32)*1))/GA32,"")</f>
        <v>0</v>
      </c>
      <c r="GP32" s="20" t="s">
        <v>232</v>
      </c>
      <c r="HH32" s="34" t="str">
        <f>IF(GX32&lt;&gt;"",((GY32*0.125)+((GZ32+HA32+HB32+HC32+HD32)*0.25)+((HE32+HF32+HG32)*1))/GX32,"")</f>
        <v/>
      </c>
    </row>
    <row r="33" spans="1:216" ht="15" customHeight="1" x14ac:dyDescent="0.35">
      <c r="A33" s="11" t="s">
        <v>479</v>
      </c>
      <c r="B33" s="12" t="s">
        <v>480</v>
      </c>
      <c r="C33" s="43">
        <v>45604</v>
      </c>
      <c r="D33" s="43">
        <v>46078</v>
      </c>
      <c r="E33" s="11" t="s">
        <v>214</v>
      </c>
      <c r="F33" s="19" t="s">
        <v>481</v>
      </c>
      <c r="G33" s="19" t="s">
        <v>465</v>
      </c>
      <c r="H33" s="11" t="s">
        <v>466</v>
      </c>
      <c r="I33" s="42">
        <v>85040</v>
      </c>
      <c r="J33" s="17">
        <v>33993</v>
      </c>
      <c r="K33" s="18">
        <f ca="1">IF(A33&lt;&gt;"",RANDBETWEEN(1,2000)," ")</f>
        <v>474</v>
      </c>
      <c r="L33" s="17" cm="1">
        <f t="array" ref="L33">IF(A33&lt;&gt;"",SUMPRODUCT(($E$2:$E$1303="Active") * (FK33 &gt;= $FM$2:$FM$1303) * (FK33 &lt;= $FN$2:$FN$1303) * (FL33 &gt;= $FO$2:$FO$1303) * (FL33 &lt;= $FP$2:$FP$1303)),"")</f>
        <v>11</v>
      </c>
      <c r="M33" s="17" cm="1">
        <f t="array" ref="M33">IF(A33&lt;&gt;"",SUMPRODUCT(($E$2:$E$1303="Active") * (FK33 &gt;= $FQ$2:$FQ$1303) * (FK33 &lt;= $FR$2:$FR$1303) * (FL33 &gt;= $FS$2:$FS$1303) * (FL33 &lt;= $FT$2:$FT$1303)),"")</f>
        <v>11</v>
      </c>
      <c r="N33" s="11" t="s">
        <v>218</v>
      </c>
      <c r="O33" s="11" t="s">
        <v>219</v>
      </c>
      <c r="P33" s="19" t="s">
        <v>482</v>
      </c>
      <c r="Q33" s="11" t="s">
        <v>483</v>
      </c>
      <c r="R33" s="19" t="s">
        <v>484</v>
      </c>
      <c r="S33" s="11" t="s">
        <v>224</v>
      </c>
      <c r="T33" s="20" t="s">
        <v>224</v>
      </c>
      <c r="AA33" s="48" t="s">
        <v>347</v>
      </c>
      <c r="AB33" s="23">
        <v>46014.5</v>
      </c>
      <c r="AC33" s="24">
        <v>46023</v>
      </c>
      <c r="AF33" s="26"/>
      <c r="AH33" s="22">
        <v>8</v>
      </c>
      <c r="AI33" s="26">
        <v>358</v>
      </c>
      <c r="AN33" s="27">
        <f>IF(COUNT(DV33,ES33,FJ33,GK33,HH33)&gt;0,AVERAGE(DV33,ES33,FJ33,GK33,HH33),"")</f>
        <v>0.2</v>
      </c>
      <c r="AO33" s="28">
        <f>IF((E33&lt;&gt;""),COUNTA(AP33:BW33)+COUNTIF(T33,"No"),"")</f>
        <v>0</v>
      </c>
      <c r="DW33" s="35">
        <v>45548</v>
      </c>
      <c r="DX33" s="35">
        <v>45604</v>
      </c>
      <c r="DY33" s="20" t="s">
        <v>409</v>
      </c>
      <c r="DZ33" s="35">
        <v>45604</v>
      </c>
      <c r="EA33" s="20" t="s">
        <v>410</v>
      </c>
      <c r="FJ33" s="52" t="str">
        <f>IF(EZ33&lt;&gt;"",((FA33*0.125)+((FB33+FC33+FD33+FE33+FF33)*0.25)+((FG33+FH33+FI33)*1))/EZ33,"")</f>
        <v/>
      </c>
      <c r="FK33" s="39">
        <v>33.407150000000001</v>
      </c>
      <c r="FL33" s="39">
        <v>-112.025909</v>
      </c>
      <c r="FM33">
        <v>33.045324576177869</v>
      </c>
      <c r="FN33">
        <v>33.768975423822134</v>
      </c>
      <c r="FO33" s="39">
        <v>-112.45934749538128</v>
      </c>
      <c r="FP33">
        <v>-111.59247050461872</v>
      </c>
      <c r="FQ33">
        <v>32.683499152355736</v>
      </c>
      <c r="FR33">
        <v>34.130800847644267</v>
      </c>
      <c r="FS33" s="39">
        <v>-112.89278599076256</v>
      </c>
      <c r="FT33" s="39">
        <v>-111.15903200923744</v>
      </c>
      <c r="FU33" s="35">
        <v>45677</v>
      </c>
      <c r="FV33" s="20" t="s">
        <v>248</v>
      </c>
      <c r="FW33" s="20" t="s">
        <v>247</v>
      </c>
      <c r="FX33" s="20">
        <v>8</v>
      </c>
      <c r="FY33" s="20">
        <v>2</v>
      </c>
      <c r="FZ33" s="20">
        <v>2</v>
      </c>
      <c r="GA33" s="20">
        <v>5</v>
      </c>
      <c r="GB33" s="20">
        <v>0</v>
      </c>
      <c r="GC33" s="20">
        <v>0</v>
      </c>
      <c r="GD33" s="20">
        <v>0</v>
      </c>
      <c r="GE33" s="20">
        <v>0</v>
      </c>
      <c r="GF33" s="20">
        <v>0</v>
      </c>
      <c r="GG33" s="20">
        <v>0</v>
      </c>
      <c r="GH33" s="20">
        <v>1</v>
      </c>
      <c r="GI33" s="20">
        <v>0</v>
      </c>
      <c r="GJ33" s="20">
        <v>0</v>
      </c>
      <c r="GK33" s="34">
        <f>IF(GA33&lt;&gt;"",((GB33*0.125)+((GC33+GD33+GE33+GF33+GG33)*0.25)+((GH33+GI33+GJ33)*1))/GA33,"")</f>
        <v>0.2</v>
      </c>
      <c r="GL33" s="40">
        <v>45742</v>
      </c>
      <c r="GM33" s="40">
        <v>45747</v>
      </c>
      <c r="GN33" s="40" t="s">
        <v>237</v>
      </c>
      <c r="GO33" s="40">
        <v>45747</v>
      </c>
      <c r="GP33" s="20" t="s">
        <v>232</v>
      </c>
      <c r="GQ33" s="35">
        <v>45783</v>
      </c>
      <c r="HH33" s="34" t="str">
        <f>IF(GX33&lt;&gt;"",((GY33*0.125)+((GZ33+HA33+HB33+HC33+HD33)*0.25)+((HE33+HF33+HG33)*1))/GX33,"")</f>
        <v/>
      </c>
    </row>
    <row r="34" spans="1:216" ht="15" customHeight="1" x14ac:dyDescent="0.35">
      <c r="A34" s="14" t="s">
        <v>485</v>
      </c>
      <c r="B34" s="12" t="s">
        <v>486</v>
      </c>
      <c r="C34" s="13">
        <v>43009</v>
      </c>
      <c r="D34" s="13">
        <v>45453</v>
      </c>
      <c r="E34" s="14" t="s">
        <v>214</v>
      </c>
      <c r="F34" s="15" t="s">
        <v>487</v>
      </c>
      <c r="G34" s="15" t="s">
        <v>488</v>
      </c>
      <c r="H34" s="14" t="s">
        <v>466</v>
      </c>
      <c r="I34" s="16">
        <v>85350</v>
      </c>
      <c r="J34" s="17">
        <v>18486</v>
      </c>
      <c r="K34" s="18">
        <f ca="1">IF(A34&lt;&gt;"",RANDBETWEEN(1,2000)," ")</f>
        <v>892</v>
      </c>
      <c r="L34" s="17" cm="1">
        <f t="array" ref="L34">IF(A34&lt;&gt;"",SUMPRODUCT(($E$2:$E$1303="Active") * (FK34 &gt;= $FM$2:$FM$1303) * (FK34 &lt;= $FN$2:$FN$1303) * (FL34 &gt;= $FO$2:$FO$1303) * (FL34 &lt;= $FP$2:$FP$1303)),"")</f>
        <v>1</v>
      </c>
      <c r="M34" s="17" cm="1">
        <f t="array" ref="M34">IF(A34&lt;&gt;"",SUMPRODUCT(($E$2:$E$1303="Active") * (FK34 &gt;= $FQ$2:$FQ$1303) * (FK34 &lt;= $FR$2:$FR$1303) * (FL34 &gt;= $FS$2:$FS$1303) * (FL34 &lt;= $FT$2:$FT$1303)),"")</f>
        <v>1</v>
      </c>
      <c r="N34" s="14" t="s">
        <v>287</v>
      </c>
      <c r="O34" s="14" t="s">
        <v>219</v>
      </c>
      <c r="P34" s="15" t="s">
        <v>489</v>
      </c>
      <c r="Q34" s="14" t="s">
        <v>490</v>
      </c>
      <c r="R34" s="15" t="s">
        <v>491</v>
      </c>
      <c r="S34" s="14" t="s">
        <v>224</v>
      </c>
      <c r="T34" s="20" t="s">
        <v>224</v>
      </c>
      <c r="U34" s="21"/>
      <c r="V34" s="22"/>
      <c r="W34" s="22"/>
      <c r="X34" s="22"/>
      <c r="Y34" s="22"/>
      <c r="Z34" s="22"/>
      <c r="AB34" s="43">
        <v>46014.541666666664</v>
      </c>
      <c r="AC34" s="24">
        <v>46023</v>
      </c>
      <c r="AD34" s="25">
        <v>98</v>
      </c>
      <c r="AE34" s="25">
        <v>119</v>
      </c>
      <c r="AF34" s="26">
        <v>88</v>
      </c>
      <c r="AG34" s="20">
        <v>126</v>
      </c>
      <c r="AH34" s="22">
        <v>146</v>
      </c>
      <c r="AI34" s="26">
        <v>129</v>
      </c>
      <c r="AN34" s="27">
        <f>IF(COUNT(DV34,ES34,FJ34,GK34,HH34)&gt;0,AVERAGE(DV34,ES34,FJ34,GK34,HH34),"")</f>
        <v>0.16250000000000001</v>
      </c>
      <c r="AO34" s="28">
        <f>IF((E34&lt;&gt;""),COUNTA(AP34:BW34)+COUNTIF(T34,"No"),"")</f>
        <v>0</v>
      </c>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30">
        <v>43913</v>
      </c>
      <c r="BY34" s="30">
        <v>43980</v>
      </c>
      <c r="BZ34" s="14" t="s">
        <v>226</v>
      </c>
      <c r="CA34" s="30">
        <v>43983</v>
      </c>
      <c r="CB34" s="14" t="s">
        <v>232</v>
      </c>
      <c r="CC34" s="31">
        <v>43951</v>
      </c>
      <c r="CD34" s="32" t="s">
        <v>228</v>
      </c>
      <c r="CE34" s="33" t="s">
        <v>282</v>
      </c>
      <c r="CF34" s="33" t="s">
        <v>247</v>
      </c>
      <c r="CG34" s="29">
        <v>59</v>
      </c>
      <c r="CH34" s="29">
        <v>1</v>
      </c>
      <c r="CI34" s="29">
        <v>1</v>
      </c>
      <c r="CJ34" s="29">
        <v>5</v>
      </c>
      <c r="CK34" s="29">
        <v>2</v>
      </c>
      <c r="CL34" s="29">
        <v>1</v>
      </c>
      <c r="CM34" s="29">
        <v>0</v>
      </c>
      <c r="CN34" s="34">
        <f>IF(CJ34&gt;0,((CK34*0.125)+(CL34*0.25)+(CM34*1))/CJ34,"")</f>
        <v>0.1</v>
      </c>
      <c r="CO34" s="35">
        <v>44651</v>
      </c>
      <c r="CP34" s="35">
        <v>44678</v>
      </c>
      <c r="CQ34" s="20" t="s">
        <v>237</v>
      </c>
      <c r="CR34" s="35">
        <v>44678</v>
      </c>
      <c r="CS34" s="20" t="s">
        <v>232</v>
      </c>
      <c r="CT34" s="35">
        <v>44694</v>
      </c>
      <c r="CU34" s="35">
        <v>44480</v>
      </c>
      <c r="CV34" s="11" t="s">
        <v>226</v>
      </c>
      <c r="CW34" s="20" t="s">
        <v>233</v>
      </c>
      <c r="CX34" s="11" t="s">
        <v>234</v>
      </c>
      <c r="CY34" s="20">
        <v>72</v>
      </c>
      <c r="CZ34" s="36">
        <v>1</v>
      </c>
      <c r="DA34" s="36">
        <v>1</v>
      </c>
      <c r="DB34" s="36">
        <v>5</v>
      </c>
      <c r="DC34" s="36">
        <v>0</v>
      </c>
      <c r="DD34" s="36">
        <v>1</v>
      </c>
      <c r="DE34" s="36">
        <v>0</v>
      </c>
      <c r="DF34" s="36">
        <v>0</v>
      </c>
      <c r="DG34" s="36">
        <v>1</v>
      </c>
      <c r="DH34" s="37">
        <f>IF(DB34&gt;0,((DC34*0.125)+(DD34*0.25)+(DE34*0.25)+(DF34*1)+(DG34*1))/DB34,"")</f>
        <v>0.25</v>
      </c>
      <c r="DI34" s="35">
        <v>44774</v>
      </c>
      <c r="DJ34" s="20" t="s">
        <v>228</v>
      </c>
      <c r="DK34" s="20" t="s">
        <v>235</v>
      </c>
      <c r="DL34" s="20" t="s">
        <v>234</v>
      </c>
      <c r="DM34" s="20">
        <v>68</v>
      </c>
      <c r="DN34" s="20">
        <v>1</v>
      </c>
      <c r="DO34" s="20">
        <v>1</v>
      </c>
      <c r="DP34" s="20">
        <v>5</v>
      </c>
      <c r="DQ34" s="20">
        <v>0</v>
      </c>
      <c r="DR34" s="20">
        <v>1</v>
      </c>
      <c r="DS34" s="20">
        <v>0</v>
      </c>
      <c r="DT34" s="20">
        <v>0</v>
      </c>
      <c r="DU34" s="20">
        <v>1</v>
      </c>
      <c r="DV34" s="49" cm="1">
        <f t="array" ref="DV34">IF(AND(DI34:DP34&lt;&gt;""),((DQ34*0.125)+(DR34*0.25)+(DS34*0.25)+(DT34*1)+(DU34*1))/DP34,"")</f>
        <v>0.25</v>
      </c>
      <c r="DW34" s="35">
        <v>45359</v>
      </c>
      <c r="DX34" s="35">
        <v>45365</v>
      </c>
      <c r="DY34" s="20" t="s">
        <v>492</v>
      </c>
      <c r="DZ34" s="35">
        <v>45369</v>
      </c>
      <c r="EA34" s="35" t="s">
        <v>232</v>
      </c>
      <c r="EB34" s="40">
        <v>45380</v>
      </c>
      <c r="EC34" s="35">
        <v>45224</v>
      </c>
      <c r="ED34" s="20" t="s">
        <v>248</v>
      </c>
      <c r="EE34" s="20" t="s">
        <v>247</v>
      </c>
      <c r="EF34" s="20">
        <v>20</v>
      </c>
      <c r="EG34" s="20">
        <v>1</v>
      </c>
      <c r="EH34" s="20">
        <v>1</v>
      </c>
      <c r="EI34" s="20">
        <v>5</v>
      </c>
      <c r="EJ34" s="20">
        <v>0</v>
      </c>
      <c r="EK34" s="20">
        <v>0</v>
      </c>
      <c r="EL34" s="20">
        <v>0</v>
      </c>
      <c r="EM34" s="20">
        <v>0</v>
      </c>
      <c r="EN34" s="20">
        <v>0</v>
      </c>
      <c r="EO34" s="20">
        <v>0</v>
      </c>
      <c r="EP34" s="20">
        <v>0</v>
      </c>
      <c r="EQ34" s="20">
        <v>0</v>
      </c>
      <c r="ER34" s="20">
        <v>1</v>
      </c>
      <c r="ES34" s="34">
        <f>IF(EI34&lt;&gt;"",((EJ34*0.125)+((EK34+EL34+EM34+EN34+EO34)*0.25)+((EP34+EQ34+ER34)*1))/EI34,"")</f>
        <v>0.2</v>
      </c>
      <c r="ET34" s="35">
        <v>45385</v>
      </c>
      <c r="EU34" s="20" t="s">
        <v>228</v>
      </c>
      <c r="EV34" s="20" t="s">
        <v>247</v>
      </c>
      <c r="EW34" s="20">
        <v>42</v>
      </c>
      <c r="EX34" s="20">
        <v>1</v>
      </c>
      <c r="EY34" s="20">
        <v>1</v>
      </c>
      <c r="EZ34" s="28">
        <v>5</v>
      </c>
      <c r="FA34" s="20">
        <v>0</v>
      </c>
      <c r="FB34" s="20">
        <v>0</v>
      </c>
      <c r="FC34" s="20">
        <v>0</v>
      </c>
      <c r="FD34" s="20">
        <v>0</v>
      </c>
      <c r="FE34" s="20">
        <v>0</v>
      </c>
      <c r="FF34" s="20">
        <v>0</v>
      </c>
      <c r="FG34" s="20">
        <v>0</v>
      </c>
      <c r="FH34" s="20">
        <v>0</v>
      </c>
      <c r="FI34" s="20">
        <v>0</v>
      </c>
      <c r="FJ34" s="34">
        <f>IF(EZ34&lt;&gt;"",((FA34*0.125)+((FB34+FC34+FD34+FE34+FF34)*0.25)+((FG34+FH34+FI34)*1))/EZ34,"")</f>
        <v>0</v>
      </c>
      <c r="FK34" s="39">
        <v>32.529961999999998</v>
      </c>
      <c r="FL34" s="39">
        <v>-114.714968</v>
      </c>
      <c r="FM34" s="39">
        <v>32.168136576177865</v>
      </c>
      <c r="FN34" s="39">
        <v>32.89178742382213</v>
      </c>
      <c r="FO34" s="39">
        <v>-115.14412347250548</v>
      </c>
      <c r="FP34" s="39">
        <v>-114.28581252749451</v>
      </c>
      <c r="FQ34" s="39">
        <v>31.806311152355732</v>
      </c>
      <c r="FR34" s="39">
        <v>33.253612847644263</v>
      </c>
      <c r="FS34" s="39">
        <v>-115.57327894501095</v>
      </c>
      <c r="FT34" s="39">
        <v>-113.85665705498904</v>
      </c>
      <c r="FU34" s="35">
        <v>45833</v>
      </c>
      <c r="FV34" s="20" t="s">
        <v>248</v>
      </c>
      <c r="FW34" s="20" t="s">
        <v>355</v>
      </c>
      <c r="FX34" s="20">
        <v>54</v>
      </c>
      <c r="FY34" s="20">
        <v>1</v>
      </c>
      <c r="FZ34" s="20">
        <v>1</v>
      </c>
      <c r="GA34" s="20">
        <v>5</v>
      </c>
      <c r="GB34" s="20">
        <v>0</v>
      </c>
      <c r="GC34" s="20">
        <v>0</v>
      </c>
      <c r="GD34" s="20">
        <v>0</v>
      </c>
      <c r="GE34" s="20">
        <v>0</v>
      </c>
      <c r="GF34" s="20">
        <v>0</v>
      </c>
      <c r="GG34" s="20">
        <v>0</v>
      </c>
      <c r="GH34" s="20">
        <v>1</v>
      </c>
      <c r="GI34" s="20">
        <v>0</v>
      </c>
      <c r="GJ34" s="20">
        <v>0</v>
      </c>
      <c r="GK34" s="34">
        <f>IF(GA34&lt;&gt;"",((GB34*0.125)+((GC34+GD34+GE34+GF34+GG34)*0.25)+((GH34+GI34+GJ34)*1))/GA34,"")</f>
        <v>0.2</v>
      </c>
      <c r="GP34" s="20" t="s">
        <v>232</v>
      </c>
      <c r="HH34" s="34" t="str">
        <f>IF(GX34&lt;&gt;"",((GY34*0.125)+((GZ34+HA34+HB34+HC34+HD34)*0.25)+((HE34+HF34+HG34)*1))/GX34,"")</f>
        <v/>
      </c>
    </row>
    <row r="35" spans="1:216" ht="15" customHeight="1" x14ac:dyDescent="0.35">
      <c r="A35" s="11" t="s">
        <v>493</v>
      </c>
      <c r="B35" s="12" t="s">
        <v>494</v>
      </c>
      <c r="C35" s="13">
        <v>43009</v>
      </c>
      <c r="D35" s="13">
        <v>45357</v>
      </c>
      <c r="E35" s="14" t="s">
        <v>214</v>
      </c>
      <c r="F35" s="15" t="s">
        <v>495</v>
      </c>
      <c r="G35" s="15" t="s">
        <v>496</v>
      </c>
      <c r="H35" s="14" t="s">
        <v>466</v>
      </c>
      <c r="I35" s="16">
        <v>85607</v>
      </c>
      <c r="J35" s="17">
        <v>17738</v>
      </c>
      <c r="K35" s="18">
        <f ca="1">IF(A35&lt;&gt;"",RANDBETWEEN(1,2000)," ")</f>
        <v>490</v>
      </c>
      <c r="L35" s="17" cm="1">
        <f t="array" ref="L35">IF(A35&lt;&gt;"",SUMPRODUCT(($E$2:$E$1303="Active") * (FK35 &gt;= $FM$2:$FM$1303) * (FK35 &lt;= $FN$2:$FN$1303) * (FL35 &gt;= $FO$2:$FO$1303) * (FL35 &lt;= $FP$2:$FP$1303)),"")</f>
        <v>1</v>
      </c>
      <c r="M35" s="17" cm="1">
        <f t="array" ref="M35">IF(A35&lt;&gt;"",SUMPRODUCT(($E$2:$E$1303="Active") * (FK35 &gt;= $FQ$2:$FQ$1303) * (FK35 &lt;= $FR$2:$FR$1303) * (FL35 &gt;= $FS$2:$FS$1303) * (FL35 &lt;= $FT$2:$FT$1303)),"")</f>
        <v>1</v>
      </c>
      <c r="N35" s="14" t="s">
        <v>218</v>
      </c>
      <c r="O35" s="14" t="s">
        <v>219</v>
      </c>
      <c r="P35" s="15" t="s">
        <v>497</v>
      </c>
      <c r="Q35" s="14" t="s">
        <v>498</v>
      </c>
      <c r="R35" s="15" t="s">
        <v>499</v>
      </c>
      <c r="S35" s="14" t="s">
        <v>224</v>
      </c>
      <c r="T35" s="20" t="s">
        <v>224</v>
      </c>
      <c r="U35" s="21"/>
      <c r="V35" s="22"/>
      <c r="W35" s="22"/>
      <c r="X35" s="22"/>
      <c r="Y35" s="22"/>
      <c r="Z35" s="22"/>
      <c r="AB35" s="43">
        <v>46007.541666666664</v>
      </c>
      <c r="AC35" s="24">
        <v>46023</v>
      </c>
      <c r="AD35" s="25">
        <v>88</v>
      </c>
      <c r="AE35" s="25">
        <v>74</v>
      </c>
      <c r="AF35" s="26">
        <v>71</v>
      </c>
      <c r="AG35" s="20">
        <v>140</v>
      </c>
      <c r="AH35" s="22">
        <v>178</v>
      </c>
      <c r="AI35" s="26">
        <v>142</v>
      </c>
      <c r="AN35" s="27">
        <f>IF(COUNT(DV35,ES35,FJ35,GK35,HH35)&gt;0,AVERAGE(DV35,ES35,FJ35,GK35,HH35),"")</f>
        <v>0.35781249999999998</v>
      </c>
      <c r="AO35" s="28">
        <f>IF((E35&lt;&gt;""),COUNTA(AP35:BW35)+COUNTIF(T35,"No"),"")</f>
        <v>0</v>
      </c>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30">
        <v>44152</v>
      </c>
      <c r="BY35" s="30">
        <v>44154</v>
      </c>
      <c r="BZ35" s="14" t="s">
        <v>226</v>
      </c>
      <c r="CA35" s="30">
        <v>44165</v>
      </c>
      <c r="CB35" s="14" t="s">
        <v>232</v>
      </c>
      <c r="CC35" s="31">
        <v>43951</v>
      </c>
      <c r="CD35" s="32" t="s">
        <v>228</v>
      </c>
      <c r="CE35" s="33" t="s">
        <v>282</v>
      </c>
      <c r="CF35" s="33" t="s">
        <v>247</v>
      </c>
      <c r="CG35" s="29">
        <v>48</v>
      </c>
      <c r="CH35" s="29">
        <v>2</v>
      </c>
      <c r="CI35" s="29">
        <v>2</v>
      </c>
      <c r="CJ35" s="29">
        <v>10</v>
      </c>
      <c r="CK35" s="29">
        <v>1</v>
      </c>
      <c r="CL35" s="29">
        <v>0</v>
      </c>
      <c r="CM35" s="29">
        <v>3</v>
      </c>
      <c r="CN35" s="34">
        <f>IF(CJ35&gt;0,((CK35*0.125)+(CL35*0.25)+(CM35*1))/CJ35,"")</f>
        <v>0.3125</v>
      </c>
      <c r="CO35" s="35">
        <v>44650</v>
      </c>
      <c r="CP35" s="35">
        <v>44666</v>
      </c>
      <c r="CQ35" s="20" t="s">
        <v>237</v>
      </c>
      <c r="CR35" s="35">
        <v>44669</v>
      </c>
      <c r="CS35" s="20" t="s">
        <v>232</v>
      </c>
      <c r="CT35" s="35">
        <v>44669</v>
      </c>
      <c r="CU35" s="35">
        <v>44265</v>
      </c>
      <c r="CV35" s="11" t="s">
        <v>228</v>
      </c>
      <c r="CW35" s="11" t="s">
        <v>293</v>
      </c>
      <c r="CX35" s="11" t="s">
        <v>247</v>
      </c>
      <c r="CY35" s="20">
        <v>51</v>
      </c>
      <c r="CZ35" s="36">
        <v>2</v>
      </c>
      <c r="DA35" s="36">
        <v>2</v>
      </c>
      <c r="DB35" s="36">
        <v>10</v>
      </c>
      <c r="DC35" s="36">
        <v>0</v>
      </c>
      <c r="DD35" s="36">
        <v>0</v>
      </c>
      <c r="DE35" s="36">
        <v>0</v>
      </c>
      <c r="DF35" s="36">
        <v>0</v>
      </c>
      <c r="DG35" s="36">
        <v>0</v>
      </c>
      <c r="DH35" s="37">
        <f>IF(DB35&gt;0,((DC35*0.125)+(DD35*0.25)+(DE35*0.25)+(DF35*1)+(DG35*1))/DB35,"")</f>
        <v>0</v>
      </c>
      <c r="DI35" s="35">
        <v>44896</v>
      </c>
      <c r="DJ35" s="20" t="s">
        <v>228</v>
      </c>
      <c r="DK35" s="20" t="s">
        <v>235</v>
      </c>
      <c r="DL35" s="20" t="s">
        <v>234</v>
      </c>
      <c r="DM35" s="20">
        <v>20</v>
      </c>
      <c r="DN35" s="20">
        <v>1</v>
      </c>
      <c r="DO35" s="20">
        <v>1</v>
      </c>
      <c r="DP35" s="20">
        <v>5</v>
      </c>
      <c r="DQ35" s="20">
        <v>0</v>
      </c>
      <c r="DR35" s="20">
        <v>0</v>
      </c>
      <c r="DS35" s="20">
        <v>0</v>
      </c>
      <c r="DT35" s="20">
        <v>0</v>
      </c>
      <c r="DU35" s="20">
        <v>0</v>
      </c>
      <c r="DV35" s="37" cm="1">
        <f t="array" ref="DV35">IF(AND(DI35:DP35&lt;&gt;""),((DQ35*0.125)+(DR35*0.25)+(DS35*0.25)+(DT35*1)+(DU35*1))/DP35,"")</f>
        <v>0</v>
      </c>
      <c r="DW35" s="21">
        <v>45357</v>
      </c>
      <c r="DX35" s="35">
        <v>45365</v>
      </c>
      <c r="DY35" s="20" t="s">
        <v>237</v>
      </c>
      <c r="DZ35" s="35">
        <v>45369</v>
      </c>
      <c r="EA35" s="35" t="s">
        <v>232</v>
      </c>
      <c r="EB35" s="40">
        <v>45380</v>
      </c>
      <c r="EC35" s="35">
        <v>45290</v>
      </c>
      <c r="ED35" s="20" t="s">
        <v>228</v>
      </c>
      <c r="EE35" s="20" t="s">
        <v>247</v>
      </c>
      <c r="EF35" s="20">
        <v>51</v>
      </c>
      <c r="EG35" s="20">
        <v>1</v>
      </c>
      <c r="EH35" s="20">
        <v>1</v>
      </c>
      <c r="EI35" s="20">
        <v>5</v>
      </c>
      <c r="EJ35" s="20">
        <v>0</v>
      </c>
      <c r="EK35" s="20">
        <v>0</v>
      </c>
      <c r="EL35" s="20">
        <v>0</v>
      </c>
      <c r="EM35" s="20">
        <v>0</v>
      </c>
      <c r="EN35" s="20">
        <v>0</v>
      </c>
      <c r="EO35" s="20">
        <v>0</v>
      </c>
      <c r="EP35" s="20">
        <v>0</v>
      </c>
      <c r="EQ35" s="20">
        <v>1</v>
      </c>
      <c r="ER35" s="20">
        <v>1</v>
      </c>
      <c r="ES35" s="46">
        <f>IF(EI35&lt;&gt;"",((EJ35*0.125)+((EK35+EL35+EM35+EN35+EO35)*0.25)+((EP35+EQ35+ER35)*1))/EI35,"")</f>
        <v>0.4</v>
      </c>
      <c r="ET35" s="35">
        <v>45350</v>
      </c>
      <c r="EU35" s="20" t="s">
        <v>248</v>
      </c>
      <c r="EV35" s="20" t="s">
        <v>247</v>
      </c>
      <c r="EW35" s="20">
        <v>74</v>
      </c>
      <c r="EX35" s="20">
        <v>1</v>
      </c>
      <c r="EY35" s="20">
        <v>1</v>
      </c>
      <c r="EZ35" s="28">
        <v>6</v>
      </c>
      <c r="FA35" s="20">
        <v>0</v>
      </c>
      <c r="FB35" s="20">
        <v>0</v>
      </c>
      <c r="FC35" s="20">
        <v>0</v>
      </c>
      <c r="FD35" s="20">
        <v>0</v>
      </c>
      <c r="FE35" s="20">
        <v>0</v>
      </c>
      <c r="FF35" s="20">
        <v>0</v>
      </c>
      <c r="FG35" s="20">
        <v>1</v>
      </c>
      <c r="FH35" s="20">
        <v>0</v>
      </c>
      <c r="FI35" s="20">
        <v>5</v>
      </c>
      <c r="FJ35" s="46">
        <f>IF(EZ35&lt;&gt;"",((FA35*0.125)+((FB35+FC35+FD35+FE35+FF35)*0.25)+((FG35+FH35+FI35)*1))/EZ35,"")</f>
        <v>1</v>
      </c>
      <c r="FK35" s="39">
        <v>31.486183</v>
      </c>
      <c r="FL35" s="39">
        <v>-109.42026799999999</v>
      </c>
      <c r="FM35" s="39">
        <v>31.124357576177868</v>
      </c>
      <c r="FN35" s="39">
        <v>31.848008423822133</v>
      </c>
      <c r="FO35" s="39">
        <v>-109.84456418899875</v>
      </c>
      <c r="FP35" s="39">
        <v>-108.99597181100124</v>
      </c>
      <c r="FQ35" s="39">
        <v>30.762532152355735</v>
      </c>
      <c r="FR35" s="39">
        <v>32.209833847644262</v>
      </c>
      <c r="FS35" s="39">
        <v>-110.26886037799748</v>
      </c>
      <c r="FT35" s="39">
        <v>-108.5716756220025</v>
      </c>
      <c r="FU35" s="35">
        <v>45694</v>
      </c>
      <c r="FV35" s="20" t="s">
        <v>248</v>
      </c>
      <c r="FW35" s="20" t="s">
        <v>247</v>
      </c>
      <c r="FX35" s="20">
        <v>98</v>
      </c>
      <c r="FY35" s="20">
        <v>1</v>
      </c>
      <c r="FZ35" s="20">
        <v>1</v>
      </c>
      <c r="GA35" s="20">
        <v>8</v>
      </c>
      <c r="GB35" s="20">
        <v>0</v>
      </c>
      <c r="GC35" s="20">
        <v>0</v>
      </c>
      <c r="GD35" s="20">
        <v>0</v>
      </c>
      <c r="GE35" s="20">
        <v>1</v>
      </c>
      <c r="GF35" s="20">
        <v>0</v>
      </c>
      <c r="GG35" s="20">
        <v>0</v>
      </c>
      <c r="GH35" s="20">
        <v>0</v>
      </c>
      <c r="GI35" s="20">
        <v>0</v>
      </c>
      <c r="GJ35" s="20">
        <v>0</v>
      </c>
      <c r="GK35" s="34">
        <f>IF(GA35&lt;&gt;"",((GB35*0.125)+((GC35+GD35+GE35+GF35+GG35)*0.25)+((GH35+GI35+GJ35)*1))/GA35,"")</f>
        <v>3.125E-2</v>
      </c>
      <c r="GP35" s="20" t="s">
        <v>232</v>
      </c>
      <c r="HH35" s="34" t="str">
        <f>IF(GX35&lt;&gt;"",((GY35*0.125)+((GZ35+HA35+HB35+HC35+HD35)*0.25)+((HE35+HF35+HG35)*1))/GX35,"")</f>
        <v/>
      </c>
    </row>
    <row r="36" spans="1:216" ht="15" customHeight="1" x14ac:dyDescent="0.35">
      <c r="A36" s="11" t="s">
        <v>500</v>
      </c>
      <c r="B36" s="12" t="s">
        <v>501</v>
      </c>
      <c r="C36" s="13">
        <v>43009</v>
      </c>
      <c r="D36" s="13"/>
      <c r="E36" s="14" t="s">
        <v>214</v>
      </c>
      <c r="F36" s="15" t="s">
        <v>502</v>
      </c>
      <c r="G36" s="15" t="s">
        <v>503</v>
      </c>
      <c r="H36" s="14" t="s">
        <v>466</v>
      </c>
      <c r="I36" s="16">
        <v>85338</v>
      </c>
      <c r="J36" s="17">
        <v>59313</v>
      </c>
      <c r="K36" s="18">
        <f ca="1">IF(A36&lt;&gt;"",RANDBETWEEN(1,2000)," ")</f>
        <v>1214</v>
      </c>
      <c r="L36" s="17" cm="1">
        <f t="array" ref="L36">IF(A36&lt;&gt;"",SUMPRODUCT(($E$2:$E$1303="Active") * (FK36 &gt;= $FM$2:$FM$1303) * (FK36 &lt;= $FN$2:$FN$1303) * (FL36 &gt;= $FO$2:$FO$1303) * (FL36 &lt;= $FP$2:$FP$1303)),"")</f>
        <v>6</v>
      </c>
      <c r="M36" s="17" cm="1">
        <f t="array" ref="M36">IF(A36&lt;&gt;"",SUMPRODUCT(($E$2:$E$1303="Active") * (FK36 &gt;= $FQ$2:$FQ$1303) * (FK36 &lt;= $FR$2:$FR$1303) * (FL36 &gt;= $FS$2:$FS$1303) * (FL36 &lt;= $FT$2:$FT$1303)),"")</f>
        <v>11</v>
      </c>
      <c r="N36" s="14" t="s">
        <v>287</v>
      </c>
      <c r="O36" s="14" t="s">
        <v>219</v>
      </c>
      <c r="P36" s="15" t="s">
        <v>504</v>
      </c>
      <c r="Q36" s="14" t="s">
        <v>505</v>
      </c>
      <c r="R36" s="15" t="s">
        <v>506</v>
      </c>
      <c r="S36" s="14" t="s">
        <v>224</v>
      </c>
      <c r="T36" s="20" t="s">
        <v>224</v>
      </c>
      <c r="U36" s="21"/>
      <c r="V36" s="22"/>
      <c r="W36" s="22"/>
      <c r="X36" s="22"/>
      <c r="Y36" s="22"/>
      <c r="Z36" s="22"/>
      <c r="AA36" s="48" t="s">
        <v>347</v>
      </c>
      <c r="AB36" s="43">
        <v>46021.5625</v>
      </c>
      <c r="AC36" s="24">
        <v>46023</v>
      </c>
      <c r="AD36" s="25">
        <v>541</v>
      </c>
      <c r="AE36" s="25">
        <v>358</v>
      </c>
      <c r="AF36" s="26">
        <v>839</v>
      </c>
      <c r="AG36" s="20">
        <v>563</v>
      </c>
      <c r="AH36" s="22">
        <v>1313</v>
      </c>
      <c r="AI36" s="26">
        <v>1872</v>
      </c>
      <c r="AN36" s="27">
        <f>IF(COUNT(DV36,ES36,FJ36,GK36,HH36)&gt;0,AVERAGE(DV36,ES36,FJ36,GK36,HH36),"")</f>
        <v>4.8000000000000001E-2</v>
      </c>
      <c r="AO36" s="28">
        <f>IF((E36&lt;&gt;""),COUNTA(AP36:BW36)+COUNTIF(T36,"No"),"")</f>
        <v>0</v>
      </c>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30">
        <v>44104</v>
      </c>
      <c r="BY36" s="30">
        <v>44117</v>
      </c>
      <c r="BZ36" s="14" t="s">
        <v>226</v>
      </c>
      <c r="CA36" s="30">
        <v>44123</v>
      </c>
      <c r="CB36" s="14" t="s">
        <v>232</v>
      </c>
      <c r="CC36" s="31">
        <v>43794</v>
      </c>
      <c r="CD36" s="32" t="s">
        <v>226</v>
      </c>
      <c r="CE36" s="33" t="s">
        <v>425</v>
      </c>
      <c r="CF36" s="33" t="s">
        <v>325</v>
      </c>
      <c r="CG36" s="29">
        <v>295</v>
      </c>
      <c r="CH36" s="29">
        <v>1</v>
      </c>
      <c r="CI36" s="29">
        <v>1</v>
      </c>
      <c r="CJ36" s="29">
        <v>5</v>
      </c>
      <c r="CK36" s="29">
        <v>1</v>
      </c>
      <c r="CL36" s="29">
        <v>2</v>
      </c>
      <c r="CM36" s="29">
        <v>1</v>
      </c>
      <c r="CN36" s="34">
        <f>IF(CJ36&gt;0,((CK36*0.125)+(CL36*0.25)+(CM36*1))/CJ36,"")</f>
        <v>0.32500000000000001</v>
      </c>
      <c r="CO36" s="35">
        <v>44460</v>
      </c>
      <c r="CP36" s="35">
        <v>44463</v>
      </c>
      <c r="CQ36" s="20" t="s">
        <v>507</v>
      </c>
      <c r="CR36" s="35">
        <v>44470</v>
      </c>
      <c r="CS36" s="20" t="s">
        <v>232</v>
      </c>
      <c r="CT36" s="35">
        <v>44463</v>
      </c>
      <c r="CU36" s="35">
        <v>44265</v>
      </c>
      <c r="CV36" s="11" t="s">
        <v>228</v>
      </c>
      <c r="CW36" s="11" t="s">
        <v>293</v>
      </c>
      <c r="CX36" s="11" t="s">
        <v>247</v>
      </c>
      <c r="CY36" s="20">
        <v>262</v>
      </c>
      <c r="CZ36" s="36">
        <v>2</v>
      </c>
      <c r="DA36" s="36">
        <v>2</v>
      </c>
      <c r="DB36" s="36">
        <v>10</v>
      </c>
      <c r="DC36" s="36">
        <v>0</v>
      </c>
      <c r="DD36" s="36">
        <v>0</v>
      </c>
      <c r="DE36" s="36">
        <v>0</v>
      </c>
      <c r="DF36" s="36">
        <v>0</v>
      </c>
      <c r="DG36" s="36">
        <v>0</v>
      </c>
      <c r="DH36" s="37">
        <f>IF(DB36&gt;0,((DC36*0.125)+(DD36*0.25)+(DE36*0.25)+(DF36*1)+(DG36*1))/DB36,"")</f>
        <v>0</v>
      </c>
      <c r="DI36" s="35">
        <v>44896</v>
      </c>
      <c r="DJ36" s="20" t="s">
        <v>228</v>
      </c>
      <c r="DK36" s="20" t="s">
        <v>235</v>
      </c>
      <c r="DL36" s="20" t="s">
        <v>234</v>
      </c>
      <c r="DM36" s="20">
        <v>347</v>
      </c>
      <c r="DN36" s="20">
        <v>1</v>
      </c>
      <c r="DO36" s="20">
        <v>1</v>
      </c>
      <c r="DP36" s="20">
        <v>5</v>
      </c>
      <c r="DQ36" s="20">
        <v>0</v>
      </c>
      <c r="DR36" s="20">
        <v>0</v>
      </c>
      <c r="DS36" s="20">
        <v>0</v>
      </c>
      <c r="DT36" s="20">
        <v>0</v>
      </c>
      <c r="DU36" s="20">
        <v>0</v>
      </c>
      <c r="DV36" s="37" cm="1">
        <f t="array" ref="DV36">IF(AND(DI36:DP36&lt;&gt;""),((DQ36*0.125)+(DR36*0.25)+(DS36*0.25)+(DT36*1)+(DU36*1))/DP36,"")</f>
        <v>0</v>
      </c>
      <c r="DW36" s="21">
        <v>45358</v>
      </c>
      <c r="DX36" s="35">
        <v>45365</v>
      </c>
      <c r="DY36" s="20" t="s">
        <v>237</v>
      </c>
      <c r="DZ36" s="35">
        <v>45369</v>
      </c>
      <c r="EA36" s="35" t="s">
        <v>232</v>
      </c>
      <c r="EB36" s="40">
        <v>45380</v>
      </c>
      <c r="EC36" s="35">
        <v>45225</v>
      </c>
      <c r="ED36" s="20" t="s">
        <v>248</v>
      </c>
      <c r="EE36" s="20" t="s">
        <v>247</v>
      </c>
      <c r="EF36" s="20">
        <v>491</v>
      </c>
      <c r="EG36" s="20">
        <v>3</v>
      </c>
      <c r="EH36" s="20">
        <v>3</v>
      </c>
      <c r="EI36" s="20">
        <v>11</v>
      </c>
      <c r="EJ36" s="20">
        <v>0</v>
      </c>
      <c r="EK36" s="20">
        <v>0</v>
      </c>
      <c r="EL36" s="20">
        <v>0</v>
      </c>
      <c r="EM36" s="20">
        <v>0</v>
      </c>
      <c r="EN36" s="20">
        <v>0</v>
      </c>
      <c r="EO36" s="20">
        <v>0</v>
      </c>
      <c r="EP36" s="20">
        <v>0</v>
      </c>
      <c r="EQ36" s="20">
        <v>0</v>
      </c>
      <c r="ER36" s="20">
        <v>0</v>
      </c>
      <c r="ES36" s="34">
        <f>IF(EI36&lt;&gt;"",((EJ36*0.125)+((EK36+EL36+EM36+EN36+EO36)*0.25)+((EP36+EQ36+ER36)*1))/EI36,"")</f>
        <v>0</v>
      </c>
      <c r="ET36" s="35">
        <v>45506</v>
      </c>
      <c r="EU36" s="20" t="s">
        <v>248</v>
      </c>
      <c r="EV36" s="20" t="s">
        <v>234</v>
      </c>
      <c r="EW36" s="20">
        <v>563</v>
      </c>
      <c r="EX36" s="20">
        <v>3</v>
      </c>
      <c r="EY36" s="20">
        <v>3</v>
      </c>
      <c r="EZ36" s="20">
        <v>25</v>
      </c>
      <c r="FA36" s="20">
        <v>0</v>
      </c>
      <c r="FB36" s="20">
        <v>0</v>
      </c>
      <c r="FC36" s="20">
        <v>0</v>
      </c>
      <c r="FD36" s="20">
        <v>0</v>
      </c>
      <c r="FE36" s="20">
        <v>0</v>
      </c>
      <c r="FF36" s="20">
        <v>0</v>
      </c>
      <c r="FG36" s="20">
        <v>0</v>
      </c>
      <c r="FH36" s="20">
        <v>1</v>
      </c>
      <c r="FI36" s="20">
        <v>1</v>
      </c>
      <c r="FJ36" s="34">
        <f>IF(EZ36&lt;&gt;"",((FA36*0.125)+((FB36+FC36+FD36+FE36+FF36)*0.25)+((FG36+FH36+FI36)*1))/EZ36,"")</f>
        <v>0.08</v>
      </c>
      <c r="FK36" s="39">
        <v>33.370117999999998</v>
      </c>
      <c r="FL36" s="39">
        <v>-112.405908</v>
      </c>
      <c r="FM36" s="39">
        <v>33.008292576177865</v>
      </c>
      <c r="FN36" s="39">
        <v>33.731943423822131</v>
      </c>
      <c r="FO36" s="39">
        <v>-112.83916189319281</v>
      </c>
      <c r="FP36" s="39">
        <v>-111.97265410680718</v>
      </c>
      <c r="FQ36" s="39">
        <v>32.646467152355733</v>
      </c>
      <c r="FR36" s="39">
        <v>34.093768847644263</v>
      </c>
      <c r="FS36" s="39">
        <v>-113.27241578638561</v>
      </c>
      <c r="FT36" s="39">
        <v>-111.53940021361439</v>
      </c>
      <c r="FU36" s="35">
        <v>45911</v>
      </c>
      <c r="FV36" s="20" t="s">
        <v>248</v>
      </c>
      <c r="FW36" s="20" t="s">
        <v>295</v>
      </c>
      <c r="FX36" s="20">
        <v>954</v>
      </c>
      <c r="FY36" s="20">
        <v>1</v>
      </c>
      <c r="FZ36" s="20">
        <v>1</v>
      </c>
      <c r="GA36" s="20">
        <v>25</v>
      </c>
      <c r="GB36" s="20">
        <v>0</v>
      </c>
      <c r="GC36" s="20">
        <v>0</v>
      </c>
      <c r="GD36" s="20">
        <v>0</v>
      </c>
      <c r="GE36" s="20">
        <v>0</v>
      </c>
      <c r="GF36" s="20">
        <v>0</v>
      </c>
      <c r="GG36" s="20">
        <v>0</v>
      </c>
      <c r="GH36" s="20">
        <v>0</v>
      </c>
      <c r="GI36" s="20">
        <v>2</v>
      </c>
      <c r="GJ36" s="20">
        <v>2</v>
      </c>
      <c r="GK36" s="34">
        <f>IF(GA36&lt;&gt;"",((GB36*0.125)+((GC36+GD36+GE36+GF36+GG36)*0.25)+((GH36+GI36+GJ36)*1))/GA36,"")</f>
        <v>0.16</v>
      </c>
      <c r="GL36" s="40">
        <v>45742</v>
      </c>
      <c r="GM36" s="40">
        <v>45749</v>
      </c>
      <c r="GN36" s="11" t="s">
        <v>237</v>
      </c>
      <c r="GO36" s="40">
        <v>45749</v>
      </c>
      <c r="GP36" s="20" t="s">
        <v>232</v>
      </c>
      <c r="GQ36" s="35">
        <v>45772</v>
      </c>
      <c r="GR36" s="35">
        <v>46111</v>
      </c>
      <c r="GS36" s="20" t="s">
        <v>248</v>
      </c>
      <c r="GT36" s="20" t="s">
        <v>247</v>
      </c>
      <c r="GU36" s="20">
        <v>105</v>
      </c>
      <c r="GV36" s="20">
        <v>2</v>
      </c>
      <c r="GW36" s="20">
        <v>2</v>
      </c>
      <c r="GX36" s="20">
        <v>8</v>
      </c>
      <c r="GY36" s="20">
        <v>0</v>
      </c>
      <c r="GZ36" s="20">
        <v>0</v>
      </c>
      <c r="HA36" s="20">
        <v>0</v>
      </c>
      <c r="HB36" s="20">
        <v>0</v>
      </c>
      <c r="HC36" s="20">
        <v>0</v>
      </c>
      <c r="HD36" s="20">
        <v>0</v>
      </c>
      <c r="HE36" s="20">
        <v>0</v>
      </c>
      <c r="HF36" s="20">
        <v>0</v>
      </c>
      <c r="HG36" s="20">
        <v>0</v>
      </c>
      <c r="HH36" s="34">
        <f>IF(GX36&lt;&gt;"",((GY36*0.125)+((GZ36+HA36+HB36+HC36+HD36)*0.25)+((HE36+HF36+HG36)*1))/GX36,"")</f>
        <v>0</v>
      </c>
    </row>
    <row r="37" spans="1:216" ht="15" customHeight="1" x14ac:dyDescent="0.35">
      <c r="A37" s="11" t="s">
        <v>508</v>
      </c>
      <c r="B37" s="12" t="s">
        <v>509</v>
      </c>
      <c r="C37" s="13">
        <v>43009</v>
      </c>
      <c r="D37" s="13">
        <v>45567</v>
      </c>
      <c r="E37" s="14" t="s">
        <v>214</v>
      </c>
      <c r="F37" s="15" t="s">
        <v>510</v>
      </c>
      <c r="G37" s="15" t="s">
        <v>511</v>
      </c>
      <c r="H37" s="14" t="s">
        <v>466</v>
      </c>
      <c r="I37" s="16">
        <v>85212</v>
      </c>
      <c r="J37" s="17">
        <v>48422</v>
      </c>
      <c r="K37" s="18">
        <f ca="1">IF(A37&lt;&gt;"",RANDBETWEEN(1,2000)," ")</f>
        <v>66</v>
      </c>
      <c r="L37" s="17" cm="1">
        <f t="array" ref="L37">IF(A37&lt;&gt;"",SUMPRODUCT(($E$2:$E$1303="Active") * (FK37 &gt;= $FM$2:$FM$1303) * (FK37 &lt;= $FN$2:$FN$1303) * (FL37 &gt;= $FO$2:$FO$1303) * (FL37 &lt;= $FP$2:$FP$1303)),"")</f>
        <v>7</v>
      </c>
      <c r="M37" s="17" cm="1">
        <f t="array" ref="M37">IF(A37&lt;&gt;"",SUMPRODUCT(($E$2:$E$1303="Active") * (FK37 &gt;= $FQ$2:$FQ$1303) * (FK37 &lt;= $FR$2:$FR$1303) * (FL37 &gt;= $FS$2:$FS$1303) * (FL37 &lt;= $FT$2:$FT$1303)),"")</f>
        <v>11</v>
      </c>
      <c r="N37" s="14" t="s">
        <v>287</v>
      </c>
      <c r="O37" s="14" t="s">
        <v>219</v>
      </c>
      <c r="P37" s="15" t="s">
        <v>512</v>
      </c>
      <c r="Q37" s="14" t="s">
        <v>513</v>
      </c>
      <c r="R37" s="15" t="s">
        <v>514</v>
      </c>
      <c r="S37" s="14" t="s">
        <v>224</v>
      </c>
      <c r="T37" s="20" t="s">
        <v>224</v>
      </c>
      <c r="U37" s="21"/>
      <c r="V37" s="22"/>
      <c r="W37" s="22"/>
      <c r="X37" s="22"/>
      <c r="Y37" s="22"/>
      <c r="Z37" s="22"/>
      <c r="AA37" s="48" t="s">
        <v>347</v>
      </c>
      <c r="AB37" s="43">
        <v>46022.5</v>
      </c>
      <c r="AC37" s="24">
        <v>46023</v>
      </c>
      <c r="AD37" s="25">
        <v>857</v>
      </c>
      <c r="AE37" s="25">
        <v>728</v>
      </c>
      <c r="AF37" s="26">
        <v>1139</v>
      </c>
      <c r="AG37" s="20">
        <v>429</v>
      </c>
      <c r="AH37" s="22">
        <v>1151</v>
      </c>
      <c r="AI37" s="26">
        <v>1683</v>
      </c>
      <c r="AN37" s="27">
        <f>IF(COUNT(DV37,ES37,FJ37,GK37,HH37)&gt;0,AVERAGE(DV37,ES37,FJ37,GK37,HH37),"")</f>
        <v>0.17399999999999999</v>
      </c>
      <c r="AO37" s="28">
        <f>IF((E37&lt;&gt;""),COUNTA(AP37:BW37)+COUNTIF(T37,"No"),"")</f>
        <v>0</v>
      </c>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30">
        <v>44103</v>
      </c>
      <c r="BY37" s="30">
        <v>44118</v>
      </c>
      <c r="BZ37" s="14" t="s">
        <v>226</v>
      </c>
      <c r="CA37" s="30">
        <v>44123</v>
      </c>
      <c r="CB37" s="14" t="s">
        <v>232</v>
      </c>
      <c r="CC37" s="31">
        <v>43796</v>
      </c>
      <c r="CD37" s="32" t="s">
        <v>228</v>
      </c>
      <c r="CE37" s="33" t="s">
        <v>425</v>
      </c>
      <c r="CF37" s="33" t="s">
        <v>325</v>
      </c>
      <c r="CG37" s="29">
        <v>416</v>
      </c>
      <c r="CH37" s="29">
        <v>3</v>
      </c>
      <c r="CI37" s="29">
        <v>3</v>
      </c>
      <c r="CJ37" s="29">
        <v>15</v>
      </c>
      <c r="CK37" s="29">
        <v>2</v>
      </c>
      <c r="CL37" s="29">
        <v>2</v>
      </c>
      <c r="CM37" s="29">
        <v>0</v>
      </c>
      <c r="CN37" s="34">
        <f>IF(CJ37&gt;0,((CK37*0.125)+(CL37*0.25)+(CM37*1))/CJ37,"")</f>
        <v>0.05</v>
      </c>
      <c r="CO37" s="35">
        <v>44460</v>
      </c>
      <c r="CP37" s="35">
        <v>44461</v>
      </c>
      <c r="CQ37" s="20" t="s">
        <v>507</v>
      </c>
      <c r="CR37" s="35">
        <v>44470</v>
      </c>
      <c r="CS37" s="20" t="s">
        <v>232</v>
      </c>
      <c r="CT37" s="35">
        <v>44463</v>
      </c>
      <c r="CU37" s="35">
        <v>44531</v>
      </c>
      <c r="CV37" s="11" t="s">
        <v>228</v>
      </c>
      <c r="CW37" s="20" t="s">
        <v>233</v>
      </c>
      <c r="CX37" s="11" t="s">
        <v>234</v>
      </c>
      <c r="CY37" s="20">
        <v>338</v>
      </c>
      <c r="CZ37" s="36">
        <v>2</v>
      </c>
      <c r="DA37" s="36">
        <v>2</v>
      </c>
      <c r="DB37" s="36">
        <v>10</v>
      </c>
      <c r="DC37" s="36">
        <v>0</v>
      </c>
      <c r="DD37" s="36">
        <v>1</v>
      </c>
      <c r="DE37" s="36">
        <v>0</v>
      </c>
      <c r="DF37" s="36">
        <v>2</v>
      </c>
      <c r="DG37" s="36">
        <v>3</v>
      </c>
      <c r="DH37" s="46">
        <f>IF(DB37&gt;0,((DC37*0.125)+(DD37*0.25)+(DE37*0.25)+(DF37*1)+(DG37*1))/DB37,"")</f>
        <v>0.52500000000000002</v>
      </c>
      <c r="DI37" s="35">
        <v>44743</v>
      </c>
      <c r="DJ37" s="20" t="s">
        <v>228</v>
      </c>
      <c r="DK37" s="20" t="s">
        <v>235</v>
      </c>
      <c r="DL37" s="20" t="s">
        <v>234</v>
      </c>
      <c r="DM37" s="20">
        <v>464</v>
      </c>
      <c r="DN37" s="20">
        <v>2</v>
      </c>
      <c r="DO37" s="20">
        <v>2</v>
      </c>
      <c r="DP37" s="20">
        <v>10</v>
      </c>
      <c r="DQ37" s="20">
        <v>0</v>
      </c>
      <c r="DR37" s="20">
        <v>0</v>
      </c>
      <c r="DS37" s="20">
        <v>0</v>
      </c>
      <c r="DT37" s="20">
        <v>1</v>
      </c>
      <c r="DU37" s="20">
        <v>0</v>
      </c>
      <c r="DV37" s="37" cm="1">
        <f t="array" ref="DV37">IF(AND(DI37:DP37&lt;&gt;""),((DQ37*0.125)+(DR37*0.25)+(DS37*0.25)+(DT37*1)+(DU37*1))/DP37,"")</f>
        <v>0.1</v>
      </c>
      <c r="DW37" s="35">
        <v>45357</v>
      </c>
      <c r="DX37" s="35">
        <v>45365</v>
      </c>
      <c r="DY37" s="20" t="s">
        <v>492</v>
      </c>
      <c r="DZ37" s="35">
        <v>45369</v>
      </c>
      <c r="EA37" s="35" t="s">
        <v>232</v>
      </c>
      <c r="EB37" s="40">
        <v>45380</v>
      </c>
      <c r="EC37" s="35">
        <v>45265</v>
      </c>
      <c r="ED37" s="20" t="s">
        <v>228</v>
      </c>
      <c r="EE37" s="20" t="s">
        <v>247</v>
      </c>
      <c r="EF37" s="20">
        <v>631</v>
      </c>
      <c r="EG37" s="20">
        <v>3</v>
      </c>
      <c r="EH37" s="20">
        <v>3</v>
      </c>
      <c r="EI37" s="20">
        <v>15</v>
      </c>
      <c r="EJ37" s="20">
        <v>0</v>
      </c>
      <c r="EK37" s="20">
        <v>0</v>
      </c>
      <c r="EL37" s="20">
        <v>0</v>
      </c>
      <c r="EM37" s="20">
        <v>0</v>
      </c>
      <c r="EN37" s="20">
        <v>0</v>
      </c>
      <c r="EO37" s="20">
        <v>0</v>
      </c>
      <c r="EP37" s="20">
        <v>0</v>
      </c>
      <c r="EQ37" s="20">
        <v>0</v>
      </c>
      <c r="ER37" s="20">
        <v>0</v>
      </c>
      <c r="ES37" s="34">
        <f>IF(EI37&lt;&gt;"",((EJ37*0.125)+((EK37+EL37+EM37+EN37+EO37)*0.25)+((EP37+EQ37+ER37)*1))/EI37,"")</f>
        <v>0</v>
      </c>
      <c r="ET37" s="35">
        <v>45559</v>
      </c>
      <c r="EU37" s="20" t="s">
        <v>248</v>
      </c>
      <c r="EV37" s="20" t="s">
        <v>234</v>
      </c>
      <c r="EW37" s="20">
        <v>562</v>
      </c>
      <c r="EX37" s="20">
        <v>3</v>
      </c>
      <c r="EY37" s="20">
        <v>3</v>
      </c>
      <c r="EZ37" s="20">
        <v>25</v>
      </c>
      <c r="FA37" s="20">
        <v>0</v>
      </c>
      <c r="FB37" s="20">
        <v>0</v>
      </c>
      <c r="FC37" s="20">
        <v>0</v>
      </c>
      <c r="FD37" s="20">
        <v>25</v>
      </c>
      <c r="FE37" s="20">
        <v>0</v>
      </c>
      <c r="FF37" s="20">
        <v>0</v>
      </c>
      <c r="FG37" s="20">
        <v>0</v>
      </c>
      <c r="FH37" s="20">
        <v>2</v>
      </c>
      <c r="FI37" s="20">
        <v>2</v>
      </c>
      <c r="FJ37" s="46">
        <f>IF(EZ37&lt;&gt;"",((FA37*0.125)+((FB37+FC37+FD37+FE37+FF37)*0.25)+((FG37+FH37+FI37)*1))/EZ37,"")</f>
        <v>0.41</v>
      </c>
      <c r="FK37" s="39">
        <v>33.327986000000003</v>
      </c>
      <c r="FL37" s="39">
        <v>-111.63555599999999</v>
      </c>
      <c r="FM37" s="39">
        <v>32.96616057617787</v>
      </c>
      <c r="FN37" s="39">
        <v>33.689811423822135</v>
      </c>
      <c r="FO37" s="39">
        <v>-112.06860027883675</v>
      </c>
      <c r="FP37" s="39">
        <v>-111.20251172116323</v>
      </c>
      <c r="FQ37" s="39">
        <v>32.604335152355738</v>
      </c>
      <c r="FR37" s="39">
        <v>34.051636847644268</v>
      </c>
      <c r="FS37" s="39">
        <v>-112.5016445576735</v>
      </c>
      <c r="FT37" s="39">
        <v>-110.76946744232649</v>
      </c>
      <c r="FU37" s="35">
        <v>45748</v>
      </c>
      <c r="FV37" s="20" t="s">
        <v>248</v>
      </c>
      <c r="FW37" s="20" t="s">
        <v>258</v>
      </c>
      <c r="FX37" s="20">
        <v>622</v>
      </c>
      <c r="FY37" s="20">
        <v>2</v>
      </c>
      <c r="FZ37" s="20">
        <v>2</v>
      </c>
      <c r="GA37" s="20">
        <v>25</v>
      </c>
      <c r="GB37" s="20">
        <v>0</v>
      </c>
      <c r="GC37" s="20">
        <v>0</v>
      </c>
      <c r="GD37" s="20">
        <v>0</v>
      </c>
      <c r="GE37" s="20">
        <v>1</v>
      </c>
      <c r="GF37" s="20">
        <v>0</v>
      </c>
      <c r="GG37" s="20">
        <v>0</v>
      </c>
      <c r="GH37" s="20">
        <v>0</v>
      </c>
      <c r="GI37" s="20">
        <v>0</v>
      </c>
      <c r="GJ37" s="20">
        <v>5</v>
      </c>
      <c r="GK37" s="34">
        <f>IF(GA37&lt;&gt;"",((GB37*0.125)+((GC37+GD37+GE37+GF37+GG37)*0.25)+((GH37+GI37+GJ37)*1))/GA37,"")</f>
        <v>0.21</v>
      </c>
      <c r="GL37" s="40">
        <v>45741</v>
      </c>
      <c r="GM37" s="40">
        <v>45754</v>
      </c>
      <c r="GN37" s="20" t="s">
        <v>237</v>
      </c>
      <c r="GO37" s="35">
        <v>45754</v>
      </c>
      <c r="GP37" s="20" t="s">
        <v>232</v>
      </c>
      <c r="GQ37" s="35">
        <v>45772</v>
      </c>
      <c r="GR37" s="35">
        <v>46079</v>
      </c>
      <c r="GS37" s="20" t="s">
        <v>248</v>
      </c>
      <c r="GT37" s="20" t="s">
        <v>247</v>
      </c>
      <c r="GU37" s="20">
        <v>700</v>
      </c>
      <c r="GV37" s="20">
        <v>4</v>
      </c>
      <c r="GW37" s="20">
        <v>3</v>
      </c>
      <c r="GX37" s="20">
        <v>25</v>
      </c>
      <c r="GY37" s="20">
        <v>0</v>
      </c>
      <c r="GZ37" s="20">
        <v>0</v>
      </c>
      <c r="HA37" s="20">
        <v>0</v>
      </c>
      <c r="HB37" s="20">
        <v>3</v>
      </c>
      <c r="HC37" s="20">
        <v>0</v>
      </c>
      <c r="HD37" s="20">
        <v>0</v>
      </c>
      <c r="HE37" s="20">
        <v>1</v>
      </c>
      <c r="HF37" s="20">
        <v>1</v>
      </c>
      <c r="HG37" s="20">
        <v>1</v>
      </c>
      <c r="HH37" s="34">
        <f>IF(GX37&lt;&gt;"",((GY37*0.125)+((GZ37+HA37+HB37+HC37+HD37)*0.25)+((HE37+HF37+HG37)*1))/GX37,"")</f>
        <v>0.15</v>
      </c>
    </row>
    <row r="38" spans="1:216" ht="15" customHeight="1" x14ac:dyDescent="0.35">
      <c r="A38" s="11" t="s">
        <v>515</v>
      </c>
      <c r="B38" s="12" t="s">
        <v>516</v>
      </c>
      <c r="C38" s="13">
        <v>43009</v>
      </c>
      <c r="D38" s="13">
        <v>45336</v>
      </c>
      <c r="E38" s="14" t="s">
        <v>214</v>
      </c>
      <c r="F38" s="15" t="s">
        <v>517</v>
      </c>
      <c r="G38" s="15" t="s">
        <v>518</v>
      </c>
      <c r="H38" s="14" t="s">
        <v>466</v>
      </c>
      <c r="I38" s="16">
        <v>85212</v>
      </c>
      <c r="J38" s="17">
        <v>48422</v>
      </c>
      <c r="K38" s="18">
        <f ca="1">IF(A38&lt;&gt;"",RANDBETWEEN(1,2000)," ")</f>
        <v>282</v>
      </c>
      <c r="L38" s="17" cm="1">
        <f t="array" ref="L38">IF(A38&lt;&gt;"",SUMPRODUCT(($E$2:$E$1303="Active") * (FK38 &gt;= $FM$2:$FM$1303) * (FK38 &lt;= $FN$2:$FN$1303) * (FL38 &gt;= $FO$2:$FO$1303) * (FL38 &lt;= $FP$2:$FP$1303)),"")</f>
        <v>7</v>
      </c>
      <c r="M38" s="17" cm="1">
        <f t="array" ref="M38">IF(A38&lt;&gt;"",SUMPRODUCT(($E$2:$E$1303="Active") * (FK38 &gt;= $FQ$2:$FQ$1303) * (FK38 &lt;= $FR$2:$FR$1303) * (FL38 &gt;= $FS$2:$FS$1303) * (FL38 &lt;= $FT$2:$FT$1303)),"")</f>
        <v>11</v>
      </c>
      <c r="N38" s="14" t="s">
        <v>287</v>
      </c>
      <c r="O38" s="14" t="s">
        <v>219</v>
      </c>
      <c r="P38" s="19" t="s">
        <v>519</v>
      </c>
      <c r="Q38" s="14" t="s">
        <v>520</v>
      </c>
      <c r="R38" t="s">
        <v>521</v>
      </c>
      <c r="S38" s="14" t="s">
        <v>223</v>
      </c>
      <c r="T38" s="20" t="s">
        <v>224</v>
      </c>
      <c r="U38" s="21"/>
      <c r="V38" s="22"/>
      <c r="W38" s="22"/>
      <c r="X38" s="22"/>
      <c r="Y38" s="22"/>
      <c r="Z38" s="22"/>
      <c r="AA38" s="48" t="s">
        <v>347</v>
      </c>
      <c r="AB38" s="43">
        <v>45930.541666666664</v>
      </c>
      <c r="AC38" s="24">
        <v>46023</v>
      </c>
      <c r="AD38" s="25">
        <v>737</v>
      </c>
      <c r="AE38" s="25">
        <v>539</v>
      </c>
      <c r="AF38" s="26">
        <v>502</v>
      </c>
      <c r="AG38" s="20">
        <v>491</v>
      </c>
      <c r="AH38" s="22">
        <v>366</v>
      </c>
      <c r="AI38" s="26">
        <v>264</v>
      </c>
      <c r="AN38" s="27">
        <f>IF(COUNT(DV38,ES38,FJ38,GK38,HH38)&gt;0,AVERAGE(DV38,ES38,FJ38,GK38,HH38),"")</f>
        <v>0.18639423076923078</v>
      </c>
      <c r="AO38" s="28">
        <f>IF((E38&lt;&gt;""),COUNTA(AP38:BW38)+COUNTIF(T38,"No"),"")</f>
        <v>0</v>
      </c>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30">
        <v>44103</v>
      </c>
      <c r="BY38" s="30">
        <v>44117</v>
      </c>
      <c r="BZ38" s="14" t="s">
        <v>226</v>
      </c>
      <c r="CA38" s="30">
        <v>44123</v>
      </c>
      <c r="CB38" s="14" t="s">
        <v>232</v>
      </c>
      <c r="CC38" s="31">
        <v>43838</v>
      </c>
      <c r="CD38" s="32" t="s">
        <v>226</v>
      </c>
      <c r="CE38" s="33" t="s">
        <v>425</v>
      </c>
      <c r="CF38" s="33" t="s">
        <v>325</v>
      </c>
      <c r="CG38" s="29">
        <v>495</v>
      </c>
      <c r="CH38" s="29">
        <v>5</v>
      </c>
      <c r="CI38" s="29">
        <v>5</v>
      </c>
      <c r="CJ38" s="29">
        <v>25</v>
      </c>
      <c r="CK38" s="29">
        <v>5</v>
      </c>
      <c r="CL38" s="29">
        <v>3</v>
      </c>
      <c r="CM38" s="29">
        <v>3</v>
      </c>
      <c r="CN38" s="34">
        <f>IF(CJ38&gt;0,((CK38*0.125)+(CL38*0.25)+(CM38*1))/CJ38,"")</f>
        <v>0.17499999999999999</v>
      </c>
      <c r="CO38" s="35">
        <v>44460</v>
      </c>
      <c r="CP38" s="35">
        <v>44461</v>
      </c>
      <c r="CQ38" s="20" t="s">
        <v>507</v>
      </c>
      <c r="CR38" s="35">
        <v>44470</v>
      </c>
      <c r="CS38" s="20" t="s">
        <v>232</v>
      </c>
      <c r="CT38" s="35">
        <v>44463</v>
      </c>
      <c r="CU38" s="35">
        <v>44453</v>
      </c>
      <c r="CV38" s="11" t="s">
        <v>226</v>
      </c>
      <c r="CW38" s="20" t="s">
        <v>233</v>
      </c>
      <c r="CX38" s="11" t="s">
        <v>234</v>
      </c>
      <c r="CY38" s="20">
        <v>291</v>
      </c>
      <c r="CZ38" s="36">
        <v>6</v>
      </c>
      <c r="DA38" s="36">
        <v>6</v>
      </c>
      <c r="DB38" s="36">
        <v>26</v>
      </c>
      <c r="DC38" s="36">
        <v>0</v>
      </c>
      <c r="DD38" s="36">
        <v>0</v>
      </c>
      <c r="DE38" s="36">
        <v>0</v>
      </c>
      <c r="DF38" s="36">
        <v>2</v>
      </c>
      <c r="DG38" s="36">
        <v>0</v>
      </c>
      <c r="DH38" s="37">
        <f>IF(DB38&gt;0,((DC38*0.125)+(DD38*0.25)+(DE38*0.25)+(DF38*1)+(DG38*1))/DB38,"")</f>
        <v>7.6923076923076927E-2</v>
      </c>
      <c r="DI38" s="35">
        <v>44835</v>
      </c>
      <c r="DJ38" s="20" t="s">
        <v>228</v>
      </c>
      <c r="DK38" s="20" t="s">
        <v>235</v>
      </c>
      <c r="DL38" s="20" t="s">
        <v>234</v>
      </c>
      <c r="DM38" s="20">
        <v>242</v>
      </c>
      <c r="DN38" s="20">
        <v>4</v>
      </c>
      <c r="DO38" s="20">
        <v>4</v>
      </c>
      <c r="DP38" s="20">
        <v>20</v>
      </c>
      <c r="DQ38" s="20">
        <v>0</v>
      </c>
      <c r="DR38" s="20">
        <v>1</v>
      </c>
      <c r="DS38" s="20">
        <v>0</v>
      </c>
      <c r="DT38" s="20">
        <v>1</v>
      </c>
      <c r="DU38" s="20">
        <v>1</v>
      </c>
      <c r="DV38" s="37" cm="1">
        <f t="array" ref="DV38">IF(AND(DI38:DP38&lt;&gt;""),((DQ38*0.125)+(DR38*0.25)+(DS38*0.25)+(DT38*1)+(DU38*1))/DP38,"")</f>
        <v>0.1125</v>
      </c>
      <c r="DW38" s="21">
        <v>45357</v>
      </c>
      <c r="DX38" s="35">
        <v>45365</v>
      </c>
      <c r="DY38" s="20" t="s">
        <v>237</v>
      </c>
      <c r="DZ38" s="35">
        <v>45369</v>
      </c>
      <c r="EA38" s="35" t="s">
        <v>232</v>
      </c>
      <c r="EB38" s="40">
        <v>45380</v>
      </c>
      <c r="EC38" s="35">
        <v>45224</v>
      </c>
      <c r="ED38" s="20" t="s">
        <v>248</v>
      </c>
      <c r="EE38" s="20" t="s">
        <v>247</v>
      </c>
      <c r="EF38" s="20">
        <v>260</v>
      </c>
      <c r="EG38" s="20">
        <v>5</v>
      </c>
      <c r="EH38" s="20">
        <v>5</v>
      </c>
      <c r="EI38" s="20">
        <v>25</v>
      </c>
      <c r="EJ38" s="20">
        <v>0</v>
      </c>
      <c r="EK38" s="20">
        <v>0</v>
      </c>
      <c r="EL38" s="20">
        <v>0</v>
      </c>
      <c r="EM38" s="20">
        <v>1</v>
      </c>
      <c r="EN38" s="20">
        <v>0</v>
      </c>
      <c r="EO38" s="20">
        <v>0</v>
      </c>
      <c r="EP38" s="20">
        <v>3</v>
      </c>
      <c r="EQ38" s="20">
        <v>1</v>
      </c>
      <c r="ER38" s="20">
        <v>1</v>
      </c>
      <c r="ES38" s="34">
        <f>IF(EI38&lt;&gt;"",((EJ38*0.125)+((EK38+EL38+EM38+EN38+EO38)*0.25)+((EP38+EQ38+ER38)*1))/EI38,"")</f>
        <v>0.21</v>
      </c>
      <c r="ET38" s="35">
        <v>45334</v>
      </c>
      <c r="EU38" s="20" t="s">
        <v>248</v>
      </c>
      <c r="EV38" s="20" t="s">
        <v>247</v>
      </c>
      <c r="EW38" s="20">
        <v>179</v>
      </c>
      <c r="EX38" s="20">
        <v>4</v>
      </c>
      <c r="EY38" s="20">
        <v>4</v>
      </c>
      <c r="EZ38" s="28">
        <v>13</v>
      </c>
      <c r="FA38" s="20">
        <v>0</v>
      </c>
      <c r="FB38" s="20">
        <v>0</v>
      </c>
      <c r="FC38" s="20">
        <v>0</v>
      </c>
      <c r="FD38" s="20">
        <v>1</v>
      </c>
      <c r="FE38" s="20">
        <v>0</v>
      </c>
      <c r="FF38" s="20">
        <v>0</v>
      </c>
      <c r="FG38" s="20">
        <v>1</v>
      </c>
      <c r="FH38" s="20">
        <v>0</v>
      </c>
      <c r="FI38" s="20">
        <v>2</v>
      </c>
      <c r="FJ38" s="46">
        <f>IF(EZ38&lt;&gt;"",((FA38*0.125)+((FB38+FC38+FD38+FE38+FF38)*0.25)+((FG38+FH38+FI38)*1))/EZ38,"")</f>
        <v>0.25</v>
      </c>
      <c r="FK38" s="39">
        <v>33.327986000000003</v>
      </c>
      <c r="FL38" s="39">
        <v>-111.63555599999999</v>
      </c>
      <c r="FM38" s="39">
        <v>32.96616057617787</v>
      </c>
      <c r="FN38" s="39">
        <v>33.689811423822135</v>
      </c>
      <c r="FO38" s="39">
        <v>-112.06860027883675</v>
      </c>
      <c r="FP38" s="39">
        <v>-111.20251172116323</v>
      </c>
      <c r="FQ38" s="39">
        <v>32.604335152355738</v>
      </c>
      <c r="FR38" s="39">
        <v>34.051636847644268</v>
      </c>
      <c r="FS38" s="39">
        <v>-112.5016445576735</v>
      </c>
      <c r="FT38" s="39">
        <v>-110.76946744232649</v>
      </c>
      <c r="FU38" s="35">
        <v>45826</v>
      </c>
      <c r="FV38" s="20" t="s">
        <v>248</v>
      </c>
      <c r="FW38" s="20" t="s">
        <v>355</v>
      </c>
      <c r="FX38" s="20">
        <v>181</v>
      </c>
      <c r="FY38" s="20">
        <v>2</v>
      </c>
      <c r="FZ38" s="20">
        <v>2</v>
      </c>
      <c r="GA38" s="20">
        <v>13</v>
      </c>
      <c r="GB38" s="20">
        <v>0</v>
      </c>
      <c r="GC38" s="20">
        <v>0</v>
      </c>
      <c r="GD38" s="20">
        <v>0</v>
      </c>
      <c r="GE38" s="20">
        <v>0</v>
      </c>
      <c r="GF38" s="20">
        <v>0</v>
      </c>
      <c r="GG38" s="20">
        <v>1</v>
      </c>
      <c r="GH38" s="20">
        <v>1</v>
      </c>
      <c r="GI38" s="20">
        <v>0</v>
      </c>
      <c r="GJ38" s="20">
        <v>1</v>
      </c>
      <c r="GK38" s="34">
        <f>IF(GA38&lt;&gt;"",((GB38*0.125)+((GC38+GD38+GE38+GF38+GG38)*0.25)+((GH38+GI38+GJ38)*1))/GA38,"")</f>
        <v>0.17307692307692307</v>
      </c>
      <c r="GL38" s="40">
        <v>45741</v>
      </c>
      <c r="GM38" s="40">
        <v>45804</v>
      </c>
      <c r="GN38" s="11" t="s">
        <v>237</v>
      </c>
      <c r="GO38" s="40">
        <v>45804</v>
      </c>
      <c r="GP38" s="20" t="s">
        <v>232</v>
      </c>
      <c r="GQ38" s="35">
        <v>45807</v>
      </c>
      <c r="HH38" s="53"/>
    </row>
    <row r="39" spans="1:216" ht="15" customHeight="1" x14ac:dyDescent="0.35">
      <c r="A39" s="11" t="s">
        <v>522</v>
      </c>
      <c r="B39" s="12" t="s">
        <v>523</v>
      </c>
      <c r="C39" s="13">
        <v>43009</v>
      </c>
      <c r="D39" s="13"/>
      <c r="E39" s="14" t="s">
        <v>214</v>
      </c>
      <c r="F39" s="15" t="s">
        <v>524</v>
      </c>
      <c r="G39" s="15" t="s">
        <v>525</v>
      </c>
      <c r="H39" s="14" t="s">
        <v>466</v>
      </c>
      <c r="I39" s="16">
        <v>85307</v>
      </c>
      <c r="J39" s="17">
        <v>10742</v>
      </c>
      <c r="K39" s="18">
        <f ca="1">IF(A39&lt;&gt;"",RANDBETWEEN(1,2000)," ")</f>
        <v>1388</v>
      </c>
      <c r="L39" s="17" cm="1">
        <f t="array" ref="L39">IF(A39&lt;&gt;"",SUMPRODUCT(($E$2:$E$1303="Active") * (FK39 &gt;= $FM$2:$FM$1303) * (FK39 &lt;= $FN$2:$FN$1303) * (FL39 &gt;= $FO$2:$FO$1303) * (FL39 &lt;= $FP$2:$FP$1303)),"")</f>
        <v>7</v>
      </c>
      <c r="M39" s="17" cm="1">
        <f t="array" ref="M39">IF(A39&lt;&gt;"",SUMPRODUCT(($E$2:$E$1303="Active") * (FK39 &gt;= $FQ$2:$FQ$1303) * (FK39 &lt;= $FR$2:$FR$1303) * (FL39 &gt;= $FS$2:$FS$1303) * (FL39 &lt;= $FT$2:$FT$1303)),"")</f>
        <v>11</v>
      </c>
      <c r="N39" s="14" t="s">
        <v>218</v>
      </c>
      <c r="O39" s="14" t="s">
        <v>219</v>
      </c>
      <c r="P39" s="15" t="s">
        <v>526</v>
      </c>
      <c r="Q39" s="14" t="s">
        <v>527</v>
      </c>
      <c r="R39" s="15" t="s">
        <v>528</v>
      </c>
      <c r="S39" s="14" t="s">
        <v>223</v>
      </c>
      <c r="T39" s="20" t="s">
        <v>224</v>
      </c>
      <c r="U39" s="21"/>
      <c r="V39" s="22"/>
      <c r="W39" s="22"/>
      <c r="X39" s="22"/>
      <c r="Y39" s="22"/>
      <c r="Z39" s="22"/>
      <c r="AA39" s="48" t="s">
        <v>347</v>
      </c>
      <c r="AB39" s="43">
        <v>46010.520833333336</v>
      </c>
      <c r="AC39" s="24">
        <v>46023</v>
      </c>
      <c r="AD39" s="25">
        <v>10</v>
      </c>
      <c r="AE39" s="25">
        <v>135</v>
      </c>
      <c r="AF39" s="26">
        <v>187</v>
      </c>
      <c r="AG39" s="20">
        <v>527</v>
      </c>
      <c r="AH39" s="22">
        <v>503</v>
      </c>
      <c r="AI39" s="26">
        <v>611</v>
      </c>
      <c r="AN39" s="27">
        <f>IF(COUNT(DV39,ES39,FJ39,GK39,HH39)&gt;0,AVERAGE(DV39,ES39,FJ39,GK39,HH39),"")</f>
        <v>4.9043062200956937E-2</v>
      </c>
      <c r="AO39" s="28">
        <f>IF((E39&lt;&gt;""),COUNTA(AP39:BW39)+COUNTIF(T39,"No"),"")</f>
        <v>0</v>
      </c>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30">
        <v>44104</v>
      </c>
      <c r="BY39" s="30">
        <v>44117</v>
      </c>
      <c r="BZ39" s="14" t="s">
        <v>226</v>
      </c>
      <c r="CA39" s="30">
        <v>44123</v>
      </c>
      <c r="CB39" s="14" t="s">
        <v>232</v>
      </c>
      <c r="CC39" s="31">
        <v>44040</v>
      </c>
      <c r="CD39" s="32" t="s">
        <v>248</v>
      </c>
      <c r="CE39" s="33" t="s">
        <v>282</v>
      </c>
      <c r="CF39" s="33" t="s">
        <v>247</v>
      </c>
      <c r="CG39" s="29">
        <v>57</v>
      </c>
      <c r="CH39" s="29">
        <v>2</v>
      </c>
      <c r="CI39" s="29">
        <v>2</v>
      </c>
      <c r="CJ39" s="29">
        <v>10</v>
      </c>
      <c r="CK39" s="29">
        <v>0</v>
      </c>
      <c r="CL39" s="29">
        <v>0</v>
      </c>
      <c r="CM39" s="29">
        <v>0</v>
      </c>
      <c r="CN39" s="34">
        <f>IF(CJ39&gt;0,((CK39*0.125)+(CL39*0.25)+(CM39*1))/CJ39,"")</f>
        <v>0</v>
      </c>
      <c r="CO39" s="35">
        <v>44460</v>
      </c>
      <c r="CP39" s="35">
        <v>44461</v>
      </c>
      <c r="CQ39" s="20" t="s">
        <v>507</v>
      </c>
      <c r="CR39" s="35">
        <v>44470</v>
      </c>
      <c r="CS39" s="20" t="s">
        <v>232</v>
      </c>
      <c r="CT39" s="35">
        <v>44463</v>
      </c>
      <c r="CU39" s="35">
        <v>44482</v>
      </c>
      <c r="CV39" s="20" t="s">
        <v>228</v>
      </c>
      <c r="CW39" s="20" t="s">
        <v>233</v>
      </c>
      <c r="CX39" s="11" t="s">
        <v>234</v>
      </c>
      <c r="CY39" s="20">
        <v>70</v>
      </c>
      <c r="CZ39" s="36">
        <v>2</v>
      </c>
      <c r="DA39" s="36">
        <v>2</v>
      </c>
      <c r="DB39" s="36">
        <v>7</v>
      </c>
      <c r="DC39" s="36">
        <v>0</v>
      </c>
      <c r="DD39" s="36">
        <v>0</v>
      </c>
      <c r="DE39" s="36">
        <v>0</v>
      </c>
      <c r="DF39" s="36">
        <v>0</v>
      </c>
      <c r="DG39" s="36">
        <v>1</v>
      </c>
      <c r="DH39" s="37">
        <f>IF(DB39&gt;0,((DC39*0.125)+(DD39*0.25)+(DE39*0.25)+(DF39*1)+(DG39*1))/DB39,"")</f>
        <v>0.14285714285714285</v>
      </c>
      <c r="DI39" s="35">
        <v>44805</v>
      </c>
      <c r="DJ39" s="20" t="s">
        <v>228</v>
      </c>
      <c r="DK39" s="20" t="s">
        <v>235</v>
      </c>
      <c r="DL39" s="20" t="s">
        <v>234</v>
      </c>
      <c r="DM39" s="20">
        <v>50</v>
      </c>
      <c r="DN39" s="20">
        <v>2</v>
      </c>
      <c r="DO39" s="20">
        <v>2</v>
      </c>
      <c r="DP39" s="20">
        <v>6</v>
      </c>
      <c r="DQ39" s="20">
        <v>0</v>
      </c>
      <c r="DR39" s="20">
        <v>0</v>
      </c>
      <c r="DS39" s="20">
        <v>0</v>
      </c>
      <c r="DT39" s="20">
        <v>0</v>
      </c>
      <c r="DU39" s="20">
        <v>0</v>
      </c>
      <c r="DV39" s="37" cm="1">
        <f t="array" ref="DV39">IF(AND(DI39:DP39&lt;&gt;""),((DQ39*0.125)+(DR39*0.25)+(DS39*0.25)+(DT39*1)+(DU39*1))/DP39,"")</f>
        <v>0</v>
      </c>
      <c r="DW39" s="21">
        <v>45358</v>
      </c>
      <c r="DX39" s="35">
        <v>45365</v>
      </c>
      <c r="DY39" s="20" t="s">
        <v>237</v>
      </c>
      <c r="DZ39" s="35">
        <v>45376</v>
      </c>
      <c r="EA39" s="35" t="s">
        <v>232</v>
      </c>
      <c r="EB39" s="40">
        <v>45380</v>
      </c>
      <c r="EC39" s="35">
        <v>45271</v>
      </c>
      <c r="ED39" s="20" t="s">
        <v>228</v>
      </c>
      <c r="EE39" s="20" t="s">
        <v>247</v>
      </c>
      <c r="EF39" s="20">
        <v>127</v>
      </c>
      <c r="EG39" s="20">
        <v>2</v>
      </c>
      <c r="EH39" s="20">
        <v>2</v>
      </c>
      <c r="EI39" s="20">
        <v>8</v>
      </c>
      <c r="EJ39" s="20">
        <v>0</v>
      </c>
      <c r="EK39" s="20">
        <v>0</v>
      </c>
      <c r="EL39" s="20">
        <v>0</v>
      </c>
      <c r="EM39" s="20">
        <v>0</v>
      </c>
      <c r="EN39" s="20">
        <v>0</v>
      </c>
      <c r="EO39" s="20">
        <v>0</v>
      </c>
      <c r="EP39" s="20">
        <v>0</v>
      </c>
      <c r="EQ39" s="20">
        <v>0</v>
      </c>
      <c r="ER39" s="20">
        <v>0</v>
      </c>
      <c r="ES39" s="34">
        <f>IF(EI39&lt;&gt;"",((EJ39*0.125)+((EK39+EL39+EM39+EN39+EO39)*0.25)+((EP39+EQ39+ER39)*1))/EI39,"")</f>
        <v>0</v>
      </c>
      <c r="ET39" s="35">
        <v>45575</v>
      </c>
      <c r="EU39" s="20" t="s">
        <v>248</v>
      </c>
      <c r="EV39" s="20" t="s">
        <v>234</v>
      </c>
      <c r="EW39" s="20">
        <v>276</v>
      </c>
      <c r="EX39" s="20">
        <v>3</v>
      </c>
      <c r="EY39" s="20">
        <v>3</v>
      </c>
      <c r="EZ39" s="20">
        <v>22</v>
      </c>
      <c r="FA39" s="20">
        <v>0</v>
      </c>
      <c r="FB39" s="20">
        <v>0</v>
      </c>
      <c r="FC39" s="20">
        <v>0</v>
      </c>
      <c r="FD39" s="20">
        <v>0</v>
      </c>
      <c r="FE39" s="20">
        <v>0</v>
      </c>
      <c r="FF39" s="20">
        <v>0</v>
      </c>
      <c r="FG39" s="20">
        <v>2</v>
      </c>
      <c r="FH39" s="20">
        <v>0</v>
      </c>
      <c r="FI39" s="20">
        <v>0</v>
      </c>
      <c r="FJ39" s="34">
        <f>IF(EZ39&lt;&gt;"",((FA39*0.125)+((FB39+FC39+FD39+FE39+FF39)*0.25)+((FG39+FH39+FI39)*1))/EZ39,"")</f>
        <v>9.0909090909090912E-2</v>
      </c>
      <c r="FK39" s="39">
        <v>33.529412000000001</v>
      </c>
      <c r="FL39" s="39">
        <v>-112.315634</v>
      </c>
      <c r="FM39" s="39">
        <v>33.167586576177868</v>
      </c>
      <c r="FN39" s="39">
        <v>33.891237423822133</v>
      </c>
      <c r="FO39" s="39">
        <v>-112.74968437128192</v>
      </c>
      <c r="FP39" s="39">
        <v>-111.88158362871809</v>
      </c>
      <c r="FQ39" s="39">
        <v>32.805761152355736</v>
      </c>
      <c r="FR39" s="39">
        <v>34.253062847644266</v>
      </c>
      <c r="FS39" s="39">
        <v>-113.18373474256384</v>
      </c>
      <c r="FT39" s="39">
        <v>-111.44753325743616</v>
      </c>
      <c r="FU39" s="35">
        <v>45818</v>
      </c>
      <c r="FV39" s="20" t="s">
        <v>248</v>
      </c>
      <c r="FW39" s="20" t="s">
        <v>355</v>
      </c>
      <c r="FX39" s="20">
        <v>217</v>
      </c>
      <c r="FY39" s="20">
        <v>2</v>
      </c>
      <c r="FZ39" s="20">
        <v>2</v>
      </c>
      <c r="GA39" s="20">
        <v>19</v>
      </c>
      <c r="GB39" s="20">
        <v>0</v>
      </c>
      <c r="GC39" s="20">
        <v>0</v>
      </c>
      <c r="GD39" s="20">
        <v>0</v>
      </c>
      <c r="GE39" s="20">
        <v>0</v>
      </c>
      <c r="GF39" s="20">
        <v>0</v>
      </c>
      <c r="GG39" s="20">
        <v>0</v>
      </c>
      <c r="GH39" s="20">
        <v>1</v>
      </c>
      <c r="GI39" s="20">
        <v>0</v>
      </c>
      <c r="GJ39" s="20">
        <v>1</v>
      </c>
      <c r="GK39" s="34">
        <f>IF(GA39&lt;&gt;"",((GB39*0.125)+((GC39+GD39+GE39+GF39+GG39)*0.25)+((GH39+GI39+GJ39)*1))/GA39,"")</f>
        <v>0.10526315789473684</v>
      </c>
      <c r="GL39" s="40">
        <v>45742</v>
      </c>
      <c r="GM39" s="40">
        <v>45748</v>
      </c>
      <c r="GN39" s="20" t="s">
        <v>237</v>
      </c>
      <c r="GO39" s="35">
        <v>45748</v>
      </c>
      <c r="GP39" s="20" t="s">
        <v>232</v>
      </c>
      <c r="GQ39" s="35">
        <v>45772</v>
      </c>
      <c r="HH39" s="34" t="str">
        <f>IF(GX39&lt;&gt;"",((GY39*0.125)+((GZ39+HA39+HB39+HC39+HD39)*0.25)+((HE39+HF39+HG39)*1))/GX39,"")</f>
        <v/>
      </c>
    </row>
    <row r="40" spans="1:216" ht="15" customHeight="1" x14ac:dyDescent="0.35">
      <c r="A40" s="11" t="s">
        <v>529</v>
      </c>
      <c r="B40" s="12" t="s">
        <v>530</v>
      </c>
      <c r="C40" s="13">
        <v>43009</v>
      </c>
      <c r="D40" s="13">
        <v>46073</v>
      </c>
      <c r="E40" s="14" t="s">
        <v>214</v>
      </c>
      <c r="F40" s="15" t="s">
        <v>531</v>
      </c>
      <c r="G40" s="15" t="s">
        <v>532</v>
      </c>
      <c r="H40" s="14" t="s">
        <v>466</v>
      </c>
      <c r="I40" s="16">
        <v>85249</v>
      </c>
      <c r="J40" s="17">
        <v>47414</v>
      </c>
      <c r="K40" s="18">
        <f ca="1">IF(A40&lt;&gt;"",RANDBETWEEN(1,2000)," ")</f>
        <v>1763</v>
      </c>
      <c r="L40" s="17" cm="1">
        <f t="array" ref="L40">IF(A40&lt;&gt;"",SUMPRODUCT(($E$2:$E$1303="Active") * (FK40 &gt;= $FM$2:$FM$1303) * (FK40 &lt;= $FN$2:$FN$1303) * (FL40 &gt;= $FO$2:$FO$1303) * (FL40 &lt;= $FP$2:$FP$1303)),"")</f>
        <v>7</v>
      </c>
      <c r="M40" s="17" cm="1">
        <f t="array" ref="M40">IF(A40&lt;&gt;"",SUMPRODUCT(($E$2:$E$1303="Active") * (FK40 &gt;= $FQ$2:$FQ$1303) * (FK40 &lt;= $FR$2:$FR$1303) * (FL40 &gt;= $FS$2:$FS$1303) * (FL40 &lt;= $FT$2:$FT$1303)),"")</f>
        <v>11</v>
      </c>
      <c r="N40" s="14" t="s">
        <v>287</v>
      </c>
      <c r="O40" s="14" t="s">
        <v>219</v>
      </c>
      <c r="P40" s="15" t="s">
        <v>533</v>
      </c>
      <c r="Q40" s="14" t="s">
        <v>534</v>
      </c>
      <c r="R40" s="15" t="s">
        <v>535</v>
      </c>
      <c r="S40" s="14" t="s">
        <v>224</v>
      </c>
      <c r="T40" s="20" t="s">
        <v>224</v>
      </c>
      <c r="U40" s="21"/>
      <c r="V40" s="22"/>
      <c r="W40" s="22"/>
      <c r="X40" s="22"/>
      <c r="Y40" s="22"/>
      <c r="Z40" s="22"/>
      <c r="AA40" s="48" t="s">
        <v>347</v>
      </c>
      <c r="AB40" s="43">
        <v>45930.541666666664</v>
      </c>
      <c r="AC40" s="24">
        <v>46023</v>
      </c>
      <c r="AD40" s="25">
        <v>281</v>
      </c>
      <c r="AE40" s="25">
        <v>252</v>
      </c>
      <c r="AF40" s="26">
        <v>292</v>
      </c>
      <c r="AG40" s="20">
        <v>356</v>
      </c>
      <c r="AH40" s="22">
        <v>232</v>
      </c>
      <c r="AI40" s="26">
        <v>126</v>
      </c>
      <c r="AN40" s="27">
        <f>IF(COUNT(DV40,ES40,FJ40,GK40,HH40)&gt;0,AVERAGE(DV40,ES40,FJ40,GK40,HH40),"")</f>
        <v>4.0909090909090909E-2</v>
      </c>
      <c r="AO40" s="28">
        <f>IF((E40&lt;&gt;""),COUNTA(AP40:BW40)+COUNTIF(T40,"No"),"")</f>
        <v>0</v>
      </c>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30">
        <v>44098</v>
      </c>
      <c r="BY40" s="30">
        <v>44117</v>
      </c>
      <c r="BZ40" s="14" t="s">
        <v>226</v>
      </c>
      <c r="CA40" s="30">
        <v>44123</v>
      </c>
      <c r="CB40" s="14" t="s">
        <v>232</v>
      </c>
      <c r="CC40" s="31">
        <v>43796</v>
      </c>
      <c r="CD40" s="32" t="s">
        <v>228</v>
      </c>
      <c r="CE40" s="33" t="s">
        <v>425</v>
      </c>
      <c r="CF40" s="33" t="s">
        <v>325</v>
      </c>
      <c r="CG40" s="29">
        <v>280</v>
      </c>
      <c r="CH40" s="29">
        <v>2</v>
      </c>
      <c r="CI40" s="29">
        <v>2</v>
      </c>
      <c r="CJ40" s="29">
        <v>10</v>
      </c>
      <c r="CK40" s="29">
        <v>0</v>
      </c>
      <c r="CL40" s="29">
        <v>2</v>
      </c>
      <c r="CM40" s="29">
        <v>0</v>
      </c>
      <c r="CN40" s="34">
        <f>IF(CJ40&gt;0,((CK40*0.125)+(CL40*0.25)+(CM40*1))/CJ40,"")</f>
        <v>0.05</v>
      </c>
      <c r="CO40" s="35">
        <v>44441</v>
      </c>
      <c r="CP40" s="35">
        <v>44461</v>
      </c>
      <c r="CQ40" s="20" t="s">
        <v>507</v>
      </c>
      <c r="CR40" s="35">
        <v>44470</v>
      </c>
      <c r="CS40" s="20" t="s">
        <v>232</v>
      </c>
      <c r="CT40" s="35">
        <v>44463</v>
      </c>
      <c r="CU40" s="35">
        <v>44491</v>
      </c>
      <c r="CV40" s="11" t="s">
        <v>228</v>
      </c>
      <c r="CW40" s="20" t="s">
        <v>233</v>
      </c>
      <c r="CX40" s="11" t="s">
        <v>234</v>
      </c>
      <c r="CY40" s="20">
        <v>139</v>
      </c>
      <c r="CZ40" s="36">
        <v>2</v>
      </c>
      <c r="DA40" s="36">
        <v>2</v>
      </c>
      <c r="DB40" s="36">
        <v>9</v>
      </c>
      <c r="DC40" s="36">
        <v>0</v>
      </c>
      <c r="DD40" s="36">
        <v>0</v>
      </c>
      <c r="DE40" s="36">
        <v>1</v>
      </c>
      <c r="DF40" s="36">
        <v>0</v>
      </c>
      <c r="DG40" s="36">
        <v>0</v>
      </c>
      <c r="DH40" s="37">
        <f>IF(DB40&gt;0,((DC40*0.125)+(DD40*0.25)+(DE40*0.25)+(DF40*1)+(DG40*1))/DB40,"")</f>
        <v>2.7777777777777776E-2</v>
      </c>
      <c r="DI40" s="35">
        <v>44866</v>
      </c>
      <c r="DJ40" s="20" t="s">
        <v>228</v>
      </c>
      <c r="DK40" s="20" t="s">
        <v>235</v>
      </c>
      <c r="DL40" s="20" t="s">
        <v>234</v>
      </c>
      <c r="DM40" s="20">
        <v>164</v>
      </c>
      <c r="DN40" s="20">
        <v>2</v>
      </c>
      <c r="DO40" s="20">
        <v>2</v>
      </c>
      <c r="DP40" s="20">
        <v>10</v>
      </c>
      <c r="DQ40" s="20">
        <v>0</v>
      </c>
      <c r="DR40" s="20">
        <v>0</v>
      </c>
      <c r="DS40" s="20">
        <v>0</v>
      </c>
      <c r="DT40" s="20">
        <v>0</v>
      </c>
      <c r="DU40" s="20">
        <v>0</v>
      </c>
      <c r="DV40" s="37" cm="1">
        <f t="array" ref="DV40">IF(AND(DI40:DP40&lt;&gt;""),((DQ40*0.125)+(DR40*0.25)+(DS40*0.25)+(DT40*1)+(DU40*1))/DP40,"")</f>
        <v>0</v>
      </c>
      <c r="DW40" s="21">
        <v>45357</v>
      </c>
      <c r="DX40" s="35">
        <v>45365</v>
      </c>
      <c r="DY40" s="20" t="s">
        <v>237</v>
      </c>
      <c r="DZ40" s="35">
        <v>45369</v>
      </c>
      <c r="EA40" s="35" t="s">
        <v>232</v>
      </c>
      <c r="EB40" s="40">
        <v>45380</v>
      </c>
      <c r="EC40" s="35">
        <v>45290</v>
      </c>
      <c r="ED40" s="20" t="s">
        <v>228</v>
      </c>
      <c r="EE40" s="20" t="s">
        <v>247</v>
      </c>
      <c r="EF40" s="20">
        <v>128</v>
      </c>
      <c r="EG40" s="20">
        <v>3</v>
      </c>
      <c r="EH40" s="20">
        <v>3</v>
      </c>
      <c r="EI40" s="20">
        <v>11</v>
      </c>
      <c r="EJ40" s="20">
        <v>0</v>
      </c>
      <c r="EK40" s="20">
        <v>0</v>
      </c>
      <c r="EL40" s="20">
        <v>0</v>
      </c>
      <c r="EM40" s="20">
        <v>1</v>
      </c>
      <c r="EN40" s="20">
        <v>0</v>
      </c>
      <c r="EO40" s="20">
        <v>0</v>
      </c>
      <c r="EP40" s="20">
        <v>1</v>
      </c>
      <c r="EQ40" s="20">
        <v>0</v>
      </c>
      <c r="ER40" s="20">
        <v>1</v>
      </c>
      <c r="ES40" s="34">
        <f>IF(EI40&lt;&gt;"",((EJ40*0.125)+((EK40+EL40+EM40+EN40+EO40)*0.25)+((EP40+EQ40+ER40)*1))/EI40,"")</f>
        <v>0.20454545454545456</v>
      </c>
      <c r="ET40" s="35">
        <v>45380</v>
      </c>
      <c r="EU40" s="20" t="s">
        <v>228</v>
      </c>
      <c r="EV40" s="20" t="s">
        <v>247</v>
      </c>
      <c r="EW40" s="20">
        <v>188</v>
      </c>
      <c r="EX40" s="20">
        <v>3</v>
      </c>
      <c r="EY40" s="20">
        <v>3</v>
      </c>
      <c r="EZ40" s="28">
        <v>15</v>
      </c>
      <c r="FA40" s="20">
        <v>0</v>
      </c>
      <c r="FB40" s="20">
        <v>0</v>
      </c>
      <c r="FC40" s="20">
        <v>0</v>
      </c>
      <c r="FD40" s="20">
        <v>0</v>
      </c>
      <c r="FE40" s="20">
        <v>0</v>
      </c>
      <c r="FF40" s="20">
        <v>0</v>
      </c>
      <c r="FG40" s="20">
        <v>0</v>
      </c>
      <c r="FH40" s="20">
        <v>0</v>
      </c>
      <c r="FI40" s="20">
        <v>0</v>
      </c>
      <c r="FJ40" s="34">
        <f>IF(EZ40&lt;&gt;"",((FA40*0.125)+((FB40+FC40+FD40+FE40+FF40)*0.25)+((FG40+FH40+FI40)*1))/EZ40,"")</f>
        <v>0</v>
      </c>
      <c r="FK40" s="39">
        <v>33.226329999999997</v>
      </c>
      <c r="FL40" s="39">
        <v>-111.785174</v>
      </c>
      <c r="FM40" s="39">
        <v>32.864504576177865</v>
      </c>
      <c r="FN40" s="39">
        <v>33.58815542382213</v>
      </c>
      <c r="FO40" s="39">
        <v>-112.21771431792958</v>
      </c>
      <c r="FP40" s="39">
        <v>-111.35263368207042</v>
      </c>
      <c r="FQ40" s="39">
        <v>32.502679152355732</v>
      </c>
      <c r="FR40" s="39">
        <v>33.949980847644262</v>
      </c>
      <c r="FS40" s="39">
        <v>-112.65025463585916</v>
      </c>
      <c r="FT40" s="39">
        <v>-110.92009336414084</v>
      </c>
      <c r="FU40" s="35">
        <v>45852</v>
      </c>
      <c r="FV40" s="20" t="s">
        <v>248</v>
      </c>
      <c r="FW40" s="20" t="s">
        <v>355</v>
      </c>
      <c r="FX40" s="20">
        <v>67</v>
      </c>
      <c r="FY40" s="20">
        <v>2</v>
      </c>
      <c r="FZ40" s="20">
        <v>2</v>
      </c>
      <c r="GA40" s="20">
        <v>5</v>
      </c>
      <c r="GB40" s="20">
        <v>5</v>
      </c>
      <c r="GC40" s="20">
        <v>0</v>
      </c>
      <c r="GD40" s="20">
        <v>0</v>
      </c>
      <c r="GE40" s="20">
        <v>0</v>
      </c>
      <c r="GF40" s="20">
        <v>0</v>
      </c>
      <c r="GG40" s="20">
        <v>0</v>
      </c>
      <c r="GH40" s="20">
        <v>0</v>
      </c>
      <c r="GI40" s="20">
        <v>0</v>
      </c>
      <c r="GJ40" s="20">
        <v>0</v>
      </c>
      <c r="GK40" s="34">
        <v>0</v>
      </c>
      <c r="GL40" s="40">
        <v>45741</v>
      </c>
      <c r="GM40" s="40">
        <v>45755</v>
      </c>
      <c r="GN40" s="11" t="s">
        <v>237</v>
      </c>
      <c r="GO40" s="40">
        <v>45755</v>
      </c>
      <c r="GP40" s="20" t="s">
        <v>232</v>
      </c>
      <c r="GQ40" s="35">
        <v>45772</v>
      </c>
      <c r="GR40" s="35">
        <v>46091</v>
      </c>
      <c r="GS40" s="20" t="s">
        <v>248</v>
      </c>
      <c r="GT40" s="20" t="s">
        <v>247</v>
      </c>
      <c r="GU40" s="20">
        <v>145</v>
      </c>
      <c r="GV40" s="20">
        <v>3</v>
      </c>
      <c r="GW40" s="20">
        <v>3</v>
      </c>
      <c r="GX40" s="20">
        <v>12</v>
      </c>
      <c r="GY40" s="20">
        <v>0</v>
      </c>
      <c r="GZ40" s="20">
        <v>0</v>
      </c>
      <c r="HA40" s="20">
        <v>0</v>
      </c>
      <c r="HB40" s="20">
        <v>0</v>
      </c>
      <c r="HC40" s="20">
        <v>0</v>
      </c>
      <c r="HD40" s="20">
        <v>0</v>
      </c>
      <c r="HE40" s="20">
        <v>0</v>
      </c>
      <c r="HF40" s="20">
        <v>0</v>
      </c>
      <c r="HG40" s="20">
        <v>0</v>
      </c>
      <c r="HH40" s="34">
        <f>IF(GX40&lt;&gt;"",((GY40*0.125)+((GZ40+HA40+HB40+HC40+HD40)*0.25)+((HE40+HF40+HG40)*1))/GX40,"")</f>
        <v>0</v>
      </c>
    </row>
    <row r="41" spans="1:216" ht="15" customHeight="1" x14ac:dyDescent="0.35">
      <c r="A41" s="11" t="s">
        <v>536</v>
      </c>
      <c r="B41" s="12" t="s">
        <v>537</v>
      </c>
      <c r="C41" s="13">
        <v>44488</v>
      </c>
      <c r="D41" s="13">
        <v>45456</v>
      </c>
      <c r="E41" s="11" t="s">
        <v>214</v>
      </c>
      <c r="F41" s="19" t="s">
        <v>538</v>
      </c>
      <c r="G41" s="19" t="s">
        <v>475</v>
      </c>
      <c r="H41" s="11" t="s">
        <v>466</v>
      </c>
      <c r="I41" s="42">
        <v>85735</v>
      </c>
      <c r="J41" s="17">
        <v>10522</v>
      </c>
      <c r="K41" s="18">
        <f ca="1">IF(A41&lt;&gt;"",RANDBETWEEN(1,2000)," ")</f>
        <v>74</v>
      </c>
      <c r="L41" s="17" cm="1">
        <f t="array" ref="L41">IF(A41&lt;&gt;"",SUMPRODUCT(($E$2:$E$1303="Active") * (FK41 &gt;= $FM$2:$FM$1303) * (FK41 &lt;= $FN$2:$FN$1303) * (FL41 &gt;= $FO$2:$FO$1303) * (FL41 &lt;= $FP$2:$FP$1303)),"")</f>
        <v>3</v>
      </c>
      <c r="M41" s="17" cm="1">
        <f t="array" ref="M41">IF(A41&lt;&gt;"",SUMPRODUCT(($E$2:$E$1303="Active") * (FK41 &gt;= $FQ$2:$FQ$1303) * (FK41 &lt;= $FR$2:$FR$1303) * (FL41 &gt;= $FS$2:$FS$1303) * (FL41 &lt;= $FT$2:$FT$1303)),"")</f>
        <v>3</v>
      </c>
      <c r="N41" s="11" t="s">
        <v>287</v>
      </c>
      <c r="O41" s="14" t="s">
        <v>219</v>
      </c>
      <c r="P41" s="19" t="s">
        <v>539</v>
      </c>
      <c r="Q41" s="11" t="s">
        <v>540</v>
      </c>
      <c r="R41" s="19" t="s">
        <v>541</v>
      </c>
      <c r="S41" s="11" t="s">
        <v>224</v>
      </c>
      <c r="T41" s="20" t="s">
        <v>224</v>
      </c>
      <c r="U41" s="21"/>
      <c r="V41" s="22"/>
      <c r="W41" s="22"/>
      <c r="X41" s="22"/>
      <c r="Y41" s="22"/>
      <c r="Z41" s="22"/>
      <c r="AA41" s="22" t="s">
        <v>542</v>
      </c>
      <c r="AB41" s="43">
        <v>46021.5625</v>
      </c>
      <c r="AC41" s="24">
        <v>46023</v>
      </c>
      <c r="AD41" s="25">
        <v>0</v>
      </c>
      <c r="AE41" s="25">
        <v>46</v>
      </c>
      <c r="AF41" s="26">
        <v>305</v>
      </c>
      <c r="AG41" s="20">
        <v>410</v>
      </c>
      <c r="AH41" s="22">
        <v>819</v>
      </c>
      <c r="AI41" s="26">
        <v>861</v>
      </c>
      <c r="AN41" s="27">
        <f>IF(COUNT(DV41,ES41,FJ41,GK41,HH41)&gt;0,AVERAGE(DV41,ES41,FJ41,GK41,HH41),"")</f>
        <v>4.5833333333333334E-3</v>
      </c>
      <c r="AO41" s="28">
        <f>IF((E41&lt;&gt;""),COUNTA(AP41:BW41)+COUNTIF(T41,"No"),"")</f>
        <v>2</v>
      </c>
      <c r="AT41" s="20" t="s">
        <v>224</v>
      </c>
      <c r="BP41" s="20" t="s">
        <v>224</v>
      </c>
      <c r="CN41" s="34" t="str">
        <f>IF(CJ41&gt;0,((CK41*0.125)+(CL41*0.25)+(CM41*1))/CJ41,"")</f>
        <v/>
      </c>
      <c r="CO41" s="35">
        <v>44459</v>
      </c>
      <c r="CP41" s="35">
        <v>44459</v>
      </c>
      <c r="CQ41" s="20" t="s">
        <v>266</v>
      </c>
      <c r="CR41" s="47">
        <v>44488</v>
      </c>
      <c r="CS41" s="20" t="s">
        <v>232</v>
      </c>
      <c r="CT41" s="35">
        <v>44466</v>
      </c>
      <c r="CV41" s="11" t="s">
        <v>228</v>
      </c>
      <c r="CW41" s="20" t="s">
        <v>233</v>
      </c>
      <c r="CX41" s="11" t="s">
        <v>234</v>
      </c>
      <c r="CY41" s="20">
        <v>0</v>
      </c>
      <c r="CZ41" s="36">
        <v>0</v>
      </c>
      <c r="DA41" s="36">
        <v>0</v>
      </c>
      <c r="DB41" s="36">
        <v>0</v>
      </c>
      <c r="DC41" s="36">
        <v>0</v>
      </c>
      <c r="DD41" s="36">
        <v>0</v>
      </c>
      <c r="DE41" s="36">
        <v>0</v>
      </c>
      <c r="DF41" s="36">
        <v>0</v>
      </c>
      <c r="DG41" s="36">
        <v>0</v>
      </c>
      <c r="DJ41" s="20" t="s">
        <v>248</v>
      </c>
      <c r="DK41" s="20" t="s">
        <v>235</v>
      </c>
      <c r="DL41" s="20" t="s">
        <v>234</v>
      </c>
      <c r="DM41" s="20">
        <v>0</v>
      </c>
      <c r="DN41" s="20">
        <v>0</v>
      </c>
      <c r="DO41" s="20">
        <v>0</v>
      </c>
      <c r="DP41" s="20">
        <v>0</v>
      </c>
      <c r="DQ41" s="20">
        <v>0</v>
      </c>
      <c r="DR41" s="20">
        <v>0</v>
      </c>
      <c r="DS41" s="20">
        <v>0</v>
      </c>
      <c r="DT41" s="20">
        <v>0</v>
      </c>
      <c r="DU41" s="20">
        <v>0</v>
      </c>
      <c r="DW41" s="21">
        <v>45357</v>
      </c>
      <c r="DX41" s="35">
        <v>45365</v>
      </c>
      <c r="DY41" s="20" t="s">
        <v>237</v>
      </c>
      <c r="DZ41" s="35">
        <v>45369</v>
      </c>
      <c r="EA41" s="35" t="s">
        <v>232</v>
      </c>
      <c r="EB41" s="40">
        <v>45380</v>
      </c>
      <c r="EC41" s="35">
        <v>45290</v>
      </c>
      <c r="ED41" s="20" t="s">
        <v>228</v>
      </c>
      <c r="EE41" s="20" t="s">
        <v>247</v>
      </c>
      <c r="EF41" s="20">
        <v>147</v>
      </c>
      <c r="EG41" s="20">
        <v>4</v>
      </c>
      <c r="EH41" s="20">
        <v>4</v>
      </c>
      <c r="EI41" s="20">
        <v>15</v>
      </c>
      <c r="EJ41" s="20">
        <v>1</v>
      </c>
      <c r="EK41" s="20">
        <v>0</v>
      </c>
      <c r="EL41" s="20">
        <v>0</v>
      </c>
      <c r="EM41" s="20">
        <v>0</v>
      </c>
      <c r="EN41" s="20">
        <v>0</v>
      </c>
      <c r="EO41" s="20">
        <v>0</v>
      </c>
      <c r="EP41" s="20">
        <v>0</v>
      </c>
      <c r="EQ41" s="20">
        <v>0</v>
      </c>
      <c r="ER41" s="20">
        <v>0</v>
      </c>
      <c r="ES41" s="34">
        <f>IF(EI41&lt;&gt;"",((EJ41*0.125)+((EK41+EL41+EM41+EN41+EO41)*0.25)+((EP41+EQ41+ER41)*1))/EI41,"")</f>
        <v>8.3333333333333332E-3</v>
      </c>
      <c r="ET41" s="35">
        <v>45636</v>
      </c>
      <c r="EU41" s="20" t="s">
        <v>228</v>
      </c>
      <c r="EV41" s="20" t="s">
        <v>234</v>
      </c>
      <c r="EW41" s="20">
        <v>526</v>
      </c>
      <c r="EX41" s="20">
        <v>4</v>
      </c>
      <c r="EY41" s="20">
        <v>4</v>
      </c>
      <c r="EZ41" s="20">
        <v>25</v>
      </c>
      <c r="FA41" s="20">
        <v>0</v>
      </c>
      <c r="FB41" s="20">
        <v>0</v>
      </c>
      <c r="FC41" s="20">
        <v>0</v>
      </c>
      <c r="FD41" s="20">
        <v>1</v>
      </c>
      <c r="FE41" s="20">
        <v>0</v>
      </c>
      <c r="FF41" s="20">
        <v>0</v>
      </c>
      <c r="FG41" s="20">
        <v>0</v>
      </c>
      <c r="FH41" s="20">
        <v>0</v>
      </c>
      <c r="FI41" s="20">
        <v>0</v>
      </c>
      <c r="FJ41" s="34">
        <f>IF(EZ41&lt;&gt;"",((FA41*0.125)+((FB41+FC41+FD41+FE41+FF41)*0.25)+((FG41+FH41+FI41)*1))/EZ41,"")</f>
        <v>0.01</v>
      </c>
      <c r="FK41" s="39">
        <v>32.095447999999998</v>
      </c>
      <c r="FL41" s="39">
        <v>-111.309363</v>
      </c>
      <c r="FM41" s="39">
        <v>31.733622576177865</v>
      </c>
      <c r="FN41" s="39">
        <v>32.45727342382213</v>
      </c>
      <c r="FO41" s="39">
        <v>-111.73646491336726</v>
      </c>
      <c r="FP41" s="39">
        <v>-110.88226108663275</v>
      </c>
      <c r="FQ41" s="39">
        <v>31.371797152355732</v>
      </c>
      <c r="FR41" s="39">
        <v>32.819098847644263</v>
      </c>
      <c r="FS41" s="39">
        <v>-112.16356682673451</v>
      </c>
      <c r="FT41" s="39">
        <v>-110.4551591732655</v>
      </c>
      <c r="FU41" s="35">
        <v>45729</v>
      </c>
      <c r="FV41" s="20" t="s">
        <v>248</v>
      </c>
      <c r="FW41" s="20" t="s">
        <v>247</v>
      </c>
      <c r="FX41" s="20">
        <v>293</v>
      </c>
      <c r="FY41" s="20">
        <v>4</v>
      </c>
      <c r="FZ41" s="20">
        <v>4</v>
      </c>
      <c r="GA41" s="20">
        <v>25</v>
      </c>
      <c r="GB41" s="20">
        <v>0</v>
      </c>
      <c r="GC41" s="20">
        <v>0</v>
      </c>
      <c r="GD41" s="20">
        <v>0</v>
      </c>
      <c r="GE41" s="20">
        <v>0</v>
      </c>
      <c r="GF41" s="20">
        <v>0</v>
      </c>
      <c r="GG41" s="20">
        <v>0</v>
      </c>
      <c r="GH41" s="20">
        <v>0</v>
      </c>
      <c r="GI41" s="20">
        <v>0</v>
      </c>
      <c r="GJ41" s="20">
        <v>0</v>
      </c>
      <c r="GK41" s="34">
        <f>IF(GA41&lt;&gt;"",((GB41*0.125)+((GC41+GD41+GE41+GF41+GG41)*0.25)+((GH41+GI41+GJ41)*1))/GA41,"")</f>
        <v>0</v>
      </c>
      <c r="GL41" s="40">
        <v>46108</v>
      </c>
      <c r="GM41" s="35">
        <v>46128</v>
      </c>
      <c r="GN41" s="20" t="s">
        <v>372</v>
      </c>
      <c r="GO41" s="35">
        <v>46128</v>
      </c>
      <c r="GP41" s="20" t="s">
        <v>232</v>
      </c>
      <c r="GR41" s="35">
        <v>46114</v>
      </c>
      <c r="GS41" s="20" t="s">
        <v>248</v>
      </c>
      <c r="GT41" s="20" t="s">
        <v>247</v>
      </c>
      <c r="GU41" s="20">
        <v>136</v>
      </c>
      <c r="GV41" s="20">
        <v>2</v>
      </c>
      <c r="GW41" s="20">
        <v>2</v>
      </c>
      <c r="GX41" s="20">
        <v>11</v>
      </c>
      <c r="GY41" s="20">
        <v>0</v>
      </c>
      <c r="GZ41" s="20">
        <v>0</v>
      </c>
      <c r="HA41" s="20">
        <v>0</v>
      </c>
      <c r="HB41" s="20">
        <v>0</v>
      </c>
      <c r="HC41" s="20">
        <v>0</v>
      </c>
      <c r="HD41" s="20">
        <v>0</v>
      </c>
      <c r="HE41" s="20">
        <v>0</v>
      </c>
      <c r="HF41" s="20">
        <v>0</v>
      </c>
      <c r="HG41" s="20">
        <v>0</v>
      </c>
      <c r="HH41" s="34">
        <f>IF(GX41&lt;&gt;"",((GY41*0.125)+((GZ41+HA41+HB41+HC41+HD41)*0.25)+((HE41+HF41+HG41)*1))/GX41,"")</f>
        <v>0</v>
      </c>
    </row>
    <row r="42" spans="1:216" ht="15" customHeight="1" x14ac:dyDescent="0.35">
      <c r="A42" s="11" t="s">
        <v>543</v>
      </c>
      <c r="B42" s="12" t="s">
        <v>544</v>
      </c>
      <c r="C42" s="13">
        <v>43009</v>
      </c>
      <c r="D42" s="13"/>
      <c r="E42" s="14" t="s">
        <v>214</v>
      </c>
      <c r="F42" s="15" t="s">
        <v>545</v>
      </c>
      <c r="G42" s="15" t="s">
        <v>518</v>
      </c>
      <c r="H42" s="14" t="s">
        <v>466</v>
      </c>
      <c r="I42" s="16">
        <v>85215</v>
      </c>
      <c r="J42" s="17">
        <v>16461</v>
      </c>
      <c r="K42" s="18">
        <f ca="1">IF(A42&lt;&gt;"",RANDBETWEEN(1,2000)," ")</f>
        <v>1138</v>
      </c>
      <c r="L42" s="17" cm="1">
        <f t="array" ref="L42">IF(A42&lt;&gt;"",SUMPRODUCT(($E$2:$E$1303="Active") * (FK42 &gt;= $FM$2:$FM$1303) * (FK42 &lt;= $FN$2:$FN$1303) * (FL42 &gt;= $FO$2:$FO$1303) * (FL42 &lt;= $FP$2:$FP$1303)),"")</f>
        <v>7</v>
      </c>
      <c r="M42" s="17" cm="1">
        <f t="array" ref="M42">IF(A42&lt;&gt;"",SUMPRODUCT(($E$2:$E$1303="Active") * (FK42 &gt;= $FQ$2:$FQ$1303) * (FK42 &lt;= $FR$2:$FR$1303) * (FL42 &gt;= $FS$2:$FS$1303) * (FL42 &lt;= $FT$2:$FT$1303)),"")</f>
        <v>11</v>
      </c>
      <c r="N42" s="14" t="s">
        <v>287</v>
      </c>
      <c r="O42" s="14" t="s">
        <v>219</v>
      </c>
      <c r="P42" s="15" t="s">
        <v>546</v>
      </c>
      <c r="Q42" s="14" t="s">
        <v>547</v>
      </c>
      <c r="R42" s="15" t="s">
        <v>548</v>
      </c>
      <c r="S42" s="14" t="s">
        <v>223</v>
      </c>
      <c r="T42" s="20" t="s">
        <v>224</v>
      </c>
      <c r="U42" s="21"/>
      <c r="V42" s="22"/>
      <c r="W42" s="22"/>
      <c r="X42" s="22"/>
      <c r="Y42" s="22"/>
      <c r="Z42" s="22"/>
      <c r="AA42" s="48" t="s">
        <v>347</v>
      </c>
      <c r="AB42" s="43">
        <v>46014.458333333336</v>
      </c>
      <c r="AC42" s="24">
        <v>46023</v>
      </c>
      <c r="AD42" s="25">
        <v>1233</v>
      </c>
      <c r="AE42" s="25">
        <v>1215</v>
      </c>
      <c r="AF42" s="26">
        <v>2139</v>
      </c>
      <c r="AG42" s="20">
        <v>2215</v>
      </c>
      <c r="AH42" s="22">
        <v>1852</v>
      </c>
      <c r="AI42" s="26">
        <v>1766</v>
      </c>
      <c r="AN42" s="27">
        <f>IF(COUNT(DV42,ES42,FJ42,GK42,HH42)&gt;0,AVERAGE(DV42,ES42,FJ42,GK42,HH42),"")</f>
        <v>0.11895833333333333</v>
      </c>
      <c r="AO42" s="28">
        <f>IF((E42&lt;&gt;""),COUNTA(AP42:BW42)+COUNTIF(T42,"No"),"")</f>
        <v>0</v>
      </c>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30">
        <v>44103</v>
      </c>
      <c r="BY42" s="30">
        <v>44118</v>
      </c>
      <c r="BZ42" s="14" t="s">
        <v>226</v>
      </c>
      <c r="CA42" s="30">
        <v>44123</v>
      </c>
      <c r="CB42" s="14" t="s">
        <v>232</v>
      </c>
      <c r="CC42" s="31">
        <v>43791</v>
      </c>
      <c r="CD42" s="32" t="s">
        <v>228</v>
      </c>
      <c r="CE42" s="33" t="s">
        <v>425</v>
      </c>
      <c r="CF42" s="33" t="s">
        <v>325</v>
      </c>
      <c r="CG42" s="29">
        <v>504</v>
      </c>
      <c r="CH42" s="29">
        <v>2</v>
      </c>
      <c r="CI42" s="29">
        <v>2</v>
      </c>
      <c r="CJ42" s="29">
        <v>10</v>
      </c>
      <c r="CK42" s="29">
        <v>1</v>
      </c>
      <c r="CL42" s="29">
        <v>2</v>
      </c>
      <c r="CM42" s="29">
        <v>0</v>
      </c>
      <c r="CN42" s="34">
        <f>IF(CJ42&gt;0,((CK42*0.125)+(CL42*0.25)+(CM42*1))/CJ42,"")</f>
        <v>6.25E-2</v>
      </c>
      <c r="CO42" s="35">
        <v>44357</v>
      </c>
      <c r="CP42" s="35">
        <v>44358</v>
      </c>
      <c r="CQ42" s="20" t="s">
        <v>470</v>
      </c>
      <c r="CR42" s="35">
        <v>44368</v>
      </c>
      <c r="CS42" s="20" t="s">
        <v>232</v>
      </c>
      <c r="CT42" s="35">
        <v>44361</v>
      </c>
      <c r="CU42" s="35">
        <v>44494</v>
      </c>
      <c r="CV42" s="11" t="s">
        <v>228</v>
      </c>
      <c r="CW42" s="20" t="s">
        <v>233</v>
      </c>
      <c r="CX42" s="11" t="s">
        <v>234</v>
      </c>
      <c r="CY42" s="20">
        <v>585</v>
      </c>
      <c r="CZ42" s="36">
        <v>3</v>
      </c>
      <c r="DA42" s="36">
        <v>3</v>
      </c>
      <c r="DB42" s="36">
        <v>12</v>
      </c>
      <c r="DC42" s="36">
        <v>0</v>
      </c>
      <c r="DD42" s="36">
        <v>0</v>
      </c>
      <c r="DE42" s="36">
        <v>0</v>
      </c>
      <c r="DF42" s="36">
        <v>3</v>
      </c>
      <c r="DG42" s="36">
        <v>0</v>
      </c>
      <c r="DH42" s="37">
        <f>IF(DB42&gt;0,((DC42*0.125)+(DD42*0.25)+(DE42*0.25)+(DF42*1)+(DG42*1))/DB42,"")</f>
        <v>0.25</v>
      </c>
      <c r="DI42" s="35">
        <v>44774</v>
      </c>
      <c r="DJ42" s="20" t="s">
        <v>228</v>
      </c>
      <c r="DK42" s="20" t="s">
        <v>235</v>
      </c>
      <c r="DL42" s="20" t="s">
        <v>234</v>
      </c>
      <c r="DM42" s="20">
        <v>933</v>
      </c>
      <c r="DN42" s="20">
        <v>3</v>
      </c>
      <c r="DO42" s="20">
        <v>3</v>
      </c>
      <c r="DP42" s="20">
        <v>14</v>
      </c>
      <c r="DQ42" s="20">
        <v>0</v>
      </c>
      <c r="DR42" s="20">
        <v>3</v>
      </c>
      <c r="DS42" s="20">
        <v>0</v>
      </c>
      <c r="DT42" s="20">
        <v>0</v>
      </c>
      <c r="DU42" s="20">
        <v>1</v>
      </c>
      <c r="DV42" s="37" cm="1">
        <f t="array" ref="DV42">IF(AND(DI42:DP42&lt;&gt;""),((DQ42*0.125)+(DR42*0.25)+(DS42*0.25)+(DT42*1)+(DU42*1))/DP42,"")</f>
        <v>0.125</v>
      </c>
      <c r="DW42" s="35">
        <v>45357</v>
      </c>
      <c r="DX42" s="35">
        <v>45365</v>
      </c>
      <c r="DY42" s="20" t="s">
        <v>492</v>
      </c>
      <c r="DZ42" s="35">
        <v>45376</v>
      </c>
      <c r="EA42" s="35" t="s">
        <v>232</v>
      </c>
      <c r="EB42" s="40">
        <v>45380</v>
      </c>
      <c r="EC42" s="35">
        <v>45251</v>
      </c>
      <c r="ED42" s="20" t="s">
        <v>248</v>
      </c>
      <c r="EE42" s="20" t="s">
        <v>247</v>
      </c>
      <c r="EF42" s="20">
        <v>1155</v>
      </c>
      <c r="EG42" s="20">
        <v>4</v>
      </c>
      <c r="EH42" s="20">
        <v>4</v>
      </c>
      <c r="EI42" s="20">
        <v>12</v>
      </c>
      <c r="EJ42" s="20">
        <v>0</v>
      </c>
      <c r="EK42" s="20">
        <v>0</v>
      </c>
      <c r="EL42" s="20">
        <v>1</v>
      </c>
      <c r="EM42" s="20">
        <v>0</v>
      </c>
      <c r="EN42" s="20">
        <v>0</v>
      </c>
      <c r="EO42" s="20">
        <v>0</v>
      </c>
      <c r="EP42" s="20">
        <v>2</v>
      </c>
      <c r="EQ42" s="20">
        <v>0</v>
      </c>
      <c r="ER42" s="20">
        <v>1</v>
      </c>
      <c r="ES42" s="46">
        <f>IF(EI42&lt;&gt;"",((EJ42*0.125)+((EK42+EL42+EM42+EN42+EO42)*0.25)+((EP42+EQ42+ER42)*1))/EI42,"")</f>
        <v>0.27083333333333331</v>
      </c>
      <c r="ET42" s="35">
        <v>45371</v>
      </c>
      <c r="EU42" s="20" t="s">
        <v>228</v>
      </c>
      <c r="EV42" s="20" t="s">
        <v>247</v>
      </c>
      <c r="EW42" s="20">
        <v>1142</v>
      </c>
      <c r="EX42" s="20">
        <v>2</v>
      </c>
      <c r="EY42" s="20">
        <v>2</v>
      </c>
      <c r="EZ42" s="28">
        <v>25</v>
      </c>
      <c r="FA42" s="20">
        <v>0</v>
      </c>
      <c r="FB42" s="20">
        <v>0</v>
      </c>
      <c r="FC42" s="20">
        <v>0</v>
      </c>
      <c r="FD42" s="20">
        <v>0</v>
      </c>
      <c r="FE42" s="20">
        <v>0</v>
      </c>
      <c r="FF42" s="20">
        <v>0</v>
      </c>
      <c r="FG42" s="20">
        <v>2</v>
      </c>
      <c r="FH42" s="20">
        <v>0</v>
      </c>
      <c r="FI42" s="20">
        <v>0</v>
      </c>
      <c r="FJ42" s="34">
        <f>IF(EZ42&lt;&gt;"",((FA42*0.125)+((FB42+FC42+FD42+FE42+FF42)*0.25)+((FG42+FH42+FI42)*1))/EZ42,"")</f>
        <v>0.08</v>
      </c>
      <c r="FK42" s="39">
        <v>33.531652000000001</v>
      </c>
      <c r="FL42" s="39">
        <v>-111.645816</v>
      </c>
      <c r="FM42" s="39">
        <v>33.169826576177869</v>
      </c>
      <c r="FN42" s="39">
        <v>33.893477423822134</v>
      </c>
      <c r="FO42" s="39">
        <v>-112.07987761621219</v>
      </c>
      <c r="FP42" s="39">
        <v>-111.21175438378781</v>
      </c>
      <c r="FQ42" s="39">
        <v>32.808001152355736</v>
      </c>
      <c r="FR42" s="39">
        <v>34.255302847644266</v>
      </c>
      <c r="FS42" s="39">
        <v>-112.51393923242438</v>
      </c>
      <c r="FT42" s="39">
        <v>-110.77769276757562</v>
      </c>
      <c r="FU42" s="35">
        <v>45838</v>
      </c>
      <c r="FV42" s="20" t="s">
        <v>248</v>
      </c>
      <c r="FW42" s="20" t="s">
        <v>355</v>
      </c>
      <c r="FX42" s="20">
        <v>755</v>
      </c>
      <c r="FY42" s="20">
        <v>2</v>
      </c>
      <c r="FZ42" s="20">
        <v>2</v>
      </c>
      <c r="GA42" s="20">
        <v>25</v>
      </c>
      <c r="GB42" s="20">
        <v>0</v>
      </c>
      <c r="GC42" s="20">
        <v>0</v>
      </c>
      <c r="GD42" s="20">
        <v>0</v>
      </c>
      <c r="GE42" s="20">
        <v>0</v>
      </c>
      <c r="GF42" s="20">
        <v>0</v>
      </c>
      <c r="GG42" s="20">
        <v>0</v>
      </c>
      <c r="GH42" s="20">
        <v>0</v>
      </c>
      <c r="GI42" s="20">
        <v>0</v>
      </c>
      <c r="GJ42" s="20">
        <v>0</v>
      </c>
      <c r="GK42" s="34">
        <v>0</v>
      </c>
      <c r="GL42" s="40">
        <v>45741</v>
      </c>
      <c r="GM42" s="40">
        <v>45756</v>
      </c>
      <c r="GN42" s="11" t="s">
        <v>237</v>
      </c>
      <c r="GO42" s="40">
        <v>45756</v>
      </c>
      <c r="GP42" s="20" t="s">
        <v>232</v>
      </c>
      <c r="GQ42" s="35">
        <v>45772</v>
      </c>
      <c r="HH42" s="34" t="str">
        <f>IF(GX42&lt;&gt;"",((GY42*0.125)+((GZ42+HA42+HB42+HC42+HD42)*0.25)+((HE42+HF42+HG42)*1))/GX42,"")</f>
        <v/>
      </c>
    </row>
    <row r="43" spans="1:216" ht="15" customHeight="1" x14ac:dyDescent="0.35">
      <c r="A43" s="11" t="s">
        <v>549</v>
      </c>
      <c r="B43" s="12" t="s">
        <v>550</v>
      </c>
      <c r="C43" s="13">
        <v>43009</v>
      </c>
      <c r="D43" s="13"/>
      <c r="E43" s="14" t="s">
        <v>214</v>
      </c>
      <c r="F43" s="15" t="s">
        <v>551</v>
      </c>
      <c r="G43" s="15" t="s">
        <v>552</v>
      </c>
      <c r="H43" s="14" t="s">
        <v>466</v>
      </c>
      <c r="I43" s="16">
        <v>86301</v>
      </c>
      <c r="J43" s="17">
        <v>25115</v>
      </c>
      <c r="K43" s="18">
        <f ca="1">IF(A43&lt;&gt;"",RANDBETWEEN(1,2000)," ")</f>
        <v>915</v>
      </c>
      <c r="L43" s="17" cm="1">
        <f t="array" ref="L43">IF(A43&lt;&gt;"",SUMPRODUCT(($E$2:$E$1303="Active") * (FK43 &gt;= $FM$2:$FM$1303) * (FK43 &lt;= $FN$2:$FN$1303) * (FL43 &gt;= $FO$2:$FO$1303) * (FL43 &lt;= $FP$2:$FP$1303)),"")</f>
        <v>2</v>
      </c>
      <c r="M43" s="17" cm="1">
        <f t="array" ref="M43">IF(A43&lt;&gt;"",SUMPRODUCT(($E$2:$E$1303="Active") * (FK43 &gt;= $FQ$2:$FQ$1303) * (FK43 &lt;= $FR$2:$FR$1303) * (FL43 &gt;= $FS$2:$FS$1303) * (FL43 &lt;= $FT$2:$FT$1303)),"")</f>
        <v>2</v>
      </c>
      <c r="N43" s="14" t="s">
        <v>287</v>
      </c>
      <c r="O43" s="14" t="s">
        <v>219</v>
      </c>
      <c r="P43" s="15" t="s">
        <v>553</v>
      </c>
      <c r="Q43" s="14" t="s">
        <v>554</v>
      </c>
      <c r="R43" s="15" t="s">
        <v>555</v>
      </c>
      <c r="S43" s="14" t="s">
        <v>223</v>
      </c>
      <c r="T43" s="20" t="s">
        <v>224</v>
      </c>
      <c r="U43" s="21"/>
      <c r="V43" s="22"/>
      <c r="W43" s="22"/>
      <c r="X43" s="22"/>
      <c r="Y43" s="22"/>
      <c r="Z43" s="22"/>
      <c r="AA43" s="22" t="s">
        <v>542</v>
      </c>
      <c r="AB43" s="43">
        <v>46013.375</v>
      </c>
      <c r="AC43" s="24">
        <v>46023</v>
      </c>
      <c r="AD43" s="25">
        <v>486</v>
      </c>
      <c r="AE43" s="25">
        <v>1012</v>
      </c>
      <c r="AF43" s="26">
        <v>1136</v>
      </c>
      <c r="AG43" s="20">
        <v>1178</v>
      </c>
      <c r="AH43" s="22">
        <v>1253</v>
      </c>
      <c r="AI43" s="26">
        <v>1673</v>
      </c>
      <c r="AN43" s="27">
        <f>IF(COUNT(DV43,ES43,FJ43,GK43,HH43)&gt;0,AVERAGE(DV43,ES43,FJ43,GK43,HH43),"")</f>
        <v>9.7747035573122532E-2</v>
      </c>
      <c r="AO43" s="28">
        <f>IF((E43&lt;&gt;""),COUNTA(AP43:BW43)+COUNTIF(T43,"No"),"")</f>
        <v>2</v>
      </c>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0" t="s">
        <v>224</v>
      </c>
      <c r="BQ43" s="29"/>
      <c r="BR43" s="29"/>
      <c r="BS43" s="29"/>
      <c r="BT43" s="20" t="s">
        <v>556</v>
      </c>
      <c r="BU43" s="29"/>
      <c r="BV43" s="29"/>
      <c r="BW43" s="29"/>
      <c r="BX43" s="30">
        <v>44104</v>
      </c>
      <c r="BY43" s="30">
        <v>44118</v>
      </c>
      <c r="BZ43" s="14" t="s">
        <v>226</v>
      </c>
      <c r="CA43" s="30">
        <v>44123</v>
      </c>
      <c r="CB43" s="14" t="s">
        <v>232</v>
      </c>
      <c r="CC43" s="31">
        <v>43808</v>
      </c>
      <c r="CD43" s="32" t="s">
        <v>226</v>
      </c>
      <c r="CE43" s="33" t="s">
        <v>425</v>
      </c>
      <c r="CF43" s="33" t="s">
        <v>325</v>
      </c>
      <c r="CG43" s="29">
        <v>331</v>
      </c>
      <c r="CH43" s="29">
        <v>4</v>
      </c>
      <c r="CI43" s="29">
        <v>4</v>
      </c>
      <c r="CJ43" s="29">
        <v>20</v>
      </c>
      <c r="CK43" s="29">
        <v>1</v>
      </c>
      <c r="CL43" s="29">
        <v>3</v>
      </c>
      <c r="CM43" s="29">
        <v>2</v>
      </c>
      <c r="CN43" s="34">
        <f>IF(CJ43&gt;0,((CK43*0.125)+(CL43*0.25)+(CM43*1))/CJ43,"")</f>
        <v>0.14374999999999999</v>
      </c>
      <c r="CO43" s="35">
        <v>44357</v>
      </c>
      <c r="CP43" s="35">
        <v>44358</v>
      </c>
      <c r="CQ43" s="20" t="s">
        <v>470</v>
      </c>
      <c r="CR43" s="35">
        <v>44368</v>
      </c>
      <c r="CS43" s="20" t="s">
        <v>232</v>
      </c>
      <c r="CT43" s="35">
        <v>44361</v>
      </c>
      <c r="CU43" s="35">
        <v>44453</v>
      </c>
      <c r="CV43" s="20" t="s">
        <v>228</v>
      </c>
      <c r="CW43" s="20" t="s">
        <v>233</v>
      </c>
      <c r="CX43" s="11" t="s">
        <v>234</v>
      </c>
      <c r="CY43" s="20">
        <v>351</v>
      </c>
      <c r="CZ43" s="36">
        <v>7</v>
      </c>
      <c r="DA43" s="36">
        <v>7</v>
      </c>
      <c r="DB43" s="36">
        <v>30</v>
      </c>
      <c r="DC43" s="36">
        <v>0</v>
      </c>
      <c r="DD43" s="36">
        <v>0</v>
      </c>
      <c r="DE43" s="36">
        <v>2</v>
      </c>
      <c r="DF43" s="36">
        <v>0</v>
      </c>
      <c r="DG43" s="36">
        <v>0</v>
      </c>
      <c r="DH43" s="37">
        <f>IF(DB43&gt;0,((DC43*0.125)+(DD43*0.25)+(DE43*0.25)+(DF43*1)+(DG43*1))/DB43,"")</f>
        <v>1.6666666666666666E-2</v>
      </c>
      <c r="DI43" s="35">
        <v>44866</v>
      </c>
      <c r="DJ43" s="20" t="s">
        <v>228</v>
      </c>
      <c r="DK43" s="20" t="s">
        <v>235</v>
      </c>
      <c r="DL43" s="20" t="s">
        <v>234</v>
      </c>
      <c r="DM43" s="20">
        <v>463</v>
      </c>
      <c r="DN43" s="20">
        <v>5</v>
      </c>
      <c r="DO43" s="20">
        <v>5</v>
      </c>
      <c r="DP43" s="20">
        <v>23</v>
      </c>
      <c r="DQ43" s="20">
        <v>0</v>
      </c>
      <c r="DR43" s="20">
        <v>0</v>
      </c>
      <c r="DS43" s="20">
        <v>5</v>
      </c>
      <c r="DT43" s="20">
        <v>1</v>
      </c>
      <c r="DU43" s="20">
        <v>3</v>
      </c>
      <c r="DV43" s="37" cm="1">
        <f t="array" ref="DV43">IF(AND(DI43:DP43&lt;&gt;""),((DQ43*0.125)+(DR43*0.25)+(DS43*0.25)+(DT43*1)+(DU43*1))/DP43,"")</f>
        <v>0.22826086956521738</v>
      </c>
      <c r="DW43" s="35">
        <v>45358</v>
      </c>
      <c r="DX43" s="35">
        <v>45365</v>
      </c>
      <c r="DY43" s="20" t="s">
        <v>492</v>
      </c>
      <c r="DZ43" s="35">
        <v>45369</v>
      </c>
      <c r="EA43" s="35" t="s">
        <v>232</v>
      </c>
      <c r="EB43" s="40">
        <v>45380</v>
      </c>
      <c r="EC43" s="35">
        <v>45290</v>
      </c>
      <c r="ED43" s="20" t="s">
        <v>228</v>
      </c>
      <c r="EE43" s="20" t="s">
        <v>247</v>
      </c>
      <c r="EF43" s="20">
        <v>673</v>
      </c>
      <c r="EG43" s="20">
        <v>7</v>
      </c>
      <c r="EH43" s="20">
        <v>7</v>
      </c>
      <c r="EI43" s="20">
        <v>33</v>
      </c>
      <c r="EJ43" s="20">
        <v>0</v>
      </c>
      <c r="EK43" s="20">
        <v>0</v>
      </c>
      <c r="EL43" s="20">
        <v>1</v>
      </c>
      <c r="EM43" s="20">
        <v>2</v>
      </c>
      <c r="EN43" s="20">
        <v>0</v>
      </c>
      <c r="EO43" s="20">
        <v>0</v>
      </c>
      <c r="EP43" s="20">
        <v>0</v>
      </c>
      <c r="EQ43" s="20">
        <v>0</v>
      </c>
      <c r="ER43" s="20">
        <v>0</v>
      </c>
      <c r="ES43" s="34">
        <f>IF(EI43&lt;&gt;"",((EJ43*0.125)+((EK43+EL43+EM43+EN43+EO43)*0.25)+((EP43+EQ43+ER43)*1))/EI43,"")</f>
        <v>2.2727272727272728E-2</v>
      </c>
      <c r="ET43" s="35">
        <v>45497</v>
      </c>
      <c r="EU43" s="20" t="s">
        <v>248</v>
      </c>
      <c r="EV43" s="20" t="s">
        <v>234</v>
      </c>
      <c r="EW43" s="20">
        <v>435</v>
      </c>
      <c r="EX43" s="20">
        <v>5</v>
      </c>
      <c r="EY43" s="20">
        <v>5</v>
      </c>
      <c r="EZ43" s="20">
        <v>25</v>
      </c>
      <c r="FA43" s="20">
        <v>0</v>
      </c>
      <c r="FB43" s="20">
        <v>0</v>
      </c>
      <c r="FC43" s="20">
        <v>0</v>
      </c>
      <c r="FD43" s="20">
        <v>0</v>
      </c>
      <c r="FE43" s="20">
        <v>0</v>
      </c>
      <c r="FF43" s="20">
        <v>0</v>
      </c>
      <c r="FG43" s="20">
        <v>1</v>
      </c>
      <c r="FH43" s="20">
        <v>0</v>
      </c>
      <c r="FI43" s="20">
        <v>0</v>
      </c>
      <c r="FJ43" s="34">
        <f>IF(EZ43&lt;&gt;"",((FA43*0.125)+((FB43+FC43+FD43+FE43+FF43)*0.25)+((FG43+FH43+FI43)*1))/EZ43,"")</f>
        <v>0.04</v>
      </c>
      <c r="FK43" s="39">
        <v>34.619312999999998</v>
      </c>
      <c r="FL43" s="39">
        <v>-112.419363</v>
      </c>
      <c r="FM43" s="39">
        <v>34.257487576177866</v>
      </c>
      <c r="FN43" s="39">
        <v>34.981138423822131</v>
      </c>
      <c r="FO43" s="39">
        <v>-112.8590344980126</v>
      </c>
      <c r="FP43" s="39">
        <v>-111.9796915019874</v>
      </c>
      <c r="FQ43" s="39">
        <v>33.895662152355733</v>
      </c>
      <c r="FR43" s="39">
        <v>35.342963847644263</v>
      </c>
      <c r="FS43" s="39">
        <v>-113.29870599602521</v>
      </c>
      <c r="FT43" s="39">
        <v>-111.5400200039748</v>
      </c>
      <c r="FU43" s="35">
        <v>45944</v>
      </c>
      <c r="FV43" s="20" t="s">
        <v>248</v>
      </c>
      <c r="FW43" s="20" t="s">
        <v>295</v>
      </c>
      <c r="FX43" s="20">
        <v>870</v>
      </c>
      <c r="FY43" s="20">
        <v>4</v>
      </c>
      <c r="FZ43" s="20">
        <v>4</v>
      </c>
      <c r="GA43" s="20">
        <v>5</v>
      </c>
      <c r="GB43" s="20">
        <v>0</v>
      </c>
      <c r="GC43" s="20">
        <v>0</v>
      </c>
      <c r="GD43" s="20">
        <v>1</v>
      </c>
      <c r="GE43" s="20">
        <v>0</v>
      </c>
      <c r="GF43" s="20">
        <v>0</v>
      </c>
      <c r="GG43" s="20">
        <v>1</v>
      </c>
      <c r="GH43" s="20">
        <v>0</v>
      </c>
      <c r="GI43" s="20">
        <v>0</v>
      </c>
      <c r="GJ43" s="20">
        <v>0</v>
      </c>
      <c r="GK43" s="34">
        <f>IF(GA43&lt;&gt;"",((GB43*0.125)+((GC43+GD43+GE43+GF43+GG43)*0.25)+((GH43+GI43+GJ43)*1))/GA43,"")</f>
        <v>0.1</v>
      </c>
      <c r="GL43" s="40">
        <v>46108</v>
      </c>
      <c r="GM43" s="40">
        <v>46118</v>
      </c>
      <c r="GN43" s="20" t="s">
        <v>372</v>
      </c>
      <c r="GO43" s="35">
        <v>46127</v>
      </c>
      <c r="GP43" s="20" t="s">
        <v>232</v>
      </c>
      <c r="HH43" s="34" t="str">
        <f>IF(GX43&lt;&gt;"",((GY43*0.125)+((GZ43+HA43+HB43+HC43+HD43)*0.25)+((HE43+HF43+HG43)*1))/GX43,"")</f>
        <v/>
      </c>
    </row>
    <row r="44" spans="1:216" ht="15" customHeight="1" x14ac:dyDescent="0.35">
      <c r="A44" s="11" t="s">
        <v>557</v>
      </c>
      <c r="B44" s="12" t="s">
        <v>558</v>
      </c>
      <c r="C44" s="13">
        <v>43009</v>
      </c>
      <c r="D44" s="13"/>
      <c r="E44" s="14" t="s">
        <v>214</v>
      </c>
      <c r="F44" s="15" t="s">
        <v>559</v>
      </c>
      <c r="G44" s="15" t="s">
        <v>560</v>
      </c>
      <c r="H44" s="14" t="s">
        <v>466</v>
      </c>
      <c r="I44" s="16">
        <v>86301</v>
      </c>
      <c r="J44" s="17">
        <v>25115</v>
      </c>
      <c r="K44" s="18">
        <f ca="1">IF(A44&lt;&gt;"",RANDBETWEEN(1,2000)," ")</f>
        <v>1625</v>
      </c>
      <c r="L44" s="17" cm="1">
        <f t="array" ref="L44">IF(A44&lt;&gt;"",SUMPRODUCT(($E$2:$E$1303="Active") * (FK44 &gt;= $FM$2:$FM$1303) * (FK44 &lt;= $FN$2:$FN$1303) * (FL44 &gt;= $FO$2:$FO$1303) * (FL44 &lt;= $FP$2:$FP$1303)),"")</f>
        <v>2</v>
      </c>
      <c r="M44" s="17" cm="1">
        <f t="array" ref="M44">IF(A44&lt;&gt;"",SUMPRODUCT(($E$2:$E$1303="Active") * (FK44 &gt;= $FQ$2:$FQ$1303) * (FK44 &lt;= $FR$2:$FR$1303) * (FL44 &gt;= $FS$2:$FS$1303) * (FL44 &lt;= $FT$2:$FT$1303)),"")</f>
        <v>2</v>
      </c>
      <c r="N44" s="14" t="s">
        <v>287</v>
      </c>
      <c r="O44" s="14" t="s">
        <v>219</v>
      </c>
      <c r="P44" s="15" t="s">
        <v>561</v>
      </c>
      <c r="Q44" s="14" t="s">
        <v>562</v>
      </c>
      <c r="R44" s="15" t="s">
        <v>563</v>
      </c>
      <c r="S44" s="14" t="s">
        <v>224</v>
      </c>
      <c r="T44" s="20" t="s">
        <v>224</v>
      </c>
      <c r="U44" s="21"/>
      <c r="V44" s="22"/>
      <c r="W44" s="22"/>
      <c r="X44" s="22"/>
      <c r="Y44" s="22"/>
      <c r="Z44" s="22"/>
      <c r="AB44" s="43">
        <v>46021.541666666664</v>
      </c>
      <c r="AC44" s="24">
        <v>46023</v>
      </c>
      <c r="AD44" s="25">
        <v>272</v>
      </c>
      <c r="AE44" s="25">
        <v>172</v>
      </c>
      <c r="AF44" s="26">
        <v>129</v>
      </c>
      <c r="AG44" s="20">
        <v>208</v>
      </c>
      <c r="AH44" s="22">
        <v>161</v>
      </c>
      <c r="AI44" s="26">
        <v>155</v>
      </c>
      <c r="AN44" s="27">
        <f>IF(COUNT(DV44,ES44,FJ44,GK44,HH44)&gt;0,AVERAGE(DV44,ES44,FJ44,GK44,HH44),"")</f>
        <v>1.7812500000000002E-2</v>
      </c>
      <c r="AO44" s="28">
        <f>IF((E44&lt;&gt;""),COUNTA(AP44:BW44)+COUNTIF(T44,"No"),"")</f>
        <v>0</v>
      </c>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30">
        <v>44104</v>
      </c>
      <c r="BY44" s="30">
        <v>44118</v>
      </c>
      <c r="BZ44" s="14" t="s">
        <v>226</v>
      </c>
      <c r="CA44" s="30">
        <v>44123</v>
      </c>
      <c r="CB44" s="14" t="s">
        <v>232</v>
      </c>
      <c r="CC44" s="31">
        <v>43951</v>
      </c>
      <c r="CD44" s="32" t="s">
        <v>228</v>
      </c>
      <c r="CE44" s="33" t="s">
        <v>282</v>
      </c>
      <c r="CF44" s="33" t="s">
        <v>247</v>
      </c>
      <c r="CG44" s="29">
        <v>94</v>
      </c>
      <c r="CH44" s="29">
        <v>1</v>
      </c>
      <c r="CI44" s="29">
        <v>1</v>
      </c>
      <c r="CJ44" s="29">
        <v>5</v>
      </c>
      <c r="CK44" s="29">
        <v>0</v>
      </c>
      <c r="CL44" s="29">
        <v>2</v>
      </c>
      <c r="CM44" s="29">
        <v>1</v>
      </c>
      <c r="CN44" s="34">
        <f>IF(CJ44&gt;0,((CK44*0.125)+(CL44*0.25)+(CM44*1))/CJ44,"")</f>
        <v>0.3</v>
      </c>
      <c r="CO44" s="35">
        <v>44357</v>
      </c>
      <c r="CP44" s="35">
        <v>44358</v>
      </c>
      <c r="CQ44" s="20" t="s">
        <v>470</v>
      </c>
      <c r="CR44" s="35">
        <v>44368</v>
      </c>
      <c r="CS44" s="20" t="s">
        <v>232</v>
      </c>
      <c r="CT44" s="35">
        <v>44361</v>
      </c>
      <c r="CU44" s="35">
        <v>44273</v>
      </c>
      <c r="CV44" s="11" t="s">
        <v>228</v>
      </c>
      <c r="CW44" s="11" t="s">
        <v>293</v>
      </c>
      <c r="CX44" s="11" t="s">
        <v>247</v>
      </c>
      <c r="CY44" s="20">
        <v>162</v>
      </c>
      <c r="CZ44" s="36">
        <v>1</v>
      </c>
      <c r="DA44" s="36">
        <v>1</v>
      </c>
      <c r="DB44" s="36">
        <v>5</v>
      </c>
      <c r="DC44" s="36">
        <v>0</v>
      </c>
      <c r="DD44" s="36">
        <v>0</v>
      </c>
      <c r="DE44" s="36">
        <v>0</v>
      </c>
      <c r="DF44" s="36">
        <v>0</v>
      </c>
      <c r="DG44" s="36">
        <v>0</v>
      </c>
      <c r="DH44" s="37">
        <f>IF(DB44&gt;0,((DC44*0.125)+(DD44*0.25)+(DE44*0.25)+(DF44*1)+(DG44*1))/DB44,"")</f>
        <v>0</v>
      </c>
      <c r="DJ44" s="20" t="s">
        <v>228</v>
      </c>
      <c r="DK44" s="20" t="s">
        <v>235</v>
      </c>
      <c r="DL44" s="20" t="s">
        <v>234</v>
      </c>
      <c r="DM44" s="20">
        <v>0</v>
      </c>
      <c r="DN44" s="20">
        <v>0</v>
      </c>
      <c r="DO44" s="20">
        <v>0</v>
      </c>
      <c r="DP44" s="20">
        <v>0</v>
      </c>
      <c r="DQ44" s="20">
        <v>0</v>
      </c>
      <c r="DR44" s="20">
        <v>0</v>
      </c>
      <c r="DS44" s="20">
        <v>0</v>
      </c>
      <c r="DT44" s="20">
        <v>0</v>
      </c>
      <c r="DU44" s="20">
        <v>0</v>
      </c>
      <c r="DW44" s="21">
        <v>45358</v>
      </c>
      <c r="DX44" s="35">
        <v>45365</v>
      </c>
      <c r="DY44" s="20" t="s">
        <v>237</v>
      </c>
      <c r="DZ44" s="35">
        <v>45369</v>
      </c>
      <c r="EA44" s="35" t="s">
        <v>232</v>
      </c>
      <c r="EB44" s="40">
        <v>45380</v>
      </c>
      <c r="EC44" s="35">
        <v>45290</v>
      </c>
      <c r="ED44" s="20" t="s">
        <v>228</v>
      </c>
      <c r="EE44" s="20" t="s">
        <v>247</v>
      </c>
      <c r="EF44" s="20">
        <v>70</v>
      </c>
      <c r="EG44" s="20">
        <v>2</v>
      </c>
      <c r="EH44" s="20">
        <v>2</v>
      </c>
      <c r="EI44" s="20">
        <v>10</v>
      </c>
      <c r="EJ44" s="20">
        <v>0</v>
      </c>
      <c r="EK44" s="20">
        <v>0</v>
      </c>
      <c r="EL44" s="20">
        <v>0</v>
      </c>
      <c r="EM44" s="20">
        <v>0</v>
      </c>
      <c r="EN44" s="20">
        <v>0</v>
      </c>
      <c r="EO44" s="20">
        <v>0</v>
      </c>
      <c r="EP44" s="20">
        <v>0</v>
      </c>
      <c r="EQ44" s="20">
        <v>0</v>
      </c>
      <c r="ER44" s="20">
        <v>0</v>
      </c>
      <c r="ES44" s="34">
        <f>IF(EI44&lt;&gt;"",((EJ44*0.125)+((EK44+EL44+EM44+EN44+EO44)*0.25)+((EP44+EQ44+ER44)*1))/EI44,"")</f>
        <v>0</v>
      </c>
      <c r="ET44" s="35">
        <v>45560</v>
      </c>
      <c r="EU44" s="20" t="s">
        <v>248</v>
      </c>
      <c r="EV44" s="20" t="s">
        <v>234</v>
      </c>
      <c r="EW44" s="20">
        <v>97</v>
      </c>
      <c r="EX44" s="20">
        <v>3</v>
      </c>
      <c r="EY44" s="20">
        <v>3</v>
      </c>
      <c r="EZ44" s="20">
        <v>8</v>
      </c>
      <c r="FA44" s="20">
        <v>0</v>
      </c>
      <c r="FB44" s="20">
        <v>1</v>
      </c>
      <c r="FC44" s="20">
        <v>0</v>
      </c>
      <c r="FD44" s="20">
        <v>0</v>
      </c>
      <c r="FE44" s="20">
        <v>0</v>
      </c>
      <c r="FF44" s="20">
        <v>0</v>
      </c>
      <c r="FG44" s="20">
        <v>0</v>
      </c>
      <c r="FH44" s="20">
        <v>0</v>
      </c>
      <c r="FI44" s="20">
        <v>0</v>
      </c>
      <c r="FJ44" s="34">
        <f>IF(EZ44&lt;&gt;"",((FA44*0.125)+((FB44+FC44+FD44+FE44+FF44)*0.25)+((FG44+FH44+FI44)*1))/EZ44,"")</f>
        <v>3.125E-2</v>
      </c>
      <c r="FK44" s="39">
        <v>34.619312999999998</v>
      </c>
      <c r="FL44" s="39">
        <v>-112.419363</v>
      </c>
      <c r="FM44" s="39">
        <v>34.257487576177866</v>
      </c>
      <c r="FN44" s="39">
        <v>34.981138423822131</v>
      </c>
      <c r="FO44" s="39">
        <v>-112.8590344980126</v>
      </c>
      <c r="FP44" s="39">
        <v>-111.9796915019874</v>
      </c>
      <c r="FQ44" s="39">
        <v>33.895662152355733</v>
      </c>
      <c r="FR44" s="39">
        <v>35.342963847644263</v>
      </c>
      <c r="FS44" s="39">
        <v>-113.29870599602521</v>
      </c>
      <c r="FT44" s="39">
        <v>-111.5400200039748</v>
      </c>
      <c r="FU44" s="35">
        <v>45923</v>
      </c>
      <c r="FV44" s="20" t="s">
        <v>248</v>
      </c>
      <c r="FW44" s="20" t="s">
        <v>295</v>
      </c>
      <c r="FX44" s="20">
        <v>67</v>
      </c>
      <c r="FY44" s="20">
        <v>1</v>
      </c>
      <c r="FZ44" s="20">
        <v>1</v>
      </c>
      <c r="GA44" s="20">
        <v>7</v>
      </c>
      <c r="GB44" s="20">
        <v>0</v>
      </c>
      <c r="GC44" s="20">
        <v>0</v>
      </c>
      <c r="GD44" s="20">
        <v>0</v>
      </c>
      <c r="GE44" s="20">
        <v>0</v>
      </c>
      <c r="GF44" s="20">
        <v>0</v>
      </c>
      <c r="GG44" s="20">
        <v>0</v>
      </c>
      <c r="GH44" s="20">
        <v>0</v>
      </c>
      <c r="GI44" s="20">
        <v>0</v>
      </c>
      <c r="GJ44" s="20">
        <v>0</v>
      </c>
      <c r="GK44" s="34">
        <v>0</v>
      </c>
      <c r="GP44" s="20" t="s">
        <v>232</v>
      </c>
      <c r="GR44" s="35">
        <v>46065</v>
      </c>
      <c r="GS44" s="20" t="s">
        <v>248</v>
      </c>
      <c r="GT44" s="20" t="s">
        <v>247</v>
      </c>
      <c r="GU44" s="20">
        <v>273</v>
      </c>
      <c r="GV44" s="20">
        <v>7</v>
      </c>
      <c r="GW44" s="20">
        <v>7</v>
      </c>
      <c r="GX44" s="20">
        <v>25</v>
      </c>
      <c r="GY44" s="20">
        <v>0</v>
      </c>
      <c r="GZ44" s="20">
        <v>0</v>
      </c>
      <c r="HA44" s="20">
        <v>0</v>
      </c>
      <c r="HB44" s="20">
        <v>0</v>
      </c>
      <c r="HC44" s="20">
        <v>0</v>
      </c>
      <c r="HD44" s="20">
        <v>0</v>
      </c>
      <c r="HE44" s="20">
        <v>0</v>
      </c>
      <c r="HF44" s="20">
        <f>1</f>
        <v>1</v>
      </c>
      <c r="HG44" s="20">
        <v>0</v>
      </c>
      <c r="HH44" s="41">
        <f>IF(GX44&lt;&gt;"",((GY44*0.125)+((GZ44+HA44+HB44+HC44+HD44)*0.25)+((HE44+HF44+HG44)*1))/GX44,"")</f>
        <v>0.04</v>
      </c>
    </row>
    <row r="45" spans="1:216" ht="15" customHeight="1" x14ac:dyDescent="0.35">
      <c r="A45" s="11" t="s">
        <v>564</v>
      </c>
      <c r="B45" s="12" t="s">
        <v>565</v>
      </c>
      <c r="C45" s="24">
        <v>44925</v>
      </c>
      <c r="D45" s="24">
        <v>45376</v>
      </c>
      <c r="E45" s="11" t="s">
        <v>214</v>
      </c>
      <c r="F45" s="19" t="s">
        <v>566</v>
      </c>
      <c r="G45" s="19" t="s">
        <v>567</v>
      </c>
      <c r="H45" s="11" t="s">
        <v>466</v>
      </c>
      <c r="I45" s="42">
        <v>85283</v>
      </c>
      <c r="J45" s="17">
        <v>45736</v>
      </c>
      <c r="K45" s="18">
        <f ca="1">IF(A45&lt;&gt;"",RANDBETWEEN(1,2000)," ")</f>
        <v>374</v>
      </c>
      <c r="L45" s="17" cm="1">
        <f t="array" ref="L45">IF(A45&lt;&gt;"",SUMPRODUCT(($E$2:$E$1303="Active") * (FK45 &gt;= $FM$2:$FM$1303) * (FK45 &lt;= $FN$2:$FN$1303) * (FL45 &gt;= $FO$2:$FO$1303) * (FL45 &lt;= $FP$2:$FP$1303)),"")</f>
        <v>10</v>
      </c>
      <c r="M45" s="17" cm="1">
        <f t="array" ref="M45">IF(A45&lt;&gt;"",SUMPRODUCT(($E$2:$E$1303="Active") * (FK45 &gt;= $FQ$2:$FQ$1303) * (FK45 &lt;= $FR$2:$FR$1303) * (FL45 &gt;= $FS$2:$FS$1303) * (FL45 &lt;= $FT$2:$FT$1303)),"")</f>
        <v>11</v>
      </c>
      <c r="N45" s="11" t="s">
        <v>287</v>
      </c>
      <c r="O45" s="11" t="s">
        <v>242</v>
      </c>
      <c r="P45" s="19" t="s">
        <v>476</v>
      </c>
      <c r="Q45" s="11" t="s">
        <v>477</v>
      </c>
      <c r="R45" s="19" t="s">
        <v>478</v>
      </c>
      <c r="S45" s="11" t="s">
        <v>223</v>
      </c>
      <c r="T45" s="20" t="s">
        <v>224</v>
      </c>
      <c r="AA45" s="48" t="s">
        <v>347</v>
      </c>
      <c r="AB45" s="43">
        <v>45930.541666666664</v>
      </c>
      <c r="AC45" s="24">
        <v>46023</v>
      </c>
      <c r="AD45" s="25">
        <v>0</v>
      </c>
      <c r="AE45" s="25">
        <v>0</v>
      </c>
      <c r="AF45" s="26">
        <v>1</v>
      </c>
      <c r="AG45" s="20">
        <v>1401</v>
      </c>
      <c r="AH45" s="22">
        <v>1686</v>
      </c>
      <c r="AI45" s="26">
        <v>1257</v>
      </c>
      <c r="AN45" s="27">
        <f>IF(COUNT(DV45,ES45,FJ45,GK45,HH45)&gt;0,AVERAGE(DV45,ES45,FJ45,GK45,HH45),"")</f>
        <v>4.4999999999999998E-2</v>
      </c>
      <c r="AO45" s="28">
        <f>IF((E45&lt;&gt;""),COUNTA(AP45:BW45)+COUNTIF(T45,"No"),"")</f>
        <v>0</v>
      </c>
      <c r="CS45" s="20" t="s">
        <v>323</v>
      </c>
      <c r="CT45" s="35" t="s">
        <v>323</v>
      </c>
      <c r="DW45" s="21">
        <v>45358</v>
      </c>
      <c r="DX45" s="35">
        <v>45365</v>
      </c>
      <c r="DY45" s="20" t="s">
        <v>237</v>
      </c>
      <c r="DZ45" s="35">
        <v>45369</v>
      </c>
      <c r="EA45" s="35" t="s">
        <v>232</v>
      </c>
      <c r="EB45" s="40">
        <v>45380</v>
      </c>
      <c r="EJ45" s="20"/>
      <c r="EK45" s="20"/>
      <c r="EL45" s="20"/>
      <c r="EM45" s="20"/>
      <c r="EN45" s="20"/>
      <c r="EO45" s="20"/>
      <c r="EP45" s="20"/>
      <c r="EQ45" s="20"/>
      <c r="ER45" s="20"/>
      <c r="ES45" s="34" t="str">
        <f>IF(EI45&lt;&gt;"",((EJ45*0.125)+((EK45+EL45+EM45+EN45+EO45)*0.25)+((EP45+EQ45+ER45)*1))/EI45,"")</f>
        <v/>
      </c>
      <c r="ET45" s="35">
        <v>45636</v>
      </c>
      <c r="EU45" s="20" t="s">
        <v>228</v>
      </c>
      <c r="EV45" s="20" t="s">
        <v>234</v>
      </c>
      <c r="EW45" s="20">
        <v>853</v>
      </c>
      <c r="EX45" s="20">
        <v>7</v>
      </c>
      <c r="EY45" s="20">
        <v>6</v>
      </c>
      <c r="EZ45" s="20">
        <v>25</v>
      </c>
      <c r="FA45" s="20">
        <v>0</v>
      </c>
      <c r="FB45" s="20">
        <v>0</v>
      </c>
      <c r="FC45" s="20">
        <v>0</v>
      </c>
      <c r="FD45" s="20">
        <v>1</v>
      </c>
      <c r="FE45" s="20">
        <v>0</v>
      </c>
      <c r="FF45" s="20">
        <v>0</v>
      </c>
      <c r="FG45" s="20">
        <v>0</v>
      </c>
      <c r="FH45" s="20">
        <v>2</v>
      </c>
      <c r="FI45" s="20">
        <v>0</v>
      </c>
      <c r="FJ45" s="34">
        <f>IF(EZ45&lt;&gt;"",((FA45*0.125)+((FB45+FC45+FD45+FE45+FF45)*0.25)+((FG45+FH45+FI45)*1))/EZ45,"")</f>
        <v>0.09</v>
      </c>
      <c r="FK45" s="39">
        <v>33.363883999999999</v>
      </c>
      <c r="FL45" s="39">
        <v>-111.93547700000001</v>
      </c>
      <c r="FM45" s="39">
        <v>33.002058576177866</v>
      </c>
      <c r="FN45" s="39">
        <v>33.725709423822131</v>
      </c>
      <c r="FO45" s="39">
        <v>-112.36869985035135</v>
      </c>
      <c r="FP45" s="39">
        <v>-111.50225414964866</v>
      </c>
      <c r="FQ45" s="39">
        <v>32.640233152355734</v>
      </c>
      <c r="FR45" s="39">
        <v>34.087534847644264</v>
      </c>
      <c r="FS45" s="39">
        <v>-112.8019227007027</v>
      </c>
      <c r="FT45" s="39">
        <v>-111.06903129929731</v>
      </c>
      <c r="FU45" s="35">
        <v>45971</v>
      </c>
      <c r="FV45" s="20" t="s">
        <v>248</v>
      </c>
      <c r="FW45" s="20" t="s">
        <v>234</v>
      </c>
      <c r="FX45" s="20">
        <v>848</v>
      </c>
      <c r="FY45" s="20">
        <v>3</v>
      </c>
      <c r="FZ45" s="20">
        <v>3</v>
      </c>
      <c r="GA45" s="20">
        <v>25</v>
      </c>
      <c r="GB45" s="20">
        <v>0</v>
      </c>
      <c r="GC45" s="20">
        <v>0</v>
      </c>
      <c r="GD45" s="20">
        <v>0</v>
      </c>
      <c r="GE45" s="20">
        <v>0</v>
      </c>
      <c r="GF45" s="20">
        <v>0</v>
      </c>
      <c r="GG45" s="20">
        <v>0</v>
      </c>
      <c r="GH45" s="20">
        <v>0</v>
      </c>
      <c r="GI45" s="20">
        <v>0</v>
      </c>
      <c r="GJ45" s="20">
        <v>0</v>
      </c>
      <c r="GK45" s="34">
        <f>IF(GA45&lt;&gt;"",((GB45*0.125)+((GC45+GD45+GE45+GF45+GG45)*0.25)+((GH45+GI45+GJ45)*1))/GA45,"")</f>
        <v>0</v>
      </c>
      <c r="GL45" s="40">
        <v>45741</v>
      </c>
      <c r="GM45" s="40">
        <v>45750</v>
      </c>
      <c r="GN45" s="20" t="s">
        <v>237</v>
      </c>
      <c r="GO45" s="35">
        <v>45750</v>
      </c>
      <c r="GP45" s="20" t="s">
        <v>232</v>
      </c>
      <c r="GQ45" s="35">
        <v>45772</v>
      </c>
      <c r="HH45" s="34" t="str">
        <f>IF(GX45&lt;&gt;"",((GY45*0.125)+((GZ45+HA45+HB45+HC45+HD45)*0.25)+((HE45+HF45+HG45)*1))/GX45,"")</f>
        <v/>
      </c>
    </row>
    <row r="46" spans="1:216" ht="15" customHeight="1" x14ac:dyDescent="0.35">
      <c r="A46" s="11" t="s">
        <v>568</v>
      </c>
      <c r="B46" s="12" t="s">
        <v>569</v>
      </c>
      <c r="C46" s="40">
        <v>45790</v>
      </c>
      <c r="E46" s="11" t="s">
        <v>214</v>
      </c>
      <c r="F46" s="19" t="s">
        <v>570</v>
      </c>
      <c r="G46" s="19" t="s">
        <v>465</v>
      </c>
      <c r="H46" s="11" t="s">
        <v>466</v>
      </c>
      <c r="I46" s="42">
        <v>85016</v>
      </c>
      <c r="J46" s="17">
        <v>37326</v>
      </c>
      <c r="K46" s="18">
        <f ca="1">IF(A46&lt;&gt;"",RANDBETWEEN(1,2000)," ")</f>
        <v>401</v>
      </c>
      <c r="L46" s="17" cm="1">
        <f t="array" ref="L46">IF(A46&lt;&gt;"",SUMPRODUCT(($E$2:$E$1303="Active") * (FK46 &gt;= $FM$2:$FM$1303) * (FK46 &lt;= $FN$2:$FN$1303) * (FL46 &gt;= $FO$2:$FO$1303) * (FL46 &lt;= $FP$2:$FP$1303)),"")</f>
        <v>11</v>
      </c>
      <c r="M46" s="17" cm="1">
        <f t="array" ref="M46">IF(A46&lt;&gt;"",SUMPRODUCT(($E$2:$E$1303="Active") * (FK46 &gt;= $FQ$2:$FQ$1303) * (FK46 &lt;= $FR$2:$FR$1303) * (FL46 &gt;= $FS$2:$FS$1303) * (FL46 &lt;= $FT$2:$FT$1303)),"")</f>
        <v>11</v>
      </c>
      <c r="N46" s="11" t="s">
        <v>287</v>
      </c>
      <c r="O46" s="11" t="s">
        <v>242</v>
      </c>
      <c r="P46" s="19" t="s">
        <v>476</v>
      </c>
      <c r="Q46" s="11" t="s">
        <v>571</v>
      </c>
      <c r="R46" s="19" t="s">
        <v>572</v>
      </c>
      <c r="S46" s="11" t="s">
        <v>223</v>
      </c>
      <c r="T46" s="20" t="s">
        <v>224</v>
      </c>
      <c r="AA46" s="48" t="s">
        <v>274</v>
      </c>
      <c r="AB46" s="23">
        <v>46021.635416666664</v>
      </c>
      <c r="AC46" s="24">
        <v>46023</v>
      </c>
      <c r="AI46" s="26">
        <v>947</v>
      </c>
      <c r="AN46" s="27">
        <f>IF(COUNT(DV46,ES46,FJ46,GK46,HH46)&gt;0,AVERAGE(DV46,ES46,FJ46,GK46,HH46),"")</f>
        <v>0.08</v>
      </c>
      <c r="AO46" s="28">
        <f>IF((E46&lt;&gt;""),COUNTA(AP46:BW46)+COUNTIF(T46,"No"),"")</f>
        <v>0</v>
      </c>
      <c r="FK46" s="39">
        <v>33.516952000000003</v>
      </c>
      <c r="FL46" s="39">
        <v>-112.021401</v>
      </c>
      <c r="FM46" s="39">
        <v>33.155126576177899</v>
      </c>
      <c r="FN46" s="39">
        <v>33.8787774238221</v>
      </c>
      <c r="FO46" s="39">
        <v>-112.45538884409601</v>
      </c>
      <c r="FP46" s="39">
        <v>-111.587413155904</v>
      </c>
      <c r="FQ46" s="39">
        <v>32.793301152355703</v>
      </c>
      <c r="FR46" s="39">
        <v>34.240602847644297</v>
      </c>
      <c r="FS46" s="39">
        <v>-112.88937668819101</v>
      </c>
      <c r="FT46" s="39">
        <v>-111.153425311809</v>
      </c>
      <c r="FU46" s="35">
        <v>45937</v>
      </c>
      <c r="FV46" s="20" t="s">
        <v>248</v>
      </c>
      <c r="FW46" s="20" t="s">
        <v>295</v>
      </c>
      <c r="FX46" s="20">
        <v>416</v>
      </c>
      <c r="FY46" s="20">
        <v>4</v>
      </c>
      <c r="FZ46" s="20">
        <v>4</v>
      </c>
      <c r="GA46" s="20">
        <v>25</v>
      </c>
      <c r="GB46" s="20">
        <v>0</v>
      </c>
      <c r="GC46" s="20">
        <v>0</v>
      </c>
      <c r="GD46" s="20">
        <v>0</v>
      </c>
      <c r="GE46" s="20">
        <v>4</v>
      </c>
      <c r="GF46" s="20">
        <v>0</v>
      </c>
      <c r="GG46" s="20">
        <v>1</v>
      </c>
      <c r="GH46" s="20">
        <v>0</v>
      </c>
      <c r="GI46" s="20">
        <v>1</v>
      </c>
      <c r="GJ46" s="20">
        <v>0</v>
      </c>
      <c r="GK46" s="34">
        <f>IF(GA46&lt;&gt;"",((GB46*0.125)+((GC46+GD46+GE46+GF46+GG46)*0.25)+((GH46+GI46+GJ46)*1))/GA46,"")</f>
        <v>0.09</v>
      </c>
      <c r="GP46" s="20" t="s">
        <v>232</v>
      </c>
      <c r="GR46" s="35">
        <v>46094</v>
      </c>
      <c r="GS46" s="20" t="s">
        <v>248</v>
      </c>
      <c r="GT46" s="20" t="s">
        <v>247</v>
      </c>
      <c r="GU46" s="20">
        <v>405</v>
      </c>
      <c r="GV46" s="20">
        <v>7</v>
      </c>
      <c r="GW46" s="20">
        <v>7</v>
      </c>
      <c r="GX46" s="20">
        <v>25</v>
      </c>
      <c r="GY46" s="20">
        <v>0</v>
      </c>
      <c r="GZ46" s="20">
        <v>0</v>
      </c>
      <c r="HA46" s="20">
        <v>0</v>
      </c>
      <c r="HB46" s="20">
        <v>3</v>
      </c>
      <c r="HC46" s="20">
        <v>0</v>
      </c>
      <c r="HD46" s="20">
        <v>0</v>
      </c>
      <c r="HE46" s="20">
        <v>0</v>
      </c>
      <c r="HF46" s="20">
        <v>1</v>
      </c>
      <c r="HG46" s="20">
        <v>0</v>
      </c>
      <c r="HH46" s="34">
        <f>IF(GX46&lt;&gt;"",((GY46*0.125)+((GZ46+HA46+HB46+HC46+HD46)*0.25)+((HE46+HF46+HG46)*1))/GX46,"")</f>
        <v>7.0000000000000007E-2</v>
      </c>
    </row>
    <row r="47" spans="1:216" ht="15" customHeight="1" x14ac:dyDescent="0.35">
      <c r="A47" s="11" t="s">
        <v>573</v>
      </c>
      <c r="B47" s="12" t="s">
        <v>574</v>
      </c>
      <c r="C47" s="40">
        <v>46031</v>
      </c>
      <c r="E47" s="11" t="s">
        <v>214</v>
      </c>
      <c r="F47" s="19" t="s">
        <v>575</v>
      </c>
      <c r="G47" s="19" t="s">
        <v>475</v>
      </c>
      <c r="H47" s="11" t="s">
        <v>466</v>
      </c>
      <c r="I47" s="42">
        <v>85756</v>
      </c>
      <c r="J47" s="17">
        <v>35345</v>
      </c>
      <c r="K47" s="18">
        <f ca="1">IF(A47&lt;&gt;"",RANDBETWEEN(1,2000)," ")</f>
        <v>790</v>
      </c>
      <c r="L47" s="17" cm="1">
        <f t="array" ref="L47">IF(A47&lt;&gt;"",SUMPRODUCT(($E$2:$E$1303="Active") * (FK47 &gt;= $FM$2:$FM$1303) * (FK47 &lt;= $FN$2:$FN$1303) * (FL47 &gt;= $FO$2:$FO$1303) * (FL47 &lt;= $FP$2:$FP$1303)),"")</f>
        <v>3</v>
      </c>
      <c r="M47" s="17" cm="1">
        <f t="array" ref="M47">IF(A47&lt;&gt;"",SUMPRODUCT(($E$2:$E$1303="Active") * (FK47 &gt;= $FQ$2:$FQ$1303) * (FK47 &lt;= $FR$2:$FR$1303) * (FL47 &gt;= $FS$2:$FS$1303) * (FL47 &lt;= $FT$2:$FT$1303)),"")</f>
        <v>3</v>
      </c>
      <c r="N47" s="11" t="s">
        <v>218</v>
      </c>
      <c r="O47" s="11" t="s">
        <v>219</v>
      </c>
      <c r="P47" s="19" t="s">
        <v>576</v>
      </c>
      <c r="Q47" s="11" t="s">
        <v>577</v>
      </c>
      <c r="R47" s="19" t="s">
        <v>578</v>
      </c>
      <c r="S47" s="11" t="s">
        <v>223</v>
      </c>
      <c r="T47" s="20" t="s">
        <v>224</v>
      </c>
      <c r="AA47" s="22">
        <v>2028</v>
      </c>
      <c r="AN47" s="27" t="str">
        <f>IF(COUNT(DV47,ES47,FJ47,GK47,HH47)&gt;0,AVERAGE(DV47,ES47,FJ47,GK47,HH47),"")</f>
        <v/>
      </c>
      <c r="AO47" s="28">
        <f>IF((E47&lt;&gt;""),COUNTA(AP47:BW47)+COUNTIF(T47,"No"),"")</f>
        <v>0</v>
      </c>
      <c r="FK47" s="54">
        <v>32.071353999999999</v>
      </c>
      <c r="FL47" s="54">
        <v>-110.90894</v>
      </c>
      <c r="FM47" s="54">
        <v>31.709528576177899</v>
      </c>
      <c r="FN47" s="54">
        <v>32.433179423822097</v>
      </c>
      <c r="FO47" s="54">
        <v>-111.335929334859</v>
      </c>
      <c r="FP47" s="54">
        <v>-110.481950665141</v>
      </c>
      <c r="FQ47" s="54">
        <v>31.347703152355699</v>
      </c>
      <c r="FR47" s="54">
        <v>32.7950048476443</v>
      </c>
      <c r="FS47" s="54">
        <v>-111.762918669719</v>
      </c>
      <c r="FT47" s="54">
        <v>-110.054961330281</v>
      </c>
      <c r="GP47" s="20" t="s">
        <v>232</v>
      </c>
      <c r="HH47" s="34" t="str">
        <f>IF(GX47&lt;&gt;"",((GY47*0.125)+((GZ47+HA47+HB47+HC47+HD47)*0.25)+((HE47+HF47+HG47)*1))/GX47,"")</f>
        <v/>
      </c>
    </row>
    <row r="48" spans="1:216" ht="15" customHeight="1" x14ac:dyDescent="0.35">
      <c r="A48" s="11" t="s">
        <v>579</v>
      </c>
      <c r="B48" s="12" t="s">
        <v>580</v>
      </c>
      <c r="C48" s="40">
        <v>46087</v>
      </c>
      <c r="E48" s="11" t="s">
        <v>214</v>
      </c>
      <c r="F48" s="19" t="s">
        <v>581</v>
      </c>
      <c r="G48" s="19" t="s">
        <v>582</v>
      </c>
      <c r="H48" s="11" t="s">
        <v>466</v>
      </c>
      <c r="I48" s="42">
        <v>85323</v>
      </c>
      <c r="K48" s="18">
        <f ca="1">IF(A48&lt;&gt;"",RANDBETWEEN(1,2000)," ")</f>
        <v>634</v>
      </c>
      <c r="L48" s="17" cm="1">
        <f t="array" ref="L48">IF(A48&lt;&gt;"",SUMPRODUCT(($E$2:$E$1303="Active") * (FK48 &gt;= $FM$2:$FM$1303) * (FK48 &lt;= $FN$2:$FN$1303) * (FL48 &gt;= $FO$2:$FO$1303) * (FL48 &lt;= $FP$2:$FP$1303)),"")</f>
        <v>7</v>
      </c>
      <c r="M48" s="17" cm="1">
        <f t="array" ref="M48">IF(A48&lt;&gt;"",SUMPRODUCT(($E$2:$E$1303="Active") * (FK48 &gt;= $FQ$2:$FQ$1303) * (FK48 &lt;= $FR$2:$FR$1303) * (FL48 &gt;= $FS$2:$FS$1303) * (FL48 &lt;= $FT$2:$FT$1303)),"")</f>
        <v>11</v>
      </c>
      <c r="N48" s="11" t="s">
        <v>218</v>
      </c>
      <c r="O48" s="11" t="s">
        <v>219</v>
      </c>
      <c r="P48" s="19" t="s">
        <v>583</v>
      </c>
      <c r="Q48" s="11" t="s">
        <v>584</v>
      </c>
      <c r="R48" s="19" t="s">
        <v>585</v>
      </c>
      <c r="S48" s="11" t="s">
        <v>223</v>
      </c>
      <c r="T48" s="20" t="s">
        <v>224</v>
      </c>
      <c r="AA48" s="48" t="s">
        <v>586</v>
      </c>
      <c r="AG48" s="26"/>
      <c r="AN48" s="27" t="str">
        <f>IF(COUNT(DV48,ES48,FJ48,GK48,HH48)&gt;0,AVERAGE(DV48,ES48,FJ48,GK48,HH48),"")</f>
        <v/>
      </c>
      <c r="AO48" s="28">
        <f>IF((E48&lt;&gt;""),COUNTA(AP48:BW48)+COUNTIF(T48,"No"),"")</f>
        <v>0</v>
      </c>
      <c r="FK48" s="54">
        <v>33.358685999999999</v>
      </c>
      <c r="FL48" s="54">
        <v>-112.328317</v>
      </c>
      <c r="FM48" s="54">
        <v>32.996860576177902</v>
      </c>
      <c r="FN48" s="54">
        <v>33.720511423822103</v>
      </c>
      <c r="FO48" s="54">
        <v>-112.761513973699</v>
      </c>
      <c r="FP48" s="54">
        <v>-111.895120026301</v>
      </c>
      <c r="FQ48" s="54">
        <v>32.635035152355698</v>
      </c>
      <c r="FR48" s="54">
        <v>34.082336847644299</v>
      </c>
      <c r="FS48" s="54">
        <v>-113.194710947399</v>
      </c>
      <c r="FT48" s="54">
        <v>-111.46192305260099</v>
      </c>
      <c r="GP48" s="20" t="s">
        <v>232</v>
      </c>
      <c r="HH48" s="34" t="str">
        <f>IF(GX48&lt;&gt;"",((GY48*0.125)+((GZ48+HA48+HB48+HC48+HD48)*0.25)+((HE48+HF48+HG48)*1))/GX48,"")</f>
        <v/>
      </c>
    </row>
    <row r="49" spans="1:216" ht="15" customHeight="1" x14ac:dyDescent="0.35">
      <c r="A49" s="14" t="s">
        <v>587</v>
      </c>
      <c r="B49" s="12" t="s">
        <v>588</v>
      </c>
      <c r="C49" s="13">
        <v>43009</v>
      </c>
      <c r="D49" s="13"/>
      <c r="E49" s="14" t="s">
        <v>214</v>
      </c>
      <c r="F49" s="15" t="s">
        <v>589</v>
      </c>
      <c r="G49" s="15" t="s">
        <v>590</v>
      </c>
      <c r="H49" s="14" t="s">
        <v>591</v>
      </c>
      <c r="I49" s="16">
        <v>90301</v>
      </c>
      <c r="J49" s="17">
        <v>36270</v>
      </c>
      <c r="K49" s="18">
        <f ca="1">IF(A49&lt;&gt;"",RANDBETWEEN(1,2000)," ")</f>
        <v>479</v>
      </c>
      <c r="L49" s="17" cm="1">
        <f t="array" ref="L49">IF(A49&lt;&gt;"",SUMPRODUCT(($E$2:$E$1303="Active") * (FK49 &gt;= $FM$2:$FM$1303) * (FK49 &lt;= $FN$2:$FN$1303) * (FL49 &gt;= $FO$2:$FO$1303) * (FL49 &lt;= $FP$2:$FP$1303)),"")</f>
        <v>11</v>
      </c>
      <c r="M49" s="17" cm="1">
        <f t="array" ref="M49">IF(A49&lt;&gt;"",SUMPRODUCT(($E$2:$E$1303="Active") * (FK49 &gt;= $FQ$2:$FQ$1303) * (FK49 &lt;= $FR$2:$FR$1303) * (FL49 &gt;= $FS$2:$FS$1303) * (FL49 &lt;= $FT$2:$FT$1303)),"")</f>
        <v>18</v>
      </c>
      <c r="N49" s="14" t="s">
        <v>287</v>
      </c>
      <c r="O49" s="14" t="s">
        <v>219</v>
      </c>
      <c r="P49" s="15" t="s">
        <v>592</v>
      </c>
      <c r="Q49" s="14" t="s">
        <v>593</v>
      </c>
      <c r="R49" s="15" t="s">
        <v>594</v>
      </c>
      <c r="S49" s="14" t="s">
        <v>223</v>
      </c>
      <c r="T49" s="20" t="s">
        <v>224</v>
      </c>
      <c r="U49" s="21"/>
      <c r="V49" s="22"/>
      <c r="W49" s="22"/>
      <c r="X49" s="22"/>
      <c r="Y49" s="22"/>
      <c r="Z49" s="22"/>
      <c r="AA49" s="48">
        <v>2025.3</v>
      </c>
      <c r="AB49" s="43">
        <v>46021.5625</v>
      </c>
      <c r="AC49" s="24">
        <v>46023</v>
      </c>
      <c r="AD49" s="25">
        <v>144</v>
      </c>
      <c r="AE49" s="25">
        <v>348</v>
      </c>
      <c r="AF49" s="26">
        <v>434</v>
      </c>
      <c r="AG49" s="20">
        <v>653</v>
      </c>
      <c r="AH49" s="22">
        <v>1038</v>
      </c>
      <c r="AI49" s="26">
        <v>1422</v>
      </c>
      <c r="AN49" s="27">
        <f>IF(COUNT(DV49,ES49,FJ49,GK49,HH49)&gt;0,AVERAGE(DV49,ES49,FJ49,GK49,HH49),"")</f>
        <v>0.05</v>
      </c>
      <c r="AO49" s="28">
        <f>IF((E49&lt;&gt;""),COUNTA(AP49:BW49)+COUNTIF(T49,"No"),"")</f>
        <v>0</v>
      </c>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c r="BR49" s="29"/>
      <c r="BS49" s="29"/>
      <c r="BT49" s="29"/>
      <c r="BU49" s="29"/>
      <c r="BV49" s="29"/>
      <c r="BW49" s="29"/>
      <c r="BX49" s="30">
        <v>43874</v>
      </c>
      <c r="BY49" s="30">
        <v>43879</v>
      </c>
      <c r="BZ49" s="14" t="s">
        <v>228</v>
      </c>
      <c r="CA49" s="30">
        <v>43897</v>
      </c>
      <c r="CB49" s="14" t="s">
        <v>232</v>
      </c>
      <c r="CC49" s="31">
        <v>43819</v>
      </c>
      <c r="CD49" s="32" t="s">
        <v>228</v>
      </c>
      <c r="CE49" s="33" t="s">
        <v>425</v>
      </c>
      <c r="CF49" s="33" t="s">
        <v>325</v>
      </c>
      <c r="CG49" s="29">
        <v>298</v>
      </c>
      <c r="CH49" s="29">
        <v>3</v>
      </c>
      <c r="CI49" s="29">
        <v>3</v>
      </c>
      <c r="CJ49" s="29">
        <v>11</v>
      </c>
      <c r="CK49" s="29">
        <v>2</v>
      </c>
      <c r="CL49" s="29">
        <v>1</v>
      </c>
      <c r="CM49" s="29">
        <v>2</v>
      </c>
      <c r="CN49" s="34">
        <f>IF(CJ49&gt;0,((CK49*0.125)+(CL49*0.25)+(CM49*1))/CJ49,"")</f>
        <v>0.22727272727272727</v>
      </c>
      <c r="CO49" s="35">
        <v>44658</v>
      </c>
      <c r="CP49" s="35">
        <v>44671</v>
      </c>
      <c r="CQ49" s="20" t="s">
        <v>595</v>
      </c>
      <c r="CR49" s="35">
        <v>44671</v>
      </c>
      <c r="CS49" s="20" t="s">
        <v>232</v>
      </c>
      <c r="CT49" s="35">
        <v>44680</v>
      </c>
      <c r="CU49" s="35">
        <v>44441</v>
      </c>
      <c r="CV49" s="11" t="s">
        <v>228</v>
      </c>
      <c r="CW49" s="20" t="s">
        <v>233</v>
      </c>
      <c r="CX49" s="11" t="s">
        <v>234</v>
      </c>
      <c r="CY49" s="20">
        <v>219</v>
      </c>
      <c r="CZ49" s="36">
        <v>2</v>
      </c>
      <c r="DA49" s="36">
        <v>2</v>
      </c>
      <c r="DB49" s="36">
        <v>10</v>
      </c>
      <c r="DC49" s="36">
        <v>0</v>
      </c>
      <c r="DD49" s="36">
        <v>1</v>
      </c>
      <c r="DE49" s="36">
        <v>1</v>
      </c>
      <c r="DF49" s="36">
        <v>2</v>
      </c>
      <c r="DG49" s="36">
        <v>1</v>
      </c>
      <c r="DH49" s="46">
        <f>IF(DB49&gt;0,((DC49*0.125)+(DD49*0.25)+(DE49*0.25)+(DF49*1)+(DG49*1))/DB49,"")</f>
        <v>0.35</v>
      </c>
      <c r="DI49" s="35">
        <v>44743</v>
      </c>
      <c r="DJ49" s="20" t="s">
        <v>228</v>
      </c>
      <c r="DK49" s="20" t="s">
        <v>235</v>
      </c>
      <c r="DL49" s="20" t="s">
        <v>234</v>
      </c>
      <c r="DM49" s="20">
        <v>158</v>
      </c>
      <c r="DN49" s="20">
        <v>1</v>
      </c>
      <c r="DO49" s="20">
        <v>1</v>
      </c>
      <c r="DP49" s="20">
        <v>5</v>
      </c>
      <c r="DQ49" s="20">
        <v>0</v>
      </c>
      <c r="DR49" s="20">
        <v>0</v>
      </c>
      <c r="DS49" s="20">
        <v>0</v>
      </c>
      <c r="DT49" s="20">
        <v>0</v>
      </c>
      <c r="DU49" s="20">
        <v>1</v>
      </c>
      <c r="DV49" s="37" cm="1">
        <f t="array" ref="DV49">IF(AND(DI49:DP49&lt;&gt;""),((DQ49*0.125)+(DR49*0.25)+(DS49*0.25)+(DT49*1)+(DU49*1))/DP49,"")</f>
        <v>0.2</v>
      </c>
      <c r="DW49" s="35">
        <v>45523</v>
      </c>
      <c r="DX49" s="35">
        <v>45601</v>
      </c>
      <c r="DY49" s="20" t="s">
        <v>237</v>
      </c>
      <c r="DZ49" s="35">
        <v>45601</v>
      </c>
      <c r="EA49" s="35" t="s">
        <v>232</v>
      </c>
      <c r="EB49" s="21">
        <v>45308</v>
      </c>
      <c r="EJ49"/>
      <c r="EK49"/>
      <c r="EL49"/>
      <c r="EM49"/>
      <c r="EN49"/>
      <c r="EO49"/>
      <c r="EP49"/>
      <c r="EQ49"/>
      <c r="ER49"/>
      <c r="ES49" s="34" t="str">
        <f>IF(EI49&lt;&gt;"",((EJ49*0.125)+((EK49+EL49+EM49+EN49+EO49)*0.25)+((EP49+EQ49+ER49)*1))/EI49,"")</f>
        <v/>
      </c>
      <c r="ET49" s="35">
        <v>45622</v>
      </c>
      <c r="EU49" s="20" t="s">
        <v>248</v>
      </c>
      <c r="EV49" s="20" t="s">
        <v>234</v>
      </c>
      <c r="EW49" s="20">
        <v>477</v>
      </c>
      <c r="EX49" s="20">
        <v>2</v>
      </c>
      <c r="EY49" s="20">
        <v>2</v>
      </c>
      <c r="EZ49" s="20">
        <v>25</v>
      </c>
      <c r="FA49" s="20">
        <v>0</v>
      </c>
      <c r="FB49" s="20">
        <v>0</v>
      </c>
      <c r="FC49" s="20">
        <v>0</v>
      </c>
      <c r="FD49" s="20">
        <v>0</v>
      </c>
      <c r="FE49" s="20">
        <v>0</v>
      </c>
      <c r="FF49" s="20">
        <v>0</v>
      </c>
      <c r="FG49" s="20">
        <v>0</v>
      </c>
      <c r="FH49" s="20">
        <v>0</v>
      </c>
      <c r="FI49" s="20">
        <v>0</v>
      </c>
      <c r="FJ49" s="34">
        <v>0</v>
      </c>
      <c r="FK49" s="39">
        <v>33.958356000000002</v>
      </c>
      <c r="FL49" s="39">
        <v>-118.361289</v>
      </c>
      <c r="FM49" s="39">
        <v>33.596530576177869</v>
      </c>
      <c r="FN49" s="39">
        <v>34.320181423822135</v>
      </c>
      <c r="FO49" s="39">
        <v>-118.79751557577988</v>
      </c>
      <c r="FP49" s="39">
        <v>-117.92506242422012</v>
      </c>
      <c r="FQ49" s="39">
        <v>33.234705152355737</v>
      </c>
      <c r="FR49" s="39">
        <v>34.682006847644267</v>
      </c>
      <c r="FS49" s="39">
        <v>-119.23374215155977</v>
      </c>
      <c r="FT49" s="39">
        <v>-117.48883584844023</v>
      </c>
      <c r="FU49" s="35">
        <v>45779</v>
      </c>
      <c r="FV49" s="20" t="s">
        <v>248</v>
      </c>
      <c r="FW49" s="20" t="s">
        <v>258</v>
      </c>
      <c r="FX49" s="20">
        <v>699</v>
      </c>
      <c r="FY49" s="20">
        <v>4</v>
      </c>
      <c r="FZ49" s="20">
        <v>4</v>
      </c>
      <c r="GA49" s="20">
        <v>25</v>
      </c>
      <c r="GB49" s="20">
        <v>0</v>
      </c>
      <c r="GC49" s="20">
        <v>0</v>
      </c>
      <c r="GD49" s="20">
        <v>0</v>
      </c>
      <c r="GE49" s="20">
        <v>0</v>
      </c>
      <c r="GF49" s="20">
        <v>0</v>
      </c>
      <c r="GG49" s="20">
        <v>0</v>
      </c>
      <c r="GH49" s="20">
        <v>0</v>
      </c>
      <c r="GI49" s="20">
        <v>0</v>
      </c>
      <c r="GJ49" s="20">
        <v>0</v>
      </c>
      <c r="GK49" s="34">
        <f>IF(GA49&lt;&gt;"",((GB49*0.125)+((GC49+GD49+GE49+GF49+GG49)*0.25)+((GH49+GI49+GJ49)*1))/GA49,"")</f>
        <v>0</v>
      </c>
      <c r="GL49" s="40">
        <v>45821</v>
      </c>
      <c r="GM49" s="40">
        <v>45841</v>
      </c>
      <c r="GN49" s="20" t="s">
        <v>231</v>
      </c>
      <c r="GO49" s="40">
        <v>45841</v>
      </c>
      <c r="GP49" s="20" t="s">
        <v>232</v>
      </c>
      <c r="GQ49" s="35">
        <v>45849</v>
      </c>
      <c r="GR49" s="35">
        <v>46115</v>
      </c>
      <c r="GS49" s="20" t="s">
        <v>248</v>
      </c>
      <c r="GT49" s="20" t="s">
        <v>247</v>
      </c>
      <c r="GU49" s="20">
        <v>31</v>
      </c>
      <c r="GV49" s="20">
        <v>2</v>
      </c>
      <c r="GW49" s="20">
        <v>2</v>
      </c>
      <c r="GX49" s="20">
        <v>5</v>
      </c>
      <c r="GY49" s="20">
        <v>0</v>
      </c>
      <c r="GZ49" s="20">
        <v>0</v>
      </c>
      <c r="HA49" s="20">
        <v>0</v>
      </c>
      <c r="HB49" s="20">
        <v>0</v>
      </c>
      <c r="HC49" s="20">
        <v>0</v>
      </c>
      <c r="HD49" s="20">
        <v>0</v>
      </c>
      <c r="HE49" s="20">
        <v>0</v>
      </c>
      <c r="HF49" s="20">
        <v>0</v>
      </c>
      <c r="HG49" s="20">
        <v>0</v>
      </c>
      <c r="HH49" s="34">
        <f>IF(GX49&lt;&gt;"",((GY49*0.125)+((GZ49+HA49+HB49+HC49+HD49)*0.25)+((HE49+HF49+HG49)*1))/GX49,"")</f>
        <v>0</v>
      </c>
    </row>
    <row r="50" spans="1:216" ht="15" customHeight="1" x14ac:dyDescent="0.35">
      <c r="A50" s="11" t="s">
        <v>596</v>
      </c>
      <c r="B50" s="12" t="s">
        <v>597</v>
      </c>
      <c r="C50" s="13">
        <v>43829</v>
      </c>
      <c r="D50" s="13"/>
      <c r="E50" s="14" t="s">
        <v>214</v>
      </c>
      <c r="F50" s="15" t="s">
        <v>598</v>
      </c>
      <c r="G50" s="15" t="s">
        <v>599</v>
      </c>
      <c r="H50" s="14" t="s">
        <v>591</v>
      </c>
      <c r="I50" s="16">
        <v>94134</v>
      </c>
      <c r="J50" s="17">
        <v>41695</v>
      </c>
      <c r="K50" s="18">
        <f ca="1">IF(A50&lt;&gt;"",RANDBETWEEN(1,2000)," ")</f>
        <v>152</v>
      </c>
      <c r="L50" s="17" cm="1">
        <f t="array" ref="L50">IF(A50&lt;&gt;"",SUMPRODUCT(($E$2:$E$1303="Active") * (FK50 &gt;= $FM$2:$FM$1303) * (FK50 &lt;= $FN$2:$FN$1303) * (FL50 &gt;= $FO$2:$FO$1303) * (FL50 &lt;= $FP$2:$FP$1303)),"")</f>
        <v>5</v>
      </c>
      <c r="M50" s="17" cm="1">
        <f t="array" ref="M50">IF(A50&lt;&gt;"",SUMPRODUCT(($E$2:$E$1303="Active") * (FK50 &gt;= $FQ$2:$FQ$1303) * (FK50 &lt;= $FR$2:$FR$1303) * (FL50 &gt;= $FS$2:$FS$1303) * (FL50 &lt;= $FT$2:$FT$1303)),"")</f>
        <v>7</v>
      </c>
      <c r="N50" s="14" t="s">
        <v>218</v>
      </c>
      <c r="O50" s="14" t="s">
        <v>316</v>
      </c>
      <c r="P50" s="15" t="s">
        <v>600</v>
      </c>
      <c r="Q50" s="14" t="s">
        <v>601</v>
      </c>
      <c r="R50" t="s">
        <v>602</v>
      </c>
      <c r="S50" s="14" t="s">
        <v>223</v>
      </c>
      <c r="T50" s="20" t="s">
        <v>224</v>
      </c>
      <c r="U50" s="21"/>
      <c r="V50" s="22"/>
      <c r="W50" s="22"/>
      <c r="X50" s="22"/>
      <c r="Y50" s="22"/>
      <c r="Z50" s="22"/>
      <c r="AA50" s="48">
        <v>2024</v>
      </c>
      <c r="AB50" s="43">
        <v>46022.5625</v>
      </c>
      <c r="AC50" s="24">
        <v>46023</v>
      </c>
      <c r="AD50" s="25">
        <v>273</v>
      </c>
      <c r="AE50" s="25">
        <v>318</v>
      </c>
      <c r="AF50" s="26">
        <v>390</v>
      </c>
      <c r="AG50" s="20">
        <v>615</v>
      </c>
      <c r="AH50" s="22">
        <v>792</v>
      </c>
      <c r="AI50" s="26">
        <v>937</v>
      </c>
      <c r="AN50" s="27">
        <f>IF(COUNT(DV50,ES50,FJ50,GK50,HH50)&gt;0,AVERAGE(DV50,ES50,FJ50,GK50,HH50),"")</f>
        <v>0.38015202702702705</v>
      </c>
      <c r="AO50" s="28">
        <f>IF((E50&lt;&gt;""),COUNTA(AP50:BW50)+COUNTIF(T50,"No"),"")</f>
        <v>0</v>
      </c>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c r="BX50" s="30">
        <v>43994</v>
      </c>
      <c r="BY50" s="30">
        <v>43994</v>
      </c>
      <c r="BZ50" s="14" t="s">
        <v>228</v>
      </c>
      <c r="CA50" s="30">
        <v>44022</v>
      </c>
      <c r="CB50" s="14" t="s">
        <v>316</v>
      </c>
      <c r="CC50" s="31">
        <v>44116</v>
      </c>
      <c r="CD50" s="32" t="s">
        <v>228</v>
      </c>
      <c r="CE50" s="33" t="s">
        <v>603</v>
      </c>
      <c r="CF50" s="33" t="s">
        <v>604</v>
      </c>
      <c r="CG50" s="29">
        <v>100</v>
      </c>
      <c r="CH50" s="29">
        <v>6</v>
      </c>
      <c r="CI50" s="29">
        <v>6</v>
      </c>
      <c r="CJ50" s="29">
        <v>10</v>
      </c>
      <c r="CK50" s="29">
        <v>0</v>
      </c>
      <c r="CL50" s="29">
        <v>2</v>
      </c>
      <c r="CM50" s="29">
        <v>3</v>
      </c>
      <c r="CN50" s="34">
        <f>IF(CJ50&gt;0,((CK50*0.125)+(CL50*0.25)+(CM50*1))/CJ50,"")</f>
        <v>0.35</v>
      </c>
      <c r="CO50" s="35">
        <v>44281</v>
      </c>
      <c r="CP50" s="35">
        <v>44284</v>
      </c>
      <c r="CQ50" s="20" t="s">
        <v>322</v>
      </c>
      <c r="CR50" s="35">
        <v>44284</v>
      </c>
      <c r="CS50" s="20" t="s">
        <v>316</v>
      </c>
      <c r="CT50" s="35" t="s">
        <v>323</v>
      </c>
      <c r="CU50" s="35">
        <v>44518</v>
      </c>
      <c r="CV50" s="11" t="s">
        <v>248</v>
      </c>
      <c r="CW50" s="20" t="s">
        <v>324</v>
      </c>
      <c r="CX50" s="11" t="s">
        <v>325</v>
      </c>
      <c r="CY50" s="20">
        <v>123</v>
      </c>
      <c r="CZ50" s="36">
        <v>9</v>
      </c>
      <c r="DA50" s="36">
        <v>9</v>
      </c>
      <c r="DB50" s="36">
        <v>33</v>
      </c>
      <c r="DC50" s="36">
        <v>0</v>
      </c>
      <c r="DD50" s="36">
        <v>1</v>
      </c>
      <c r="DE50" s="36">
        <v>2</v>
      </c>
      <c r="DF50" s="36">
        <v>3</v>
      </c>
      <c r="DG50" s="36">
        <v>6</v>
      </c>
      <c r="DH50" s="46">
        <f>IF(DB50&lt;&gt;"",((DC50*0.125)+(DD50*0.25)+(DE50*0.25)+(DF50*1)+(DG50*1))/DB50,"")</f>
        <v>0.29545454545454547</v>
      </c>
      <c r="DI50" s="35">
        <v>44812</v>
      </c>
      <c r="DJ50" s="20" t="s">
        <v>248</v>
      </c>
      <c r="DK50" s="20" t="s">
        <v>235</v>
      </c>
      <c r="DL50" s="20" t="s">
        <v>234</v>
      </c>
      <c r="DM50" s="20">
        <v>161</v>
      </c>
      <c r="DN50" s="20">
        <v>8</v>
      </c>
      <c r="DO50" s="20">
        <v>8</v>
      </c>
      <c r="DP50" s="20">
        <v>40</v>
      </c>
      <c r="DQ50" s="20">
        <v>0</v>
      </c>
      <c r="DR50" s="20">
        <v>1</v>
      </c>
      <c r="DS50" s="20">
        <v>1</v>
      </c>
      <c r="DT50" s="20">
        <v>2</v>
      </c>
      <c r="DU50" s="20">
        <v>4</v>
      </c>
      <c r="DV50" s="37" cm="1">
        <f t="array" ref="DV50">IF(AND(DI50:DP50&lt;&gt;""),((DQ50*0.125)+(DR50*0.25)+(DS50*0.25)+(DT50*1)+(DU50*1))/DP50,"")</f>
        <v>0.16250000000000001</v>
      </c>
      <c r="DW50" s="35">
        <v>45567</v>
      </c>
      <c r="DX50" s="35">
        <v>45596</v>
      </c>
      <c r="DY50" s="20" t="s">
        <v>322</v>
      </c>
      <c r="DZ50" s="35">
        <v>45614</v>
      </c>
      <c r="EA50" s="35" t="s">
        <v>316</v>
      </c>
      <c r="EB50" s="38" t="s">
        <v>323</v>
      </c>
      <c r="EC50" s="35">
        <v>45162</v>
      </c>
      <c r="ED50" s="20" t="s">
        <v>248</v>
      </c>
      <c r="EE50" s="20" t="s">
        <v>247</v>
      </c>
      <c r="EF50" s="20">
        <v>209</v>
      </c>
      <c r="EG50" s="20">
        <v>9</v>
      </c>
      <c r="EH50" s="20">
        <v>9</v>
      </c>
      <c r="EI50" s="20">
        <v>37</v>
      </c>
      <c r="EJ50" s="20">
        <v>0</v>
      </c>
      <c r="EK50" s="20">
        <v>0</v>
      </c>
      <c r="EL50" s="20">
        <v>0</v>
      </c>
      <c r="EM50" s="20">
        <v>5</v>
      </c>
      <c r="EN50" s="20">
        <v>0</v>
      </c>
      <c r="EO50" s="20">
        <v>0</v>
      </c>
      <c r="EP50" s="20">
        <v>3</v>
      </c>
      <c r="EQ50" s="20">
        <v>2</v>
      </c>
      <c r="ER50" s="20">
        <v>7</v>
      </c>
      <c r="ES50" s="46">
        <f>IF(EI50&lt;&gt;"",((EJ50*0.125)+((EK50+EL50+EM50+EN50+EO50)*0.25)+((EP50+EQ50+ER50)*1))/EI50,"")</f>
        <v>0.35810810810810811</v>
      </c>
      <c r="ET50" s="35">
        <v>45363</v>
      </c>
      <c r="EU50" s="20" t="s">
        <v>248</v>
      </c>
      <c r="EV50" s="20" t="s">
        <v>247</v>
      </c>
      <c r="EW50" s="20">
        <v>147</v>
      </c>
      <c r="EX50" s="20">
        <v>8</v>
      </c>
      <c r="EY50" s="20">
        <v>8</v>
      </c>
      <c r="EZ50" s="28">
        <v>25</v>
      </c>
      <c r="FA50" s="20">
        <v>0</v>
      </c>
      <c r="FB50" s="20">
        <v>0</v>
      </c>
      <c r="FC50" s="20">
        <v>0</v>
      </c>
      <c r="FD50" s="20">
        <v>0</v>
      </c>
      <c r="FE50" s="20">
        <v>0</v>
      </c>
      <c r="FF50" s="20">
        <v>0</v>
      </c>
      <c r="FG50" s="20">
        <v>5</v>
      </c>
      <c r="FH50" s="20">
        <v>2</v>
      </c>
      <c r="FI50" s="20">
        <v>4</v>
      </c>
      <c r="FJ50" s="46">
        <f>IF(EZ50&lt;&gt;"",((FA50*0.125)+((FB50+FC50+FD50+FE50+FF50)*0.25)+((FG50+FH50+FI50)*1))/EZ50,"")</f>
        <v>0.44</v>
      </c>
      <c r="FK50" s="39">
        <v>37.722892000000002</v>
      </c>
      <c r="FL50" s="39">
        <v>-122.410056</v>
      </c>
      <c r="FM50" s="39">
        <v>37.361066576177869</v>
      </c>
      <c r="FN50" s="39">
        <v>38.084717423822134</v>
      </c>
      <c r="FO50" s="39">
        <v>-122.86749590656621</v>
      </c>
      <c r="FP50" s="39">
        <v>-121.95261609343379</v>
      </c>
      <c r="FQ50" s="39">
        <v>36.999241152355737</v>
      </c>
      <c r="FR50" s="39">
        <v>38.446542847644267</v>
      </c>
      <c r="FS50" s="39">
        <v>-123.32493581313243</v>
      </c>
      <c r="FT50" s="39">
        <v>-121.49517618686757</v>
      </c>
      <c r="FU50" s="35">
        <v>45750</v>
      </c>
      <c r="FV50" s="20" t="s">
        <v>228</v>
      </c>
      <c r="FW50" s="20" t="s">
        <v>258</v>
      </c>
      <c r="FX50" s="20">
        <v>441</v>
      </c>
      <c r="FY50" s="20">
        <v>12</v>
      </c>
      <c r="FZ50" s="20">
        <v>5</v>
      </c>
      <c r="GA50" s="20">
        <v>25</v>
      </c>
      <c r="GB50" s="20">
        <v>0</v>
      </c>
      <c r="GC50" s="20">
        <f>1+1+1</f>
        <v>3</v>
      </c>
      <c r="GD50" s="20">
        <v>0</v>
      </c>
      <c r="GE50" s="20">
        <f>1</f>
        <v>1</v>
      </c>
      <c r="GF50" s="20">
        <v>0</v>
      </c>
      <c r="GG50" s="20">
        <v>0</v>
      </c>
      <c r="GH50" s="20">
        <v>0</v>
      </c>
      <c r="GI50" s="20">
        <f>1+1+1</f>
        <v>3</v>
      </c>
      <c r="GJ50" s="20">
        <f>1+1+1+1+1+1+1+1+1+1</f>
        <v>10</v>
      </c>
      <c r="GK50" s="46">
        <f>IF(GA50&lt;&gt;"",((GB50*0.125)+((GC50+GD50+GE50+GF50+GG50)*0.25)+((GH50+GI50+GJ50)*1))/GA50,"")</f>
        <v>0.56000000000000005</v>
      </c>
      <c r="GP50" s="20" t="s">
        <v>316</v>
      </c>
      <c r="GQ50" s="35" t="s">
        <v>323</v>
      </c>
      <c r="HH50" s="34" t="str">
        <f>IF(GX50&lt;&gt;"",((GY50*0.125)+((GZ50+HA50+HB50+HC50+HD50)*0.25)+((HE50+HF50+HG50)*1))/GX50,"")</f>
        <v/>
      </c>
    </row>
    <row r="51" spans="1:216" ht="15" customHeight="1" x14ac:dyDescent="0.35">
      <c r="A51" s="11" t="s">
        <v>605</v>
      </c>
      <c r="B51" s="12" t="s">
        <v>606</v>
      </c>
      <c r="C51" s="13">
        <v>43829</v>
      </c>
      <c r="D51" s="13"/>
      <c r="E51" s="14" t="s">
        <v>214</v>
      </c>
      <c r="F51" s="15" t="s">
        <v>607</v>
      </c>
      <c r="G51" s="15" t="s">
        <v>608</v>
      </c>
      <c r="H51" s="14" t="s">
        <v>591</v>
      </c>
      <c r="I51" s="16">
        <v>94598</v>
      </c>
      <c r="J51" s="17">
        <v>26826</v>
      </c>
      <c r="K51" s="18">
        <f ca="1">IF(A51&lt;&gt;"",RANDBETWEEN(1,2000)," ")</f>
        <v>1431</v>
      </c>
      <c r="L51" s="17" cm="1">
        <f t="array" ref="L51">IF(A51&lt;&gt;"",SUMPRODUCT(($E$2:$E$1303="Active") * (FK51 &gt;= $FM$2:$FM$1303) * (FK51 &lt;= $FN$2:$FN$1303) * (FL51 &gt;= $FO$2:$FO$1303) * (FL51 &lt;= $FP$2:$FP$1303)),"")</f>
        <v>5</v>
      </c>
      <c r="M51" s="17" cm="1">
        <f t="array" ref="M51">IF(A51&lt;&gt;"",SUMPRODUCT(($E$2:$E$1303="Active") * (FK51 &gt;= $FQ$2:$FQ$1303) * (FK51 &lt;= $FR$2:$FR$1303) * (FL51 &gt;= $FS$2:$FS$1303) * (FL51 &lt;= $FT$2:$FT$1303)),"")</f>
        <v>13</v>
      </c>
      <c r="N51" s="14" t="s">
        <v>218</v>
      </c>
      <c r="O51" s="14" t="s">
        <v>316</v>
      </c>
      <c r="P51" s="15" t="s">
        <v>600</v>
      </c>
      <c r="Q51" s="14" t="s">
        <v>601</v>
      </c>
      <c r="R51" t="s">
        <v>602</v>
      </c>
      <c r="S51" s="14" t="s">
        <v>223</v>
      </c>
      <c r="T51" s="20" t="s">
        <v>224</v>
      </c>
      <c r="U51" s="21"/>
      <c r="V51" s="22"/>
      <c r="W51" s="22"/>
      <c r="X51" s="22"/>
      <c r="Y51" s="22"/>
      <c r="Z51" s="22"/>
      <c r="AA51" s="48">
        <v>2024</v>
      </c>
      <c r="AB51" s="43">
        <v>46022.395833333336</v>
      </c>
      <c r="AC51" s="24">
        <v>46023</v>
      </c>
      <c r="AD51" s="25">
        <v>230</v>
      </c>
      <c r="AE51" s="25">
        <v>304</v>
      </c>
      <c r="AF51" s="26">
        <v>363</v>
      </c>
      <c r="AG51" s="20">
        <v>159</v>
      </c>
      <c r="AH51" s="22">
        <v>198</v>
      </c>
      <c r="AI51" s="26">
        <v>151</v>
      </c>
      <c r="AN51" s="27">
        <f>IF(COUNT(DV51,ES51,FJ51,GK51,HH51)&gt;0,AVERAGE(DV51,ES51,FJ51,GK51,HH51),"")</f>
        <v>0.21158119658119659</v>
      </c>
      <c r="AO51" s="28">
        <f>IF((E51&lt;&gt;""),COUNTA(AP51:BW51)+COUNTIF(T51,"No"),"")</f>
        <v>0</v>
      </c>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c r="BR51" s="29"/>
      <c r="BS51" s="29"/>
      <c r="BT51" s="29"/>
      <c r="BU51" s="29"/>
      <c r="BV51" s="29"/>
      <c r="BW51" s="29"/>
      <c r="BX51" s="30">
        <v>44131</v>
      </c>
      <c r="BY51" s="30">
        <v>44131</v>
      </c>
      <c r="BZ51" s="14" t="s">
        <v>248</v>
      </c>
      <c r="CA51" s="30">
        <v>44144</v>
      </c>
      <c r="CB51" s="14" t="s">
        <v>316</v>
      </c>
      <c r="CC51" s="31">
        <v>44117</v>
      </c>
      <c r="CD51" s="32" t="s">
        <v>228</v>
      </c>
      <c r="CE51" s="33" t="s">
        <v>603</v>
      </c>
      <c r="CF51" s="33" t="s">
        <v>604</v>
      </c>
      <c r="CG51" s="29">
        <v>100</v>
      </c>
      <c r="CH51" s="29">
        <v>4</v>
      </c>
      <c r="CI51" s="29">
        <v>4</v>
      </c>
      <c r="CJ51" s="29">
        <v>10</v>
      </c>
      <c r="CK51" s="29">
        <v>0</v>
      </c>
      <c r="CL51" s="29">
        <v>1</v>
      </c>
      <c r="CM51" s="29">
        <v>2</v>
      </c>
      <c r="CN51" s="34">
        <f>IF(CJ51&gt;0,((CK51*0.125)+(CL51*0.25)+(CM51*1))/CJ51,"")</f>
        <v>0.22500000000000001</v>
      </c>
      <c r="CO51" s="35">
        <v>44273</v>
      </c>
      <c r="CP51" s="35">
        <v>44273</v>
      </c>
      <c r="CQ51" s="20" t="s">
        <v>322</v>
      </c>
      <c r="CR51" s="35">
        <v>44273</v>
      </c>
      <c r="CS51" s="20" t="s">
        <v>316</v>
      </c>
      <c r="CT51" s="35" t="s">
        <v>323</v>
      </c>
      <c r="CU51" s="35">
        <v>44519</v>
      </c>
      <c r="CV51" s="11" t="s">
        <v>248</v>
      </c>
      <c r="CW51" s="20" t="s">
        <v>324</v>
      </c>
      <c r="CX51" s="11" t="s">
        <v>325</v>
      </c>
      <c r="CY51" s="20">
        <v>159</v>
      </c>
      <c r="CZ51" s="36">
        <v>7</v>
      </c>
      <c r="DA51" s="36">
        <v>7</v>
      </c>
      <c r="DB51" s="36">
        <v>31</v>
      </c>
      <c r="DC51" s="36">
        <v>0</v>
      </c>
      <c r="DD51" s="36">
        <v>1</v>
      </c>
      <c r="DE51" s="36">
        <v>2</v>
      </c>
      <c r="DF51" s="36">
        <v>1</v>
      </c>
      <c r="DG51" s="36">
        <v>10</v>
      </c>
      <c r="DH51" s="46">
        <f>IF(DB51&lt;&gt;"",((DC51*0.125)+(DD51*0.25)+(DE51*0.25)+(DF51*1)+(DG51*1))/DB51,"")</f>
        <v>0.37903225806451613</v>
      </c>
      <c r="DI51" s="35">
        <v>44757</v>
      </c>
      <c r="DJ51" s="20" t="s">
        <v>248</v>
      </c>
      <c r="DK51" s="20" t="s">
        <v>235</v>
      </c>
      <c r="DL51" s="20" t="s">
        <v>234</v>
      </c>
      <c r="DM51" s="20">
        <v>200</v>
      </c>
      <c r="DN51" s="20">
        <v>6</v>
      </c>
      <c r="DO51" s="20">
        <v>6</v>
      </c>
      <c r="DP51" s="20">
        <v>26</v>
      </c>
      <c r="DQ51" s="20">
        <v>0</v>
      </c>
      <c r="DR51" s="20">
        <v>3</v>
      </c>
      <c r="DS51" s="20">
        <v>1</v>
      </c>
      <c r="DT51" s="20">
        <v>1</v>
      </c>
      <c r="DU51" s="20">
        <v>4</v>
      </c>
      <c r="DV51" s="37" cm="1">
        <f t="array" ref="DV51">IF(AND(DI51:DP51&lt;&gt;""),((DQ51*0.125)+(DR51*0.25)+(DS51*0.25)+(DT51*1)+(DU51*1))/DP51,"")</f>
        <v>0.23076923076923078</v>
      </c>
      <c r="DW51" s="35">
        <v>45567</v>
      </c>
      <c r="DX51" s="35">
        <v>45576</v>
      </c>
      <c r="DY51" s="20" t="s">
        <v>322</v>
      </c>
      <c r="DZ51" s="35">
        <v>45614</v>
      </c>
      <c r="EA51" s="35" t="s">
        <v>316</v>
      </c>
      <c r="EB51" s="38" t="s">
        <v>323</v>
      </c>
      <c r="EC51" s="35">
        <v>45162</v>
      </c>
      <c r="ED51" s="20" t="s">
        <v>248</v>
      </c>
      <c r="EE51" s="20" t="s">
        <v>247</v>
      </c>
      <c r="EF51" s="20">
        <v>134</v>
      </c>
      <c r="EG51" s="20">
        <v>6</v>
      </c>
      <c r="EH51" s="20">
        <v>6</v>
      </c>
      <c r="EI51" s="20">
        <v>25</v>
      </c>
      <c r="EJ51" s="20">
        <v>0</v>
      </c>
      <c r="EK51" s="20">
        <v>0</v>
      </c>
      <c r="EL51" s="20">
        <v>0</v>
      </c>
      <c r="EM51" s="20">
        <v>0</v>
      </c>
      <c r="EN51" s="20">
        <v>0</v>
      </c>
      <c r="EO51" s="20">
        <v>0</v>
      </c>
      <c r="EP51" s="20">
        <v>2</v>
      </c>
      <c r="EQ51" s="20">
        <v>0</v>
      </c>
      <c r="ER51" s="20">
        <v>2</v>
      </c>
      <c r="ES51" s="34">
        <f>IF(EI51&lt;&gt;"",((EJ51*0.125)+((EK51+EL51+EM51+EN51+EO51)*0.25)+((EP51+EQ51+ER51)*1))/EI51,"")</f>
        <v>0.16</v>
      </c>
      <c r="ET51" s="35">
        <v>45391</v>
      </c>
      <c r="EU51" s="20" t="s">
        <v>248</v>
      </c>
      <c r="EV51" s="20" t="s">
        <v>247</v>
      </c>
      <c r="EW51" s="20">
        <v>107</v>
      </c>
      <c r="EX51" s="20">
        <v>5</v>
      </c>
      <c r="EY51" s="20">
        <v>5</v>
      </c>
      <c r="EZ51" s="28">
        <v>9</v>
      </c>
      <c r="FA51" s="20">
        <v>0</v>
      </c>
      <c r="FB51" s="20">
        <v>0</v>
      </c>
      <c r="FC51" s="20">
        <v>1</v>
      </c>
      <c r="FD51" s="20">
        <v>1</v>
      </c>
      <c r="FE51" s="20">
        <v>0</v>
      </c>
      <c r="FF51" s="20">
        <v>0</v>
      </c>
      <c r="FG51" s="20">
        <v>0</v>
      </c>
      <c r="FH51" s="20">
        <v>0</v>
      </c>
      <c r="FI51" s="20">
        <v>0</v>
      </c>
      <c r="FJ51" s="34">
        <f>IF(EZ51&lt;&gt;"",((FA51*0.125)+((FB51+FC51+FD51+FE51+FF51)*0.25)+((FG51+FH51+FI51)*1))/EZ51,"")</f>
        <v>5.5555555555555552E-2</v>
      </c>
      <c r="FK51" s="39">
        <v>37.899383999999998</v>
      </c>
      <c r="FL51" s="39">
        <v>-121.99208400000001</v>
      </c>
      <c r="FM51" s="39">
        <v>37.537558576177865</v>
      </c>
      <c r="FN51" s="39">
        <v>38.26120942382213</v>
      </c>
      <c r="FO51" s="39">
        <v>-122.45061865110644</v>
      </c>
      <c r="FP51" s="39">
        <v>-121.53354934889357</v>
      </c>
      <c r="FQ51" s="39">
        <v>37.175733152355733</v>
      </c>
      <c r="FR51" s="39">
        <v>38.623034847644263</v>
      </c>
      <c r="FS51" s="39">
        <v>-122.90915330221287</v>
      </c>
      <c r="FT51" s="39">
        <v>-121.07501469778714</v>
      </c>
      <c r="FU51" s="35">
        <v>45778</v>
      </c>
      <c r="FV51" s="20" t="s">
        <v>248</v>
      </c>
      <c r="FW51" s="20" t="s">
        <v>258</v>
      </c>
      <c r="FX51" s="20">
        <v>84</v>
      </c>
      <c r="FY51" s="20">
        <v>3</v>
      </c>
      <c r="FZ51" s="20">
        <v>3</v>
      </c>
      <c r="GA51" s="20">
        <v>5</v>
      </c>
      <c r="GB51" s="20">
        <v>0</v>
      </c>
      <c r="GC51" s="20">
        <v>0</v>
      </c>
      <c r="GD51" s="20">
        <v>0</v>
      </c>
      <c r="GE51" s="20">
        <v>0</v>
      </c>
      <c r="GF51" s="20">
        <v>0</v>
      </c>
      <c r="GG51" s="20">
        <v>0</v>
      </c>
      <c r="GH51" s="20">
        <v>0</v>
      </c>
      <c r="GI51" s="20">
        <v>1</v>
      </c>
      <c r="GJ51" s="20">
        <v>1</v>
      </c>
      <c r="GK51" s="46">
        <f>IF(GA51&lt;&gt;"",((GB51*0.125)+((GC51+GD51+GE51+GF51+GG51)*0.25)+((GH51+GI51+GJ51)*1))/GA51,"")</f>
        <v>0.4</v>
      </c>
      <c r="GP51" s="20" t="s">
        <v>316</v>
      </c>
      <c r="GQ51" s="35" t="s">
        <v>323</v>
      </c>
      <c r="HH51" s="34" t="str">
        <f>IF(GX51&lt;&gt;"",((GY51*0.125)+((GZ51+HA51+HB51+HC51+HD51)*0.25)+((HE51+HF51+HG51)*1))/GX51,"")</f>
        <v/>
      </c>
    </row>
    <row r="52" spans="1:216" ht="15" customHeight="1" x14ac:dyDescent="0.35">
      <c r="A52" s="11" t="s">
        <v>609</v>
      </c>
      <c r="B52" s="12" t="s">
        <v>610</v>
      </c>
      <c r="C52" s="13">
        <v>43009</v>
      </c>
      <c r="D52" s="13">
        <v>45960</v>
      </c>
      <c r="E52" s="14" t="s">
        <v>214</v>
      </c>
      <c r="F52" s="15" t="s">
        <v>611</v>
      </c>
      <c r="G52" s="15" t="s">
        <v>608</v>
      </c>
      <c r="H52" s="14" t="s">
        <v>591</v>
      </c>
      <c r="I52" s="16">
        <v>91789</v>
      </c>
      <c r="J52" s="17">
        <v>41235</v>
      </c>
      <c r="K52" s="18">
        <f ca="1">IF(A52&lt;&gt;"",RANDBETWEEN(1,2000)," ")</f>
        <v>523</v>
      </c>
      <c r="L52" s="17" cm="1">
        <f t="array" ref="L52">IF(A52&lt;&gt;"",SUMPRODUCT(($E$2:$E$1303="Active") * (FK52 &gt;= $FM$2:$FM$1303) * (FK52 &lt;= $FN$2:$FN$1303) * (FL52 &gt;= $FO$2:$FO$1303) * (FL52 &lt;= $FP$2:$FP$1303)),"")</f>
        <v>10</v>
      </c>
      <c r="M52" s="17" cm="1">
        <f t="array" ref="M52">IF(A52&lt;&gt;"",SUMPRODUCT(($E$2:$E$1303="Active") * (FK52 &gt;= $FQ$2:$FQ$1303) * (FK52 &lt;= $FR$2:$FR$1303) * (FL52 &gt;= $FS$2:$FS$1303) * (FL52 &lt;= $FT$2:$FT$1303)),"")</f>
        <v>20</v>
      </c>
      <c r="N52" s="14" t="s">
        <v>218</v>
      </c>
      <c r="O52" s="14" t="s">
        <v>219</v>
      </c>
      <c r="P52" s="15" t="s">
        <v>612</v>
      </c>
      <c r="Q52" s="14" t="s">
        <v>613</v>
      </c>
      <c r="R52" s="15" t="s">
        <v>614</v>
      </c>
      <c r="S52" s="14" t="s">
        <v>223</v>
      </c>
      <c r="T52" s="20" t="s">
        <v>224</v>
      </c>
      <c r="U52" s="21"/>
      <c r="V52" s="22"/>
      <c r="W52" s="22"/>
      <c r="X52" s="22"/>
      <c r="Y52" s="22"/>
      <c r="Z52" s="22"/>
      <c r="AA52" s="48">
        <v>2025.2370000000001</v>
      </c>
      <c r="AB52" s="43">
        <v>46010.583333333336</v>
      </c>
      <c r="AC52" s="24">
        <v>46023</v>
      </c>
      <c r="AD52" s="25">
        <v>3</v>
      </c>
      <c r="AE52" s="25">
        <v>0</v>
      </c>
      <c r="AF52" s="26">
        <v>0</v>
      </c>
      <c r="AG52" s="20">
        <v>0</v>
      </c>
      <c r="AH52" s="22">
        <v>429</v>
      </c>
      <c r="AI52" s="26">
        <v>890</v>
      </c>
      <c r="AN52" s="27">
        <f>IF(COUNT(DV52,ES52,FJ52,GK52,HH52)&gt;0,AVERAGE(DV52,ES52,FJ52,GK52,HH52),"")</f>
        <v>0.125</v>
      </c>
      <c r="AO52" s="28">
        <f>IF((E52&lt;&gt;""),COUNTA(AP52:BW52)+COUNTIF(T52,"No"),"")</f>
        <v>0</v>
      </c>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c r="BX52" s="30">
        <v>43892</v>
      </c>
      <c r="BY52" s="30">
        <v>43899</v>
      </c>
      <c r="BZ52" s="14" t="s">
        <v>226</v>
      </c>
      <c r="CA52" s="30">
        <v>43907</v>
      </c>
      <c r="CB52" s="14" t="s">
        <v>232</v>
      </c>
      <c r="CC52" s="31">
        <v>44040</v>
      </c>
      <c r="CD52" s="32" t="s">
        <v>248</v>
      </c>
      <c r="CE52" s="33" t="s">
        <v>282</v>
      </c>
      <c r="CF52" s="33" t="s">
        <v>247</v>
      </c>
      <c r="CG52" s="29">
        <v>44</v>
      </c>
      <c r="CH52" s="29">
        <v>4</v>
      </c>
      <c r="CI52" s="29">
        <v>4</v>
      </c>
      <c r="CJ52" s="29">
        <v>18</v>
      </c>
      <c r="CK52" s="29">
        <v>1</v>
      </c>
      <c r="CL52" s="29">
        <v>0</v>
      </c>
      <c r="CM52" s="29">
        <v>1</v>
      </c>
      <c r="CN52" s="34">
        <f>IF(CJ52&gt;0,((CK52*0.125)+(CL52*0.25)+(CM52*1))/CJ52,"")</f>
        <v>6.25E-2</v>
      </c>
      <c r="CO52" s="35">
        <v>44442</v>
      </c>
      <c r="CP52" s="35">
        <v>44448</v>
      </c>
      <c r="CQ52" s="20" t="s">
        <v>507</v>
      </c>
      <c r="CR52" s="35">
        <v>44470</v>
      </c>
      <c r="CS52" s="20" t="s">
        <v>232</v>
      </c>
      <c r="CT52" s="35">
        <v>44449</v>
      </c>
      <c r="DJ52" s="20" t="s">
        <v>228</v>
      </c>
      <c r="DK52" s="20" t="s">
        <v>235</v>
      </c>
      <c r="DL52" s="20" t="s">
        <v>234</v>
      </c>
      <c r="DM52" s="20">
        <v>0</v>
      </c>
      <c r="DN52" s="20">
        <v>0</v>
      </c>
      <c r="DO52" s="20">
        <v>0</v>
      </c>
      <c r="DP52" s="20">
        <v>0</v>
      </c>
      <c r="DQ52" s="20">
        <v>0</v>
      </c>
      <c r="DR52" s="20">
        <v>0</v>
      </c>
      <c r="DS52" s="20">
        <v>0</v>
      </c>
      <c r="DT52" s="20">
        <v>0</v>
      </c>
      <c r="DU52" s="20">
        <v>0</v>
      </c>
      <c r="DW52" s="35">
        <v>45560</v>
      </c>
      <c r="DX52" s="35">
        <v>45573</v>
      </c>
      <c r="DY52" s="20" t="s">
        <v>237</v>
      </c>
      <c r="DZ52" s="35">
        <v>45573</v>
      </c>
      <c r="EA52" s="35" t="s">
        <v>232</v>
      </c>
      <c r="EB52" s="38">
        <v>45576</v>
      </c>
      <c r="EJ52" s="20"/>
      <c r="EK52" s="20"/>
      <c r="EL52" s="20"/>
      <c r="EM52" s="20"/>
      <c r="EN52" s="20"/>
      <c r="EO52" s="20"/>
      <c r="EP52" s="20"/>
      <c r="EQ52" s="20"/>
      <c r="ER52" s="20"/>
      <c r="ES52" s="34" t="str">
        <f>IF(EI52&lt;&gt;"",((EJ52*0.125)+((EK52+EL52+EM52+EN52+EO52)*0.25)+((EP52+EQ52+ER52)*1))/EI52,"")</f>
        <v/>
      </c>
      <c r="ET52" s="35">
        <v>45601</v>
      </c>
      <c r="EU52" s="20" t="s">
        <v>248</v>
      </c>
      <c r="EV52" s="20" t="s">
        <v>234</v>
      </c>
      <c r="EW52" s="20">
        <v>101</v>
      </c>
      <c r="EX52" s="20">
        <v>3</v>
      </c>
      <c r="EY52" s="20">
        <v>3</v>
      </c>
      <c r="EZ52" s="20">
        <v>8</v>
      </c>
      <c r="FA52" s="20">
        <v>0</v>
      </c>
      <c r="FB52" s="20">
        <v>0</v>
      </c>
      <c r="FC52" s="20">
        <v>0</v>
      </c>
      <c r="FD52" s="20">
        <v>0</v>
      </c>
      <c r="FE52" s="20">
        <v>0</v>
      </c>
      <c r="FF52" s="20">
        <v>0</v>
      </c>
      <c r="FG52" s="20">
        <v>1</v>
      </c>
      <c r="FH52" s="20">
        <v>0</v>
      </c>
      <c r="FI52" s="20">
        <v>0</v>
      </c>
      <c r="FJ52" s="34">
        <f>IF(EZ52&lt;&gt;"",((FA52*0.125)+((FB52+FC52+FD52+FE52+FF52)*0.25)+((FG52+FH52+FI52)*1))/EZ52,"")</f>
        <v>0.125</v>
      </c>
      <c r="FK52" s="39">
        <v>34.013021000000002</v>
      </c>
      <c r="FL52" s="39">
        <v>-117.853936</v>
      </c>
      <c r="FM52" s="39">
        <v>33.651195576177869</v>
      </c>
      <c r="FN52" s="39">
        <v>34.374846423822135</v>
      </c>
      <c r="FO52" s="39">
        <v>-118.29044324318508</v>
      </c>
      <c r="FP52" s="39">
        <v>-117.41742875681493</v>
      </c>
      <c r="FQ52" s="39">
        <v>33.289370152355737</v>
      </c>
      <c r="FR52" s="39">
        <v>34.736671847644267</v>
      </c>
      <c r="FS52" s="39">
        <v>-118.72695048637016</v>
      </c>
      <c r="FT52" s="39">
        <v>-116.98092151362985</v>
      </c>
      <c r="FU52" s="35">
        <v>45953</v>
      </c>
      <c r="FV52" s="20" t="s">
        <v>248</v>
      </c>
      <c r="FW52" s="20" t="s">
        <v>295</v>
      </c>
      <c r="FX52" s="20">
        <v>414</v>
      </c>
      <c r="FY52" s="20">
        <v>3</v>
      </c>
      <c r="FZ52" s="20">
        <v>3</v>
      </c>
      <c r="GA52" s="20">
        <v>5</v>
      </c>
      <c r="GB52" s="20">
        <v>0</v>
      </c>
      <c r="GC52" s="20">
        <v>0</v>
      </c>
      <c r="GD52" s="20">
        <v>0</v>
      </c>
      <c r="GE52" s="20">
        <v>0</v>
      </c>
      <c r="GF52" s="20">
        <v>0</v>
      </c>
      <c r="GG52" s="20">
        <v>1</v>
      </c>
      <c r="GH52" s="20">
        <v>0</v>
      </c>
      <c r="GI52" s="20">
        <v>0</v>
      </c>
      <c r="GJ52" s="20">
        <v>1</v>
      </c>
      <c r="GK52" s="46">
        <f>IF(GA52&lt;&gt;"",((GB52*0.125)+((GC52+GD52+GE52+GF52+GG52)*0.25)+((GH52+GI52+GJ52)*1))/GA52,"")</f>
        <v>0.25</v>
      </c>
      <c r="GL52" s="40">
        <v>45922</v>
      </c>
      <c r="GM52" s="40">
        <v>45966</v>
      </c>
      <c r="GN52" s="20" t="s">
        <v>231</v>
      </c>
      <c r="GO52" s="40">
        <v>45966</v>
      </c>
      <c r="GP52" s="20" t="s">
        <v>232</v>
      </c>
      <c r="GQ52" s="35">
        <v>45982</v>
      </c>
      <c r="GR52" s="35">
        <v>46065</v>
      </c>
      <c r="GS52" s="20" t="s">
        <v>248</v>
      </c>
      <c r="GT52" s="20" t="s">
        <v>247</v>
      </c>
      <c r="GU52" s="20">
        <v>48</v>
      </c>
      <c r="GV52" s="20">
        <v>3</v>
      </c>
      <c r="GW52" s="20">
        <v>3</v>
      </c>
      <c r="GX52" s="20">
        <v>5</v>
      </c>
      <c r="GY52" s="20">
        <v>0</v>
      </c>
      <c r="GZ52" s="20">
        <v>0</v>
      </c>
      <c r="HA52" s="20">
        <v>0</v>
      </c>
      <c r="HB52" s="20">
        <v>0</v>
      </c>
      <c r="HC52" s="20">
        <v>0</v>
      </c>
      <c r="HD52" s="20">
        <v>0</v>
      </c>
      <c r="HE52" s="20">
        <v>0</v>
      </c>
      <c r="HF52" s="20">
        <v>0</v>
      </c>
      <c r="HG52" s="20">
        <v>0</v>
      </c>
      <c r="HH52" s="34">
        <f>IF(GX52&lt;&gt;"",((GY52*0.125)+((GZ52+HA52+HB52+HC52+HD52)*0.25)+((HE52+HF52+HG52)*1))/GX52,"")</f>
        <v>0</v>
      </c>
    </row>
    <row r="53" spans="1:216" ht="15" customHeight="1" x14ac:dyDescent="0.35">
      <c r="A53" s="11" t="s">
        <v>615</v>
      </c>
      <c r="B53" s="12" t="s">
        <v>616</v>
      </c>
      <c r="C53" s="43">
        <v>43009</v>
      </c>
      <c r="D53" s="13"/>
      <c r="E53" s="11" t="s">
        <v>214</v>
      </c>
      <c r="F53" s="19" t="s">
        <v>617</v>
      </c>
      <c r="G53" s="19" t="s">
        <v>618</v>
      </c>
      <c r="H53" s="11" t="s">
        <v>591</v>
      </c>
      <c r="I53" s="42">
        <v>96002</v>
      </c>
      <c r="J53" s="17">
        <v>35158</v>
      </c>
      <c r="K53" s="18">
        <f ca="1">IF(A53&lt;&gt;"",RANDBETWEEN(1,2000)," ")</f>
        <v>1887</v>
      </c>
      <c r="L53" s="17" cm="1">
        <f t="array" ref="L53">IF(A53&lt;&gt;"",SUMPRODUCT(($E$2:$E$1303="Active") * (FK53 &gt;= $FM$2:$FM$1303) * (FK53 &lt;= $FN$2:$FN$1303) * (FL53 &gt;= $FO$2:$FO$1303) * (FL53 &lt;= $FP$2:$FP$1303)),"")</f>
        <v>2</v>
      </c>
      <c r="M53" s="17" cm="1">
        <f t="array" ref="M53">IF(A53&lt;&gt;"",SUMPRODUCT(($E$2:$E$1303="Active") * (FK53 &gt;= $FQ$2:$FQ$1303) * (FK53 &lt;= $FR$2:$FR$1303) * (FL53 &gt;= $FS$2:$FS$1303) * (FL53 &lt;= $FT$2:$FT$1303)),"")</f>
        <v>2</v>
      </c>
      <c r="N53" s="11" t="s">
        <v>287</v>
      </c>
      <c r="O53" s="14" t="s">
        <v>219</v>
      </c>
      <c r="P53" s="19" t="s">
        <v>619</v>
      </c>
      <c r="Q53" s="11" t="s">
        <v>620</v>
      </c>
      <c r="R53" s="15" t="s">
        <v>621</v>
      </c>
      <c r="S53" s="11" t="s">
        <v>224</v>
      </c>
      <c r="T53" s="20" t="s">
        <v>224</v>
      </c>
      <c r="U53" s="21"/>
      <c r="V53" s="22"/>
      <c r="W53" s="22"/>
      <c r="X53" s="22"/>
      <c r="Y53" s="22"/>
      <c r="Z53" s="22"/>
      <c r="AB53" s="43">
        <v>45919.604166666664</v>
      </c>
      <c r="AC53" s="24">
        <v>46023</v>
      </c>
      <c r="AD53" s="25">
        <v>0</v>
      </c>
      <c r="AE53" s="25">
        <v>0</v>
      </c>
      <c r="AF53" s="26">
        <v>0</v>
      </c>
      <c r="AG53" s="20">
        <v>12</v>
      </c>
      <c r="AH53" s="22">
        <v>14</v>
      </c>
      <c r="AI53" s="26">
        <v>15</v>
      </c>
      <c r="AN53" s="27">
        <f>IF(COUNT(DV53,ES53,FJ53,GK53,HH53)&gt;0,AVERAGE(DV53,ES53,FJ53,GK53,HH53),"")</f>
        <v>1.6666666666666666E-2</v>
      </c>
      <c r="AO53" s="28">
        <f>IF((E53&lt;&gt;""),COUNTA(AP53:BW53)+COUNTIF(T53,"No"),"")</f>
        <v>0</v>
      </c>
      <c r="CN53" s="34" t="str">
        <f>IF(CJ53&gt;0,((CK53*0.125)+(CL53*0.25)+(CM53*1))/CJ53,"")</f>
        <v/>
      </c>
      <c r="CO53" s="35">
        <v>44736</v>
      </c>
      <c r="CP53" s="35">
        <v>44736</v>
      </c>
      <c r="CQ53" s="20" t="s">
        <v>266</v>
      </c>
      <c r="CR53" s="47">
        <v>44736</v>
      </c>
      <c r="CS53" s="20" t="s">
        <v>316</v>
      </c>
      <c r="CT53" s="35" t="s">
        <v>323</v>
      </c>
      <c r="DH53" s="37" t="str">
        <f>IF(DB53&gt;0,((DC53*0.125)+(DD53*0.25)+(DE53*0.25)+(DF53*1)+(DG53*1))/DB53,"")</f>
        <v/>
      </c>
      <c r="DJ53" s="20" t="s">
        <v>228</v>
      </c>
      <c r="DK53" s="20" t="s">
        <v>235</v>
      </c>
      <c r="DL53" s="20" t="s">
        <v>234</v>
      </c>
      <c r="DM53" s="20">
        <v>0</v>
      </c>
      <c r="DN53" s="20">
        <v>0</v>
      </c>
      <c r="DO53" s="20">
        <v>0</v>
      </c>
      <c r="DP53" s="20">
        <v>0</v>
      </c>
      <c r="DQ53" s="20">
        <v>0</v>
      </c>
      <c r="DR53" s="20">
        <v>0</v>
      </c>
      <c r="DS53" s="20">
        <v>0</v>
      </c>
      <c r="DT53" s="20">
        <v>0</v>
      </c>
      <c r="DU53" s="20">
        <v>0</v>
      </c>
      <c r="DW53" s="35">
        <v>45531</v>
      </c>
      <c r="DX53" s="35">
        <v>45553</v>
      </c>
      <c r="DY53" s="20" t="s">
        <v>237</v>
      </c>
      <c r="DZ53" s="35">
        <v>45553</v>
      </c>
      <c r="EA53" s="35" t="s">
        <v>232</v>
      </c>
      <c r="EB53" s="38">
        <v>45555</v>
      </c>
      <c r="EC53" s="35">
        <v>45290</v>
      </c>
      <c r="ED53" s="20" t="s">
        <v>248</v>
      </c>
      <c r="EE53" s="20" t="s">
        <v>247</v>
      </c>
      <c r="EF53" s="20">
        <v>0</v>
      </c>
      <c r="EG53" s="20">
        <v>0</v>
      </c>
      <c r="EH53" s="20">
        <v>0</v>
      </c>
      <c r="EI53" s="20">
        <v>0</v>
      </c>
      <c r="EJ53" s="20">
        <v>0</v>
      </c>
      <c r="EK53" s="20">
        <v>0</v>
      </c>
      <c r="EL53" s="20">
        <v>0</v>
      </c>
      <c r="EM53" s="20">
        <v>0</v>
      </c>
      <c r="EN53" s="20">
        <v>0</v>
      </c>
      <c r="EO53" s="20">
        <v>0</v>
      </c>
      <c r="EP53" s="20">
        <v>0</v>
      </c>
      <c r="EQ53" s="20">
        <v>0</v>
      </c>
      <c r="ER53" s="20">
        <v>0</v>
      </c>
      <c r="ES53" s="34">
        <v>0</v>
      </c>
      <c r="ET53" s="35">
        <v>45560</v>
      </c>
      <c r="EU53" s="20" t="s">
        <v>248</v>
      </c>
      <c r="EV53" s="20" t="s">
        <v>234</v>
      </c>
      <c r="EW53" s="20">
        <v>6</v>
      </c>
      <c r="EX53" s="20">
        <v>1</v>
      </c>
      <c r="EY53" s="20">
        <v>1</v>
      </c>
      <c r="EZ53" s="20">
        <v>5</v>
      </c>
      <c r="FA53" s="20">
        <v>0</v>
      </c>
      <c r="FB53" s="20">
        <v>0</v>
      </c>
      <c r="FC53" s="20">
        <v>0</v>
      </c>
      <c r="FD53" s="20">
        <v>0</v>
      </c>
      <c r="FE53" s="20">
        <v>0</v>
      </c>
      <c r="FF53" s="20">
        <v>0</v>
      </c>
      <c r="FG53" s="20">
        <v>0</v>
      </c>
      <c r="FH53" s="20">
        <v>0</v>
      </c>
      <c r="FI53" s="20">
        <v>0</v>
      </c>
      <c r="FJ53" s="34">
        <f>IF(EZ53&lt;&gt;"",((FA53*0.125)+((FB53+FC53+FD53+FE53+FF53)*0.25)+((FG53+FH53+FI53)*1))/EZ53,"")</f>
        <v>0</v>
      </c>
      <c r="FK53" s="39">
        <v>40.528596</v>
      </c>
      <c r="FL53" s="39">
        <v>-122.31735399999999</v>
      </c>
      <c r="FM53" s="39">
        <v>40.166770576177868</v>
      </c>
      <c r="FN53" s="39">
        <v>40.890421423822133</v>
      </c>
      <c r="FO53" s="39">
        <v>-122.79338888826993</v>
      </c>
      <c r="FP53" s="39">
        <v>-121.84131911173006</v>
      </c>
      <c r="FQ53" s="39">
        <v>39.804945152355735</v>
      </c>
      <c r="FR53" s="39">
        <v>41.252246847644265</v>
      </c>
      <c r="FS53" s="39">
        <v>-123.26942377653987</v>
      </c>
      <c r="FT53" s="39">
        <v>-121.36528422346012</v>
      </c>
      <c r="FU53" s="35">
        <v>45707</v>
      </c>
      <c r="FV53" s="20" t="s">
        <v>248</v>
      </c>
      <c r="FW53" s="20" t="s">
        <v>247</v>
      </c>
      <c r="FX53" s="20">
        <v>8</v>
      </c>
      <c r="FY53" s="20">
        <v>1</v>
      </c>
      <c r="FZ53" s="20">
        <v>1</v>
      </c>
      <c r="GA53" s="20">
        <v>5</v>
      </c>
      <c r="GB53" s="20">
        <v>0</v>
      </c>
      <c r="GC53" s="20">
        <v>0</v>
      </c>
      <c r="GD53" s="20">
        <v>1</v>
      </c>
      <c r="GE53" s="20">
        <v>0</v>
      </c>
      <c r="GF53" s="20">
        <v>0</v>
      </c>
      <c r="GG53" s="20">
        <v>0</v>
      </c>
      <c r="GH53" s="20">
        <v>0</v>
      </c>
      <c r="GI53" s="20">
        <v>0</v>
      </c>
      <c r="GJ53" s="20">
        <v>0</v>
      </c>
      <c r="GK53" s="34">
        <f>IF(GA53&lt;&gt;"",((GB53*0.125)+((GC53+GD53+GE53+GF53+GG53)*0.25)+((GH53+GI53+GJ53)*1))/GA53,"")</f>
        <v>0.05</v>
      </c>
      <c r="GP53" s="20" t="s">
        <v>232</v>
      </c>
      <c r="HH53" s="34" t="str">
        <f>IF(GX53&lt;&gt;"",((GY53*0.125)+((GZ53+HA53+HB53+HC53+HD53)*0.25)+((HE53+HF53+HG53)*1))/GX53,"")</f>
        <v/>
      </c>
    </row>
    <row r="54" spans="1:216" ht="15" customHeight="1" x14ac:dyDescent="0.35">
      <c r="A54" s="11" t="s">
        <v>622</v>
      </c>
      <c r="B54" s="12" t="s">
        <v>623</v>
      </c>
      <c r="C54" s="43">
        <v>45504</v>
      </c>
      <c r="E54" s="11" t="s">
        <v>214</v>
      </c>
      <c r="F54" s="19" t="s">
        <v>624</v>
      </c>
      <c r="G54" s="19" t="s">
        <v>625</v>
      </c>
      <c r="H54" s="11" t="s">
        <v>591</v>
      </c>
      <c r="I54" s="42">
        <v>92504</v>
      </c>
      <c r="J54" s="17">
        <v>54642</v>
      </c>
      <c r="K54" s="18">
        <f ca="1">IF(A54&lt;&gt;"",RANDBETWEEN(1,2000)," ")</f>
        <v>986</v>
      </c>
      <c r="L54" s="17" cm="1">
        <f t="array" ref="L54">IF(A54&lt;&gt;"",SUMPRODUCT(($E$2:$E$1303="Active") * (FK54 &gt;= $FM$2:$FM$1303) * (FK54 &lt;= $FN$2:$FN$1303) * (FL54 &gt;= $FO$2:$FO$1303) * (FL54 &lt;= $FP$2:$FP$1303)),"")</f>
        <v>8</v>
      </c>
      <c r="M54" s="17" cm="1">
        <f t="array" ref="M54">IF(A54&lt;&gt;"",SUMPRODUCT(($E$2:$E$1303="Active") * (FK54 &gt;= $FQ$2:$FQ$1303) * (FK54 &lt;= $FR$2:$FR$1303) * (FL54 &gt;= $FS$2:$FS$1303) * (FL54 &lt;= $FT$2:$FT$1303)),"")</f>
        <v>15</v>
      </c>
      <c r="N54" s="11" t="s">
        <v>218</v>
      </c>
      <c r="O54" s="14" t="s">
        <v>219</v>
      </c>
      <c r="P54" s="19" t="s">
        <v>626</v>
      </c>
      <c r="Q54" s="11" t="s">
        <v>627</v>
      </c>
      <c r="R54" s="19" t="s">
        <v>628</v>
      </c>
      <c r="S54" s="11" t="s">
        <v>224</v>
      </c>
      <c r="T54" s="20" t="s">
        <v>224</v>
      </c>
      <c r="AA54" s="48">
        <v>2025.2</v>
      </c>
      <c r="AB54" s="43">
        <v>46022.53125</v>
      </c>
      <c r="AC54" s="24">
        <v>46023</v>
      </c>
      <c r="AF54" s="26"/>
      <c r="AH54" s="22">
        <v>584</v>
      </c>
      <c r="AI54" s="26">
        <v>1675</v>
      </c>
      <c r="AN54" s="27">
        <f>IF(COUNT(DV54,ES54,FJ54,GK54,HH54)&gt;0,AVERAGE(DV54,ES54,FJ54,GK54,HH54),"")</f>
        <v>0</v>
      </c>
      <c r="AO54" s="28">
        <f>IF((E54&lt;&gt;""),COUNTA(AP54:BW54)+COUNTIF(T54,"No"),"")</f>
        <v>0</v>
      </c>
      <c r="DW54" s="35" t="s">
        <v>629</v>
      </c>
      <c r="DX54" s="35">
        <v>45542</v>
      </c>
      <c r="DY54" s="20" t="s">
        <v>237</v>
      </c>
      <c r="DZ54" s="35">
        <v>45541</v>
      </c>
      <c r="EA54" s="20" t="s">
        <v>232</v>
      </c>
      <c r="EB54" s="40">
        <v>45547</v>
      </c>
      <c r="FJ54" s="52" t="str">
        <f>IF(EZ54&lt;&gt;"",((FA54*0.125)+((FB54+FC54+FD54+FE54+FF54)*0.25)+((FG54+FH54+FI54)*1))/EZ54,"")</f>
        <v/>
      </c>
      <c r="FK54" s="39">
        <v>33.903948999999997</v>
      </c>
      <c r="FL54" s="39">
        <v>-117.40543099999999</v>
      </c>
      <c r="FM54" s="39">
        <v>33.542123576177865</v>
      </c>
      <c r="FN54" s="39">
        <v>34.26577442382213</v>
      </c>
      <c r="FO54" s="39">
        <v>-117.84137898495347</v>
      </c>
      <c r="FP54" s="39">
        <v>-116.96948301504652</v>
      </c>
      <c r="FQ54" s="39">
        <v>33.180298152355732</v>
      </c>
      <c r="FR54" s="39">
        <v>34.627599847644262</v>
      </c>
      <c r="FS54" s="39">
        <v>-118.27732696990694</v>
      </c>
      <c r="FT54" s="39">
        <v>-116.53353503009305</v>
      </c>
      <c r="FU54" s="35">
        <v>45674</v>
      </c>
      <c r="FV54" s="20" t="s">
        <v>248</v>
      </c>
      <c r="FW54" s="20" t="s">
        <v>247</v>
      </c>
      <c r="FX54" s="20">
        <v>622</v>
      </c>
      <c r="FY54" s="20">
        <v>3</v>
      </c>
      <c r="FZ54" s="20">
        <v>3</v>
      </c>
      <c r="GA54" s="20">
        <v>25</v>
      </c>
      <c r="GB54" s="20">
        <v>0</v>
      </c>
      <c r="GC54" s="20">
        <v>0</v>
      </c>
      <c r="GD54" s="20">
        <v>0</v>
      </c>
      <c r="GE54" s="20">
        <v>0</v>
      </c>
      <c r="GF54" s="20">
        <v>0</v>
      </c>
      <c r="GG54" s="20">
        <v>0</v>
      </c>
      <c r="GH54" s="20">
        <v>0</v>
      </c>
      <c r="GI54" s="20">
        <v>0</v>
      </c>
      <c r="GJ54" s="20">
        <v>0</v>
      </c>
      <c r="GK54" s="34">
        <v>0</v>
      </c>
      <c r="GL54" s="40">
        <v>45852</v>
      </c>
      <c r="GM54" s="40">
        <v>45856</v>
      </c>
      <c r="GN54" s="20" t="s">
        <v>231</v>
      </c>
      <c r="GO54" s="40">
        <v>45856</v>
      </c>
      <c r="GP54" s="20" t="s">
        <v>232</v>
      </c>
      <c r="GQ54" s="35">
        <v>45884</v>
      </c>
      <c r="HH54" s="34" t="str">
        <f>IF(GX54&lt;&gt;"",((GY54*0.125)+((GZ54+HA54+HB54+HC54+HD54)*0.25)+((HE54+HF54+HG54)*1))/GX54,"")</f>
        <v/>
      </c>
    </row>
    <row r="55" spans="1:216" ht="15" customHeight="1" x14ac:dyDescent="0.35">
      <c r="A55" s="11" t="s">
        <v>630</v>
      </c>
      <c r="B55" s="12" t="s">
        <v>631</v>
      </c>
      <c r="C55" s="13">
        <v>43009</v>
      </c>
      <c r="D55" s="13">
        <v>45583</v>
      </c>
      <c r="E55" s="14" t="s">
        <v>214</v>
      </c>
      <c r="F55" s="15" t="s">
        <v>632</v>
      </c>
      <c r="G55" s="15" t="s">
        <v>633</v>
      </c>
      <c r="H55" s="14" t="s">
        <v>591</v>
      </c>
      <c r="I55" s="16">
        <v>95648</v>
      </c>
      <c r="J55" s="17">
        <v>54483</v>
      </c>
      <c r="K55" s="18">
        <f ca="1">IF(A55&lt;&gt;"",RANDBETWEEN(1,2000)," ")</f>
        <v>1759</v>
      </c>
      <c r="L55" s="17" cm="1">
        <f t="array" ref="L55">IF(A55&lt;&gt;"",SUMPRODUCT(($E$2:$E$1303="Active") * (FK55 &gt;= $FM$2:$FM$1303) * (FK55 &lt;= $FN$2:$FN$1303) * (FL55 &gt;= $FO$2:$FO$1303) * (FL55 &lt;= $FP$2:$FP$1303)),"")</f>
        <v>2</v>
      </c>
      <c r="M55" s="17" cm="1">
        <f t="array" ref="M55">IF(A55&lt;&gt;"",SUMPRODUCT(($E$2:$E$1303="Active") * (FK55 &gt;= $FQ$2:$FQ$1303) * (FK55 &lt;= $FR$2:$FR$1303) * (FL55 &gt;= $FS$2:$FS$1303) * (FL55 &lt;= $FT$2:$FT$1303)),"")</f>
        <v>6</v>
      </c>
      <c r="N55" s="14" t="s">
        <v>287</v>
      </c>
      <c r="O55" s="14" t="s">
        <v>219</v>
      </c>
      <c r="P55" s="15" t="s">
        <v>634</v>
      </c>
      <c r="Q55" s="14" t="s">
        <v>635</v>
      </c>
      <c r="R55" s="15" t="s">
        <v>636</v>
      </c>
      <c r="S55" s="14" t="s">
        <v>223</v>
      </c>
      <c r="T55" s="20" t="s">
        <v>224</v>
      </c>
      <c r="U55" s="21"/>
      <c r="V55" s="22"/>
      <c r="W55" s="22"/>
      <c r="X55" s="22"/>
      <c r="Y55" s="22"/>
      <c r="Z55" s="22"/>
      <c r="AA55" s="48" t="s">
        <v>347</v>
      </c>
      <c r="AB55" s="43">
        <v>46021.5</v>
      </c>
      <c r="AC55" s="24">
        <v>46023</v>
      </c>
      <c r="AD55" s="25">
        <v>311</v>
      </c>
      <c r="AE55" s="25">
        <v>276</v>
      </c>
      <c r="AF55" s="26">
        <v>361</v>
      </c>
      <c r="AG55" s="20">
        <v>423</v>
      </c>
      <c r="AH55" s="22">
        <v>442</v>
      </c>
      <c r="AI55" s="26">
        <v>302</v>
      </c>
      <c r="AN55" s="27">
        <f>IF(COUNT(DV55,ES55,FJ55,GK55,HH55)&gt;0,AVERAGE(DV55,ES55,FJ55,GK55,HH55),"")</f>
        <v>9.6212121212121207E-2</v>
      </c>
      <c r="AO55" s="28">
        <f>IF((E55&lt;&gt;""),COUNTA(AP55:BW55)+COUNTIF(T55,"No"),"")</f>
        <v>0</v>
      </c>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30">
        <v>43906</v>
      </c>
      <c r="BY55" s="30">
        <v>43914</v>
      </c>
      <c r="BZ55" s="14" t="s">
        <v>228</v>
      </c>
      <c r="CA55" s="30">
        <v>43978</v>
      </c>
      <c r="CB55" s="14" t="s">
        <v>227</v>
      </c>
      <c r="CC55" s="31">
        <v>43885</v>
      </c>
      <c r="CD55" s="32" t="s">
        <v>226</v>
      </c>
      <c r="CE55" s="33" t="s">
        <v>380</v>
      </c>
      <c r="CF55" s="33" t="s">
        <v>321</v>
      </c>
      <c r="CG55" s="29">
        <v>179</v>
      </c>
      <c r="CH55" s="29">
        <v>2</v>
      </c>
      <c r="CI55" s="29">
        <v>2</v>
      </c>
      <c r="CJ55" s="29">
        <v>10</v>
      </c>
      <c r="CK55" s="29">
        <v>0</v>
      </c>
      <c r="CL55" s="29">
        <v>0</v>
      </c>
      <c r="CM55" s="29">
        <v>0</v>
      </c>
      <c r="CN55" s="34">
        <f>IF(CJ55&gt;0,((CK55*0.125)+(CL55*0.25)+(CM55*1))/CJ55,"")</f>
        <v>0</v>
      </c>
      <c r="CO55" s="35">
        <v>44433</v>
      </c>
      <c r="CP55" s="35">
        <v>44435</v>
      </c>
      <c r="CQ55" s="20" t="s">
        <v>507</v>
      </c>
      <c r="CR55" s="35">
        <v>44440</v>
      </c>
      <c r="CS55" s="20" t="s">
        <v>232</v>
      </c>
      <c r="CT55" s="35">
        <v>44435</v>
      </c>
      <c r="CU55" s="35">
        <v>44480</v>
      </c>
      <c r="CV55" s="11" t="s">
        <v>228</v>
      </c>
      <c r="CW55" s="20" t="s">
        <v>233</v>
      </c>
      <c r="CX55" s="11" t="s">
        <v>234</v>
      </c>
      <c r="CY55" s="20">
        <v>150</v>
      </c>
      <c r="CZ55" s="36">
        <v>2</v>
      </c>
      <c r="DA55" s="36">
        <v>2</v>
      </c>
      <c r="DB55" s="36">
        <v>10</v>
      </c>
      <c r="DC55" s="36">
        <v>0</v>
      </c>
      <c r="DD55" s="36">
        <v>0</v>
      </c>
      <c r="DE55" s="36">
        <v>2</v>
      </c>
      <c r="DF55" s="36">
        <v>0</v>
      </c>
      <c r="DG55" s="36">
        <v>1</v>
      </c>
      <c r="DH55" s="37">
        <f>IF(DB55&gt;0,((DC55*0.125)+(DD55*0.25)+(DE55*0.25)+(DF55*1)+(DG55*1))/DB55,"")</f>
        <v>0.15</v>
      </c>
      <c r="DI55" s="35">
        <v>44805</v>
      </c>
      <c r="DJ55" s="20" t="s">
        <v>228</v>
      </c>
      <c r="DK55" s="20" t="s">
        <v>235</v>
      </c>
      <c r="DL55" s="20" t="s">
        <v>234</v>
      </c>
      <c r="DM55" s="20">
        <v>102</v>
      </c>
      <c r="DN55" s="20">
        <v>3</v>
      </c>
      <c r="DO55" s="20">
        <v>3</v>
      </c>
      <c r="DP55" s="20">
        <v>15</v>
      </c>
      <c r="DQ55" s="20">
        <v>0</v>
      </c>
      <c r="DR55" s="20">
        <v>0</v>
      </c>
      <c r="DS55" s="20">
        <v>0</v>
      </c>
      <c r="DT55" s="20">
        <v>0</v>
      </c>
      <c r="DU55" s="20">
        <v>1</v>
      </c>
      <c r="DV55" s="37" cm="1">
        <f t="array" ref="DV55">IF(AND(DI55:DP55&lt;&gt;""),((DQ55*0.125)+(DR55*0.25)+(DS55*0.25)+(DT55*1)+(DU55*1))/DP55,"")</f>
        <v>6.6666666666666666E-2</v>
      </c>
      <c r="DW55" s="35">
        <v>45369</v>
      </c>
      <c r="DX55" s="35">
        <v>45385</v>
      </c>
      <c r="DY55" s="20" t="s">
        <v>237</v>
      </c>
      <c r="DZ55" s="35">
        <v>45385</v>
      </c>
      <c r="EA55" s="35" t="s">
        <v>232</v>
      </c>
      <c r="EB55" s="38">
        <v>45394</v>
      </c>
      <c r="EC55" s="35">
        <v>45265</v>
      </c>
      <c r="ED55" s="20" t="s">
        <v>228</v>
      </c>
      <c r="EE55" s="20" t="s">
        <v>247</v>
      </c>
      <c r="EF55" s="20">
        <v>251</v>
      </c>
      <c r="EG55" s="20">
        <v>4</v>
      </c>
      <c r="EH55" s="20">
        <v>4</v>
      </c>
      <c r="EI55" s="20">
        <v>13</v>
      </c>
      <c r="EJ55" s="20">
        <v>0</v>
      </c>
      <c r="EK55" s="20">
        <v>0</v>
      </c>
      <c r="EL55" s="20">
        <v>0</v>
      </c>
      <c r="EM55" s="20">
        <v>0</v>
      </c>
      <c r="EN55" s="20">
        <v>0</v>
      </c>
      <c r="EO55" s="20">
        <v>0</v>
      </c>
      <c r="EP55" s="20">
        <v>0</v>
      </c>
      <c r="EQ55" s="20">
        <v>0</v>
      </c>
      <c r="ER55" s="20">
        <v>0</v>
      </c>
      <c r="ES55" s="34">
        <f>IF(EI55&lt;&gt;"",((EJ55*0.125)+((EK55+EL55+EM55+EN55+EO55)*0.25)+((EP55+EQ55+ER55)*1))/EI55,"")</f>
        <v>0</v>
      </c>
      <c r="ET55" s="35">
        <v>45575</v>
      </c>
      <c r="EU55" s="20" t="s">
        <v>248</v>
      </c>
      <c r="EV55" s="20" t="s">
        <v>234</v>
      </c>
      <c r="EW55" s="20">
        <v>272</v>
      </c>
      <c r="EX55" s="20">
        <v>2</v>
      </c>
      <c r="EY55" s="20">
        <v>2</v>
      </c>
      <c r="EZ55" s="20">
        <v>22</v>
      </c>
      <c r="FA55" s="20">
        <v>0</v>
      </c>
      <c r="FB55" s="20">
        <v>0</v>
      </c>
      <c r="FC55" s="20">
        <v>0</v>
      </c>
      <c r="FD55" s="20">
        <v>0</v>
      </c>
      <c r="FE55" s="20">
        <v>0</v>
      </c>
      <c r="FF55" s="20">
        <v>0</v>
      </c>
      <c r="FG55" s="20">
        <v>3</v>
      </c>
      <c r="FH55" s="20">
        <v>1</v>
      </c>
      <c r="FI55" s="20">
        <v>3</v>
      </c>
      <c r="FJ55" s="46">
        <f>IF(EZ55&lt;&gt;"",((FA55*0.125)+((FB55+FC55+FD55+FE55+FF55)*0.25)+((FG55+FH55+FI55)*1))/EZ55,"")</f>
        <v>0.31818181818181818</v>
      </c>
      <c r="FK55" s="39">
        <v>38.931474999999999</v>
      </c>
      <c r="FL55" s="39">
        <v>-121.323351</v>
      </c>
      <c r="FM55" s="39">
        <v>38.569649576177866</v>
      </c>
      <c r="FN55" s="39">
        <v>39.293300423822132</v>
      </c>
      <c r="FO55" s="39">
        <v>-121.78848318168791</v>
      </c>
      <c r="FP55" s="39">
        <v>-120.8582188183121</v>
      </c>
      <c r="FQ55" s="39">
        <v>38.207824152355734</v>
      </c>
      <c r="FR55" s="39">
        <v>39.655125847644264</v>
      </c>
      <c r="FS55" s="39">
        <v>-122.2536153633758</v>
      </c>
      <c r="FT55" s="39">
        <v>-120.3930866366242</v>
      </c>
      <c r="FU55" s="35">
        <v>45950</v>
      </c>
      <c r="FV55" s="20" t="s">
        <v>248</v>
      </c>
      <c r="FW55" s="20" t="s">
        <v>295</v>
      </c>
      <c r="FX55" s="20">
        <v>169</v>
      </c>
      <c r="FY55" s="20">
        <v>2</v>
      </c>
      <c r="FZ55" s="20">
        <v>2</v>
      </c>
      <c r="GA55" s="20">
        <v>10</v>
      </c>
      <c r="GB55" s="20">
        <v>0</v>
      </c>
      <c r="GC55" s="20">
        <v>0</v>
      </c>
      <c r="GD55" s="20">
        <v>0</v>
      </c>
      <c r="GE55" s="20">
        <v>0</v>
      </c>
      <c r="GF55" s="20">
        <v>0</v>
      </c>
      <c r="GG55" s="20">
        <v>0</v>
      </c>
      <c r="GH55" s="20">
        <v>0</v>
      </c>
      <c r="GI55" s="20">
        <v>0</v>
      </c>
      <c r="GJ55" s="20">
        <v>0</v>
      </c>
      <c r="GK55" s="34">
        <f>IF(GA55&lt;&gt;"",((GB55*0.125)+((GC55+GD55+GE55+GF55+GG55)*0.25)+((GH55+GI55+GJ55)*1))/GA55,"")</f>
        <v>0</v>
      </c>
      <c r="GL55" s="40">
        <v>45744</v>
      </c>
      <c r="GM55" s="40">
        <v>45751</v>
      </c>
      <c r="GN55" s="20" t="s">
        <v>237</v>
      </c>
      <c r="GO55" s="35">
        <v>45751</v>
      </c>
      <c r="GP55" s="20" t="s">
        <v>232</v>
      </c>
      <c r="GQ55" s="35">
        <v>45772</v>
      </c>
      <c r="HH55" s="34" t="str">
        <f>IF(GX55&lt;&gt;"",((GY55*0.125)+((GZ55+HA55+HB55+HC55+HD55)*0.25)+((HE55+HF55+HG55)*1))/GX55,"")</f>
        <v/>
      </c>
    </row>
    <row r="56" spans="1:216" ht="15" customHeight="1" x14ac:dyDescent="0.35">
      <c r="A56" s="11" t="s">
        <v>637</v>
      </c>
      <c r="B56" s="12" t="s">
        <v>638</v>
      </c>
      <c r="C56" s="13">
        <v>43009</v>
      </c>
      <c r="D56" s="13">
        <v>45791</v>
      </c>
      <c r="E56" s="14" t="s">
        <v>214</v>
      </c>
      <c r="F56" s="15" t="s">
        <v>639</v>
      </c>
      <c r="G56" s="15" t="s">
        <v>640</v>
      </c>
      <c r="H56" s="14" t="s">
        <v>591</v>
      </c>
      <c r="I56" s="16">
        <v>95822</v>
      </c>
      <c r="J56" s="17">
        <v>45215</v>
      </c>
      <c r="K56" s="18">
        <f ca="1">IF(A56&lt;&gt;"",RANDBETWEEN(1,2000)," ")</f>
        <v>422</v>
      </c>
      <c r="L56" s="17" cm="1">
        <f t="array" ref="L56">IF(A56&lt;&gt;"",SUMPRODUCT(($E$2:$E$1303="Active") * (FK56 &gt;= $FM$2:$FM$1303) * (FK56 &lt;= $FN$2:$FN$1303) * (FL56 &gt;= $FO$2:$FO$1303) * (FL56 &lt;= $FP$2:$FP$1303)),"")</f>
        <v>4</v>
      </c>
      <c r="M56" s="17" cm="1">
        <f t="array" ref="M56">IF(A56&lt;&gt;"",SUMPRODUCT(($E$2:$E$1303="Active") * (FK56 &gt;= $FQ$2:$FQ$1303) * (FK56 &lt;= $FR$2:$FR$1303) * (FL56 &gt;= $FS$2:$FS$1303) * (FL56 &lt;= $FT$2:$FT$1303)),"")</f>
        <v>8</v>
      </c>
      <c r="N56" s="14" t="s">
        <v>287</v>
      </c>
      <c r="O56" s="14" t="s">
        <v>219</v>
      </c>
      <c r="P56" s="15" t="s">
        <v>641</v>
      </c>
      <c r="Q56" s="14" t="s">
        <v>642</v>
      </c>
      <c r="R56" s="15" t="s">
        <v>643</v>
      </c>
      <c r="S56" s="14" t="s">
        <v>224</v>
      </c>
      <c r="T56" s="20" t="s">
        <v>224</v>
      </c>
      <c r="U56" s="21"/>
      <c r="V56" s="22"/>
      <c r="W56" s="22"/>
      <c r="X56" s="22"/>
      <c r="Y56" s="22"/>
      <c r="Z56" s="22"/>
      <c r="AA56" s="48" t="s">
        <v>347</v>
      </c>
      <c r="AB56" s="43">
        <v>45930.479166666664</v>
      </c>
      <c r="AC56" s="24">
        <v>46023</v>
      </c>
      <c r="AD56" s="25">
        <v>420</v>
      </c>
      <c r="AE56" s="25">
        <v>342</v>
      </c>
      <c r="AF56" s="26">
        <v>422</v>
      </c>
      <c r="AG56" s="20">
        <v>809</v>
      </c>
      <c r="AH56" s="22">
        <v>768</v>
      </c>
      <c r="AI56" s="26">
        <v>614</v>
      </c>
      <c r="AN56" s="27">
        <f>IF(COUNT(DV56,ES56,FJ56,GK56,HH56)&gt;0,AVERAGE(DV56,ES56,FJ56,GK56,HH56),"")</f>
        <v>0.2</v>
      </c>
      <c r="AO56" s="28">
        <f>IF((E56&lt;&gt;""),COUNTA(AP56:BW56)+COUNTIF(T56,"No"),"")</f>
        <v>0</v>
      </c>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30">
        <v>43907</v>
      </c>
      <c r="BY56" s="30">
        <v>43914</v>
      </c>
      <c r="BZ56" s="14" t="s">
        <v>226</v>
      </c>
      <c r="CA56" s="30">
        <v>43921</v>
      </c>
      <c r="CB56" s="14" t="s">
        <v>227</v>
      </c>
      <c r="CC56" s="31">
        <v>43838</v>
      </c>
      <c r="CD56" s="32" t="s">
        <v>644</v>
      </c>
      <c r="CE56" s="33" t="s">
        <v>291</v>
      </c>
      <c r="CF56" s="33" t="s">
        <v>292</v>
      </c>
      <c r="CG56" s="29">
        <v>275</v>
      </c>
      <c r="CH56" s="29">
        <v>2</v>
      </c>
      <c r="CI56" s="29">
        <v>2</v>
      </c>
      <c r="CJ56" s="29">
        <v>10</v>
      </c>
      <c r="CK56" s="29">
        <v>1</v>
      </c>
      <c r="CL56" s="29">
        <v>0</v>
      </c>
      <c r="CM56" s="29">
        <v>2</v>
      </c>
      <c r="CN56" s="34">
        <f>IF(CJ56&gt;0,((CK56*0.125)+(CL56*0.25)+(CM56*1))/CJ56,"")</f>
        <v>0.21249999999999999</v>
      </c>
      <c r="CO56" s="35">
        <v>44376</v>
      </c>
      <c r="CP56" s="35">
        <v>44391</v>
      </c>
      <c r="CQ56" s="20" t="s">
        <v>507</v>
      </c>
      <c r="CR56" s="35">
        <v>44410</v>
      </c>
      <c r="CS56" s="20" t="s">
        <v>232</v>
      </c>
      <c r="CT56" s="35">
        <v>44398</v>
      </c>
      <c r="CU56" s="35">
        <v>44442</v>
      </c>
      <c r="CV56" s="11" t="s">
        <v>228</v>
      </c>
      <c r="CW56" s="20" t="s">
        <v>233</v>
      </c>
      <c r="CX56" s="11" t="s">
        <v>234</v>
      </c>
      <c r="CY56" s="20">
        <v>147</v>
      </c>
      <c r="CZ56" s="36">
        <v>2</v>
      </c>
      <c r="DA56" s="36">
        <v>2</v>
      </c>
      <c r="DB56" s="36">
        <v>10</v>
      </c>
      <c r="DC56" s="36">
        <v>0</v>
      </c>
      <c r="DD56" s="36">
        <v>0</v>
      </c>
      <c r="DE56" s="36">
        <v>0</v>
      </c>
      <c r="DF56" s="36">
        <v>1</v>
      </c>
      <c r="DG56" s="36">
        <v>1</v>
      </c>
      <c r="DH56" s="37">
        <f>IF(DB56&gt;0,((DC56*0.125)+(DD56*0.25)+(DE56*0.25)+(DF56*1)+(DG56*1))/DB56,"")</f>
        <v>0.2</v>
      </c>
      <c r="DI56" s="35">
        <v>44805</v>
      </c>
      <c r="DJ56" s="20" t="s">
        <v>228</v>
      </c>
      <c r="DK56" s="20" t="s">
        <v>235</v>
      </c>
      <c r="DL56" s="20" t="s">
        <v>234</v>
      </c>
      <c r="DM56" s="20">
        <v>202</v>
      </c>
      <c r="DN56" s="20">
        <v>2</v>
      </c>
      <c r="DO56" s="20">
        <v>2</v>
      </c>
      <c r="DP56" s="20">
        <v>10</v>
      </c>
      <c r="DQ56" s="20">
        <v>0</v>
      </c>
      <c r="DR56" s="20">
        <v>0</v>
      </c>
      <c r="DS56" s="20">
        <v>0</v>
      </c>
      <c r="DT56" s="20">
        <v>0</v>
      </c>
      <c r="DU56" s="20">
        <v>0</v>
      </c>
      <c r="DV56" s="37" cm="1">
        <f t="array" ref="DV56">IF(AND(DI56:DP56&lt;&gt;""),((DQ56*0.125)+(DR56*0.25)+(DS56*0.25)+(DT56*1)+(DU56*1))/DP56,"")</f>
        <v>0</v>
      </c>
      <c r="DW56" s="35">
        <v>45369</v>
      </c>
      <c r="DX56" s="35">
        <v>45384</v>
      </c>
      <c r="DY56" s="20" t="s">
        <v>237</v>
      </c>
      <c r="DZ56" s="35">
        <v>45384</v>
      </c>
      <c r="EA56" s="35" t="s">
        <v>232</v>
      </c>
      <c r="EB56" s="38">
        <v>45387</v>
      </c>
      <c r="EC56" s="35">
        <v>45273</v>
      </c>
      <c r="ED56" s="20" t="s">
        <v>228</v>
      </c>
      <c r="EE56" s="20" t="s">
        <v>247</v>
      </c>
      <c r="EF56" s="20">
        <v>198</v>
      </c>
      <c r="EG56" s="20">
        <v>3</v>
      </c>
      <c r="EH56" s="20">
        <v>3</v>
      </c>
      <c r="EI56" s="20">
        <v>15</v>
      </c>
      <c r="EJ56" s="20">
        <v>0</v>
      </c>
      <c r="EK56" s="20">
        <v>0</v>
      </c>
      <c r="EL56" s="20">
        <v>0</v>
      </c>
      <c r="EM56" s="20">
        <v>0</v>
      </c>
      <c r="EN56" s="20">
        <v>0</v>
      </c>
      <c r="EO56" s="20">
        <v>0</v>
      </c>
      <c r="EP56" s="20">
        <v>1</v>
      </c>
      <c r="EQ56" s="20">
        <v>1</v>
      </c>
      <c r="ER56" s="20">
        <v>1</v>
      </c>
      <c r="ES56" s="34">
        <f>IF(EI56&lt;&gt;"",((EJ56*0.125)+((EK56+EL56+EM56+EN56+EO56)*0.25)+((EP56+EQ56+ER56)*1))/EI56,"")</f>
        <v>0.2</v>
      </c>
      <c r="ET56" s="35">
        <v>45385</v>
      </c>
      <c r="EU56" s="20" t="s">
        <v>228</v>
      </c>
      <c r="EV56" s="20" t="s">
        <v>247</v>
      </c>
      <c r="EW56" s="20">
        <v>337</v>
      </c>
      <c r="EX56" s="20">
        <v>2</v>
      </c>
      <c r="EY56" s="20">
        <v>2</v>
      </c>
      <c r="EZ56" s="28">
        <v>25</v>
      </c>
      <c r="FA56" s="20">
        <v>0</v>
      </c>
      <c r="FB56" s="20">
        <v>0</v>
      </c>
      <c r="FC56" s="20">
        <v>0</v>
      </c>
      <c r="FD56" s="20">
        <v>3</v>
      </c>
      <c r="FE56" s="20">
        <v>0</v>
      </c>
      <c r="FF56" s="20">
        <v>0</v>
      </c>
      <c r="FG56" s="20">
        <v>0</v>
      </c>
      <c r="FH56" s="20">
        <v>4</v>
      </c>
      <c r="FI56" s="20">
        <v>4</v>
      </c>
      <c r="FJ56" s="46">
        <f>IF(EZ56&lt;&gt;"",((FA56*0.125)+((FB56+FC56+FD56+FE56+FF56)*0.25)+((FG56+FH56+FI56)*1))/EZ56,"")</f>
        <v>0.35</v>
      </c>
      <c r="FK56" s="39">
        <v>38.513838999999997</v>
      </c>
      <c r="FL56" s="39">
        <v>-121.49889400000001</v>
      </c>
      <c r="FM56" s="39">
        <v>38.152013576177865</v>
      </c>
      <c r="FN56" s="39">
        <v>38.87566442382213</v>
      </c>
      <c r="FO56" s="39">
        <v>-121.9613156612393</v>
      </c>
      <c r="FP56" s="39">
        <v>-121.03647233876072</v>
      </c>
      <c r="FQ56" s="39">
        <v>37.790188152355732</v>
      </c>
      <c r="FR56" s="39">
        <v>39.237489847644262</v>
      </c>
      <c r="FS56" s="39">
        <v>-122.42373732247857</v>
      </c>
      <c r="FT56" s="39">
        <v>-120.57405067752144</v>
      </c>
      <c r="FU56" s="35">
        <v>45783</v>
      </c>
      <c r="FV56" s="20" t="s">
        <v>248</v>
      </c>
      <c r="FW56" s="20" t="s">
        <v>258</v>
      </c>
      <c r="FX56" s="20">
        <v>396</v>
      </c>
      <c r="FY56" s="20">
        <v>2</v>
      </c>
      <c r="FZ56" s="20">
        <v>2</v>
      </c>
      <c r="GA56" s="20">
        <v>25</v>
      </c>
      <c r="GB56" s="20">
        <v>0</v>
      </c>
      <c r="GC56" s="20">
        <v>0</v>
      </c>
      <c r="GD56" s="20">
        <v>1</v>
      </c>
      <c r="GE56" s="20">
        <v>0</v>
      </c>
      <c r="GF56" s="20">
        <v>0</v>
      </c>
      <c r="GG56" s="20">
        <v>0</v>
      </c>
      <c r="GH56" s="20">
        <v>0</v>
      </c>
      <c r="GI56" s="20">
        <v>1</v>
      </c>
      <c r="GJ56" s="20">
        <v>5</v>
      </c>
      <c r="GK56" s="46">
        <f>IF(GA56&lt;&gt;"",((GB56*0.125)+((GC56+GD56+GE56+GF56+GG56)*0.25)+((GH56+GI56+GJ56)*1))/GA56,"")</f>
        <v>0.25</v>
      </c>
      <c r="GL56" s="40">
        <v>45744</v>
      </c>
      <c r="GM56" s="40">
        <v>45757</v>
      </c>
      <c r="GN56" s="20" t="s">
        <v>237</v>
      </c>
      <c r="GO56" s="35">
        <v>45757</v>
      </c>
      <c r="GP56" s="20" t="s">
        <v>232</v>
      </c>
      <c r="GQ56" s="35">
        <v>45772</v>
      </c>
      <c r="HH56" s="34" t="str">
        <f>IF(GX56&lt;&gt;"",((GY56*0.125)+((GZ56+HA56+HB56+HC56+HD56)*0.25)+((HE56+HF56+HG56)*1))/GX56,"")</f>
        <v/>
      </c>
    </row>
    <row r="57" spans="1:216" ht="15" customHeight="1" x14ac:dyDescent="0.35">
      <c r="A57" s="14" t="s">
        <v>645</v>
      </c>
      <c r="B57" s="12" t="s">
        <v>646</v>
      </c>
      <c r="C57" s="13">
        <v>43009</v>
      </c>
      <c r="D57" s="13">
        <v>45391</v>
      </c>
      <c r="E57" s="14" t="s">
        <v>214</v>
      </c>
      <c r="F57" s="15" t="s">
        <v>647</v>
      </c>
      <c r="G57" s="15" t="s">
        <v>359</v>
      </c>
      <c r="H57" s="14" t="s">
        <v>591</v>
      </c>
      <c r="I57" s="16">
        <v>95602</v>
      </c>
      <c r="J57" s="17">
        <v>18364</v>
      </c>
      <c r="K57" s="18">
        <f ca="1">IF(A57&lt;&gt;"",RANDBETWEEN(1,2000)," ")</f>
        <v>2</v>
      </c>
      <c r="L57" s="17" cm="1">
        <f t="array" ref="L57">IF(A57&lt;&gt;"",SUMPRODUCT(($E$2:$E$1303="Active") * (FK57 &gt;= $FM$2:$FM$1303) * (FK57 &lt;= $FN$2:$FN$1303) * (FL57 &gt;= $FO$2:$FO$1303) * (FL57 &lt;= $FP$2:$FP$1303)),"")</f>
        <v>2</v>
      </c>
      <c r="M57" s="17" cm="1">
        <f t="array" ref="M57">IF(A57&lt;&gt;"",SUMPRODUCT(($E$2:$E$1303="Active") * (FK57 &gt;= $FQ$2:$FQ$1303) * (FK57 &lt;= $FR$2:$FR$1303) * (FL57 &gt;= $FS$2:$FS$1303) * (FL57 &lt;= $FT$2:$FT$1303)),"")</f>
        <v>6</v>
      </c>
      <c r="N57" s="14" t="s">
        <v>287</v>
      </c>
      <c r="O57" s="14" t="s">
        <v>219</v>
      </c>
      <c r="P57" s="15" t="s">
        <v>648</v>
      </c>
      <c r="Q57" s="14" t="s">
        <v>649</v>
      </c>
      <c r="R57" s="15" t="s">
        <v>650</v>
      </c>
      <c r="S57" s="14" t="s">
        <v>224</v>
      </c>
      <c r="T57" s="20" t="s">
        <v>224</v>
      </c>
      <c r="U57" s="21"/>
      <c r="V57" s="22"/>
      <c r="W57" s="22"/>
      <c r="X57" s="22"/>
      <c r="Y57" s="22"/>
      <c r="Z57" s="22"/>
      <c r="AA57" s="48" t="s">
        <v>347</v>
      </c>
      <c r="AB57" s="43">
        <v>46020.5</v>
      </c>
      <c r="AC57" s="24">
        <v>46023</v>
      </c>
      <c r="AD57" s="25">
        <v>404</v>
      </c>
      <c r="AE57" s="25">
        <v>365</v>
      </c>
      <c r="AF57" s="26">
        <v>494</v>
      </c>
      <c r="AG57" s="20">
        <v>491</v>
      </c>
      <c r="AH57" s="22">
        <v>558</v>
      </c>
      <c r="AI57" s="26">
        <v>537</v>
      </c>
      <c r="AN57" s="27">
        <f>IF(COUNT(DV57,ES57,FJ57,GK57,HH57)&gt;0,AVERAGE(DV57,ES57,FJ57,GK57,HH57),"")</f>
        <v>0.1517481884057971</v>
      </c>
      <c r="AO57" s="28">
        <f>IF((E57&lt;&gt;""),COUNTA(AP57:BW57)+COUNTIF(T57,"No"),"")</f>
        <v>0</v>
      </c>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30">
        <v>43906</v>
      </c>
      <c r="BY57" s="30">
        <v>43914</v>
      </c>
      <c r="BZ57" s="14" t="s">
        <v>228</v>
      </c>
      <c r="CA57" s="30">
        <v>43978</v>
      </c>
      <c r="CB57" s="14" t="s">
        <v>227</v>
      </c>
      <c r="CC57" s="31">
        <v>43908</v>
      </c>
      <c r="CD57" s="32" t="s">
        <v>364</v>
      </c>
      <c r="CE57" s="33" t="s">
        <v>291</v>
      </c>
      <c r="CF57" s="33" t="s">
        <v>292</v>
      </c>
      <c r="CG57" s="29">
        <v>193</v>
      </c>
      <c r="CH57" s="29">
        <v>3</v>
      </c>
      <c r="CI57" s="29">
        <v>3</v>
      </c>
      <c r="CJ57" s="29">
        <v>15</v>
      </c>
      <c r="CK57" s="29">
        <v>2</v>
      </c>
      <c r="CL57" s="29">
        <v>2</v>
      </c>
      <c r="CM57" s="29">
        <v>5</v>
      </c>
      <c r="CN57" s="34">
        <f>IF(CJ57&gt;0,((CK57*0.125)+(CL57*0.25)+(CM57*1))/CJ57,"")</f>
        <v>0.38333333333333336</v>
      </c>
      <c r="CO57" s="35">
        <v>44376</v>
      </c>
      <c r="CP57" s="35">
        <v>44393</v>
      </c>
      <c r="CQ57" s="20" t="s">
        <v>507</v>
      </c>
      <c r="CR57" s="35">
        <v>44410</v>
      </c>
      <c r="CS57" s="20" t="s">
        <v>232</v>
      </c>
      <c r="CT57" s="35">
        <v>44398</v>
      </c>
      <c r="CU57" s="35">
        <v>44263</v>
      </c>
      <c r="CV57" s="11" t="s">
        <v>228</v>
      </c>
      <c r="CW57" s="11" t="s">
        <v>293</v>
      </c>
      <c r="CX57" s="11" t="s">
        <v>247</v>
      </c>
      <c r="CY57" s="20">
        <v>181</v>
      </c>
      <c r="CZ57" s="36">
        <v>6</v>
      </c>
      <c r="DA57" s="36">
        <v>6</v>
      </c>
      <c r="DB57" s="36">
        <v>28</v>
      </c>
      <c r="DC57" s="36">
        <v>0</v>
      </c>
      <c r="DD57" s="36">
        <v>0</v>
      </c>
      <c r="DE57" s="36">
        <v>2</v>
      </c>
      <c r="DF57" s="36">
        <v>0</v>
      </c>
      <c r="DG57" s="36">
        <v>3</v>
      </c>
      <c r="DH57" s="37">
        <f>IF(DB57&gt;0,((DC57*0.125)+(DD57*0.25)+(DE57*0.25)+(DF57*1)+(DG57*1))/DB57,"")</f>
        <v>0.125</v>
      </c>
      <c r="DI57" s="35">
        <v>44599</v>
      </c>
      <c r="DJ57" s="20" t="s">
        <v>228</v>
      </c>
      <c r="DK57" s="20" t="s">
        <v>294</v>
      </c>
      <c r="DL57" s="20" t="s">
        <v>247</v>
      </c>
      <c r="DM57" s="20">
        <v>174</v>
      </c>
      <c r="DN57" s="20">
        <v>5</v>
      </c>
      <c r="DO57" s="20">
        <v>5</v>
      </c>
      <c r="DP57" s="20">
        <v>24</v>
      </c>
      <c r="DQ57" s="20">
        <v>0</v>
      </c>
      <c r="DR57" s="20">
        <v>3</v>
      </c>
      <c r="DS57" s="20">
        <v>1</v>
      </c>
      <c r="DT57" s="20">
        <v>0</v>
      </c>
      <c r="DU57" s="20">
        <v>3</v>
      </c>
      <c r="DV57" s="37" cm="1">
        <f t="array" ref="DV57">IF(AND(DI57:DP57&lt;&gt;""),((DQ57*0.125)+(DR57*0.25)+(DS57*0.25)+(DT57*1)+(DU57*1))/DP57,"")</f>
        <v>0.16666666666666666</v>
      </c>
      <c r="DW57" s="35">
        <v>45369</v>
      </c>
      <c r="DX57" s="35">
        <v>45383</v>
      </c>
      <c r="DY57" s="20" t="s">
        <v>237</v>
      </c>
      <c r="DZ57" s="35">
        <v>45383</v>
      </c>
      <c r="EA57" s="35" t="s">
        <v>232</v>
      </c>
      <c r="EB57" s="38">
        <v>45387</v>
      </c>
      <c r="EC57" s="35">
        <v>45243</v>
      </c>
      <c r="ED57" s="20" t="s">
        <v>248</v>
      </c>
      <c r="EE57" s="20" t="s">
        <v>247</v>
      </c>
      <c r="EF57" s="20">
        <v>257</v>
      </c>
      <c r="EG57" s="20">
        <v>4</v>
      </c>
      <c r="EH57" s="20">
        <v>4</v>
      </c>
      <c r="EI57" s="20">
        <v>20</v>
      </c>
      <c r="EJ57" s="20">
        <v>0</v>
      </c>
      <c r="EK57" s="20">
        <v>0</v>
      </c>
      <c r="EL57" s="20">
        <v>0</v>
      </c>
      <c r="EM57" s="20">
        <v>1</v>
      </c>
      <c r="EN57" s="20">
        <v>0</v>
      </c>
      <c r="EO57" s="20">
        <v>0</v>
      </c>
      <c r="EP57" s="20">
        <v>0</v>
      </c>
      <c r="EQ57" s="20">
        <v>1</v>
      </c>
      <c r="ER57" s="20">
        <v>2</v>
      </c>
      <c r="ES57" s="34">
        <f>IF(EI57&lt;&gt;"",((EJ57*0.125)+((EK57+EL57+EM57+EN57+EO57)*0.25)+((EP57+EQ57+ER57)*1))/EI57,"")</f>
        <v>0.16250000000000001</v>
      </c>
      <c r="ET57" s="35">
        <v>45411</v>
      </c>
      <c r="EU57" s="20" t="s">
        <v>248</v>
      </c>
      <c r="EV57" s="20" t="s">
        <v>247</v>
      </c>
      <c r="EW57" s="20">
        <v>288</v>
      </c>
      <c r="EX57" s="20">
        <v>4</v>
      </c>
      <c r="EY57" s="20">
        <v>4</v>
      </c>
      <c r="EZ57" s="28">
        <v>23</v>
      </c>
      <c r="FA57" s="20">
        <v>0</v>
      </c>
      <c r="FB57" s="20">
        <v>0</v>
      </c>
      <c r="FC57" s="20">
        <v>0</v>
      </c>
      <c r="FD57" s="20">
        <v>0</v>
      </c>
      <c r="FE57" s="20">
        <v>1</v>
      </c>
      <c r="FF57" s="20">
        <v>0</v>
      </c>
      <c r="FG57" s="20">
        <v>0</v>
      </c>
      <c r="FH57" s="20">
        <v>1</v>
      </c>
      <c r="FI57" s="20">
        <v>1</v>
      </c>
      <c r="FJ57" s="34">
        <f>IF(EZ57&lt;&gt;"",((FA57*0.125)+((FB57+FC57+FD57+FE57+FF57)*0.25)+((FG57+FH57+FI57)*1))/EZ57,"")</f>
        <v>9.7826086956521743E-2</v>
      </c>
      <c r="FK57" s="39">
        <v>38.986902000000001</v>
      </c>
      <c r="FL57" s="39">
        <v>-121.120194</v>
      </c>
      <c r="FM57" s="39">
        <v>38.625076576177868</v>
      </c>
      <c r="FN57" s="39">
        <v>39.348727423822133</v>
      </c>
      <c r="FO57" s="39">
        <v>-121.58569016515331</v>
      </c>
      <c r="FP57" s="39">
        <v>-120.65469783484669</v>
      </c>
      <c r="FQ57" s="39">
        <v>38.263251152355735</v>
      </c>
      <c r="FR57" s="39">
        <v>39.710552847644266</v>
      </c>
      <c r="FS57" s="39">
        <v>-122.05118633030663</v>
      </c>
      <c r="FT57" s="39">
        <v>-120.18920166969336</v>
      </c>
      <c r="FU57" s="35">
        <v>45796</v>
      </c>
      <c r="FV57" s="20" t="s">
        <v>248</v>
      </c>
      <c r="FW57" s="20" t="s">
        <v>258</v>
      </c>
      <c r="FX57" s="20">
        <v>310</v>
      </c>
      <c r="FY57" s="20">
        <v>5</v>
      </c>
      <c r="FZ57" s="20">
        <v>5</v>
      </c>
      <c r="GA57" s="20">
        <v>25</v>
      </c>
      <c r="GB57" s="20">
        <v>0</v>
      </c>
      <c r="GC57" s="20">
        <v>0</v>
      </c>
      <c r="GD57" s="20">
        <v>0</v>
      </c>
      <c r="GE57" s="20">
        <v>1</v>
      </c>
      <c r="GF57" s="20">
        <v>0</v>
      </c>
      <c r="GG57" s="20">
        <v>1</v>
      </c>
      <c r="GH57" s="20">
        <v>0</v>
      </c>
      <c r="GI57" s="20">
        <v>1</v>
      </c>
      <c r="GJ57" s="20">
        <v>3</v>
      </c>
      <c r="GK57" s="34">
        <f>IF(GA57&lt;&gt;"",((GB57*0.125)+((GC57+GD57+GE57+GF57+GG57)*0.25)+((GH57+GI57+GJ57)*1))/GA57,"")</f>
        <v>0.18</v>
      </c>
      <c r="GL57" s="40">
        <v>45744</v>
      </c>
      <c r="GM57" s="40">
        <v>45754</v>
      </c>
      <c r="GN57" s="11" t="s">
        <v>237</v>
      </c>
      <c r="GO57" s="40">
        <v>45754</v>
      </c>
      <c r="GP57" s="20" t="s">
        <v>232</v>
      </c>
      <c r="GQ57" s="35">
        <v>45772</v>
      </c>
      <c r="HH57" s="34" t="str">
        <f>IF(GX57&lt;&gt;"",((GY57*0.125)+((GZ57+HA57+HB57+HC57+HD57)*0.25)+((HE57+HF57+HG57)*1))/GX57,"")</f>
        <v/>
      </c>
    </row>
    <row r="58" spans="1:216" ht="15" customHeight="1" x14ac:dyDescent="0.35">
      <c r="A58" s="11" t="s">
        <v>651</v>
      </c>
      <c r="B58" s="12" t="s">
        <v>652</v>
      </c>
      <c r="C58" s="13">
        <v>43009</v>
      </c>
      <c r="D58" s="13">
        <v>45387</v>
      </c>
      <c r="E58" s="14" t="s">
        <v>214</v>
      </c>
      <c r="F58" s="15" t="s">
        <v>653</v>
      </c>
      <c r="G58" s="15" t="s">
        <v>654</v>
      </c>
      <c r="H58" s="14" t="s">
        <v>591</v>
      </c>
      <c r="I58" s="16">
        <v>94520</v>
      </c>
      <c r="J58" s="17">
        <v>38383</v>
      </c>
      <c r="K58" s="18">
        <f ca="1">IF(A58&lt;&gt;"",RANDBETWEEN(1,2000)," ")</f>
        <v>1608</v>
      </c>
      <c r="L58" s="17" cm="1">
        <f t="array" ref="L58">IF(A58&lt;&gt;"",SUMPRODUCT(($E$2:$E$1303="Active") * (FK58 &gt;= $FM$2:$FM$1303) * (FK58 &lt;= $FN$2:$FN$1303) * (FL58 &gt;= $FO$2:$FO$1303) * (FL58 &lt;= $FP$2:$FP$1303)),"")</f>
        <v>4</v>
      </c>
      <c r="M58" s="17" cm="1">
        <f t="array" ref="M58">IF(A58&lt;&gt;"",SUMPRODUCT(($E$2:$E$1303="Active") * (FK58 &gt;= $FQ$2:$FQ$1303) * (FK58 &lt;= $FR$2:$FR$1303) * (FL58 &gt;= $FS$2:$FS$1303) * (FL58 &lt;= $FT$2:$FT$1303)),"")</f>
        <v>13</v>
      </c>
      <c r="N58" s="14" t="s">
        <v>287</v>
      </c>
      <c r="O58" s="14" t="s">
        <v>219</v>
      </c>
      <c r="P58" s="15" t="s">
        <v>655</v>
      </c>
      <c r="Q58" s="14" t="s">
        <v>656</v>
      </c>
      <c r="R58" s="15" t="s">
        <v>657</v>
      </c>
      <c r="S58" s="14" t="s">
        <v>224</v>
      </c>
      <c r="T58" s="20" t="s">
        <v>224</v>
      </c>
      <c r="U58" s="21"/>
      <c r="V58" s="22"/>
      <c r="W58" s="22"/>
      <c r="X58" s="22"/>
      <c r="Y58" s="22"/>
      <c r="Z58" s="22"/>
      <c r="AA58" s="48" t="s">
        <v>347</v>
      </c>
      <c r="AB58" s="43">
        <v>45930.479166666664</v>
      </c>
      <c r="AC58" s="24">
        <v>46023</v>
      </c>
      <c r="AD58" s="25">
        <v>402</v>
      </c>
      <c r="AE58" s="25">
        <v>421</v>
      </c>
      <c r="AF58" s="26">
        <v>422</v>
      </c>
      <c r="AG58" s="20">
        <v>711</v>
      </c>
      <c r="AH58" s="22">
        <v>589</v>
      </c>
      <c r="AI58" s="26">
        <v>586</v>
      </c>
      <c r="AN58" s="27">
        <f>IF(COUNT(DV58,ES58,FJ58,GK58,HH58)&gt;0,AVERAGE(DV58,ES58,FJ58,GK58,HH58),"")</f>
        <v>5.3749999999999999E-2</v>
      </c>
      <c r="AO58" s="28">
        <f>IF((E58&lt;&gt;""),COUNTA(AP58:BW58)+COUNTIF(T58,"No"),"")</f>
        <v>0</v>
      </c>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30">
        <v>43901</v>
      </c>
      <c r="BY58" s="30">
        <v>43914</v>
      </c>
      <c r="BZ58" s="14" t="s">
        <v>228</v>
      </c>
      <c r="CA58" s="30">
        <v>43978</v>
      </c>
      <c r="CB58" s="14" t="s">
        <v>227</v>
      </c>
      <c r="CC58" s="31">
        <v>43819</v>
      </c>
      <c r="CD58" s="32" t="s">
        <v>228</v>
      </c>
      <c r="CE58" s="33" t="s">
        <v>291</v>
      </c>
      <c r="CF58" s="33" t="s">
        <v>292</v>
      </c>
      <c r="CG58" s="29">
        <v>262</v>
      </c>
      <c r="CH58" s="29">
        <v>4</v>
      </c>
      <c r="CI58" s="29">
        <v>4</v>
      </c>
      <c r="CJ58" s="29">
        <v>22</v>
      </c>
      <c r="CK58" s="29">
        <v>0</v>
      </c>
      <c r="CL58" s="29">
        <v>3</v>
      </c>
      <c r="CM58" s="29">
        <v>1</v>
      </c>
      <c r="CN58" s="34">
        <f>IF(CJ58&gt;0,((CK58*0.125)+(CL58*0.25)+(CM58*1))/CJ58,"")</f>
        <v>7.9545454545454544E-2</v>
      </c>
      <c r="CO58" s="35">
        <v>44845</v>
      </c>
      <c r="CP58" s="35">
        <v>44848</v>
      </c>
      <c r="CQ58" s="20" t="s">
        <v>237</v>
      </c>
      <c r="CR58" s="35">
        <v>44866</v>
      </c>
      <c r="CS58" s="20" t="s">
        <v>232</v>
      </c>
      <c r="CT58" s="35">
        <v>44848</v>
      </c>
      <c r="CU58" s="35">
        <v>44494</v>
      </c>
      <c r="CV58" s="11" t="s">
        <v>228</v>
      </c>
      <c r="CW58" s="20" t="s">
        <v>233</v>
      </c>
      <c r="CX58" s="11" t="s">
        <v>234</v>
      </c>
      <c r="CY58" s="20">
        <v>217</v>
      </c>
      <c r="CZ58" s="36">
        <v>2</v>
      </c>
      <c r="DA58" s="36">
        <v>2</v>
      </c>
      <c r="DB58" s="36">
        <v>10</v>
      </c>
      <c r="DC58" s="36">
        <v>0</v>
      </c>
      <c r="DD58" s="36">
        <v>0</v>
      </c>
      <c r="DE58" s="36">
        <v>0</v>
      </c>
      <c r="DF58" s="36">
        <v>0</v>
      </c>
      <c r="DG58" s="36">
        <v>0</v>
      </c>
      <c r="DH58" s="37">
        <f>IF(DB58&gt;0,((DC58*0.125)+(DD58*0.25)+(DE58*0.25)+(DF58*1)+(DG58*1))/DB58,"")</f>
        <v>0</v>
      </c>
      <c r="DI58" s="35">
        <v>44866</v>
      </c>
      <c r="DJ58" s="20" t="s">
        <v>248</v>
      </c>
      <c r="DK58" s="20" t="s">
        <v>235</v>
      </c>
      <c r="DL58" s="20" t="s">
        <v>234</v>
      </c>
      <c r="DM58" s="20">
        <v>165</v>
      </c>
      <c r="DN58" s="20">
        <v>3</v>
      </c>
      <c r="DO58" s="20">
        <v>3</v>
      </c>
      <c r="DP58" s="20">
        <v>11</v>
      </c>
      <c r="DQ58" s="20">
        <v>0</v>
      </c>
      <c r="DR58" s="20">
        <v>0</v>
      </c>
      <c r="DS58" s="20">
        <v>1</v>
      </c>
      <c r="DT58" s="20">
        <v>1</v>
      </c>
      <c r="DU58" s="20">
        <v>0</v>
      </c>
      <c r="DV58" s="37" cm="1">
        <f t="array" ref="DV58">IF(AND(DI58:DP58&lt;&gt;""),((DQ58*0.125)+(DR58*0.25)+(DS58*0.25)+(DT58*1)+(DU58*1))/DP58,"")</f>
        <v>0.11363636363636363</v>
      </c>
      <c r="DW58" s="35">
        <v>45366</v>
      </c>
      <c r="DX58" s="35">
        <v>45380</v>
      </c>
      <c r="DY58" s="20" t="s">
        <v>237</v>
      </c>
      <c r="DZ58" s="35">
        <v>45380</v>
      </c>
      <c r="EA58" s="35" t="s">
        <v>232</v>
      </c>
      <c r="EB58" s="40">
        <v>45380</v>
      </c>
      <c r="EC58" s="35">
        <v>45252</v>
      </c>
      <c r="ED58" s="20" t="s">
        <v>248</v>
      </c>
      <c r="EE58" s="20" t="s">
        <v>247</v>
      </c>
      <c r="EF58" s="20">
        <v>2</v>
      </c>
      <c r="EG58" s="20">
        <v>2</v>
      </c>
      <c r="EH58" s="20">
        <v>10</v>
      </c>
      <c r="EI58" s="20">
        <v>10</v>
      </c>
      <c r="EJ58" s="20">
        <v>0</v>
      </c>
      <c r="EK58" s="20">
        <v>0</v>
      </c>
      <c r="EL58" s="20">
        <v>0</v>
      </c>
      <c r="EM58" s="20">
        <v>0</v>
      </c>
      <c r="EN58" s="20">
        <v>0</v>
      </c>
      <c r="EO58" s="20">
        <v>0</v>
      </c>
      <c r="EP58" s="20">
        <v>0</v>
      </c>
      <c r="EQ58" s="20">
        <v>0</v>
      </c>
      <c r="ER58" s="20">
        <v>0</v>
      </c>
      <c r="ES58" s="34">
        <f>IF(EI58&lt;&gt;"",((EJ58*0.125)+((EK58+EL58+EM58+EN58+EO58)*0.25)+((EP58+EQ58+ER58)*1))/EI58,"")</f>
        <v>0</v>
      </c>
      <c r="ET58" s="35">
        <v>45576</v>
      </c>
      <c r="EU58" s="20" t="s">
        <v>248</v>
      </c>
      <c r="EV58" s="20" t="s">
        <v>234</v>
      </c>
      <c r="EW58" s="20">
        <v>275</v>
      </c>
      <c r="EX58" s="20">
        <v>1</v>
      </c>
      <c r="EY58" s="20">
        <v>1</v>
      </c>
      <c r="EZ58" s="20">
        <v>22</v>
      </c>
      <c r="FA58" s="20">
        <v>0</v>
      </c>
      <c r="FB58" s="20">
        <v>0</v>
      </c>
      <c r="FC58" s="20">
        <v>0</v>
      </c>
      <c r="FD58" s="20">
        <v>0</v>
      </c>
      <c r="FE58" s="20">
        <v>0</v>
      </c>
      <c r="FF58" s="20">
        <v>1</v>
      </c>
      <c r="FG58" s="20">
        <v>0</v>
      </c>
      <c r="FH58" s="20">
        <v>0</v>
      </c>
      <c r="FI58" s="20">
        <v>0</v>
      </c>
      <c r="FJ58" s="34">
        <f>IF(EZ58&lt;&gt;"",((FA58*0.125)+((FB58+FC58+FD58+FE58+FF58)*0.25)+((FG58+FH58+FI58)*1))/EZ58,"")</f>
        <v>1.1363636363636364E-2</v>
      </c>
      <c r="FK58" s="39">
        <v>38.004688999999999</v>
      </c>
      <c r="FL58" s="39">
        <v>-122.035791</v>
      </c>
      <c r="FM58" s="39">
        <v>37.642863576177866</v>
      </c>
      <c r="FN58" s="39">
        <v>38.366514423822132</v>
      </c>
      <c r="FO58" s="39">
        <v>-122.49498341545603</v>
      </c>
      <c r="FP58" s="39">
        <v>-121.57659858454397</v>
      </c>
      <c r="FQ58" s="39">
        <v>37.281038152355734</v>
      </c>
      <c r="FR58" s="39">
        <v>38.728339847644264</v>
      </c>
      <c r="FS58" s="39">
        <v>-122.95417583091208</v>
      </c>
      <c r="FT58" s="39">
        <v>-121.11740616908793</v>
      </c>
      <c r="FU58" s="35">
        <v>45800</v>
      </c>
      <c r="FV58" s="20" t="s">
        <v>248</v>
      </c>
      <c r="FW58" s="20" t="s">
        <v>258</v>
      </c>
      <c r="FX58" s="20">
        <v>322</v>
      </c>
      <c r="FY58" s="20">
        <v>1</v>
      </c>
      <c r="FZ58" s="20">
        <v>1</v>
      </c>
      <c r="GA58" s="20">
        <v>25</v>
      </c>
      <c r="GB58" s="20">
        <v>0</v>
      </c>
      <c r="GC58" s="20">
        <v>0</v>
      </c>
      <c r="GD58" s="20">
        <v>1</v>
      </c>
      <c r="GE58" s="20">
        <v>0</v>
      </c>
      <c r="GF58" s="20">
        <v>0</v>
      </c>
      <c r="GG58" s="20">
        <v>0</v>
      </c>
      <c r="GH58" s="20">
        <v>0</v>
      </c>
      <c r="GI58" s="20">
        <v>1</v>
      </c>
      <c r="GJ58" s="20">
        <v>1</v>
      </c>
      <c r="GK58" s="34">
        <f>IF(GA58&lt;&gt;"",((GB58*0.125)+((GC58+GD58+GE58+GF58+GG58)*0.25)+((GH58+GI58+GJ58)*1))/GA58,"")</f>
        <v>0.09</v>
      </c>
      <c r="GL58" s="40">
        <v>45743</v>
      </c>
      <c r="GM58" s="40">
        <v>45762</v>
      </c>
      <c r="GN58" s="20" t="s">
        <v>237</v>
      </c>
      <c r="GO58" s="35">
        <v>45762</v>
      </c>
      <c r="GP58" s="20" t="s">
        <v>232</v>
      </c>
      <c r="GQ58" s="35">
        <v>45772</v>
      </c>
      <c r="HH58" s="34" t="str">
        <f>IF(GX58&lt;&gt;"",((GY58*0.125)+((GZ58+HA58+HB58+HC58+HD58)*0.25)+((HE58+HF58+HG58)*1))/GX58,"")</f>
        <v/>
      </c>
    </row>
    <row r="59" spans="1:216" ht="15" customHeight="1" x14ac:dyDescent="0.35">
      <c r="A59" s="11" t="s">
        <v>658</v>
      </c>
      <c r="B59" s="12" t="s">
        <v>659</v>
      </c>
      <c r="C59" s="13">
        <v>43829</v>
      </c>
      <c r="D59" s="13">
        <v>45418</v>
      </c>
      <c r="E59" s="14" t="s">
        <v>214</v>
      </c>
      <c r="F59" s="15" t="s">
        <v>660</v>
      </c>
      <c r="G59" s="15" t="s">
        <v>661</v>
      </c>
      <c r="H59" s="14" t="s">
        <v>591</v>
      </c>
      <c r="I59" s="16">
        <v>94551</v>
      </c>
      <c r="J59" s="17">
        <v>40358</v>
      </c>
      <c r="K59" s="18">
        <f ca="1">IF(A59&lt;&gt;"",RANDBETWEEN(1,2000)," ")</f>
        <v>1124</v>
      </c>
      <c r="L59" s="17" cm="1">
        <f t="array" ref="L59">IF(A59&lt;&gt;"",SUMPRODUCT(($E$2:$E$1303="Active") * (FK59 &gt;= $FM$2:$FM$1303) * (FK59 &lt;= $FN$2:$FN$1303) * (FL59 &gt;= $FO$2:$FO$1303) * (FL59 &lt;= $FP$2:$FP$1303)),"")</f>
        <v>5</v>
      </c>
      <c r="M59" s="17" cm="1">
        <f t="array" ref="M59">IF(A59&lt;&gt;"",SUMPRODUCT(($E$2:$E$1303="Active") * (FK59 &gt;= $FQ$2:$FQ$1303) * (FK59 &lt;= $FR$2:$FR$1303) * (FL59 &gt;= $FS$2:$FS$1303) * (FL59 &lt;= $FT$2:$FT$1303)),"")</f>
        <v>7</v>
      </c>
      <c r="N59" s="14" t="s">
        <v>287</v>
      </c>
      <c r="O59" s="14" t="s">
        <v>219</v>
      </c>
      <c r="P59" s="19" t="s">
        <v>519</v>
      </c>
      <c r="Q59" s="14" t="s">
        <v>520</v>
      </c>
      <c r="R59" t="s">
        <v>521</v>
      </c>
      <c r="S59" s="14" t="s">
        <v>223</v>
      </c>
      <c r="T59" s="20" t="s">
        <v>224</v>
      </c>
      <c r="U59" s="21"/>
      <c r="V59" s="22"/>
      <c r="W59" s="22"/>
      <c r="X59" s="22"/>
      <c r="Y59" s="22"/>
      <c r="Z59" s="22"/>
      <c r="AB59" s="43">
        <v>46014.500694444447</v>
      </c>
      <c r="AC59" s="24">
        <v>46023</v>
      </c>
      <c r="AD59" s="25">
        <v>155</v>
      </c>
      <c r="AE59" s="25">
        <v>196</v>
      </c>
      <c r="AF59" s="26">
        <v>210</v>
      </c>
      <c r="AG59" s="20">
        <v>64</v>
      </c>
      <c r="AH59" s="22">
        <v>107</v>
      </c>
      <c r="AI59" s="26">
        <v>86</v>
      </c>
      <c r="AN59" s="27">
        <f>IF(COUNT(DV59,ES59,FJ59,GK59,HH59)&gt;0,AVERAGE(DV59,ES59,FJ59,GK59,HH59),"")</f>
        <v>0.17280701754385963</v>
      </c>
      <c r="AO59" s="28">
        <f>IF((E59&lt;&gt;""),COUNTA(AP59:BW59)+COUNTIF(T59,"No"),"")</f>
        <v>0</v>
      </c>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c r="BX59" s="30">
        <v>43901</v>
      </c>
      <c r="BY59" s="30">
        <v>43914</v>
      </c>
      <c r="BZ59" s="14" t="s">
        <v>226</v>
      </c>
      <c r="CA59" s="30">
        <v>43921</v>
      </c>
      <c r="CB59" s="14" t="s">
        <v>227</v>
      </c>
      <c r="CC59" s="31">
        <v>44053</v>
      </c>
      <c r="CD59" s="32" t="s">
        <v>228</v>
      </c>
      <c r="CE59" s="33" t="s">
        <v>256</v>
      </c>
      <c r="CF59" s="33" t="s">
        <v>257</v>
      </c>
      <c r="CG59" s="29">
        <v>32</v>
      </c>
      <c r="CH59" s="29">
        <v>1</v>
      </c>
      <c r="CI59" s="29">
        <v>1</v>
      </c>
      <c r="CJ59" s="29">
        <v>5</v>
      </c>
      <c r="CK59" s="29">
        <v>4</v>
      </c>
      <c r="CL59" s="29">
        <v>0</v>
      </c>
      <c r="CM59" s="29">
        <v>0</v>
      </c>
      <c r="CN59" s="34">
        <f>IF(CJ59&gt;0,((CK59*0.125)+(CL59*0.25)+(CM59*1))/CJ59,"")</f>
        <v>0.1</v>
      </c>
      <c r="CO59" s="35">
        <v>44375</v>
      </c>
      <c r="CP59" s="35">
        <v>44383</v>
      </c>
      <c r="CQ59" s="20" t="s">
        <v>507</v>
      </c>
      <c r="CR59" s="35">
        <v>44410</v>
      </c>
      <c r="CS59" s="20" t="s">
        <v>232</v>
      </c>
      <c r="CT59" s="35">
        <v>44385</v>
      </c>
      <c r="CU59" s="35">
        <v>44480</v>
      </c>
      <c r="CV59" s="11" t="s">
        <v>226</v>
      </c>
      <c r="CW59" s="20" t="s">
        <v>233</v>
      </c>
      <c r="CX59" s="11" t="s">
        <v>234</v>
      </c>
      <c r="CY59" s="20">
        <v>113</v>
      </c>
      <c r="CZ59" s="36">
        <v>4</v>
      </c>
      <c r="DA59" s="36">
        <v>4</v>
      </c>
      <c r="DB59" s="36">
        <v>20</v>
      </c>
      <c r="DC59" s="36">
        <v>0</v>
      </c>
      <c r="DD59" s="36">
        <v>1</v>
      </c>
      <c r="DE59" s="36">
        <v>1</v>
      </c>
      <c r="DF59" s="36">
        <v>0</v>
      </c>
      <c r="DG59" s="36">
        <v>1</v>
      </c>
      <c r="DH59" s="37">
        <f>IF(DB59&gt;0,((DC59*0.125)+(DD59*0.25)+(DE59*0.25)+(DF59*1)+(DG59*1))/DB59,"")</f>
        <v>7.4999999999999997E-2</v>
      </c>
      <c r="DI59" s="35">
        <v>44866</v>
      </c>
      <c r="DJ59" s="20" t="s">
        <v>228</v>
      </c>
      <c r="DK59" s="20" t="s">
        <v>235</v>
      </c>
      <c r="DL59" s="20" t="s">
        <v>234</v>
      </c>
      <c r="DM59" s="20">
        <v>97</v>
      </c>
      <c r="DN59" s="20">
        <v>3</v>
      </c>
      <c r="DO59" s="20">
        <v>3</v>
      </c>
      <c r="DP59" s="20">
        <v>15</v>
      </c>
      <c r="DQ59" s="20">
        <v>0</v>
      </c>
      <c r="DR59" s="20">
        <v>0</v>
      </c>
      <c r="DS59" s="20">
        <v>1</v>
      </c>
      <c r="DT59" s="20">
        <v>0</v>
      </c>
      <c r="DU59" s="20">
        <v>1</v>
      </c>
      <c r="DV59" s="37" cm="1">
        <f t="array" ref="DV59">IF(AND(DI59:DP59&lt;&gt;""),((DQ59*0.125)+(DR59*0.25)+(DS59*0.25)+(DT59*1)+(DU59*1))/DP59,"")</f>
        <v>8.3333333333333329E-2</v>
      </c>
      <c r="DW59" s="35">
        <v>45366</v>
      </c>
      <c r="DX59" s="35">
        <v>45380</v>
      </c>
      <c r="DY59" s="20" t="s">
        <v>237</v>
      </c>
      <c r="DZ59" s="35">
        <v>45380</v>
      </c>
      <c r="EA59" s="35" t="s">
        <v>232</v>
      </c>
      <c r="EB59" s="40">
        <v>45380</v>
      </c>
      <c r="EC59" s="35">
        <v>45290</v>
      </c>
      <c r="ED59" s="20" t="s">
        <v>228</v>
      </c>
      <c r="EE59" s="20" t="s">
        <v>247</v>
      </c>
      <c r="EF59" s="20">
        <v>113</v>
      </c>
      <c r="EG59" s="20">
        <v>5</v>
      </c>
      <c r="EH59" s="20">
        <v>5</v>
      </c>
      <c r="EI59" s="20">
        <v>19</v>
      </c>
      <c r="EJ59" s="20">
        <v>0</v>
      </c>
      <c r="EK59" s="20">
        <v>0</v>
      </c>
      <c r="EL59" s="20">
        <v>0</v>
      </c>
      <c r="EM59" s="20">
        <v>0</v>
      </c>
      <c r="EN59" s="20">
        <v>0</v>
      </c>
      <c r="EO59" s="20">
        <v>0</v>
      </c>
      <c r="EP59" s="20">
        <v>0</v>
      </c>
      <c r="EQ59" s="20">
        <v>0</v>
      </c>
      <c r="ER59" s="20">
        <v>3</v>
      </c>
      <c r="ES59" s="34">
        <f>IF(EI59&lt;&gt;"",((EJ59*0.125)+((EK59+EL59+EM59+EN59+EO59)*0.25)+((EP59+EQ59+ER59)*1))/EI59,"")</f>
        <v>0.15789473684210525</v>
      </c>
      <c r="ET59" s="35">
        <v>45408</v>
      </c>
      <c r="EU59" s="20" t="s">
        <v>248</v>
      </c>
      <c r="EV59" s="20" t="s">
        <v>247</v>
      </c>
      <c r="EW59" s="20">
        <v>56</v>
      </c>
      <c r="EX59" s="20">
        <v>3</v>
      </c>
      <c r="EY59" s="20">
        <v>3</v>
      </c>
      <c r="EZ59" s="28">
        <v>5</v>
      </c>
      <c r="FA59" s="20">
        <v>0</v>
      </c>
      <c r="FB59" s="20">
        <v>0</v>
      </c>
      <c r="FC59" s="20">
        <v>0</v>
      </c>
      <c r="FD59" s="20">
        <v>1</v>
      </c>
      <c r="FE59" s="20">
        <v>0</v>
      </c>
      <c r="FF59" s="20">
        <v>0</v>
      </c>
      <c r="FG59" s="20">
        <v>0</v>
      </c>
      <c r="FH59" s="20">
        <v>1</v>
      </c>
      <c r="FI59" s="20">
        <v>1</v>
      </c>
      <c r="FJ59" s="46">
        <f>IF(EZ59&lt;&gt;"",((FA59*0.125)+((FB59+FC59+FD59+FE59+FF59)*0.25)+((FG59+FH59+FI59)*1))/EZ59,"")</f>
        <v>0.45</v>
      </c>
      <c r="FK59" s="39">
        <v>37.764423999999998</v>
      </c>
      <c r="FL59" s="39">
        <v>-121.765292</v>
      </c>
      <c r="FM59" s="39">
        <v>37.402598576177866</v>
      </c>
      <c r="FN59" s="39">
        <v>38.126249423822131</v>
      </c>
      <c r="FO59" s="39">
        <v>-122.22298866008705</v>
      </c>
      <c r="FP59" s="39">
        <v>-121.30759533991295</v>
      </c>
      <c r="FQ59" s="39">
        <v>37.040773152355733</v>
      </c>
      <c r="FR59" s="39">
        <v>38.488074847644263</v>
      </c>
      <c r="FS59" s="39">
        <v>-122.68068532017409</v>
      </c>
      <c r="FT59" s="39">
        <v>-120.84989867982591</v>
      </c>
      <c r="FU59" s="35">
        <v>45817</v>
      </c>
      <c r="FV59" s="20" t="s">
        <v>248</v>
      </c>
      <c r="FW59" s="20" t="s">
        <v>355</v>
      </c>
      <c r="FX59" s="20">
        <v>8</v>
      </c>
      <c r="FY59" s="20">
        <v>2</v>
      </c>
      <c r="FZ59" s="20">
        <v>2</v>
      </c>
      <c r="GA59" s="20">
        <v>5</v>
      </c>
      <c r="GB59" s="20">
        <v>0</v>
      </c>
      <c r="GC59" s="20">
        <v>0</v>
      </c>
      <c r="GD59" s="20">
        <v>0</v>
      </c>
      <c r="GE59" s="20">
        <v>0</v>
      </c>
      <c r="GF59" s="20">
        <v>0</v>
      </c>
      <c r="GG59" s="20">
        <v>0</v>
      </c>
      <c r="GH59" s="20">
        <v>0</v>
      </c>
      <c r="GI59" s="20">
        <v>0</v>
      </c>
      <c r="GJ59" s="20">
        <v>0</v>
      </c>
      <c r="GK59" s="34">
        <f>IF(GA59&lt;&gt;"",((GB59*0.125)+((GC59+GD59+GE59+GF59+GG59)*0.25)+((GH59+GI59+GJ59)*1))/GA59,"")</f>
        <v>0</v>
      </c>
      <c r="GP59" s="20" t="s">
        <v>232</v>
      </c>
      <c r="HH59" s="34" t="str">
        <f>IF(GX59&lt;&gt;"",((GY59*0.125)+((GZ59+HA59+HB59+HC59+HD59)*0.25)+((HE59+HF59+HG59)*1))/GX59,"")</f>
        <v/>
      </c>
    </row>
    <row r="60" spans="1:216" ht="15" customHeight="1" x14ac:dyDescent="0.35">
      <c r="A60" s="11" t="s">
        <v>662</v>
      </c>
      <c r="B60" s="12" t="s">
        <v>663</v>
      </c>
      <c r="C60" s="13">
        <v>43829</v>
      </c>
      <c r="D60" s="13"/>
      <c r="E60" s="14" t="s">
        <v>214</v>
      </c>
      <c r="F60" s="15" t="s">
        <v>664</v>
      </c>
      <c r="G60" s="15" t="s">
        <v>665</v>
      </c>
      <c r="H60" s="14" t="s">
        <v>591</v>
      </c>
      <c r="I60" s="16">
        <v>94539</v>
      </c>
      <c r="J60" s="17">
        <v>54026</v>
      </c>
      <c r="K60" s="18">
        <f ca="1">IF(A60&lt;&gt;"",RANDBETWEEN(1,2000)," ")</f>
        <v>904</v>
      </c>
      <c r="L60" s="17" cm="1">
        <f t="array" ref="L60">IF(A60&lt;&gt;"",SUMPRODUCT(($E$2:$E$1303="Active") * (FK60 &gt;= $FM$2:$FM$1303) * (FK60 &lt;= $FN$2:$FN$1303) * (FL60 &gt;= $FO$2:$FO$1303) * (FL60 &lt;= $FP$2:$FP$1303)),"")</f>
        <v>4</v>
      </c>
      <c r="M60" s="17" cm="1">
        <f t="array" ref="M60">IF(A60&lt;&gt;"",SUMPRODUCT(($E$2:$E$1303="Active") * (FK60 &gt;= $FQ$2:$FQ$1303) * (FK60 &lt;= $FR$2:$FR$1303) * (FL60 &gt;= $FS$2:$FS$1303) * (FL60 &lt;= $FT$2:$FT$1303)),"")</f>
        <v>8</v>
      </c>
      <c r="N60" s="14" t="s">
        <v>287</v>
      </c>
      <c r="O60" s="14" t="s">
        <v>219</v>
      </c>
      <c r="P60" s="15" t="s">
        <v>666</v>
      </c>
      <c r="Q60" s="14" t="s">
        <v>667</v>
      </c>
      <c r="R60" s="15" t="s">
        <v>668</v>
      </c>
      <c r="S60" s="14" t="s">
        <v>224</v>
      </c>
      <c r="T60" s="20" t="s">
        <v>224</v>
      </c>
      <c r="U60" s="21"/>
      <c r="V60" s="22"/>
      <c r="W60" s="22"/>
      <c r="X60" s="22"/>
      <c r="Y60" s="22"/>
      <c r="Z60" s="22"/>
      <c r="AA60" s="22" t="s">
        <v>542</v>
      </c>
      <c r="AB60" s="43">
        <v>46014.625</v>
      </c>
      <c r="AC60" s="24">
        <v>46023</v>
      </c>
      <c r="AD60" s="25">
        <v>253</v>
      </c>
      <c r="AE60" s="25">
        <v>324</v>
      </c>
      <c r="AF60" s="26">
        <v>409</v>
      </c>
      <c r="AG60" s="20">
        <v>549</v>
      </c>
      <c r="AH60" s="22">
        <v>521</v>
      </c>
      <c r="AI60" s="26">
        <v>557</v>
      </c>
      <c r="AN60" s="27">
        <f>IF(COUNT(DV60,ES60,FJ60,GK60,HH60)&gt;0,AVERAGE(DV60,ES60,FJ60,GK60,HH60),"")</f>
        <v>8.8815789473684209E-2</v>
      </c>
      <c r="AO60" s="28">
        <f>IF((E60&lt;&gt;""),COUNTA(AP60:BW60)+COUNTIF(T60,"No"),"")</f>
        <v>0</v>
      </c>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Q60" s="29"/>
      <c r="BR60" s="29"/>
      <c r="BS60" s="29"/>
      <c r="BT60" s="29"/>
      <c r="BU60" s="29"/>
      <c r="BV60" s="29"/>
      <c r="BW60" s="29"/>
      <c r="BX60" s="30">
        <v>43901</v>
      </c>
      <c r="BY60" s="30">
        <v>43914</v>
      </c>
      <c r="BZ60" s="14" t="s">
        <v>226</v>
      </c>
      <c r="CA60" s="30">
        <v>43921</v>
      </c>
      <c r="CB60" s="14" t="s">
        <v>227</v>
      </c>
      <c r="CC60" s="31">
        <v>43774</v>
      </c>
      <c r="CD60" s="32" t="s">
        <v>226</v>
      </c>
      <c r="CE60" s="33" t="s">
        <v>425</v>
      </c>
      <c r="CF60" s="33" t="s">
        <v>325</v>
      </c>
      <c r="CG60" s="29">
        <v>221</v>
      </c>
      <c r="CH60" s="29">
        <v>2</v>
      </c>
      <c r="CI60" s="29">
        <v>2</v>
      </c>
      <c r="CJ60" s="29">
        <v>10</v>
      </c>
      <c r="CK60" s="29">
        <v>6</v>
      </c>
      <c r="CL60" s="29">
        <v>1</v>
      </c>
      <c r="CM60" s="29">
        <v>2</v>
      </c>
      <c r="CN60" s="34">
        <f>IF(CJ60&gt;0,((CK60*0.125)+(CL60*0.25)+(CM60*1))/CJ60,"")</f>
        <v>0.3</v>
      </c>
      <c r="CO60" s="35">
        <v>44846</v>
      </c>
      <c r="CP60" s="35">
        <v>44848</v>
      </c>
      <c r="CQ60" s="20" t="s">
        <v>237</v>
      </c>
      <c r="CR60" s="35">
        <v>44866</v>
      </c>
      <c r="CS60" s="20" t="s">
        <v>232</v>
      </c>
      <c r="CT60" s="35">
        <v>44848</v>
      </c>
      <c r="CU60" s="35">
        <v>44274</v>
      </c>
      <c r="CV60" s="11" t="s">
        <v>228</v>
      </c>
      <c r="CW60" s="11" t="s">
        <v>293</v>
      </c>
      <c r="CX60" s="11" t="s">
        <v>247</v>
      </c>
      <c r="CY60" s="20">
        <v>169</v>
      </c>
      <c r="CZ60" s="36">
        <v>2</v>
      </c>
      <c r="DA60" s="36">
        <v>2</v>
      </c>
      <c r="DB60" s="36">
        <v>10</v>
      </c>
      <c r="DC60" s="36">
        <v>1</v>
      </c>
      <c r="DD60" s="36">
        <v>0</v>
      </c>
      <c r="DE60" s="36">
        <v>0</v>
      </c>
      <c r="DF60" s="36">
        <v>0</v>
      </c>
      <c r="DG60" s="36">
        <v>0</v>
      </c>
      <c r="DH60" s="37">
        <f>IF(DB60&gt;0,((DC60*0.125)+(DD60*0.25)+(DE60*0.25)+(DF60*1)+(DG60*1))/DB60,"")</f>
        <v>1.2500000000000001E-2</v>
      </c>
      <c r="DI60" s="35">
        <v>44592</v>
      </c>
      <c r="DJ60" s="20" t="s">
        <v>228</v>
      </c>
      <c r="DK60" s="20" t="s">
        <v>294</v>
      </c>
      <c r="DL60" s="20" t="s">
        <v>247</v>
      </c>
      <c r="DM60" s="20">
        <v>170</v>
      </c>
      <c r="DN60" s="20">
        <v>4</v>
      </c>
      <c r="DO60" s="20">
        <v>4</v>
      </c>
      <c r="DP60" s="20">
        <v>16</v>
      </c>
      <c r="DQ60" s="20">
        <v>0</v>
      </c>
      <c r="DR60" s="20">
        <v>0</v>
      </c>
      <c r="DS60" s="20">
        <v>0</v>
      </c>
      <c r="DT60" s="20">
        <v>0</v>
      </c>
      <c r="DU60" s="20">
        <v>4</v>
      </c>
      <c r="DV60" s="49" cm="1">
        <f t="array" ref="DV60">IF(AND(DI60:DP60&lt;&gt;""),((DQ60*0.125)+(DR60*0.25)+(DS60*0.25)+(DT60*1)+(DU60*1))/DP60,"")</f>
        <v>0.25</v>
      </c>
      <c r="DW60" s="35">
        <v>45365</v>
      </c>
      <c r="DX60" s="35">
        <v>45379</v>
      </c>
      <c r="DY60" s="20" t="s">
        <v>237</v>
      </c>
      <c r="DZ60" s="35">
        <v>45379</v>
      </c>
      <c r="EA60" s="35" t="s">
        <v>232</v>
      </c>
      <c r="EB60" s="40">
        <v>45380</v>
      </c>
      <c r="EC60" s="35">
        <v>45231</v>
      </c>
      <c r="ED60" s="20" t="s">
        <v>248</v>
      </c>
      <c r="EE60" s="20" t="s">
        <v>247</v>
      </c>
      <c r="EF60" s="20">
        <v>224</v>
      </c>
      <c r="EG60" s="20">
        <v>3</v>
      </c>
      <c r="EH60" s="20">
        <v>3</v>
      </c>
      <c r="EI60" s="20">
        <v>15</v>
      </c>
      <c r="EJ60" s="20">
        <v>0</v>
      </c>
      <c r="EK60" s="20">
        <v>0</v>
      </c>
      <c r="EL60" s="20">
        <v>0</v>
      </c>
      <c r="EM60" s="20">
        <v>0</v>
      </c>
      <c r="EN60" s="20">
        <v>0</v>
      </c>
      <c r="EO60" s="20">
        <v>0</v>
      </c>
      <c r="EP60" s="20">
        <v>0</v>
      </c>
      <c r="EQ60" s="20">
        <v>0</v>
      </c>
      <c r="ER60" s="20">
        <v>0</v>
      </c>
      <c r="ES60" s="34">
        <f>IF(EI60&lt;&gt;"",((EJ60*0.125)+((EK60+EL60+EM60+EN60+EO60)*0.25)+((EP60+EQ60+ER60)*1))/EI60,"")</f>
        <v>0</v>
      </c>
      <c r="ET60" s="35">
        <v>45597</v>
      </c>
      <c r="EU60" s="20" t="s">
        <v>248</v>
      </c>
      <c r="EV60" s="20" t="s">
        <v>234</v>
      </c>
      <c r="EW60" s="20">
        <v>228</v>
      </c>
      <c r="EX60" s="20">
        <v>2</v>
      </c>
      <c r="EY60" s="20">
        <v>2</v>
      </c>
      <c r="EZ60" s="20">
        <v>19</v>
      </c>
      <c r="FA60" s="20">
        <v>0</v>
      </c>
      <c r="FB60" s="20">
        <v>0</v>
      </c>
      <c r="FC60" s="20">
        <v>0</v>
      </c>
      <c r="FD60" s="20">
        <v>0</v>
      </c>
      <c r="FE60" s="20">
        <v>0</v>
      </c>
      <c r="FF60" s="20">
        <v>0</v>
      </c>
      <c r="FG60" s="20">
        <v>1</v>
      </c>
      <c r="FH60" s="20">
        <v>0</v>
      </c>
      <c r="FI60" s="20">
        <v>1</v>
      </c>
      <c r="FJ60" s="34">
        <f>IF(EZ60&lt;&gt;"",((FA60*0.125)+((FB60+FC60+FD60+FE60+FF60)*0.25)+((FG60+FH60+FI60)*1))/EZ60,"")</f>
        <v>0.10526315789473684</v>
      </c>
      <c r="FK60" s="39">
        <v>37.528785999999997</v>
      </c>
      <c r="FL60" s="39">
        <v>-121.910321</v>
      </c>
      <c r="FM60" s="39">
        <v>37.166960576177864</v>
      </c>
      <c r="FN60" s="39">
        <v>37.890611423822129</v>
      </c>
      <c r="FO60" s="39">
        <v>-122.36656791216026</v>
      </c>
      <c r="FP60" s="39">
        <v>-121.45407408783973</v>
      </c>
      <c r="FQ60" s="39">
        <v>36.805135152355732</v>
      </c>
      <c r="FR60" s="39">
        <v>38.252436847644262</v>
      </c>
      <c r="FS60" s="39">
        <v>-122.82281482432053</v>
      </c>
      <c r="FT60" s="39">
        <v>-120.99782717567946</v>
      </c>
      <c r="FU60" s="35">
        <v>45884</v>
      </c>
      <c r="FV60" s="20" t="s">
        <v>248</v>
      </c>
      <c r="FW60" s="20" t="s">
        <v>355</v>
      </c>
      <c r="FX60" s="20">
        <v>217</v>
      </c>
      <c r="FY60" s="20">
        <v>2</v>
      </c>
      <c r="FZ60" s="20">
        <v>2</v>
      </c>
      <c r="GA60" s="20">
        <v>15</v>
      </c>
      <c r="GB60" s="20">
        <v>0</v>
      </c>
      <c r="GC60" s="20">
        <v>0</v>
      </c>
      <c r="GD60" s="20">
        <v>0</v>
      </c>
      <c r="GE60" s="20">
        <v>0</v>
      </c>
      <c r="GF60" s="20">
        <v>0</v>
      </c>
      <c r="GG60" s="20">
        <v>0</v>
      </c>
      <c r="GH60" s="20">
        <v>0</v>
      </c>
      <c r="GI60" s="20">
        <v>0</v>
      </c>
      <c r="GJ60" s="20">
        <v>0</v>
      </c>
      <c r="GK60" s="34">
        <v>0</v>
      </c>
      <c r="GL60" s="35">
        <v>46108</v>
      </c>
      <c r="GM60" s="35">
        <v>46125</v>
      </c>
      <c r="GN60" s="20" t="s">
        <v>372</v>
      </c>
      <c r="GO60" s="35">
        <v>46125</v>
      </c>
      <c r="GP60" s="20" t="s">
        <v>232</v>
      </c>
      <c r="HH60" s="34" t="str">
        <f>IF(GX60&lt;&gt;"",((GY60*0.125)+((GZ60+HA60+HB60+HC60+HD60)*0.25)+((HE60+HF60+HG60)*1))/GX60,"")</f>
        <v/>
      </c>
    </row>
    <row r="61" spans="1:216" ht="15" customHeight="1" x14ac:dyDescent="0.35">
      <c r="A61" s="11" t="s">
        <v>669</v>
      </c>
      <c r="B61" s="12" t="s">
        <v>670</v>
      </c>
      <c r="C61" s="13">
        <v>43009</v>
      </c>
      <c r="D61" s="13">
        <v>45336</v>
      </c>
      <c r="E61" s="14" t="s">
        <v>214</v>
      </c>
      <c r="F61" s="15" t="s">
        <v>671</v>
      </c>
      <c r="G61" s="15" t="s">
        <v>672</v>
      </c>
      <c r="H61" s="14" t="s">
        <v>591</v>
      </c>
      <c r="I61" s="16">
        <v>93727</v>
      </c>
      <c r="J61" s="17">
        <v>83212</v>
      </c>
      <c r="K61" s="18">
        <f ca="1">IF(A61&lt;&gt;"",RANDBETWEEN(1,2000)," ")</f>
        <v>283</v>
      </c>
      <c r="L61" s="17" cm="1">
        <f t="array" ref="L61">IF(A61&lt;&gt;"",SUMPRODUCT(($E$2:$E$1303="Active") * (FK61 &gt;= $FM$2:$FM$1303) * (FK61 &lt;= $FN$2:$FN$1303) * (FL61 &gt;= $FO$2:$FO$1303) * (FL61 &lt;= $FP$2:$FP$1303)),"")</f>
        <v>3</v>
      </c>
      <c r="M61" s="17" cm="1">
        <f t="array" ref="M61">IF(A61&lt;&gt;"",SUMPRODUCT(($E$2:$E$1303="Active") * (FK61 &gt;= $FQ$2:$FQ$1303) * (FK61 &lt;= $FR$2:$FR$1303) * (FL61 &gt;= $FS$2:$FS$1303) * (FL61 &lt;= $FT$2:$FT$1303)),"")</f>
        <v>3</v>
      </c>
      <c r="N61" s="14" t="s">
        <v>287</v>
      </c>
      <c r="O61" s="14" t="s">
        <v>219</v>
      </c>
      <c r="P61" s="15" t="s">
        <v>673</v>
      </c>
      <c r="Q61" s="14" t="s">
        <v>674</v>
      </c>
      <c r="R61" s="15" t="s">
        <v>675</v>
      </c>
      <c r="S61" s="14" t="s">
        <v>224</v>
      </c>
      <c r="T61" s="20" t="s">
        <v>224</v>
      </c>
      <c r="U61" s="21"/>
      <c r="V61" s="22"/>
      <c r="W61" s="22"/>
      <c r="X61" s="22"/>
      <c r="Y61" s="22"/>
      <c r="Z61" s="22"/>
      <c r="AB61" s="43">
        <v>45926.375</v>
      </c>
      <c r="AC61" s="24">
        <v>46023</v>
      </c>
      <c r="AD61" s="25">
        <v>108</v>
      </c>
      <c r="AE61" s="25">
        <v>212</v>
      </c>
      <c r="AF61" s="26">
        <v>171</v>
      </c>
      <c r="AG61" s="20">
        <v>307</v>
      </c>
      <c r="AH61" s="22">
        <v>290</v>
      </c>
      <c r="AI61" s="26">
        <v>184</v>
      </c>
      <c r="AN61" s="27">
        <f>IF(COUNT(DV61,ES61,FJ61,GK61,HH61)&gt;0,AVERAGE(DV61,ES61,FJ61,GK61,HH61),"")</f>
        <v>0.1875</v>
      </c>
      <c r="AO61" s="28">
        <f>IF((E61&lt;&gt;""),COUNTA(AP61:BW61)+COUNTIF(T61,"No"),"")</f>
        <v>0</v>
      </c>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c r="BW61" s="29"/>
      <c r="BX61" s="30">
        <v>43900</v>
      </c>
      <c r="BY61" s="30">
        <v>43914</v>
      </c>
      <c r="BZ61" s="14" t="s">
        <v>228</v>
      </c>
      <c r="CA61" s="30">
        <v>43978</v>
      </c>
      <c r="CB61" s="14" t="s">
        <v>227</v>
      </c>
      <c r="CC61" s="31">
        <v>43819</v>
      </c>
      <c r="CD61" s="32" t="s">
        <v>228</v>
      </c>
      <c r="CE61" s="33" t="s">
        <v>291</v>
      </c>
      <c r="CF61" s="33" t="s">
        <v>292</v>
      </c>
      <c r="CG61" s="29">
        <v>251</v>
      </c>
      <c r="CH61" s="29">
        <v>2</v>
      </c>
      <c r="CI61" s="29">
        <v>2</v>
      </c>
      <c r="CJ61" s="29">
        <v>15</v>
      </c>
      <c r="CK61" s="29">
        <v>2</v>
      </c>
      <c r="CL61" s="29">
        <v>0</v>
      </c>
      <c r="CM61" s="29">
        <v>5</v>
      </c>
      <c r="CN61" s="34">
        <f>IF(CJ61&gt;0,((CK61*0.125)+(CL61*0.25)+(CM61*1))/CJ61,"")</f>
        <v>0.35</v>
      </c>
      <c r="CO61" s="35">
        <v>44783</v>
      </c>
      <c r="CP61" s="35">
        <v>44795</v>
      </c>
      <c r="CQ61" s="20" t="s">
        <v>237</v>
      </c>
      <c r="CR61" s="35">
        <v>44805</v>
      </c>
      <c r="CS61" s="20" t="s">
        <v>232</v>
      </c>
      <c r="CT61" s="35">
        <v>44799</v>
      </c>
      <c r="CU61" s="35">
        <v>44263</v>
      </c>
      <c r="CV61" s="11" t="s">
        <v>228</v>
      </c>
      <c r="CW61" s="11" t="s">
        <v>293</v>
      </c>
      <c r="CX61" s="11" t="s">
        <v>247</v>
      </c>
      <c r="CY61" s="20">
        <v>38</v>
      </c>
      <c r="CZ61" s="36">
        <v>2</v>
      </c>
      <c r="DA61" s="36">
        <v>2</v>
      </c>
      <c r="DB61" s="36">
        <v>10</v>
      </c>
      <c r="DC61" s="36">
        <v>0</v>
      </c>
      <c r="DD61" s="36">
        <v>0</v>
      </c>
      <c r="DE61" s="36">
        <v>0</v>
      </c>
      <c r="DF61" s="36">
        <v>0</v>
      </c>
      <c r="DG61" s="36">
        <v>0</v>
      </c>
      <c r="DH61" s="37">
        <f>IF(DB61&gt;0,((DC61*0.125)+(DD61*0.25)+(DE61*0.25)+(DF61*1)+(DG61*1))/DB61,"")</f>
        <v>0</v>
      </c>
      <c r="DI61" s="35">
        <v>44896</v>
      </c>
      <c r="DJ61" s="20" t="s">
        <v>248</v>
      </c>
      <c r="DK61" s="20" t="s">
        <v>235</v>
      </c>
      <c r="DL61" s="20" t="s">
        <v>234</v>
      </c>
      <c r="DM61" s="20">
        <v>42</v>
      </c>
      <c r="DN61" s="20">
        <v>3</v>
      </c>
      <c r="DO61" s="20">
        <v>3</v>
      </c>
      <c r="DP61" s="20">
        <v>13</v>
      </c>
      <c r="DQ61" s="20">
        <v>0</v>
      </c>
      <c r="DR61" s="20">
        <v>0</v>
      </c>
      <c r="DS61" s="20">
        <v>0</v>
      </c>
      <c r="DT61" s="20">
        <v>0</v>
      </c>
      <c r="DU61" s="20">
        <v>0</v>
      </c>
      <c r="DV61" s="37">
        <v>0</v>
      </c>
      <c r="DW61" s="35">
        <v>45365</v>
      </c>
      <c r="DX61" s="35">
        <v>45379</v>
      </c>
      <c r="DY61" s="20" t="s">
        <v>237</v>
      </c>
      <c r="DZ61" s="35">
        <v>45379</v>
      </c>
      <c r="EA61" s="35" t="s">
        <v>232</v>
      </c>
      <c r="EB61" s="40">
        <v>45380</v>
      </c>
      <c r="EC61" s="35">
        <v>45265</v>
      </c>
      <c r="ED61" s="20" t="s">
        <v>228</v>
      </c>
      <c r="EE61" s="20" t="s">
        <v>247</v>
      </c>
      <c r="EF61" s="20">
        <v>111</v>
      </c>
      <c r="EG61" s="20">
        <v>2</v>
      </c>
      <c r="EH61" s="20">
        <v>2</v>
      </c>
      <c r="EI61" s="20">
        <v>10</v>
      </c>
      <c r="EJ61" s="20">
        <v>0</v>
      </c>
      <c r="EK61" s="20">
        <v>0</v>
      </c>
      <c r="EL61" s="20">
        <v>0</v>
      </c>
      <c r="EM61" s="20">
        <v>0</v>
      </c>
      <c r="EN61" s="20">
        <v>0</v>
      </c>
      <c r="EO61" s="20">
        <v>0</v>
      </c>
      <c r="EP61" s="20">
        <v>1</v>
      </c>
      <c r="EQ61" s="20">
        <v>0</v>
      </c>
      <c r="ER61" s="20">
        <v>4</v>
      </c>
      <c r="ES61" s="46">
        <f>IF(EI61&lt;&gt;"",((EJ61*0.125)+((EK61+EL61+EM61+EN61+EO61)*0.25)+((EP61+EQ61+ER61)*1))/EI61,"")</f>
        <v>0.5</v>
      </c>
      <c r="ET61" s="35">
        <v>45336</v>
      </c>
      <c r="EU61" s="20" t="s">
        <v>228</v>
      </c>
      <c r="EV61" s="20" t="s">
        <v>247</v>
      </c>
      <c r="EW61" s="20">
        <v>176</v>
      </c>
      <c r="EX61" s="20">
        <v>1</v>
      </c>
      <c r="EY61" s="20">
        <v>1</v>
      </c>
      <c r="EZ61" s="28">
        <v>13</v>
      </c>
      <c r="FA61" s="20">
        <v>0</v>
      </c>
      <c r="FB61" s="20">
        <v>0</v>
      </c>
      <c r="FC61" s="20">
        <v>0</v>
      </c>
      <c r="FD61" s="20">
        <v>1</v>
      </c>
      <c r="FE61" s="20">
        <v>0</v>
      </c>
      <c r="FF61" s="20">
        <v>0</v>
      </c>
      <c r="FG61" s="20">
        <v>0</v>
      </c>
      <c r="FH61" s="20">
        <v>1</v>
      </c>
      <c r="FI61" s="20">
        <v>2</v>
      </c>
      <c r="FJ61" s="46">
        <f>IF(EZ61&lt;&gt;"",((FA61*0.125)+((FB61+FC61+FD61+FE61+FF61)*0.25)+((FG61+FH61+FI61)*1))/EZ61,"")</f>
        <v>0.25</v>
      </c>
      <c r="FK61" s="39">
        <v>36.754114000000001</v>
      </c>
      <c r="FL61" s="39">
        <v>-119.673254</v>
      </c>
      <c r="FM61" s="39">
        <v>36.392288576177869</v>
      </c>
      <c r="FN61" s="39">
        <v>37.115939423822134</v>
      </c>
      <c r="FO61" s="39">
        <v>-120.12485225803137</v>
      </c>
      <c r="FP61" s="39">
        <v>-119.22165574196863</v>
      </c>
      <c r="FQ61" s="39">
        <v>36.030463152355736</v>
      </c>
      <c r="FR61" s="39">
        <v>37.477764847644266</v>
      </c>
      <c r="FS61" s="39">
        <v>-120.57645051606272</v>
      </c>
      <c r="FT61" s="39">
        <v>-118.77005748393728</v>
      </c>
      <c r="FU61" s="35">
        <v>45744</v>
      </c>
      <c r="FV61" s="20" t="s">
        <v>248</v>
      </c>
      <c r="FW61" s="20" t="s">
        <v>258</v>
      </c>
      <c r="FX61" s="20">
        <v>135</v>
      </c>
      <c r="FY61" s="20">
        <v>1</v>
      </c>
      <c r="FZ61" s="20">
        <v>1</v>
      </c>
      <c r="GA61" s="20">
        <v>10</v>
      </c>
      <c r="GB61" s="20">
        <v>0</v>
      </c>
      <c r="GC61" s="20">
        <v>0</v>
      </c>
      <c r="GD61" s="20">
        <v>0</v>
      </c>
      <c r="GE61" s="20">
        <v>0</v>
      </c>
      <c r="GF61" s="20">
        <v>0</v>
      </c>
      <c r="GG61" s="20">
        <v>0</v>
      </c>
      <c r="GH61" s="20">
        <v>0</v>
      </c>
      <c r="GI61" s="20">
        <v>0</v>
      </c>
      <c r="GJ61" s="20">
        <v>0</v>
      </c>
      <c r="GK61" s="34">
        <v>0</v>
      </c>
      <c r="GP61" s="20" t="s">
        <v>232</v>
      </c>
      <c r="HH61" s="34" t="str">
        <f>IF(GX61&lt;&gt;"",((GY61*0.125)+((GZ61+HA61+HB61+HC61+HD61)*0.25)+((HE61+HF61+HG61)*1))/GX61,"")</f>
        <v/>
      </c>
    </row>
    <row r="62" spans="1:216" ht="15" customHeight="1" x14ac:dyDescent="0.35">
      <c r="A62" s="11" t="s">
        <v>676</v>
      </c>
      <c r="B62" s="12" t="s">
        <v>677</v>
      </c>
      <c r="C62" s="13">
        <v>44244</v>
      </c>
      <c r="D62" s="13">
        <v>45482</v>
      </c>
      <c r="E62" s="11" t="s">
        <v>214</v>
      </c>
      <c r="F62" s="19" t="s">
        <v>678</v>
      </c>
      <c r="G62" s="19" t="s">
        <v>679</v>
      </c>
      <c r="H62" s="11" t="s">
        <v>591</v>
      </c>
      <c r="I62" s="42">
        <v>95301</v>
      </c>
      <c r="J62" s="17">
        <v>40886</v>
      </c>
      <c r="K62" s="18">
        <f ca="1">IF(A62&lt;&gt;"",RANDBETWEEN(1,2000)," ")</f>
        <v>232</v>
      </c>
      <c r="L62" s="17" cm="1">
        <f t="array" ref="L62">IF(A62&lt;&gt;"",SUMPRODUCT(($E$2:$E$1303="Active") * (FK62 &gt;= $FM$2:$FM$1303) * (FK62 &lt;= $FN$2:$FN$1303) * (FL62 &gt;= $FO$2:$FO$1303) * (FL62 &lt;= $FP$2:$FP$1303)),"")</f>
        <v>1</v>
      </c>
      <c r="M62" s="17" cm="1">
        <f t="array" ref="M62">IF(A62&lt;&gt;"",SUMPRODUCT(($E$2:$E$1303="Active") * (FK62 &gt;= $FQ$2:$FQ$1303) * (FK62 &lt;= $FR$2:$FR$1303) * (FL62 &gt;= $FS$2:$FS$1303) * (FL62 &lt;= $FT$2:$FT$1303)),"")</f>
        <v>2</v>
      </c>
      <c r="N62" s="11" t="s">
        <v>287</v>
      </c>
      <c r="O62" s="14" t="s">
        <v>219</v>
      </c>
      <c r="P62" s="19" t="s">
        <v>680</v>
      </c>
      <c r="Q62" s="11" t="s">
        <v>681</v>
      </c>
      <c r="R62" s="19" t="s">
        <v>682</v>
      </c>
      <c r="S62" s="11" t="s">
        <v>223</v>
      </c>
      <c r="T62" s="20" t="s">
        <v>224</v>
      </c>
      <c r="U62" s="21"/>
      <c r="V62" s="22"/>
      <c r="W62" s="22"/>
      <c r="X62" s="22"/>
      <c r="Y62" s="22"/>
      <c r="Z62" s="22"/>
      <c r="AB62" s="43">
        <v>46013.614583333336</v>
      </c>
      <c r="AC62" s="24">
        <v>46023</v>
      </c>
      <c r="AD62" s="25">
        <v>104</v>
      </c>
      <c r="AE62" s="25">
        <v>94</v>
      </c>
      <c r="AF62" s="26">
        <v>105</v>
      </c>
      <c r="AG62" s="20">
        <v>122</v>
      </c>
      <c r="AH62" s="22">
        <v>159</v>
      </c>
      <c r="AI62" s="26">
        <v>124</v>
      </c>
      <c r="AN62" s="27">
        <f>IF(COUNT(DV62,ES62,FJ62,GK62,HH62)&gt;0,AVERAGE(DV62,ES62,FJ62,GK62,HH62),"")</f>
        <v>0.05</v>
      </c>
      <c r="AO62" s="28">
        <f>IF((E62&lt;&gt;""),COUNTA(AP62:BW62)+COUNTIF(T62,"No"),"")</f>
        <v>0</v>
      </c>
      <c r="BX62" s="44">
        <v>43614</v>
      </c>
      <c r="CN62" s="34" t="str">
        <f>IF(CJ62&gt;0,((CK62*0.125)+(CL62*0.25)+(CM62*1))/CJ62,"")</f>
        <v/>
      </c>
      <c r="CO62" s="35">
        <v>44434</v>
      </c>
      <c r="CP62" s="35">
        <v>44435</v>
      </c>
      <c r="CQ62" s="20" t="s">
        <v>507</v>
      </c>
      <c r="CR62" s="35">
        <v>44440</v>
      </c>
      <c r="CS62" s="20" t="s">
        <v>232</v>
      </c>
      <c r="CT62" s="35">
        <v>44435</v>
      </c>
      <c r="CU62" s="35">
        <v>44539</v>
      </c>
      <c r="CV62" s="11" t="s">
        <v>228</v>
      </c>
      <c r="CW62" s="11" t="s">
        <v>233</v>
      </c>
      <c r="CX62" s="11" t="s">
        <v>234</v>
      </c>
      <c r="CY62" s="20">
        <v>56</v>
      </c>
      <c r="CZ62" s="36">
        <v>1</v>
      </c>
      <c r="DA62" s="36">
        <v>1</v>
      </c>
      <c r="DB62" s="36">
        <v>5</v>
      </c>
      <c r="DC62" s="36">
        <v>0</v>
      </c>
      <c r="DD62" s="36">
        <v>0</v>
      </c>
      <c r="DE62" s="36">
        <v>0</v>
      </c>
      <c r="DF62" s="36">
        <v>0</v>
      </c>
      <c r="DG62" s="36">
        <v>0</v>
      </c>
      <c r="DH62" s="37">
        <f>IF(DB62&gt;0,((DC62*0.125)+(DD62*0.25)+(DE62*0.25)+(DF62*1)+(DG62*1))/DB62,"")</f>
        <v>0</v>
      </c>
      <c r="DI62" s="35">
        <v>44896</v>
      </c>
      <c r="DJ62" s="20" t="s">
        <v>248</v>
      </c>
      <c r="DK62" s="20" t="s">
        <v>235</v>
      </c>
      <c r="DL62" s="20" t="s">
        <v>234</v>
      </c>
      <c r="DM62" s="20">
        <v>54</v>
      </c>
      <c r="DN62" s="20">
        <v>1</v>
      </c>
      <c r="DO62" s="20">
        <v>1</v>
      </c>
      <c r="DP62" s="20">
        <v>5</v>
      </c>
      <c r="DQ62" s="20">
        <v>0</v>
      </c>
      <c r="DR62" s="20">
        <v>0</v>
      </c>
      <c r="DS62" s="20">
        <v>0</v>
      </c>
      <c r="DT62" s="20">
        <v>0</v>
      </c>
      <c r="DU62" s="20">
        <v>0</v>
      </c>
      <c r="DV62" s="37" cm="1">
        <f t="array" ref="DV62">IF(AND(DI62:DP62&lt;&gt;""),((DQ62*0.125)+(DR62*0.25)+(DS62*0.25)+(DT62*1)+(DU62*1))/DP62,"")</f>
        <v>0</v>
      </c>
      <c r="DW62" s="35">
        <v>45365</v>
      </c>
      <c r="DX62" s="35">
        <v>45379</v>
      </c>
      <c r="DY62" s="20" t="s">
        <v>237</v>
      </c>
      <c r="DZ62" s="35">
        <v>45379</v>
      </c>
      <c r="EA62" s="35" t="s">
        <v>232</v>
      </c>
      <c r="EB62" s="40">
        <v>45380</v>
      </c>
      <c r="EC62" s="35">
        <v>45290</v>
      </c>
      <c r="ED62" s="20" t="s">
        <v>228</v>
      </c>
      <c r="EE62" s="20" t="s">
        <v>247</v>
      </c>
      <c r="EF62" s="20">
        <v>45</v>
      </c>
      <c r="EG62" s="20">
        <v>1</v>
      </c>
      <c r="EH62" s="20">
        <v>1</v>
      </c>
      <c r="EI62" s="20">
        <v>5</v>
      </c>
      <c r="EJ62" s="20">
        <v>0</v>
      </c>
      <c r="EK62" s="20">
        <v>0</v>
      </c>
      <c r="EL62" s="20">
        <v>0</v>
      </c>
      <c r="EM62" s="20">
        <v>0</v>
      </c>
      <c r="EN62" s="20">
        <v>0</v>
      </c>
      <c r="EO62" s="20">
        <v>0</v>
      </c>
      <c r="EP62" s="20">
        <v>1</v>
      </c>
      <c r="EQ62" s="20">
        <v>0</v>
      </c>
      <c r="ER62" s="20">
        <v>0</v>
      </c>
      <c r="ES62" s="34">
        <f>IF(EI62&lt;&gt;"",((EJ62*0.125)+((EK62+EL62+EM62+EN62+EO62)*0.25)+((EP62+EQ62+ER62)*1))/EI62,"")</f>
        <v>0.2</v>
      </c>
      <c r="ET62" s="35">
        <v>45380</v>
      </c>
      <c r="EU62" s="20" t="s">
        <v>228</v>
      </c>
      <c r="EV62" s="20" t="s">
        <v>247</v>
      </c>
      <c r="EW62" s="20">
        <v>77</v>
      </c>
      <c r="EX62" s="20">
        <v>1</v>
      </c>
      <c r="EY62" s="20">
        <v>1</v>
      </c>
      <c r="EZ62" s="28">
        <v>6</v>
      </c>
      <c r="FA62" s="20">
        <v>0</v>
      </c>
      <c r="FB62" s="20">
        <v>0</v>
      </c>
      <c r="FC62" s="20">
        <v>0</v>
      </c>
      <c r="FD62" s="20">
        <v>0</v>
      </c>
      <c r="FE62" s="20">
        <v>0</v>
      </c>
      <c r="FF62" s="20">
        <v>0</v>
      </c>
      <c r="FG62" s="20">
        <v>0</v>
      </c>
      <c r="FH62" s="20">
        <v>0</v>
      </c>
      <c r="FI62" s="20">
        <v>0</v>
      </c>
      <c r="FJ62" s="34">
        <f>IF(EZ62&lt;&gt;"",((FA62*0.125)+((FB62+FC62+FD62+FE62+FF62)*0.25)+((FG62+FH62+FI62)*1))/EZ62,"")</f>
        <v>0</v>
      </c>
      <c r="FK62" s="39">
        <v>37.293140000000001</v>
      </c>
      <c r="FL62" s="39">
        <v>-120.645957</v>
      </c>
      <c r="FM62" s="39">
        <v>36.931314576177869</v>
      </c>
      <c r="FN62" s="39">
        <v>37.654965423822134</v>
      </c>
      <c r="FO62" s="39">
        <v>-121.10077093939007</v>
      </c>
      <c r="FP62" s="39">
        <v>-120.19114306060992</v>
      </c>
      <c r="FQ62" s="39">
        <v>36.569489152355736</v>
      </c>
      <c r="FR62" s="39">
        <v>38.016790847644266</v>
      </c>
      <c r="FS62" s="39">
        <v>-121.55558487878015</v>
      </c>
      <c r="FT62" s="39">
        <v>-119.73632912121984</v>
      </c>
      <c r="FU62" s="35">
        <v>45833</v>
      </c>
      <c r="FV62" s="20" t="s">
        <v>248</v>
      </c>
      <c r="FW62" s="20" t="s">
        <v>355</v>
      </c>
      <c r="FX62" s="20">
        <v>46</v>
      </c>
      <c r="FY62" s="20">
        <v>1</v>
      </c>
      <c r="FZ62" s="20">
        <v>1</v>
      </c>
      <c r="GA62" s="20">
        <v>5</v>
      </c>
      <c r="GB62" s="20">
        <v>0</v>
      </c>
      <c r="GC62" s="20">
        <v>0</v>
      </c>
      <c r="GD62" s="20">
        <v>0</v>
      </c>
      <c r="GE62" s="20">
        <v>0</v>
      </c>
      <c r="GF62" s="20">
        <v>0</v>
      </c>
      <c r="GG62" s="20">
        <v>0</v>
      </c>
      <c r="GH62" s="20">
        <v>0</v>
      </c>
      <c r="GI62" s="20">
        <v>0</v>
      </c>
      <c r="GJ62" s="20">
        <v>0</v>
      </c>
      <c r="GK62" s="34">
        <f>IF(GA62&lt;&gt;"",((GB62*0.125)+((GC62+GD62+GE62+GF62+GG62)*0.25)+((GH62+GI62+GJ62)*1))/GA62,"")</f>
        <v>0</v>
      </c>
      <c r="GP62" s="20" t="s">
        <v>232</v>
      </c>
      <c r="HH62" s="34" t="str">
        <f>IF(GX62&lt;&gt;"",((GY62*0.125)+((GZ62+HA62+HB62+HC62+HD62)*0.25)+((HE62+HF62+HG62)*1))/GX62,"")</f>
        <v/>
      </c>
    </row>
    <row r="63" spans="1:216" ht="15" customHeight="1" x14ac:dyDescent="0.35">
      <c r="A63" s="11" t="s">
        <v>683</v>
      </c>
      <c r="B63" s="12" t="s">
        <v>684</v>
      </c>
      <c r="C63" s="13">
        <v>43009</v>
      </c>
      <c r="D63" s="13">
        <v>45386</v>
      </c>
      <c r="E63" s="14" t="s">
        <v>214</v>
      </c>
      <c r="F63" s="15" t="s">
        <v>685</v>
      </c>
      <c r="G63" s="15" t="s">
        <v>686</v>
      </c>
      <c r="H63" s="14" t="s">
        <v>591</v>
      </c>
      <c r="I63" s="16">
        <v>95076</v>
      </c>
      <c r="J63" s="17">
        <v>84433</v>
      </c>
      <c r="K63" s="18">
        <f ca="1">IF(A63&lt;&gt;"",RANDBETWEEN(1,2000)," ")</f>
        <v>1353</v>
      </c>
      <c r="L63" s="17" cm="1">
        <f t="array" ref="L63">IF(A63&lt;&gt;"",SUMPRODUCT(($E$2:$E$1303="Active") * (FK63 &gt;= $FM$2:$FM$1303) * (FK63 &lt;= $FN$2:$FN$1303) * (FL63 &gt;= $FO$2:$FO$1303) * (FL63 &lt;= $FP$2:$FP$1303)),"")</f>
        <v>1</v>
      </c>
      <c r="M63" s="17" cm="1">
        <f t="array" ref="M63">IF(A63&lt;&gt;"",SUMPRODUCT(($E$2:$E$1303="Active") * (FK63 &gt;= $FQ$2:$FQ$1303) * (FK63 &lt;= $FR$2:$FR$1303) * (FL63 &gt;= $FS$2:$FS$1303) * (FL63 &lt;= $FT$2:$FT$1303)),"")</f>
        <v>4</v>
      </c>
      <c r="N63" s="14" t="s">
        <v>287</v>
      </c>
      <c r="O63" s="14" t="s">
        <v>219</v>
      </c>
      <c r="P63" s="15" t="s">
        <v>687</v>
      </c>
      <c r="Q63" s="14" t="s">
        <v>688</v>
      </c>
      <c r="R63" s="15" t="s">
        <v>689</v>
      </c>
      <c r="S63" s="14" t="s">
        <v>223</v>
      </c>
      <c r="T63" s="20" t="s">
        <v>224</v>
      </c>
      <c r="U63" s="21"/>
      <c r="V63" s="22"/>
      <c r="W63" s="22"/>
      <c r="X63" s="22"/>
      <c r="Y63" s="22"/>
      <c r="Z63" s="22"/>
      <c r="AA63" s="22" t="s">
        <v>542</v>
      </c>
      <c r="AB63" s="43">
        <v>46022.520833333336</v>
      </c>
      <c r="AC63" s="24">
        <v>46023</v>
      </c>
      <c r="AD63" s="25">
        <v>278</v>
      </c>
      <c r="AE63" s="25">
        <v>216</v>
      </c>
      <c r="AF63" s="26">
        <v>294</v>
      </c>
      <c r="AG63" s="20">
        <v>364</v>
      </c>
      <c r="AH63" s="22">
        <v>504</v>
      </c>
      <c r="AI63" s="26">
        <v>757</v>
      </c>
      <c r="AN63" s="27">
        <f>IF(COUNT(DV63,ES63,FJ63,GK63,HH63)&gt;0,AVERAGE(DV63,ES63,FJ63,GK63,HH63),"")</f>
        <v>1.4705882352941176E-2</v>
      </c>
      <c r="AO63" s="28">
        <f>IF((E63&lt;&gt;""),COUNTA(AP63:BW63)+COUNTIF(T63,"No"),"")</f>
        <v>1</v>
      </c>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t="s">
        <v>690</v>
      </c>
      <c r="BQ63" s="29"/>
      <c r="BR63" s="29"/>
      <c r="BS63" s="29"/>
      <c r="BT63" s="29"/>
      <c r="BU63" s="29"/>
      <c r="BV63" s="29"/>
      <c r="BW63" s="29"/>
      <c r="BX63" s="30"/>
      <c r="BY63" s="30"/>
      <c r="BZ63" s="14"/>
      <c r="CA63" s="30"/>
      <c r="CB63" s="14" t="s">
        <v>227</v>
      </c>
      <c r="CC63" s="31">
        <v>43908</v>
      </c>
      <c r="CD63" s="32" t="s">
        <v>364</v>
      </c>
      <c r="CE63" s="33" t="s">
        <v>380</v>
      </c>
      <c r="CF63" s="33" t="s">
        <v>321</v>
      </c>
      <c r="CG63" s="29">
        <v>101</v>
      </c>
      <c r="CH63" s="29">
        <v>2</v>
      </c>
      <c r="CI63" s="29">
        <v>2</v>
      </c>
      <c r="CJ63" s="29">
        <v>8</v>
      </c>
      <c r="CK63" s="29">
        <v>5</v>
      </c>
      <c r="CL63" s="29">
        <v>4</v>
      </c>
      <c r="CM63" s="29">
        <v>2</v>
      </c>
      <c r="CN63" s="53">
        <f>IF(CJ63&gt;0,((CK63*0.125)+(CL63*0.25)+(CM63*1))/CJ63,"")</f>
        <v>0.453125</v>
      </c>
      <c r="CO63" s="35">
        <v>44375</v>
      </c>
      <c r="CP63" s="35">
        <v>44383</v>
      </c>
      <c r="CQ63" s="20" t="s">
        <v>507</v>
      </c>
      <c r="CR63" s="35">
        <v>44410</v>
      </c>
      <c r="CS63" s="20" t="s">
        <v>232</v>
      </c>
      <c r="CT63" s="35">
        <v>44385</v>
      </c>
      <c r="CU63" s="35">
        <v>44257</v>
      </c>
      <c r="CV63" s="11" t="s">
        <v>228</v>
      </c>
      <c r="CW63" s="11" t="s">
        <v>293</v>
      </c>
      <c r="CX63" s="11" t="s">
        <v>247</v>
      </c>
      <c r="CY63" s="20">
        <v>156</v>
      </c>
      <c r="CZ63" s="36">
        <v>2</v>
      </c>
      <c r="DA63" s="36">
        <v>2</v>
      </c>
      <c r="DB63" s="36">
        <v>6</v>
      </c>
      <c r="DC63" s="36">
        <v>0</v>
      </c>
      <c r="DD63" s="36">
        <v>0</v>
      </c>
      <c r="DE63" s="36">
        <v>0</v>
      </c>
      <c r="DF63" s="36">
        <v>1</v>
      </c>
      <c r="DG63" s="36">
        <v>0</v>
      </c>
      <c r="DH63" s="37">
        <f>IF(DB63&gt;0,((DC63*0.125)+(DD63*0.25)+(DE63*0.25)+(DF63*1)+(DG63*1))/DB63,"")</f>
        <v>0.16666666666666666</v>
      </c>
      <c r="DI63" s="35">
        <v>44805</v>
      </c>
      <c r="DJ63" s="20" t="s">
        <v>228</v>
      </c>
      <c r="DK63" s="20" t="s">
        <v>235</v>
      </c>
      <c r="DL63" s="20" t="s">
        <v>234</v>
      </c>
      <c r="DM63" s="20">
        <v>141</v>
      </c>
      <c r="DN63" s="20">
        <v>1</v>
      </c>
      <c r="DO63" s="20">
        <v>1</v>
      </c>
      <c r="DP63" s="20">
        <v>5</v>
      </c>
      <c r="DQ63" s="20">
        <v>0</v>
      </c>
      <c r="DR63" s="20">
        <v>0</v>
      </c>
      <c r="DS63" s="20">
        <v>0</v>
      </c>
      <c r="DT63" s="20">
        <v>0</v>
      </c>
      <c r="DU63" s="20">
        <v>0</v>
      </c>
      <c r="DV63" s="37" cm="1">
        <f t="array" ref="DV63">IF(AND(DI63:DP63&lt;&gt;""),((DQ63*0.125)+(DR63*0.25)+(DS63*0.25)+(DT63*1)+(DU63*1))/DP63,"")</f>
        <v>0</v>
      </c>
      <c r="DW63" s="35">
        <v>45365</v>
      </c>
      <c r="DX63" s="35">
        <v>45379</v>
      </c>
      <c r="DY63" s="20" t="s">
        <v>237</v>
      </c>
      <c r="DZ63" s="35">
        <v>45379</v>
      </c>
      <c r="EA63" s="35" t="s">
        <v>232</v>
      </c>
      <c r="EB63" s="40">
        <v>45380</v>
      </c>
      <c r="EC63" s="35">
        <v>45290</v>
      </c>
      <c r="ED63" s="20" t="s">
        <v>228</v>
      </c>
      <c r="EE63" s="20" t="s">
        <v>247</v>
      </c>
      <c r="EF63" s="20">
        <v>135</v>
      </c>
      <c r="EG63" s="20">
        <v>2</v>
      </c>
      <c r="EH63" s="20">
        <v>2</v>
      </c>
      <c r="EI63" s="20">
        <v>6</v>
      </c>
      <c r="EJ63" s="20">
        <v>0</v>
      </c>
      <c r="EK63" s="20">
        <v>0</v>
      </c>
      <c r="EL63" s="20">
        <v>0</v>
      </c>
      <c r="EM63" s="20">
        <v>0</v>
      </c>
      <c r="EN63" s="20">
        <v>0</v>
      </c>
      <c r="EO63" s="20">
        <v>0</v>
      </c>
      <c r="EP63" s="20">
        <v>0</v>
      </c>
      <c r="EQ63" s="20">
        <v>0</v>
      </c>
      <c r="ER63" s="20">
        <v>0</v>
      </c>
      <c r="ES63" s="34">
        <f>IF(EI63&lt;&gt;"",((EJ63*0.125)+((EK63+EL63+EM63+EN63+EO63)*0.25)+((EP63+EQ63+ER63)*1))/EI63,"")</f>
        <v>0</v>
      </c>
      <c r="ET63" s="35">
        <v>45575</v>
      </c>
      <c r="EU63" s="20" t="s">
        <v>248</v>
      </c>
      <c r="EV63" s="20" t="s">
        <v>234</v>
      </c>
      <c r="EW63" s="20">
        <v>218</v>
      </c>
      <c r="EX63" s="20">
        <v>2</v>
      </c>
      <c r="EY63" s="20">
        <v>2</v>
      </c>
      <c r="EZ63" s="20">
        <v>17</v>
      </c>
      <c r="FA63" s="20">
        <v>0</v>
      </c>
      <c r="FB63" s="20">
        <v>0</v>
      </c>
      <c r="FC63" s="20">
        <v>0</v>
      </c>
      <c r="FD63" s="20">
        <v>0</v>
      </c>
      <c r="FE63" s="20">
        <v>0</v>
      </c>
      <c r="FF63" s="20">
        <v>0</v>
      </c>
      <c r="FG63" s="20">
        <v>1</v>
      </c>
      <c r="FH63" s="20">
        <v>0</v>
      </c>
      <c r="FI63" s="20">
        <v>0</v>
      </c>
      <c r="FJ63" s="34">
        <f>IF(EZ63&lt;&gt;"",((FA63*0.125)+((FB63+FC63+FD63+FE63+FF63)*0.25)+((FG63+FH63+FI63)*1))/EZ63,"")</f>
        <v>5.8823529411764705E-2</v>
      </c>
      <c r="FK63" s="39">
        <v>36.942773000000003</v>
      </c>
      <c r="FL63" s="39">
        <v>-121.724031</v>
      </c>
      <c r="FM63" s="39">
        <v>36.58094757617787</v>
      </c>
      <c r="FN63" s="39">
        <v>37.304598423822135</v>
      </c>
      <c r="FO63" s="39">
        <v>-122.17674500611255</v>
      </c>
      <c r="FP63" s="39">
        <v>-121.27131699388744</v>
      </c>
      <c r="FQ63" s="39">
        <v>36.219122152355737</v>
      </c>
      <c r="FR63" s="39">
        <v>37.666423847644268</v>
      </c>
      <c r="FS63" s="39">
        <v>-122.6294590122251</v>
      </c>
      <c r="FT63" s="39">
        <v>-120.8186029877749</v>
      </c>
      <c r="FU63" s="35">
        <v>45876</v>
      </c>
      <c r="FV63" s="20" t="s">
        <v>248</v>
      </c>
      <c r="FW63" s="20" t="s">
        <v>355</v>
      </c>
      <c r="FX63" s="20">
        <v>268</v>
      </c>
      <c r="FY63" s="20">
        <v>1</v>
      </c>
      <c r="FZ63" s="20">
        <v>1</v>
      </c>
      <c r="GA63" s="20">
        <v>19</v>
      </c>
      <c r="GB63" s="20">
        <v>0</v>
      </c>
      <c r="GC63" s="20">
        <v>0</v>
      </c>
      <c r="GD63" s="20">
        <v>0</v>
      </c>
      <c r="GE63" s="20">
        <v>0</v>
      </c>
      <c r="GF63" s="20">
        <v>0</v>
      </c>
      <c r="GG63" s="20">
        <v>0</v>
      </c>
      <c r="GH63" s="20">
        <v>0</v>
      </c>
      <c r="GI63" s="20">
        <v>0</v>
      </c>
      <c r="GJ63" s="20">
        <v>0</v>
      </c>
      <c r="GK63" s="34">
        <v>0</v>
      </c>
      <c r="GL63" s="40" t="s">
        <v>691</v>
      </c>
      <c r="GM63" s="35">
        <v>46119</v>
      </c>
      <c r="GN63" s="20" t="s">
        <v>372</v>
      </c>
      <c r="GO63" s="35">
        <v>46119</v>
      </c>
      <c r="GP63" s="20" t="s">
        <v>232</v>
      </c>
      <c r="HH63" s="34" t="str">
        <f>IF(GX63&lt;&gt;"",((GY63*0.125)+((GZ63+HA63+HB63+HC63+HD63)*0.25)+((HE63+HF63+HG63)*1))/GX63,"")</f>
        <v/>
      </c>
    </row>
    <row r="64" spans="1:216" ht="15" customHeight="1" x14ac:dyDescent="0.35">
      <c r="A64" s="11" t="s">
        <v>692</v>
      </c>
      <c r="B64" s="12" t="s">
        <v>693</v>
      </c>
      <c r="C64" s="13">
        <v>43009</v>
      </c>
      <c r="D64" s="13">
        <v>45882</v>
      </c>
      <c r="E64" s="14" t="s">
        <v>214</v>
      </c>
      <c r="F64" s="15" t="s">
        <v>694</v>
      </c>
      <c r="G64" s="15" t="s">
        <v>695</v>
      </c>
      <c r="H64" s="14" t="s">
        <v>591</v>
      </c>
      <c r="I64" s="16">
        <v>93308</v>
      </c>
      <c r="J64" s="17">
        <v>56037</v>
      </c>
      <c r="K64" s="18">
        <f ca="1">IF(A64&lt;&gt;"",RANDBETWEEN(1,2000)," ")</f>
        <v>1315</v>
      </c>
      <c r="L64" s="17" cm="1">
        <f t="array" ref="L64">IF(A64&lt;&gt;"",SUMPRODUCT(($E$2:$E$1303="Active") * (FK64 &gt;= $FM$2:$FM$1303) * (FK64 &lt;= $FN$2:$FN$1303) * (FL64 &gt;= $FO$2:$FO$1303) * (FL64 &lt;= $FP$2:$FP$1303)),"")</f>
        <v>2</v>
      </c>
      <c r="M64" s="17" cm="1">
        <f t="array" ref="M64">IF(A64&lt;&gt;"",SUMPRODUCT(($E$2:$E$1303="Active") * (FK64 &gt;= $FQ$2:$FQ$1303) * (FK64 &lt;= $FR$2:$FR$1303) * (FL64 &gt;= $FS$2:$FS$1303) * (FL64 &lt;= $FT$2:$FT$1303)),"")</f>
        <v>2</v>
      </c>
      <c r="N64" s="14" t="s">
        <v>287</v>
      </c>
      <c r="O64" s="14" t="s">
        <v>219</v>
      </c>
      <c r="P64" s="15" t="s">
        <v>696</v>
      </c>
      <c r="Q64" s="14" t="s">
        <v>697</v>
      </c>
      <c r="R64" s="15" t="s">
        <v>698</v>
      </c>
      <c r="S64" s="14" t="s">
        <v>224</v>
      </c>
      <c r="T64" s="20" t="s">
        <v>224</v>
      </c>
      <c r="U64" s="21"/>
      <c r="V64" s="22"/>
      <c r="W64" s="22"/>
      <c r="X64" s="22"/>
      <c r="Y64" s="22"/>
      <c r="Z64" s="22"/>
      <c r="AA64" s="22" t="s">
        <v>542</v>
      </c>
      <c r="AB64" s="43">
        <v>46010.5625</v>
      </c>
      <c r="AC64" s="24">
        <v>46023</v>
      </c>
      <c r="AD64" s="25">
        <v>207</v>
      </c>
      <c r="AE64" s="25">
        <v>248</v>
      </c>
      <c r="AF64" s="26">
        <v>234</v>
      </c>
      <c r="AG64" s="20">
        <v>239</v>
      </c>
      <c r="AH64" s="22">
        <v>310</v>
      </c>
      <c r="AI64" s="26">
        <v>307</v>
      </c>
      <c r="AN64" s="27">
        <f>IF(COUNT(DV64,ES64,FJ64,GK64,HH64)&gt;0,AVERAGE(DV64,ES64,FJ64,GK64,HH64),"")</f>
        <v>0.14204545454545453</v>
      </c>
      <c r="AO64" s="28">
        <f>IF((E64&lt;&gt;""),COUNTA(AP64:BW64)+COUNTIF(T64,"No"),"")</f>
        <v>0</v>
      </c>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30">
        <v>44085</v>
      </c>
      <c r="BY64" s="30">
        <v>44095</v>
      </c>
      <c r="BZ64" s="14" t="s">
        <v>248</v>
      </c>
      <c r="CA64" s="30">
        <v>44102</v>
      </c>
      <c r="CB64" s="14" t="s">
        <v>232</v>
      </c>
      <c r="CC64" s="31">
        <v>43908</v>
      </c>
      <c r="CD64" s="32" t="s">
        <v>364</v>
      </c>
      <c r="CE64" s="33" t="s">
        <v>380</v>
      </c>
      <c r="CF64" s="33" t="s">
        <v>321</v>
      </c>
      <c r="CG64" s="29">
        <v>180</v>
      </c>
      <c r="CH64" s="29">
        <v>3</v>
      </c>
      <c r="CI64" s="29">
        <v>3</v>
      </c>
      <c r="CJ64" s="29">
        <v>15</v>
      </c>
      <c r="CK64" s="29">
        <v>3</v>
      </c>
      <c r="CL64" s="29">
        <v>1</v>
      </c>
      <c r="CM64" s="29">
        <v>2</v>
      </c>
      <c r="CN64" s="34">
        <f>IF(CJ64&gt;0,((CK64*0.125)+(CL64*0.25)+(CM64*1))/CJ64,"")</f>
        <v>0.17499999999999999</v>
      </c>
      <c r="CO64" s="35">
        <v>44783</v>
      </c>
      <c r="CP64" s="35">
        <v>44791</v>
      </c>
      <c r="CQ64" s="20" t="s">
        <v>237</v>
      </c>
      <c r="CR64" s="35">
        <v>44805</v>
      </c>
      <c r="CS64" s="20" t="s">
        <v>232</v>
      </c>
      <c r="CT64" s="35">
        <v>44799</v>
      </c>
      <c r="CU64" s="35">
        <v>44453</v>
      </c>
      <c r="CV64" s="11" t="s">
        <v>226</v>
      </c>
      <c r="CW64" s="20" t="s">
        <v>233</v>
      </c>
      <c r="CX64" s="11" t="s">
        <v>234</v>
      </c>
      <c r="CY64" s="20">
        <v>143</v>
      </c>
      <c r="CZ64" s="36">
        <v>2</v>
      </c>
      <c r="DA64" s="36">
        <v>2</v>
      </c>
      <c r="DB64" s="36">
        <v>10</v>
      </c>
      <c r="DC64" s="36">
        <v>0</v>
      </c>
      <c r="DD64" s="36">
        <v>1</v>
      </c>
      <c r="DE64" s="36">
        <v>1</v>
      </c>
      <c r="DF64" s="36">
        <v>0</v>
      </c>
      <c r="DG64" s="36">
        <v>0</v>
      </c>
      <c r="DH64" s="37">
        <f>IF(DB64&gt;0,((DC64*0.125)+(DD64*0.25)+(DE64*0.25)+(DF64*1)+(DG64*1))/DB64,"")</f>
        <v>0.05</v>
      </c>
      <c r="DI64" s="35">
        <v>44835</v>
      </c>
      <c r="DJ64" s="20" t="s">
        <v>228</v>
      </c>
      <c r="DK64" s="20" t="s">
        <v>235</v>
      </c>
      <c r="DL64" s="20" t="s">
        <v>234</v>
      </c>
      <c r="DM64" s="20">
        <v>85</v>
      </c>
      <c r="DN64" s="20">
        <v>2</v>
      </c>
      <c r="DO64" s="20">
        <v>2</v>
      </c>
      <c r="DP64" s="20">
        <v>10</v>
      </c>
      <c r="DQ64" s="20">
        <v>0</v>
      </c>
      <c r="DR64" s="20">
        <v>0</v>
      </c>
      <c r="DS64" s="20">
        <v>0</v>
      </c>
      <c r="DT64" s="20">
        <v>0</v>
      </c>
      <c r="DU64" s="20">
        <v>0</v>
      </c>
      <c r="DV64" s="37" cm="1">
        <f t="array" ref="DV64">IF(AND(DI64:DP64&lt;&gt;""),((DQ64*0.125)+(DR64*0.25)+(DS64*0.25)+(DT64*1)+(DU64*1))/DP64,"")</f>
        <v>0</v>
      </c>
      <c r="DW64" s="35">
        <v>45364</v>
      </c>
      <c r="DX64" s="35">
        <v>45378</v>
      </c>
      <c r="DY64" s="20" t="s">
        <v>237</v>
      </c>
      <c r="DZ64" s="35">
        <v>45378</v>
      </c>
      <c r="EA64" s="35" t="s">
        <v>232</v>
      </c>
      <c r="EB64" s="40">
        <v>45380</v>
      </c>
      <c r="EC64" s="35">
        <v>45265</v>
      </c>
      <c r="ED64" s="20" t="s">
        <v>228</v>
      </c>
      <c r="EE64" s="20" t="s">
        <v>247</v>
      </c>
      <c r="EF64" s="20">
        <v>149</v>
      </c>
      <c r="EG64" s="20">
        <v>2</v>
      </c>
      <c r="EH64" s="20">
        <v>2</v>
      </c>
      <c r="EI64" s="20">
        <v>10</v>
      </c>
      <c r="EJ64" s="20">
        <v>0</v>
      </c>
      <c r="EK64" s="20">
        <v>0</v>
      </c>
      <c r="EL64" s="20">
        <v>0</v>
      </c>
      <c r="EM64" s="20">
        <v>0</v>
      </c>
      <c r="EN64" s="20">
        <v>0</v>
      </c>
      <c r="EO64" s="20">
        <v>0</v>
      </c>
      <c r="EP64" s="20">
        <v>0</v>
      </c>
      <c r="EQ64" s="20">
        <v>0</v>
      </c>
      <c r="ER64" s="20">
        <v>0</v>
      </c>
      <c r="ES64" s="34">
        <f>IF(EI64&lt;&gt;"",((EJ64*0.125)+((EK64+EL64+EM64+EN64+EO64)*0.25)+((EP64+EQ64+ER64)*1))/EI64,"")</f>
        <v>0</v>
      </c>
      <c r="ET64" s="35">
        <v>45579</v>
      </c>
      <c r="EU64" s="20" t="s">
        <v>248</v>
      </c>
      <c r="EV64" s="20" t="s">
        <v>234</v>
      </c>
      <c r="EW64" s="20">
        <v>132</v>
      </c>
      <c r="EX64" s="20">
        <v>2</v>
      </c>
      <c r="EY64" s="20">
        <v>2</v>
      </c>
      <c r="EZ64" s="20">
        <v>11</v>
      </c>
      <c r="FA64" s="20">
        <v>0</v>
      </c>
      <c r="FB64" s="20">
        <v>0</v>
      </c>
      <c r="FC64" s="20">
        <v>0</v>
      </c>
      <c r="FD64" s="20">
        <v>0</v>
      </c>
      <c r="FE64" s="20">
        <v>0</v>
      </c>
      <c r="FF64" s="20">
        <v>1</v>
      </c>
      <c r="FG64" s="20">
        <v>0</v>
      </c>
      <c r="FH64" s="20">
        <v>0</v>
      </c>
      <c r="FI64" s="20">
        <v>1</v>
      </c>
      <c r="FJ64" s="34">
        <f>IF(EZ64&lt;&gt;"",((FA64*0.125)+((FB64+FC64+FD64+FE64+FF64)*0.25)+((FG64+FH64+FI64)*1))/EZ64,"")</f>
        <v>0.11363636363636363</v>
      </c>
      <c r="FK64" s="39">
        <v>35.542070000000002</v>
      </c>
      <c r="FL64" s="39">
        <v>-118.939604</v>
      </c>
      <c r="FM64" s="39">
        <v>35.18024457617787</v>
      </c>
      <c r="FN64" s="39">
        <v>35.903895423822135</v>
      </c>
      <c r="FO64" s="39">
        <v>-119.3842769192179</v>
      </c>
      <c r="FP64" s="39">
        <v>-118.49493108078211</v>
      </c>
      <c r="FQ64" s="39">
        <v>34.818419152355737</v>
      </c>
      <c r="FR64" s="39">
        <v>36.265720847644268</v>
      </c>
      <c r="FS64" s="39">
        <v>-119.82894983843579</v>
      </c>
      <c r="FT64" s="39">
        <v>-118.05025816156422</v>
      </c>
      <c r="FU64" s="35">
        <v>45874</v>
      </c>
      <c r="FV64" s="20" t="s">
        <v>248</v>
      </c>
      <c r="FW64" s="20" t="s">
        <v>355</v>
      </c>
      <c r="FX64" s="20">
        <v>158</v>
      </c>
      <c r="FY64" s="20">
        <v>2</v>
      </c>
      <c r="FZ64" s="20">
        <v>2</v>
      </c>
      <c r="GA64" s="20">
        <v>11</v>
      </c>
      <c r="GB64" s="20">
        <v>0</v>
      </c>
      <c r="GC64" s="20">
        <v>0</v>
      </c>
      <c r="GD64" s="20">
        <v>0</v>
      </c>
      <c r="GE64" s="20">
        <v>0</v>
      </c>
      <c r="GF64" s="20">
        <v>0</v>
      </c>
      <c r="GG64" s="20">
        <v>0</v>
      </c>
      <c r="GH64" s="20">
        <v>0</v>
      </c>
      <c r="GI64" s="20">
        <v>2</v>
      </c>
      <c r="GJ64" s="20">
        <v>3</v>
      </c>
      <c r="GK64" s="46">
        <f>IF(GA64&lt;&gt;"",((GB64*0.125)+((GC64+GD64+GE64+GF64+GG64)*0.25)+((GH64+GI64+GJ64)*1))/GA64,"")</f>
        <v>0.45454545454545453</v>
      </c>
      <c r="GP64" s="20" t="s">
        <v>232</v>
      </c>
      <c r="HH64" s="34" t="str">
        <f>IF(GX64&lt;&gt;"",((GY64*0.125)+((GZ64+HA64+HB64+HC64+HD64)*0.25)+((HE64+HF64+HG64)*1))/GX64,"")</f>
        <v/>
      </c>
    </row>
    <row r="65" spans="1:216" ht="15" customHeight="1" x14ac:dyDescent="0.35">
      <c r="A65" s="11" t="s">
        <v>699</v>
      </c>
      <c r="B65" s="12" t="s">
        <v>700</v>
      </c>
      <c r="C65" s="13">
        <v>44245</v>
      </c>
      <c r="D65" s="13"/>
      <c r="E65" s="11" t="s">
        <v>214</v>
      </c>
      <c r="F65" s="19" t="s">
        <v>701</v>
      </c>
      <c r="G65" s="19" t="s">
        <v>702</v>
      </c>
      <c r="H65" s="11" t="s">
        <v>591</v>
      </c>
      <c r="I65" s="42">
        <v>93010</v>
      </c>
      <c r="J65" s="17">
        <v>46223</v>
      </c>
      <c r="K65" s="18">
        <f ca="1">IF(A65&lt;&gt;"",RANDBETWEEN(1,2000)," ")</f>
        <v>1311</v>
      </c>
      <c r="L65" s="17" cm="1">
        <f t="array" ref="L65">IF(A65&lt;&gt;"",SUMPRODUCT(($E$2:$E$1303="Active") * (FK65 &gt;= $FM$2:$FM$1303) * (FK65 &lt;= $FN$2:$FN$1303) * (FL65 &gt;= $FO$2:$FO$1303) * (FL65 &lt;= $FP$2:$FP$1303)),"")</f>
        <v>3</v>
      </c>
      <c r="M65" s="17" cm="1">
        <f t="array" ref="M65">IF(A65&lt;&gt;"",SUMPRODUCT(($E$2:$E$1303="Active") * (FK65 &gt;= $FQ$2:$FQ$1303) * (FK65 &lt;= $FR$2:$FR$1303) * (FL65 &gt;= $FS$2:$FS$1303) * (FL65 &lt;= $FT$2:$FT$1303)),"")</f>
        <v>9</v>
      </c>
      <c r="N65" s="11" t="s">
        <v>287</v>
      </c>
      <c r="O65" s="14" t="s">
        <v>219</v>
      </c>
      <c r="P65" s="19" t="s">
        <v>519</v>
      </c>
      <c r="Q65" s="14" t="s">
        <v>520</v>
      </c>
      <c r="R65" t="s">
        <v>521</v>
      </c>
      <c r="S65" s="11" t="s">
        <v>223</v>
      </c>
      <c r="T65" s="20" t="s">
        <v>224</v>
      </c>
      <c r="U65" s="21"/>
      <c r="V65" s="22"/>
      <c r="W65" s="22"/>
      <c r="X65" s="22"/>
      <c r="Y65" s="22"/>
      <c r="Z65" s="22"/>
      <c r="AA65" s="48">
        <v>2025.3</v>
      </c>
      <c r="AB65" s="43">
        <v>46021.791666666664</v>
      </c>
      <c r="AC65" s="24">
        <v>46023</v>
      </c>
      <c r="AE65" s="25">
        <v>99</v>
      </c>
      <c r="AF65" s="26">
        <v>94</v>
      </c>
      <c r="AG65" s="20">
        <v>27</v>
      </c>
      <c r="AH65" s="22">
        <v>71</v>
      </c>
      <c r="AI65" s="26">
        <v>94</v>
      </c>
      <c r="AN65" s="27">
        <f>IF(COUNT(DV65,ES65,FJ65,GK65,HH65)&gt;0,AVERAGE(DV65,ES65,FJ65,GK65,HH65),"")</f>
        <v>0</v>
      </c>
      <c r="AO65" s="28">
        <f>IF((E65&lt;&gt;""),COUNTA(AP65:BW65)+COUNTIF(T65,"No"),"")</f>
        <v>0</v>
      </c>
      <c r="BX65" s="35">
        <v>44116</v>
      </c>
      <c r="BY65" s="35">
        <v>44116</v>
      </c>
      <c r="BZ65" s="20" t="s">
        <v>703</v>
      </c>
      <c r="CA65" s="47">
        <v>44116</v>
      </c>
      <c r="CB65" s="20" t="s">
        <v>232</v>
      </c>
      <c r="CN65" s="34" t="str">
        <f>IF(CJ65&gt;0,((CK65*0.125)+(CL65*0.25)+(CM65*1))/CJ65,"")</f>
        <v/>
      </c>
      <c r="CO65" s="35">
        <v>44397</v>
      </c>
      <c r="CP65" s="35">
        <v>44407</v>
      </c>
      <c r="CQ65" s="20" t="s">
        <v>507</v>
      </c>
      <c r="CR65" s="35">
        <v>44411</v>
      </c>
      <c r="CS65" s="20" t="s">
        <v>232</v>
      </c>
      <c r="CT65" s="35">
        <v>44407</v>
      </c>
      <c r="CV65" s="11" t="s">
        <v>228</v>
      </c>
      <c r="CW65" s="20" t="s">
        <v>233</v>
      </c>
      <c r="CX65" s="11" t="s">
        <v>234</v>
      </c>
      <c r="CY65" s="20">
        <v>0</v>
      </c>
      <c r="CZ65" s="36">
        <v>0</v>
      </c>
      <c r="DA65" s="36">
        <v>0</v>
      </c>
      <c r="DB65" s="36">
        <v>0</v>
      </c>
      <c r="DC65" s="36">
        <v>0</v>
      </c>
      <c r="DD65" s="36">
        <v>0</v>
      </c>
      <c r="DE65" s="36">
        <v>0</v>
      </c>
      <c r="DF65" s="36">
        <v>0</v>
      </c>
      <c r="DG65" s="36">
        <v>0</v>
      </c>
      <c r="DI65" s="35">
        <v>44896</v>
      </c>
      <c r="DJ65" s="20" t="s">
        <v>248</v>
      </c>
      <c r="DK65" s="20" t="s">
        <v>235</v>
      </c>
      <c r="DL65" s="20" t="s">
        <v>234</v>
      </c>
      <c r="DM65" s="20">
        <v>52</v>
      </c>
      <c r="DN65" s="20">
        <v>3</v>
      </c>
      <c r="DO65" s="20">
        <v>3</v>
      </c>
      <c r="DP65" s="20">
        <v>15</v>
      </c>
      <c r="DQ65" s="20">
        <v>0</v>
      </c>
      <c r="DR65" s="20">
        <v>1</v>
      </c>
      <c r="DS65" s="20">
        <v>0</v>
      </c>
      <c r="DT65" s="20">
        <v>0</v>
      </c>
      <c r="DU65" s="20">
        <v>1</v>
      </c>
      <c r="DV65" s="37">
        <v>0</v>
      </c>
      <c r="DW65" s="35">
        <v>45364</v>
      </c>
      <c r="DX65" s="35">
        <v>45378</v>
      </c>
      <c r="DY65" s="20" t="s">
        <v>237</v>
      </c>
      <c r="DZ65" s="35">
        <v>45378</v>
      </c>
      <c r="EA65" s="35" t="s">
        <v>232</v>
      </c>
      <c r="EB65" s="40">
        <v>45380</v>
      </c>
      <c r="EJ65" s="20"/>
      <c r="EK65" s="20"/>
      <c r="EL65" s="20"/>
      <c r="EM65" s="20"/>
      <c r="EN65" s="20"/>
      <c r="EO65" s="20"/>
      <c r="EP65" s="20"/>
      <c r="EQ65" s="20"/>
      <c r="ER65" s="20"/>
      <c r="ES65" s="34" t="str">
        <f>IF(EI65&lt;&gt;"",((EJ65*0.125)+((EK65+EL65+EM65+EN65+EO65)*0.25)+((EP65+EQ65+ER65)*1))/EI65,"")</f>
        <v/>
      </c>
      <c r="ET65" s="35">
        <v>45632</v>
      </c>
      <c r="EU65" s="20" t="s">
        <v>248</v>
      </c>
      <c r="EV65" s="20" t="s">
        <v>234</v>
      </c>
      <c r="EW65" s="20">
        <v>25</v>
      </c>
      <c r="EX65" s="20">
        <v>1</v>
      </c>
      <c r="EY65" s="20">
        <v>1</v>
      </c>
      <c r="EZ65" s="20">
        <v>5</v>
      </c>
      <c r="FA65" s="20">
        <v>0</v>
      </c>
      <c r="FB65" s="20">
        <v>0</v>
      </c>
      <c r="FC65" s="20">
        <v>0</v>
      </c>
      <c r="FD65" s="20">
        <v>0</v>
      </c>
      <c r="FE65" s="20">
        <v>0</v>
      </c>
      <c r="FF65" s="20">
        <v>0</v>
      </c>
      <c r="FG65" s="20">
        <v>0</v>
      </c>
      <c r="FH65" s="20">
        <v>0</v>
      </c>
      <c r="FI65" s="20">
        <v>0</v>
      </c>
      <c r="FJ65" s="34">
        <v>0</v>
      </c>
      <c r="FK65" s="39">
        <v>34.232239999999997</v>
      </c>
      <c r="FL65" s="39">
        <v>-119.076379</v>
      </c>
      <c r="FM65" s="39">
        <v>33.870414576177865</v>
      </c>
      <c r="FN65" s="39">
        <v>34.59406542382213</v>
      </c>
      <c r="FO65" s="39">
        <v>-119.51401943037925</v>
      </c>
      <c r="FP65" s="39">
        <v>-118.63873856962076</v>
      </c>
      <c r="FQ65" s="39">
        <v>33.508589152355732</v>
      </c>
      <c r="FR65" s="39">
        <v>34.955890847644262</v>
      </c>
      <c r="FS65" s="39">
        <v>-119.95165986075851</v>
      </c>
      <c r="FT65" s="39">
        <v>-118.20109813924149</v>
      </c>
      <c r="FU65" s="35">
        <v>45701</v>
      </c>
      <c r="FV65" s="20" t="s">
        <v>248</v>
      </c>
      <c r="FW65" s="20" t="s">
        <v>247</v>
      </c>
      <c r="FX65" s="20">
        <v>46</v>
      </c>
      <c r="FY65" s="20">
        <v>1</v>
      </c>
      <c r="FZ65" s="20">
        <v>1</v>
      </c>
      <c r="GA65" s="20">
        <v>5</v>
      </c>
      <c r="GB65" s="20">
        <v>0</v>
      </c>
      <c r="GC65" s="20">
        <v>0</v>
      </c>
      <c r="GD65" s="20">
        <v>0</v>
      </c>
      <c r="GE65" s="20">
        <v>0</v>
      </c>
      <c r="GF65" s="20">
        <v>0</v>
      </c>
      <c r="GG65" s="20">
        <v>0</v>
      </c>
      <c r="GH65" s="20">
        <v>0</v>
      </c>
      <c r="GI65" s="20">
        <v>0</v>
      </c>
      <c r="GJ65" s="20">
        <v>0</v>
      </c>
      <c r="GK65" s="34">
        <f>IF(GA65&lt;&gt;"",((GB65*0.125)+((GC65+GD65+GE65+GF65+GG65)*0.25)+((GH65+GI65+GJ65)*1))/GA65,"")</f>
        <v>0</v>
      </c>
      <c r="GL65" s="40">
        <v>45982</v>
      </c>
      <c r="GM65" s="40">
        <v>45994</v>
      </c>
      <c r="GN65" s="20" t="s">
        <v>237</v>
      </c>
      <c r="GO65" s="35">
        <v>45994</v>
      </c>
      <c r="GP65" s="20" t="s">
        <v>232</v>
      </c>
      <c r="GQ65" s="35">
        <v>46038</v>
      </c>
      <c r="HH65" s="34" t="str">
        <f>IF(GX65&lt;&gt;"",((GY65*0.125)+((GZ65+HA65+HB65+HC65+HD65)*0.25)+((HE65+HF65+HG65)*1))/GX65,"")</f>
        <v/>
      </c>
    </row>
    <row r="66" spans="1:216" ht="15" customHeight="1" x14ac:dyDescent="0.35">
      <c r="A66" s="11" t="s">
        <v>704</v>
      </c>
      <c r="B66" s="12" t="s">
        <v>705</v>
      </c>
      <c r="C66" s="13">
        <v>43009</v>
      </c>
      <c r="D66" s="13"/>
      <c r="E66" s="14" t="s">
        <v>214</v>
      </c>
      <c r="F66" s="15" t="s">
        <v>706</v>
      </c>
      <c r="G66" s="15" t="s">
        <v>707</v>
      </c>
      <c r="H66" s="14" t="s">
        <v>591</v>
      </c>
      <c r="I66" s="16">
        <v>91331</v>
      </c>
      <c r="J66" s="17">
        <v>100720</v>
      </c>
      <c r="K66" s="18">
        <f ca="1">IF(A66&lt;&gt;"",RANDBETWEEN(1,2000)," ")</f>
        <v>1393</v>
      </c>
      <c r="L66" s="17" cm="1">
        <f t="array" ref="L66">IF(A66&lt;&gt;"",SUMPRODUCT(($E$2:$E$1303="Active") * (FK66 &gt;= $FM$2:$FM$1303) * (FK66 &lt;= $FN$2:$FN$1303) * (FL66 &gt;= $FO$2:$FO$1303) * (FL66 &lt;= $FP$2:$FP$1303)),"")</f>
        <v>6</v>
      </c>
      <c r="M66" s="17" cm="1">
        <f t="array" ref="M66">IF(A66&lt;&gt;"",SUMPRODUCT(($E$2:$E$1303="Active") * (FK66 &gt;= $FQ$2:$FQ$1303) * (FK66 &lt;= $FR$2:$FR$1303) * (FL66 &gt;= $FS$2:$FS$1303) * (FL66 &lt;= $FT$2:$FT$1303)),"")</f>
        <v>18</v>
      </c>
      <c r="N66" s="14" t="s">
        <v>287</v>
      </c>
      <c r="O66" s="14" t="s">
        <v>219</v>
      </c>
      <c r="P66" s="15" t="s">
        <v>708</v>
      </c>
      <c r="Q66" s="14" t="s">
        <v>709</v>
      </c>
      <c r="R66" s="15" t="s">
        <v>710</v>
      </c>
      <c r="S66" s="14" t="s">
        <v>224</v>
      </c>
      <c r="T66" s="20" t="s">
        <v>224</v>
      </c>
      <c r="U66" s="21"/>
      <c r="V66" s="22"/>
      <c r="W66" s="22"/>
      <c r="X66" s="22"/>
      <c r="Y66" s="22"/>
      <c r="Z66" s="22"/>
      <c r="AA66" s="48">
        <v>2025.3</v>
      </c>
      <c r="AB66" s="43">
        <v>45930.479166666664</v>
      </c>
      <c r="AC66" s="24">
        <v>46023</v>
      </c>
      <c r="AD66" s="25">
        <v>396</v>
      </c>
      <c r="AE66" s="25">
        <v>305</v>
      </c>
      <c r="AF66" s="26">
        <v>335</v>
      </c>
      <c r="AG66" s="20">
        <v>863</v>
      </c>
      <c r="AH66" s="22">
        <v>1019</v>
      </c>
      <c r="AI66" s="26">
        <v>823</v>
      </c>
      <c r="AN66" s="27">
        <f>IF(COUNT(DV66,ES66,FJ66,GK66,HH66)&gt;0,AVERAGE(DV66,ES66,FJ66,GK66,HH66),"")</f>
        <v>4.5999999999999999E-2</v>
      </c>
      <c r="AO66" s="28">
        <f>IF((E66&lt;&gt;""),COUNTA(AP66:BW66)+COUNTIF(T66,"No"),"")</f>
        <v>0</v>
      </c>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30">
        <v>43868</v>
      </c>
      <c r="BY66" s="30">
        <v>43879</v>
      </c>
      <c r="BZ66" s="14" t="s">
        <v>228</v>
      </c>
      <c r="CA66" s="30">
        <v>43897</v>
      </c>
      <c r="CB66" s="14" t="s">
        <v>232</v>
      </c>
      <c r="CC66" s="31">
        <v>43829</v>
      </c>
      <c r="CD66" s="32" t="s">
        <v>226</v>
      </c>
      <c r="CE66" s="33" t="s">
        <v>291</v>
      </c>
      <c r="CF66" s="33" t="s">
        <v>292</v>
      </c>
      <c r="CG66" s="29">
        <v>221</v>
      </c>
      <c r="CH66" s="29">
        <v>3</v>
      </c>
      <c r="CI66" s="29">
        <v>3</v>
      </c>
      <c r="CJ66" s="29">
        <v>17</v>
      </c>
      <c r="CK66" s="29">
        <v>6</v>
      </c>
      <c r="CL66" s="29">
        <v>2</v>
      </c>
      <c r="CM66" s="29">
        <v>1</v>
      </c>
      <c r="CN66" s="34">
        <f>IF(CJ66&gt;0,((CK66*0.125)+(CL66*0.25)+(CM66*1))/CJ66,"")</f>
        <v>0.13235294117647059</v>
      </c>
      <c r="CO66" s="35">
        <v>44371</v>
      </c>
      <c r="CP66" s="35">
        <v>44396</v>
      </c>
      <c r="CQ66" s="20" t="s">
        <v>507</v>
      </c>
      <c r="CR66" s="35">
        <v>44410</v>
      </c>
      <c r="CS66" s="20" t="s">
        <v>232</v>
      </c>
      <c r="CT66" s="35">
        <v>44398</v>
      </c>
      <c r="CU66" s="35">
        <v>44480</v>
      </c>
      <c r="CV66" s="11" t="s">
        <v>226</v>
      </c>
      <c r="CW66" s="20" t="s">
        <v>233</v>
      </c>
      <c r="CX66" s="11" t="s">
        <v>234</v>
      </c>
      <c r="CY66" s="20">
        <v>145</v>
      </c>
      <c r="CZ66" s="36">
        <v>3</v>
      </c>
      <c r="DA66" s="36">
        <v>3</v>
      </c>
      <c r="DB66" s="36">
        <v>15</v>
      </c>
      <c r="DC66" s="36">
        <v>0</v>
      </c>
      <c r="DD66" s="36">
        <v>0</v>
      </c>
      <c r="DE66" s="36">
        <v>0</v>
      </c>
      <c r="DF66" s="36">
        <v>0</v>
      </c>
      <c r="DG66" s="36">
        <v>0</v>
      </c>
      <c r="DH66" s="37">
        <f>IF(DB66&gt;0,((DC66*0.125)+(DD66*0.25)+(DE66*0.25)+(DF66*1)+(DG66*1))/DB66,"")</f>
        <v>0</v>
      </c>
      <c r="DI66" s="35">
        <v>44835</v>
      </c>
      <c r="DJ66" s="20" t="s">
        <v>228</v>
      </c>
      <c r="DK66" s="20" t="s">
        <v>235</v>
      </c>
      <c r="DL66" s="20" t="s">
        <v>234</v>
      </c>
      <c r="DM66" s="20">
        <v>149</v>
      </c>
      <c r="DN66" s="20">
        <v>3</v>
      </c>
      <c r="DO66" s="20">
        <v>3</v>
      </c>
      <c r="DP66" s="20">
        <v>15</v>
      </c>
      <c r="DQ66" s="20">
        <v>0</v>
      </c>
      <c r="DR66" s="20">
        <v>0</v>
      </c>
      <c r="DS66" s="20">
        <v>0</v>
      </c>
      <c r="DT66" s="20">
        <v>0</v>
      </c>
      <c r="DU66" s="20">
        <v>0</v>
      </c>
      <c r="DV66" s="37" cm="1">
        <f t="array" ref="DV66">IF(AND(DI66:DP66&lt;&gt;""),((DQ66*0.125)+(DR66*0.25)+(DS66*0.25)+(DT66*1)+(DU66*1))/DP66,"")</f>
        <v>0</v>
      </c>
      <c r="DW66" s="35">
        <v>45363</v>
      </c>
      <c r="DX66" s="35">
        <v>45378</v>
      </c>
      <c r="DY66" s="20" t="s">
        <v>237</v>
      </c>
      <c r="DZ66" s="35">
        <v>45378</v>
      </c>
      <c r="EA66" s="35" t="s">
        <v>232</v>
      </c>
      <c r="EB66" s="40">
        <v>45380</v>
      </c>
      <c r="EC66" s="35">
        <v>45272</v>
      </c>
      <c r="ED66" s="20" t="s">
        <v>228</v>
      </c>
      <c r="EE66" s="20" t="s">
        <v>247</v>
      </c>
      <c r="EF66" s="20">
        <v>186</v>
      </c>
      <c r="EG66" s="20">
        <v>3</v>
      </c>
      <c r="EH66" s="20">
        <v>3</v>
      </c>
      <c r="EI66" s="20">
        <v>15</v>
      </c>
      <c r="EJ66" s="20">
        <v>0</v>
      </c>
      <c r="EK66" s="20">
        <v>0</v>
      </c>
      <c r="EL66" s="20">
        <v>0</v>
      </c>
      <c r="EM66" s="20">
        <v>1</v>
      </c>
      <c r="EN66" s="20">
        <v>0</v>
      </c>
      <c r="EO66" s="20">
        <v>0</v>
      </c>
      <c r="EP66" s="20">
        <v>0</v>
      </c>
      <c r="EQ66" s="20">
        <v>1</v>
      </c>
      <c r="ER66" s="20">
        <v>1</v>
      </c>
      <c r="ES66" s="34">
        <f>IF(EI66&lt;&gt;"",((EJ66*0.125)+((EK66+EL66+EM66+EN66+EO66)*0.25)+((EP66+EQ66+ER66)*1))/EI66,"")</f>
        <v>0.15</v>
      </c>
      <c r="ET66" s="35">
        <v>45411</v>
      </c>
      <c r="EU66" s="20" t="s">
        <v>248</v>
      </c>
      <c r="EV66" s="20" t="s">
        <v>247</v>
      </c>
      <c r="EW66" s="20">
        <v>464</v>
      </c>
      <c r="EX66" s="20">
        <v>3</v>
      </c>
      <c r="EY66" s="20">
        <v>3</v>
      </c>
      <c r="EZ66" s="28">
        <v>25</v>
      </c>
      <c r="FA66" s="20">
        <v>0</v>
      </c>
      <c r="FB66" s="20">
        <v>0</v>
      </c>
      <c r="FC66" s="20">
        <v>0</v>
      </c>
      <c r="FD66" s="20">
        <v>0</v>
      </c>
      <c r="FE66" s="20">
        <v>0</v>
      </c>
      <c r="FF66" s="20">
        <v>0</v>
      </c>
      <c r="FG66" s="20">
        <v>0</v>
      </c>
      <c r="FH66" s="20">
        <v>0</v>
      </c>
      <c r="FI66" s="20">
        <v>0</v>
      </c>
      <c r="FJ66" s="34">
        <f>IF(EZ66&lt;&gt;"",((FA66*0.125)+((FB66+FC66+FD66+FE66+FF66)*0.25)+((FG66+FH66+FI66)*1))/EZ66,"")</f>
        <v>0</v>
      </c>
      <c r="FK66" s="39">
        <v>34.256678999999998</v>
      </c>
      <c r="FL66" s="39">
        <v>-118.418553</v>
      </c>
      <c r="FM66" s="39">
        <v>33.894853576177866</v>
      </c>
      <c r="FN66" s="39">
        <v>34.618504423822131</v>
      </c>
      <c r="FO66" s="39">
        <v>-118.85632052257893</v>
      </c>
      <c r="FP66" s="39">
        <v>-117.98078547742108</v>
      </c>
      <c r="FQ66" s="39">
        <v>33.533028152355733</v>
      </c>
      <c r="FR66" s="39">
        <v>34.980329847644263</v>
      </c>
      <c r="FS66" s="39">
        <v>-119.29408804515786</v>
      </c>
      <c r="FT66" s="39">
        <v>-117.54301795484214</v>
      </c>
      <c r="FU66" s="35">
        <v>45854</v>
      </c>
      <c r="FV66" s="20" t="s">
        <v>248</v>
      </c>
      <c r="FW66" s="20" t="s">
        <v>355</v>
      </c>
      <c r="FX66" s="20">
        <v>419</v>
      </c>
      <c r="FY66" s="20">
        <v>3</v>
      </c>
      <c r="FZ66" s="20">
        <v>3</v>
      </c>
      <c r="GA66" s="20">
        <v>25</v>
      </c>
      <c r="GB66" s="20">
        <v>0</v>
      </c>
      <c r="GC66" s="20">
        <v>0</v>
      </c>
      <c r="GD66" s="20">
        <v>0</v>
      </c>
      <c r="GE66" s="20">
        <v>4</v>
      </c>
      <c r="GF66" s="20">
        <v>0</v>
      </c>
      <c r="GG66" s="20">
        <v>0</v>
      </c>
      <c r="GH66" s="20">
        <v>1</v>
      </c>
      <c r="GI66" s="20">
        <v>0</v>
      </c>
      <c r="GJ66" s="20">
        <v>0</v>
      </c>
      <c r="GK66" s="34">
        <f>IF(GA66&lt;&gt;"",((GB66*0.125)+((GC66+GD66+GE66+GF66+GG66)*0.25)+((GH66+GI66+GJ66)*1))/GA66,"")</f>
        <v>0.08</v>
      </c>
      <c r="GL66" s="40">
        <v>45838</v>
      </c>
      <c r="GM66" s="40">
        <v>45841</v>
      </c>
      <c r="GN66" s="20" t="s">
        <v>231</v>
      </c>
      <c r="GO66" s="40">
        <v>45841</v>
      </c>
      <c r="GP66" s="20" t="s">
        <v>232</v>
      </c>
      <c r="GQ66" s="35">
        <v>45849</v>
      </c>
      <c r="GR66" s="35">
        <v>46092</v>
      </c>
      <c r="GS66" s="20" t="s">
        <v>248</v>
      </c>
      <c r="GT66" s="20" t="s">
        <v>247</v>
      </c>
      <c r="GU66" s="20">
        <v>179</v>
      </c>
      <c r="GV66" s="20">
        <v>6</v>
      </c>
      <c r="GW66" s="20">
        <v>5</v>
      </c>
      <c r="GX66" s="20">
        <v>14</v>
      </c>
      <c r="GY66" s="20">
        <v>0</v>
      </c>
      <c r="GZ66" s="20">
        <v>0</v>
      </c>
      <c r="HA66" s="20">
        <v>0</v>
      </c>
      <c r="HB66" s="20">
        <v>0</v>
      </c>
      <c r="HC66" s="20">
        <v>0</v>
      </c>
      <c r="HD66" s="20">
        <v>0</v>
      </c>
      <c r="HE66" s="20">
        <v>0</v>
      </c>
      <c r="HF66" s="20">
        <v>0</v>
      </c>
      <c r="HG66" s="20">
        <v>0</v>
      </c>
      <c r="HH66" s="41">
        <f>IF(GX66&lt;&gt;"",((GY66*0.125)+((GZ66+HA66+HB66+HC66+HD66)*0.25)+((HE66+HF66+HG66)*1))/GX66,"")</f>
        <v>0</v>
      </c>
    </row>
    <row r="67" spans="1:216" ht="15" customHeight="1" x14ac:dyDescent="0.35">
      <c r="A67" s="11" t="s">
        <v>711</v>
      </c>
      <c r="B67" s="12" t="s">
        <v>712</v>
      </c>
      <c r="C67" s="43">
        <v>44651</v>
      </c>
      <c r="D67" s="13">
        <v>45385</v>
      </c>
      <c r="E67" s="11" t="s">
        <v>214</v>
      </c>
      <c r="F67" s="19" t="s">
        <v>713</v>
      </c>
      <c r="G67" s="19" t="s">
        <v>714</v>
      </c>
      <c r="H67" s="11" t="s">
        <v>591</v>
      </c>
      <c r="I67" s="42">
        <v>91356</v>
      </c>
      <c r="J67" s="17">
        <v>30664</v>
      </c>
      <c r="K67" s="18">
        <f ca="1">IF(A67&lt;&gt;"",RANDBETWEEN(1,2000)," ")</f>
        <v>764</v>
      </c>
      <c r="L67" s="17" cm="1">
        <f t="array" ref="L67">IF(A67&lt;&gt;"",SUMPRODUCT(($E$2:$E$1303="Active") * (FK67 &gt;= $FM$2:$FM$1303) * (FK67 &lt;= $FN$2:$FN$1303) * (FL67 &gt;= $FO$2:$FO$1303) * (FL67 &lt;= $FP$2:$FP$1303)),"")</f>
        <v>9</v>
      </c>
      <c r="M67" s="17" cm="1">
        <f t="array" ref="M67">IF(A67&lt;&gt;"",SUMPRODUCT(($E$2:$E$1303="Active") * (FK67 &gt;= $FQ$2:$FQ$1303) * (FK67 &lt;= $FR$2:$FR$1303) * (FL67 &gt;= $FS$2:$FS$1303) * (FL67 &lt;= $FT$2:$FT$1303)),"")</f>
        <v>18</v>
      </c>
      <c r="N67" s="11" t="s">
        <v>218</v>
      </c>
      <c r="O67" s="11" t="s">
        <v>242</v>
      </c>
      <c r="P67" s="19" t="s">
        <v>715</v>
      </c>
      <c r="Q67" s="11" t="s">
        <v>716</v>
      </c>
      <c r="R67" s="19" t="s">
        <v>717</v>
      </c>
      <c r="S67" s="11" t="s">
        <v>223</v>
      </c>
      <c r="T67" s="20" t="s">
        <v>224</v>
      </c>
      <c r="U67" s="21"/>
      <c r="V67" s="22"/>
      <c r="W67" s="22"/>
      <c r="X67" s="22"/>
      <c r="Y67" s="22"/>
      <c r="Z67" s="22"/>
      <c r="AA67" s="48">
        <v>2025.3</v>
      </c>
      <c r="AB67" s="23">
        <v>46021.395833333336</v>
      </c>
      <c r="AC67" s="24">
        <v>46023</v>
      </c>
      <c r="AD67" s="25">
        <v>0</v>
      </c>
      <c r="AE67" s="25">
        <v>0</v>
      </c>
      <c r="AF67" s="26">
        <v>15</v>
      </c>
      <c r="AG67" s="20">
        <v>80</v>
      </c>
      <c r="AH67" s="22">
        <v>45</v>
      </c>
      <c r="AI67" s="26">
        <v>299</v>
      </c>
      <c r="AN67" s="27">
        <f>IF(COUNT(DV67,ES67,FJ67,GK67,HH67)&gt;0,AVERAGE(DV67,ES67,FJ67,GK67,HH67),"")</f>
        <v>1.6666666666666666E-2</v>
      </c>
      <c r="AO67" s="28">
        <f>IF((E67&lt;&gt;""),COUNTA(AP67:BW67)+COUNTIF(T67,"No"),"")</f>
        <v>0</v>
      </c>
      <c r="CN67" s="34" t="str">
        <f>IF(CJ67&gt;0,((CK67*0.125)+(CL67*0.25)+(CM67*1))/CJ67,"")</f>
        <v/>
      </c>
      <c r="CS67" s="20" t="s">
        <v>323</v>
      </c>
      <c r="CT67" s="35" t="s">
        <v>323</v>
      </c>
      <c r="DH67" s="37" t="str">
        <f>IF(DB67&gt;0,((DC67*0.125)+(DD67*0.25)+(DE67*0.25)+(DF67*1)+(DG67*1))/DB67,"")</f>
        <v/>
      </c>
      <c r="DJ67" s="20" t="s">
        <v>248</v>
      </c>
      <c r="DK67" s="20" t="s">
        <v>235</v>
      </c>
      <c r="DL67" s="20" t="s">
        <v>234</v>
      </c>
      <c r="DM67" s="20">
        <v>0</v>
      </c>
      <c r="DN67" s="20">
        <v>0</v>
      </c>
      <c r="DO67" s="20">
        <v>0</v>
      </c>
      <c r="DP67" s="20">
        <v>0</v>
      </c>
      <c r="DQ67" s="20">
        <v>0</v>
      </c>
      <c r="DR67" s="20">
        <v>0</v>
      </c>
      <c r="DS67" s="20">
        <v>0</v>
      </c>
      <c r="DT67" s="20">
        <v>0</v>
      </c>
      <c r="DU67" s="20">
        <v>0</v>
      </c>
      <c r="DW67" s="35">
        <v>45364</v>
      </c>
      <c r="DX67" s="35">
        <v>45378</v>
      </c>
      <c r="DY67" s="20" t="s">
        <v>237</v>
      </c>
      <c r="DZ67" s="35">
        <v>45378</v>
      </c>
      <c r="EA67" s="35" t="s">
        <v>232</v>
      </c>
      <c r="EB67" s="40">
        <v>45380</v>
      </c>
      <c r="EC67" s="35">
        <v>45290</v>
      </c>
      <c r="ED67" s="20" t="s">
        <v>228</v>
      </c>
      <c r="EE67" s="20" t="s">
        <v>247</v>
      </c>
      <c r="EF67" s="20">
        <v>16</v>
      </c>
      <c r="EG67" s="20">
        <v>1</v>
      </c>
      <c r="EH67" s="20">
        <v>1</v>
      </c>
      <c r="EI67" s="20">
        <v>5</v>
      </c>
      <c r="EJ67" s="20">
        <v>0</v>
      </c>
      <c r="EK67" s="20">
        <v>0</v>
      </c>
      <c r="EL67" s="20">
        <v>0</v>
      </c>
      <c r="EM67" s="20">
        <v>1</v>
      </c>
      <c r="EN67" s="20">
        <v>0</v>
      </c>
      <c r="EO67" s="20">
        <v>0</v>
      </c>
      <c r="EP67" s="20">
        <v>0</v>
      </c>
      <c r="EQ67" s="20">
        <v>0</v>
      </c>
      <c r="ER67" s="20">
        <v>0</v>
      </c>
      <c r="ES67" s="34">
        <f>IF(EI67&lt;&gt;"",((EJ67*0.125)+((EK67+EL67+EM67+EN67+EO67)*0.25)+((EP67+EQ67+ER67)*1))/EI67,"")</f>
        <v>0.05</v>
      </c>
      <c r="ET67" s="35">
        <v>45637</v>
      </c>
      <c r="EU67" s="20" t="s">
        <v>248</v>
      </c>
      <c r="EV67" s="20" t="s">
        <v>234</v>
      </c>
      <c r="EW67" s="20">
        <v>34</v>
      </c>
      <c r="EX67" s="20">
        <v>1</v>
      </c>
      <c r="EY67" s="20">
        <v>1</v>
      </c>
      <c r="EZ67" s="20">
        <v>5</v>
      </c>
      <c r="FA67" s="20">
        <v>0</v>
      </c>
      <c r="FB67" s="20">
        <v>0</v>
      </c>
      <c r="FC67" s="20">
        <v>0</v>
      </c>
      <c r="FD67" s="20">
        <v>0</v>
      </c>
      <c r="FE67" s="20">
        <v>0</v>
      </c>
      <c r="FF67" s="20">
        <v>0</v>
      </c>
      <c r="FG67" s="20">
        <v>0</v>
      </c>
      <c r="FH67" s="20">
        <v>0</v>
      </c>
      <c r="FI67" s="20">
        <v>0</v>
      </c>
      <c r="FJ67" s="34">
        <v>0</v>
      </c>
      <c r="FK67" s="39">
        <v>34.155006</v>
      </c>
      <c r="FL67" s="39">
        <v>-118.546246</v>
      </c>
      <c r="FM67" s="39">
        <v>33.793180576177868</v>
      </c>
      <c r="FN67" s="39">
        <v>34.516831423822133</v>
      </c>
      <c r="FO67" s="39">
        <v>-118.98348579111834</v>
      </c>
      <c r="FP67" s="39">
        <v>-118.10900620888165</v>
      </c>
      <c r="FQ67" s="39">
        <v>33.431355152355735</v>
      </c>
      <c r="FR67" s="39">
        <v>34.878656847644265</v>
      </c>
      <c r="FS67" s="39">
        <v>-119.42072558223668</v>
      </c>
      <c r="FT67" s="39">
        <v>-117.67176641776331</v>
      </c>
      <c r="FU67" s="35">
        <v>45764</v>
      </c>
      <c r="FV67" s="20" t="s">
        <v>248</v>
      </c>
      <c r="FW67" s="20" t="s">
        <v>258</v>
      </c>
      <c r="FX67" s="20">
        <v>34</v>
      </c>
      <c r="FY67" s="20">
        <v>1</v>
      </c>
      <c r="FZ67" s="20">
        <v>1</v>
      </c>
      <c r="GA67" s="20">
        <v>5</v>
      </c>
      <c r="GB67" s="20">
        <v>0</v>
      </c>
      <c r="GC67" s="20">
        <v>0</v>
      </c>
      <c r="GD67" s="20">
        <v>0</v>
      </c>
      <c r="GE67" s="20">
        <v>0</v>
      </c>
      <c r="GF67" s="20">
        <v>0</v>
      </c>
      <c r="GG67" s="20">
        <v>0</v>
      </c>
      <c r="GH67" s="20">
        <v>0</v>
      </c>
      <c r="GI67" s="20">
        <v>0</v>
      </c>
      <c r="GJ67" s="20">
        <v>0</v>
      </c>
      <c r="GK67" s="34">
        <f>IF(GA67&lt;&gt;"",((GB67*0.125)+((GC67+GD67+GE67+GF67+GG67)*0.25)+((GH67+GI67+GJ67)*1))/GA67,"")</f>
        <v>0</v>
      </c>
      <c r="GL67" s="40">
        <v>45824</v>
      </c>
      <c r="GM67" s="40">
        <v>45841</v>
      </c>
      <c r="GN67" s="20" t="s">
        <v>231</v>
      </c>
      <c r="GO67" s="40">
        <v>45841</v>
      </c>
      <c r="GP67" s="20" t="s">
        <v>232</v>
      </c>
      <c r="GQ67" s="35">
        <v>45849</v>
      </c>
      <c r="HH67" s="34" t="str">
        <f>IF(GX67&lt;&gt;"",((GY67*0.125)+((GZ67+HA67+HB67+HC67+HD67)*0.25)+((HE67+HF67+HG67)*1))/GX67,"")</f>
        <v/>
      </c>
    </row>
    <row r="68" spans="1:216" ht="15" customHeight="1" x14ac:dyDescent="0.35">
      <c r="A68" s="11" t="s">
        <v>718</v>
      </c>
      <c r="B68" s="12" t="s">
        <v>719</v>
      </c>
      <c r="C68" s="13">
        <v>43829</v>
      </c>
      <c r="D68" s="13"/>
      <c r="E68" s="14" t="s">
        <v>214</v>
      </c>
      <c r="F68" s="15" t="s">
        <v>720</v>
      </c>
      <c r="G68" s="15" t="s">
        <v>721</v>
      </c>
      <c r="H68" s="14" t="s">
        <v>591</v>
      </c>
      <c r="I68" s="16">
        <v>90807</v>
      </c>
      <c r="J68" s="17">
        <v>32412</v>
      </c>
      <c r="K68" s="18">
        <f ca="1">IF(A68&lt;&gt;"",RANDBETWEEN(1,2000)," ")</f>
        <v>1783</v>
      </c>
      <c r="L68" s="17" cm="1">
        <f t="array" ref="L68">IF(A68&lt;&gt;"",SUMPRODUCT(($E$2:$E$1303="Active") * (FK68 &gt;= $FM$2:$FM$1303) * (FK68 &lt;= $FN$2:$FN$1303) * (FL68 &gt;= $FO$2:$FO$1303) * (FL68 &lt;= $FP$2:$FP$1303)),"")</f>
        <v>14</v>
      </c>
      <c r="M68" s="17" cm="1">
        <f t="array" ref="M68">IF(A68&lt;&gt;"",SUMPRODUCT(($E$2:$E$1303="Active") * (FK68 &gt;= $FQ$2:$FQ$1303) * (FK68 &lt;= $FR$2:$FR$1303) * (FL68 &gt;= $FS$2:$FS$1303) * (FL68 &lt;= $FT$2:$FT$1303)),"")</f>
        <v>19</v>
      </c>
      <c r="N68" s="14" t="s">
        <v>287</v>
      </c>
      <c r="O68" s="14" t="s">
        <v>219</v>
      </c>
      <c r="P68" s="15" t="s">
        <v>722</v>
      </c>
      <c r="Q68" s="14" t="s">
        <v>723</v>
      </c>
      <c r="R68" s="15" t="s">
        <v>724</v>
      </c>
      <c r="S68" s="14" t="s">
        <v>224</v>
      </c>
      <c r="T68" s="20" t="s">
        <v>224</v>
      </c>
      <c r="U68" s="21"/>
      <c r="V68" s="22"/>
      <c r="W68" s="22"/>
      <c r="X68" s="22"/>
      <c r="Y68" s="22"/>
      <c r="Z68" s="22"/>
      <c r="AA68" s="48">
        <v>2025.37</v>
      </c>
      <c r="AB68" s="43">
        <v>46020.5625</v>
      </c>
      <c r="AC68" s="24">
        <v>46023</v>
      </c>
      <c r="AD68" s="25">
        <v>585</v>
      </c>
      <c r="AE68" s="25">
        <v>518</v>
      </c>
      <c r="AF68" s="26">
        <v>603</v>
      </c>
      <c r="AG68" s="20">
        <v>315</v>
      </c>
      <c r="AH68" s="22">
        <v>564</v>
      </c>
      <c r="AI68" s="26">
        <v>436</v>
      </c>
      <c r="AN68" s="27">
        <f>IF(COUNT(DV68,ES68,FJ68,GK68,HH68)&gt;0,AVERAGE(DV68,ES68,FJ68,GK68,HH68),"")</f>
        <v>5.6701631701631706E-2</v>
      </c>
      <c r="AO68" s="28">
        <f>IF((E68&lt;&gt;""),COUNTA(AP68:BW68)+COUNTIF(T68,"No"),"")</f>
        <v>0</v>
      </c>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30">
        <v>43874</v>
      </c>
      <c r="BY68" s="30">
        <v>43879</v>
      </c>
      <c r="BZ68" s="14" t="s">
        <v>226</v>
      </c>
      <c r="CA68" s="30">
        <v>43885</v>
      </c>
      <c r="CB68" s="14" t="s">
        <v>232</v>
      </c>
      <c r="CC68" s="31">
        <v>43808</v>
      </c>
      <c r="CD68" s="32" t="s">
        <v>226</v>
      </c>
      <c r="CE68" s="33" t="s">
        <v>291</v>
      </c>
      <c r="CF68" s="33" t="s">
        <v>292</v>
      </c>
      <c r="CG68" s="29">
        <v>248</v>
      </c>
      <c r="CH68" s="29">
        <v>4</v>
      </c>
      <c r="CI68" s="29">
        <v>4</v>
      </c>
      <c r="CJ68" s="29">
        <v>16</v>
      </c>
      <c r="CK68" s="29">
        <v>4</v>
      </c>
      <c r="CL68" s="29">
        <v>1</v>
      </c>
      <c r="CM68" s="29">
        <v>0</v>
      </c>
      <c r="CN68" s="34">
        <f>IF(CJ68&gt;0,((CK68*0.125)+(CL68*0.25)+(CM68*1))/CJ68,"")</f>
        <v>4.6875E-2</v>
      </c>
      <c r="CO68" s="35">
        <v>44658</v>
      </c>
      <c r="CP68" s="35">
        <v>44679</v>
      </c>
      <c r="CQ68" s="20" t="s">
        <v>237</v>
      </c>
      <c r="CR68" s="35">
        <v>44679</v>
      </c>
      <c r="CS68" s="20" t="s">
        <v>232</v>
      </c>
      <c r="CT68" s="35">
        <v>44694</v>
      </c>
      <c r="CU68" s="35">
        <v>44473</v>
      </c>
      <c r="CV68" s="11" t="s">
        <v>228</v>
      </c>
      <c r="CW68" s="20" t="s">
        <v>233</v>
      </c>
      <c r="CX68" s="11" t="s">
        <v>234</v>
      </c>
      <c r="CY68" s="20">
        <v>240</v>
      </c>
      <c r="CZ68" s="36">
        <v>3</v>
      </c>
      <c r="DA68" s="36">
        <v>3</v>
      </c>
      <c r="DB68" s="36">
        <v>12</v>
      </c>
      <c r="DC68" s="36">
        <v>0</v>
      </c>
      <c r="DD68" s="36">
        <v>1</v>
      </c>
      <c r="DE68" s="36">
        <v>1</v>
      </c>
      <c r="DF68" s="36">
        <v>2</v>
      </c>
      <c r="DG68" s="36">
        <v>0</v>
      </c>
      <c r="DH68" s="37">
        <f>IF(DB68&gt;0,((DC68*0.125)+(DD68*0.25)+(DE68*0.25)+(DF68*1)+(DG68*1))/DB68,"")</f>
        <v>0.20833333333333334</v>
      </c>
      <c r="DI68" s="35">
        <v>44743</v>
      </c>
      <c r="DJ68" s="20" t="s">
        <v>228</v>
      </c>
      <c r="DK68" s="20" t="s">
        <v>235</v>
      </c>
      <c r="DL68" s="20" t="s">
        <v>234</v>
      </c>
      <c r="DM68" s="20">
        <v>278</v>
      </c>
      <c r="DN68" s="20">
        <v>3</v>
      </c>
      <c r="DO68" s="20">
        <v>3</v>
      </c>
      <c r="DP68" s="20">
        <v>11</v>
      </c>
      <c r="DQ68" s="20">
        <v>0</v>
      </c>
      <c r="DR68" s="20">
        <v>0</v>
      </c>
      <c r="DS68" s="20">
        <v>0</v>
      </c>
      <c r="DT68" s="20">
        <v>0</v>
      </c>
      <c r="DU68" s="20">
        <v>1</v>
      </c>
      <c r="DV68" s="37" cm="1">
        <f t="array" ref="DV68">IF(AND(DI68:DP68&lt;&gt;""),((DQ68*0.125)+(DR68*0.25)+(DS68*0.25)+(DT68*1)+(DU68*1))/DP68,"")</f>
        <v>9.0909090909090912E-2</v>
      </c>
      <c r="DW68" s="21">
        <v>45363</v>
      </c>
      <c r="DX68" s="35">
        <v>45377</v>
      </c>
      <c r="DY68" s="20" t="s">
        <v>237</v>
      </c>
      <c r="DZ68" s="35">
        <v>45377</v>
      </c>
      <c r="EA68" s="35" t="s">
        <v>232</v>
      </c>
      <c r="EB68" s="40">
        <v>45380</v>
      </c>
      <c r="EC68" s="35">
        <v>45265</v>
      </c>
      <c r="ED68" s="20" t="s">
        <v>228</v>
      </c>
      <c r="EE68" s="20" t="s">
        <v>247</v>
      </c>
      <c r="EF68" s="20">
        <v>320</v>
      </c>
      <c r="EG68" s="20">
        <v>3</v>
      </c>
      <c r="EH68" s="20">
        <v>3</v>
      </c>
      <c r="EI68" s="20">
        <v>15</v>
      </c>
      <c r="EJ68" s="20">
        <v>0</v>
      </c>
      <c r="EK68" s="20">
        <v>0</v>
      </c>
      <c r="EL68" s="20">
        <v>1</v>
      </c>
      <c r="EM68" s="20">
        <v>0</v>
      </c>
      <c r="EN68" s="20">
        <v>0</v>
      </c>
      <c r="EO68" s="20">
        <v>0</v>
      </c>
      <c r="EP68" s="20">
        <v>1</v>
      </c>
      <c r="EQ68" s="20">
        <v>0</v>
      </c>
      <c r="ER68" s="20">
        <v>0</v>
      </c>
      <c r="ES68" s="34">
        <f>IF(EI68&lt;&gt;"",((EJ68*0.125)+((EK68+EL68+EM68+EN68+EO68)*0.25)+((EP68+EQ68+ER68)*1))/EI68,"")</f>
        <v>8.3333333333333329E-2</v>
      </c>
      <c r="ET68" s="35">
        <v>45435</v>
      </c>
      <c r="EU68" s="20" t="s">
        <v>248</v>
      </c>
      <c r="EV68" s="20" t="s">
        <v>247</v>
      </c>
      <c r="EW68" s="20">
        <v>143</v>
      </c>
      <c r="EX68" s="20">
        <v>2</v>
      </c>
      <c r="EY68" s="20">
        <v>2</v>
      </c>
      <c r="EZ68" s="28">
        <f>143*0.08</f>
        <v>11.44</v>
      </c>
      <c r="FA68" s="20">
        <v>8</v>
      </c>
      <c r="FB68" s="20">
        <v>0</v>
      </c>
      <c r="FC68" s="20">
        <v>0</v>
      </c>
      <c r="FD68" s="20">
        <v>1</v>
      </c>
      <c r="FE68" s="20">
        <v>0</v>
      </c>
      <c r="FF68" s="20">
        <v>0</v>
      </c>
      <c r="FG68" s="20">
        <v>0</v>
      </c>
      <c r="FH68" s="20">
        <v>0</v>
      </c>
      <c r="FI68" s="20">
        <v>0</v>
      </c>
      <c r="FJ68" s="34">
        <f>IF(EZ68&lt;&gt;"",((FA68*0.125)+((FB68+FC68+FD68+FE68+FF68)*0.25)+((FG68+FH68+FI68)*1))/EZ68,"")</f>
        <v>0.10926573426573427</v>
      </c>
      <c r="FK68" s="39">
        <v>33.830706999999997</v>
      </c>
      <c r="FL68" s="39">
        <v>-118.175336</v>
      </c>
      <c r="FM68" s="39">
        <v>33.468881576177864</v>
      </c>
      <c r="FN68" s="39">
        <v>34.192532423822129</v>
      </c>
      <c r="FO68" s="39">
        <v>-118.61091013080095</v>
      </c>
      <c r="FP68" s="39">
        <v>-117.73976186919906</v>
      </c>
      <c r="FQ68" s="39">
        <v>33.107056152355732</v>
      </c>
      <c r="FR68" s="39">
        <v>34.554357847644262</v>
      </c>
      <c r="FS68" s="39">
        <v>-119.04648426160189</v>
      </c>
      <c r="FT68" s="39">
        <v>-117.30418773839811</v>
      </c>
      <c r="FU68" s="35">
        <v>45950</v>
      </c>
      <c r="FV68" s="20" t="s">
        <v>248</v>
      </c>
      <c r="FW68" s="20" t="s">
        <v>295</v>
      </c>
      <c r="FX68" s="20">
        <v>217</v>
      </c>
      <c r="FY68" s="20">
        <v>1</v>
      </c>
      <c r="FZ68" s="20">
        <v>1</v>
      </c>
      <c r="GA68" s="20">
        <v>15</v>
      </c>
      <c r="GB68" s="20">
        <v>0</v>
      </c>
      <c r="GC68" s="20">
        <v>0</v>
      </c>
      <c r="GD68" s="20">
        <v>0</v>
      </c>
      <c r="GE68" s="20">
        <v>0</v>
      </c>
      <c r="GF68" s="20">
        <v>0</v>
      </c>
      <c r="GG68" s="20">
        <v>0</v>
      </c>
      <c r="GH68" s="20">
        <v>0</v>
      </c>
      <c r="GI68" s="20">
        <v>0</v>
      </c>
      <c r="GJ68" s="20">
        <v>0</v>
      </c>
      <c r="GK68" s="34">
        <f>IF(GA68&lt;&gt;"",((GB68*0.125)+((GC68+GD68+GE68+GF68+GG68)*0.25)+((GH68+GI68+GJ68)*1))/GA68,"")</f>
        <v>0</v>
      </c>
      <c r="GL68" s="40">
        <v>45866</v>
      </c>
      <c r="GM68" s="40">
        <v>45966</v>
      </c>
      <c r="GN68" s="20" t="s">
        <v>231</v>
      </c>
      <c r="GO68" s="40">
        <v>45966</v>
      </c>
      <c r="GP68" s="20" t="s">
        <v>232</v>
      </c>
      <c r="GQ68" s="35">
        <v>45982</v>
      </c>
      <c r="GR68" s="35">
        <v>46126</v>
      </c>
      <c r="GS68" s="20" t="s">
        <v>248</v>
      </c>
      <c r="GT68" s="20" t="s">
        <v>331</v>
      </c>
      <c r="GU68" s="20">
        <v>65</v>
      </c>
      <c r="GV68" s="20">
        <v>2</v>
      </c>
      <c r="GW68" s="20">
        <v>1</v>
      </c>
      <c r="GX68" s="20">
        <v>5</v>
      </c>
      <c r="GY68" s="20">
        <v>0</v>
      </c>
      <c r="GZ68" s="20">
        <v>0</v>
      </c>
      <c r="HA68" s="20">
        <v>0</v>
      </c>
      <c r="HB68" s="20">
        <v>0</v>
      </c>
      <c r="HC68" s="20">
        <v>0</v>
      </c>
      <c r="HD68" s="20">
        <v>0</v>
      </c>
      <c r="HE68" s="20">
        <v>0</v>
      </c>
      <c r="HF68" s="20">
        <v>0</v>
      </c>
      <c r="HG68" s="20">
        <v>0</v>
      </c>
      <c r="HH68" s="34">
        <f>IF(GX68&lt;&gt;"",((GY68*0.125)+((GZ68+HA68+HB68+HC68+HD68)*0.25)+((HE68+HF68+HG68)*1))/GX68,"")</f>
        <v>0</v>
      </c>
    </row>
    <row r="69" spans="1:216" ht="15" customHeight="1" x14ac:dyDescent="0.35">
      <c r="A69" s="14" t="s">
        <v>725</v>
      </c>
      <c r="B69" s="12" t="s">
        <v>726</v>
      </c>
      <c r="C69" s="13">
        <v>43009</v>
      </c>
      <c r="D69" s="13">
        <v>45545</v>
      </c>
      <c r="E69" s="14" t="s">
        <v>214</v>
      </c>
      <c r="F69" s="15" t="s">
        <v>727</v>
      </c>
      <c r="G69" s="15" t="s">
        <v>728</v>
      </c>
      <c r="H69" s="14" t="s">
        <v>591</v>
      </c>
      <c r="I69" s="16">
        <v>91731</v>
      </c>
      <c r="J69" s="17">
        <v>28197</v>
      </c>
      <c r="K69" s="18">
        <f ca="1">IF(A69&lt;&gt;"",RANDBETWEEN(1,2000)," ")</f>
        <v>1216</v>
      </c>
      <c r="L69" s="17" cm="1">
        <f t="array" ref="L69">IF(A69&lt;&gt;"",SUMPRODUCT(($E$2:$E$1303="Active") * (FK69 &gt;= $FM$2:$FM$1303) * (FK69 &lt;= $FN$2:$FN$1303) * (FL69 &gt;= $FO$2:$FO$1303) * (FL69 &lt;= $FP$2:$FP$1303)),"")</f>
        <v>12</v>
      </c>
      <c r="M69" s="17" cm="1">
        <f t="array" ref="M69">IF(A69&lt;&gt;"",SUMPRODUCT(($E$2:$E$1303="Active") * (FK69 &gt;= $FQ$2:$FQ$1303) * (FK69 &lt;= $FR$2:$FR$1303) * (FL69 &gt;= $FS$2:$FS$1303) * (FL69 &lt;= $FT$2:$FT$1303)),"")</f>
        <v>19</v>
      </c>
      <c r="N69" s="14" t="s">
        <v>287</v>
      </c>
      <c r="O69" s="14" t="s">
        <v>219</v>
      </c>
      <c r="P69" s="15" t="s">
        <v>729</v>
      </c>
      <c r="Q69" s="14" t="s">
        <v>730</v>
      </c>
      <c r="R69" s="15" t="s">
        <v>731</v>
      </c>
      <c r="S69" s="14" t="s">
        <v>224</v>
      </c>
      <c r="T69" s="20" t="s">
        <v>224</v>
      </c>
      <c r="U69" s="21"/>
      <c r="V69" s="22"/>
      <c r="W69" s="22"/>
      <c r="X69" s="22"/>
      <c r="Y69" s="22"/>
      <c r="Z69" s="22"/>
      <c r="AA69" s="48">
        <v>2025.3</v>
      </c>
      <c r="AB69" s="43">
        <v>46006.375</v>
      </c>
      <c r="AC69" s="24">
        <v>46023</v>
      </c>
      <c r="AD69" s="25">
        <v>162</v>
      </c>
      <c r="AE69" s="25">
        <v>39</v>
      </c>
      <c r="AF69" s="26">
        <v>265</v>
      </c>
      <c r="AG69" s="20">
        <v>265</v>
      </c>
      <c r="AH69" s="22">
        <v>158</v>
      </c>
      <c r="AI69" s="26">
        <v>180</v>
      </c>
      <c r="AN69" s="27">
        <f>IF(COUNT(DV69,ES69,FJ69,GK69,HH69)&gt;0,AVERAGE(DV69,ES69,FJ69,GK69,HH69),"")</f>
        <v>0.1111111111111111</v>
      </c>
      <c r="AO69" s="28">
        <f>IF((E69&lt;&gt;""),COUNTA(AP69:BW69)+COUNTIF(T69,"No"),"")</f>
        <v>0</v>
      </c>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30">
        <v>43892</v>
      </c>
      <c r="BY69" s="30">
        <v>43899</v>
      </c>
      <c r="BZ69" s="14" t="s">
        <v>226</v>
      </c>
      <c r="CA69" s="30">
        <v>43907</v>
      </c>
      <c r="CB69" s="14" t="s">
        <v>232</v>
      </c>
      <c r="CC69" s="31">
        <v>43910</v>
      </c>
      <c r="CD69" s="32" t="s">
        <v>364</v>
      </c>
      <c r="CE69" s="33" t="s">
        <v>380</v>
      </c>
      <c r="CF69" s="33" t="s">
        <v>321</v>
      </c>
      <c r="CG69" s="29">
        <v>158</v>
      </c>
      <c r="CH69" s="29">
        <v>3</v>
      </c>
      <c r="CI69" s="29">
        <v>3</v>
      </c>
      <c r="CJ69" s="29">
        <v>15</v>
      </c>
      <c r="CK69" s="29">
        <v>0</v>
      </c>
      <c r="CL69" s="29">
        <v>4</v>
      </c>
      <c r="CM69" s="29">
        <v>7</v>
      </c>
      <c r="CN69" s="53">
        <f>IF(CJ69&gt;0,((CK69*0.125)+(CL69*0.25)+(CM69*1))/CJ69,"")</f>
        <v>0.53333333333333333</v>
      </c>
      <c r="CO69" s="35">
        <v>44442</v>
      </c>
      <c r="CP69" s="35">
        <v>44449</v>
      </c>
      <c r="CQ69" s="20" t="s">
        <v>507</v>
      </c>
      <c r="CR69" s="35">
        <v>44470</v>
      </c>
      <c r="CS69" s="20" t="s">
        <v>232</v>
      </c>
      <c r="CT69" s="35">
        <v>44449</v>
      </c>
      <c r="CU69" s="35">
        <v>44263</v>
      </c>
      <c r="CV69" s="11" t="s">
        <v>228</v>
      </c>
      <c r="CW69" s="11" t="s">
        <v>293</v>
      </c>
      <c r="CX69" s="11" t="s">
        <v>247</v>
      </c>
      <c r="CY69" s="20">
        <v>105</v>
      </c>
      <c r="CZ69" s="36">
        <v>3</v>
      </c>
      <c r="DA69" s="36">
        <v>3</v>
      </c>
      <c r="DB69" s="36">
        <v>15</v>
      </c>
      <c r="DC69" s="36">
        <v>0</v>
      </c>
      <c r="DD69" s="36">
        <v>0</v>
      </c>
      <c r="DE69" s="36">
        <v>1</v>
      </c>
      <c r="DF69" s="36">
        <v>2</v>
      </c>
      <c r="DG69" s="36">
        <v>3</v>
      </c>
      <c r="DH69" s="46">
        <f>IF(DB69&gt;0,((DC69*0.125)+(DD69*0.25)+(DE69*0.25)+(DF69*1)+(DG69*1))/DB69,"")</f>
        <v>0.35</v>
      </c>
      <c r="DI69" s="35">
        <v>44743</v>
      </c>
      <c r="DJ69" s="20" t="s">
        <v>228</v>
      </c>
      <c r="DK69" s="20" t="s">
        <v>235</v>
      </c>
      <c r="DL69" s="20" t="s">
        <v>234</v>
      </c>
      <c r="DM69" s="20">
        <v>108</v>
      </c>
      <c r="DN69" s="20">
        <v>2</v>
      </c>
      <c r="DO69" s="20">
        <v>2</v>
      </c>
      <c r="DP69" s="20">
        <v>9</v>
      </c>
      <c r="DQ69" s="20">
        <v>0</v>
      </c>
      <c r="DR69" s="20">
        <v>0</v>
      </c>
      <c r="DS69" s="20">
        <v>0</v>
      </c>
      <c r="DT69" s="20">
        <v>1</v>
      </c>
      <c r="DU69" s="20">
        <v>3</v>
      </c>
      <c r="DV69" s="49" cm="1">
        <f t="array" ref="DV69">IF(AND(DI69:DP69&lt;&gt;""),((DQ69*0.125)+(DR69*0.25)+(DS69*0.25)+(DT69*1)+(DU69*1))/DP69,"")</f>
        <v>0.44444444444444442</v>
      </c>
      <c r="DW69" s="21">
        <v>45363</v>
      </c>
      <c r="DX69" s="35">
        <v>45377</v>
      </c>
      <c r="DY69" s="20" t="s">
        <v>237</v>
      </c>
      <c r="DZ69" s="35">
        <v>45377</v>
      </c>
      <c r="EA69" s="35" t="s">
        <v>232</v>
      </c>
      <c r="EB69" s="40">
        <v>45380</v>
      </c>
      <c r="EC69" s="35">
        <v>45211</v>
      </c>
      <c r="ED69" s="20" t="s">
        <v>248</v>
      </c>
      <c r="EE69" s="20" t="s">
        <v>247</v>
      </c>
      <c r="EF69" s="20">
        <v>27</v>
      </c>
      <c r="EG69" s="20">
        <v>1</v>
      </c>
      <c r="EH69" s="20">
        <v>1</v>
      </c>
      <c r="EI69" s="20">
        <v>5</v>
      </c>
      <c r="EJ69" s="20">
        <v>0</v>
      </c>
      <c r="EK69" s="20">
        <v>0</v>
      </c>
      <c r="EL69" s="20">
        <v>0</v>
      </c>
      <c r="EM69" s="20">
        <v>0</v>
      </c>
      <c r="EN69" s="20">
        <v>0</v>
      </c>
      <c r="EO69" s="20">
        <v>0</v>
      </c>
      <c r="EP69" s="20">
        <v>0</v>
      </c>
      <c r="EQ69" s="20">
        <v>0</v>
      </c>
      <c r="ER69" s="20">
        <v>0</v>
      </c>
      <c r="ES69" s="34">
        <f>IF(EI69&lt;&gt;"",((EJ69*0.125)+((EK69+EL69+EM69+EN69+EO69)*0.25)+((EP69+EQ69+ER69)*1))/EI69,"")</f>
        <v>0</v>
      </c>
      <c r="ET69" s="35">
        <v>45579</v>
      </c>
      <c r="EU69" s="20" t="s">
        <v>248</v>
      </c>
      <c r="EV69" s="20" t="s">
        <v>234</v>
      </c>
      <c r="EW69" s="20">
        <v>63</v>
      </c>
      <c r="EX69" s="20">
        <v>2</v>
      </c>
      <c r="EY69" s="20">
        <v>2</v>
      </c>
      <c r="EZ69" s="20">
        <v>5</v>
      </c>
      <c r="FA69" s="20">
        <v>0</v>
      </c>
      <c r="FB69" s="20">
        <v>0</v>
      </c>
      <c r="FC69" s="20">
        <v>0</v>
      </c>
      <c r="FD69" s="20">
        <v>0</v>
      </c>
      <c r="FE69" s="20">
        <v>0</v>
      </c>
      <c r="FF69" s="20">
        <v>0</v>
      </c>
      <c r="FG69" s="20">
        <v>0</v>
      </c>
      <c r="FH69" s="20">
        <v>0</v>
      </c>
      <c r="FI69" s="20">
        <v>0</v>
      </c>
      <c r="FJ69" s="34">
        <f>IF(EZ69&lt;&gt;"",((FA69*0.125)+((FB69+FC69+FD69+FE69+FF69)*0.25)+((FG69+FH69+FI69)*1))/EZ69,"")</f>
        <v>0</v>
      </c>
      <c r="FK69" s="39">
        <v>34.079940000000001</v>
      </c>
      <c r="FL69" s="39">
        <v>-118.045357</v>
      </c>
      <c r="FM69" s="39">
        <v>33.718114576177868</v>
      </c>
      <c r="FN69" s="39">
        <v>34.441765423822133</v>
      </c>
      <c r="FO69" s="39">
        <v>-118.48220886032571</v>
      </c>
      <c r="FP69" s="39">
        <v>-117.60850513967428</v>
      </c>
      <c r="FQ69" s="39">
        <v>33.356289152355735</v>
      </c>
      <c r="FR69" s="39">
        <v>34.803590847644266</v>
      </c>
      <c r="FS69" s="39">
        <v>-118.91906072065143</v>
      </c>
      <c r="FT69" s="39">
        <v>-117.17165327934856</v>
      </c>
      <c r="FU69" s="35">
        <v>45715</v>
      </c>
      <c r="FV69" s="20" t="s">
        <v>248</v>
      </c>
      <c r="FW69" s="20" t="s">
        <v>247</v>
      </c>
      <c r="FX69" s="20">
        <v>94</v>
      </c>
      <c r="FY69" s="20">
        <v>2</v>
      </c>
      <c r="FZ69" s="20">
        <v>2</v>
      </c>
      <c r="GA69" s="20">
        <v>7</v>
      </c>
      <c r="GB69" s="20">
        <v>0</v>
      </c>
      <c r="GC69" s="20">
        <v>0</v>
      </c>
      <c r="GD69" s="20">
        <v>0</v>
      </c>
      <c r="GE69" s="20">
        <v>0</v>
      </c>
      <c r="GF69" s="20">
        <v>0</v>
      </c>
      <c r="GG69" s="20">
        <v>0</v>
      </c>
      <c r="GH69" s="20">
        <v>0</v>
      </c>
      <c r="GI69" s="20">
        <v>0</v>
      </c>
      <c r="GJ69" s="20">
        <v>0</v>
      </c>
      <c r="GK69" s="34">
        <f>IF(GA69&lt;&gt;"",((GB69*0.125)+((GC69+GD69+GE69+GF69+GG69)*0.25)+((GH69+GI69+GJ69)*1))/GA69,"")</f>
        <v>0</v>
      </c>
      <c r="GL69" s="40">
        <v>45826</v>
      </c>
      <c r="GM69" s="40">
        <v>45841</v>
      </c>
      <c r="GN69" s="20" t="s">
        <v>231</v>
      </c>
      <c r="GO69" s="40">
        <v>45841</v>
      </c>
      <c r="GP69" s="20" t="s">
        <v>232</v>
      </c>
      <c r="GQ69" s="35">
        <v>45849</v>
      </c>
      <c r="HH69" s="34" t="str">
        <f>IF(GX69&lt;&gt;"",((GY69*0.125)+((GZ69+HA69+HB69+HC69+HD69)*0.25)+((HE69+HF69+HG69)*1))/GX69,"")</f>
        <v/>
      </c>
    </row>
    <row r="70" spans="1:216" ht="15" customHeight="1" x14ac:dyDescent="0.35">
      <c r="A70" s="14" t="s">
        <v>732</v>
      </c>
      <c r="B70" s="12" t="s">
        <v>733</v>
      </c>
      <c r="C70" s="13">
        <v>43009</v>
      </c>
      <c r="D70" s="13">
        <v>46070</v>
      </c>
      <c r="E70" s="14" t="s">
        <v>214</v>
      </c>
      <c r="F70" s="15" t="s">
        <v>734</v>
      </c>
      <c r="G70" s="15" t="s">
        <v>735</v>
      </c>
      <c r="H70" s="14" t="s">
        <v>591</v>
      </c>
      <c r="I70" s="16">
        <v>92563</v>
      </c>
      <c r="J70" s="17">
        <v>73224</v>
      </c>
      <c r="K70" s="18">
        <f ca="1">IF(A70&lt;&gt;"",RANDBETWEEN(1,2000)," ")</f>
        <v>678</v>
      </c>
      <c r="L70" s="17" cm="1">
        <f t="array" ref="L70">IF(A70&lt;&gt;"",SUMPRODUCT(($E$2:$E$1303="Active") * (FK70 &gt;= $FM$2:$FM$1303) * (FK70 &lt;= $FN$2:$FN$1303) * (FL70 &gt;= $FO$2:$FO$1303) * (FL70 &lt;= $FP$2:$FP$1303)),"")</f>
        <v>4</v>
      </c>
      <c r="M70" s="17" cm="1">
        <f t="array" ref="M70">IF(A70&lt;&gt;"",SUMPRODUCT(($E$2:$E$1303="Active") * (FK70 &gt;= $FQ$2:$FQ$1303) * (FK70 &lt;= $FR$2:$FR$1303) * (FL70 &gt;= $FS$2:$FS$1303) * (FL70 &lt;= $FT$2:$FT$1303)),"")</f>
        <v>13</v>
      </c>
      <c r="N70" s="14" t="s">
        <v>287</v>
      </c>
      <c r="O70" s="14" t="s">
        <v>219</v>
      </c>
      <c r="P70" s="15" t="s">
        <v>736</v>
      </c>
      <c r="Q70" s="14" t="s">
        <v>737</v>
      </c>
      <c r="R70" s="15" t="s">
        <v>738</v>
      </c>
      <c r="S70" s="14" t="s">
        <v>224</v>
      </c>
      <c r="T70" s="20" t="s">
        <v>224</v>
      </c>
      <c r="U70" s="21"/>
      <c r="V70" s="22"/>
      <c r="W70" s="22"/>
      <c r="X70" s="22"/>
      <c r="Y70" s="22"/>
      <c r="Z70" s="22"/>
      <c r="AA70" s="48">
        <v>2025.2</v>
      </c>
      <c r="AB70" s="43">
        <v>45930.541666666664</v>
      </c>
      <c r="AC70" s="24">
        <v>46023</v>
      </c>
      <c r="AD70" s="25">
        <v>380</v>
      </c>
      <c r="AE70" s="25">
        <v>364</v>
      </c>
      <c r="AF70" s="26">
        <v>392</v>
      </c>
      <c r="AG70" s="20">
        <v>671</v>
      </c>
      <c r="AH70" s="22">
        <v>756</v>
      </c>
      <c r="AI70" s="26">
        <v>815</v>
      </c>
      <c r="AN70" s="27">
        <f>IF(COUNT(DV70,ES70,FJ70,GK70,HH70)&gt;0,AVERAGE(DV70,ES70,FJ70,GK70,HH70),"")</f>
        <v>0.23083333333333333</v>
      </c>
      <c r="AO70" s="28">
        <f>IF((E70&lt;&gt;""),COUNTA(AP70:BW70)+COUNTIF(T70,"No"),"")</f>
        <v>0</v>
      </c>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30">
        <v>44146</v>
      </c>
      <c r="BY70" s="30">
        <v>44148</v>
      </c>
      <c r="BZ70" s="14" t="s">
        <v>226</v>
      </c>
      <c r="CA70" s="30">
        <v>44151</v>
      </c>
      <c r="CB70" s="14" t="s">
        <v>232</v>
      </c>
      <c r="CC70" s="31">
        <v>43908</v>
      </c>
      <c r="CD70" s="32" t="s">
        <v>364</v>
      </c>
      <c r="CE70" s="33" t="s">
        <v>380</v>
      </c>
      <c r="CF70" s="33" t="s">
        <v>321</v>
      </c>
      <c r="CG70" s="29">
        <v>194</v>
      </c>
      <c r="CH70" s="29">
        <v>2</v>
      </c>
      <c r="CI70" s="29">
        <v>2</v>
      </c>
      <c r="CJ70" s="29">
        <v>10</v>
      </c>
      <c r="CK70" s="29">
        <v>4</v>
      </c>
      <c r="CL70" s="29">
        <v>2</v>
      </c>
      <c r="CM70" s="29">
        <v>3</v>
      </c>
      <c r="CN70" s="34">
        <f>IF(CJ70&gt;0,((CK70*0.125)+(CL70*0.25)+(CM70*1))/CJ70,"")</f>
        <v>0.4</v>
      </c>
      <c r="CO70" s="35">
        <v>44798</v>
      </c>
      <c r="CP70" s="35">
        <v>44810</v>
      </c>
      <c r="CQ70" s="20" t="s">
        <v>237</v>
      </c>
      <c r="CR70" s="35">
        <v>44810</v>
      </c>
      <c r="CS70" s="20" t="s">
        <v>232</v>
      </c>
      <c r="CT70" s="35">
        <v>44816</v>
      </c>
      <c r="CU70" s="35">
        <v>44259</v>
      </c>
      <c r="CV70" s="11" t="s">
        <v>228</v>
      </c>
      <c r="CW70" s="11" t="s">
        <v>293</v>
      </c>
      <c r="CX70" s="11" t="s">
        <v>247</v>
      </c>
      <c r="CY70" s="20">
        <v>238</v>
      </c>
      <c r="CZ70" s="36">
        <v>4</v>
      </c>
      <c r="DA70" s="36">
        <v>4</v>
      </c>
      <c r="DB70" s="36">
        <v>20</v>
      </c>
      <c r="DC70" s="36">
        <v>0</v>
      </c>
      <c r="DD70" s="36">
        <v>1</v>
      </c>
      <c r="DE70" s="36">
        <v>0</v>
      </c>
      <c r="DF70" s="36">
        <v>0</v>
      </c>
      <c r="DG70" s="36">
        <v>3</v>
      </c>
      <c r="DH70" s="37">
        <f>IF(DB70&gt;0,((DC70*0.125)+(DD70*0.25)+(DE70*0.25)+(DF70*1)+(DG70*1))/DB70,"")</f>
        <v>0.16250000000000001</v>
      </c>
      <c r="DI70" s="35">
        <v>44606</v>
      </c>
      <c r="DJ70" s="20" t="s">
        <v>228</v>
      </c>
      <c r="DK70" s="20" t="s">
        <v>294</v>
      </c>
      <c r="DL70" s="20" t="s">
        <v>247</v>
      </c>
      <c r="DM70" s="20">
        <v>163</v>
      </c>
      <c r="DN70" s="20">
        <v>3</v>
      </c>
      <c r="DO70" s="20">
        <v>3</v>
      </c>
      <c r="DP70" s="20">
        <v>15</v>
      </c>
      <c r="DQ70" s="20">
        <v>0</v>
      </c>
      <c r="DR70" s="20">
        <v>2</v>
      </c>
      <c r="DS70" s="20">
        <v>1</v>
      </c>
      <c r="DT70" s="20">
        <v>1</v>
      </c>
      <c r="DU70" s="20">
        <v>1</v>
      </c>
      <c r="DV70" s="37" cm="1">
        <f t="array" ref="DV70">IF(AND(DI70:DP70&lt;&gt;""),((DQ70*0.125)+(DR70*0.25)+(DS70*0.25)+(DT70*1)+(DU70*1))/DP70,"")</f>
        <v>0.18333333333333332</v>
      </c>
      <c r="DW70" s="21">
        <v>45362</v>
      </c>
      <c r="DX70" s="35">
        <v>45372</v>
      </c>
      <c r="DY70" s="20" t="s">
        <v>237</v>
      </c>
      <c r="DZ70" s="35">
        <v>45372</v>
      </c>
      <c r="EA70" s="35" t="s">
        <v>232</v>
      </c>
      <c r="EB70" s="40">
        <v>45380</v>
      </c>
      <c r="EC70" s="35">
        <v>45239</v>
      </c>
      <c r="ED70" s="20" t="s">
        <v>248</v>
      </c>
      <c r="EE70" s="20" t="s">
        <v>247</v>
      </c>
      <c r="EF70" s="20">
        <v>171</v>
      </c>
      <c r="EG70" s="20">
        <v>2</v>
      </c>
      <c r="EH70" s="20">
        <v>2</v>
      </c>
      <c r="EI70" s="20">
        <v>10</v>
      </c>
      <c r="EJ70" s="20">
        <v>0</v>
      </c>
      <c r="EK70" s="20">
        <v>0</v>
      </c>
      <c r="EL70" s="20">
        <v>0</v>
      </c>
      <c r="EM70" s="20">
        <v>0</v>
      </c>
      <c r="EN70" s="20">
        <v>0</v>
      </c>
      <c r="EO70" s="20">
        <v>0</v>
      </c>
      <c r="EP70" s="20">
        <v>1</v>
      </c>
      <c r="EQ70" s="20">
        <v>0</v>
      </c>
      <c r="ER70" s="20">
        <v>1</v>
      </c>
      <c r="ES70" s="34">
        <f>IF(EI70&lt;&gt;"",((EJ70*0.125)+((EK70+EL70+EM70+EN70+EO70)*0.25)+((EP70+EQ70+ER70)*1))/EI70,"")</f>
        <v>0.2</v>
      </c>
      <c r="ET70" s="35">
        <v>45385</v>
      </c>
      <c r="EU70" s="20" t="s">
        <v>228</v>
      </c>
      <c r="EV70" s="20" t="s">
        <v>247</v>
      </c>
      <c r="EW70" s="20">
        <v>417</v>
      </c>
      <c r="EX70" s="20">
        <v>3</v>
      </c>
      <c r="EY70" s="20">
        <v>3</v>
      </c>
      <c r="EZ70" s="28">
        <v>25</v>
      </c>
      <c r="FA70" s="20">
        <v>0</v>
      </c>
      <c r="FB70" s="20">
        <v>0</v>
      </c>
      <c r="FC70" s="20">
        <v>0</v>
      </c>
      <c r="FD70" s="20">
        <v>2</v>
      </c>
      <c r="FE70" s="20">
        <v>0</v>
      </c>
      <c r="FF70" s="20">
        <v>0</v>
      </c>
      <c r="FG70" s="20">
        <v>5</v>
      </c>
      <c r="FH70" s="20">
        <v>1</v>
      </c>
      <c r="FI70" s="20">
        <v>1</v>
      </c>
      <c r="FJ70" s="46">
        <f>IF(EZ70&lt;&gt;"",((FA70*0.125)+((FB70+FC70+FD70+FE70+FF70)*0.25)+((FG70+FH70+FI70)*1))/EZ70,"")</f>
        <v>0.3</v>
      </c>
      <c r="FK70" s="39">
        <v>33.586008</v>
      </c>
      <c r="FL70" s="39">
        <v>-117.14095500000001</v>
      </c>
      <c r="FM70" s="39">
        <v>33.224182576177867</v>
      </c>
      <c r="FN70" s="39">
        <v>33.947833423822132</v>
      </c>
      <c r="FO70" s="39">
        <v>-117.5752898688134</v>
      </c>
      <c r="FP70" s="39">
        <v>-116.70662013118661</v>
      </c>
      <c r="FQ70" s="39">
        <v>32.862357152355735</v>
      </c>
      <c r="FR70" s="39">
        <v>34.309658847644265</v>
      </c>
      <c r="FS70" s="39">
        <v>-118.00962473762678</v>
      </c>
      <c r="FT70" s="39">
        <v>-116.27228526237323</v>
      </c>
      <c r="FU70" s="35">
        <v>45733</v>
      </c>
      <c r="FV70" s="20" t="s">
        <v>248</v>
      </c>
      <c r="FW70" s="20" t="s">
        <v>247</v>
      </c>
      <c r="FX70" s="20">
        <v>397</v>
      </c>
      <c r="FY70" s="20">
        <v>3</v>
      </c>
      <c r="FZ70" s="20">
        <v>3</v>
      </c>
      <c r="GA70" s="20">
        <v>25</v>
      </c>
      <c r="GB70" s="20">
        <v>0</v>
      </c>
      <c r="GC70" s="20">
        <v>0</v>
      </c>
      <c r="GD70" s="20">
        <v>0</v>
      </c>
      <c r="GE70" s="20">
        <v>0</v>
      </c>
      <c r="GF70" s="20">
        <v>0</v>
      </c>
      <c r="GG70" s="20">
        <v>0</v>
      </c>
      <c r="GH70" s="20">
        <v>2</v>
      </c>
      <c r="GI70" s="20">
        <v>2</v>
      </c>
      <c r="GJ70" s="20">
        <v>2</v>
      </c>
      <c r="GK70" s="34">
        <f>IF(GA70&lt;&gt;"",((GB70*0.125)+((GC70+GD70+GE70+GF70+GG70)*0.25)+((GH70+GI70+GJ70)*1))/GA70,"")</f>
        <v>0.24</v>
      </c>
      <c r="GL70" s="40">
        <v>45814</v>
      </c>
      <c r="GM70" s="40">
        <v>45820</v>
      </c>
      <c r="GN70" s="20" t="s">
        <v>231</v>
      </c>
      <c r="GO70" s="40">
        <v>45820</v>
      </c>
      <c r="GP70" s="20" t="s">
        <v>232</v>
      </c>
      <c r="GQ70" s="35">
        <v>45884</v>
      </c>
      <c r="HH70" s="34" t="str">
        <f>IF(GX70&lt;&gt;"",((GY70*0.125)+((GZ70+HA70+HB70+HC70+HD70)*0.25)+((HE70+HF70+HG70)*1))/GX70,"")</f>
        <v/>
      </c>
    </row>
    <row r="71" spans="1:216" ht="15" customHeight="1" x14ac:dyDescent="0.35">
      <c r="A71" s="11" t="s">
        <v>739</v>
      </c>
      <c r="B71" s="12" t="s">
        <v>740</v>
      </c>
      <c r="C71" s="13">
        <v>43009</v>
      </c>
      <c r="D71" s="13"/>
      <c r="E71" s="14" t="s">
        <v>214</v>
      </c>
      <c r="F71" s="15" t="s">
        <v>741</v>
      </c>
      <c r="G71" s="15" t="s">
        <v>742</v>
      </c>
      <c r="H71" s="14" t="s">
        <v>591</v>
      </c>
      <c r="I71" s="16">
        <v>92020</v>
      </c>
      <c r="J71" s="17">
        <v>60454</v>
      </c>
      <c r="K71" s="18">
        <f ca="1">IF(A71&lt;&gt;"",RANDBETWEEN(1,2000)," ")</f>
        <v>1773</v>
      </c>
      <c r="L71" s="17" cm="1">
        <f t="array" ref="L71">IF(A71&lt;&gt;"",SUMPRODUCT(($E$2:$E$1303="Active") * (FK71 &gt;= $FM$2:$FM$1303) * (FK71 &lt;= $FN$2:$FN$1303) * (FL71 &gt;= $FO$2:$FO$1303) * (FL71 &lt;= $FP$2:$FP$1303)),"")</f>
        <v>4</v>
      </c>
      <c r="M71" s="17" cm="1">
        <f t="array" ref="M71">IF(A71&lt;&gt;"",SUMPRODUCT(($E$2:$E$1303="Active") * (FK71 &gt;= $FQ$2:$FQ$1303) * (FK71 &lt;= $FR$2:$FR$1303) * (FL71 &gt;= $FS$2:$FS$1303) * (FL71 &lt;= $FT$2:$FT$1303)),"")</f>
        <v>4</v>
      </c>
      <c r="N71" s="14" t="s">
        <v>287</v>
      </c>
      <c r="O71" s="14" t="s">
        <v>219</v>
      </c>
      <c r="P71" s="15" t="s">
        <v>743</v>
      </c>
      <c r="Q71" s="14" t="s">
        <v>744</v>
      </c>
      <c r="R71" s="15" t="s">
        <v>745</v>
      </c>
      <c r="S71" s="14" t="s">
        <v>224</v>
      </c>
      <c r="T71" s="20" t="s">
        <v>224</v>
      </c>
      <c r="U71" s="21"/>
      <c r="V71" s="22"/>
      <c r="W71" s="22"/>
      <c r="X71" s="22"/>
      <c r="Y71" s="22"/>
      <c r="Z71" s="22"/>
      <c r="AB71" s="43">
        <v>46022.375</v>
      </c>
      <c r="AC71" s="24">
        <v>46023</v>
      </c>
      <c r="AD71" s="25">
        <v>486</v>
      </c>
      <c r="AE71" s="25">
        <v>461</v>
      </c>
      <c r="AF71" s="26">
        <v>422</v>
      </c>
      <c r="AG71" s="20">
        <v>20</v>
      </c>
      <c r="AH71" s="22">
        <v>40</v>
      </c>
      <c r="AI71" s="26">
        <v>68</v>
      </c>
      <c r="AN71" s="27">
        <f>IF(COUNT(DV71,ES71,FJ71,GK71,HH71)&gt;0,AVERAGE(DV71,ES71,FJ71,GK71,HH71),"")</f>
        <v>6.4375000000000002E-2</v>
      </c>
      <c r="AO71" s="28">
        <f>IF((E71&lt;&gt;""),COUNTA(AP71:BW71)+COUNTIF(T71,"No"),"")</f>
        <v>0</v>
      </c>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30">
        <v>44083</v>
      </c>
      <c r="BY71" s="30">
        <v>44095</v>
      </c>
      <c r="BZ71" s="14" t="s">
        <v>248</v>
      </c>
      <c r="CA71" s="30">
        <v>44102</v>
      </c>
      <c r="CB71" s="14" t="s">
        <v>232</v>
      </c>
      <c r="CC71" s="31">
        <v>43908</v>
      </c>
      <c r="CD71" s="32" t="s">
        <v>364</v>
      </c>
      <c r="CE71" s="33" t="s">
        <v>291</v>
      </c>
      <c r="CF71" s="33" t="s">
        <v>292</v>
      </c>
      <c r="CG71" s="29">
        <v>224</v>
      </c>
      <c r="CH71" s="29">
        <v>3</v>
      </c>
      <c r="CI71" s="29">
        <v>3</v>
      </c>
      <c r="CJ71" s="29">
        <v>15</v>
      </c>
      <c r="CK71" s="29">
        <v>2</v>
      </c>
      <c r="CL71" s="29">
        <v>5</v>
      </c>
      <c r="CM71" s="29">
        <v>0</v>
      </c>
      <c r="CN71" s="34">
        <f>IF(CJ71&gt;0,((CK71*0.125)+(CL71*0.25)+(CM71*1))/CJ71,"")</f>
        <v>0.1</v>
      </c>
      <c r="CO71" s="35">
        <v>44357</v>
      </c>
      <c r="CP71" s="35">
        <v>44370</v>
      </c>
      <c r="CQ71" s="20" t="s">
        <v>507</v>
      </c>
      <c r="CR71" s="35">
        <v>44378</v>
      </c>
      <c r="CS71" s="20" t="s">
        <v>232</v>
      </c>
      <c r="CT71" s="35">
        <v>44370</v>
      </c>
      <c r="CU71" s="35">
        <v>44501</v>
      </c>
      <c r="CV71" s="11" t="s">
        <v>226</v>
      </c>
      <c r="CW71" s="20" t="s">
        <v>233</v>
      </c>
      <c r="CX71" s="11" t="s">
        <v>234</v>
      </c>
      <c r="CY71" s="20">
        <v>251</v>
      </c>
      <c r="CZ71" s="36">
        <v>3</v>
      </c>
      <c r="DA71" s="36">
        <v>3</v>
      </c>
      <c r="DB71" s="36">
        <v>15</v>
      </c>
      <c r="DC71" s="36">
        <v>0</v>
      </c>
      <c r="DD71" s="36">
        <v>3</v>
      </c>
      <c r="DE71" s="36">
        <v>0</v>
      </c>
      <c r="DF71" s="36">
        <v>0</v>
      </c>
      <c r="DG71" s="36">
        <v>0</v>
      </c>
      <c r="DH71" s="37">
        <f>IF(DB71&gt;0,((DC71*0.125)+(DD71*0.25)+(DE71*0.25)+(DF71*1)+(DG71*1))/DB71,"")</f>
        <v>0.05</v>
      </c>
      <c r="DI71" s="35">
        <v>44866</v>
      </c>
      <c r="DJ71" s="20" t="s">
        <v>228</v>
      </c>
      <c r="DK71" s="20" t="s">
        <v>235</v>
      </c>
      <c r="DL71" s="20" t="s">
        <v>234</v>
      </c>
      <c r="DM71" s="20">
        <v>244</v>
      </c>
      <c r="DN71" s="20">
        <v>2</v>
      </c>
      <c r="DO71" s="20">
        <v>2</v>
      </c>
      <c r="DP71" s="20">
        <v>10</v>
      </c>
      <c r="DQ71" s="20">
        <v>0</v>
      </c>
      <c r="DR71" s="20">
        <v>0</v>
      </c>
      <c r="DS71" s="20">
        <v>0</v>
      </c>
      <c r="DT71" s="20">
        <v>0</v>
      </c>
      <c r="DU71" s="20">
        <v>0</v>
      </c>
      <c r="DV71" s="37" cm="1">
        <f t="array" ref="DV71">IF(AND(DI71:DP71&lt;&gt;""),((DQ71*0.125)+(DR71*0.25)+(DS71*0.25)+(DT71*1)+(DU71*1))/DP71,"")</f>
        <v>0</v>
      </c>
      <c r="DW71" s="21">
        <v>45362</v>
      </c>
      <c r="DX71" s="35">
        <v>45372</v>
      </c>
      <c r="DY71" s="20" t="s">
        <v>237</v>
      </c>
      <c r="DZ71" s="35">
        <v>45372</v>
      </c>
      <c r="EA71" s="35" t="s">
        <v>232</v>
      </c>
      <c r="EB71" s="40">
        <v>45380</v>
      </c>
      <c r="EC71" s="35">
        <v>45272</v>
      </c>
      <c r="ED71" s="20" t="s">
        <v>228</v>
      </c>
      <c r="EE71" s="20" t="s">
        <v>247</v>
      </c>
      <c r="EF71" s="20">
        <v>178</v>
      </c>
      <c r="EG71" s="20">
        <v>2</v>
      </c>
      <c r="EH71" s="20">
        <v>2</v>
      </c>
      <c r="EI71" s="20">
        <v>10</v>
      </c>
      <c r="EJ71" s="20">
        <v>0</v>
      </c>
      <c r="EK71" s="20">
        <v>0</v>
      </c>
      <c r="EL71" s="20">
        <v>0</v>
      </c>
      <c r="EM71" s="20">
        <v>1</v>
      </c>
      <c r="EN71" s="20">
        <v>0</v>
      </c>
      <c r="EO71" s="20">
        <v>0</v>
      </c>
      <c r="EP71" s="20">
        <v>0</v>
      </c>
      <c r="EQ71" s="20">
        <v>0</v>
      </c>
      <c r="ER71" s="20">
        <v>0</v>
      </c>
      <c r="ES71" s="34">
        <f>IF(EI71&lt;&gt;"",((EJ71*0.125)+((EK71+EL71+EM71+EN71+EO71)*0.25)+((EP71+EQ71+ER71)*1))/EI71,"")</f>
        <v>2.5000000000000001E-2</v>
      </c>
      <c r="ET71" s="35">
        <v>45491</v>
      </c>
      <c r="EU71" s="20" t="s">
        <v>248</v>
      </c>
      <c r="EV71" s="20" t="s">
        <v>234</v>
      </c>
      <c r="EW71" s="20">
        <v>18</v>
      </c>
      <c r="EX71" s="20">
        <v>1</v>
      </c>
      <c r="EY71" s="20">
        <v>1</v>
      </c>
      <c r="EZ71" s="20">
        <v>5</v>
      </c>
      <c r="FA71" s="20">
        <v>0</v>
      </c>
      <c r="FB71" s="20">
        <v>0</v>
      </c>
      <c r="FC71" s="20">
        <v>0</v>
      </c>
      <c r="FD71" s="20">
        <v>0</v>
      </c>
      <c r="FE71" s="20">
        <v>0</v>
      </c>
      <c r="FF71" s="20">
        <v>0</v>
      </c>
      <c r="FG71" s="20">
        <v>0</v>
      </c>
      <c r="FH71" s="20">
        <v>0</v>
      </c>
      <c r="FI71" s="20">
        <v>0</v>
      </c>
      <c r="FJ71" s="34">
        <f>IF(EZ71&lt;&gt;"",((FA71*0.125)+((FB71+FC71+FD71+FE71+FF71)*0.25)+((FG71+FH71+FI71)*1))/EZ71,"")</f>
        <v>0</v>
      </c>
      <c r="FK71" s="39">
        <v>32.793813999999998</v>
      </c>
      <c r="FL71" s="39">
        <v>-116.969497</v>
      </c>
      <c r="FM71" s="39">
        <v>32.431988576177865</v>
      </c>
      <c r="FN71" s="39">
        <v>33.15563942382213</v>
      </c>
      <c r="FO71" s="39">
        <v>-117.3999212526269</v>
      </c>
      <c r="FP71" s="39">
        <v>-116.53907274737311</v>
      </c>
      <c r="FQ71" s="39">
        <v>32.070163152355732</v>
      </c>
      <c r="FR71" s="39">
        <v>33.517464847644263</v>
      </c>
      <c r="FS71" s="39">
        <v>-117.83034550525377</v>
      </c>
      <c r="FT71" s="39">
        <v>-116.10864849474623</v>
      </c>
      <c r="FU71" s="35">
        <v>45785</v>
      </c>
      <c r="FV71" s="20" t="s">
        <v>248</v>
      </c>
      <c r="FW71" s="20" t="s">
        <v>258</v>
      </c>
      <c r="FX71" s="20">
        <v>20</v>
      </c>
      <c r="FY71" s="20">
        <v>1</v>
      </c>
      <c r="FZ71" s="20">
        <v>1</v>
      </c>
      <c r="GA71" s="20">
        <v>5</v>
      </c>
      <c r="GB71" s="20">
        <v>0</v>
      </c>
      <c r="GC71" s="20">
        <v>0</v>
      </c>
      <c r="GD71" s="20">
        <v>0</v>
      </c>
      <c r="GE71" s="20">
        <v>0</v>
      </c>
      <c r="GF71" s="20">
        <v>0</v>
      </c>
      <c r="GG71" s="20">
        <v>0</v>
      </c>
      <c r="GH71" s="20">
        <v>0</v>
      </c>
      <c r="GI71" s="20">
        <v>0</v>
      </c>
      <c r="GJ71" s="20">
        <v>0</v>
      </c>
      <c r="GK71" s="34">
        <v>0</v>
      </c>
      <c r="GP71" s="20" t="s">
        <v>232</v>
      </c>
      <c r="GR71" s="35">
        <v>46070</v>
      </c>
      <c r="GS71" s="20" t="s">
        <v>248</v>
      </c>
      <c r="GT71" s="20" t="s">
        <v>247</v>
      </c>
      <c r="GU71" s="20">
        <v>196</v>
      </c>
      <c r="GV71" s="20">
        <v>2</v>
      </c>
      <c r="GW71" s="20">
        <v>2</v>
      </c>
      <c r="GX71" s="20">
        <v>16</v>
      </c>
      <c r="GY71" s="20">
        <v>0</v>
      </c>
      <c r="GZ71" s="20">
        <v>0</v>
      </c>
      <c r="HA71" s="20">
        <v>0</v>
      </c>
      <c r="HB71" s="20">
        <f>1+1+1</f>
        <v>3</v>
      </c>
      <c r="HC71" s="20">
        <v>0</v>
      </c>
      <c r="HD71" s="20">
        <v>0</v>
      </c>
      <c r="HE71" s="20">
        <v>0</v>
      </c>
      <c r="HF71" s="20">
        <f>1</f>
        <v>1</v>
      </c>
      <c r="HG71" s="20">
        <f>1+1+1</f>
        <v>3</v>
      </c>
      <c r="HH71" s="46">
        <f>IF(GX71&lt;&gt;"",((GY71*0.125)+((GZ71+HA71+HB71+HC71+HD71)*0.25)+((HE71+HF71+HG71)*1))/GX71,"")</f>
        <v>0.296875</v>
      </c>
    </row>
    <row r="72" spans="1:216" ht="15" customHeight="1" x14ac:dyDescent="0.35">
      <c r="A72" s="11" t="s">
        <v>746</v>
      </c>
      <c r="B72" s="12" t="s">
        <v>747</v>
      </c>
      <c r="C72" s="13">
        <v>43009</v>
      </c>
      <c r="D72" s="13">
        <v>45456</v>
      </c>
      <c r="E72" s="14" t="s">
        <v>214</v>
      </c>
      <c r="F72" s="15" t="s">
        <v>748</v>
      </c>
      <c r="G72" s="15" t="s">
        <v>749</v>
      </c>
      <c r="H72" s="14" t="s">
        <v>591</v>
      </c>
      <c r="I72" s="16">
        <v>92011</v>
      </c>
      <c r="J72" s="17">
        <v>23757</v>
      </c>
      <c r="K72" s="18">
        <f ca="1">IF(A72&lt;&gt;"",RANDBETWEEN(1,2000)," ")</f>
        <v>600</v>
      </c>
      <c r="L72" s="17" cm="1">
        <f t="array" ref="L72">IF(A72&lt;&gt;"",SUMPRODUCT(($E$2:$E$1303="Active") * (FK72 &gt;= $FM$2:$FM$1303) * (FK72 &lt;= $FN$2:$FN$1303) * (FL72 &gt;= $FO$2:$FO$1303) * (FL72 &lt;= $FP$2:$FP$1303)),"")</f>
        <v>4</v>
      </c>
      <c r="M72" s="17" cm="1">
        <f t="array" ref="M72">IF(A72&lt;&gt;"",SUMPRODUCT(($E$2:$E$1303="Active") * (FK72 &gt;= $FQ$2:$FQ$1303) * (FK72 &lt;= $FR$2:$FR$1303) * (FL72 &gt;= $FS$2:$FS$1303) * (FL72 &lt;= $FT$2:$FT$1303)),"")</f>
        <v>7</v>
      </c>
      <c r="N72" s="14" t="s">
        <v>287</v>
      </c>
      <c r="O72" s="14" t="s">
        <v>219</v>
      </c>
      <c r="P72" s="15" t="s">
        <v>750</v>
      </c>
      <c r="Q72" s="14" t="s">
        <v>751</v>
      </c>
      <c r="R72" s="15" t="s">
        <v>752</v>
      </c>
      <c r="S72" s="14" t="s">
        <v>223</v>
      </c>
      <c r="T72" s="20" t="s">
        <v>224</v>
      </c>
      <c r="U72" s="21"/>
      <c r="V72" s="22" t="s">
        <v>224</v>
      </c>
      <c r="W72" s="22"/>
      <c r="X72" s="22"/>
      <c r="Y72" s="22" t="s">
        <v>224</v>
      </c>
      <c r="Z72" s="22"/>
      <c r="AA72" s="22" t="s">
        <v>542</v>
      </c>
      <c r="AB72" s="43">
        <v>46022.5625</v>
      </c>
      <c r="AC72" s="24">
        <v>46023</v>
      </c>
      <c r="AD72" s="25">
        <v>381</v>
      </c>
      <c r="AE72" s="25">
        <v>326</v>
      </c>
      <c r="AF72" s="26">
        <v>512</v>
      </c>
      <c r="AG72" s="20">
        <v>487</v>
      </c>
      <c r="AH72" s="22">
        <v>553</v>
      </c>
      <c r="AI72" s="26">
        <v>691</v>
      </c>
      <c r="AN72" s="27">
        <f>IF(COUNT(DV72,ES72,FJ72,GK72,HH72)&gt;0,AVERAGE(DV72,ES72,FJ72,GK72,HH72),"")</f>
        <v>0.18611494252873562</v>
      </c>
      <c r="AO72" s="28">
        <f>IF((E72&lt;&gt;""),COUNTA(AP72:BW72)+COUNTIF(T72,"No"),"")</f>
        <v>0</v>
      </c>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30">
        <v>43907</v>
      </c>
      <c r="BY72" s="30">
        <v>43915</v>
      </c>
      <c r="BZ72" s="14" t="s">
        <v>226</v>
      </c>
      <c r="CA72" s="30">
        <v>43921</v>
      </c>
      <c r="CB72" s="14" t="s">
        <v>232</v>
      </c>
      <c r="CC72" s="31">
        <v>43910</v>
      </c>
      <c r="CD72" s="32" t="s">
        <v>364</v>
      </c>
      <c r="CE72" s="33" t="s">
        <v>282</v>
      </c>
      <c r="CF72" s="33" t="s">
        <v>247</v>
      </c>
      <c r="CG72" s="29">
        <v>121</v>
      </c>
      <c r="CH72" s="29">
        <v>2</v>
      </c>
      <c r="CI72" s="29">
        <v>2</v>
      </c>
      <c r="CJ72" s="29">
        <v>10</v>
      </c>
      <c r="CK72" s="29">
        <v>0</v>
      </c>
      <c r="CL72" s="29">
        <v>0</v>
      </c>
      <c r="CM72" s="29">
        <v>1</v>
      </c>
      <c r="CN72" s="34">
        <f>IF(CJ72&gt;0,((CK72*0.125)+(CL72*0.25)+(CM72*1))/CJ72,"")</f>
        <v>0.1</v>
      </c>
      <c r="CO72" s="35">
        <v>44334</v>
      </c>
      <c r="CP72" s="35">
        <v>44414</v>
      </c>
      <c r="CQ72" s="20" t="s">
        <v>507</v>
      </c>
      <c r="CR72" s="35">
        <v>44440</v>
      </c>
      <c r="CS72" s="20" t="s">
        <v>232</v>
      </c>
      <c r="CT72" s="35">
        <v>44417</v>
      </c>
      <c r="CU72" s="35">
        <v>44508</v>
      </c>
      <c r="CV72" s="11" t="s">
        <v>226</v>
      </c>
      <c r="CW72" s="20" t="s">
        <v>233</v>
      </c>
      <c r="CX72" s="11" t="s">
        <v>234</v>
      </c>
      <c r="CY72" s="20">
        <v>173</v>
      </c>
      <c r="CZ72" s="36">
        <v>3</v>
      </c>
      <c r="DA72" s="36">
        <v>3</v>
      </c>
      <c r="DB72" s="36">
        <v>15</v>
      </c>
      <c r="DC72" s="36">
        <v>0</v>
      </c>
      <c r="DD72" s="36">
        <v>4</v>
      </c>
      <c r="DE72" s="36">
        <v>1</v>
      </c>
      <c r="DF72" s="36">
        <v>0</v>
      </c>
      <c r="DG72" s="36">
        <v>1</v>
      </c>
      <c r="DH72" s="37">
        <f>IF(DB72&gt;0,((DC72*0.125)+(DD72*0.25)+(DE72*0.25)+(DF72*1)+(DG72*1))/DB72,"")</f>
        <v>0.15</v>
      </c>
      <c r="DI72" s="35">
        <v>44805</v>
      </c>
      <c r="DJ72" s="20" t="s">
        <v>228</v>
      </c>
      <c r="DK72" s="20" t="s">
        <v>235</v>
      </c>
      <c r="DL72" s="20" t="s">
        <v>234</v>
      </c>
      <c r="DM72" s="20">
        <v>195</v>
      </c>
      <c r="DN72" s="20">
        <v>3</v>
      </c>
      <c r="DO72" s="20">
        <v>3</v>
      </c>
      <c r="DP72" s="20">
        <v>15</v>
      </c>
      <c r="DQ72" s="20">
        <v>0</v>
      </c>
      <c r="DR72" s="20">
        <v>1</v>
      </c>
      <c r="DS72" s="20">
        <v>1</v>
      </c>
      <c r="DT72" s="20">
        <v>1</v>
      </c>
      <c r="DU72" s="20">
        <v>1</v>
      </c>
      <c r="DV72" s="37" cm="1">
        <f t="array" ref="DV72">IF(AND(DI72:DP72&lt;&gt;""),((DQ72*0.125)+(DR72*0.25)+(DS72*0.25)+(DT72*1)+(DU72*1))/DP72,"")</f>
        <v>0.16666666666666666</v>
      </c>
      <c r="DW72" s="21">
        <v>45362</v>
      </c>
      <c r="DX72" s="35">
        <v>45371</v>
      </c>
      <c r="DY72" s="20" t="s">
        <v>237</v>
      </c>
      <c r="DZ72" s="35">
        <v>45372</v>
      </c>
      <c r="EA72" s="35" t="s">
        <v>232</v>
      </c>
      <c r="EB72" s="40">
        <v>45380</v>
      </c>
      <c r="EC72" s="35">
        <v>45243</v>
      </c>
      <c r="ED72" s="20" t="s">
        <v>248</v>
      </c>
      <c r="EE72" s="20" t="s">
        <v>247</v>
      </c>
      <c r="EF72" s="20">
        <v>285</v>
      </c>
      <c r="EG72" s="20">
        <v>3</v>
      </c>
      <c r="EH72" s="20">
        <v>3</v>
      </c>
      <c r="EI72" s="20">
        <v>15</v>
      </c>
      <c r="EJ72" s="20">
        <v>0</v>
      </c>
      <c r="EK72" s="20">
        <v>0</v>
      </c>
      <c r="EL72" s="20">
        <v>0</v>
      </c>
      <c r="EM72" s="20">
        <v>0</v>
      </c>
      <c r="EN72" s="20">
        <v>0</v>
      </c>
      <c r="EO72" s="20">
        <v>0</v>
      </c>
      <c r="EP72" s="20">
        <v>1</v>
      </c>
      <c r="EQ72" s="20">
        <v>0</v>
      </c>
      <c r="ER72" s="20">
        <v>0</v>
      </c>
      <c r="ES72" s="34">
        <f>IF(EI72&lt;&gt;"",((EJ72*0.125)+((EK72+EL72+EM72+EN72+EO72)*0.25)+((EP72+EQ72+ER72)*1))/EI72,"")</f>
        <v>6.6666666666666666E-2</v>
      </c>
      <c r="ET72" s="35">
        <v>45448</v>
      </c>
      <c r="EU72" s="20" t="s">
        <v>248</v>
      </c>
      <c r="EV72" s="20" t="s">
        <v>247</v>
      </c>
      <c r="EW72" s="20">
        <v>145</v>
      </c>
      <c r="EX72" s="20">
        <v>5</v>
      </c>
      <c r="EY72" s="20">
        <v>5</v>
      </c>
      <c r="EZ72" s="28">
        <f>145*0.08</f>
        <v>11.6</v>
      </c>
      <c r="FA72" s="20">
        <v>0</v>
      </c>
      <c r="FB72" s="20">
        <v>0</v>
      </c>
      <c r="FC72" s="20">
        <v>0</v>
      </c>
      <c r="FD72" s="20">
        <v>0</v>
      </c>
      <c r="FE72" s="20">
        <v>0</v>
      </c>
      <c r="FF72" s="20">
        <v>0</v>
      </c>
      <c r="FG72" s="20">
        <v>1</v>
      </c>
      <c r="FH72" s="20">
        <v>0</v>
      </c>
      <c r="FI72" s="20">
        <v>5</v>
      </c>
      <c r="FJ72" s="46">
        <f>IF(EZ72&lt;&gt;"",((FA72*0.125)+((FB72+FC72+FD72+FE72+FF72)*0.25)+((FG72+FH72+FI72)*1))/EZ72,"")</f>
        <v>0.51724137931034486</v>
      </c>
      <c r="FK72" s="39">
        <v>33.108559</v>
      </c>
      <c r="FL72" s="39">
        <v>-117.298979</v>
      </c>
      <c r="FM72" s="39">
        <v>32.746733576177867</v>
      </c>
      <c r="FN72" s="39">
        <v>33.470384423822132</v>
      </c>
      <c r="FO72" s="39">
        <v>-117.73093862937215</v>
      </c>
      <c r="FP72" s="39">
        <v>-116.86701937062786</v>
      </c>
      <c r="FQ72" s="39">
        <v>32.384908152355735</v>
      </c>
      <c r="FR72" s="39">
        <v>33.832209847644265</v>
      </c>
      <c r="FS72" s="39">
        <v>-118.16289825874428</v>
      </c>
      <c r="FT72" s="39">
        <v>-116.43505974125573</v>
      </c>
      <c r="FU72" s="35">
        <v>45765</v>
      </c>
      <c r="FV72" s="20" t="s">
        <v>248</v>
      </c>
      <c r="FW72" s="20" t="s">
        <v>258</v>
      </c>
      <c r="FX72" s="20">
        <v>319</v>
      </c>
      <c r="FY72" s="20">
        <v>2</v>
      </c>
      <c r="FZ72" s="20">
        <v>2</v>
      </c>
      <c r="GA72" s="20">
        <v>25</v>
      </c>
      <c r="GB72" s="20">
        <v>0</v>
      </c>
      <c r="GC72" s="20">
        <v>0</v>
      </c>
      <c r="GD72" s="20">
        <v>1</v>
      </c>
      <c r="GE72" s="20">
        <v>1</v>
      </c>
      <c r="GF72" s="20">
        <v>0</v>
      </c>
      <c r="GG72" s="20">
        <v>0</v>
      </c>
      <c r="GH72" s="20">
        <v>1</v>
      </c>
      <c r="GI72" s="20">
        <v>1</v>
      </c>
      <c r="GJ72" s="20">
        <v>2</v>
      </c>
      <c r="GK72" s="34">
        <f>IF(GA72&lt;&gt;"",((GB72*0.125)+((GC72+GD72+GE72+GF72+GG72)*0.25)+((GH72+GI72+GJ72)*1))/GA72,"")</f>
        <v>0.18</v>
      </c>
      <c r="GP72" s="20" t="s">
        <v>232</v>
      </c>
      <c r="GR72" s="35">
        <v>46037</v>
      </c>
      <c r="GS72" s="20" t="s">
        <v>248</v>
      </c>
      <c r="GT72" s="20" t="s">
        <v>247</v>
      </c>
      <c r="GU72" s="20">
        <v>44</v>
      </c>
      <c r="GV72" s="20">
        <v>1</v>
      </c>
      <c r="GW72" s="20">
        <v>1</v>
      </c>
      <c r="GX72" s="20">
        <v>5</v>
      </c>
      <c r="GY72" s="20">
        <v>0</v>
      </c>
      <c r="GZ72" s="20">
        <v>0</v>
      </c>
      <c r="HA72" s="20">
        <v>0</v>
      </c>
      <c r="HB72" s="20">
        <v>0</v>
      </c>
      <c r="HC72" s="20">
        <v>0</v>
      </c>
      <c r="HD72" s="20">
        <v>0</v>
      </c>
      <c r="HE72" s="20">
        <v>0</v>
      </c>
      <c r="HF72" s="20">
        <v>0</v>
      </c>
      <c r="HG72" s="20">
        <v>0</v>
      </c>
      <c r="HH72" s="41">
        <f>IF(GX72&lt;&gt;"",((GY72*0.125)+((GZ72+HA72+HB72+HC72+HD72)*0.25)+((HE72+HF72+HG72)*1))/GX72,"")</f>
        <v>0</v>
      </c>
    </row>
    <row r="73" spans="1:216" ht="15" customHeight="1" x14ac:dyDescent="0.35">
      <c r="A73" s="11" t="s">
        <v>753</v>
      </c>
      <c r="B73" s="12" t="s">
        <v>754</v>
      </c>
      <c r="C73" s="13">
        <v>43009</v>
      </c>
      <c r="D73" s="13"/>
      <c r="E73" s="14" t="s">
        <v>214</v>
      </c>
      <c r="F73" s="15" t="s">
        <v>755</v>
      </c>
      <c r="G73" s="15" t="s">
        <v>749</v>
      </c>
      <c r="H73" s="14" t="s">
        <v>591</v>
      </c>
      <c r="I73" s="16">
        <v>92011</v>
      </c>
      <c r="J73" s="17">
        <v>23757</v>
      </c>
      <c r="K73" s="18">
        <f ca="1">IF(A73&lt;&gt;"",RANDBETWEEN(1,2000)," ")</f>
        <v>68</v>
      </c>
      <c r="L73" s="17" cm="1">
        <f t="array" ref="L73">IF(A73&lt;&gt;"",SUMPRODUCT(($E$2:$E$1303="Active") * (FK73 &gt;= $FM$2:$FM$1303) * (FK73 &lt;= $FN$2:$FN$1303) * (FL73 &gt;= $FO$2:$FO$1303) * (FL73 &lt;= $FP$2:$FP$1303)),"")</f>
        <v>4</v>
      </c>
      <c r="M73" s="17" cm="1">
        <f t="array" ref="M73">IF(A73&lt;&gt;"",SUMPRODUCT(($E$2:$E$1303="Active") * (FK73 &gt;= $FQ$2:$FQ$1303) * (FK73 &lt;= $FR$2:$FR$1303) * (FL73 &gt;= $FS$2:$FS$1303) * (FL73 &lt;= $FT$2:$FT$1303)),"")</f>
        <v>7</v>
      </c>
      <c r="N73" s="14" t="s">
        <v>287</v>
      </c>
      <c r="O73" s="14" t="s">
        <v>219</v>
      </c>
      <c r="P73" s="15" t="s">
        <v>756</v>
      </c>
      <c r="Q73" s="14" t="s">
        <v>757</v>
      </c>
      <c r="R73" s="15" t="s">
        <v>758</v>
      </c>
      <c r="S73" s="14" t="s">
        <v>223</v>
      </c>
      <c r="T73" s="20" t="s">
        <v>224</v>
      </c>
      <c r="U73" s="21"/>
      <c r="V73" s="22" t="s">
        <v>224</v>
      </c>
      <c r="W73" s="22"/>
      <c r="X73" s="22"/>
      <c r="Y73" s="22" t="s">
        <v>224</v>
      </c>
      <c r="Z73" s="22"/>
      <c r="AA73" s="22" t="s">
        <v>542</v>
      </c>
      <c r="AB73" s="43">
        <v>46021.520833333336</v>
      </c>
      <c r="AC73" s="24">
        <v>46023</v>
      </c>
      <c r="AD73" s="25">
        <v>134</v>
      </c>
      <c r="AE73" s="25">
        <v>182</v>
      </c>
      <c r="AF73" s="26">
        <v>82</v>
      </c>
      <c r="AG73" s="20">
        <v>50</v>
      </c>
      <c r="AH73" s="22">
        <v>486</v>
      </c>
      <c r="AI73" s="26">
        <v>456</v>
      </c>
      <c r="AN73" s="27">
        <f>IF(COUNT(DV73,ES73,FJ73,GK73,HH73)&gt;0,AVERAGE(DV73,ES73,FJ73,GK73,HH73),"")</f>
        <v>7.8153846153846157E-2</v>
      </c>
      <c r="AO73" s="28">
        <f>IF((E73&lt;&gt;""),COUNTA(AP73:BW73)+COUNTIF(T73,"No"),"")</f>
        <v>0</v>
      </c>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30">
        <v>43907</v>
      </c>
      <c r="BY73" s="30">
        <v>43915</v>
      </c>
      <c r="BZ73" s="14" t="s">
        <v>228</v>
      </c>
      <c r="CA73" s="30">
        <v>43978</v>
      </c>
      <c r="CB73" s="14" t="s">
        <v>232</v>
      </c>
      <c r="CC73" s="31">
        <v>43910</v>
      </c>
      <c r="CD73" s="32" t="s">
        <v>364</v>
      </c>
      <c r="CE73" s="33" t="s">
        <v>380</v>
      </c>
      <c r="CF73" s="33" t="s">
        <v>321</v>
      </c>
      <c r="CG73" s="29">
        <v>127</v>
      </c>
      <c r="CH73" s="29">
        <v>1</v>
      </c>
      <c r="CI73" s="29">
        <v>1</v>
      </c>
      <c r="CJ73" s="29">
        <v>5</v>
      </c>
      <c r="CK73" s="29">
        <v>0</v>
      </c>
      <c r="CL73" s="29">
        <v>0</v>
      </c>
      <c r="CM73" s="29">
        <v>0</v>
      </c>
      <c r="CN73" s="34">
        <f>IF(CJ73&gt;0,((CK73*0.125)+(CL73*0.25)+(CM73*1))/CJ73,"")</f>
        <v>0</v>
      </c>
      <c r="CO73" s="35">
        <v>44334</v>
      </c>
      <c r="CP73" s="35">
        <v>44356</v>
      </c>
      <c r="CQ73" s="20" t="s">
        <v>470</v>
      </c>
      <c r="CR73" s="35">
        <v>44368</v>
      </c>
      <c r="CS73" s="20" t="s">
        <v>232</v>
      </c>
      <c r="CT73" s="35">
        <v>44361</v>
      </c>
      <c r="CU73" s="35">
        <v>44480</v>
      </c>
      <c r="CV73" s="11" t="s">
        <v>228</v>
      </c>
      <c r="CW73" s="20" t="s">
        <v>233</v>
      </c>
      <c r="CX73" s="11" t="s">
        <v>234</v>
      </c>
      <c r="CY73" s="20">
        <v>92</v>
      </c>
      <c r="CZ73" s="36">
        <v>2</v>
      </c>
      <c r="DA73" s="36">
        <v>2</v>
      </c>
      <c r="DB73" s="36">
        <v>8</v>
      </c>
      <c r="DC73" s="36">
        <v>0</v>
      </c>
      <c r="DD73" s="36">
        <v>0</v>
      </c>
      <c r="DE73" s="36">
        <v>1</v>
      </c>
      <c r="DF73" s="36">
        <v>0</v>
      </c>
      <c r="DG73" s="36">
        <v>0</v>
      </c>
      <c r="DH73" s="37">
        <f>IF(DB73&gt;0,((DC73*0.125)+(DD73*0.25)+(DE73*0.25)+(DF73*1)+(DG73*1))/DB73,"")</f>
        <v>3.125E-2</v>
      </c>
      <c r="DI73" s="35">
        <v>44896</v>
      </c>
      <c r="DJ73" s="20" t="s">
        <v>228</v>
      </c>
      <c r="DK73" s="20" t="s">
        <v>235</v>
      </c>
      <c r="DL73" s="20" t="s">
        <v>234</v>
      </c>
      <c r="DM73" s="20">
        <v>54</v>
      </c>
      <c r="DN73" s="20">
        <v>2</v>
      </c>
      <c r="DO73" s="20">
        <v>2</v>
      </c>
      <c r="DP73" s="20">
        <v>10</v>
      </c>
      <c r="DQ73" s="20">
        <v>0</v>
      </c>
      <c r="DR73" s="20">
        <v>0</v>
      </c>
      <c r="DS73" s="20">
        <v>0</v>
      </c>
      <c r="DT73" s="20">
        <v>0</v>
      </c>
      <c r="DU73" s="20">
        <v>1</v>
      </c>
      <c r="DV73" s="37" cm="1">
        <f t="array" ref="DV73">IF(AND(DI73:DP73&lt;&gt;""),((DQ73*0.125)+(DR73*0.25)+(DS73*0.25)+(DT73*1)+(DU73*1))/DP73,"")</f>
        <v>0.1</v>
      </c>
      <c r="DW73" s="21">
        <v>45362</v>
      </c>
      <c r="DX73" s="35">
        <v>45371</v>
      </c>
      <c r="DY73" s="20" t="s">
        <v>237</v>
      </c>
      <c r="DZ73" s="35">
        <v>45372</v>
      </c>
      <c r="EA73" s="35" t="s">
        <v>232</v>
      </c>
      <c r="EB73" s="40">
        <v>45380</v>
      </c>
      <c r="EC73" s="35">
        <v>45290</v>
      </c>
      <c r="ED73" s="20" t="s">
        <v>228</v>
      </c>
      <c r="EE73" s="20" t="s">
        <v>247</v>
      </c>
      <c r="EF73" s="20">
        <v>25</v>
      </c>
      <c r="EG73" s="20">
        <v>1</v>
      </c>
      <c r="EH73" s="20">
        <v>1</v>
      </c>
      <c r="EI73" s="20">
        <v>5</v>
      </c>
      <c r="EJ73" s="20">
        <v>0</v>
      </c>
      <c r="EK73" s="20">
        <v>0</v>
      </c>
      <c r="EL73" s="20">
        <v>0</v>
      </c>
      <c r="EM73" s="20">
        <v>0</v>
      </c>
      <c r="EN73" s="20">
        <v>0</v>
      </c>
      <c r="EO73" s="20">
        <v>0</v>
      </c>
      <c r="EP73" s="20">
        <v>0</v>
      </c>
      <c r="EQ73" s="20">
        <v>0</v>
      </c>
      <c r="ER73" s="20">
        <v>0</v>
      </c>
      <c r="ES73" s="34">
        <f>IF(EI73&lt;&gt;"",((EJ73*0.125)+((EK73+EL73+EM73+EN73+EO73)*0.25)+((EP73+EQ73+ER73)*1))/EI73,"")</f>
        <v>0</v>
      </c>
      <c r="ET73" s="35">
        <v>45576</v>
      </c>
      <c r="EU73" s="20" t="s">
        <v>248</v>
      </c>
      <c r="EV73" s="20" t="s">
        <v>234</v>
      </c>
      <c r="EW73" s="20">
        <v>212</v>
      </c>
      <c r="EX73" s="20">
        <v>2</v>
      </c>
      <c r="EY73" s="20">
        <v>2</v>
      </c>
      <c r="EZ73" s="20">
        <v>13</v>
      </c>
      <c r="FA73" s="20">
        <v>0</v>
      </c>
      <c r="FB73" s="20">
        <v>0</v>
      </c>
      <c r="FC73" s="20">
        <v>0</v>
      </c>
      <c r="FD73" s="20">
        <v>0</v>
      </c>
      <c r="FE73" s="20">
        <v>0</v>
      </c>
      <c r="FF73" s="20">
        <v>0</v>
      </c>
      <c r="FG73" s="20">
        <v>0</v>
      </c>
      <c r="FH73" s="20">
        <v>1</v>
      </c>
      <c r="FI73" s="20">
        <v>1</v>
      </c>
      <c r="FJ73" s="34">
        <f>IF(EZ73&lt;&gt;"",((FA73*0.125)+((FB73+FC73+FD73+FE73+FF73)*0.25)+((FG73+FH73+FI73)*1))/EZ73,"")</f>
        <v>0.15384615384615385</v>
      </c>
      <c r="FK73" s="39">
        <v>33.108559</v>
      </c>
      <c r="FL73" s="39">
        <v>-117.298979</v>
      </c>
      <c r="FM73" s="39">
        <v>32.746733576177867</v>
      </c>
      <c r="FN73" s="39">
        <v>33.470384423822132</v>
      </c>
      <c r="FO73" s="39">
        <v>-117.73093862937215</v>
      </c>
      <c r="FP73" s="39">
        <v>-116.86701937062786</v>
      </c>
      <c r="FQ73" s="39">
        <v>32.384908152355735</v>
      </c>
      <c r="FR73" s="39">
        <v>33.832209847644265</v>
      </c>
      <c r="FS73" s="39">
        <v>-118.16289825874428</v>
      </c>
      <c r="FT73" s="39">
        <v>-116.43505974125573</v>
      </c>
      <c r="FU73" s="35">
        <v>45854</v>
      </c>
      <c r="FV73" s="20" t="s">
        <v>248</v>
      </c>
      <c r="FW73" s="20" t="s">
        <v>355</v>
      </c>
      <c r="FX73" s="20">
        <v>185</v>
      </c>
      <c r="FY73" s="20">
        <v>2</v>
      </c>
      <c r="FZ73" s="20">
        <v>2</v>
      </c>
      <c r="GA73" s="20">
        <v>13</v>
      </c>
      <c r="GB73" s="20">
        <v>0</v>
      </c>
      <c r="GC73" s="20">
        <v>0</v>
      </c>
      <c r="GD73" s="20">
        <v>0</v>
      </c>
      <c r="GE73" s="20">
        <v>0</v>
      </c>
      <c r="GF73" s="20">
        <v>0</v>
      </c>
      <c r="GG73" s="20">
        <v>0</v>
      </c>
      <c r="GH73" s="20">
        <v>1</v>
      </c>
      <c r="GI73" s="20">
        <v>0</v>
      </c>
      <c r="GJ73" s="20">
        <v>0</v>
      </c>
      <c r="GK73" s="34">
        <f>IF(GA73&lt;&gt;"",((GB73*0.125)+((GC73+GD73+GE73+GF73+GG73)*0.25)+((GH73+GI73+GJ73)*1))/GA73,"")</f>
        <v>7.6923076923076927E-2</v>
      </c>
      <c r="GP73" s="20" t="s">
        <v>232</v>
      </c>
      <c r="GR73" s="35">
        <v>46064</v>
      </c>
      <c r="GS73" s="20" t="s">
        <v>248</v>
      </c>
      <c r="GT73" s="20" t="s">
        <v>247</v>
      </c>
      <c r="GU73" s="20">
        <v>618</v>
      </c>
      <c r="GV73" s="20">
        <v>1</v>
      </c>
      <c r="GW73" s="20">
        <v>1</v>
      </c>
      <c r="GX73" s="20">
        <v>25</v>
      </c>
      <c r="GY73" s="20">
        <v>0</v>
      </c>
      <c r="GZ73" s="20">
        <f>1</f>
        <v>1</v>
      </c>
      <c r="HA73" s="20">
        <v>0</v>
      </c>
      <c r="HB73" s="20">
        <f>1</f>
        <v>1</v>
      </c>
      <c r="HC73" s="20">
        <v>0</v>
      </c>
      <c r="HD73" s="20">
        <v>0</v>
      </c>
      <c r="HE73" s="20">
        <v>0</v>
      </c>
      <c r="HF73" s="20">
        <f>1</f>
        <v>1</v>
      </c>
      <c r="HG73" s="20">
        <v>0</v>
      </c>
      <c r="HH73" s="34">
        <f>IF(GX73&lt;&gt;"",((GY73*0.125)+((GZ73+HA73+HB73+HC73+HD73)*0.25)+((HE73+HF73+HG73)*1))/GX73,"")</f>
        <v>0.06</v>
      </c>
    </row>
    <row r="74" spans="1:216" ht="15" customHeight="1" x14ac:dyDescent="0.35">
      <c r="A74" s="14" t="s">
        <v>759</v>
      </c>
      <c r="B74" s="12" t="s">
        <v>760</v>
      </c>
      <c r="C74" s="13">
        <v>43009</v>
      </c>
      <c r="D74" s="13">
        <v>45499</v>
      </c>
      <c r="E74" s="14" t="s">
        <v>214</v>
      </c>
      <c r="F74" s="15" t="s">
        <v>761</v>
      </c>
      <c r="G74" s="15" t="s">
        <v>762</v>
      </c>
      <c r="H74" s="14" t="s">
        <v>591</v>
      </c>
      <c r="I74" s="16">
        <v>92626</v>
      </c>
      <c r="J74" s="17">
        <v>50885</v>
      </c>
      <c r="K74" s="18">
        <f ca="1">IF(A74&lt;&gt;"",RANDBETWEEN(1,2000)," ")</f>
        <v>383</v>
      </c>
      <c r="L74" s="17" cm="1">
        <f t="array" ref="L74">IF(A74&lt;&gt;"",SUMPRODUCT(($E$2:$E$1303="Active") * (FK74 &gt;= $FM$2:$FM$1303) * (FK74 &lt;= $FN$2:$FN$1303) * (FL74 &gt;= $FO$2:$FO$1303) * (FL74 &lt;= $FP$2:$FP$1303)),"")</f>
        <v>8</v>
      </c>
      <c r="M74" s="17" cm="1">
        <f t="array" ref="M74">IF(A74&lt;&gt;"",SUMPRODUCT(($E$2:$E$1303="Active") * (FK74 &gt;= $FQ$2:$FQ$1303) * (FK74 &lt;= $FR$2:$FR$1303) * (FL74 &gt;= $FS$2:$FS$1303) * (FL74 &lt;= $FT$2:$FT$1303)),"")</f>
        <v>23</v>
      </c>
      <c r="N74" s="14" t="s">
        <v>218</v>
      </c>
      <c r="O74" s="14" t="s">
        <v>219</v>
      </c>
      <c r="P74" s="15" t="s">
        <v>763</v>
      </c>
      <c r="Q74" s="14" t="s">
        <v>764</v>
      </c>
      <c r="R74" s="15" t="s">
        <v>765</v>
      </c>
      <c r="S74" s="14" t="s">
        <v>223</v>
      </c>
      <c r="T74" s="20" t="s">
        <v>224</v>
      </c>
      <c r="U74" s="21"/>
      <c r="V74" s="22"/>
      <c r="W74" s="22"/>
      <c r="X74" s="22"/>
      <c r="Y74" s="22"/>
      <c r="Z74" s="22"/>
      <c r="AA74" s="48">
        <v>2025.2370000000001</v>
      </c>
      <c r="AB74" s="55">
        <v>45925.375</v>
      </c>
      <c r="AC74" s="24">
        <v>46023</v>
      </c>
      <c r="AD74" s="25">
        <v>367</v>
      </c>
      <c r="AE74" s="25">
        <v>299</v>
      </c>
      <c r="AF74" s="26">
        <v>423</v>
      </c>
      <c r="AG74" s="20">
        <v>854</v>
      </c>
      <c r="AH74" s="22">
        <v>544</v>
      </c>
      <c r="AI74" s="26">
        <v>392</v>
      </c>
      <c r="AN74" s="27">
        <f>IF(COUNT(DV74,ES74,FJ74,GK74,HH74)&gt;0,AVERAGE(DV74,ES74,FJ74,GK74,HH74),"")</f>
        <v>0.28966666666666663</v>
      </c>
      <c r="AO74" s="28">
        <f>IF((E74&lt;&gt;""),COUNTA(AP74:BW74)+COUNTIF(T74,"No"),"")</f>
        <v>0</v>
      </c>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30">
        <v>43895</v>
      </c>
      <c r="BY74" s="30">
        <v>43899</v>
      </c>
      <c r="BZ74" s="14" t="s">
        <v>226</v>
      </c>
      <c r="CA74" s="30">
        <v>43907</v>
      </c>
      <c r="CB74" s="14" t="s">
        <v>232</v>
      </c>
      <c r="CC74" s="31">
        <v>43907</v>
      </c>
      <c r="CD74" s="32" t="s">
        <v>364</v>
      </c>
      <c r="CE74" s="33" t="s">
        <v>282</v>
      </c>
      <c r="CF74" s="33" t="s">
        <v>247</v>
      </c>
      <c r="CG74" s="29">
        <v>111</v>
      </c>
      <c r="CH74" s="29">
        <v>4</v>
      </c>
      <c r="CI74" s="29">
        <v>4</v>
      </c>
      <c r="CJ74" s="29">
        <v>20</v>
      </c>
      <c r="CK74" s="29">
        <v>1</v>
      </c>
      <c r="CL74" s="29">
        <v>0</v>
      </c>
      <c r="CM74" s="29">
        <v>19</v>
      </c>
      <c r="CN74" s="53">
        <f>IF(CJ74&gt;0,((CK74*0.125)+(CL74*0.25)+(CM74*1))/CJ74,"")</f>
        <v>0.95625000000000004</v>
      </c>
      <c r="CO74" s="35">
        <v>44385</v>
      </c>
      <c r="CP74" s="35">
        <v>44407</v>
      </c>
      <c r="CQ74" s="20" t="s">
        <v>507</v>
      </c>
      <c r="CR74" s="35">
        <v>44411</v>
      </c>
      <c r="CS74" s="20" t="s">
        <v>232</v>
      </c>
      <c r="CT74" s="35">
        <v>44407</v>
      </c>
      <c r="CU74" s="35">
        <v>44256</v>
      </c>
      <c r="CV74" s="11" t="s">
        <v>228</v>
      </c>
      <c r="CW74" s="11" t="s">
        <v>293</v>
      </c>
      <c r="CX74" s="11" t="s">
        <v>247</v>
      </c>
      <c r="CY74" s="20">
        <v>225</v>
      </c>
      <c r="CZ74" s="36">
        <v>2</v>
      </c>
      <c r="DA74" s="36">
        <v>2</v>
      </c>
      <c r="DB74" s="36">
        <v>10</v>
      </c>
      <c r="DC74" s="36">
        <v>0</v>
      </c>
      <c r="DD74" s="36">
        <v>0</v>
      </c>
      <c r="DE74" s="36">
        <v>0</v>
      </c>
      <c r="DF74" s="36">
        <v>6</v>
      </c>
      <c r="DG74" s="36">
        <v>0</v>
      </c>
      <c r="DH74" s="46">
        <f>IF(DB74&gt;0,((DC74*0.125)+(DD74*0.25)+(DE74*0.25)+(DF74*1)+(DG74*1))/DB74,"")</f>
        <v>0.6</v>
      </c>
      <c r="DI74" s="35">
        <v>44743</v>
      </c>
      <c r="DJ74" s="20" t="s">
        <v>228</v>
      </c>
      <c r="DK74" s="20" t="s">
        <v>235</v>
      </c>
      <c r="DL74" s="20" t="s">
        <v>234</v>
      </c>
      <c r="DM74" s="20">
        <v>227</v>
      </c>
      <c r="DN74" s="20">
        <v>1</v>
      </c>
      <c r="DO74" s="20">
        <v>1</v>
      </c>
      <c r="DP74" s="20">
        <v>5</v>
      </c>
      <c r="DQ74" s="20">
        <v>0</v>
      </c>
      <c r="DR74" s="20">
        <v>1</v>
      </c>
      <c r="DS74" s="20">
        <v>0</v>
      </c>
      <c r="DT74" s="20">
        <v>1</v>
      </c>
      <c r="DU74" s="20">
        <v>1</v>
      </c>
      <c r="DV74" s="49" cm="1">
        <f t="array" ref="DV74">IF(AND(DI74:DP74&lt;&gt;""),((DQ74*0.125)+(DR74*0.25)+(DS74*0.25)+(DT74*1)+(DU74*1))/DP74,"")</f>
        <v>0.45</v>
      </c>
      <c r="DW74" s="21">
        <v>45362</v>
      </c>
      <c r="DX74" s="35">
        <v>45370</v>
      </c>
      <c r="DY74" s="20" t="s">
        <v>237</v>
      </c>
      <c r="DZ74" s="35">
        <v>45371</v>
      </c>
      <c r="EA74" s="35" t="s">
        <v>232</v>
      </c>
      <c r="EB74" s="40">
        <v>45380</v>
      </c>
      <c r="EC74" s="35">
        <v>45211</v>
      </c>
      <c r="ED74" s="20" t="s">
        <v>248</v>
      </c>
      <c r="EE74" s="20" t="s">
        <v>247</v>
      </c>
      <c r="EF74" s="20">
        <v>178</v>
      </c>
      <c r="EG74" s="20">
        <v>2</v>
      </c>
      <c r="EH74" s="20">
        <v>2</v>
      </c>
      <c r="EI74" s="20">
        <v>10</v>
      </c>
      <c r="EJ74" s="20">
        <v>0</v>
      </c>
      <c r="EK74" s="20">
        <v>0</v>
      </c>
      <c r="EL74" s="20">
        <v>0</v>
      </c>
      <c r="EM74" s="20">
        <v>1</v>
      </c>
      <c r="EN74" s="20">
        <v>0</v>
      </c>
      <c r="EO74" s="20">
        <v>0</v>
      </c>
      <c r="EP74" s="20">
        <v>0</v>
      </c>
      <c r="EQ74" s="20">
        <v>0</v>
      </c>
      <c r="ER74" s="20">
        <v>0</v>
      </c>
      <c r="ES74" s="34">
        <f>IF(EI74&lt;&gt;"",((EJ74*0.125)+((EK74+EL74+EM74+EN74+EO74)*0.25)+((EP74+EQ74+ER74)*1))/EI74,"")</f>
        <v>2.5000000000000001E-2</v>
      </c>
      <c r="ET74" s="35">
        <v>45491</v>
      </c>
      <c r="EU74" s="20" t="s">
        <v>248</v>
      </c>
      <c r="EV74" s="20" t="s">
        <v>234</v>
      </c>
      <c r="EW74" s="20">
        <v>411</v>
      </c>
      <c r="EX74" s="20">
        <v>3</v>
      </c>
      <c r="EY74" s="20">
        <v>3</v>
      </c>
      <c r="EZ74" s="20">
        <v>25</v>
      </c>
      <c r="FA74" s="20">
        <v>0</v>
      </c>
      <c r="FB74" s="20">
        <v>0</v>
      </c>
      <c r="FC74" s="20">
        <v>0</v>
      </c>
      <c r="FD74" s="20">
        <v>0</v>
      </c>
      <c r="FE74" s="20">
        <v>0</v>
      </c>
      <c r="FF74" s="20">
        <v>0</v>
      </c>
      <c r="FG74" s="20">
        <v>2</v>
      </c>
      <c r="FH74" s="20">
        <v>3</v>
      </c>
      <c r="FI74" s="20">
        <v>6</v>
      </c>
      <c r="FJ74" s="46">
        <f>IF(EZ74&lt;&gt;"",((FA74*0.125)+((FB74+FC74+FD74+FE74+FF74)*0.25)+((FG74+FH74+FI74)*1))/EZ74,"")</f>
        <v>0.44</v>
      </c>
      <c r="FK74" s="39">
        <v>33.679093999999999</v>
      </c>
      <c r="FL74" s="39">
        <v>-117.90553</v>
      </c>
      <c r="FM74" s="39">
        <v>33.317268576177867</v>
      </c>
      <c r="FN74" s="39">
        <v>34.040919423822132</v>
      </c>
      <c r="FO74" s="39">
        <v>-118.34033453037939</v>
      </c>
      <c r="FP74" s="39">
        <v>-117.4707254696206</v>
      </c>
      <c r="FQ74" s="39">
        <v>32.955443152355734</v>
      </c>
      <c r="FR74" s="39">
        <v>34.402744847644264</v>
      </c>
      <c r="FS74" s="39">
        <v>-118.7751390607588</v>
      </c>
      <c r="FT74" s="39">
        <v>-117.03592093924119</v>
      </c>
      <c r="FU74" s="35">
        <v>45686</v>
      </c>
      <c r="FV74" s="20" t="s">
        <v>248</v>
      </c>
      <c r="FW74" s="20" t="s">
        <v>247</v>
      </c>
      <c r="FX74" s="20">
        <v>133</v>
      </c>
      <c r="FY74" s="20">
        <v>2</v>
      </c>
      <c r="FZ74" s="20">
        <v>2</v>
      </c>
      <c r="GA74" s="20">
        <v>10</v>
      </c>
      <c r="GB74" s="20">
        <v>0</v>
      </c>
      <c r="GC74" s="20">
        <v>0</v>
      </c>
      <c r="GD74" s="20">
        <v>0</v>
      </c>
      <c r="GE74" s="20">
        <v>0</v>
      </c>
      <c r="GF74" s="20">
        <v>0</v>
      </c>
      <c r="GG74" s="20">
        <v>0</v>
      </c>
      <c r="GH74" s="20">
        <v>0</v>
      </c>
      <c r="GI74" s="20">
        <v>1</v>
      </c>
      <c r="GJ74" s="20">
        <v>1</v>
      </c>
      <c r="GK74" s="34">
        <f>IF(GA74&lt;&gt;"",((GB74*0.125)+((GC74+GD74+GE74+GF74+GG74)*0.25)+((GH74+GI74+GJ74)*1))/GA74,"")</f>
        <v>0.2</v>
      </c>
      <c r="GL74" s="40">
        <v>45860</v>
      </c>
      <c r="GM74" s="40">
        <v>45966</v>
      </c>
      <c r="GN74" s="20" t="s">
        <v>231</v>
      </c>
      <c r="GO74" s="40">
        <v>45966</v>
      </c>
      <c r="GP74" s="20" t="s">
        <v>232</v>
      </c>
      <c r="GQ74" s="35">
        <v>45982</v>
      </c>
      <c r="GR74" s="35">
        <v>46066</v>
      </c>
      <c r="GS74" s="20" t="s">
        <v>248</v>
      </c>
      <c r="GT74" s="20" t="s">
        <v>247</v>
      </c>
      <c r="GU74" s="20">
        <v>63</v>
      </c>
      <c r="GV74" s="20">
        <v>2</v>
      </c>
      <c r="GW74" s="20">
        <v>2</v>
      </c>
      <c r="GX74" s="20">
        <v>6</v>
      </c>
      <c r="GY74" s="20">
        <v>0</v>
      </c>
      <c r="GZ74" s="20">
        <v>0</v>
      </c>
      <c r="HA74" s="20">
        <v>0</v>
      </c>
      <c r="HB74" s="20">
        <v>0</v>
      </c>
      <c r="HC74" s="20">
        <v>0</v>
      </c>
      <c r="HD74" s="20">
        <v>0</v>
      </c>
      <c r="HE74" s="20">
        <v>0</v>
      </c>
      <c r="HF74" s="20">
        <f>1</f>
        <v>1</v>
      </c>
      <c r="HG74" s="20">
        <f>1</f>
        <v>1</v>
      </c>
      <c r="HH74" s="46">
        <f>IF(GX74&lt;&gt;"",((GY74*0.125)+((GZ74+HA74+HB74+HC74+HD74)*0.25)+((HE74+HF74+HG74)*1))/GX74,"")</f>
        <v>0.33333333333333331</v>
      </c>
    </row>
    <row r="75" spans="1:216" ht="15" customHeight="1" x14ac:dyDescent="0.35">
      <c r="A75" s="14" t="s">
        <v>766</v>
      </c>
      <c r="B75" s="12" t="s">
        <v>767</v>
      </c>
      <c r="C75" s="13">
        <v>43829</v>
      </c>
      <c r="D75" s="13"/>
      <c r="E75" s="14" t="s">
        <v>214</v>
      </c>
      <c r="F75" s="15" t="s">
        <v>768</v>
      </c>
      <c r="G75" s="15" t="s">
        <v>769</v>
      </c>
      <c r="H75" s="14" t="s">
        <v>591</v>
      </c>
      <c r="I75" s="16">
        <v>92274</v>
      </c>
      <c r="J75" s="17">
        <v>19251</v>
      </c>
      <c r="K75" s="18">
        <f ca="1">IF(A75&lt;&gt;"",RANDBETWEEN(1,2000)," ")</f>
        <v>1033</v>
      </c>
      <c r="L75" s="17" cm="1">
        <f t="array" ref="L75">IF(A75&lt;&gt;"",SUMPRODUCT(($E$2:$E$1303="Active") * (FK75 &gt;= $FM$2:$FM$1303) * (FK75 &lt;= $FN$2:$FN$1303) * (FL75 &gt;= $FO$2:$FO$1303) * (FL75 &lt;= $FP$2:$FP$1303)),"")</f>
        <v>1</v>
      </c>
      <c r="M75" s="17" cm="1">
        <f t="array" ref="M75">IF(A75&lt;&gt;"",SUMPRODUCT(($E$2:$E$1303="Active") * (FK75 &gt;= $FQ$2:$FQ$1303) * (FK75 &lt;= $FR$2:$FR$1303) * (FL75 &gt;= $FS$2:$FS$1303) * (FL75 &lt;= $FT$2:$FT$1303)),"")</f>
        <v>1</v>
      </c>
      <c r="N75" s="14" t="s">
        <v>287</v>
      </c>
      <c r="O75" s="14" t="s">
        <v>219</v>
      </c>
      <c r="P75" s="15" t="s">
        <v>770</v>
      </c>
      <c r="Q75" s="14" t="s">
        <v>771</v>
      </c>
      <c r="R75" s="15" t="s">
        <v>772</v>
      </c>
      <c r="S75" s="14" t="s">
        <v>223</v>
      </c>
      <c r="T75" s="20" t="s">
        <v>224</v>
      </c>
      <c r="U75" s="21"/>
      <c r="V75" s="22"/>
      <c r="W75" s="22"/>
      <c r="X75" s="22"/>
      <c r="Y75" s="22"/>
      <c r="Z75" s="22"/>
      <c r="AB75" s="43">
        <v>46014.458333333336</v>
      </c>
      <c r="AC75" s="24">
        <v>46023</v>
      </c>
      <c r="AD75" s="25">
        <v>83</v>
      </c>
      <c r="AE75" s="25">
        <v>80</v>
      </c>
      <c r="AF75" s="26">
        <v>87</v>
      </c>
      <c r="AG75" s="20">
        <v>124</v>
      </c>
      <c r="AH75" s="22">
        <v>96</v>
      </c>
      <c r="AI75" s="26">
        <v>79</v>
      </c>
      <c r="AN75" s="27">
        <f>IF(COUNT(DV75,ES75,FJ75,GK75,HH75)&gt;0,AVERAGE(DV75,ES75,FJ75,GK75,HH75),"")</f>
        <v>0.1125</v>
      </c>
      <c r="AO75" s="28">
        <f>IF((E75&lt;&gt;""),COUNTA(AP75:BW75)+COUNTIF(T75,"No"),"")</f>
        <v>0</v>
      </c>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30">
        <v>44146</v>
      </c>
      <c r="BY75" s="30">
        <v>44148</v>
      </c>
      <c r="BZ75" s="14" t="s">
        <v>226</v>
      </c>
      <c r="CA75" s="30">
        <v>44151</v>
      </c>
      <c r="CB75" s="14" t="s">
        <v>232</v>
      </c>
      <c r="CC75" s="31">
        <v>44053</v>
      </c>
      <c r="CD75" s="32" t="s">
        <v>228</v>
      </c>
      <c r="CE75" s="33" t="s">
        <v>256</v>
      </c>
      <c r="CF75" s="33" t="s">
        <v>257</v>
      </c>
      <c r="CG75" s="29">
        <v>46</v>
      </c>
      <c r="CH75" s="29">
        <v>2</v>
      </c>
      <c r="CI75" s="29">
        <v>2</v>
      </c>
      <c r="CJ75" s="29">
        <v>10</v>
      </c>
      <c r="CK75" s="29">
        <v>0</v>
      </c>
      <c r="CL75" s="29">
        <v>0</v>
      </c>
      <c r="CM75" s="29">
        <v>1</v>
      </c>
      <c r="CN75" s="34">
        <f>IF(CJ75&gt;0,((CK75*0.125)+(CL75*0.25)+(CM75*1))/CJ75,"")</f>
        <v>0.1</v>
      </c>
      <c r="CO75" s="35">
        <v>44665</v>
      </c>
      <c r="CP75" s="35">
        <v>44673</v>
      </c>
      <c r="CQ75" s="20" t="s">
        <v>237</v>
      </c>
      <c r="CR75" s="35">
        <v>44677</v>
      </c>
      <c r="CS75" s="20" t="s">
        <v>232</v>
      </c>
      <c r="CT75" s="35">
        <v>44673</v>
      </c>
      <c r="CU75" s="35">
        <v>44498</v>
      </c>
      <c r="CV75" s="11" t="s">
        <v>228</v>
      </c>
      <c r="CW75" s="20" t="s">
        <v>233</v>
      </c>
      <c r="CX75" s="11" t="s">
        <v>234</v>
      </c>
      <c r="CY75" s="20">
        <v>40</v>
      </c>
      <c r="CZ75" s="36">
        <v>1</v>
      </c>
      <c r="DA75" s="36">
        <v>1</v>
      </c>
      <c r="DB75" s="36">
        <v>5</v>
      </c>
      <c r="DC75" s="36">
        <v>0</v>
      </c>
      <c r="DD75" s="36">
        <v>0</v>
      </c>
      <c r="DE75" s="36">
        <v>0</v>
      </c>
      <c r="DF75" s="36">
        <v>0</v>
      </c>
      <c r="DG75" s="36">
        <v>1</v>
      </c>
      <c r="DH75" s="37">
        <f>IF(DB75&gt;0,((DC75*0.125)+(DD75*0.25)+(DE75*0.25)+(DF75*1)+(DG75*1))/DB75,"")</f>
        <v>0.2</v>
      </c>
      <c r="DI75" s="35">
        <v>44743</v>
      </c>
      <c r="DJ75" s="20" t="s">
        <v>228</v>
      </c>
      <c r="DK75" s="20" t="s">
        <v>235</v>
      </c>
      <c r="DL75" s="20" t="s">
        <v>234</v>
      </c>
      <c r="DM75" s="20">
        <v>37</v>
      </c>
      <c r="DN75" s="20">
        <v>2</v>
      </c>
      <c r="DO75" s="20">
        <v>2</v>
      </c>
      <c r="DP75" s="20">
        <v>10</v>
      </c>
      <c r="DQ75" s="20">
        <v>0</v>
      </c>
      <c r="DR75" s="20">
        <v>0</v>
      </c>
      <c r="DS75" s="20">
        <v>0</v>
      </c>
      <c r="DT75" s="20">
        <v>4</v>
      </c>
      <c r="DU75" s="20">
        <v>0</v>
      </c>
      <c r="DV75" s="49" cm="1">
        <f t="array" ref="DV75">IF(AND(DI75:DP75&lt;&gt;""),((DQ75*0.125)+(DR75*0.25)+(DS75*0.25)+(DT75*1)+(DU75*1))/DP75,"")</f>
        <v>0.4</v>
      </c>
      <c r="DW75" s="21">
        <v>45359</v>
      </c>
      <c r="DX75" s="35">
        <v>45366</v>
      </c>
      <c r="DY75" s="20" t="s">
        <v>237</v>
      </c>
      <c r="DZ75" s="35">
        <v>45369</v>
      </c>
      <c r="EA75" s="35" t="s">
        <v>232</v>
      </c>
      <c r="EB75" s="40">
        <v>45380</v>
      </c>
      <c r="EC75" s="35">
        <v>45211</v>
      </c>
      <c r="ED75" s="20" t="s">
        <v>248</v>
      </c>
      <c r="EE75" s="20" t="s">
        <v>247</v>
      </c>
      <c r="EF75" s="20">
        <v>50</v>
      </c>
      <c r="EG75" s="20">
        <v>2</v>
      </c>
      <c r="EH75" s="20">
        <v>2</v>
      </c>
      <c r="EI75" s="20">
        <v>10</v>
      </c>
      <c r="EJ75" s="20">
        <v>0</v>
      </c>
      <c r="EK75" s="20">
        <v>0</v>
      </c>
      <c r="EL75" s="20">
        <v>0</v>
      </c>
      <c r="EM75" s="20">
        <v>0</v>
      </c>
      <c r="EN75" s="20">
        <v>0</v>
      </c>
      <c r="EO75" s="20">
        <v>0</v>
      </c>
      <c r="EP75" s="20">
        <v>0</v>
      </c>
      <c r="EQ75" s="20">
        <v>0</v>
      </c>
      <c r="ER75" s="20">
        <v>0</v>
      </c>
      <c r="ES75" s="34">
        <f>IF(EI75&lt;&gt;"",((EJ75*0.125)+((EK75+EL75+EM75+EN75+EO75)*0.25)+((EP75+EQ75+ER75)*1))/EI75,"")</f>
        <v>0</v>
      </c>
      <c r="ET75" s="35">
        <v>45576</v>
      </c>
      <c r="EU75" s="20" t="s">
        <v>248</v>
      </c>
      <c r="EV75" s="20" t="s">
        <v>234</v>
      </c>
      <c r="EW75" s="20">
        <v>64</v>
      </c>
      <c r="EX75" s="20">
        <v>3</v>
      </c>
      <c r="EY75" s="20">
        <v>3</v>
      </c>
      <c r="EZ75" s="20">
        <v>5</v>
      </c>
      <c r="FA75" s="20">
        <v>0</v>
      </c>
      <c r="FB75" s="20">
        <v>0</v>
      </c>
      <c r="FC75" s="20">
        <v>0</v>
      </c>
      <c r="FD75" s="20">
        <v>1</v>
      </c>
      <c r="FE75" s="20">
        <v>0</v>
      </c>
      <c r="FF75" s="20">
        <v>0</v>
      </c>
      <c r="FG75" s="20">
        <v>0</v>
      </c>
      <c r="FH75" s="20">
        <v>0</v>
      </c>
      <c r="FI75" s="20">
        <v>0</v>
      </c>
      <c r="FJ75" s="34">
        <f>IF(EZ75&lt;&gt;"",((FA75*0.125)+((FB75+FC75+FD75+FE75+FF75)*0.25)+((FG75+FH75+FI75)*1))/EZ75,"")</f>
        <v>0.05</v>
      </c>
      <c r="FK75" s="39">
        <v>33.152597999999998</v>
      </c>
      <c r="FL75" s="39">
        <v>-115.97393700000001</v>
      </c>
      <c r="FM75" s="39">
        <v>32.790772576177865</v>
      </c>
      <c r="FN75" s="39">
        <v>33.51442342382213</v>
      </c>
      <c r="FO75" s="39">
        <v>-116.40611337432237</v>
      </c>
      <c r="FP75" s="39">
        <v>-115.54176062567764</v>
      </c>
      <c r="FQ75" s="39">
        <v>32.428947152355732</v>
      </c>
      <c r="FR75" s="39">
        <v>33.876248847644263</v>
      </c>
      <c r="FS75" s="39">
        <v>-116.83828974864474</v>
      </c>
      <c r="FT75" s="39">
        <v>-115.10958425135527</v>
      </c>
      <c r="FU75" s="35">
        <v>45849</v>
      </c>
      <c r="FV75" s="20" t="s">
        <v>248</v>
      </c>
      <c r="FW75" s="20" t="s">
        <v>355</v>
      </c>
      <c r="FX75" s="20">
        <v>43</v>
      </c>
      <c r="FY75" s="20">
        <v>2</v>
      </c>
      <c r="FZ75" s="20">
        <v>2</v>
      </c>
      <c r="GA75" s="20">
        <v>5</v>
      </c>
      <c r="GB75" s="20">
        <v>0</v>
      </c>
      <c r="GC75" s="20">
        <v>0</v>
      </c>
      <c r="GD75" s="20">
        <v>0</v>
      </c>
      <c r="GE75" s="20">
        <v>0</v>
      </c>
      <c r="GF75" s="20">
        <v>0</v>
      </c>
      <c r="GG75" s="20">
        <v>0</v>
      </c>
      <c r="GH75" s="20">
        <v>0</v>
      </c>
      <c r="GI75" s="20">
        <v>0</v>
      </c>
      <c r="GJ75" s="20">
        <v>0</v>
      </c>
      <c r="GK75" s="34">
        <v>0</v>
      </c>
      <c r="GP75" s="20" t="s">
        <v>232</v>
      </c>
      <c r="HH75" s="34" t="str">
        <f>IF(GX75&lt;&gt;"",((GY75*0.125)+((GZ75+HA75+HB75+HC75+HD75)*0.25)+((HE75+HF75+HG75)*1))/GX75,"")</f>
        <v/>
      </c>
    </row>
    <row r="76" spans="1:216" ht="15" customHeight="1" x14ac:dyDescent="0.35">
      <c r="A76" s="11" t="s">
        <v>773</v>
      </c>
      <c r="B76" s="12" t="s">
        <v>774</v>
      </c>
      <c r="C76" s="43">
        <v>44580</v>
      </c>
      <c r="D76" s="13"/>
      <c r="E76" s="11" t="s">
        <v>214</v>
      </c>
      <c r="F76" s="19" t="s">
        <v>775</v>
      </c>
      <c r="G76" s="19" t="s">
        <v>776</v>
      </c>
      <c r="H76" s="11" t="s">
        <v>591</v>
      </c>
      <c r="I76" s="42">
        <v>92320</v>
      </c>
      <c r="J76" s="17">
        <v>10036</v>
      </c>
      <c r="K76" s="18">
        <f ca="1">IF(A76&lt;&gt;"",RANDBETWEEN(1,2000)," ")</f>
        <v>1937</v>
      </c>
      <c r="L76" s="17" cm="1">
        <f t="array" ref="L76">IF(A76&lt;&gt;"",SUMPRODUCT(($E$2:$E$1303="Active") * (FK76 &gt;= $FM$2:$FM$1303) * (FK76 &lt;= $FN$2:$FN$1303) * (FL76 &gt;= $FO$2:$FO$1303) * (FL76 &lt;= $FP$2:$FP$1303)),"")</f>
        <v>4</v>
      </c>
      <c r="M76" s="17" cm="1">
        <f t="array" ref="M76">IF(A76&lt;&gt;"",SUMPRODUCT(($E$2:$E$1303="Active") * (FK76 &gt;= $FQ$2:$FQ$1303) * (FK76 &lt;= $FR$2:$FR$1303) * (FL76 &gt;= $FS$2:$FS$1303) * (FL76 &lt;= $FT$2:$FT$1303)),"")</f>
        <v>10</v>
      </c>
      <c r="N76" s="11" t="s">
        <v>218</v>
      </c>
      <c r="O76" s="11" t="s">
        <v>242</v>
      </c>
      <c r="P76" s="19" t="s">
        <v>777</v>
      </c>
      <c r="Q76" s="11" t="s">
        <v>778</v>
      </c>
      <c r="R76" s="19" t="s">
        <v>779</v>
      </c>
      <c r="S76" s="11" t="s">
        <v>223</v>
      </c>
      <c r="T76" s="20" t="s">
        <v>224</v>
      </c>
      <c r="U76" s="21"/>
      <c r="V76" s="22"/>
      <c r="W76" s="22"/>
      <c r="X76" s="22"/>
      <c r="Y76" s="22"/>
      <c r="Z76" s="22"/>
      <c r="AA76" s="22" t="s">
        <v>542</v>
      </c>
      <c r="AB76" s="43">
        <v>46020.520833333336</v>
      </c>
      <c r="AC76" s="24">
        <v>46023</v>
      </c>
      <c r="AD76" s="25">
        <v>0</v>
      </c>
      <c r="AE76" s="25">
        <v>0</v>
      </c>
      <c r="AF76" s="26">
        <v>265</v>
      </c>
      <c r="AG76" s="20">
        <v>390</v>
      </c>
      <c r="AH76" s="22">
        <v>680</v>
      </c>
      <c r="AI76" s="26">
        <v>816</v>
      </c>
      <c r="AN76" s="27">
        <f>IF(COUNT(DV76,ES76,FJ76,GK76,HH76)&gt;0,AVERAGE(DV76,ES76,FJ76,GK76,HH76),"")</f>
        <v>7.7439159292035403E-2</v>
      </c>
      <c r="AO76" s="28">
        <f>IF((E76&lt;&gt;""),COUNTA(AP76:BW76)+COUNTIF(T76,"No"),"")</f>
        <v>0</v>
      </c>
      <c r="CN76" s="34" t="str">
        <f>IF(CJ76&gt;0,((CK76*0.125)+(CL76*0.25)+(CM76*1))/CJ76,"")</f>
        <v/>
      </c>
      <c r="CS76" s="20" t="s">
        <v>323</v>
      </c>
      <c r="CT76" s="35" t="s">
        <v>323</v>
      </c>
      <c r="DH76" s="37" t="str">
        <f>IF(DB76&gt;0,((DC76*0.125)+(DD76*0.25)+(DE76*0.25)+(DF76*1)+(DG76*1))/DB76,"")</f>
        <v/>
      </c>
      <c r="DI76" s="35">
        <v>44908</v>
      </c>
      <c r="DJ76" s="20" t="s">
        <v>248</v>
      </c>
      <c r="DK76" s="20" t="s">
        <v>235</v>
      </c>
      <c r="DL76" s="20" t="s">
        <v>234</v>
      </c>
      <c r="DM76" s="20">
        <v>130</v>
      </c>
      <c r="DN76" s="20">
        <v>6</v>
      </c>
      <c r="DO76" s="20">
        <v>6</v>
      </c>
      <c r="DP76" s="20">
        <v>23</v>
      </c>
      <c r="DQ76" s="20">
        <v>0</v>
      </c>
      <c r="DR76" s="20">
        <v>0</v>
      </c>
      <c r="DS76" s="20">
        <v>0</v>
      </c>
      <c r="DT76" s="20">
        <v>0</v>
      </c>
      <c r="DU76" s="20">
        <v>2</v>
      </c>
      <c r="DV76" s="37">
        <v>0</v>
      </c>
      <c r="DW76" s="21">
        <v>45359</v>
      </c>
      <c r="DX76" s="35">
        <v>45366</v>
      </c>
      <c r="DY76" s="20" t="s">
        <v>237</v>
      </c>
      <c r="DZ76" s="35">
        <v>45369</v>
      </c>
      <c r="EA76" s="35" t="s">
        <v>232</v>
      </c>
      <c r="EB76" s="40">
        <v>45380</v>
      </c>
      <c r="EC76" s="35">
        <v>45290</v>
      </c>
      <c r="ED76" s="20" t="s">
        <v>228</v>
      </c>
      <c r="EE76" s="20" t="s">
        <v>247</v>
      </c>
      <c r="EF76" s="20">
        <v>399</v>
      </c>
      <c r="EG76" s="20">
        <v>5</v>
      </c>
      <c r="EH76" s="20">
        <v>5</v>
      </c>
      <c r="EI76" s="20">
        <v>25</v>
      </c>
      <c r="EJ76" s="20">
        <v>0</v>
      </c>
      <c r="EK76" s="20">
        <v>0</v>
      </c>
      <c r="EL76" s="20">
        <v>0</v>
      </c>
      <c r="EM76" s="20">
        <v>2</v>
      </c>
      <c r="EN76" s="20">
        <v>0</v>
      </c>
      <c r="EO76" s="20">
        <v>1</v>
      </c>
      <c r="EP76" s="20">
        <v>0</v>
      </c>
      <c r="EQ76" s="20">
        <v>0</v>
      </c>
      <c r="ER76" s="20">
        <v>1</v>
      </c>
      <c r="ES76" s="34">
        <f>IF(EI76&lt;&gt;"",((EJ76*0.125)+((EK76+EL76+EM76+EN76+EO76)*0.25)+((EP76+EQ76+ER76)*1))/EI76,"")</f>
        <v>7.0000000000000007E-2</v>
      </c>
      <c r="ET76" s="35">
        <v>45446</v>
      </c>
      <c r="EU76" s="20" t="s">
        <v>248</v>
      </c>
      <c r="EV76" s="20" t="s">
        <v>247</v>
      </c>
      <c r="EW76" s="20">
        <v>226</v>
      </c>
      <c r="EX76" s="20">
        <v>4</v>
      </c>
      <c r="EY76" s="20">
        <v>4</v>
      </c>
      <c r="EZ76" s="28">
        <f>226*0.08</f>
        <v>18.080000000000002</v>
      </c>
      <c r="FA76" s="20">
        <v>0</v>
      </c>
      <c r="FB76" s="20">
        <v>0</v>
      </c>
      <c r="FC76" s="20">
        <v>0</v>
      </c>
      <c r="FD76" s="20">
        <v>0</v>
      </c>
      <c r="FE76" s="20">
        <v>1</v>
      </c>
      <c r="FF76" s="20">
        <v>0</v>
      </c>
      <c r="FG76" s="20">
        <v>1</v>
      </c>
      <c r="FH76" s="20">
        <v>1</v>
      </c>
      <c r="FI76" s="20">
        <v>1</v>
      </c>
      <c r="FJ76" s="34">
        <f>IF(EZ76&lt;&gt;"",((FA76*0.125)+((FB76+FC76+FD76+FE76+FF76)*0.25)+((FG76+FH76+FI76)*1))/EZ76,"")</f>
        <v>0.17975663716814158</v>
      </c>
      <c r="FK76" s="39">
        <v>33.981796000000003</v>
      </c>
      <c r="FL76" s="39">
        <v>-117.05063800000001</v>
      </c>
      <c r="FM76" s="39">
        <v>33.61997057617787</v>
      </c>
      <c r="FN76" s="39">
        <v>34.343621423822135</v>
      </c>
      <c r="FO76" s="39">
        <v>-117.48698483130148</v>
      </c>
      <c r="FP76" s="39">
        <v>-116.61429116869853</v>
      </c>
      <c r="FQ76" s="39">
        <v>33.258145152355738</v>
      </c>
      <c r="FR76" s="39">
        <v>34.705446847644268</v>
      </c>
      <c r="FS76" s="39">
        <v>-117.92333166260298</v>
      </c>
      <c r="FT76" s="39">
        <v>-116.17794433739704</v>
      </c>
      <c r="FU76" s="35">
        <v>45923</v>
      </c>
      <c r="FV76" s="20" t="s">
        <v>248</v>
      </c>
      <c r="FW76" s="20" t="s">
        <v>295</v>
      </c>
      <c r="FX76" s="20">
        <v>414</v>
      </c>
      <c r="FY76" s="20">
        <v>4</v>
      </c>
      <c r="FZ76" s="20">
        <v>4</v>
      </c>
      <c r="GA76" s="20">
        <v>25</v>
      </c>
      <c r="GB76" s="20">
        <v>0</v>
      </c>
      <c r="GC76" s="20">
        <v>0</v>
      </c>
      <c r="GD76" s="20">
        <v>1</v>
      </c>
      <c r="GE76" s="20">
        <v>1</v>
      </c>
      <c r="GF76" s="20">
        <v>0</v>
      </c>
      <c r="GG76" s="20">
        <v>0</v>
      </c>
      <c r="GH76" s="20">
        <v>1</v>
      </c>
      <c r="GI76" s="20">
        <v>0</v>
      </c>
      <c r="GJ76" s="20">
        <v>0</v>
      </c>
      <c r="GK76" s="34">
        <f>IF(GA76&lt;&gt;"",((GB76*0.125)+((GC76+GD76+GE76+GF76+GG76)*0.25)+((GH76+GI76+GJ76)*1))/GA76,"")</f>
        <v>0.06</v>
      </c>
      <c r="GP76" s="20" t="s">
        <v>232</v>
      </c>
      <c r="HH76" s="34" t="str">
        <f>IF(GX76&lt;&gt;"",((GY76*0.125)+((GZ76+HA76+HB76+HC76+HD76)*0.25)+((HE76+HF76+HG76)*1))/GX76,"")</f>
        <v/>
      </c>
    </row>
    <row r="77" spans="1:216" ht="15" customHeight="1" x14ac:dyDescent="0.35">
      <c r="A77" s="11" t="s">
        <v>780</v>
      </c>
      <c r="B77" s="12" t="s">
        <v>781</v>
      </c>
      <c r="C77" s="13">
        <v>43829</v>
      </c>
      <c r="D77" s="13"/>
      <c r="E77" s="14" t="s">
        <v>214</v>
      </c>
      <c r="F77" s="15" t="s">
        <v>782</v>
      </c>
      <c r="G77" s="15" t="s">
        <v>783</v>
      </c>
      <c r="H77" s="14" t="s">
        <v>591</v>
      </c>
      <c r="I77" s="16">
        <v>91765</v>
      </c>
      <c r="J77" s="17">
        <v>46449</v>
      </c>
      <c r="K77" s="18">
        <f ca="1">IF(A77&lt;&gt;"",RANDBETWEEN(1,2000)," ")</f>
        <v>1275</v>
      </c>
      <c r="L77" s="17" cm="1">
        <f t="array" ref="L77">IF(A77&lt;&gt;"",SUMPRODUCT(($E$2:$E$1303="Active") * (FK77 &gt;= $FM$2:$FM$1303) * (FK77 &lt;= $FN$2:$FN$1303) * (FL77 &gt;= $FO$2:$FO$1303) * (FL77 &lt;= $FP$2:$FP$1303)),"")</f>
        <v>11</v>
      </c>
      <c r="M77" s="17" cm="1">
        <f t="array" ref="M77">IF(A77&lt;&gt;"",SUMPRODUCT(($E$2:$E$1303="Active") * (FK77 &gt;= $FQ$2:$FQ$1303) * (FK77 &lt;= $FR$2:$FR$1303) * (FL77 &gt;= $FS$2:$FS$1303) * (FL77 &lt;= $FT$2:$FT$1303)),"")</f>
        <v>20</v>
      </c>
      <c r="N77" s="14" t="s">
        <v>218</v>
      </c>
      <c r="O77" s="14" t="s">
        <v>316</v>
      </c>
      <c r="P77" s="15" t="s">
        <v>784</v>
      </c>
      <c r="Q77" s="14" t="s">
        <v>785</v>
      </c>
      <c r="R77" s="15" t="s">
        <v>786</v>
      </c>
      <c r="S77" s="14" t="s">
        <v>223</v>
      </c>
      <c r="T77" s="20" t="s">
        <v>224</v>
      </c>
      <c r="U77" s="21"/>
      <c r="V77" s="22"/>
      <c r="W77" s="22"/>
      <c r="X77" s="22"/>
      <c r="Y77" s="22"/>
      <c r="Z77" s="22"/>
      <c r="AA77" s="48">
        <v>2025</v>
      </c>
      <c r="AB77" s="43">
        <v>46022.520833333336</v>
      </c>
      <c r="AC77" s="24">
        <v>46023</v>
      </c>
      <c r="AD77" s="25">
        <v>274</v>
      </c>
      <c r="AE77" s="25">
        <v>462</v>
      </c>
      <c r="AF77" s="26">
        <v>201</v>
      </c>
      <c r="AG77" s="20">
        <v>188</v>
      </c>
      <c r="AH77" s="22">
        <v>167</v>
      </c>
      <c r="AI77" s="26">
        <v>615</v>
      </c>
      <c r="AN77" s="27">
        <f>IF(COUNT(DV77,ES77,FJ77,GK77,HH77)&gt;0,AVERAGE(DV77,ES77,FJ77,GK77,HH77),"")</f>
        <v>0.34406362007168456</v>
      </c>
      <c r="AO77" s="28">
        <f>IF((E77&lt;&gt;""),COUNTA(AP77:BW77)+COUNTIF(T77,"No"),"")</f>
        <v>0</v>
      </c>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30">
        <v>44005</v>
      </c>
      <c r="BY77" s="30">
        <v>44005</v>
      </c>
      <c r="BZ77" s="14" t="s">
        <v>228</v>
      </c>
      <c r="CA77" s="30">
        <v>44021</v>
      </c>
      <c r="CB77" s="14" t="s">
        <v>316</v>
      </c>
      <c r="CC77" s="31">
        <v>44175</v>
      </c>
      <c r="CD77" s="32" t="s">
        <v>228</v>
      </c>
      <c r="CE77" s="33" t="s">
        <v>320</v>
      </c>
      <c r="CF77" s="33" t="s">
        <v>321</v>
      </c>
      <c r="CG77" s="29">
        <v>100</v>
      </c>
      <c r="CH77" s="29">
        <v>10</v>
      </c>
      <c r="CI77" s="29">
        <v>4</v>
      </c>
      <c r="CJ77" s="29">
        <v>4</v>
      </c>
      <c r="CK77" s="29">
        <v>0</v>
      </c>
      <c r="CL77" s="29">
        <v>0</v>
      </c>
      <c r="CM77" s="29">
        <v>1</v>
      </c>
      <c r="CN77" s="34">
        <f>IF(CJ77&gt;0,((CK77*0.125)+(CL77*0.25)+(CM77*1))/CJ77,"")</f>
        <v>0.25</v>
      </c>
      <c r="CO77" s="35">
        <v>44281</v>
      </c>
      <c r="CP77" s="35">
        <v>44284</v>
      </c>
      <c r="CQ77" s="20" t="s">
        <v>322</v>
      </c>
      <c r="CR77" s="35">
        <v>44284</v>
      </c>
      <c r="CS77" s="20" t="s">
        <v>316</v>
      </c>
      <c r="CT77" s="35" t="s">
        <v>323</v>
      </c>
      <c r="CU77" s="35">
        <v>44512</v>
      </c>
      <c r="CV77" s="11" t="s">
        <v>248</v>
      </c>
      <c r="CW77" s="20" t="s">
        <v>324</v>
      </c>
      <c r="CX77" s="11" t="s">
        <v>325</v>
      </c>
      <c r="CY77" s="20">
        <v>248</v>
      </c>
      <c r="CZ77" s="36">
        <v>7</v>
      </c>
      <c r="DA77" s="36">
        <v>7</v>
      </c>
      <c r="DB77" s="36">
        <v>33</v>
      </c>
      <c r="DC77" s="36">
        <v>0</v>
      </c>
      <c r="DD77" s="36">
        <v>4</v>
      </c>
      <c r="DE77" s="36">
        <v>2</v>
      </c>
      <c r="DF77" s="36">
        <v>1</v>
      </c>
      <c r="DG77" s="36">
        <v>0</v>
      </c>
      <c r="DH77" s="37">
        <f>IF(DB77&lt;&gt;"",((DC77*0.125)+(DD77*0.25)+(DE77*0.25)+(DF77*1)+(DG77*1))/DB77,"")</f>
        <v>7.575757575757576E-2</v>
      </c>
      <c r="DI77" s="35">
        <v>44811</v>
      </c>
      <c r="DJ77" s="20" t="s">
        <v>248</v>
      </c>
      <c r="DK77" s="20" t="s">
        <v>235</v>
      </c>
      <c r="DL77" s="20" t="s">
        <v>234</v>
      </c>
      <c r="DM77" s="20">
        <v>112</v>
      </c>
      <c r="DN77" s="20">
        <v>7</v>
      </c>
      <c r="DO77" s="20">
        <v>7</v>
      </c>
      <c r="DP77" s="20">
        <v>31</v>
      </c>
      <c r="DQ77" s="20">
        <v>0</v>
      </c>
      <c r="DR77" s="20">
        <v>0</v>
      </c>
      <c r="DS77" s="20">
        <v>0</v>
      </c>
      <c r="DT77" s="20">
        <v>2</v>
      </c>
      <c r="DU77" s="20">
        <v>2</v>
      </c>
      <c r="DV77" s="37" cm="1">
        <f t="array" ref="DV77">IF(AND(DI77:DP77&lt;&gt;""),((DQ77*0.125)+(DR77*0.25)+(DS77*0.25)+(DT77*1)+(DU77*1))/DP77,"")</f>
        <v>0.12903225806451613</v>
      </c>
      <c r="DW77" s="35">
        <v>45021</v>
      </c>
      <c r="DX77" s="35">
        <v>45021</v>
      </c>
      <c r="DY77" s="20" t="s">
        <v>322</v>
      </c>
      <c r="DZ77" s="35">
        <v>45026</v>
      </c>
      <c r="EA77" s="35" t="s">
        <v>316</v>
      </c>
      <c r="EB77" s="38" t="s">
        <v>323</v>
      </c>
      <c r="EC77" s="35">
        <v>45152</v>
      </c>
      <c r="ED77" s="20" t="s">
        <v>248</v>
      </c>
      <c r="EE77" s="20" t="s">
        <v>247</v>
      </c>
      <c r="EF77" s="20">
        <v>81</v>
      </c>
      <c r="EG77" s="20">
        <v>7</v>
      </c>
      <c r="EH77" s="20">
        <v>7</v>
      </c>
      <c r="EI77" s="20">
        <v>27</v>
      </c>
      <c r="EJ77" s="20">
        <v>0</v>
      </c>
      <c r="EK77" s="20">
        <v>0</v>
      </c>
      <c r="EL77" s="20">
        <v>0</v>
      </c>
      <c r="EM77" s="20">
        <v>0</v>
      </c>
      <c r="EN77" s="20">
        <v>0</v>
      </c>
      <c r="EO77" s="20">
        <v>0</v>
      </c>
      <c r="EP77" s="20">
        <v>1</v>
      </c>
      <c r="EQ77" s="20">
        <v>0</v>
      </c>
      <c r="ER77" s="20">
        <v>5</v>
      </c>
      <c r="ES77" s="34">
        <f>IF(EI77&lt;&gt;"",((EJ77*0.125)+((EK77+EL77+EM77+EN77+EO77)*0.25)+((EP77+EQ77+ER77)*1))/EI77,"")</f>
        <v>0.22222222222222221</v>
      </c>
      <c r="ET77" s="35">
        <v>45384</v>
      </c>
      <c r="EU77" s="20" t="s">
        <v>228</v>
      </c>
      <c r="EV77" s="20" t="s">
        <v>247</v>
      </c>
      <c r="EW77" s="20">
        <v>105</v>
      </c>
      <c r="EX77" s="20">
        <v>7</v>
      </c>
      <c r="EY77" s="20">
        <v>4</v>
      </c>
      <c r="EZ77" s="28">
        <v>8</v>
      </c>
      <c r="FA77" s="20">
        <v>0</v>
      </c>
      <c r="FB77" s="20">
        <v>0</v>
      </c>
      <c r="FC77" s="20">
        <v>0</v>
      </c>
      <c r="FD77" s="20">
        <v>0</v>
      </c>
      <c r="FE77" s="20">
        <v>0</v>
      </c>
      <c r="FF77" s="20">
        <v>0</v>
      </c>
      <c r="FG77" s="20">
        <v>1</v>
      </c>
      <c r="FH77" s="20">
        <v>2</v>
      </c>
      <c r="FI77" s="20">
        <v>2</v>
      </c>
      <c r="FJ77" s="46">
        <f>IF(EZ77&lt;&gt;"",((FA77*0.125)+((FB77+FC77+FD77+FE77+FF77)*0.25)+((FG77+FH77+FI77)*1))/EZ77,"")</f>
        <v>0.625</v>
      </c>
      <c r="FK77" s="39">
        <v>33.994490999999996</v>
      </c>
      <c r="FL77" s="39">
        <v>-117.818308</v>
      </c>
      <c r="FM77" s="39">
        <v>33.632665576177864</v>
      </c>
      <c r="FN77" s="39">
        <v>34.356316423822129</v>
      </c>
      <c r="FO77" s="39">
        <v>-118.25472001933869</v>
      </c>
      <c r="FP77" s="39">
        <v>-117.38189598066131</v>
      </c>
      <c r="FQ77" s="39">
        <v>33.270840152355731</v>
      </c>
      <c r="FR77" s="39">
        <v>34.718141847644262</v>
      </c>
      <c r="FS77" s="39">
        <v>-118.69113203867738</v>
      </c>
      <c r="FT77" s="39">
        <v>-116.94548396132262</v>
      </c>
      <c r="FU77" s="35">
        <v>45734</v>
      </c>
      <c r="FV77" s="20" t="s">
        <v>248</v>
      </c>
      <c r="FW77" s="20" t="s">
        <v>247</v>
      </c>
      <c r="FX77" s="20">
        <v>64</v>
      </c>
      <c r="FY77" s="20">
        <v>1</v>
      </c>
      <c r="FZ77" s="20">
        <v>1</v>
      </c>
      <c r="GA77" s="20">
        <v>5</v>
      </c>
      <c r="GB77" s="20">
        <v>0</v>
      </c>
      <c r="GC77" s="20">
        <v>0</v>
      </c>
      <c r="GD77" s="20">
        <v>0</v>
      </c>
      <c r="GE77" s="20">
        <v>0</v>
      </c>
      <c r="GF77" s="20">
        <v>0</v>
      </c>
      <c r="GG77" s="20">
        <v>0</v>
      </c>
      <c r="GH77" s="20">
        <v>0</v>
      </c>
      <c r="GI77" s="20">
        <v>0</v>
      </c>
      <c r="GJ77" s="20">
        <v>2</v>
      </c>
      <c r="GK77" s="46">
        <f>IF(GA77&lt;&gt;"",((GB77*0.125)+((GC77+GD77+GE77+GF77+GG77)*0.25)+((GH77+GI77+GJ77)*1))/GA77,"")</f>
        <v>0.4</v>
      </c>
      <c r="GL77" s="40">
        <v>45883</v>
      </c>
      <c r="GM77" s="40">
        <v>45888</v>
      </c>
      <c r="GN77" s="20" t="s">
        <v>237</v>
      </c>
      <c r="GO77" s="35">
        <v>45888</v>
      </c>
      <c r="GP77" s="20" t="s">
        <v>316</v>
      </c>
      <c r="GQ77" s="35" t="s">
        <v>323</v>
      </c>
      <c r="HH77" s="34" t="str">
        <f>IF(GX77&lt;&gt;"",((GY77*0.125)+((GZ77+HA77+HB77+HC77+HD77)*0.25)+((HE77+HF77+HG77)*1))/GX77,"")</f>
        <v/>
      </c>
    </row>
    <row r="78" spans="1:216" ht="15" customHeight="1" x14ac:dyDescent="0.35">
      <c r="A78" s="11" t="s">
        <v>787</v>
      </c>
      <c r="B78" s="12" t="s">
        <v>788</v>
      </c>
      <c r="C78" s="13">
        <v>43829</v>
      </c>
      <c r="D78" s="13"/>
      <c r="E78" s="14" t="s">
        <v>214</v>
      </c>
      <c r="F78" s="15" t="s">
        <v>789</v>
      </c>
      <c r="G78" s="15" t="s">
        <v>790</v>
      </c>
      <c r="H78" s="14" t="s">
        <v>591</v>
      </c>
      <c r="I78" s="16">
        <v>93003</v>
      </c>
      <c r="J78" s="17">
        <v>50558</v>
      </c>
      <c r="K78" s="18">
        <f ca="1">IF(A78&lt;&gt;"",RANDBETWEEN(1,2000)," ")</f>
        <v>177</v>
      </c>
      <c r="L78" s="17" cm="1">
        <f t="array" ref="L78">IF(A78&lt;&gt;"",SUMPRODUCT(($E$2:$E$1303="Active") * (FK78 &gt;= $FM$2:$FM$1303) * (FK78 &lt;= $FN$2:$FN$1303) * (FL78 &gt;= $FO$2:$FO$1303) * (FL78 &lt;= $FP$2:$FP$1303)),"")</f>
        <v>2</v>
      </c>
      <c r="M78" s="17" cm="1">
        <f t="array" ref="M78">IF(A78&lt;&gt;"",SUMPRODUCT(($E$2:$E$1303="Active") * (FK78 &gt;= $FQ$2:$FQ$1303) * (FK78 &lt;= $FR$2:$FR$1303) * (FL78 &gt;= $FS$2:$FS$1303) * (FL78 &lt;= $FT$2:$FT$1303)),"")</f>
        <v>8</v>
      </c>
      <c r="N78" s="14" t="s">
        <v>218</v>
      </c>
      <c r="O78" s="14" t="s">
        <v>316</v>
      </c>
      <c r="P78" s="15" t="s">
        <v>784</v>
      </c>
      <c r="Q78" s="14" t="s">
        <v>785</v>
      </c>
      <c r="R78" s="15" t="s">
        <v>786</v>
      </c>
      <c r="S78" s="14" t="s">
        <v>223</v>
      </c>
      <c r="T78" s="20" t="s">
        <v>224</v>
      </c>
      <c r="U78" s="21"/>
      <c r="V78" s="22"/>
      <c r="W78" s="22"/>
      <c r="X78" s="22"/>
      <c r="Y78" s="22"/>
      <c r="Z78" s="22"/>
      <c r="AA78" s="48">
        <v>2024</v>
      </c>
      <c r="AB78" s="43">
        <v>46021.375</v>
      </c>
      <c r="AC78" s="24">
        <v>46023</v>
      </c>
      <c r="AD78" s="25">
        <v>254</v>
      </c>
      <c r="AE78" s="25">
        <v>285</v>
      </c>
      <c r="AF78" s="26">
        <v>366</v>
      </c>
      <c r="AG78" s="20">
        <v>521</v>
      </c>
      <c r="AH78" s="22">
        <v>537</v>
      </c>
      <c r="AI78" s="26">
        <v>503</v>
      </c>
      <c r="AN78" s="27">
        <f>IF(COUNT(DV78,ES78,FJ78,GK78,HH78)&gt;0,AVERAGE(DV78,ES78,FJ78,GK78,HH78),"")</f>
        <v>0.19032679738562092</v>
      </c>
      <c r="AO78" s="28">
        <f>IF((E78&lt;&gt;""),COUNTA(AP78:BW78)+COUNTIF(T78,"No"),"")</f>
        <v>1</v>
      </c>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t="s">
        <v>791</v>
      </c>
      <c r="BW78" s="29"/>
      <c r="BX78" s="30">
        <v>44110</v>
      </c>
      <c r="BY78" s="30">
        <v>44110</v>
      </c>
      <c r="BZ78" s="14" t="s">
        <v>248</v>
      </c>
      <c r="CA78" s="30">
        <v>44144</v>
      </c>
      <c r="CB78" s="14" t="s">
        <v>316</v>
      </c>
      <c r="CC78" s="31">
        <v>44126</v>
      </c>
      <c r="CD78" s="32" t="s">
        <v>228</v>
      </c>
      <c r="CE78" s="33" t="s">
        <v>603</v>
      </c>
      <c r="CF78" s="33" t="s">
        <v>604</v>
      </c>
      <c r="CG78" s="29">
        <v>100</v>
      </c>
      <c r="CH78" s="29">
        <v>4</v>
      </c>
      <c r="CI78" s="29">
        <v>4</v>
      </c>
      <c r="CJ78" s="29">
        <v>11</v>
      </c>
      <c r="CK78" s="29">
        <v>0</v>
      </c>
      <c r="CL78" s="29">
        <v>0</v>
      </c>
      <c r="CM78" s="29">
        <v>2</v>
      </c>
      <c r="CN78" s="34">
        <f>IF(CJ78&gt;0,((CK78*0.125)+(CL78*0.25)+(CM78*1))/CJ78,"")</f>
        <v>0.18181818181818182</v>
      </c>
      <c r="CO78" s="35">
        <v>44280</v>
      </c>
      <c r="CP78" s="35">
        <v>44284</v>
      </c>
      <c r="CQ78" s="20" t="s">
        <v>322</v>
      </c>
      <c r="CR78" s="35">
        <v>44284</v>
      </c>
      <c r="CS78" s="20" t="s">
        <v>316</v>
      </c>
      <c r="CT78" s="35" t="s">
        <v>323</v>
      </c>
      <c r="CU78" s="35">
        <v>44517</v>
      </c>
      <c r="CV78" s="11" t="s">
        <v>248</v>
      </c>
      <c r="CW78" s="20" t="s">
        <v>324</v>
      </c>
      <c r="CX78" s="11" t="s">
        <v>325</v>
      </c>
      <c r="CY78" s="20">
        <v>123</v>
      </c>
      <c r="CZ78" s="36">
        <v>3</v>
      </c>
      <c r="DA78" s="36">
        <v>3</v>
      </c>
      <c r="DB78" s="36">
        <v>15</v>
      </c>
      <c r="DC78" s="36">
        <v>0</v>
      </c>
      <c r="DD78" s="36">
        <v>0</v>
      </c>
      <c r="DE78" s="36">
        <v>1</v>
      </c>
      <c r="DF78" s="36">
        <v>0</v>
      </c>
      <c r="DG78" s="36">
        <v>2</v>
      </c>
      <c r="DH78" s="37">
        <f>IF(DB78&lt;&gt;"",((DC78*0.125)+(DD78*0.25)+(DE78*0.25)+(DF78*1)+(DG78*1))/DB78,"")</f>
        <v>0.15</v>
      </c>
      <c r="DI78" s="35">
        <v>44812</v>
      </c>
      <c r="DJ78" s="20" t="s">
        <v>248</v>
      </c>
      <c r="DK78" s="20" t="s">
        <v>235</v>
      </c>
      <c r="DL78" s="20" t="s">
        <v>234</v>
      </c>
      <c r="DM78" s="20">
        <v>151</v>
      </c>
      <c r="DN78" s="20">
        <v>5</v>
      </c>
      <c r="DO78" s="20">
        <v>5</v>
      </c>
      <c r="DP78" s="20">
        <v>25</v>
      </c>
      <c r="DQ78" s="20">
        <v>0</v>
      </c>
      <c r="DR78" s="20">
        <v>1</v>
      </c>
      <c r="DS78" s="20">
        <v>1</v>
      </c>
      <c r="DT78" s="20">
        <v>4</v>
      </c>
      <c r="DU78" s="20">
        <v>0</v>
      </c>
      <c r="DV78" s="37" cm="1">
        <f t="array" ref="DV78">IF(AND(DI78:DP78&lt;&gt;""),((DQ78*0.125)+(DR78*0.25)+(DS78*0.25)+(DT78*1)+(DU78*1))/DP78,"")</f>
        <v>0.18</v>
      </c>
      <c r="DW78" s="35">
        <v>45016</v>
      </c>
      <c r="DX78" s="35">
        <v>45020</v>
      </c>
      <c r="DY78" s="20" t="s">
        <v>322</v>
      </c>
      <c r="DZ78" s="35">
        <v>45028</v>
      </c>
      <c r="EA78" s="35" t="s">
        <v>316</v>
      </c>
      <c r="EB78" s="38" t="s">
        <v>323</v>
      </c>
      <c r="EC78" s="35">
        <v>45153</v>
      </c>
      <c r="ED78" s="20" t="s">
        <v>248</v>
      </c>
      <c r="EE78" s="20" t="s">
        <v>247</v>
      </c>
      <c r="EF78" s="20">
        <v>192</v>
      </c>
      <c r="EG78" s="20">
        <v>5</v>
      </c>
      <c r="EH78" s="20">
        <v>5</v>
      </c>
      <c r="EI78" s="20">
        <v>25</v>
      </c>
      <c r="EJ78" s="20">
        <v>0</v>
      </c>
      <c r="EK78" s="20">
        <v>0</v>
      </c>
      <c r="EL78" s="20">
        <v>0</v>
      </c>
      <c r="EM78" s="20">
        <v>0</v>
      </c>
      <c r="EN78" s="20">
        <v>0</v>
      </c>
      <c r="EO78" s="20">
        <v>0</v>
      </c>
      <c r="EP78" s="20">
        <v>2</v>
      </c>
      <c r="EQ78" s="20">
        <v>1</v>
      </c>
      <c r="ER78" s="20">
        <v>5</v>
      </c>
      <c r="ES78" s="46">
        <f>IF(EI78&lt;&gt;"",((EJ78*0.125)+((EK78+EL78+EM78+EN78+EO78)*0.25)+((EP78+EQ78+ER78)*1))/EI78,"")</f>
        <v>0.32</v>
      </c>
      <c r="ET78" s="35">
        <v>45378</v>
      </c>
      <c r="EU78" s="20" t="s">
        <v>228</v>
      </c>
      <c r="EV78" s="20" t="s">
        <v>247</v>
      </c>
      <c r="EW78" s="20">
        <v>306</v>
      </c>
      <c r="EX78" s="20">
        <v>6</v>
      </c>
      <c r="EY78" s="20">
        <v>6</v>
      </c>
      <c r="EZ78" s="28">
        <v>25</v>
      </c>
      <c r="FA78" s="20">
        <v>0</v>
      </c>
      <c r="FB78" s="20">
        <v>0</v>
      </c>
      <c r="FC78" s="20">
        <v>0</v>
      </c>
      <c r="FD78" s="20">
        <v>0</v>
      </c>
      <c r="FE78" s="20">
        <v>0</v>
      </c>
      <c r="FF78" s="20">
        <v>0</v>
      </c>
      <c r="FG78" s="20">
        <v>0</v>
      </c>
      <c r="FH78" s="20">
        <v>2</v>
      </c>
      <c r="FI78" s="20">
        <v>3</v>
      </c>
      <c r="FJ78" s="34">
        <f>IF(EZ78&lt;&gt;"",((FA78*0.125)+((FB78+FC78+FD78+FE78+FF78)*0.25)+((FG78+FH78+FI78)*1))/EZ78,"")</f>
        <v>0.2</v>
      </c>
      <c r="FK78" s="39">
        <v>34.287505000000003</v>
      </c>
      <c r="FL78" s="39">
        <v>-119.220224</v>
      </c>
      <c r="FM78" s="39">
        <v>33.92567957617787</v>
      </c>
      <c r="FN78" s="39">
        <v>34.649330423822136</v>
      </c>
      <c r="FO78" s="39">
        <v>-119.65815204861691</v>
      </c>
      <c r="FP78" s="39">
        <v>-118.78229595138309</v>
      </c>
      <c r="FQ78" s="39">
        <v>33.563854152355738</v>
      </c>
      <c r="FR78" s="39">
        <v>35.011155847644268</v>
      </c>
      <c r="FS78" s="39">
        <v>-120.09608009723382</v>
      </c>
      <c r="FT78" s="39">
        <v>-118.34436790276618</v>
      </c>
      <c r="FU78" s="35">
        <v>45785</v>
      </c>
      <c r="FV78" s="20" t="s">
        <v>248</v>
      </c>
      <c r="FW78" s="20" t="s">
        <v>258</v>
      </c>
      <c r="FX78" s="20">
        <v>243</v>
      </c>
      <c r="FY78" s="20">
        <v>5</v>
      </c>
      <c r="FZ78" s="20">
        <v>5</v>
      </c>
      <c r="GA78" s="20">
        <v>18</v>
      </c>
      <c r="GB78" s="20">
        <v>0</v>
      </c>
      <c r="GC78" s="20">
        <v>0</v>
      </c>
      <c r="GD78" s="20">
        <v>0</v>
      </c>
      <c r="GE78" s="20">
        <v>0</v>
      </c>
      <c r="GF78" s="20">
        <v>0</v>
      </c>
      <c r="GG78" s="20">
        <v>0</v>
      </c>
      <c r="GH78" s="20">
        <v>1</v>
      </c>
      <c r="GI78" s="20">
        <v>1</v>
      </c>
      <c r="GJ78" s="20">
        <v>2</v>
      </c>
      <c r="GK78" s="34">
        <f>IF(GA78&lt;&gt;"",((GB78*0.125)+((GC78+GD78+GE78+GF78+GG78)*0.25)+((GH78+GI78+GJ78)*1))/GA78,"")</f>
        <v>0.22222222222222221</v>
      </c>
      <c r="GP78" s="20" t="s">
        <v>316</v>
      </c>
      <c r="GQ78" s="35" t="s">
        <v>323</v>
      </c>
      <c r="GR78" s="35">
        <v>46080</v>
      </c>
      <c r="GS78" s="20" t="s">
        <v>248</v>
      </c>
      <c r="GT78" s="20" t="s">
        <v>247</v>
      </c>
      <c r="GU78" s="20">
        <v>209</v>
      </c>
      <c r="GV78" s="20">
        <v>6</v>
      </c>
      <c r="GW78" s="20">
        <v>6</v>
      </c>
      <c r="GX78" s="20">
        <v>17</v>
      </c>
      <c r="GY78" s="20">
        <v>0</v>
      </c>
      <c r="GZ78" s="20">
        <v>0</v>
      </c>
      <c r="HA78" s="20">
        <v>0</v>
      </c>
      <c r="HB78" s="20">
        <v>1</v>
      </c>
      <c r="HC78" s="20">
        <v>0</v>
      </c>
      <c r="HD78" s="20">
        <v>1</v>
      </c>
      <c r="HE78" s="20">
        <v>0</v>
      </c>
      <c r="HF78" s="20">
        <v>0</v>
      </c>
      <c r="HG78" s="20">
        <v>0</v>
      </c>
      <c r="HH78" s="41">
        <f>IF(GX78&lt;&gt;"",((GY78*0.125)+((GZ78+HA78+HB78+HC78+HD78)*0.25)+((HE78+HF78+HG78)*1))/GX78,"")</f>
        <v>2.9411764705882353E-2</v>
      </c>
    </row>
    <row r="79" spans="1:216" ht="15" customHeight="1" x14ac:dyDescent="0.35">
      <c r="A79" s="11" t="s">
        <v>792</v>
      </c>
      <c r="B79" s="12" t="s">
        <v>793</v>
      </c>
      <c r="C79" s="13">
        <v>43829</v>
      </c>
      <c r="D79" s="13"/>
      <c r="E79" s="14" t="s">
        <v>214</v>
      </c>
      <c r="F79" s="15" t="s">
        <v>794</v>
      </c>
      <c r="G79" s="15" t="s">
        <v>640</v>
      </c>
      <c r="H79" s="14" t="s">
        <v>591</v>
      </c>
      <c r="I79" s="16">
        <v>95826</v>
      </c>
      <c r="J79" s="17">
        <v>39902</v>
      </c>
      <c r="K79" s="18">
        <f ca="1">IF(A79&lt;&gt;"",RANDBETWEEN(1,2000)," ")</f>
        <v>471</v>
      </c>
      <c r="L79" s="17" cm="1">
        <f t="array" ref="L79">IF(A79&lt;&gt;"",SUMPRODUCT(($E$2:$E$1303="Active") * (FK79 &gt;= $FM$2:$FM$1303) * (FK79 &lt;= $FN$2:$FN$1303) * (FL79 &gt;= $FO$2:$FO$1303) * (FL79 &lt;= $FP$2:$FP$1303)),"")</f>
        <v>4</v>
      </c>
      <c r="M79" s="17" cm="1">
        <f t="array" ref="M79">IF(A79&lt;&gt;"",SUMPRODUCT(($E$2:$E$1303="Active") * (FK79 &gt;= $FQ$2:$FQ$1303) * (FK79 &lt;= $FR$2:$FR$1303) * (FL79 &gt;= $FS$2:$FS$1303) * (FL79 &lt;= $FT$2:$FT$1303)),"")</f>
        <v>8</v>
      </c>
      <c r="N79" s="14" t="s">
        <v>218</v>
      </c>
      <c r="O79" s="14" t="s">
        <v>316</v>
      </c>
      <c r="P79" s="15" t="s">
        <v>600</v>
      </c>
      <c r="Q79" s="14" t="s">
        <v>601</v>
      </c>
      <c r="R79" t="s">
        <v>602</v>
      </c>
      <c r="S79" s="14" t="s">
        <v>223</v>
      </c>
      <c r="T79" s="20" t="s">
        <v>224</v>
      </c>
      <c r="U79" s="21"/>
      <c r="V79" s="22"/>
      <c r="W79" s="22"/>
      <c r="X79" s="22"/>
      <c r="Y79" s="22"/>
      <c r="Z79" s="22"/>
      <c r="AA79" s="48">
        <v>2024</v>
      </c>
      <c r="AB79" s="43">
        <v>46013.375</v>
      </c>
      <c r="AC79" s="24">
        <v>46023</v>
      </c>
      <c r="AD79" s="25">
        <v>401</v>
      </c>
      <c r="AE79" s="25">
        <v>674</v>
      </c>
      <c r="AF79" s="26">
        <v>370</v>
      </c>
      <c r="AG79" s="20">
        <v>191</v>
      </c>
      <c r="AH79" s="22">
        <v>190</v>
      </c>
      <c r="AI79" s="26">
        <v>123</v>
      </c>
      <c r="AN79" s="27">
        <f>IF(COUNT(DV79,ES79,FJ79,GK79,HH79)&gt;0,AVERAGE(DV79,ES79,FJ79,GK79,HH79),"")</f>
        <v>0.47715311004784688</v>
      </c>
      <c r="AO79" s="28">
        <f>IF((E79&lt;&gt;""),COUNTA(AP79:BW79)+COUNTIF(T79,"No"),"")</f>
        <v>0</v>
      </c>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30">
        <v>43999</v>
      </c>
      <c r="BY79" s="30">
        <v>43999</v>
      </c>
      <c r="BZ79" s="14" t="s">
        <v>228</v>
      </c>
      <c r="CA79" s="30">
        <v>44022</v>
      </c>
      <c r="CB79" s="14" t="s">
        <v>316</v>
      </c>
      <c r="CC79" s="31">
        <v>44117</v>
      </c>
      <c r="CD79" s="32" t="s">
        <v>228</v>
      </c>
      <c r="CE79" s="33" t="s">
        <v>603</v>
      </c>
      <c r="CF79" s="33" t="s">
        <v>604</v>
      </c>
      <c r="CG79" s="29">
        <v>100</v>
      </c>
      <c r="CH79" s="29">
        <v>6</v>
      </c>
      <c r="CI79" s="29">
        <v>6</v>
      </c>
      <c r="CJ79" s="29">
        <v>10</v>
      </c>
      <c r="CK79" s="29">
        <v>0</v>
      </c>
      <c r="CL79" s="29">
        <v>0</v>
      </c>
      <c r="CM79" s="29">
        <v>1</v>
      </c>
      <c r="CN79" s="34">
        <f>IF(CJ79&gt;0,((CK79*0.125)+(CL79*0.25)+(CM79*1))/CJ79,"")</f>
        <v>0.1</v>
      </c>
      <c r="CO79" s="35">
        <v>44293</v>
      </c>
      <c r="CP79" s="35">
        <v>44294</v>
      </c>
      <c r="CQ79" s="20" t="s">
        <v>322</v>
      </c>
      <c r="CR79" s="35">
        <v>44294</v>
      </c>
      <c r="CS79" s="20" t="s">
        <v>316</v>
      </c>
      <c r="CT79" s="35" t="s">
        <v>323</v>
      </c>
      <c r="CU79" s="35">
        <v>44517</v>
      </c>
      <c r="CV79" s="11" t="s">
        <v>248</v>
      </c>
      <c r="CW79" s="20" t="s">
        <v>324</v>
      </c>
      <c r="CX79" s="11" t="s">
        <v>325</v>
      </c>
      <c r="CY79" s="20">
        <v>381</v>
      </c>
      <c r="CZ79" s="36">
        <v>8</v>
      </c>
      <c r="DA79" s="36">
        <v>8</v>
      </c>
      <c r="DB79" s="36">
        <v>45</v>
      </c>
      <c r="DC79" s="36">
        <v>0</v>
      </c>
      <c r="DD79" s="36">
        <v>3</v>
      </c>
      <c r="DE79" s="36">
        <v>2</v>
      </c>
      <c r="DF79" s="36">
        <v>3</v>
      </c>
      <c r="DG79" s="36">
        <v>0</v>
      </c>
      <c r="DH79" s="37">
        <f>IF(DB79&lt;&gt;"",((DC79*0.125)+(DD79*0.25)+(DE79*0.25)+(DF79*1)+(DG79*1))/DB79,"")</f>
        <v>9.4444444444444442E-2</v>
      </c>
      <c r="DI79" s="35">
        <v>44813</v>
      </c>
      <c r="DJ79" s="20" t="s">
        <v>248</v>
      </c>
      <c r="DK79" s="20" t="s">
        <v>235</v>
      </c>
      <c r="DL79" s="20" t="s">
        <v>234</v>
      </c>
      <c r="DM79" s="20">
        <v>159</v>
      </c>
      <c r="DN79" s="20">
        <v>10</v>
      </c>
      <c r="DO79" s="20">
        <v>10</v>
      </c>
      <c r="DP79" s="20">
        <v>38</v>
      </c>
      <c r="DQ79" s="20">
        <v>0</v>
      </c>
      <c r="DR79" s="20">
        <v>4</v>
      </c>
      <c r="DS79" s="20">
        <v>1</v>
      </c>
      <c r="DT79" s="20">
        <v>2</v>
      </c>
      <c r="DU79" s="20">
        <v>2</v>
      </c>
      <c r="DV79" s="37" cm="1">
        <f t="array" ref="DV79">IF(AND(DI79:DP79&lt;&gt;""),((DQ79*0.125)+(DR79*0.25)+(DS79*0.25)+(DT79*1)+(DU79*1))/DP79,"")</f>
        <v>0.13815789473684212</v>
      </c>
      <c r="DW79" s="35">
        <v>45010</v>
      </c>
      <c r="DX79" s="35">
        <v>45014</v>
      </c>
      <c r="DY79" s="20" t="s">
        <v>322</v>
      </c>
      <c r="DZ79" s="35">
        <v>45014</v>
      </c>
      <c r="EA79" s="35" t="s">
        <v>316</v>
      </c>
      <c r="EB79" s="38" t="s">
        <v>323</v>
      </c>
      <c r="EC79" s="35">
        <v>45159</v>
      </c>
      <c r="ED79" s="20" t="s">
        <v>248</v>
      </c>
      <c r="EE79" s="20" t="s">
        <v>247</v>
      </c>
      <c r="EF79" s="20">
        <v>185</v>
      </c>
      <c r="EG79" s="20">
        <v>14</v>
      </c>
      <c r="EH79" s="20">
        <v>14</v>
      </c>
      <c r="EI79" s="20">
        <v>55</v>
      </c>
      <c r="EJ79" s="20">
        <v>0</v>
      </c>
      <c r="EK79" s="20">
        <v>0</v>
      </c>
      <c r="EL79" s="20">
        <v>0</v>
      </c>
      <c r="EM79" s="20">
        <v>0</v>
      </c>
      <c r="EN79" s="20">
        <v>0</v>
      </c>
      <c r="EO79" s="20">
        <v>0</v>
      </c>
      <c r="EP79" s="20">
        <v>4</v>
      </c>
      <c r="EQ79" s="20">
        <v>1</v>
      </c>
      <c r="ER79" s="20">
        <v>3</v>
      </c>
      <c r="ES79" s="34">
        <f>IF(EI79&lt;&gt;"",((EJ79*0.125)+((EK79+EL79+EM79+EN79+EO79)*0.25)+((EP79+EQ79+ER79)*1))/EI79,"")</f>
        <v>0.14545454545454545</v>
      </c>
      <c r="ET79" s="35">
        <v>45412</v>
      </c>
      <c r="EU79" s="20" t="s">
        <v>248</v>
      </c>
      <c r="EV79" s="20" t="s">
        <v>247</v>
      </c>
      <c r="EW79" s="20">
        <v>102</v>
      </c>
      <c r="EX79" s="20">
        <v>10</v>
      </c>
      <c r="EY79" s="20">
        <v>8</v>
      </c>
      <c r="EZ79" s="28">
        <v>8</v>
      </c>
      <c r="FA79" s="20">
        <v>0</v>
      </c>
      <c r="FB79" s="20">
        <v>0</v>
      </c>
      <c r="FC79" s="20">
        <v>0</v>
      </c>
      <c r="FD79" s="20">
        <v>0</v>
      </c>
      <c r="FE79" s="20">
        <v>0</v>
      </c>
      <c r="FF79" s="20">
        <v>0</v>
      </c>
      <c r="FG79" s="20">
        <v>7</v>
      </c>
      <c r="FH79" s="20">
        <v>0</v>
      </c>
      <c r="FI79" s="20">
        <v>0</v>
      </c>
      <c r="FJ79" s="46">
        <f>IF(EZ79&lt;&gt;"",((FA79*0.125)+((FB79+FC79+FD79+FE79+FF79)*0.25)+((FG79+FH79+FI79)*1))/EZ79,"")</f>
        <v>0.875</v>
      </c>
      <c r="FK79" s="39">
        <v>38.549079999999996</v>
      </c>
      <c r="FL79" s="39">
        <v>-121.383143</v>
      </c>
      <c r="FM79" s="39">
        <v>38.187254576177864</v>
      </c>
      <c r="FN79" s="39">
        <v>38.910905423822129</v>
      </c>
      <c r="FO79" s="39">
        <v>-121.84579121159275</v>
      </c>
      <c r="FP79" s="39">
        <v>-120.92049478840725</v>
      </c>
      <c r="FQ79" s="39">
        <v>37.825429152355731</v>
      </c>
      <c r="FR79" s="39">
        <v>39.272730847644262</v>
      </c>
      <c r="FS79" s="39">
        <v>-122.3084394231855</v>
      </c>
      <c r="FT79" s="39">
        <v>-120.4578465768145</v>
      </c>
      <c r="FU79" s="35">
        <v>45722</v>
      </c>
      <c r="FV79" s="20" t="s">
        <v>248</v>
      </c>
      <c r="FW79" s="20" t="s">
        <v>247</v>
      </c>
      <c r="FX79" s="20">
        <v>91</v>
      </c>
      <c r="FY79" s="20">
        <v>3</v>
      </c>
      <c r="FZ79" s="20">
        <v>3</v>
      </c>
      <c r="GA79" s="20">
        <v>8</v>
      </c>
      <c r="GB79" s="20">
        <v>0</v>
      </c>
      <c r="GC79" s="20">
        <v>0</v>
      </c>
      <c r="GD79" s="20">
        <v>0</v>
      </c>
      <c r="GE79" s="20">
        <v>0</v>
      </c>
      <c r="GF79" s="20">
        <v>0</v>
      </c>
      <c r="GG79" s="20">
        <v>0</v>
      </c>
      <c r="GH79" s="20">
        <v>5</v>
      </c>
      <c r="GI79" s="20">
        <v>0</v>
      </c>
      <c r="GJ79" s="20">
        <v>1</v>
      </c>
      <c r="GK79" s="46">
        <f>IF(GA79&lt;&gt;"",((GB79*0.125)+((GC79+GD79+GE79+GF79+GG79)*0.25)+((GH79+GI79+GJ79)*1))/GA79,"")</f>
        <v>0.75</v>
      </c>
      <c r="GP79" s="20" t="s">
        <v>316</v>
      </c>
      <c r="GQ79" s="35" t="s">
        <v>323</v>
      </c>
      <c r="HH79" s="34" t="str">
        <f>IF(GX79&lt;&gt;"",((GY79*0.125)+((GZ79+HA79+HB79+HC79+HD79)*0.25)+((HE79+HF79+HG79)*1))/GX79,"")</f>
        <v/>
      </c>
    </row>
    <row r="80" spans="1:216" ht="15" customHeight="1" x14ac:dyDescent="0.35">
      <c r="A80" s="11" t="s">
        <v>795</v>
      </c>
      <c r="B80" s="12" t="s">
        <v>796</v>
      </c>
      <c r="C80" s="13">
        <v>43829</v>
      </c>
      <c r="D80" s="13"/>
      <c r="E80" s="14" t="s">
        <v>214</v>
      </c>
      <c r="F80" s="15" t="s">
        <v>797</v>
      </c>
      <c r="G80" s="15" t="s">
        <v>798</v>
      </c>
      <c r="H80" s="14" t="s">
        <v>591</v>
      </c>
      <c r="I80" s="16">
        <v>92121</v>
      </c>
      <c r="J80" s="17">
        <v>4658</v>
      </c>
      <c r="K80" s="18">
        <f ca="1">IF(A80&lt;&gt;"",RANDBETWEEN(1,2000)," ")</f>
        <v>262</v>
      </c>
      <c r="L80" s="17" cm="1">
        <f t="array" ref="L80">IF(A80&lt;&gt;"",SUMPRODUCT(($E$2:$E$1303="Active") * (FK80 &gt;= $FM$2:$FM$1303) * (FK80 &lt;= $FN$2:$FN$1303) * (FL80 &gt;= $FO$2:$FO$1303) * (FL80 &lt;= $FP$2:$FP$1303)),"")</f>
        <v>4</v>
      </c>
      <c r="M80" s="17" cm="1">
        <f t="array" ref="M80">IF(A80&lt;&gt;"",SUMPRODUCT(($E$2:$E$1303="Active") * (FK80 &gt;= $FQ$2:$FQ$1303) * (FK80 &lt;= $FR$2:$FR$1303) * (FL80 &gt;= $FS$2:$FS$1303) * (FL80 &lt;= $FT$2:$FT$1303)),"")</f>
        <v>5</v>
      </c>
      <c r="N80" s="14" t="s">
        <v>218</v>
      </c>
      <c r="O80" s="14" t="s">
        <v>316</v>
      </c>
      <c r="P80" s="15" t="s">
        <v>784</v>
      </c>
      <c r="Q80" s="14" t="s">
        <v>785</v>
      </c>
      <c r="R80" s="15" t="s">
        <v>786</v>
      </c>
      <c r="S80" s="14" t="s">
        <v>223</v>
      </c>
      <c r="T80" s="20" t="s">
        <v>224</v>
      </c>
      <c r="U80" s="21"/>
      <c r="V80" s="22"/>
      <c r="W80" s="22"/>
      <c r="X80" s="22"/>
      <c r="Y80" s="22"/>
      <c r="Z80" s="22"/>
      <c r="AA80" s="48">
        <v>2024</v>
      </c>
      <c r="AB80" s="43">
        <v>46021.625</v>
      </c>
      <c r="AC80" s="24">
        <v>46023</v>
      </c>
      <c r="AD80" s="25">
        <v>337</v>
      </c>
      <c r="AE80" s="25">
        <v>498</v>
      </c>
      <c r="AF80" s="26">
        <v>418</v>
      </c>
      <c r="AG80" s="20">
        <v>1376</v>
      </c>
      <c r="AH80" s="22">
        <v>1120</v>
      </c>
      <c r="AI80" s="26">
        <v>937</v>
      </c>
      <c r="AN80" s="27">
        <f>IF(COUNT(DV80,ES80,FJ80,GK80,HH80)&gt;0,AVERAGE(DV80,ES80,FJ80,GK80,HH80),"")</f>
        <v>0.20430555555555555</v>
      </c>
      <c r="AO80" s="28">
        <f>IF((E80&lt;&gt;""),COUNTA(AP80:BW80)+COUNTIF(T80,"No"),"")</f>
        <v>0</v>
      </c>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30">
        <v>44000</v>
      </c>
      <c r="BY80" s="30">
        <v>44000</v>
      </c>
      <c r="BZ80" s="14" t="s">
        <v>228</v>
      </c>
      <c r="CA80" s="30">
        <v>44021</v>
      </c>
      <c r="CB80" s="14" t="s">
        <v>316</v>
      </c>
      <c r="CC80" s="31">
        <v>44175</v>
      </c>
      <c r="CD80" s="32" t="s">
        <v>228</v>
      </c>
      <c r="CE80" s="33" t="s">
        <v>320</v>
      </c>
      <c r="CF80" s="33" t="s">
        <v>321</v>
      </c>
      <c r="CG80" s="29">
        <v>100</v>
      </c>
      <c r="CH80" s="29">
        <v>5</v>
      </c>
      <c r="CI80" s="29">
        <v>5</v>
      </c>
      <c r="CJ80" s="29">
        <v>10</v>
      </c>
      <c r="CK80" s="29">
        <v>0</v>
      </c>
      <c r="CL80" s="29">
        <v>2</v>
      </c>
      <c r="CM80" s="29">
        <v>1</v>
      </c>
      <c r="CN80" s="34">
        <f>IF(CJ80&gt;0,((CK80*0.125)+(CL80*0.25)+(CM80*1))/CJ80,"")</f>
        <v>0.15</v>
      </c>
      <c r="CO80" s="35">
        <v>44280</v>
      </c>
      <c r="CP80" s="35">
        <v>44281</v>
      </c>
      <c r="CQ80" s="20" t="s">
        <v>322</v>
      </c>
      <c r="CR80" s="35">
        <v>44281</v>
      </c>
      <c r="CS80" s="20" t="s">
        <v>316</v>
      </c>
      <c r="CT80" s="35" t="s">
        <v>323</v>
      </c>
      <c r="CU80" s="35">
        <v>44518</v>
      </c>
      <c r="CV80" s="11" t="s">
        <v>248</v>
      </c>
      <c r="CW80" s="20" t="s">
        <v>324</v>
      </c>
      <c r="CX80" s="11" t="s">
        <v>325</v>
      </c>
      <c r="CY80" s="20">
        <v>238</v>
      </c>
      <c r="CZ80" s="36">
        <v>9</v>
      </c>
      <c r="DA80" s="36">
        <v>9</v>
      </c>
      <c r="DB80" s="36">
        <v>45</v>
      </c>
      <c r="DC80" s="36">
        <v>0</v>
      </c>
      <c r="DD80" s="36">
        <v>2</v>
      </c>
      <c r="DE80" s="36">
        <v>2</v>
      </c>
      <c r="DF80" s="36">
        <v>0</v>
      </c>
      <c r="DG80" s="36">
        <v>2</v>
      </c>
      <c r="DH80" s="37">
        <f>IF(DB80&lt;&gt;"",((DC80*0.125)+(DD80*0.25)+(DE80*0.25)+(DF80*1)+(DG80*1))/DB80,"")</f>
        <v>6.6666666666666666E-2</v>
      </c>
      <c r="DI80" s="35">
        <v>44813</v>
      </c>
      <c r="DJ80" s="20" t="s">
        <v>248</v>
      </c>
      <c r="DK80" s="20" t="s">
        <v>235</v>
      </c>
      <c r="DL80" s="20" t="s">
        <v>234</v>
      </c>
      <c r="DM80" s="20">
        <v>166</v>
      </c>
      <c r="DN80" s="20">
        <v>9</v>
      </c>
      <c r="DO80" s="20">
        <v>9</v>
      </c>
      <c r="DP80" s="20">
        <v>45</v>
      </c>
      <c r="DQ80" s="20">
        <v>0</v>
      </c>
      <c r="DR80" s="20">
        <v>1</v>
      </c>
      <c r="DS80" s="20">
        <v>1</v>
      </c>
      <c r="DT80" s="20">
        <v>1</v>
      </c>
      <c r="DU80" s="20">
        <v>4</v>
      </c>
      <c r="DV80" s="37" cm="1">
        <f t="array" ref="DV80">IF(AND(DI80:DP80&lt;&gt;""),((DQ80*0.125)+(DR80*0.25)+(DS80*0.25)+(DT80*1)+(DU80*1))/DP80,"")</f>
        <v>0.12222222222222222</v>
      </c>
      <c r="DW80" s="35">
        <v>45009</v>
      </c>
      <c r="DX80" s="35">
        <v>45010</v>
      </c>
      <c r="DY80" s="20" t="s">
        <v>322</v>
      </c>
      <c r="DZ80" s="35">
        <v>45014</v>
      </c>
      <c r="EA80" s="35" t="s">
        <v>316</v>
      </c>
      <c r="EB80" s="38" t="s">
        <v>323</v>
      </c>
      <c r="EC80" s="35">
        <v>45154</v>
      </c>
      <c r="ED80" s="20" t="s">
        <v>248</v>
      </c>
      <c r="EE80" s="20" t="s">
        <v>247</v>
      </c>
      <c r="EF80" s="20">
        <v>234</v>
      </c>
      <c r="EG80" s="20">
        <v>13</v>
      </c>
      <c r="EH80" s="20">
        <v>13</v>
      </c>
      <c r="EI80" s="20">
        <v>52</v>
      </c>
      <c r="EJ80" s="20">
        <v>0</v>
      </c>
      <c r="EK80" s="20">
        <v>0</v>
      </c>
      <c r="EL80" s="20">
        <v>0</v>
      </c>
      <c r="EM80" s="20">
        <v>2</v>
      </c>
      <c r="EN80" s="20">
        <v>0</v>
      </c>
      <c r="EO80" s="20">
        <v>0</v>
      </c>
      <c r="EP80" s="20">
        <v>0</v>
      </c>
      <c r="EQ80" s="20">
        <v>3</v>
      </c>
      <c r="ER80" s="20">
        <v>3</v>
      </c>
      <c r="ES80" s="34">
        <f>IF(EI80&lt;&gt;"",((EJ80*0.125)+((EK80+EL80+EM80+EN80+EO80)*0.25)+((EP80+EQ80+ER80)*1))/EI80,"")</f>
        <v>0.125</v>
      </c>
      <c r="ET80" s="35">
        <v>45414</v>
      </c>
      <c r="EU80" s="20" t="s">
        <v>248</v>
      </c>
      <c r="EV80" s="20" t="s">
        <v>247</v>
      </c>
      <c r="EW80" s="20">
        <v>706</v>
      </c>
      <c r="EX80" s="20">
        <v>16</v>
      </c>
      <c r="EY80" s="20">
        <v>10</v>
      </c>
      <c r="EZ80" s="28">
        <v>25</v>
      </c>
      <c r="FA80" s="20">
        <v>0</v>
      </c>
      <c r="FB80" s="20">
        <v>0</v>
      </c>
      <c r="FC80" s="20">
        <v>0</v>
      </c>
      <c r="FD80" s="20">
        <v>1</v>
      </c>
      <c r="FE80" s="20">
        <v>0</v>
      </c>
      <c r="FF80" s="20">
        <v>0</v>
      </c>
      <c r="FG80" s="20">
        <v>2</v>
      </c>
      <c r="FH80" s="20">
        <v>4</v>
      </c>
      <c r="FI80" s="20">
        <v>5</v>
      </c>
      <c r="FJ80" s="46">
        <f>IF(EZ80&lt;&gt;"",((FA80*0.125)+((FB80+FC80+FD80+FE80+FF80)*0.25)+((FG80+FH80+FI80)*1))/EZ80,"")</f>
        <v>0.45</v>
      </c>
      <c r="FK80" s="39">
        <v>32.900302000000003</v>
      </c>
      <c r="FL80" s="39">
        <v>-117.20673600000001</v>
      </c>
      <c r="FM80" s="39">
        <v>32.538476576177871</v>
      </c>
      <c r="FN80" s="39">
        <v>33.262127423822136</v>
      </c>
      <c r="FO80" s="39">
        <v>-117.637677039989</v>
      </c>
      <c r="FP80" s="39">
        <v>-116.77579496001101</v>
      </c>
      <c r="FQ80" s="39">
        <v>32.176651152355738</v>
      </c>
      <c r="FR80" s="39">
        <v>33.623952847644269</v>
      </c>
      <c r="FS80" s="39">
        <v>-118.06861807997799</v>
      </c>
      <c r="FT80" s="39">
        <v>-116.34485392002202</v>
      </c>
      <c r="FU80" s="35">
        <v>45819</v>
      </c>
      <c r="FV80" s="20" t="s">
        <v>248</v>
      </c>
      <c r="FW80" s="20" t="s">
        <v>355</v>
      </c>
      <c r="FX80" s="20">
        <v>461</v>
      </c>
      <c r="FY80" s="20">
        <v>10</v>
      </c>
      <c r="FZ80" s="20">
        <v>10</v>
      </c>
      <c r="GA80" s="20">
        <v>25</v>
      </c>
      <c r="GB80" s="20">
        <v>0</v>
      </c>
      <c r="GC80" s="20">
        <v>0</v>
      </c>
      <c r="GD80" s="20">
        <v>0</v>
      </c>
      <c r="GE80" s="20">
        <v>0</v>
      </c>
      <c r="GF80" s="20">
        <v>0</v>
      </c>
      <c r="GG80" s="20">
        <v>0</v>
      </c>
      <c r="GH80" s="20">
        <v>2</v>
      </c>
      <c r="GI80" s="20">
        <v>0</v>
      </c>
      <c r="GJ80" s="20">
        <v>1</v>
      </c>
      <c r="GK80" s="34">
        <f>IF(GA80&lt;&gt;"",((GB80*0.125)+((GC80+GD80+GE80+GF80+GG80)*0.25)+((GH80+GI80+GJ80)*1))/GA80,"")</f>
        <v>0.12</v>
      </c>
      <c r="GP80" s="20" t="s">
        <v>316</v>
      </c>
      <c r="GQ80" s="35" t="s">
        <v>323</v>
      </c>
      <c r="HH80" s="34" t="str">
        <f>IF(GX80&lt;&gt;"",((GY80*0.125)+((GZ80+HA80+HB80+HC80+HD80)*0.25)+((HE80+HF80+HG80)*1))/GX80,"")</f>
        <v/>
      </c>
    </row>
    <row r="81" spans="1:216" ht="15" customHeight="1" x14ac:dyDescent="0.35">
      <c r="A81" s="11" t="s">
        <v>799</v>
      </c>
      <c r="B81" s="12" t="s">
        <v>800</v>
      </c>
      <c r="C81" s="13">
        <v>43829</v>
      </c>
      <c r="D81" s="13"/>
      <c r="E81" s="14" t="s">
        <v>214</v>
      </c>
      <c r="F81" s="15" t="s">
        <v>801</v>
      </c>
      <c r="G81" s="15" t="s">
        <v>802</v>
      </c>
      <c r="H81" s="14" t="s">
        <v>591</v>
      </c>
      <c r="I81" s="16">
        <v>90670</v>
      </c>
      <c r="J81" s="17">
        <v>17761</v>
      </c>
      <c r="K81" s="18">
        <f ca="1">IF(A81&lt;&gt;"",RANDBETWEEN(1,2000)," ")</f>
        <v>1274</v>
      </c>
      <c r="L81" s="17" cm="1">
        <f t="array" ref="L81">IF(A81&lt;&gt;"",SUMPRODUCT(($E$2:$E$1303="Active") * (FK81 &gt;= $FM$2:$FM$1303) * (FK81 &lt;= $FN$2:$FN$1303) * (FL81 &gt;= $FO$2:$FO$1303) * (FL81 &lt;= $FP$2:$FP$1303)),"")</f>
        <v>14</v>
      </c>
      <c r="M81" s="17" cm="1">
        <f t="array" ref="M81">IF(A81&lt;&gt;"",SUMPRODUCT(($E$2:$E$1303="Active") * (FK81 &gt;= $FQ$2:$FQ$1303) * (FK81 &lt;= $FR$2:$FR$1303) * (FL81 &gt;= $FS$2:$FS$1303) * (FL81 &lt;= $FT$2:$FT$1303)),"")</f>
        <v>19</v>
      </c>
      <c r="N81" s="14" t="s">
        <v>218</v>
      </c>
      <c r="O81" s="14" t="s">
        <v>316</v>
      </c>
      <c r="P81" s="15" t="s">
        <v>784</v>
      </c>
      <c r="Q81" s="14" t="s">
        <v>785</v>
      </c>
      <c r="R81" s="15" t="s">
        <v>786</v>
      </c>
      <c r="S81" s="14" t="s">
        <v>223</v>
      </c>
      <c r="T81" s="20" t="s">
        <v>224</v>
      </c>
      <c r="U81" s="21"/>
      <c r="V81" s="22"/>
      <c r="W81" s="22"/>
      <c r="X81" s="22"/>
      <c r="Y81" s="22"/>
      <c r="Z81" s="22"/>
      <c r="AA81" s="48">
        <v>2025</v>
      </c>
      <c r="AB81" s="43">
        <v>46021.479166666664</v>
      </c>
      <c r="AC81" s="24">
        <v>46023</v>
      </c>
      <c r="AD81" s="25">
        <v>240</v>
      </c>
      <c r="AE81" s="25">
        <v>388</v>
      </c>
      <c r="AF81" s="26">
        <v>181</v>
      </c>
      <c r="AG81" s="20">
        <v>206</v>
      </c>
      <c r="AH81" s="22">
        <v>216</v>
      </c>
      <c r="AI81" s="26">
        <v>192</v>
      </c>
      <c r="AN81" s="27">
        <f>IF(COUNT(DV81,ES81,FJ81,GK81,HH81)&gt;0,AVERAGE(DV81,ES81,FJ81,GK81,HH81),"")</f>
        <v>0.10689655172413794</v>
      </c>
      <c r="AO81" s="28">
        <f>IF((E81&lt;&gt;""),COUNTA(AP81:BW81)+COUNTIF(T81,"No"),"")</f>
        <v>0</v>
      </c>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30">
        <v>44005</v>
      </c>
      <c r="BY81" s="30">
        <v>44005</v>
      </c>
      <c r="BZ81" s="14" t="s">
        <v>228</v>
      </c>
      <c r="CA81" s="30">
        <v>44021</v>
      </c>
      <c r="CB81" s="14" t="s">
        <v>316</v>
      </c>
      <c r="CC81" s="31">
        <v>44126</v>
      </c>
      <c r="CD81" s="32" t="s">
        <v>228</v>
      </c>
      <c r="CE81" s="33" t="s">
        <v>603</v>
      </c>
      <c r="CF81" s="33" t="s">
        <v>604</v>
      </c>
      <c r="CG81" s="29">
        <v>100</v>
      </c>
      <c r="CH81" s="29">
        <v>4</v>
      </c>
      <c r="CI81" s="29">
        <v>4</v>
      </c>
      <c r="CJ81" s="29">
        <v>11</v>
      </c>
      <c r="CK81" s="29">
        <v>0</v>
      </c>
      <c r="CL81" s="29">
        <v>2</v>
      </c>
      <c r="CM81" s="29">
        <v>0</v>
      </c>
      <c r="CN81" s="34">
        <f>IF(CJ81&gt;0,((CK81*0.125)+(CL81*0.25)+(CM81*1))/CJ81,"")</f>
        <v>4.5454545454545456E-2</v>
      </c>
      <c r="CO81" s="35">
        <v>44279</v>
      </c>
      <c r="CP81" s="35">
        <v>44281</v>
      </c>
      <c r="CQ81" s="20" t="s">
        <v>322</v>
      </c>
      <c r="CR81" s="35">
        <v>44281</v>
      </c>
      <c r="CS81" s="20" t="s">
        <v>316</v>
      </c>
      <c r="CT81" s="35" t="s">
        <v>323</v>
      </c>
      <c r="CU81" s="35">
        <v>44515</v>
      </c>
      <c r="CV81" s="11" t="s">
        <v>248</v>
      </c>
      <c r="CW81" s="20" t="s">
        <v>324</v>
      </c>
      <c r="CX81" s="11" t="s">
        <v>325</v>
      </c>
      <c r="CY81" s="20">
        <v>174</v>
      </c>
      <c r="CZ81" s="36">
        <v>7</v>
      </c>
      <c r="DA81" s="36">
        <v>7</v>
      </c>
      <c r="DB81" s="36">
        <v>28</v>
      </c>
      <c r="DC81" s="36">
        <v>0</v>
      </c>
      <c r="DD81" s="36">
        <v>6</v>
      </c>
      <c r="DE81" s="36">
        <v>0</v>
      </c>
      <c r="DF81" s="36">
        <v>1</v>
      </c>
      <c r="DG81" s="36">
        <v>2</v>
      </c>
      <c r="DH81" s="37">
        <f>IF(DB81&lt;&gt;"",((DC81*0.125)+(DD81*0.25)+(DE81*0.25)+(DF81*1)+(DG81*1))/DB81,"")</f>
        <v>0.16071428571428573</v>
      </c>
      <c r="DI81" s="35">
        <v>44812</v>
      </c>
      <c r="DJ81" s="20" t="s">
        <v>248</v>
      </c>
      <c r="DK81" s="20" t="s">
        <v>235</v>
      </c>
      <c r="DL81" s="20" t="s">
        <v>234</v>
      </c>
      <c r="DM81" s="20">
        <v>93</v>
      </c>
      <c r="DN81" s="20">
        <v>6</v>
      </c>
      <c r="DO81" s="20">
        <v>6</v>
      </c>
      <c r="DP81" s="20">
        <v>30</v>
      </c>
      <c r="DQ81" s="20">
        <v>0</v>
      </c>
      <c r="DR81" s="20">
        <v>0</v>
      </c>
      <c r="DS81" s="20">
        <v>0</v>
      </c>
      <c r="DT81" s="20">
        <v>0</v>
      </c>
      <c r="DU81" s="20">
        <v>3</v>
      </c>
      <c r="DV81" s="37" cm="1">
        <f t="array" ref="DV81">IF(AND(DI81:DP81&lt;&gt;""),((DQ81*0.125)+(DR81*0.25)+(DS81*0.25)+(DT81*1)+(DU81*1))/DP81,"")</f>
        <v>0.1</v>
      </c>
      <c r="DW81" s="35">
        <v>45003</v>
      </c>
      <c r="DX81" s="35">
        <v>45009</v>
      </c>
      <c r="DY81" s="20" t="s">
        <v>322</v>
      </c>
      <c r="DZ81" s="35">
        <v>45020</v>
      </c>
      <c r="EA81" s="35" t="s">
        <v>316</v>
      </c>
      <c r="EB81" s="38" t="s">
        <v>323</v>
      </c>
      <c r="EC81" s="35">
        <v>45154</v>
      </c>
      <c r="ED81" s="20" t="s">
        <v>248</v>
      </c>
      <c r="EE81" s="20" t="s">
        <v>247</v>
      </c>
      <c r="EF81" s="20">
        <v>81</v>
      </c>
      <c r="EG81" s="20">
        <v>6</v>
      </c>
      <c r="EH81" s="20">
        <v>6</v>
      </c>
      <c r="EI81" s="20">
        <v>29</v>
      </c>
      <c r="EJ81" s="20">
        <v>0</v>
      </c>
      <c r="EK81" s="20">
        <v>0</v>
      </c>
      <c r="EL81" s="20">
        <v>0</v>
      </c>
      <c r="EM81" s="20">
        <v>1</v>
      </c>
      <c r="EN81" s="20">
        <v>0</v>
      </c>
      <c r="EO81" s="20">
        <v>0</v>
      </c>
      <c r="EP81" s="20">
        <v>0</v>
      </c>
      <c r="EQ81" s="20">
        <v>1</v>
      </c>
      <c r="ER81" s="20">
        <v>1</v>
      </c>
      <c r="ES81" s="34">
        <f>IF(EI81&lt;&gt;"",((EJ81*0.125)+((EK81+EL81+EM81+EN81+EO81)*0.25)+((EP81+EQ81+ER81)*1))/EI81,"")</f>
        <v>7.7586206896551727E-2</v>
      </c>
      <c r="ET81" s="35">
        <v>45443</v>
      </c>
      <c r="EU81" s="20" t="s">
        <v>248</v>
      </c>
      <c r="EV81" s="20" t="s">
        <v>247</v>
      </c>
      <c r="EW81" s="20">
        <v>106</v>
      </c>
      <c r="EX81" s="20">
        <v>8</v>
      </c>
      <c r="EY81" s="20">
        <v>8</v>
      </c>
      <c r="EZ81" s="28">
        <v>8</v>
      </c>
      <c r="FA81" s="20">
        <v>0</v>
      </c>
      <c r="FB81" s="20">
        <v>0</v>
      </c>
      <c r="FC81" s="20">
        <v>0</v>
      </c>
      <c r="FD81" s="20">
        <v>0</v>
      </c>
      <c r="FE81" s="20">
        <v>0</v>
      </c>
      <c r="FF81" s="20">
        <v>0</v>
      </c>
      <c r="FG81" s="20">
        <v>2</v>
      </c>
      <c r="FH81" s="20">
        <v>0</v>
      </c>
      <c r="FI81" s="20">
        <v>0</v>
      </c>
      <c r="FJ81" s="46">
        <f>IF(EZ81&lt;&gt;"",((FA81*0.125)+((FB81+FC81+FD81+FE81+FF81)*0.25)+((FG81+FH81+FI81)*1))/EZ81,"")</f>
        <v>0.25</v>
      </c>
      <c r="FK81" s="39">
        <v>33.923248000000001</v>
      </c>
      <c r="FL81" s="39">
        <v>-118.057571</v>
      </c>
      <c r="FM81" s="39">
        <v>33.561422576177868</v>
      </c>
      <c r="FN81" s="39">
        <v>34.285073423822134</v>
      </c>
      <c r="FO81" s="39">
        <v>-118.49361771967672</v>
      </c>
      <c r="FP81" s="39">
        <v>-117.62152428032327</v>
      </c>
      <c r="FQ81" s="39">
        <v>33.199597152355736</v>
      </c>
      <c r="FR81" s="39">
        <v>34.646898847644266</v>
      </c>
      <c r="FS81" s="39">
        <v>-118.92966443935346</v>
      </c>
      <c r="FT81" s="39">
        <v>-117.18547756064653</v>
      </c>
      <c r="FU81" s="35">
        <v>45880</v>
      </c>
      <c r="FV81" s="20" t="s">
        <v>248</v>
      </c>
      <c r="FW81" s="20" t="s">
        <v>355</v>
      </c>
      <c r="FX81" s="20">
        <v>91</v>
      </c>
      <c r="FY81" s="20">
        <v>5</v>
      </c>
      <c r="FZ81" s="20">
        <v>5</v>
      </c>
      <c r="GA81" s="20">
        <v>5</v>
      </c>
      <c r="GB81" s="20">
        <v>0</v>
      </c>
      <c r="GC81" s="20">
        <v>0</v>
      </c>
      <c r="GD81" s="20">
        <v>0</v>
      </c>
      <c r="GE81" s="20">
        <v>0</v>
      </c>
      <c r="GF81" s="20">
        <v>0</v>
      </c>
      <c r="GG81" s="20">
        <v>0</v>
      </c>
      <c r="GH81" s="20">
        <v>0</v>
      </c>
      <c r="GI81" s="20">
        <v>0</v>
      </c>
      <c r="GJ81" s="20">
        <v>0</v>
      </c>
      <c r="GK81" s="34">
        <f>IF(GA81&lt;&gt;"",((GB81*0.125)+((GC81+GD81+GE81+GF81+GG81)*0.25)+((GH81+GI81+GJ81)*1))/GA81,"")</f>
        <v>0</v>
      </c>
      <c r="GL81" s="40">
        <v>45912</v>
      </c>
      <c r="GM81" s="40">
        <v>45912</v>
      </c>
      <c r="GN81" s="20" t="s">
        <v>237</v>
      </c>
      <c r="GO81" s="35">
        <v>45916</v>
      </c>
      <c r="GP81" s="20" t="s">
        <v>316</v>
      </c>
      <c r="GQ81" s="35" t="s">
        <v>323</v>
      </c>
      <c r="HH81" s="34" t="str">
        <f>IF(GX81&lt;&gt;"",((GY81*0.125)+((GZ81+HA81+HB81+HC81+HD81)*0.25)+((HE81+HF81+HG81)*1))/GX81,"")</f>
        <v/>
      </c>
    </row>
    <row r="82" spans="1:216" ht="15" customHeight="1" x14ac:dyDescent="0.35">
      <c r="A82" s="11" t="s">
        <v>803</v>
      </c>
      <c r="B82" s="12" t="s">
        <v>804</v>
      </c>
      <c r="C82" s="13">
        <v>43829</v>
      </c>
      <c r="D82" s="13"/>
      <c r="E82" s="14" t="s">
        <v>214</v>
      </c>
      <c r="F82" s="15" t="s">
        <v>805</v>
      </c>
      <c r="G82" s="15" t="s">
        <v>625</v>
      </c>
      <c r="H82" s="14" t="s">
        <v>591</v>
      </c>
      <c r="I82" s="16">
        <v>92508</v>
      </c>
      <c r="J82" s="17">
        <v>35415</v>
      </c>
      <c r="K82" s="18">
        <f ca="1">IF(A82&lt;&gt;"",RANDBETWEEN(1,2000)," ")</f>
        <v>368</v>
      </c>
      <c r="L82" s="17" cm="1">
        <f t="array" ref="L82">IF(A82&lt;&gt;"",SUMPRODUCT(($E$2:$E$1303="Active") * (FK82 &gt;= $FM$2:$FM$1303) * (FK82 &lt;= $FN$2:$FN$1303) * (FL82 &gt;= $FO$2:$FO$1303) * (FL82 &lt;= $FP$2:$FP$1303)),"")</f>
        <v>6</v>
      </c>
      <c r="M82" s="17" cm="1">
        <f t="array" ref="M82">IF(A82&lt;&gt;"",SUMPRODUCT(($E$2:$E$1303="Active") * (FK82 &gt;= $FQ$2:$FQ$1303) * (FK82 &lt;= $FR$2:$FR$1303) * (FL82 &gt;= $FS$2:$FS$1303) * (FL82 &lt;= $FT$2:$FT$1303)),"")</f>
        <v>14</v>
      </c>
      <c r="N82" s="14" t="s">
        <v>218</v>
      </c>
      <c r="O82" s="14" t="s">
        <v>316</v>
      </c>
      <c r="P82" s="15" t="s">
        <v>784</v>
      </c>
      <c r="Q82" s="14" t="s">
        <v>785</v>
      </c>
      <c r="R82" s="15" t="s">
        <v>786</v>
      </c>
      <c r="S82" s="14" t="s">
        <v>223</v>
      </c>
      <c r="T82" s="20" t="s">
        <v>224</v>
      </c>
      <c r="U82" s="21"/>
      <c r="V82" s="22"/>
      <c r="W82" s="22"/>
      <c r="X82" s="22"/>
      <c r="Y82" s="22"/>
      <c r="Z82" s="22"/>
      <c r="AA82" s="48">
        <v>2024</v>
      </c>
      <c r="AB82" s="43">
        <v>46022.375</v>
      </c>
      <c r="AC82" s="24">
        <v>46023</v>
      </c>
      <c r="AD82" s="25">
        <v>173</v>
      </c>
      <c r="AE82" s="25">
        <v>372</v>
      </c>
      <c r="AF82" s="26">
        <v>126</v>
      </c>
      <c r="AG82" s="20">
        <v>118</v>
      </c>
      <c r="AH82" s="22">
        <v>121</v>
      </c>
      <c r="AI82" s="26">
        <v>176</v>
      </c>
      <c r="AN82" s="27">
        <f>IF(COUNT(DV82,ES82,FJ82,GK82,HH82)&gt;0,AVERAGE(DV82,ES82,FJ82,GK82,HH82),"")</f>
        <v>0.10840881642512076</v>
      </c>
      <c r="AO82" s="28">
        <f>IF((E82&lt;&gt;""),COUNTA(AP82:BW82)+COUNTIF(T82,"No"),"")</f>
        <v>0</v>
      </c>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30">
        <v>44005</v>
      </c>
      <c r="BY82" s="30">
        <v>44005</v>
      </c>
      <c r="BZ82" s="14" t="s">
        <v>228</v>
      </c>
      <c r="CA82" s="30">
        <v>44022</v>
      </c>
      <c r="CB82" s="14" t="s">
        <v>316</v>
      </c>
      <c r="CC82" s="31">
        <v>44126</v>
      </c>
      <c r="CD82" s="32" t="s">
        <v>228</v>
      </c>
      <c r="CE82" s="33" t="s">
        <v>603</v>
      </c>
      <c r="CF82" s="33" t="s">
        <v>604</v>
      </c>
      <c r="CG82" s="29">
        <v>100</v>
      </c>
      <c r="CH82" s="29">
        <v>5</v>
      </c>
      <c r="CI82" s="29">
        <v>5</v>
      </c>
      <c r="CJ82" s="29">
        <v>11</v>
      </c>
      <c r="CK82" s="29">
        <v>0</v>
      </c>
      <c r="CL82" s="29">
        <v>1</v>
      </c>
      <c r="CM82" s="29">
        <v>1</v>
      </c>
      <c r="CN82" s="34">
        <f>IF(CJ82&gt;0,((CK82*0.125)+(CL82*0.25)+(CM82*1))/CJ82,"")</f>
        <v>0.11363636363636363</v>
      </c>
      <c r="CO82" s="35">
        <v>44277</v>
      </c>
      <c r="CP82" s="35">
        <v>44278</v>
      </c>
      <c r="CQ82" s="20" t="s">
        <v>322</v>
      </c>
      <c r="CR82" s="35">
        <v>44279</v>
      </c>
      <c r="CS82" s="20" t="s">
        <v>316</v>
      </c>
      <c r="CT82" s="35" t="s">
        <v>323</v>
      </c>
      <c r="CU82" s="35">
        <v>44517</v>
      </c>
      <c r="CV82" s="11" t="s">
        <v>248</v>
      </c>
      <c r="CW82" s="20" t="s">
        <v>324</v>
      </c>
      <c r="CX82" s="11" t="s">
        <v>325</v>
      </c>
      <c r="CY82" s="20">
        <v>206</v>
      </c>
      <c r="CZ82" s="36">
        <v>7</v>
      </c>
      <c r="DA82" s="36">
        <v>7</v>
      </c>
      <c r="DB82" s="36">
        <v>35</v>
      </c>
      <c r="DC82" s="36">
        <v>0</v>
      </c>
      <c r="DD82" s="36">
        <v>0</v>
      </c>
      <c r="DE82" s="36">
        <v>2</v>
      </c>
      <c r="DF82" s="36">
        <v>3</v>
      </c>
      <c r="DG82" s="36">
        <v>1</v>
      </c>
      <c r="DH82" s="37">
        <f>IF(DB82&lt;&gt;"",((DC82*0.125)+(DD82*0.25)+(DE82*0.25)+(DF82*1)+(DG82*1))/DB82,"")</f>
        <v>0.12857142857142856</v>
      </c>
      <c r="DI82" s="35">
        <v>44816</v>
      </c>
      <c r="DJ82" s="20" t="s">
        <v>248</v>
      </c>
      <c r="DK82" s="20" t="s">
        <v>235</v>
      </c>
      <c r="DL82" s="20" t="s">
        <v>234</v>
      </c>
      <c r="DM82" s="20">
        <v>84</v>
      </c>
      <c r="DN82" s="20">
        <v>4</v>
      </c>
      <c r="DO82" s="20">
        <v>4</v>
      </c>
      <c r="DP82" s="20">
        <v>20</v>
      </c>
      <c r="DQ82" s="20">
        <v>0</v>
      </c>
      <c r="DR82" s="20">
        <v>2</v>
      </c>
      <c r="DS82" s="20">
        <v>1</v>
      </c>
      <c r="DT82" s="20">
        <v>0</v>
      </c>
      <c r="DU82" s="20">
        <v>0</v>
      </c>
      <c r="DV82" s="37" cm="1">
        <f t="array" ref="DV82">IF(AND(DI82:DP82&lt;&gt;""),((DQ82*0.125)+(DR82*0.25)+(DS82*0.25)+(DT82*1)+(DU82*1))/DP82,"")</f>
        <v>3.7499999999999999E-2</v>
      </c>
      <c r="DW82" s="35">
        <v>45008</v>
      </c>
      <c r="DX82" s="35">
        <v>45009</v>
      </c>
      <c r="DY82" s="20" t="s">
        <v>322</v>
      </c>
      <c r="DZ82" s="35">
        <v>45009</v>
      </c>
      <c r="EA82" s="35" t="s">
        <v>316</v>
      </c>
      <c r="EB82" s="38" t="s">
        <v>323</v>
      </c>
      <c r="EC82" s="35">
        <v>45155</v>
      </c>
      <c r="ED82" s="20" t="s">
        <v>248</v>
      </c>
      <c r="EE82" s="20" t="s">
        <v>247</v>
      </c>
      <c r="EF82" s="20">
        <v>40</v>
      </c>
      <c r="EG82" s="20">
        <v>9</v>
      </c>
      <c r="EH82" s="20">
        <v>9</v>
      </c>
      <c r="EI82" s="20">
        <v>23</v>
      </c>
      <c r="EJ82" s="20">
        <v>0</v>
      </c>
      <c r="EK82" s="20">
        <v>0</v>
      </c>
      <c r="EL82" s="20">
        <v>0</v>
      </c>
      <c r="EM82" s="20">
        <v>0</v>
      </c>
      <c r="EN82" s="20">
        <v>0</v>
      </c>
      <c r="EO82" s="20">
        <v>0</v>
      </c>
      <c r="EP82" s="20">
        <v>1</v>
      </c>
      <c r="EQ82" s="20">
        <v>0</v>
      </c>
      <c r="ER82" s="20">
        <v>3</v>
      </c>
      <c r="ES82" s="34">
        <f>IF(EI82&lt;&gt;"",((EJ82*0.125)+((EK82+EL82+EM82+EN82+EO82)*0.25)+((EP82+EQ82+ER82)*1))/EI82,"")</f>
        <v>0.17391304347826086</v>
      </c>
      <c r="ET82" s="35">
        <v>45391</v>
      </c>
      <c r="EU82" s="20" t="s">
        <v>248</v>
      </c>
      <c r="EV82" s="20" t="s">
        <v>247</v>
      </c>
      <c r="EW82" s="20">
        <v>52</v>
      </c>
      <c r="EX82" s="20">
        <v>9</v>
      </c>
      <c r="EY82" s="20">
        <v>4</v>
      </c>
      <c r="EZ82" s="28">
        <v>5</v>
      </c>
      <c r="FA82" s="20">
        <v>0</v>
      </c>
      <c r="FB82" s="20">
        <v>0</v>
      </c>
      <c r="FC82" s="20">
        <v>0</v>
      </c>
      <c r="FD82" s="20">
        <v>0</v>
      </c>
      <c r="FE82" s="20">
        <v>0</v>
      </c>
      <c r="FF82" s="20">
        <v>0</v>
      </c>
      <c r="FG82" s="20">
        <v>0</v>
      </c>
      <c r="FH82" s="20">
        <v>0</v>
      </c>
      <c r="FI82" s="20">
        <v>0</v>
      </c>
      <c r="FJ82" s="34">
        <f>IF(EZ82&lt;&gt;"",((FA82*0.125)+((FB82+FC82+FD82+FE82+FF82)*0.25)+((FG82+FH82+FI82)*1))/EZ82,"")</f>
        <v>0</v>
      </c>
      <c r="FK82" s="39">
        <v>33.888779999999997</v>
      </c>
      <c r="FL82" s="39">
        <v>-117.321421</v>
      </c>
      <c r="FM82" s="39">
        <v>33.526954576177864</v>
      </c>
      <c r="FN82" s="39">
        <v>34.25060542382213</v>
      </c>
      <c r="FO82" s="39">
        <v>-117.75729144561448</v>
      </c>
      <c r="FP82" s="39">
        <v>-116.88555055438552</v>
      </c>
      <c r="FQ82" s="39">
        <v>33.165129152355732</v>
      </c>
      <c r="FR82" s="39">
        <v>34.612430847644262</v>
      </c>
      <c r="FS82" s="39">
        <v>-118.19316189122897</v>
      </c>
      <c r="FT82" s="39">
        <v>-116.44968010877103</v>
      </c>
      <c r="FU82" s="35">
        <v>45926</v>
      </c>
      <c r="FV82" s="20" t="s">
        <v>248</v>
      </c>
      <c r="FW82" s="20" t="s">
        <v>295</v>
      </c>
      <c r="FX82" s="20">
        <v>123</v>
      </c>
      <c r="FY82" s="20">
        <v>1</v>
      </c>
      <c r="FZ82" s="20">
        <v>1</v>
      </c>
      <c r="GA82" s="20">
        <v>9</v>
      </c>
      <c r="GB82" s="20">
        <v>0</v>
      </c>
      <c r="GC82" s="20">
        <v>0</v>
      </c>
      <c r="GD82" s="20">
        <v>0</v>
      </c>
      <c r="GE82" s="20">
        <v>0</v>
      </c>
      <c r="GF82" s="20">
        <v>0</v>
      </c>
      <c r="GG82" s="20">
        <v>0</v>
      </c>
      <c r="GH82" s="20">
        <v>2</v>
      </c>
      <c r="GI82" s="20">
        <v>0</v>
      </c>
      <c r="GJ82" s="20">
        <v>0</v>
      </c>
      <c r="GK82" s="34">
        <f>IF(GA82&lt;&gt;"",((GB82*0.125)+((GC82+GD82+GE82+GF82+GG82)*0.25)+((GH82+GI82+GJ82)*1))/GA82,"")</f>
        <v>0.22222222222222221</v>
      </c>
      <c r="GP82" s="20" t="s">
        <v>316</v>
      </c>
      <c r="GQ82" s="35" t="s">
        <v>323</v>
      </c>
      <c r="HH82" s="34" t="str">
        <f>IF(GX82&lt;&gt;"",((GY82*0.125)+((GZ82+HA82+HB82+HC82+HD82)*0.25)+((HE82+HF82+HG82)*1))/GX82,"")</f>
        <v/>
      </c>
    </row>
    <row r="83" spans="1:216" ht="15" customHeight="1" x14ac:dyDescent="0.35">
      <c r="A83" s="11" t="s">
        <v>806</v>
      </c>
      <c r="B83" s="12" t="s">
        <v>807</v>
      </c>
      <c r="C83" s="13">
        <v>43829</v>
      </c>
      <c r="D83" s="13"/>
      <c r="E83" s="14" t="s">
        <v>214</v>
      </c>
      <c r="F83" s="15" t="s">
        <v>808</v>
      </c>
      <c r="G83" s="15" t="s">
        <v>809</v>
      </c>
      <c r="H83" s="14" t="s">
        <v>591</v>
      </c>
      <c r="I83" s="16">
        <v>93422</v>
      </c>
      <c r="J83" s="17">
        <v>33041</v>
      </c>
      <c r="K83" s="18">
        <f ca="1">IF(A83&lt;&gt;"",RANDBETWEEN(1,2000)," ")</f>
        <v>1134</v>
      </c>
      <c r="L83" s="17" cm="1">
        <f t="array" ref="L83">IF(A83&lt;&gt;"",SUMPRODUCT(($E$2:$E$1303="Active") * (FK83 &gt;= $FM$2:$FM$1303) * (FK83 &lt;= $FN$2:$FN$1303) * (FL83 &gt;= $FO$2:$FO$1303) * (FL83 &lt;= $FP$2:$FP$1303)),"")</f>
        <v>1</v>
      </c>
      <c r="M83" s="17" cm="1">
        <f t="array" ref="M83">IF(A83&lt;&gt;"",SUMPRODUCT(($E$2:$E$1303="Active") * (FK83 &gt;= $FQ$2:$FQ$1303) * (FK83 &lt;= $FR$2:$FR$1303) * (FL83 &gt;= $FS$2:$FS$1303) * (FL83 &lt;= $FT$2:$FT$1303)),"")</f>
        <v>1</v>
      </c>
      <c r="N83" s="14" t="s">
        <v>218</v>
      </c>
      <c r="O83" s="14" t="s">
        <v>316</v>
      </c>
      <c r="P83" s="15" t="s">
        <v>600</v>
      </c>
      <c r="Q83" s="14" t="s">
        <v>601</v>
      </c>
      <c r="R83" s="51" t="s">
        <v>810</v>
      </c>
      <c r="S83" s="14" t="s">
        <v>223</v>
      </c>
      <c r="T83" s="20" t="s">
        <v>224</v>
      </c>
      <c r="U83" s="21"/>
      <c r="V83" s="22"/>
      <c r="W83" s="22"/>
      <c r="X83" s="22"/>
      <c r="Y83" s="22"/>
      <c r="Z83" s="22"/>
      <c r="AA83" s="48">
        <v>2025</v>
      </c>
      <c r="AB83" s="43">
        <v>46022.520833333336</v>
      </c>
      <c r="AC83" s="24">
        <v>46023</v>
      </c>
      <c r="AD83" s="25">
        <v>180</v>
      </c>
      <c r="AE83" s="25">
        <v>202</v>
      </c>
      <c r="AF83" s="26">
        <v>293</v>
      </c>
      <c r="AG83" s="20">
        <v>337</v>
      </c>
      <c r="AH83" s="22">
        <v>352</v>
      </c>
      <c r="AI83" s="26">
        <v>326</v>
      </c>
      <c r="AN83" s="27">
        <f>IF(COUNT(DV83,ES83,FJ83,GK83,HH83)&gt;0,AVERAGE(DV83,ES83,FJ83,GK83,HH83),"")</f>
        <v>0.25179820179820178</v>
      </c>
      <c r="AO83" s="28">
        <f>IF((E83&lt;&gt;""),COUNTA(AP83:BW83)+COUNTIF(T83,"No"),"")</f>
        <v>1</v>
      </c>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t="s">
        <v>811</v>
      </c>
      <c r="BW83" s="29"/>
      <c r="BX83" s="30">
        <v>44127</v>
      </c>
      <c r="BY83" s="30">
        <v>44127</v>
      </c>
      <c r="BZ83" s="14" t="s">
        <v>248</v>
      </c>
      <c r="CA83" s="30">
        <v>44144</v>
      </c>
      <c r="CB83" s="14" t="s">
        <v>316</v>
      </c>
      <c r="CC83" s="31">
        <v>44125</v>
      </c>
      <c r="CD83" s="32" t="s">
        <v>228</v>
      </c>
      <c r="CE83" s="33" t="s">
        <v>603</v>
      </c>
      <c r="CF83" s="33" t="s">
        <v>604</v>
      </c>
      <c r="CG83" s="29">
        <v>100</v>
      </c>
      <c r="CH83" s="29">
        <v>3</v>
      </c>
      <c r="CI83" s="29">
        <v>3</v>
      </c>
      <c r="CJ83" s="29">
        <v>10</v>
      </c>
      <c r="CK83" s="29">
        <v>0</v>
      </c>
      <c r="CL83" s="29">
        <v>1</v>
      </c>
      <c r="CM83" s="29">
        <v>0</v>
      </c>
      <c r="CN83" s="34">
        <f>IF(CJ83&gt;0,((CK83*0.125)+(CL83*0.25)+(CM83*1))/CJ83,"")</f>
        <v>2.5000000000000001E-2</v>
      </c>
      <c r="CO83" s="35">
        <v>44273</v>
      </c>
      <c r="CP83" s="35">
        <v>44277</v>
      </c>
      <c r="CQ83" s="20" t="s">
        <v>322</v>
      </c>
      <c r="CR83" s="35">
        <v>44277</v>
      </c>
      <c r="CS83" s="20" t="s">
        <v>316</v>
      </c>
      <c r="CT83" s="35" t="s">
        <v>323</v>
      </c>
      <c r="CU83" s="35">
        <v>44511</v>
      </c>
      <c r="CV83" s="11" t="s">
        <v>248</v>
      </c>
      <c r="CW83" s="20" t="s">
        <v>324</v>
      </c>
      <c r="CX83" s="11" t="s">
        <v>325</v>
      </c>
      <c r="CY83" s="20">
        <v>109</v>
      </c>
      <c r="CZ83" s="36">
        <v>5</v>
      </c>
      <c r="DA83" s="36">
        <v>5</v>
      </c>
      <c r="DB83" s="36">
        <v>25</v>
      </c>
      <c r="DC83" s="36">
        <v>0</v>
      </c>
      <c r="DD83" s="36">
        <v>0</v>
      </c>
      <c r="DE83" s="36">
        <v>3</v>
      </c>
      <c r="DF83" s="36">
        <v>0</v>
      </c>
      <c r="DG83" s="36">
        <v>2</v>
      </c>
      <c r="DH83" s="37">
        <f>IF(DB83&lt;&gt;"",((DC83*0.125)+(DD83*0.25)+(DE83*0.25)+(DF83*1)+(DG83*1))/DB83,"")</f>
        <v>0.11</v>
      </c>
      <c r="DI83" s="35">
        <v>44817</v>
      </c>
      <c r="DJ83" s="20" t="s">
        <v>248</v>
      </c>
      <c r="DK83" s="20" t="s">
        <v>235</v>
      </c>
      <c r="DL83" s="20" t="s">
        <v>234</v>
      </c>
      <c r="DM83" s="20">
        <v>147</v>
      </c>
      <c r="DN83" s="20">
        <v>8</v>
      </c>
      <c r="DO83" s="20">
        <v>8</v>
      </c>
      <c r="DP83" s="20">
        <v>40</v>
      </c>
      <c r="DQ83" s="20">
        <v>0</v>
      </c>
      <c r="DR83" s="20">
        <v>0</v>
      </c>
      <c r="DS83" s="20">
        <v>0</v>
      </c>
      <c r="DT83" s="20">
        <v>0</v>
      </c>
      <c r="DU83" s="20">
        <v>7</v>
      </c>
      <c r="DV83" s="37" cm="1">
        <f t="array" ref="DV83">IF(AND(DI83:DP83&lt;&gt;""),((DQ83*0.125)+(DR83*0.25)+(DS83*0.25)+(DT83*1)+(DU83*1))/DP83,"")</f>
        <v>0.17499999999999999</v>
      </c>
      <c r="DW83" s="35">
        <v>45008</v>
      </c>
      <c r="DX83" s="35">
        <v>45009</v>
      </c>
      <c r="DY83" s="20" t="s">
        <v>322</v>
      </c>
      <c r="DZ83" s="35">
        <v>45028</v>
      </c>
      <c r="EA83" s="35" t="s">
        <v>316</v>
      </c>
      <c r="EB83" s="38" t="s">
        <v>323</v>
      </c>
      <c r="EC83" s="35">
        <v>45154</v>
      </c>
      <c r="ED83" s="20" t="s">
        <v>248</v>
      </c>
      <c r="EE83" s="20" t="s">
        <v>247</v>
      </c>
      <c r="EF83" s="20">
        <v>127</v>
      </c>
      <c r="EG83" s="20">
        <v>5</v>
      </c>
      <c r="EH83" s="20">
        <v>5</v>
      </c>
      <c r="EI83" s="20">
        <v>22</v>
      </c>
      <c r="EJ83" s="20">
        <v>0</v>
      </c>
      <c r="EK83" s="20">
        <v>0</v>
      </c>
      <c r="EL83" s="20">
        <v>0</v>
      </c>
      <c r="EM83" s="20">
        <v>0</v>
      </c>
      <c r="EN83" s="20">
        <v>1</v>
      </c>
      <c r="EO83" s="20">
        <v>0</v>
      </c>
      <c r="EP83" s="20">
        <v>1</v>
      </c>
      <c r="EQ83" s="20">
        <v>1</v>
      </c>
      <c r="ER83" s="20">
        <v>1</v>
      </c>
      <c r="ES83" s="34">
        <f>IF(EI83&lt;&gt;"",((EJ83*0.125)+((EK83+EL83+EM83+EN83+EO83)*0.25)+((EP83+EQ83+ER83)*1))/EI83,"")</f>
        <v>0.14772727272727273</v>
      </c>
      <c r="ET83" s="35">
        <v>45376</v>
      </c>
      <c r="EU83" s="20" t="s">
        <v>248</v>
      </c>
      <c r="EV83" s="20" t="s">
        <v>247</v>
      </c>
      <c r="EW83" s="20">
        <v>160</v>
      </c>
      <c r="EX83" s="20">
        <v>5</v>
      </c>
      <c r="EY83" s="20">
        <v>5</v>
      </c>
      <c r="EZ83" s="28">
        <v>14</v>
      </c>
      <c r="FA83" s="20">
        <v>0</v>
      </c>
      <c r="FB83" s="20">
        <v>0</v>
      </c>
      <c r="FC83" s="20">
        <v>0</v>
      </c>
      <c r="FD83" s="20">
        <v>0</v>
      </c>
      <c r="FE83" s="20">
        <v>0</v>
      </c>
      <c r="FF83" s="20">
        <v>0</v>
      </c>
      <c r="FG83" s="20">
        <v>3</v>
      </c>
      <c r="FH83" s="20">
        <v>1</v>
      </c>
      <c r="FI83" s="20">
        <v>2</v>
      </c>
      <c r="FJ83" s="46">
        <f>IF(EZ83&lt;&gt;"",((FA83*0.125)+((FB83+FC83+FD83+FE83+FF83)*0.25)+((FG83+FH83+FI83)*1))/EZ83,"")</f>
        <v>0.42857142857142855</v>
      </c>
      <c r="FK83" s="39">
        <v>35.457639999999998</v>
      </c>
      <c r="FL83" s="39">
        <v>-120.680251</v>
      </c>
      <c r="FM83" s="39">
        <v>35.095814576177865</v>
      </c>
      <c r="FN83" s="39">
        <v>35.81946542382213</v>
      </c>
      <c r="FO83" s="39">
        <v>-121.12445677345488</v>
      </c>
      <c r="FP83" s="39">
        <v>-120.23604522654512</v>
      </c>
      <c r="FQ83" s="39">
        <v>34.733989152355733</v>
      </c>
      <c r="FR83" s="39">
        <v>36.181290847644263</v>
      </c>
      <c r="FS83" s="39">
        <v>-121.56866254690975</v>
      </c>
      <c r="FT83" s="39">
        <v>-119.79183945309025</v>
      </c>
      <c r="FU83" s="35">
        <v>45825</v>
      </c>
      <c r="FV83" s="20" t="s">
        <v>248</v>
      </c>
      <c r="FW83" s="20" t="s">
        <v>355</v>
      </c>
      <c r="FX83" s="20">
        <v>131</v>
      </c>
      <c r="FY83" s="20">
        <v>4</v>
      </c>
      <c r="FZ83" s="20">
        <v>4</v>
      </c>
      <c r="GA83" s="20">
        <v>10</v>
      </c>
      <c r="GB83" s="20">
        <v>0</v>
      </c>
      <c r="GC83" s="20">
        <v>0</v>
      </c>
      <c r="GD83" s="20">
        <v>0</v>
      </c>
      <c r="GE83" s="20">
        <v>0</v>
      </c>
      <c r="GF83" s="20">
        <v>0</v>
      </c>
      <c r="GG83" s="20">
        <v>0</v>
      </c>
      <c r="GH83" s="20">
        <v>1</v>
      </c>
      <c r="GI83" s="20">
        <v>0</v>
      </c>
      <c r="GJ83" s="20">
        <v>1</v>
      </c>
      <c r="GK83" s="34">
        <f>IF(GA83&lt;&gt;"",((GB83*0.125)+((GC83+GD83+GE83+GF83+GG83)*0.25)+((GH83+GI83+GJ83)*1))/GA83,"")</f>
        <v>0.2</v>
      </c>
      <c r="GL83" s="40">
        <v>45915</v>
      </c>
      <c r="GM83" s="40">
        <v>45915</v>
      </c>
      <c r="GN83" s="20" t="s">
        <v>237</v>
      </c>
      <c r="GO83" s="35">
        <v>45916</v>
      </c>
      <c r="GP83" s="20" t="s">
        <v>316</v>
      </c>
      <c r="GQ83" s="35" t="s">
        <v>323</v>
      </c>
      <c r="GR83" s="35">
        <v>46086</v>
      </c>
      <c r="GS83" s="20" t="s">
        <v>248</v>
      </c>
      <c r="GT83" s="20" t="s">
        <v>247</v>
      </c>
      <c r="GU83" s="20">
        <v>161</v>
      </c>
      <c r="GV83" s="20">
        <v>4</v>
      </c>
      <c r="GW83" s="20">
        <v>2</v>
      </c>
      <c r="GX83" s="20">
        <v>13</v>
      </c>
      <c r="GY83" s="20">
        <v>0</v>
      </c>
      <c r="GZ83" s="20">
        <v>0</v>
      </c>
      <c r="HA83" s="20">
        <v>0</v>
      </c>
      <c r="HB83" s="20">
        <v>0</v>
      </c>
      <c r="HC83" s="20">
        <v>0</v>
      </c>
      <c r="HD83" s="20">
        <v>0</v>
      </c>
      <c r="HE83" s="20">
        <v>3</v>
      </c>
      <c r="HF83" s="20">
        <v>0</v>
      </c>
      <c r="HG83" s="20">
        <v>1</v>
      </c>
      <c r="HH83" s="46">
        <f>IF(GX83&lt;&gt;"",((GY83*0.125)+((GZ83+HA83+HB83+HC83+HD83)*0.25)+((HE83+HF83+HG83)*1))/GX83,"")</f>
        <v>0.30769230769230771</v>
      </c>
    </row>
    <row r="84" spans="1:216" ht="15" customHeight="1" x14ac:dyDescent="0.35">
      <c r="A84" s="11" t="s">
        <v>812</v>
      </c>
      <c r="B84" s="12" t="s">
        <v>813</v>
      </c>
      <c r="C84" s="13">
        <v>43829</v>
      </c>
      <c r="D84" s="13"/>
      <c r="E84" s="14" t="s">
        <v>214</v>
      </c>
      <c r="F84" s="15" t="s">
        <v>814</v>
      </c>
      <c r="G84" s="15" t="s">
        <v>815</v>
      </c>
      <c r="H84" s="14" t="s">
        <v>591</v>
      </c>
      <c r="I84" s="16">
        <v>90746</v>
      </c>
      <c r="J84" s="17">
        <v>27147</v>
      </c>
      <c r="K84" s="18">
        <f ca="1">IF(A84&lt;&gt;"",RANDBETWEEN(1,2000)," ")</f>
        <v>1952</v>
      </c>
      <c r="L84" s="17" cm="1">
        <f t="array" ref="L84">IF(A84&lt;&gt;"",SUMPRODUCT(($E$2:$E$1303="Active") * (FK84 &gt;= $FM$2:$FM$1303) * (FK84 &lt;= $FN$2:$FN$1303) * (FL84 &gt;= $FO$2:$FO$1303) * (FL84 &lt;= $FP$2:$FP$1303)),"")</f>
        <v>11</v>
      </c>
      <c r="M84" s="17" cm="1">
        <f t="array" ref="M84">IF(A84&lt;&gt;"",SUMPRODUCT(($E$2:$E$1303="Active") * (FK84 &gt;= $FQ$2:$FQ$1303) * (FK84 &lt;= $FR$2:$FR$1303) * (FL84 &gt;= $FS$2:$FS$1303) * (FL84 &lt;= $FT$2:$FT$1303)),"")</f>
        <v>19</v>
      </c>
      <c r="N84" s="14" t="s">
        <v>218</v>
      </c>
      <c r="O84" s="14" t="s">
        <v>316</v>
      </c>
      <c r="P84" s="15" t="s">
        <v>784</v>
      </c>
      <c r="Q84" s="14" t="s">
        <v>785</v>
      </c>
      <c r="R84" s="15" t="s">
        <v>786</v>
      </c>
      <c r="S84" s="14" t="s">
        <v>223</v>
      </c>
      <c r="T84" s="20" t="s">
        <v>224</v>
      </c>
      <c r="U84" s="21"/>
      <c r="V84" s="22"/>
      <c r="W84" s="22"/>
      <c r="X84" s="22"/>
      <c r="Y84" s="22"/>
      <c r="Z84" s="22"/>
      <c r="AA84" s="48">
        <v>2025</v>
      </c>
      <c r="AB84" s="43">
        <v>46022.479166666664</v>
      </c>
      <c r="AC84" s="24">
        <v>46023</v>
      </c>
      <c r="AD84" s="25">
        <v>106</v>
      </c>
      <c r="AE84" s="25">
        <v>238</v>
      </c>
      <c r="AF84" s="26">
        <v>92</v>
      </c>
      <c r="AG84" s="20">
        <v>107</v>
      </c>
      <c r="AH84" s="22">
        <v>135</v>
      </c>
      <c r="AI84" s="26">
        <v>164</v>
      </c>
      <c r="AN84" s="27">
        <f>IF(COUNT(DV84,ES84,FJ84,GK84,HH84)&gt;0,AVERAGE(DV84,ES84,FJ84,GK84,HH84),"")</f>
        <v>0.10900735294117647</v>
      </c>
      <c r="AO84" s="28">
        <f>IF((E84&lt;&gt;""),COUNTA(AP84:BW84)+COUNTIF(T84,"No"),"")</f>
        <v>0</v>
      </c>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30">
        <v>44005</v>
      </c>
      <c r="BY84" s="30">
        <v>44005</v>
      </c>
      <c r="BZ84" s="14" t="s">
        <v>228</v>
      </c>
      <c r="CA84" s="30">
        <v>44021</v>
      </c>
      <c r="CB84" s="14" t="s">
        <v>316</v>
      </c>
      <c r="CC84" s="31">
        <v>44175</v>
      </c>
      <c r="CD84" s="32" t="s">
        <v>228</v>
      </c>
      <c r="CE84" s="33" t="s">
        <v>320</v>
      </c>
      <c r="CF84" s="33" t="s">
        <v>321</v>
      </c>
      <c r="CG84" s="29">
        <v>100</v>
      </c>
      <c r="CH84" s="29">
        <v>10</v>
      </c>
      <c r="CI84" s="29">
        <v>3</v>
      </c>
      <c r="CJ84" s="29">
        <v>3</v>
      </c>
      <c r="CK84" s="29">
        <v>0</v>
      </c>
      <c r="CL84" s="29">
        <v>0</v>
      </c>
      <c r="CM84" s="29">
        <v>1</v>
      </c>
      <c r="CN84" s="34">
        <f>IF(CJ84&gt;0,((CK84*0.125)+(CL84*0.25)+(CM84*1))/CJ84,"")</f>
        <v>0.33333333333333331</v>
      </c>
      <c r="CO84" s="35">
        <v>44267</v>
      </c>
      <c r="CP84" s="35">
        <v>44271</v>
      </c>
      <c r="CQ84" s="20" t="s">
        <v>322</v>
      </c>
      <c r="CR84" s="35">
        <v>44271</v>
      </c>
      <c r="CS84" s="20" t="s">
        <v>316</v>
      </c>
      <c r="CT84" s="35" t="s">
        <v>323</v>
      </c>
      <c r="CU84" s="35">
        <v>44512</v>
      </c>
      <c r="CV84" s="11" t="s">
        <v>248</v>
      </c>
      <c r="CW84" s="20" t="s">
        <v>324</v>
      </c>
      <c r="CX84" s="11" t="s">
        <v>325</v>
      </c>
      <c r="CY84" s="20">
        <v>104</v>
      </c>
      <c r="CZ84" s="36">
        <v>3</v>
      </c>
      <c r="DA84" s="36">
        <v>3</v>
      </c>
      <c r="DB84" s="36">
        <v>12</v>
      </c>
      <c r="DC84" s="36">
        <v>0</v>
      </c>
      <c r="DD84" s="36">
        <v>0</v>
      </c>
      <c r="DE84" s="36">
        <v>0</v>
      </c>
      <c r="DF84" s="36">
        <v>0</v>
      </c>
      <c r="DG84" s="36">
        <v>2</v>
      </c>
      <c r="DH84" s="37">
        <f>IF(DB84&lt;&gt;"",((DC84*0.125)+(DD84*0.25)+(DE84*0.25)+(DF84*1)+(DG84*1))/DB84,"")</f>
        <v>0.16666666666666666</v>
      </c>
      <c r="DI84" s="35">
        <v>44817</v>
      </c>
      <c r="DJ84" s="20" t="s">
        <v>248</v>
      </c>
      <c r="DK84" s="20" t="s">
        <v>235</v>
      </c>
      <c r="DL84" s="20" t="s">
        <v>234</v>
      </c>
      <c r="DM84" s="20">
        <v>53</v>
      </c>
      <c r="DN84" s="20">
        <v>4</v>
      </c>
      <c r="DO84" s="20">
        <v>4</v>
      </c>
      <c r="DP84" s="20">
        <v>17</v>
      </c>
      <c r="DQ84" s="20">
        <v>0</v>
      </c>
      <c r="DR84" s="20">
        <v>1</v>
      </c>
      <c r="DS84" s="20">
        <v>0</v>
      </c>
      <c r="DT84" s="20">
        <v>1</v>
      </c>
      <c r="DU84" s="20">
        <v>0</v>
      </c>
      <c r="DV84" s="37" cm="1">
        <f t="array" ref="DV84">IF(AND(DI84:DP84&lt;&gt;""),((DQ84*0.125)+(DR84*0.25)+(DS84*0.25)+(DT84*1)+(DU84*1))/DP84,"")</f>
        <v>7.3529411764705885E-2</v>
      </c>
      <c r="DW84" s="35">
        <v>45006</v>
      </c>
      <c r="DX84" s="35">
        <v>45007</v>
      </c>
      <c r="DY84" s="20" t="s">
        <v>322</v>
      </c>
      <c r="DZ84" s="35">
        <v>45028</v>
      </c>
      <c r="EA84" s="35" t="s">
        <v>316</v>
      </c>
      <c r="EB84" s="38" t="s">
        <v>323</v>
      </c>
      <c r="EC84" s="35">
        <v>45155</v>
      </c>
      <c r="ED84" s="20" t="s">
        <v>248</v>
      </c>
      <c r="EE84" s="20" t="s">
        <v>247</v>
      </c>
      <c r="EF84" s="20">
        <v>37</v>
      </c>
      <c r="EG84" s="20">
        <v>5</v>
      </c>
      <c r="EH84" s="20">
        <v>5</v>
      </c>
      <c r="EI84" s="20">
        <v>16</v>
      </c>
      <c r="EJ84" s="20">
        <v>0</v>
      </c>
      <c r="EK84" s="20">
        <v>0</v>
      </c>
      <c r="EL84" s="20">
        <v>0</v>
      </c>
      <c r="EM84" s="20">
        <v>0</v>
      </c>
      <c r="EN84" s="20">
        <v>0</v>
      </c>
      <c r="EO84" s="20">
        <v>0</v>
      </c>
      <c r="EP84" s="20">
        <v>2</v>
      </c>
      <c r="EQ84" s="20">
        <v>0</v>
      </c>
      <c r="ER84" s="20">
        <v>3</v>
      </c>
      <c r="ES84" s="46">
        <f>IF(EI84&lt;&gt;"",((EJ84*0.125)+((EK84+EL84+EM84+EN84+EO84)*0.25)+((EP84+EQ84+ER84)*1))/EI84,"")</f>
        <v>0.3125</v>
      </c>
      <c r="ET84" s="35">
        <v>45358</v>
      </c>
      <c r="EU84" s="20" t="s">
        <v>228</v>
      </c>
      <c r="EV84" s="20" t="s">
        <v>247</v>
      </c>
      <c r="EW84" s="20">
        <v>62</v>
      </c>
      <c r="EX84" s="20">
        <v>5</v>
      </c>
      <c r="EY84" s="20">
        <v>3</v>
      </c>
      <c r="EZ84" s="28">
        <v>5</v>
      </c>
      <c r="FA84" s="20">
        <v>0</v>
      </c>
      <c r="FB84" s="20">
        <v>0</v>
      </c>
      <c r="FC84" s="20">
        <v>0</v>
      </c>
      <c r="FD84" s="20">
        <v>1</v>
      </c>
      <c r="FE84" s="20">
        <v>0</v>
      </c>
      <c r="FF84" s="20">
        <v>0</v>
      </c>
      <c r="FG84" s="20">
        <v>0</v>
      </c>
      <c r="FH84" s="20">
        <v>0</v>
      </c>
      <c r="FI84" s="20">
        <v>0</v>
      </c>
      <c r="FJ84" s="34">
        <f>IF(EZ84&lt;&gt;"",((FA84*0.125)+((FB84+FC84+FD84+FE84+FF84)*0.25)+((FG84+FH84+FI84)*1))/EZ84,"")</f>
        <v>0.05</v>
      </c>
      <c r="FK84" s="39">
        <v>33.860847999999997</v>
      </c>
      <c r="FL84" s="39">
        <v>-118.257065</v>
      </c>
      <c r="FM84" s="39">
        <v>33.499022576177865</v>
      </c>
      <c r="FN84" s="39">
        <v>34.22267342382213</v>
      </c>
      <c r="FO84" s="39">
        <v>-118.69279281768971</v>
      </c>
      <c r="FP84" s="39">
        <v>-117.82133718231029</v>
      </c>
      <c r="FQ84" s="39">
        <v>33.137197152355732</v>
      </c>
      <c r="FR84" s="39">
        <v>34.584498847644262</v>
      </c>
      <c r="FS84" s="39">
        <v>-119.12852063537942</v>
      </c>
      <c r="FT84" s="39">
        <v>-117.38560936462058</v>
      </c>
      <c r="FU84" s="35">
        <v>45807</v>
      </c>
      <c r="FV84" s="20" t="s">
        <v>248</v>
      </c>
      <c r="FW84" s="20" t="s">
        <v>258</v>
      </c>
      <c r="FX84" s="20">
        <v>53</v>
      </c>
      <c r="FY84" s="20">
        <v>2</v>
      </c>
      <c r="FZ84" s="20">
        <v>2</v>
      </c>
      <c r="GA84" s="20">
        <v>5</v>
      </c>
      <c r="GB84" s="20">
        <v>0</v>
      </c>
      <c r="GC84" s="20">
        <v>0</v>
      </c>
      <c r="GD84" s="20">
        <v>0</v>
      </c>
      <c r="GE84" s="20">
        <v>0</v>
      </c>
      <c r="GF84" s="20">
        <v>0</v>
      </c>
      <c r="GG84" s="20">
        <v>0</v>
      </c>
      <c r="GH84" s="20">
        <v>0</v>
      </c>
      <c r="GI84" s="20">
        <v>0</v>
      </c>
      <c r="GJ84" s="20">
        <v>0</v>
      </c>
      <c r="GK84" s="34">
        <f>IF(GA84&lt;&gt;"",((GB84*0.125)+((GC84+GD84+GE84+GF84+GG84)*0.25)+((GH84+GI84+GJ84)*1))/GA84,"")</f>
        <v>0</v>
      </c>
      <c r="GL84" s="40">
        <v>45864</v>
      </c>
      <c r="GM84" s="40">
        <v>45884</v>
      </c>
      <c r="GN84" s="20" t="s">
        <v>237</v>
      </c>
      <c r="GO84" s="35">
        <v>45898</v>
      </c>
      <c r="GP84" s="20" t="s">
        <v>316</v>
      </c>
      <c r="GQ84" s="35" t="s">
        <v>323</v>
      </c>
      <c r="HH84" s="41" t="str">
        <f>IF(GX84&lt;&gt;"",((GY84*0.125)+((GZ84+HA84+HB84+HC84+HD84)*0.25)+((HE84+HF84+HG84)*1))/GX84,"")</f>
        <v/>
      </c>
    </row>
    <row r="85" spans="1:216" ht="15" customHeight="1" x14ac:dyDescent="0.35">
      <c r="A85" s="11" t="s">
        <v>816</v>
      </c>
      <c r="B85" s="12" t="s">
        <v>817</v>
      </c>
      <c r="C85" s="13">
        <v>43829</v>
      </c>
      <c r="D85" s="13"/>
      <c r="E85" s="14" t="s">
        <v>214</v>
      </c>
      <c r="F85" s="15" t="s">
        <v>818</v>
      </c>
      <c r="G85" s="15" t="s">
        <v>819</v>
      </c>
      <c r="H85" s="14" t="s">
        <v>591</v>
      </c>
      <c r="I85" s="16">
        <v>95054</v>
      </c>
      <c r="J85" s="17">
        <v>25024</v>
      </c>
      <c r="K85" s="18">
        <f ca="1">IF(A85&lt;&gt;"",RANDBETWEEN(1,2000)," ")</f>
        <v>349</v>
      </c>
      <c r="L85" s="17" cm="1">
        <f t="array" ref="L85">IF(A85&lt;&gt;"",SUMPRODUCT(($E$2:$E$1303="Active") * (FK85 &gt;= $FM$2:$FM$1303) * (FK85 &lt;= $FN$2:$FN$1303) * (FL85 &gt;= $FO$2:$FO$1303) * (FL85 &lt;= $FP$2:$FP$1303)),"")</f>
        <v>4</v>
      </c>
      <c r="M85" s="17" cm="1">
        <f t="array" ref="M85">IF(A85&lt;&gt;"",SUMPRODUCT(($E$2:$E$1303="Active") * (FK85 &gt;= $FQ$2:$FQ$1303) * (FK85 &lt;= $FR$2:$FR$1303) * (FL85 &gt;= $FS$2:$FS$1303) * (FL85 &lt;= $FT$2:$FT$1303)),"")</f>
        <v>8</v>
      </c>
      <c r="N85" s="14" t="s">
        <v>218</v>
      </c>
      <c r="O85" s="14" t="s">
        <v>316</v>
      </c>
      <c r="P85" s="15" t="s">
        <v>600</v>
      </c>
      <c r="Q85" s="14" t="s">
        <v>601</v>
      </c>
      <c r="R85" t="s">
        <v>602</v>
      </c>
      <c r="S85" s="14" t="s">
        <v>223</v>
      </c>
      <c r="T85" s="20" t="s">
        <v>224</v>
      </c>
      <c r="U85" s="21"/>
      <c r="V85" s="22"/>
      <c r="W85" s="22"/>
      <c r="X85" s="22"/>
      <c r="Y85" s="22"/>
      <c r="Z85" s="22"/>
      <c r="AA85" s="48">
        <v>2024</v>
      </c>
      <c r="AB85" s="43">
        <v>46021.479166666664</v>
      </c>
      <c r="AC85" s="24">
        <v>46023</v>
      </c>
      <c r="AD85" s="25">
        <v>330</v>
      </c>
      <c r="AE85" s="25">
        <v>532</v>
      </c>
      <c r="AF85" s="26">
        <v>318</v>
      </c>
      <c r="AG85" s="20">
        <v>300</v>
      </c>
      <c r="AH85" s="22">
        <v>344</v>
      </c>
      <c r="AI85" s="26">
        <v>372</v>
      </c>
      <c r="AN85" s="27">
        <f>IF(COUNT(DV85,ES85,FJ85,GK85,HH85)&gt;0,AVERAGE(DV85,ES85,FJ85,GK85,HH85),"")</f>
        <v>1.7674329501915709E-2</v>
      </c>
      <c r="AO85" s="28">
        <f>IF((E85&lt;&gt;""),COUNTA(AP85:BW85)+COUNTIF(T85,"No"),"")</f>
        <v>0</v>
      </c>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30">
        <v>44111</v>
      </c>
      <c r="BY85" s="30">
        <v>44112</v>
      </c>
      <c r="BZ85" s="14" t="s">
        <v>248</v>
      </c>
      <c r="CA85" s="30">
        <v>44144</v>
      </c>
      <c r="CB85" s="14" t="s">
        <v>316</v>
      </c>
      <c r="CC85" s="31">
        <v>44117</v>
      </c>
      <c r="CD85" s="32" t="s">
        <v>228</v>
      </c>
      <c r="CE85" s="33" t="s">
        <v>603</v>
      </c>
      <c r="CF85" s="33" t="s">
        <v>604</v>
      </c>
      <c r="CG85" s="29">
        <v>100</v>
      </c>
      <c r="CH85" s="29">
        <v>4</v>
      </c>
      <c r="CI85" s="29">
        <v>4</v>
      </c>
      <c r="CJ85" s="29">
        <v>10</v>
      </c>
      <c r="CK85" s="29">
        <v>0</v>
      </c>
      <c r="CL85" s="29">
        <v>0</v>
      </c>
      <c r="CM85" s="29">
        <v>0</v>
      </c>
      <c r="CN85" s="34">
        <f>IF(CJ85&gt;0,((CK85*0.125)+(CL85*0.25)+(CM85*1))/CJ85,"")</f>
        <v>0</v>
      </c>
      <c r="CO85" s="35">
        <v>44265</v>
      </c>
      <c r="CP85" s="35">
        <v>44266</v>
      </c>
      <c r="CQ85" s="20" t="s">
        <v>322</v>
      </c>
      <c r="CR85" s="35">
        <v>44266</v>
      </c>
      <c r="CS85" s="20" t="s">
        <v>316</v>
      </c>
      <c r="CT85" s="35" t="s">
        <v>323</v>
      </c>
      <c r="CU85" s="35">
        <v>44518</v>
      </c>
      <c r="CV85" s="11" t="s">
        <v>248</v>
      </c>
      <c r="CW85" s="20" t="s">
        <v>324</v>
      </c>
      <c r="CX85" s="11" t="s">
        <v>325</v>
      </c>
      <c r="CY85" s="20">
        <v>275</v>
      </c>
      <c r="CZ85" s="36">
        <v>4</v>
      </c>
      <c r="DA85" s="36">
        <v>4</v>
      </c>
      <c r="DB85" s="36">
        <v>20</v>
      </c>
      <c r="DC85" s="36">
        <v>0</v>
      </c>
      <c r="DD85" s="36">
        <v>0</v>
      </c>
      <c r="DE85" s="36">
        <v>2</v>
      </c>
      <c r="DF85" s="36">
        <v>3</v>
      </c>
      <c r="DG85" s="36">
        <v>2</v>
      </c>
      <c r="DH85" s="37">
        <f>IF(DB85&lt;&gt;"",((DC85*0.125)+(DD85*0.25)+(DE85*0.25)+(DF85*1)+(DG85*1))/DB85,"")</f>
        <v>0.27500000000000002</v>
      </c>
      <c r="DI85" s="35">
        <v>44819</v>
      </c>
      <c r="DJ85" s="20" t="s">
        <v>248</v>
      </c>
      <c r="DK85" s="20" t="s">
        <v>235</v>
      </c>
      <c r="DL85" s="20" t="s">
        <v>234</v>
      </c>
      <c r="DM85" s="20">
        <v>187</v>
      </c>
      <c r="DN85" s="20">
        <v>5</v>
      </c>
      <c r="DO85" s="20">
        <v>5</v>
      </c>
      <c r="DP85" s="20">
        <v>25</v>
      </c>
      <c r="DQ85" s="20">
        <v>0</v>
      </c>
      <c r="DR85" s="20">
        <v>0</v>
      </c>
      <c r="DS85" s="20">
        <v>0</v>
      </c>
      <c r="DT85" s="20">
        <v>1</v>
      </c>
      <c r="DU85" s="20">
        <v>0</v>
      </c>
      <c r="DV85" s="37" cm="1">
        <f t="array" ref="DV85">IF(AND(DI85:DP85&lt;&gt;""),((DQ85*0.125)+(DR85*0.25)+(DS85*0.25)+(DT85*1)+(DU85*1))/DP85,"")</f>
        <v>0.04</v>
      </c>
      <c r="DW85" s="35">
        <v>45007</v>
      </c>
      <c r="DX85" s="35">
        <v>45007</v>
      </c>
      <c r="DY85" s="20" t="s">
        <v>322</v>
      </c>
      <c r="DZ85" s="35">
        <v>45020</v>
      </c>
      <c r="EA85" s="35" t="s">
        <v>316</v>
      </c>
      <c r="EB85" s="38" t="s">
        <v>323</v>
      </c>
      <c r="EC85" s="35">
        <v>45155</v>
      </c>
      <c r="ED85" s="20" t="s">
        <v>248</v>
      </c>
      <c r="EE85" s="20" t="s">
        <v>247</v>
      </c>
      <c r="EF85" s="20">
        <v>105</v>
      </c>
      <c r="EG85" s="20">
        <v>7</v>
      </c>
      <c r="EH85" s="20">
        <v>7</v>
      </c>
      <c r="EI85" s="20">
        <v>29</v>
      </c>
      <c r="EJ85" s="20">
        <v>0</v>
      </c>
      <c r="EK85" s="20">
        <v>0</v>
      </c>
      <c r="EL85" s="20">
        <v>0</v>
      </c>
      <c r="EM85" s="20">
        <v>0</v>
      </c>
      <c r="EN85" s="20">
        <v>0</v>
      </c>
      <c r="EO85" s="20">
        <v>0</v>
      </c>
      <c r="EP85" s="20">
        <v>1</v>
      </c>
      <c r="EQ85" s="20">
        <v>0</v>
      </c>
      <c r="ER85" s="20">
        <v>0</v>
      </c>
      <c r="ES85" s="34">
        <f>IF(EI85&lt;&gt;"",((EJ85*0.125)+((EK85+EL85+EM85+EN85+EO85)*0.25)+((EP85+EQ85+ER85)*1))/EI85,"")</f>
        <v>3.4482758620689655E-2</v>
      </c>
      <c r="ET85" s="35">
        <v>45483</v>
      </c>
      <c r="EU85" s="20" t="s">
        <v>248</v>
      </c>
      <c r="EV85" s="20" t="s">
        <v>234</v>
      </c>
      <c r="EW85" s="20">
        <v>209</v>
      </c>
      <c r="EX85" s="20">
        <v>8</v>
      </c>
      <c r="EY85" s="20">
        <v>7</v>
      </c>
      <c r="EZ85" s="20">
        <v>17</v>
      </c>
      <c r="FA85" s="20">
        <v>0</v>
      </c>
      <c r="FB85" s="20">
        <v>0</v>
      </c>
      <c r="FC85" s="20">
        <v>0</v>
      </c>
      <c r="FD85" s="20">
        <v>0</v>
      </c>
      <c r="FE85" s="20">
        <v>0</v>
      </c>
      <c r="FF85" s="20">
        <v>0</v>
      </c>
      <c r="FG85" s="20">
        <v>0</v>
      </c>
      <c r="FH85" s="20">
        <v>0</v>
      </c>
      <c r="FI85" s="20">
        <v>0</v>
      </c>
      <c r="FJ85" s="34">
        <v>0</v>
      </c>
      <c r="FK85" s="39">
        <v>37.396312000000002</v>
      </c>
      <c r="FL85" s="39">
        <v>-121.96139599999999</v>
      </c>
      <c r="FM85" s="39">
        <v>37.034486576177869</v>
      </c>
      <c r="FN85" s="39">
        <v>37.758137423822134</v>
      </c>
      <c r="FO85" s="39">
        <v>-122.41683527520087</v>
      </c>
      <c r="FP85" s="39">
        <v>-121.50595672479912</v>
      </c>
      <c r="FQ85" s="39">
        <v>36.672661152355737</v>
      </c>
      <c r="FR85" s="39">
        <v>38.119962847644267</v>
      </c>
      <c r="FS85" s="39">
        <v>-122.87227455040176</v>
      </c>
      <c r="FT85" s="39">
        <v>-121.05051744959823</v>
      </c>
      <c r="FU85" s="35">
        <v>45938</v>
      </c>
      <c r="FV85" s="20" t="s">
        <v>248</v>
      </c>
      <c r="FW85" s="20" t="s">
        <v>295</v>
      </c>
      <c r="FX85" s="20">
        <v>140</v>
      </c>
      <c r="FY85" s="20">
        <v>5</v>
      </c>
      <c r="FZ85" s="20">
        <v>5</v>
      </c>
      <c r="GA85" s="20">
        <v>11</v>
      </c>
      <c r="GB85" s="20">
        <v>0</v>
      </c>
      <c r="GC85" s="20">
        <v>0</v>
      </c>
      <c r="GD85" s="20">
        <v>0</v>
      </c>
      <c r="GE85" s="20">
        <v>0</v>
      </c>
      <c r="GF85" s="20">
        <v>0</v>
      </c>
      <c r="GG85" s="20">
        <v>0</v>
      </c>
      <c r="GH85" s="20">
        <v>0</v>
      </c>
      <c r="GI85" s="20">
        <v>0</v>
      </c>
      <c r="GJ85" s="20">
        <v>0</v>
      </c>
      <c r="GK85" s="34">
        <f>IF(GA85&lt;&gt;"",((GB85*0.125)+((GC85+GD85+GE85+GF85+GG85)*0.25)+((GH85+GI85+GJ85)*1))/GA85,"")</f>
        <v>0</v>
      </c>
      <c r="GP85" s="20" t="s">
        <v>316</v>
      </c>
      <c r="GQ85" s="35" t="s">
        <v>323</v>
      </c>
      <c r="GR85" s="35">
        <v>46113</v>
      </c>
      <c r="GS85" s="20" t="s">
        <v>248</v>
      </c>
      <c r="GT85" s="20" t="s">
        <v>247</v>
      </c>
      <c r="GU85" s="20">
        <v>224</v>
      </c>
      <c r="GV85" s="20">
        <v>10</v>
      </c>
      <c r="GW85" s="20">
        <v>3</v>
      </c>
      <c r="GX85" s="20">
        <v>18</v>
      </c>
      <c r="GY85" s="20">
        <v>0</v>
      </c>
      <c r="GZ85" s="20">
        <v>0</v>
      </c>
      <c r="HA85" s="20">
        <v>1</v>
      </c>
      <c r="HB85" s="20">
        <v>0</v>
      </c>
      <c r="HC85" s="20">
        <v>0</v>
      </c>
      <c r="HD85" s="20">
        <v>0</v>
      </c>
      <c r="HE85" s="20">
        <v>0</v>
      </c>
      <c r="HF85" s="20">
        <v>0</v>
      </c>
      <c r="HG85" s="20">
        <v>0</v>
      </c>
      <c r="HH85" s="34">
        <f>IF(GX85&lt;&gt;"",((GY85*0.125)+((GZ85+HA85+HB85+HC85+HD85)*0.25)+((HE85+HF85+HG85)*1))/GX85,"")</f>
        <v>1.3888888888888888E-2</v>
      </c>
    </row>
    <row r="86" spans="1:216" ht="15" customHeight="1" x14ac:dyDescent="0.35">
      <c r="A86" s="11" t="s">
        <v>820</v>
      </c>
      <c r="B86" s="12" t="s">
        <v>821</v>
      </c>
      <c r="C86" s="13">
        <v>43829</v>
      </c>
      <c r="D86" s="13"/>
      <c r="E86" s="14" t="s">
        <v>214</v>
      </c>
      <c r="F86" s="15" t="s">
        <v>822</v>
      </c>
      <c r="G86" s="15" t="s">
        <v>823</v>
      </c>
      <c r="H86" s="14" t="s">
        <v>591</v>
      </c>
      <c r="I86" s="16">
        <v>91301</v>
      </c>
      <c r="J86" s="17">
        <v>24790</v>
      </c>
      <c r="K86" s="18">
        <f ca="1">IF(A86&lt;&gt;"",RANDBETWEEN(1,2000)," ")</f>
        <v>883</v>
      </c>
      <c r="L86" s="17" cm="1">
        <f t="array" ref="L86">IF(A86&lt;&gt;"",SUMPRODUCT(($E$2:$E$1303="Active") * (FK86 &gt;= $FM$2:$FM$1303) * (FK86 &lt;= $FN$2:$FN$1303) * (FL86 &gt;= $FO$2:$FO$1303) * (FL86 &lt;= $FP$2:$FP$1303)),"")</f>
        <v>7</v>
      </c>
      <c r="M86" s="17" cm="1">
        <f t="array" ref="M86">IF(A86&lt;&gt;"",SUMPRODUCT(($E$2:$E$1303="Active") * (FK86 &gt;= $FQ$2:$FQ$1303) * (FK86 &lt;= $FR$2:$FR$1303) * (FL86 &gt;= $FS$2:$FS$1303) * (FL86 &lt;= $FT$2:$FT$1303)),"")</f>
        <v>14</v>
      </c>
      <c r="N86" s="14" t="s">
        <v>218</v>
      </c>
      <c r="O86" s="14" t="s">
        <v>316</v>
      </c>
      <c r="P86" s="15" t="s">
        <v>784</v>
      </c>
      <c r="Q86" s="14" t="s">
        <v>785</v>
      </c>
      <c r="R86" s="15" t="s">
        <v>786</v>
      </c>
      <c r="S86" s="14" t="s">
        <v>223</v>
      </c>
      <c r="T86" s="20" t="s">
        <v>224</v>
      </c>
      <c r="U86" s="21"/>
      <c r="V86" s="22"/>
      <c r="W86" s="22"/>
      <c r="X86" s="22"/>
      <c r="Y86" s="22"/>
      <c r="Z86" s="22"/>
      <c r="AA86" s="48">
        <v>2025</v>
      </c>
      <c r="AB86" s="43">
        <v>46021.583333333336</v>
      </c>
      <c r="AC86" s="24">
        <v>46023</v>
      </c>
      <c r="AD86" s="25">
        <v>161</v>
      </c>
      <c r="AE86" s="25">
        <v>300</v>
      </c>
      <c r="AF86" s="26">
        <v>208</v>
      </c>
      <c r="AG86" s="20">
        <v>252</v>
      </c>
      <c r="AH86" s="22">
        <v>295</v>
      </c>
      <c r="AI86" s="26">
        <v>255</v>
      </c>
      <c r="AN86" s="27">
        <f>IF(COUNT(DV86,ES86,FJ86,GK86,HH86)&gt;0,AVERAGE(DV86,ES86,FJ86,GK86,HH86),"")</f>
        <v>0.17220928226363008</v>
      </c>
      <c r="AO86" s="28">
        <f>IF((E86&lt;&gt;""),COUNTA(AP86:BW86)+COUNTIF(T86,"No"),"")</f>
        <v>1</v>
      </c>
      <c r="AP86" s="29"/>
      <c r="AQ86" s="29"/>
      <c r="AR86" s="29"/>
      <c r="AS86" s="29"/>
      <c r="AT86" s="29" t="s">
        <v>224</v>
      </c>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30">
        <v>44175</v>
      </c>
      <c r="BY86" s="30">
        <v>44175</v>
      </c>
      <c r="BZ86" s="14" t="s">
        <v>248</v>
      </c>
      <c r="CA86" s="30">
        <v>44179</v>
      </c>
      <c r="CB86" s="14" t="s">
        <v>316</v>
      </c>
      <c r="CC86" s="31">
        <v>44125</v>
      </c>
      <c r="CD86" s="32" t="s">
        <v>228</v>
      </c>
      <c r="CE86" s="33" t="s">
        <v>603</v>
      </c>
      <c r="CF86" s="33" t="s">
        <v>604</v>
      </c>
      <c r="CG86" s="29">
        <v>100</v>
      </c>
      <c r="CH86" s="29">
        <v>2</v>
      </c>
      <c r="CI86" s="29">
        <v>2</v>
      </c>
      <c r="CJ86" s="29">
        <v>11</v>
      </c>
      <c r="CK86" s="29">
        <v>0</v>
      </c>
      <c r="CL86" s="29">
        <v>1</v>
      </c>
      <c r="CM86" s="29">
        <v>2</v>
      </c>
      <c r="CN86" s="34">
        <f>IF(CJ86&gt;0,((CK86*0.125)+(CL86*0.25)+(CM86*1))/CJ86,"")</f>
        <v>0.20454545454545456</v>
      </c>
      <c r="CO86" s="35">
        <v>44271</v>
      </c>
      <c r="CP86" s="35">
        <v>44274</v>
      </c>
      <c r="CQ86" s="20" t="s">
        <v>322</v>
      </c>
      <c r="CR86" s="35">
        <v>44274</v>
      </c>
      <c r="CS86" s="20" t="s">
        <v>316</v>
      </c>
      <c r="CT86" s="35" t="s">
        <v>323</v>
      </c>
      <c r="CU86" s="35">
        <v>44475</v>
      </c>
      <c r="CV86" s="11" t="s">
        <v>248</v>
      </c>
      <c r="CW86" s="20" t="s">
        <v>233</v>
      </c>
      <c r="CX86" s="11" t="s">
        <v>234</v>
      </c>
      <c r="CY86" s="20">
        <v>181</v>
      </c>
      <c r="CZ86" s="36">
        <v>2</v>
      </c>
      <c r="DA86" s="36">
        <v>2</v>
      </c>
      <c r="DB86" s="36">
        <v>8</v>
      </c>
      <c r="DC86" s="36">
        <v>0</v>
      </c>
      <c r="DD86" s="36">
        <v>1</v>
      </c>
      <c r="DE86" s="36">
        <v>0</v>
      </c>
      <c r="DF86" s="36">
        <v>0</v>
      </c>
      <c r="DG86" s="36">
        <v>0</v>
      </c>
      <c r="DH86" s="37">
        <f>IF(DB86&lt;&gt;"",((DC86*0.125)+(DD86*0.25)+(DE86*0.25)+(DF86*1)+(DG86*1))/DB86,"")</f>
        <v>3.125E-2</v>
      </c>
      <c r="DI86" s="35">
        <v>44819</v>
      </c>
      <c r="DJ86" s="20" t="s">
        <v>248</v>
      </c>
      <c r="DK86" s="20" t="s">
        <v>235</v>
      </c>
      <c r="DL86" s="20" t="s">
        <v>234</v>
      </c>
      <c r="DM86" s="20">
        <v>124</v>
      </c>
      <c r="DN86" s="20">
        <v>6</v>
      </c>
      <c r="DO86" s="20">
        <v>6</v>
      </c>
      <c r="DP86" s="20">
        <v>23</v>
      </c>
      <c r="DQ86" s="20">
        <v>0</v>
      </c>
      <c r="DR86" s="20">
        <v>0</v>
      </c>
      <c r="DS86" s="20">
        <v>1</v>
      </c>
      <c r="DT86" s="20">
        <v>1</v>
      </c>
      <c r="DU86" s="20">
        <v>2</v>
      </c>
      <c r="DV86" s="37" cm="1">
        <f t="array" ref="DV86">IF(AND(DI86:DP86&lt;&gt;""),((DQ86*0.125)+(DR86*0.25)+(DS86*0.25)+(DT86*1)+(DU86*1))/DP86,"")</f>
        <v>0.14130434782608695</v>
      </c>
      <c r="DW86" s="35">
        <v>45000</v>
      </c>
      <c r="DX86" s="35">
        <v>45005</v>
      </c>
      <c r="DY86" s="20" t="s">
        <v>322</v>
      </c>
      <c r="DZ86" s="35">
        <v>45007</v>
      </c>
      <c r="EA86" s="35" t="s">
        <v>316</v>
      </c>
      <c r="EB86" s="38" t="s">
        <v>323</v>
      </c>
      <c r="EC86" s="35">
        <v>45155</v>
      </c>
      <c r="ED86" s="20" t="s">
        <v>248</v>
      </c>
      <c r="EE86" s="20" t="s">
        <v>247</v>
      </c>
      <c r="EF86" s="20">
        <v>73</v>
      </c>
      <c r="EG86" s="20">
        <v>3</v>
      </c>
      <c r="EH86" s="20">
        <v>3</v>
      </c>
      <c r="EI86" s="20">
        <v>13</v>
      </c>
      <c r="EJ86" s="20">
        <v>0</v>
      </c>
      <c r="EK86" s="20">
        <v>0</v>
      </c>
      <c r="EL86" s="20">
        <v>0</v>
      </c>
      <c r="EM86" s="20">
        <v>0</v>
      </c>
      <c r="EN86" s="20">
        <v>0</v>
      </c>
      <c r="EO86" s="20">
        <v>0</v>
      </c>
      <c r="EP86" s="20">
        <v>0</v>
      </c>
      <c r="EQ86" s="20">
        <v>0</v>
      </c>
      <c r="ER86" s="20">
        <v>0</v>
      </c>
      <c r="ES86" s="34">
        <f>IF(EI86&lt;&gt;"",((EJ86*0.125)+((EK86+EL86+EM86+EN86+EO86)*0.25)+((EP86+EQ86+ER86)*1))/EI86,"")</f>
        <v>0</v>
      </c>
      <c r="ET86" s="35">
        <v>45372</v>
      </c>
      <c r="EU86" s="20" t="s">
        <v>248</v>
      </c>
      <c r="EV86" s="20" t="s">
        <v>247</v>
      </c>
      <c r="EW86" s="20">
        <v>116</v>
      </c>
      <c r="EX86" s="20">
        <v>2</v>
      </c>
      <c r="EY86" s="20">
        <v>2</v>
      </c>
      <c r="EZ86" s="28">
        <v>9</v>
      </c>
      <c r="FA86" s="20">
        <v>0</v>
      </c>
      <c r="FB86" s="20">
        <v>0</v>
      </c>
      <c r="FC86" s="20">
        <v>1</v>
      </c>
      <c r="FD86" s="20">
        <v>1</v>
      </c>
      <c r="FE86" s="20">
        <v>0</v>
      </c>
      <c r="FF86" s="20">
        <v>0</v>
      </c>
      <c r="FG86" s="20">
        <v>2</v>
      </c>
      <c r="FH86" s="20">
        <v>0</v>
      </c>
      <c r="FI86" s="20">
        <v>0</v>
      </c>
      <c r="FJ86" s="46">
        <f>IF(EZ86&lt;&gt;"",((FA86*0.125)+((FB86+FC86+FD86+FE86+FF86)*0.25)+((FG86+FH86+FI86)*1))/EZ86,"")</f>
        <v>0.27777777777777779</v>
      </c>
      <c r="FK86" s="39">
        <v>34.143464000000002</v>
      </c>
      <c r="FL86" s="39">
        <v>-118.763206</v>
      </c>
      <c r="FM86" s="39">
        <v>33.781638576177869</v>
      </c>
      <c r="FN86" s="39">
        <v>34.505289423822134</v>
      </c>
      <c r="FO86" s="39">
        <v>-119.20038604999715</v>
      </c>
      <c r="FP86" s="39">
        <v>-118.32602595000284</v>
      </c>
      <c r="FQ86" s="39">
        <v>33.419813152355736</v>
      </c>
      <c r="FR86" s="39">
        <v>34.867114847644267</v>
      </c>
      <c r="FS86" s="39">
        <v>-119.6375660999943</v>
      </c>
      <c r="FT86" s="39">
        <v>-117.88884590000569</v>
      </c>
      <c r="FU86" s="35">
        <v>45875</v>
      </c>
      <c r="FV86" s="20" t="s">
        <v>248</v>
      </c>
      <c r="FW86" s="20" t="s">
        <v>355</v>
      </c>
      <c r="FX86" s="20">
        <v>115</v>
      </c>
      <c r="FY86" s="20">
        <v>6</v>
      </c>
      <c r="FZ86" s="20">
        <v>6</v>
      </c>
      <c r="GA86" s="20">
        <v>8</v>
      </c>
      <c r="GB86" s="20">
        <v>0</v>
      </c>
      <c r="GC86" s="20">
        <v>0</v>
      </c>
      <c r="GD86" s="20">
        <v>1</v>
      </c>
      <c r="GE86" s="20">
        <v>0</v>
      </c>
      <c r="GF86" s="20">
        <v>0</v>
      </c>
      <c r="GG86" s="20">
        <v>0</v>
      </c>
      <c r="GH86" s="20">
        <v>1</v>
      </c>
      <c r="GI86" s="20">
        <v>0</v>
      </c>
      <c r="GJ86" s="20">
        <v>2</v>
      </c>
      <c r="GK86" s="46">
        <f>IF(GA86&lt;&gt;"",((GB86*0.125)+((GC86+GD86+GE86+GF86+GG86)*0.25)+((GH86+GI86+GJ86)*1))/GA86,"")</f>
        <v>0.40625</v>
      </c>
      <c r="GL86" s="40">
        <v>45883</v>
      </c>
      <c r="GM86" s="40">
        <v>45890</v>
      </c>
      <c r="GN86" s="20" t="s">
        <v>237</v>
      </c>
      <c r="GO86" s="35">
        <v>45898</v>
      </c>
      <c r="GP86" s="20" t="s">
        <v>316</v>
      </c>
      <c r="GQ86" s="35" t="s">
        <v>323</v>
      </c>
      <c r="GR86" s="35">
        <v>46051</v>
      </c>
      <c r="GS86" s="20" t="s">
        <v>248</v>
      </c>
      <c r="GT86" s="20" t="s">
        <v>247</v>
      </c>
      <c r="GU86" s="20">
        <v>98</v>
      </c>
      <c r="GV86" s="20">
        <v>5</v>
      </c>
      <c r="GW86" s="20">
        <v>5</v>
      </c>
      <c r="GX86" s="20">
        <v>7</v>
      </c>
      <c r="GY86" s="20">
        <v>0</v>
      </c>
      <c r="GZ86" s="20">
        <f>1</f>
        <v>1</v>
      </c>
      <c r="HA86" s="20">
        <v>0</v>
      </c>
      <c r="HB86" s="20">
        <v>0</v>
      </c>
      <c r="HC86" s="20">
        <v>0</v>
      </c>
      <c r="HD86" s="20">
        <v>0</v>
      </c>
      <c r="HE86" s="20">
        <v>0</v>
      </c>
      <c r="HF86" s="20">
        <v>0</v>
      </c>
      <c r="HG86" s="20">
        <v>0</v>
      </c>
      <c r="HH86" s="41">
        <f>IF(GX86&lt;&gt;"",((GY86*0.125)+((GZ86+HA86+HB86+HC86+HD86)*0.25)+((HE86+HF86+HG86)*1))/GX86,"")</f>
        <v>3.5714285714285712E-2</v>
      </c>
    </row>
    <row r="87" spans="1:216" ht="15" customHeight="1" x14ac:dyDescent="0.35">
      <c r="A87" s="11" t="s">
        <v>824</v>
      </c>
      <c r="B87" s="12" t="s">
        <v>825</v>
      </c>
      <c r="C87" s="13">
        <v>43829</v>
      </c>
      <c r="D87" s="13"/>
      <c r="E87" s="14" t="s">
        <v>214</v>
      </c>
      <c r="F87" s="15" t="s">
        <v>826</v>
      </c>
      <c r="G87" s="15" t="s">
        <v>618</v>
      </c>
      <c r="H87" s="14" t="s">
        <v>591</v>
      </c>
      <c r="I87" s="16">
        <v>96002</v>
      </c>
      <c r="J87" s="17">
        <v>35158</v>
      </c>
      <c r="K87" s="18">
        <f ca="1">IF(A87&lt;&gt;"",RANDBETWEEN(1,2000)," ")</f>
        <v>1810</v>
      </c>
      <c r="L87" s="17" cm="1">
        <f t="array" ref="L87">IF(A87&lt;&gt;"",SUMPRODUCT(($E$2:$E$1303="Active") * (FK87 &gt;= $FM$2:$FM$1303) * (FK87 &lt;= $FN$2:$FN$1303) * (FL87 &gt;= $FO$2:$FO$1303) * (FL87 &lt;= $FP$2:$FP$1303)),"")</f>
        <v>2</v>
      </c>
      <c r="M87" s="17" cm="1">
        <f t="array" ref="M87">IF(A87&lt;&gt;"",SUMPRODUCT(($E$2:$E$1303="Active") * (FK87 &gt;= $FQ$2:$FQ$1303) * (FK87 &lt;= $FR$2:$FR$1303) * (FL87 &gt;= $FS$2:$FS$1303) * (FL87 &lt;= $FT$2:$FT$1303)),"")</f>
        <v>2</v>
      </c>
      <c r="N87" s="14" t="s">
        <v>218</v>
      </c>
      <c r="O87" s="14" t="s">
        <v>316</v>
      </c>
      <c r="P87" s="15" t="s">
        <v>600</v>
      </c>
      <c r="Q87" s="14" t="s">
        <v>601</v>
      </c>
      <c r="R87" t="s">
        <v>602</v>
      </c>
      <c r="S87" s="14" t="s">
        <v>223</v>
      </c>
      <c r="T87" s="20" t="s">
        <v>224</v>
      </c>
      <c r="U87" s="21"/>
      <c r="V87" s="22"/>
      <c r="W87" s="22"/>
      <c r="X87" s="22"/>
      <c r="Y87" s="22"/>
      <c r="Z87" s="22"/>
      <c r="AA87" s="48">
        <v>2024</v>
      </c>
      <c r="AB87" s="43">
        <v>46022.375</v>
      </c>
      <c r="AC87" s="24">
        <v>46023</v>
      </c>
      <c r="AD87" s="25">
        <v>52</v>
      </c>
      <c r="AE87" s="25">
        <v>96</v>
      </c>
      <c r="AF87" s="26">
        <v>277</v>
      </c>
      <c r="AG87" s="20">
        <v>314</v>
      </c>
      <c r="AH87" s="22">
        <v>269</v>
      </c>
      <c r="AI87" s="26">
        <v>221</v>
      </c>
      <c r="AN87" s="27">
        <f>IF(COUNT(DV87,ES87,FJ87,GK87,HH87)&gt;0,AVERAGE(DV87,ES87,FJ87,GK87,HH87),"")</f>
        <v>8.254419191919192E-2</v>
      </c>
      <c r="AO87" s="28">
        <f>IF((E87&lt;&gt;""),COUNTA(AP87:BW87)+COUNTIF(T87,"No"),"")</f>
        <v>3</v>
      </c>
      <c r="AP87" s="29"/>
      <c r="AQ87" s="29"/>
      <c r="AR87" s="29"/>
      <c r="AS87" s="29"/>
      <c r="AT87" s="29"/>
      <c r="AU87" s="29"/>
      <c r="AV87" s="29"/>
      <c r="AW87" s="29"/>
      <c r="AX87" s="29"/>
      <c r="AY87" s="29"/>
      <c r="AZ87" s="29"/>
      <c r="BA87" s="29"/>
      <c r="BB87" s="29"/>
      <c r="BC87" s="29" t="s">
        <v>224</v>
      </c>
      <c r="BD87" s="29"/>
      <c r="BE87" s="29"/>
      <c r="BF87" s="29"/>
      <c r="BG87" s="29"/>
      <c r="BH87" s="29" t="s">
        <v>224</v>
      </c>
      <c r="BI87" s="29"/>
      <c r="BJ87" s="29"/>
      <c r="BK87" s="29"/>
      <c r="BL87" s="29"/>
      <c r="BM87" s="29"/>
      <c r="BN87" s="29"/>
      <c r="BO87" s="29"/>
      <c r="BP87" s="29"/>
      <c r="BQ87" s="29"/>
      <c r="BR87" s="29"/>
      <c r="BS87" s="29"/>
      <c r="BT87" s="29"/>
      <c r="BU87" s="29"/>
      <c r="BV87" s="29" t="s">
        <v>827</v>
      </c>
      <c r="BW87" s="29"/>
      <c r="BX87" s="30">
        <v>44146</v>
      </c>
      <c r="BY87" s="30">
        <v>44146</v>
      </c>
      <c r="BZ87" s="14" t="s">
        <v>248</v>
      </c>
      <c r="CA87" s="30">
        <v>44153</v>
      </c>
      <c r="CB87" s="14" t="s">
        <v>316</v>
      </c>
      <c r="CC87" s="31">
        <v>44125</v>
      </c>
      <c r="CD87" s="32" t="s">
        <v>228</v>
      </c>
      <c r="CE87" s="33" t="s">
        <v>828</v>
      </c>
      <c r="CF87" s="33" t="s">
        <v>604</v>
      </c>
      <c r="CG87" s="29">
        <v>100</v>
      </c>
      <c r="CH87" s="29">
        <v>2</v>
      </c>
      <c r="CI87" s="29">
        <v>2</v>
      </c>
      <c r="CJ87" s="29">
        <v>6</v>
      </c>
      <c r="CK87" s="29">
        <v>1</v>
      </c>
      <c r="CL87" s="29">
        <v>1</v>
      </c>
      <c r="CM87" s="29">
        <v>2</v>
      </c>
      <c r="CN87" s="34">
        <f>IF(CJ87&gt;0,((CK87*0.125)+(CL87*0.25)+(CM87*1))/CJ87,"")</f>
        <v>0.39583333333333331</v>
      </c>
      <c r="CO87" s="35">
        <v>44266</v>
      </c>
      <c r="CP87" s="35">
        <v>44271</v>
      </c>
      <c r="CQ87" s="20" t="s">
        <v>322</v>
      </c>
      <c r="CR87" s="35">
        <v>44271</v>
      </c>
      <c r="CS87" s="20" t="s">
        <v>316</v>
      </c>
      <c r="CT87" s="35" t="s">
        <v>323</v>
      </c>
      <c r="CU87" s="35">
        <v>44516</v>
      </c>
      <c r="CV87" s="11" t="s">
        <v>248</v>
      </c>
      <c r="CW87" s="20" t="s">
        <v>324</v>
      </c>
      <c r="CX87" s="11" t="s">
        <v>325</v>
      </c>
      <c r="CY87" s="20">
        <v>47</v>
      </c>
      <c r="CZ87" s="36">
        <v>3</v>
      </c>
      <c r="DA87" s="36">
        <v>3</v>
      </c>
      <c r="DB87" s="36">
        <v>11</v>
      </c>
      <c r="DC87" s="36">
        <v>0</v>
      </c>
      <c r="DD87" s="36">
        <v>0</v>
      </c>
      <c r="DE87" s="36">
        <v>0</v>
      </c>
      <c r="DF87" s="36">
        <v>0</v>
      </c>
      <c r="DG87" s="36">
        <v>2</v>
      </c>
      <c r="DH87" s="37">
        <f>IF(DB87&lt;&gt;"",((DC87*0.125)+(DD87*0.25)+(DE87*0.25)+(DF87*1)+(DG87*1))/DB87,"")</f>
        <v>0.18181818181818182</v>
      </c>
      <c r="DI87" s="35">
        <v>44818</v>
      </c>
      <c r="DJ87" s="20" t="s">
        <v>248</v>
      </c>
      <c r="DK87" s="20" t="s">
        <v>235</v>
      </c>
      <c r="DL87" s="20" t="s">
        <v>234</v>
      </c>
      <c r="DM87" s="20">
        <v>73</v>
      </c>
      <c r="DN87" s="20">
        <v>5</v>
      </c>
      <c r="DO87" s="20">
        <v>5</v>
      </c>
      <c r="DP87" s="20">
        <v>24</v>
      </c>
      <c r="DQ87" s="20">
        <v>0</v>
      </c>
      <c r="DR87" s="20">
        <v>0</v>
      </c>
      <c r="DS87" s="20">
        <v>2</v>
      </c>
      <c r="DT87" s="20">
        <v>0</v>
      </c>
      <c r="DU87" s="20">
        <v>1</v>
      </c>
      <c r="DV87" s="37" cm="1">
        <f t="array" ref="DV87">IF(AND(DI87:DP87&lt;&gt;""),((DQ87*0.125)+(DR87*0.25)+(DS87*0.25)+(DT87*1)+(DU87*1))/DP87,"")</f>
        <v>6.25E-2</v>
      </c>
      <c r="DW87" s="35">
        <v>45002</v>
      </c>
      <c r="DX87" s="35">
        <v>45005</v>
      </c>
      <c r="DY87" s="20" t="s">
        <v>322</v>
      </c>
      <c r="DZ87" s="35">
        <v>45014</v>
      </c>
      <c r="EA87" s="35" t="s">
        <v>316</v>
      </c>
      <c r="EB87" s="38" t="s">
        <v>323</v>
      </c>
      <c r="EC87" s="35">
        <v>45160</v>
      </c>
      <c r="ED87" s="20" t="s">
        <v>248</v>
      </c>
      <c r="EE87" s="20" t="s">
        <v>247</v>
      </c>
      <c r="EF87" s="20">
        <v>195</v>
      </c>
      <c r="EG87" s="20">
        <v>5</v>
      </c>
      <c r="EH87" s="20">
        <v>5</v>
      </c>
      <c r="EI87" s="20">
        <v>22</v>
      </c>
      <c r="EJ87" s="20">
        <v>0</v>
      </c>
      <c r="EK87" s="20">
        <v>0</v>
      </c>
      <c r="EL87" s="20">
        <v>0</v>
      </c>
      <c r="EM87" s="20">
        <v>0</v>
      </c>
      <c r="EN87" s="20">
        <v>0</v>
      </c>
      <c r="EO87" s="20">
        <v>0</v>
      </c>
      <c r="EP87" s="20">
        <v>1</v>
      </c>
      <c r="EQ87" s="20">
        <v>0</v>
      </c>
      <c r="ER87" s="20">
        <v>0</v>
      </c>
      <c r="ES87" s="34">
        <f>IF(EI87&lt;&gt;"",((EJ87*0.125)+((EK87+EL87+EM87+EN87+EO87)*0.25)+((EP87+EQ87+ER87)*1))/EI87,"")</f>
        <v>4.5454545454545456E-2</v>
      </c>
      <c r="ET87" s="35">
        <v>45462</v>
      </c>
      <c r="EU87" s="20" t="s">
        <v>248</v>
      </c>
      <c r="EV87" s="20" t="s">
        <v>247</v>
      </c>
      <c r="EW87" s="20">
        <v>114</v>
      </c>
      <c r="EX87" s="20">
        <v>4</v>
      </c>
      <c r="EY87" s="20">
        <v>2</v>
      </c>
      <c r="EZ87" s="20">
        <v>9</v>
      </c>
      <c r="FA87" s="20">
        <v>0</v>
      </c>
      <c r="FB87" s="20">
        <v>0</v>
      </c>
      <c r="FC87" s="20">
        <v>0</v>
      </c>
      <c r="FD87" s="20">
        <v>0</v>
      </c>
      <c r="FE87" s="20">
        <v>0</v>
      </c>
      <c r="FF87" s="20">
        <v>0</v>
      </c>
      <c r="FG87" s="20">
        <v>0</v>
      </c>
      <c r="FH87" s="20">
        <v>0</v>
      </c>
      <c r="FI87" s="20">
        <v>2</v>
      </c>
      <c r="FJ87" s="34">
        <f>IF(EZ87&lt;&gt;"",((FA87*0.125)+((FB87+FC87+FD87+FE87+FF87)*0.25)+((FG87+FH87+FI87)*1))/EZ87,"")</f>
        <v>0.22222222222222221</v>
      </c>
      <c r="FK87" s="39">
        <v>40.528596</v>
      </c>
      <c r="FL87" s="39">
        <v>-122.31735399999999</v>
      </c>
      <c r="FM87" s="39">
        <v>40.166770576177868</v>
      </c>
      <c r="FN87" s="39">
        <v>40.890421423822133</v>
      </c>
      <c r="FO87" s="39">
        <v>-122.79338888826993</v>
      </c>
      <c r="FP87" s="39">
        <v>-121.84131911173006</v>
      </c>
      <c r="FQ87" s="39">
        <v>39.804945152355735</v>
      </c>
      <c r="FR87" s="39">
        <v>41.252246847644265</v>
      </c>
      <c r="FS87" s="39">
        <v>-123.26942377653987</v>
      </c>
      <c r="FT87" s="39">
        <v>-121.36528422346012</v>
      </c>
      <c r="FU87" s="35">
        <v>45820</v>
      </c>
      <c r="FV87" s="20" t="s">
        <v>248</v>
      </c>
      <c r="FW87" s="20" t="s">
        <v>355</v>
      </c>
      <c r="FX87" s="20">
        <v>77</v>
      </c>
      <c r="FY87" s="20">
        <v>4</v>
      </c>
      <c r="FZ87" s="20">
        <v>4</v>
      </c>
      <c r="GA87" s="20">
        <v>7</v>
      </c>
      <c r="GB87" s="20">
        <v>0</v>
      </c>
      <c r="GC87" s="20">
        <v>0</v>
      </c>
      <c r="GD87" s="20">
        <v>0</v>
      </c>
      <c r="GE87" s="20">
        <v>0</v>
      </c>
      <c r="GF87" s="20">
        <v>0</v>
      </c>
      <c r="GG87" s="20">
        <v>0</v>
      </c>
      <c r="GH87" s="20">
        <v>0</v>
      </c>
      <c r="GI87" s="20">
        <v>0</v>
      </c>
      <c r="GJ87" s="20">
        <v>0</v>
      </c>
      <c r="GK87" s="34">
        <f>IF(GA87&lt;&gt;"",((GB87*0.125)+((GC87+GD87+GE87+GF87+GG87)*0.25)+((GH87+GI87+GJ87)*1))/GA87,"")</f>
        <v>0</v>
      </c>
      <c r="GP87" s="20" t="s">
        <v>316</v>
      </c>
      <c r="GQ87" s="35" t="s">
        <v>323</v>
      </c>
      <c r="HH87" s="41" t="str">
        <f>IF(GX87&lt;&gt;"",((GY87*0.125)+((GZ87+HA87+HB87+HC87+HD87)*0.25)+((HE87+HF87+HG87)*1))/GX87,"")</f>
        <v/>
      </c>
    </row>
    <row r="88" spans="1:216" ht="15" customHeight="1" x14ac:dyDescent="0.35">
      <c r="A88" s="11" t="s">
        <v>829</v>
      </c>
      <c r="B88" s="12" t="s">
        <v>830</v>
      </c>
      <c r="C88" s="13">
        <v>43829</v>
      </c>
      <c r="D88" s="13"/>
      <c r="E88" s="14" t="s">
        <v>214</v>
      </c>
      <c r="F88" s="15" t="s">
        <v>831</v>
      </c>
      <c r="G88" s="15" t="s">
        <v>832</v>
      </c>
      <c r="H88" s="14" t="s">
        <v>591</v>
      </c>
      <c r="I88" s="16">
        <v>95403</v>
      </c>
      <c r="J88" s="17">
        <v>44705</v>
      </c>
      <c r="K88" s="18">
        <f ca="1">IF(A88&lt;&gt;"",RANDBETWEEN(1,2000)," ")</f>
        <v>1418</v>
      </c>
      <c r="L88" s="17" cm="1">
        <f t="array" ref="L88">IF(A88&lt;&gt;"",SUMPRODUCT(($E$2:$E$1303="Active") * (FK88 &gt;= $FM$2:$FM$1303) * (FK88 &lt;= $FN$2:$FN$1303) * (FL88 &gt;= $FO$2:$FO$1303) * (FL88 &lt;= $FP$2:$FP$1303)),"")</f>
        <v>2</v>
      </c>
      <c r="M88" s="17" cm="1">
        <f t="array" ref="M88">IF(A88&lt;&gt;"",SUMPRODUCT(($E$2:$E$1303="Active") * (FK88 &gt;= $FQ$2:$FQ$1303) * (FK88 &lt;= $FR$2:$FR$1303) * (FL88 &gt;= $FS$2:$FS$1303) * (FL88 &lt;= $FT$2:$FT$1303)),"")</f>
        <v>4</v>
      </c>
      <c r="N88" s="14" t="s">
        <v>218</v>
      </c>
      <c r="O88" s="14" t="s">
        <v>316</v>
      </c>
      <c r="P88" s="15" t="s">
        <v>600</v>
      </c>
      <c r="Q88" s="14" t="s">
        <v>601</v>
      </c>
      <c r="R88" t="s">
        <v>602</v>
      </c>
      <c r="S88" s="14" t="s">
        <v>223</v>
      </c>
      <c r="T88" s="20" t="s">
        <v>224</v>
      </c>
      <c r="U88" s="21"/>
      <c r="V88" s="22"/>
      <c r="W88" s="22"/>
      <c r="X88" s="22"/>
      <c r="Y88" s="22"/>
      <c r="Z88" s="22"/>
      <c r="AA88" s="48">
        <v>2024</v>
      </c>
      <c r="AB88" s="43">
        <v>46021.604166666664</v>
      </c>
      <c r="AC88" s="24">
        <v>46023</v>
      </c>
      <c r="AD88" s="25">
        <v>157</v>
      </c>
      <c r="AE88" s="25">
        <v>201</v>
      </c>
      <c r="AF88" s="26">
        <v>183</v>
      </c>
      <c r="AG88" s="20">
        <v>174</v>
      </c>
      <c r="AH88" s="22">
        <v>257</v>
      </c>
      <c r="AI88" s="26">
        <v>224</v>
      </c>
      <c r="AN88" s="27">
        <f>IF(COUNT(DV88,ES88,FJ88,GK88,HH88)&gt;0,AVERAGE(DV88,ES88,FJ88,GK88,HH88),"")</f>
        <v>0.12702183959451402</v>
      </c>
      <c r="AO88" s="28">
        <f>IF((E88&lt;&gt;""),COUNTA(AP88:BW88)+COUNTIF(T88,"No"),"")</f>
        <v>0</v>
      </c>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30">
        <v>44009</v>
      </c>
      <c r="BY88" s="30">
        <v>44009</v>
      </c>
      <c r="BZ88" s="14" t="s">
        <v>228</v>
      </c>
      <c r="CA88" s="30">
        <v>44022</v>
      </c>
      <c r="CB88" s="14" t="s">
        <v>316</v>
      </c>
      <c r="CC88" s="31">
        <v>44117</v>
      </c>
      <c r="CD88" s="32" t="s">
        <v>228</v>
      </c>
      <c r="CE88" s="33" t="s">
        <v>603</v>
      </c>
      <c r="CF88" s="33" t="s">
        <v>604</v>
      </c>
      <c r="CG88" s="29">
        <v>100</v>
      </c>
      <c r="CH88" s="29">
        <v>3</v>
      </c>
      <c r="CI88" s="29">
        <v>3</v>
      </c>
      <c r="CJ88" s="29">
        <v>10</v>
      </c>
      <c r="CK88" s="29">
        <v>0</v>
      </c>
      <c r="CL88" s="29">
        <v>1</v>
      </c>
      <c r="CM88" s="29">
        <v>3</v>
      </c>
      <c r="CN88" s="34">
        <f>IF(CJ88&gt;0,((CK88*0.125)+(CL88*0.25)+(CM88*1))/CJ88,"")</f>
        <v>0.32500000000000001</v>
      </c>
      <c r="CO88" s="35">
        <v>44264</v>
      </c>
      <c r="CP88" s="35">
        <v>44270</v>
      </c>
      <c r="CQ88" s="20" t="s">
        <v>322</v>
      </c>
      <c r="CR88" s="35">
        <v>44270</v>
      </c>
      <c r="CS88" s="20" t="s">
        <v>316</v>
      </c>
      <c r="CT88" s="35" t="s">
        <v>323</v>
      </c>
      <c r="CU88" s="35">
        <v>44519</v>
      </c>
      <c r="CV88" s="11" t="s">
        <v>248</v>
      </c>
      <c r="CW88" s="20" t="s">
        <v>324</v>
      </c>
      <c r="CX88" s="11" t="s">
        <v>325</v>
      </c>
      <c r="CY88" s="20">
        <v>100</v>
      </c>
      <c r="CZ88" s="36">
        <v>3</v>
      </c>
      <c r="DA88" s="36">
        <v>3</v>
      </c>
      <c r="DB88" s="36">
        <v>15</v>
      </c>
      <c r="DC88" s="36">
        <v>0</v>
      </c>
      <c r="DD88" s="36">
        <v>0</v>
      </c>
      <c r="DE88" s="36">
        <v>2</v>
      </c>
      <c r="DF88" s="36">
        <v>0</v>
      </c>
      <c r="DG88" s="36">
        <v>0</v>
      </c>
      <c r="DH88" s="37">
        <f>IF(DB88&lt;&gt;"",((DC88*0.125)+(DD88*0.25)+(DE88*0.25)+(DF88*1)+(DG88*1))/DB88,"")</f>
        <v>3.3333333333333333E-2</v>
      </c>
      <c r="DI88" s="35">
        <v>44818</v>
      </c>
      <c r="DJ88" s="20" t="s">
        <v>248</v>
      </c>
      <c r="DK88" s="20" t="s">
        <v>235</v>
      </c>
      <c r="DL88" s="20" t="s">
        <v>234</v>
      </c>
      <c r="DM88" s="20">
        <v>86</v>
      </c>
      <c r="DN88" s="20">
        <v>4</v>
      </c>
      <c r="DO88" s="20">
        <v>4</v>
      </c>
      <c r="DP88" s="20">
        <v>20</v>
      </c>
      <c r="DQ88" s="20">
        <v>0</v>
      </c>
      <c r="DR88" s="20">
        <v>1</v>
      </c>
      <c r="DS88" s="20">
        <v>1</v>
      </c>
      <c r="DT88" s="20">
        <v>0</v>
      </c>
      <c r="DU88" s="20">
        <v>2</v>
      </c>
      <c r="DV88" s="37" cm="1">
        <f t="array" ref="DV88">IF(AND(DI88:DP88&lt;&gt;""),((DQ88*0.125)+(DR88*0.25)+(DS88*0.25)+(DT88*1)+(DU88*1))/DP88,"")</f>
        <v>0.125</v>
      </c>
      <c r="DW88" s="35">
        <v>45005</v>
      </c>
      <c r="DX88" s="35">
        <v>45005</v>
      </c>
      <c r="DY88" s="20" t="s">
        <v>322</v>
      </c>
      <c r="DZ88" s="35">
        <v>45007</v>
      </c>
      <c r="EA88" s="35" t="s">
        <v>316</v>
      </c>
      <c r="EB88" s="38" t="s">
        <v>323</v>
      </c>
      <c r="EC88" s="35">
        <v>45155</v>
      </c>
      <c r="ED88" s="20" t="s">
        <v>248</v>
      </c>
      <c r="EE88" s="20" t="s">
        <v>247</v>
      </c>
      <c r="EF88" s="20">
        <v>85</v>
      </c>
      <c r="EG88" s="20">
        <v>11</v>
      </c>
      <c r="EH88" s="20">
        <v>11</v>
      </c>
      <c r="EI88" s="20">
        <v>43</v>
      </c>
      <c r="EJ88" s="20">
        <v>0</v>
      </c>
      <c r="EK88" s="20">
        <v>0</v>
      </c>
      <c r="EL88" s="20">
        <v>0</v>
      </c>
      <c r="EM88" s="20">
        <v>0</v>
      </c>
      <c r="EN88" s="20">
        <v>0</v>
      </c>
      <c r="EO88" s="20">
        <v>0</v>
      </c>
      <c r="EP88" s="20">
        <v>0</v>
      </c>
      <c r="EQ88" s="20">
        <v>2</v>
      </c>
      <c r="ER88" s="20">
        <v>2</v>
      </c>
      <c r="ES88" s="34">
        <f>IF(EI88&lt;&gt;"",((EJ88*0.125)+((EK88+EL88+EM88+EN88+EO88)*0.25)+((EP88+EQ88+ER88)*1))/EI88,"")</f>
        <v>9.3023255813953487E-2</v>
      </c>
      <c r="ET88" s="35">
        <v>45434</v>
      </c>
      <c r="EU88" s="20" t="s">
        <v>248</v>
      </c>
      <c r="EV88" s="20" t="s">
        <v>247</v>
      </c>
      <c r="EW88" s="20">
        <v>78</v>
      </c>
      <c r="EX88" s="20">
        <v>2</v>
      </c>
      <c r="EY88" s="20">
        <v>2</v>
      </c>
      <c r="EZ88" s="28">
        <f>78*0.08</f>
        <v>6.24</v>
      </c>
      <c r="FA88" s="20">
        <v>0</v>
      </c>
      <c r="FB88" s="20">
        <v>0</v>
      </c>
      <c r="FC88" s="20">
        <v>0</v>
      </c>
      <c r="FD88" s="20">
        <v>0</v>
      </c>
      <c r="FE88" s="20">
        <v>0</v>
      </c>
      <c r="FF88" s="20">
        <v>1</v>
      </c>
      <c r="FG88" s="20">
        <v>0</v>
      </c>
      <c r="FH88" s="20">
        <v>0</v>
      </c>
      <c r="FI88" s="20">
        <v>0</v>
      </c>
      <c r="FJ88" s="34">
        <f>IF(EZ88&lt;&gt;"",((FA88*0.125)+((FB88+FC88+FD88+FE88+FF88)*0.25)+((FG88+FH88+FI88)*1))/EZ88,"")</f>
        <v>4.0064102564102561E-2</v>
      </c>
      <c r="FK88" s="39">
        <v>38.502811000000001</v>
      </c>
      <c r="FL88" s="39">
        <v>-122.753536</v>
      </c>
      <c r="FM88" s="39">
        <v>38.140985576177869</v>
      </c>
      <c r="FN88" s="39">
        <v>38.864636423822134</v>
      </c>
      <c r="FO88" s="39">
        <v>-123.21588684811452</v>
      </c>
      <c r="FP88" s="39">
        <v>-122.29118515188547</v>
      </c>
      <c r="FQ88" s="39">
        <v>37.779160152355736</v>
      </c>
      <c r="FR88" s="39">
        <v>39.226461847644266</v>
      </c>
      <c r="FS88" s="39">
        <v>-123.67823769622903</v>
      </c>
      <c r="FT88" s="39">
        <v>-121.82883430377096</v>
      </c>
      <c r="FU88" s="35">
        <v>45887</v>
      </c>
      <c r="FV88" s="20" t="s">
        <v>248</v>
      </c>
      <c r="FW88" s="20" t="s">
        <v>355</v>
      </c>
      <c r="FX88" s="20">
        <v>66</v>
      </c>
      <c r="FY88" s="20">
        <v>1</v>
      </c>
      <c r="FZ88" s="20">
        <v>1</v>
      </c>
      <c r="GA88" s="20">
        <v>5</v>
      </c>
      <c r="GB88" s="20">
        <v>0</v>
      </c>
      <c r="GC88" s="20">
        <v>0</v>
      </c>
      <c r="GD88" s="20">
        <v>0</v>
      </c>
      <c r="GE88" s="20">
        <v>1</v>
      </c>
      <c r="GF88" s="20">
        <v>0</v>
      </c>
      <c r="GG88" s="20">
        <v>0</v>
      </c>
      <c r="GH88" s="20">
        <v>0</v>
      </c>
      <c r="GI88" s="20">
        <v>0</v>
      </c>
      <c r="GJ88" s="20">
        <v>1</v>
      </c>
      <c r="GK88" s="46">
        <f>IF(GA88&lt;&gt;"",((GB88*0.125)+((GC88+GD88+GE88+GF88+GG88)*0.25)+((GH88+GI88+GJ88)*1))/GA88,"")</f>
        <v>0.25</v>
      </c>
      <c r="GP88" s="20" t="s">
        <v>316</v>
      </c>
      <c r="GQ88" s="35" t="s">
        <v>323</v>
      </c>
      <c r="HH88" s="34" t="str">
        <f>IF(GX88&lt;&gt;"",((GY88*0.125)+((GZ88+HA88+HB88+HC88+HD88)*0.25)+((HE88+HF88+HG88)*1))/GX88,"")</f>
        <v/>
      </c>
    </row>
    <row r="89" spans="1:216" ht="15" customHeight="1" x14ac:dyDescent="0.35">
      <c r="A89" s="11" t="s">
        <v>833</v>
      </c>
      <c r="B89" s="12" t="s">
        <v>834</v>
      </c>
      <c r="C89" s="13">
        <v>43829</v>
      </c>
      <c r="D89" s="13"/>
      <c r="E89" s="14" t="s">
        <v>214</v>
      </c>
      <c r="F89" s="15" t="s">
        <v>835</v>
      </c>
      <c r="G89" s="15" t="s">
        <v>836</v>
      </c>
      <c r="H89" s="14" t="s">
        <v>591</v>
      </c>
      <c r="I89" s="16">
        <v>94587</v>
      </c>
      <c r="J89" s="17">
        <v>70121</v>
      </c>
      <c r="K89" s="18">
        <f ca="1">IF(A89&lt;&gt;"",RANDBETWEEN(1,2000)," ")</f>
        <v>532</v>
      </c>
      <c r="L89" s="17" cm="1">
        <f t="array" ref="L89">IF(A89&lt;&gt;"",SUMPRODUCT(($E$2:$E$1303="Active") * (FK89 &gt;= $FM$2:$FM$1303) * (FK89 &lt;= $FN$2:$FN$1303) * (FL89 &gt;= $FO$2:$FO$1303) * (FL89 &lt;= $FP$2:$FP$1303)),"")</f>
        <v>6</v>
      </c>
      <c r="M89" s="17" cm="1">
        <f t="array" ref="M89">IF(A89&lt;&gt;"",SUMPRODUCT(($E$2:$E$1303="Active") * (FK89 &gt;= $FQ$2:$FQ$1303) * (FK89 &lt;= $FR$2:$FR$1303) * (FL89 &gt;= $FS$2:$FS$1303) * (FL89 &lt;= $FT$2:$FT$1303)),"")</f>
        <v>8</v>
      </c>
      <c r="N89" s="14" t="s">
        <v>218</v>
      </c>
      <c r="O89" s="14" t="s">
        <v>316</v>
      </c>
      <c r="P89" s="15" t="s">
        <v>600</v>
      </c>
      <c r="Q89" s="14" t="s">
        <v>601</v>
      </c>
      <c r="R89" t="s">
        <v>602</v>
      </c>
      <c r="S89" s="14" t="s">
        <v>223</v>
      </c>
      <c r="T89" s="20" t="s">
        <v>224</v>
      </c>
      <c r="U89" s="21"/>
      <c r="V89" s="22"/>
      <c r="W89" s="22"/>
      <c r="X89" s="22"/>
      <c r="Y89" s="22"/>
      <c r="Z89" s="22"/>
      <c r="AA89" s="48">
        <v>2024</v>
      </c>
      <c r="AB89" s="43">
        <v>46021.583333333336</v>
      </c>
      <c r="AC89" s="24">
        <v>46023</v>
      </c>
      <c r="AD89" s="25">
        <v>132</v>
      </c>
      <c r="AE89" s="25">
        <v>362</v>
      </c>
      <c r="AF89" s="26">
        <v>283</v>
      </c>
      <c r="AG89" s="20">
        <v>249</v>
      </c>
      <c r="AH89" s="22">
        <v>337</v>
      </c>
      <c r="AI89" s="26">
        <v>225</v>
      </c>
      <c r="AN89" s="27">
        <f>IF(COUNT(DV89,ES89,FJ89,GK89,HH89)&gt;0,AVERAGE(DV89,ES89,FJ89,GK89,HH89),"")</f>
        <v>0.19896302024746906</v>
      </c>
      <c r="AO89" s="28">
        <f>IF((E89&lt;&gt;""),COUNTA(AP89:BW89)+COUNTIF(T89,"No"),"")</f>
        <v>0</v>
      </c>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30">
        <v>43997</v>
      </c>
      <c r="BY89" s="30">
        <v>43997</v>
      </c>
      <c r="BZ89" s="14" t="s">
        <v>228</v>
      </c>
      <c r="CA89" s="30">
        <v>44022</v>
      </c>
      <c r="CB89" s="14" t="s">
        <v>316</v>
      </c>
      <c r="CC89" s="31">
        <v>44116</v>
      </c>
      <c r="CD89" s="32" t="s">
        <v>228</v>
      </c>
      <c r="CE89" s="33" t="s">
        <v>603</v>
      </c>
      <c r="CF89" s="33" t="s">
        <v>604</v>
      </c>
      <c r="CG89" s="29">
        <v>100</v>
      </c>
      <c r="CH89" s="29">
        <v>4</v>
      </c>
      <c r="CI89" s="29">
        <v>4</v>
      </c>
      <c r="CJ89" s="29">
        <v>10</v>
      </c>
      <c r="CK89" s="29">
        <v>0</v>
      </c>
      <c r="CL89" s="29">
        <v>1</v>
      </c>
      <c r="CM89" s="29">
        <v>0</v>
      </c>
      <c r="CN89" s="34">
        <f>IF(CJ89&gt;0,((CK89*0.125)+(CL89*0.25)+(CM89*1))/CJ89,"")</f>
        <v>2.5000000000000001E-2</v>
      </c>
      <c r="CO89" s="35">
        <v>44279</v>
      </c>
      <c r="CP89" s="35">
        <v>44253</v>
      </c>
      <c r="CQ89" s="20" t="s">
        <v>322</v>
      </c>
      <c r="CR89" s="35">
        <v>44281</v>
      </c>
      <c r="CS89" s="20" t="s">
        <v>316</v>
      </c>
      <c r="CT89" s="35" t="s">
        <v>323</v>
      </c>
      <c r="CU89" s="35">
        <v>44519</v>
      </c>
      <c r="CV89" s="11" t="s">
        <v>248</v>
      </c>
      <c r="CW89" s="20" t="s">
        <v>324</v>
      </c>
      <c r="CX89" s="11" t="s">
        <v>325</v>
      </c>
      <c r="CY89" s="20">
        <v>190</v>
      </c>
      <c r="CZ89" s="36">
        <v>5</v>
      </c>
      <c r="DA89" s="36">
        <v>5</v>
      </c>
      <c r="DB89" s="36">
        <v>25</v>
      </c>
      <c r="DC89" s="36">
        <v>0</v>
      </c>
      <c r="DD89" s="36">
        <v>0</v>
      </c>
      <c r="DE89" s="36">
        <v>1</v>
      </c>
      <c r="DF89" s="36">
        <v>2</v>
      </c>
      <c r="DG89" s="36">
        <v>3</v>
      </c>
      <c r="DH89" s="37">
        <f>IF(DB89&lt;&gt;"",((DC89*0.125)+(DD89*0.25)+(DE89*0.25)+(DF89*1)+(DG89*1))/DB89,"")</f>
        <v>0.21</v>
      </c>
      <c r="DI89" s="35">
        <v>44820</v>
      </c>
      <c r="DJ89" s="20" t="s">
        <v>248</v>
      </c>
      <c r="DK89" s="20" t="s">
        <v>235</v>
      </c>
      <c r="DL89" s="20" t="s">
        <v>234</v>
      </c>
      <c r="DM89" s="20">
        <v>103</v>
      </c>
      <c r="DN89" s="20">
        <v>4</v>
      </c>
      <c r="DO89" s="20">
        <v>4</v>
      </c>
      <c r="DP89" s="20">
        <v>20</v>
      </c>
      <c r="DQ89" s="20">
        <v>0</v>
      </c>
      <c r="DR89" s="20">
        <v>1</v>
      </c>
      <c r="DS89" s="20">
        <v>0</v>
      </c>
      <c r="DT89" s="20">
        <v>0</v>
      </c>
      <c r="DU89" s="20">
        <v>6</v>
      </c>
      <c r="DV89" s="49" cm="1">
        <f t="array" ref="DV89">IF(AND(DI89:DP89&lt;&gt;""),((DQ89*0.125)+(DR89*0.25)+(DS89*0.25)+(DT89*1)+(DU89*1))/DP89,"")</f>
        <v>0.3125</v>
      </c>
      <c r="DW89" s="35">
        <v>44994</v>
      </c>
      <c r="DX89" s="35">
        <v>45000</v>
      </c>
      <c r="DY89" s="20" t="s">
        <v>322</v>
      </c>
      <c r="DZ89" s="35">
        <v>45000</v>
      </c>
      <c r="EA89" s="35" t="s">
        <v>316</v>
      </c>
      <c r="EB89" s="38" t="s">
        <v>323</v>
      </c>
      <c r="EC89" s="35">
        <v>45160</v>
      </c>
      <c r="ED89" s="20" t="s">
        <v>248</v>
      </c>
      <c r="EE89" s="20" t="s">
        <v>247</v>
      </c>
      <c r="EF89" s="20">
        <v>124</v>
      </c>
      <c r="EG89" s="20">
        <v>7</v>
      </c>
      <c r="EH89" s="20">
        <v>7</v>
      </c>
      <c r="EI89" s="20">
        <v>35</v>
      </c>
      <c r="EJ89" s="20">
        <v>0</v>
      </c>
      <c r="EK89" s="20">
        <v>0</v>
      </c>
      <c r="EL89" s="20">
        <v>0</v>
      </c>
      <c r="EM89" s="20">
        <v>0</v>
      </c>
      <c r="EN89" s="20">
        <v>0</v>
      </c>
      <c r="EO89" s="20">
        <v>0</v>
      </c>
      <c r="EP89" s="20">
        <v>0</v>
      </c>
      <c r="EQ89" s="20">
        <v>0</v>
      </c>
      <c r="ER89" s="20">
        <v>3</v>
      </c>
      <c r="ES89" s="34">
        <f>IF(EI89&lt;&gt;"",((EJ89*0.125)+((EK89+EL89+EM89+EN89+EO89)*0.25)+((EP89+EQ89+ER89)*1))/EI89,"")</f>
        <v>8.5714285714285715E-2</v>
      </c>
      <c r="ET89" s="35">
        <v>45435</v>
      </c>
      <c r="EU89" s="20" t="s">
        <v>248</v>
      </c>
      <c r="EV89" s="20" t="s">
        <v>247</v>
      </c>
      <c r="EW89" s="20">
        <v>127</v>
      </c>
      <c r="EX89" s="20">
        <v>6</v>
      </c>
      <c r="EY89" s="20">
        <v>6</v>
      </c>
      <c r="EZ89" s="28">
        <f>127*0.08</f>
        <v>10.16</v>
      </c>
      <c r="FA89" s="20">
        <v>0</v>
      </c>
      <c r="FB89" s="20">
        <v>1</v>
      </c>
      <c r="FC89" s="20">
        <v>0</v>
      </c>
      <c r="FD89" s="20">
        <v>0</v>
      </c>
      <c r="FE89" s="20">
        <v>1</v>
      </c>
      <c r="FF89" s="20">
        <v>0</v>
      </c>
      <c r="FG89" s="20">
        <v>0</v>
      </c>
      <c r="FH89" s="20">
        <v>0</v>
      </c>
      <c r="FI89" s="20">
        <v>1</v>
      </c>
      <c r="FJ89" s="34">
        <f>IF(EZ89&lt;&gt;"",((FA89*0.125)+((FB89+FC89+FD89+FE89+FF89)*0.25)+((FG89+FH89+FI89)*1))/EZ89,"")</f>
        <v>0.14763779527559054</v>
      </c>
      <c r="FK89" s="39">
        <v>37.602055999999997</v>
      </c>
      <c r="FL89" s="39">
        <v>-122.044443</v>
      </c>
      <c r="FM89" s="39">
        <v>37.240230576177865</v>
      </c>
      <c r="FN89" s="39">
        <v>37.96388142382213</v>
      </c>
      <c r="FO89" s="39">
        <v>-122.50113888916896</v>
      </c>
      <c r="FP89" s="39">
        <v>-121.58774711083105</v>
      </c>
      <c r="FQ89" s="39">
        <v>36.878405152355732</v>
      </c>
      <c r="FR89" s="39">
        <v>38.325706847644263</v>
      </c>
      <c r="FS89" s="39">
        <v>-122.95783477833791</v>
      </c>
      <c r="FT89" s="39">
        <v>-121.13105122166209</v>
      </c>
      <c r="FU89" s="35">
        <v>45849</v>
      </c>
      <c r="FV89" s="20" t="s">
        <v>248</v>
      </c>
      <c r="FW89" s="20" t="s">
        <v>355</v>
      </c>
      <c r="FX89" s="20">
        <v>72</v>
      </c>
      <c r="FY89" s="20">
        <v>4</v>
      </c>
      <c r="FZ89" s="20">
        <v>4</v>
      </c>
      <c r="GA89" s="20">
        <v>5</v>
      </c>
      <c r="GB89" s="20">
        <v>0</v>
      </c>
      <c r="GC89" s="20">
        <v>0</v>
      </c>
      <c r="GD89" s="20">
        <v>0</v>
      </c>
      <c r="GE89" s="20">
        <v>1</v>
      </c>
      <c r="GF89" s="20">
        <v>0</v>
      </c>
      <c r="GG89" s="20">
        <v>0</v>
      </c>
      <c r="GH89" s="20">
        <v>0</v>
      </c>
      <c r="GI89" s="20">
        <v>0</v>
      </c>
      <c r="GJ89" s="20">
        <v>1</v>
      </c>
      <c r="GK89" s="46">
        <f>IF(GA89&lt;&gt;"",((GB89*0.125)+((GC89+GD89+GE89+GF89+GG89)*0.25)+((GH89+GI89+GJ89)*1))/GA89,"")</f>
        <v>0.25</v>
      </c>
      <c r="GP89" s="20" t="s">
        <v>316</v>
      </c>
      <c r="GQ89" s="35" t="s">
        <v>323</v>
      </c>
      <c r="HH89" s="34" t="str">
        <f>IF(GX89&lt;&gt;"",((GY89*0.125)+((GZ89+HA89+HB89+HC89+HD89)*0.25)+((HE89+HF89+HG89)*1))/GX89,"")</f>
        <v/>
      </c>
    </row>
    <row r="90" spans="1:216" ht="15" customHeight="1" x14ac:dyDescent="0.35">
      <c r="A90" s="11" t="s">
        <v>837</v>
      </c>
      <c r="B90" s="12" t="s">
        <v>838</v>
      </c>
      <c r="C90" s="13">
        <v>43829</v>
      </c>
      <c r="D90" s="13"/>
      <c r="E90" s="14" t="s">
        <v>214</v>
      </c>
      <c r="F90" s="15" t="s">
        <v>839</v>
      </c>
      <c r="G90" s="15" t="s">
        <v>672</v>
      </c>
      <c r="H90" s="14" t="s">
        <v>591</v>
      </c>
      <c r="I90" s="16">
        <v>93710</v>
      </c>
      <c r="J90" s="17">
        <v>30552</v>
      </c>
      <c r="K90" s="18">
        <f ca="1">IF(A90&lt;&gt;"",RANDBETWEEN(1,2000)," ")</f>
        <v>1516</v>
      </c>
      <c r="L90" s="17" cm="1">
        <f t="array" ref="L90">IF(A90&lt;&gt;"",SUMPRODUCT(($E$2:$E$1303="Active") * (FK90 &gt;= $FM$2:$FM$1303) * (FK90 &lt;= $FN$2:$FN$1303) * (FL90 &gt;= $FO$2:$FO$1303) * (FL90 &lt;= $FP$2:$FP$1303)),"")</f>
        <v>2</v>
      </c>
      <c r="M90" s="17" cm="1">
        <f t="array" ref="M90">IF(A90&lt;&gt;"",SUMPRODUCT(($E$2:$E$1303="Active") * (FK90 &gt;= $FQ$2:$FQ$1303) * (FK90 &lt;= $FR$2:$FR$1303) * (FL90 &gt;= $FS$2:$FS$1303) * (FL90 &lt;= $FT$2:$FT$1303)),"")</f>
        <v>4</v>
      </c>
      <c r="N90" s="14" t="s">
        <v>218</v>
      </c>
      <c r="O90" s="14" t="s">
        <v>316</v>
      </c>
      <c r="P90" s="15" t="s">
        <v>600</v>
      </c>
      <c r="Q90" s="14" t="s">
        <v>601</v>
      </c>
      <c r="R90" t="s">
        <v>602</v>
      </c>
      <c r="S90" s="14" t="s">
        <v>223</v>
      </c>
      <c r="T90" s="20" t="s">
        <v>224</v>
      </c>
      <c r="U90" s="21"/>
      <c r="V90" s="22"/>
      <c r="W90" s="22"/>
      <c r="X90" s="22"/>
      <c r="Y90" s="22"/>
      <c r="Z90" s="22"/>
      <c r="AA90" s="48">
        <v>2024</v>
      </c>
      <c r="AB90" s="43">
        <v>46018.375</v>
      </c>
      <c r="AC90" s="24">
        <v>46023</v>
      </c>
      <c r="AD90" s="25">
        <v>135</v>
      </c>
      <c r="AE90" s="25">
        <v>262</v>
      </c>
      <c r="AF90" s="26">
        <v>263</v>
      </c>
      <c r="AG90" s="20">
        <v>165</v>
      </c>
      <c r="AH90" s="22">
        <v>176</v>
      </c>
      <c r="AI90" s="26">
        <v>220</v>
      </c>
      <c r="AN90" s="27">
        <f>IF(COUNT(DV90,ES90,FJ90,GK90,HH90)&gt;0,AVERAGE(DV90,ES90,FJ90,GK90,HH90),"")</f>
        <v>0.14821428571428569</v>
      </c>
      <c r="AO90" s="28">
        <f>IF((E90&lt;&gt;""),COUNTA(AP90:BW90)+COUNTIF(T90,"No"),"")</f>
        <v>0</v>
      </c>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30">
        <v>44131</v>
      </c>
      <c r="BY90" s="30">
        <v>44131</v>
      </c>
      <c r="BZ90" s="14" t="s">
        <v>248</v>
      </c>
      <c r="CA90" s="30">
        <v>44144</v>
      </c>
      <c r="CB90" s="14" t="s">
        <v>316</v>
      </c>
      <c r="CC90" s="31">
        <v>44125</v>
      </c>
      <c r="CD90" s="32" t="s">
        <v>228</v>
      </c>
      <c r="CE90" s="33" t="s">
        <v>603</v>
      </c>
      <c r="CF90" s="33" t="s">
        <v>604</v>
      </c>
      <c r="CG90" s="29">
        <v>100</v>
      </c>
      <c r="CH90" s="29">
        <v>3</v>
      </c>
      <c r="CI90" s="29">
        <v>3</v>
      </c>
      <c r="CJ90" s="29">
        <v>15</v>
      </c>
      <c r="CK90" s="29">
        <v>0</v>
      </c>
      <c r="CL90" s="29">
        <v>8</v>
      </c>
      <c r="CM90" s="29">
        <v>2</v>
      </c>
      <c r="CN90" s="34">
        <f>IF(CJ90&gt;0,((CK90*0.125)+(CL90*0.25)+(CM90*1))/CJ90,"")</f>
        <v>0.26666666666666666</v>
      </c>
      <c r="CO90" s="35">
        <v>44265</v>
      </c>
      <c r="CP90" s="35">
        <v>44266</v>
      </c>
      <c r="CQ90" s="20" t="s">
        <v>322</v>
      </c>
      <c r="CR90" s="35">
        <v>44266</v>
      </c>
      <c r="CS90" s="20" t="s">
        <v>316</v>
      </c>
      <c r="CT90" s="35" t="s">
        <v>323</v>
      </c>
      <c r="CU90" s="35">
        <v>44515</v>
      </c>
      <c r="CV90" s="11" t="s">
        <v>248</v>
      </c>
      <c r="CW90" s="20" t="s">
        <v>324</v>
      </c>
      <c r="CX90" s="11" t="s">
        <v>325</v>
      </c>
      <c r="CY90" s="20">
        <v>146</v>
      </c>
      <c r="CZ90" s="36">
        <v>4</v>
      </c>
      <c r="DA90" s="36">
        <v>4</v>
      </c>
      <c r="DB90" s="36">
        <v>20</v>
      </c>
      <c r="DC90" s="36">
        <v>0</v>
      </c>
      <c r="DD90" s="36">
        <v>0</v>
      </c>
      <c r="DE90" s="36">
        <v>1</v>
      </c>
      <c r="DF90" s="36">
        <v>0</v>
      </c>
      <c r="DG90" s="36">
        <v>2</v>
      </c>
      <c r="DH90" s="37">
        <f>IF(DB90&lt;&gt;"",((DC90*0.125)+(DD90*0.25)+(DE90*0.25)+(DF90*1)+(DG90*1))/DB90,"")</f>
        <v>0.1125</v>
      </c>
      <c r="DI90" s="35">
        <v>44819</v>
      </c>
      <c r="DJ90" s="20" t="s">
        <v>248</v>
      </c>
      <c r="DK90" s="20" t="s">
        <v>235</v>
      </c>
      <c r="DL90" s="20" t="s">
        <v>234</v>
      </c>
      <c r="DM90" s="20">
        <v>144</v>
      </c>
      <c r="DN90" s="20">
        <v>3</v>
      </c>
      <c r="DO90" s="20">
        <v>3</v>
      </c>
      <c r="DP90" s="20">
        <v>15</v>
      </c>
      <c r="DQ90" s="20">
        <v>0</v>
      </c>
      <c r="DR90" s="20">
        <v>2</v>
      </c>
      <c r="DS90" s="20">
        <v>0</v>
      </c>
      <c r="DT90" s="20">
        <v>2</v>
      </c>
      <c r="DU90" s="20">
        <v>2</v>
      </c>
      <c r="DV90" s="49" cm="1">
        <f t="array" ref="DV90">IF(AND(DI90:DP90&lt;&gt;""),((DQ90*0.125)+(DR90*0.25)+(DS90*0.25)+(DT90*1)+(DU90*1))/DP90,"")</f>
        <v>0.3</v>
      </c>
      <c r="DW90" s="35">
        <v>44995</v>
      </c>
      <c r="DX90" s="35">
        <v>44999</v>
      </c>
      <c r="DY90" s="20" t="s">
        <v>322</v>
      </c>
      <c r="DZ90" s="35">
        <v>45000</v>
      </c>
      <c r="EA90" s="35" t="s">
        <v>316</v>
      </c>
      <c r="EB90" s="38" t="s">
        <v>323</v>
      </c>
      <c r="EC90" s="35">
        <v>45160</v>
      </c>
      <c r="ED90" s="20" t="s">
        <v>248</v>
      </c>
      <c r="EE90" s="20" t="s">
        <v>247</v>
      </c>
      <c r="EF90" s="20">
        <v>96</v>
      </c>
      <c r="EG90" s="20">
        <v>4</v>
      </c>
      <c r="EH90" s="20">
        <v>4</v>
      </c>
      <c r="EI90" s="20">
        <v>15</v>
      </c>
      <c r="EJ90" s="20">
        <v>0</v>
      </c>
      <c r="EK90" s="20">
        <v>1</v>
      </c>
      <c r="EL90" s="20">
        <v>0</v>
      </c>
      <c r="EM90" s="20">
        <v>0</v>
      </c>
      <c r="EN90" s="20">
        <v>0</v>
      </c>
      <c r="EO90" s="20">
        <v>0</v>
      </c>
      <c r="EP90" s="20">
        <v>0</v>
      </c>
      <c r="EQ90" s="20">
        <v>0</v>
      </c>
      <c r="ER90" s="20">
        <v>2</v>
      </c>
      <c r="ES90" s="34">
        <f>IF(EI90&lt;&gt;"",((EJ90*0.125)+((EK90+EL90+EM90+EN90+EO90)*0.25)+((EP90+EQ90+ER90)*1))/EI90,"")</f>
        <v>0.15</v>
      </c>
      <c r="ET90" s="35">
        <v>45408</v>
      </c>
      <c r="EU90" s="20" t="s">
        <v>248</v>
      </c>
      <c r="EV90" s="20" t="s">
        <v>247</v>
      </c>
      <c r="EW90" s="20">
        <v>77</v>
      </c>
      <c r="EX90" s="20">
        <v>2</v>
      </c>
      <c r="EY90" s="20">
        <v>2</v>
      </c>
      <c r="EZ90" s="28">
        <v>6</v>
      </c>
      <c r="FA90" s="20">
        <v>0</v>
      </c>
      <c r="FB90" s="20">
        <v>0</v>
      </c>
      <c r="FC90" s="20">
        <v>0</v>
      </c>
      <c r="FD90" s="20">
        <v>0</v>
      </c>
      <c r="FE90" s="20">
        <v>0</v>
      </c>
      <c r="FF90" s="20">
        <v>0</v>
      </c>
      <c r="FG90" s="20">
        <v>0</v>
      </c>
      <c r="FH90" s="20">
        <v>0</v>
      </c>
      <c r="FI90" s="20">
        <v>0</v>
      </c>
      <c r="FJ90" s="34">
        <f>IF(EZ90&lt;&gt;"",((FA90*0.125)+((FB90+FC90+FD90+FE90+FF90)*0.25)+((FG90+FH90+FI90)*1))/EZ90,"")</f>
        <v>0</v>
      </c>
      <c r="FK90" s="39">
        <v>36.823079999999997</v>
      </c>
      <c r="FL90" s="39">
        <v>-119.758917</v>
      </c>
      <c r="FM90" s="39">
        <v>36.461254576177865</v>
      </c>
      <c r="FN90" s="39">
        <v>37.18490542382213</v>
      </c>
      <c r="FO90" s="39">
        <v>-120.21092192330946</v>
      </c>
      <c r="FP90" s="39">
        <v>-119.30691207669054</v>
      </c>
      <c r="FQ90" s="39">
        <v>36.099429152355732</v>
      </c>
      <c r="FR90" s="39">
        <v>37.546730847644262</v>
      </c>
      <c r="FS90" s="39">
        <v>-120.66292684661892</v>
      </c>
      <c r="FT90" s="39">
        <v>-118.85490715338108</v>
      </c>
      <c r="FU90" s="35">
        <v>45838</v>
      </c>
      <c r="FV90" s="20" t="s">
        <v>248</v>
      </c>
      <c r="FW90" s="20" t="s">
        <v>355</v>
      </c>
      <c r="FX90" s="20">
        <v>101</v>
      </c>
      <c r="FY90" s="20">
        <v>2</v>
      </c>
      <c r="FZ90" s="20">
        <v>2</v>
      </c>
      <c r="GA90" s="20">
        <v>7</v>
      </c>
      <c r="GB90" s="20">
        <v>0</v>
      </c>
      <c r="GC90" s="20">
        <v>0</v>
      </c>
      <c r="GD90" s="20">
        <v>0</v>
      </c>
      <c r="GE90" s="20">
        <v>0</v>
      </c>
      <c r="GF90" s="20">
        <v>0</v>
      </c>
      <c r="GG90" s="20">
        <v>0</v>
      </c>
      <c r="GH90" s="20">
        <v>0</v>
      </c>
      <c r="GI90" s="20">
        <v>0</v>
      </c>
      <c r="GJ90" s="20">
        <v>1</v>
      </c>
      <c r="GK90" s="34">
        <f>IF(GA90&lt;&gt;"",((GB90*0.125)+((GC90+GD90+GE90+GF90+GG90)*0.25)+((GH90+GI90+GJ90)*1))/GA90,"")</f>
        <v>0.14285714285714285</v>
      </c>
      <c r="GL90" s="40">
        <v>46093</v>
      </c>
      <c r="GM90" s="40">
        <v>46097</v>
      </c>
      <c r="GN90" s="56" t="s">
        <v>372</v>
      </c>
      <c r="GO90" s="35">
        <v>46107</v>
      </c>
      <c r="GP90" s="20" t="s">
        <v>316</v>
      </c>
      <c r="GQ90" s="35" t="s">
        <v>323</v>
      </c>
      <c r="HH90" s="34" t="str">
        <f>IF(GX90&lt;&gt;"",((GY90*0.125)+((GZ90+HA90+HB90+HC90+HD90)*0.25)+((HE90+HF90+HG90)*1))/GX90,"")</f>
        <v/>
      </c>
    </row>
    <row r="91" spans="1:216" ht="15" customHeight="1" x14ac:dyDescent="0.35">
      <c r="A91" s="11" t="s">
        <v>840</v>
      </c>
      <c r="B91" s="12" t="s">
        <v>841</v>
      </c>
      <c r="C91" s="13">
        <v>43829</v>
      </c>
      <c r="D91" s="13"/>
      <c r="E91" s="14" t="s">
        <v>214</v>
      </c>
      <c r="F91" s="15" t="s">
        <v>842</v>
      </c>
      <c r="G91" s="15" t="s">
        <v>843</v>
      </c>
      <c r="H91" s="14" t="s">
        <v>591</v>
      </c>
      <c r="I91" s="16">
        <v>93291</v>
      </c>
      <c r="J91" s="17">
        <v>63366</v>
      </c>
      <c r="K91" s="18">
        <f ca="1">IF(A91&lt;&gt;"",RANDBETWEEN(1,2000)," ")</f>
        <v>1298</v>
      </c>
      <c r="L91" s="17" cm="1">
        <f t="array" ref="L91">IF(A91&lt;&gt;"",SUMPRODUCT(($E$2:$E$1303="Active") * (FK91 &gt;= $FM$2:$FM$1303) * (FK91 &lt;= $FN$2:$FN$1303) * (FL91 &gt;= $FO$2:$FO$1303) * (FL91 &lt;= $FP$2:$FP$1303)),"")</f>
        <v>2</v>
      </c>
      <c r="M91" s="17" cm="1">
        <f t="array" ref="M91">IF(A91&lt;&gt;"",SUMPRODUCT(($E$2:$E$1303="Active") * (FK91 &gt;= $FQ$2:$FQ$1303) * (FK91 &lt;= $FR$2:$FR$1303) * (FL91 &gt;= $FS$2:$FS$1303) * (FL91 &lt;= $FT$2:$FT$1303)),"")</f>
        <v>3</v>
      </c>
      <c r="N91" s="14" t="s">
        <v>218</v>
      </c>
      <c r="O91" s="14" t="s">
        <v>316</v>
      </c>
      <c r="P91" s="15" t="s">
        <v>600</v>
      </c>
      <c r="Q91" s="14" t="s">
        <v>601</v>
      </c>
      <c r="R91" t="s">
        <v>602</v>
      </c>
      <c r="S91" s="14" t="s">
        <v>223</v>
      </c>
      <c r="T91" s="20" t="s">
        <v>224</v>
      </c>
      <c r="U91" s="21"/>
      <c r="V91" s="22"/>
      <c r="W91" s="22"/>
      <c r="X91" s="22"/>
      <c r="Y91" s="22"/>
      <c r="Z91" s="22"/>
      <c r="AA91" s="48">
        <v>2024</v>
      </c>
      <c r="AB91" s="43">
        <v>46021.520833333336</v>
      </c>
      <c r="AC91" s="24">
        <v>46023</v>
      </c>
      <c r="AD91" s="25">
        <v>135</v>
      </c>
      <c r="AE91" s="25">
        <v>182</v>
      </c>
      <c r="AF91" s="26">
        <v>254</v>
      </c>
      <c r="AG91" s="20">
        <v>285</v>
      </c>
      <c r="AH91" s="22">
        <v>329</v>
      </c>
      <c r="AI91" s="26">
        <v>434</v>
      </c>
      <c r="AN91" s="27">
        <f>IF(COUNT(DV91,ES91,FJ91,GK91,HH91)&gt;0,AVERAGE(DV91,ES91,FJ91,GK91,HH91),"")</f>
        <v>0.15177218614718616</v>
      </c>
      <c r="AO91" s="28">
        <f>IF((E91&lt;&gt;""),COUNTA(AP91:BW91)+COUNTIF(T91,"No"),"")</f>
        <v>0</v>
      </c>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30">
        <v>44112</v>
      </c>
      <c r="BY91" s="30">
        <v>44112</v>
      </c>
      <c r="BZ91" s="14" t="s">
        <v>248</v>
      </c>
      <c r="CA91" s="30">
        <v>44144</v>
      </c>
      <c r="CB91" s="14" t="s">
        <v>316</v>
      </c>
      <c r="CC91" s="31">
        <v>44125</v>
      </c>
      <c r="CD91" s="32" t="s">
        <v>228</v>
      </c>
      <c r="CE91" s="33" t="s">
        <v>603</v>
      </c>
      <c r="CF91" s="33" t="s">
        <v>604</v>
      </c>
      <c r="CG91" s="29">
        <v>100</v>
      </c>
      <c r="CH91" s="29">
        <v>3</v>
      </c>
      <c r="CI91" s="29">
        <v>3</v>
      </c>
      <c r="CJ91" s="29">
        <v>11</v>
      </c>
      <c r="CK91" s="29">
        <v>1</v>
      </c>
      <c r="CL91" s="29">
        <v>1</v>
      </c>
      <c r="CM91" s="29">
        <v>0</v>
      </c>
      <c r="CN91" s="34">
        <f>IF(CJ91&gt;0,((CK91*0.125)+(CL91*0.25)+(CM91*1))/CJ91,"")</f>
        <v>3.4090909090909088E-2</v>
      </c>
      <c r="CO91" s="35">
        <v>44257</v>
      </c>
      <c r="CP91" s="35">
        <v>44258</v>
      </c>
      <c r="CQ91" s="20" t="s">
        <v>322</v>
      </c>
      <c r="CR91" s="35">
        <v>44258</v>
      </c>
      <c r="CS91" s="20" t="s">
        <v>316</v>
      </c>
      <c r="CT91" s="35" t="s">
        <v>323</v>
      </c>
      <c r="CV91" s="11" t="s">
        <v>248</v>
      </c>
      <c r="CW91" s="20" t="s">
        <v>324</v>
      </c>
      <c r="CX91" s="11" t="s">
        <v>325</v>
      </c>
      <c r="CY91" s="20">
        <v>0</v>
      </c>
      <c r="CZ91" s="36">
        <v>0</v>
      </c>
      <c r="DA91" s="36">
        <v>0</v>
      </c>
      <c r="DB91" s="36">
        <v>0</v>
      </c>
      <c r="DC91" s="36">
        <v>0</v>
      </c>
      <c r="DD91" s="36">
        <v>0</v>
      </c>
      <c r="DE91" s="36">
        <v>0</v>
      </c>
      <c r="DF91" s="36">
        <v>0</v>
      </c>
      <c r="DG91" s="36">
        <v>0</v>
      </c>
      <c r="DI91" s="35">
        <v>44820</v>
      </c>
      <c r="DJ91" s="20" t="s">
        <v>248</v>
      </c>
      <c r="DK91" s="20" t="s">
        <v>235</v>
      </c>
      <c r="DL91" s="20" t="s">
        <v>234</v>
      </c>
      <c r="DM91" s="20">
        <v>142</v>
      </c>
      <c r="DN91" s="20">
        <v>10</v>
      </c>
      <c r="DO91" s="20">
        <v>10</v>
      </c>
      <c r="DP91" s="20">
        <v>44</v>
      </c>
      <c r="DQ91" s="20">
        <v>0</v>
      </c>
      <c r="DR91" s="20">
        <v>1</v>
      </c>
      <c r="DS91" s="20">
        <v>0</v>
      </c>
      <c r="DT91" s="20">
        <v>0</v>
      </c>
      <c r="DU91" s="20">
        <v>2</v>
      </c>
      <c r="DV91" s="37" cm="1">
        <f t="array" ref="DV91">IF(AND(DI91:DP91&lt;&gt;""),((DQ91*0.125)+(DR91*0.25)+(DS91*0.25)+(DT91*1)+(DU91*1))/DP91,"")</f>
        <v>5.113636363636364E-2</v>
      </c>
      <c r="DW91" s="35">
        <v>44992</v>
      </c>
      <c r="DX91" s="35">
        <v>44998</v>
      </c>
      <c r="DY91" s="20" t="s">
        <v>322</v>
      </c>
      <c r="DZ91" s="35">
        <v>45014</v>
      </c>
      <c r="EA91" s="35" t="s">
        <v>316</v>
      </c>
      <c r="EB91" s="38" t="s">
        <v>323</v>
      </c>
      <c r="EC91" s="35">
        <v>45160</v>
      </c>
      <c r="ED91" s="20" t="s">
        <v>248</v>
      </c>
      <c r="EE91" s="20" t="s">
        <v>247</v>
      </c>
      <c r="EF91" s="20">
        <v>144</v>
      </c>
      <c r="EG91" s="20">
        <v>8</v>
      </c>
      <c r="EH91" s="20">
        <v>8</v>
      </c>
      <c r="EI91" s="20">
        <v>30</v>
      </c>
      <c r="EJ91" s="20">
        <v>0</v>
      </c>
      <c r="EK91" s="20">
        <v>0</v>
      </c>
      <c r="EL91" s="20">
        <v>0</v>
      </c>
      <c r="EM91" s="20">
        <v>1</v>
      </c>
      <c r="EN91" s="20">
        <v>0</v>
      </c>
      <c r="EO91" s="20">
        <v>0</v>
      </c>
      <c r="EP91" s="20">
        <v>0</v>
      </c>
      <c r="EQ91" s="20">
        <v>1</v>
      </c>
      <c r="ER91" s="20">
        <v>3</v>
      </c>
      <c r="ES91" s="34">
        <f>IF(EI91&lt;&gt;"",((EJ91*0.125)+((EK91+EL91+EM91+EN91+EO91)*0.25)+((EP91+EQ91+ER91)*1))/EI91,"")</f>
        <v>0.14166666666666666</v>
      </c>
      <c r="ET91" s="35">
        <v>45412</v>
      </c>
      <c r="EU91" s="20" t="s">
        <v>248</v>
      </c>
      <c r="EV91" s="20" t="s">
        <v>247</v>
      </c>
      <c r="EW91" s="20">
        <v>125</v>
      </c>
      <c r="EX91" s="20">
        <v>6</v>
      </c>
      <c r="EY91" s="20">
        <v>4</v>
      </c>
      <c r="EZ91" s="28">
        <v>10</v>
      </c>
      <c r="FA91" s="20">
        <v>0</v>
      </c>
      <c r="FB91" s="20">
        <v>0</v>
      </c>
      <c r="FC91" s="20">
        <v>0</v>
      </c>
      <c r="FD91" s="20">
        <v>0</v>
      </c>
      <c r="FE91" s="20">
        <v>0</v>
      </c>
      <c r="FF91" s="20">
        <v>0</v>
      </c>
      <c r="FG91" s="20">
        <v>1</v>
      </c>
      <c r="FH91" s="20">
        <v>0</v>
      </c>
      <c r="FI91" s="20">
        <v>1</v>
      </c>
      <c r="FJ91" s="34">
        <f>IF(EZ91&lt;&gt;"",((FA91*0.125)+((FB91+FC91+FD91+FE91+FF91)*0.25)+((FG91+FH91+FI91)*1))/EZ91,"")</f>
        <v>0.2</v>
      </c>
      <c r="FK91" s="39">
        <v>36.406605999999996</v>
      </c>
      <c r="FL91" s="39">
        <v>-119.38104199999999</v>
      </c>
      <c r="FM91" s="39">
        <v>36.044780576177864</v>
      </c>
      <c r="FN91" s="39">
        <v>36.768431423822129</v>
      </c>
      <c r="FO91" s="39">
        <v>-119.83061210054446</v>
      </c>
      <c r="FP91" s="39">
        <v>-118.93147189945553</v>
      </c>
      <c r="FQ91" s="39">
        <v>35.682955152355731</v>
      </c>
      <c r="FR91" s="39">
        <v>37.130256847644262</v>
      </c>
      <c r="FS91" s="39">
        <v>-120.28018220108891</v>
      </c>
      <c r="FT91" s="39">
        <v>-118.48190179891108</v>
      </c>
      <c r="FU91" s="35">
        <v>45910</v>
      </c>
      <c r="FV91" s="20" t="s">
        <v>248</v>
      </c>
      <c r="FW91" s="20" t="s">
        <v>295</v>
      </c>
      <c r="FX91" s="20">
        <v>202</v>
      </c>
      <c r="FY91" s="20">
        <v>3</v>
      </c>
      <c r="FZ91" s="20">
        <v>3</v>
      </c>
      <c r="GA91" s="20">
        <v>14</v>
      </c>
      <c r="GB91" s="20">
        <v>0</v>
      </c>
      <c r="GC91" s="20">
        <v>0</v>
      </c>
      <c r="GD91" s="20">
        <v>0</v>
      </c>
      <c r="GE91" s="20">
        <v>0</v>
      </c>
      <c r="GF91" s="20">
        <v>0</v>
      </c>
      <c r="GG91" s="20">
        <v>0</v>
      </c>
      <c r="GH91" s="20">
        <v>0</v>
      </c>
      <c r="GI91" s="20">
        <v>1</v>
      </c>
      <c r="GJ91" s="20">
        <v>2</v>
      </c>
      <c r="GK91" s="34">
        <f>IF(GA91&lt;&gt;"",((GB91*0.125)+((GC91+GD91+GE91+GF91+GG91)*0.25)+((GH91+GI91+GJ91)*1))/GA91,"")</f>
        <v>0.21428571428571427</v>
      </c>
      <c r="GP91" s="20" t="s">
        <v>316</v>
      </c>
      <c r="GQ91" s="35" t="s">
        <v>323</v>
      </c>
      <c r="HH91" s="34" t="str">
        <f>IF(GX91&lt;&gt;"",((GY91*0.125)+((GZ91+HA91+HB91+HC91+HD91)*0.25)+((HE91+HF91+HG91)*1))/GX91,"")</f>
        <v/>
      </c>
    </row>
    <row r="92" spans="1:216" ht="15" customHeight="1" x14ac:dyDescent="0.35">
      <c r="A92" s="11" t="s">
        <v>844</v>
      </c>
      <c r="B92" s="12" t="s">
        <v>845</v>
      </c>
      <c r="C92" s="13">
        <v>43829</v>
      </c>
      <c r="D92" s="13"/>
      <c r="E92" s="14" t="s">
        <v>214</v>
      </c>
      <c r="F92" s="15" t="s">
        <v>846</v>
      </c>
      <c r="G92" s="15" t="s">
        <v>695</v>
      </c>
      <c r="H92" s="14" t="s">
        <v>591</v>
      </c>
      <c r="I92" s="16">
        <v>93309</v>
      </c>
      <c r="J92" s="17">
        <v>61079</v>
      </c>
      <c r="K92" s="18">
        <f ca="1">IF(A92&lt;&gt;"",RANDBETWEEN(1,2000)," ")</f>
        <v>335</v>
      </c>
      <c r="L92" s="17" cm="1">
        <f t="array" ref="L92">IF(A92&lt;&gt;"",SUMPRODUCT(($E$2:$E$1303="Active") * (FK92 &gt;= $FM$2:$FM$1303) * (FK92 &lt;= $FN$2:$FN$1303) * (FL92 &gt;= $FO$2:$FO$1303) * (FL92 &lt;= $FP$2:$FP$1303)),"")</f>
        <v>2</v>
      </c>
      <c r="M92" s="17" cm="1">
        <f t="array" ref="M92">IF(A92&lt;&gt;"",SUMPRODUCT(($E$2:$E$1303="Active") * (FK92 &gt;= $FQ$2:$FQ$1303) * (FK92 &lt;= $FR$2:$FR$1303) * (FL92 &gt;= $FS$2:$FS$1303) * (FL92 &lt;= $FT$2:$FT$1303)),"")</f>
        <v>2</v>
      </c>
      <c r="N92" s="14" t="s">
        <v>218</v>
      </c>
      <c r="O92" s="14" t="s">
        <v>316</v>
      </c>
      <c r="P92" s="15" t="s">
        <v>600</v>
      </c>
      <c r="Q92" s="14" t="s">
        <v>601</v>
      </c>
      <c r="R92" s="51" t="s">
        <v>810</v>
      </c>
      <c r="S92" s="14" t="s">
        <v>223</v>
      </c>
      <c r="T92" s="20" t="s">
        <v>224</v>
      </c>
      <c r="U92" s="21"/>
      <c r="V92" s="22"/>
      <c r="W92" s="22"/>
      <c r="X92" s="22"/>
      <c r="Y92" s="22"/>
      <c r="Z92" s="22"/>
      <c r="AA92" s="48">
        <v>2025</v>
      </c>
      <c r="AB92" s="43">
        <v>46021.604166666664</v>
      </c>
      <c r="AC92" s="24">
        <v>46023</v>
      </c>
      <c r="AD92" s="25">
        <v>140</v>
      </c>
      <c r="AE92" s="25">
        <v>254</v>
      </c>
      <c r="AF92" s="26">
        <v>277</v>
      </c>
      <c r="AG92" s="20">
        <v>280</v>
      </c>
      <c r="AH92" s="22">
        <v>274</v>
      </c>
      <c r="AI92" s="26">
        <v>276</v>
      </c>
      <c r="AN92" s="27">
        <f>IF(COUNT(DV92,ES92,FJ92,GK92,HH92)&gt;0,AVERAGE(DV92,ES92,FJ92,GK92,HH92),"")</f>
        <v>0.10785714285714285</v>
      </c>
      <c r="AO92" s="28">
        <f>IF((E92&lt;&gt;""),COUNTA(AP92:BW92)+COUNTIF(T92,"No"),"")</f>
        <v>0</v>
      </c>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30">
        <v>44130</v>
      </c>
      <c r="BY92" s="30">
        <v>44132</v>
      </c>
      <c r="BZ92" s="14" t="s">
        <v>248</v>
      </c>
      <c r="CA92" s="30">
        <v>44146</v>
      </c>
      <c r="CB92" s="14" t="s">
        <v>316</v>
      </c>
      <c r="CC92" s="31">
        <v>44125</v>
      </c>
      <c r="CD92" s="32" t="s">
        <v>228</v>
      </c>
      <c r="CE92" s="33" t="s">
        <v>603</v>
      </c>
      <c r="CF92" s="33" t="s">
        <v>604</v>
      </c>
      <c r="CG92" s="29">
        <v>100</v>
      </c>
      <c r="CH92" s="29">
        <v>4</v>
      </c>
      <c r="CI92" s="29">
        <v>4</v>
      </c>
      <c r="CJ92" s="29">
        <v>10</v>
      </c>
      <c r="CK92" s="29">
        <v>0</v>
      </c>
      <c r="CL92" s="29">
        <v>1</v>
      </c>
      <c r="CM92" s="29">
        <v>1</v>
      </c>
      <c r="CN92" s="34">
        <f>IF(CJ92&gt;0,((CK92*0.125)+(CL92*0.25)+(CM92*1))/CJ92,"")</f>
        <v>0.125</v>
      </c>
      <c r="CO92" s="35">
        <v>44275</v>
      </c>
      <c r="CP92" s="35">
        <v>44280</v>
      </c>
      <c r="CQ92" s="20" t="s">
        <v>322</v>
      </c>
      <c r="CR92" s="35">
        <v>44281</v>
      </c>
      <c r="CS92" s="20" t="s">
        <v>316</v>
      </c>
      <c r="CT92" s="35" t="s">
        <v>323</v>
      </c>
      <c r="CU92" s="35">
        <v>44511</v>
      </c>
      <c r="CV92" s="11" t="s">
        <v>248</v>
      </c>
      <c r="CW92" s="20" t="s">
        <v>324</v>
      </c>
      <c r="CX92" s="11" t="s">
        <v>325</v>
      </c>
      <c r="CY92" s="20">
        <v>107</v>
      </c>
      <c r="CZ92" s="36">
        <v>7</v>
      </c>
      <c r="DA92" s="36">
        <v>7</v>
      </c>
      <c r="DB92" s="36">
        <v>26</v>
      </c>
      <c r="DC92" s="36">
        <v>0</v>
      </c>
      <c r="DD92" s="36">
        <v>1</v>
      </c>
      <c r="DE92" s="36">
        <v>0</v>
      </c>
      <c r="DF92" s="36">
        <v>0</v>
      </c>
      <c r="DG92" s="36">
        <v>0</v>
      </c>
      <c r="DH92" s="37">
        <f>IF(DB92&lt;&gt;"",((DC92*0.125)+(DD92*0.25)+(DE92*0.25)+(DF92*1)+(DG92*1))/DB92,"")</f>
        <v>9.6153846153846159E-3</v>
      </c>
      <c r="DI92" s="35">
        <v>44816</v>
      </c>
      <c r="DJ92" s="20" t="s">
        <v>248</v>
      </c>
      <c r="DK92" s="20" t="s">
        <v>235</v>
      </c>
      <c r="DL92" s="20" t="s">
        <v>234</v>
      </c>
      <c r="DM92" s="20">
        <v>133</v>
      </c>
      <c r="DN92" s="20">
        <v>4</v>
      </c>
      <c r="DO92" s="20">
        <v>4</v>
      </c>
      <c r="DP92" s="20">
        <v>20</v>
      </c>
      <c r="DQ92" s="20">
        <v>0</v>
      </c>
      <c r="DR92" s="20">
        <v>0</v>
      </c>
      <c r="DS92" s="20">
        <v>0</v>
      </c>
      <c r="DT92" s="20">
        <v>3</v>
      </c>
      <c r="DU92" s="20">
        <v>5</v>
      </c>
      <c r="DV92" s="49" cm="1">
        <f t="array" ref="DV92">IF(AND(DI92:DP92&lt;&gt;""),((DQ92*0.125)+(DR92*0.25)+(DS92*0.25)+(DT92*1)+(DU92*1))/DP92,"")</f>
        <v>0.4</v>
      </c>
      <c r="DW92" s="35">
        <v>44991</v>
      </c>
      <c r="DX92" s="35">
        <v>44995</v>
      </c>
      <c r="DY92" s="20" t="s">
        <v>322</v>
      </c>
      <c r="DZ92" s="35">
        <v>44995</v>
      </c>
      <c r="EA92" s="35" t="s">
        <v>316</v>
      </c>
      <c r="EB92" s="38" t="s">
        <v>323</v>
      </c>
      <c r="EC92" s="35">
        <v>45161</v>
      </c>
      <c r="ED92" s="20" t="s">
        <v>248</v>
      </c>
      <c r="EE92" s="20" t="s">
        <v>247</v>
      </c>
      <c r="EF92" s="20">
        <v>136</v>
      </c>
      <c r="EG92" s="20">
        <v>4</v>
      </c>
      <c r="EH92" s="20">
        <v>4</v>
      </c>
      <c r="EI92" s="20">
        <v>20</v>
      </c>
      <c r="EJ92" s="20">
        <v>0</v>
      </c>
      <c r="EK92" s="20">
        <v>0</v>
      </c>
      <c r="EL92" s="20">
        <v>0</v>
      </c>
      <c r="EM92" s="20">
        <v>0</v>
      </c>
      <c r="EN92" s="20">
        <v>0</v>
      </c>
      <c r="EO92" s="20">
        <v>0</v>
      </c>
      <c r="EP92" s="20">
        <v>0</v>
      </c>
      <c r="EQ92" s="20">
        <v>0</v>
      </c>
      <c r="ER92" s="20">
        <v>1</v>
      </c>
      <c r="ES92" s="34">
        <f>IF(EI92&lt;&gt;"",((EJ92*0.125)+((EK92+EL92+EM92+EN92+EO92)*0.25)+((EP92+EQ92+ER92)*1))/EI92,"")</f>
        <v>0.05</v>
      </c>
      <c r="ET92" s="35">
        <v>45380</v>
      </c>
      <c r="EU92" s="20" t="s">
        <v>248</v>
      </c>
      <c r="EV92" s="20" t="s">
        <v>247</v>
      </c>
      <c r="EW92" s="20">
        <v>167</v>
      </c>
      <c r="EX92" s="20">
        <v>4</v>
      </c>
      <c r="EY92" s="20">
        <v>4</v>
      </c>
      <c r="EZ92" s="28">
        <v>14</v>
      </c>
      <c r="FA92" s="20">
        <v>0</v>
      </c>
      <c r="FB92" s="20">
        <v>0</v>
      </c>
      <c r="FC92" s="20">
        <v>1</v>
      </c>
      <c r="FD92" s="20">
        <v>0</v>
      </c>
      <c r="FE92" s="20">
        <v>0</v>
      </c>
      <c r="FF92" s="20">
        <v>0</v>
      </c>
      <c r="FG92" s="20">
        <v>1</v>
      </c>
      <c r="FH92" s="20">
        <v>0</v>
      </c>
      <c r="FI92" s="20">
        <v>0</v>
      </c>
      <c r="FJ92" s="34">
        <f>IF(EZ92&lt;&gt;"",((FA92*0.125)+((FB92+FC92+FD92+FE92+FF92)*0.25)+((FG92+FH92+FI92)*1))/EZ92,"")</f>
        <v>8.9285714285714288E-2</v>
      </c>
      <c r="FK92" s="39">
        <v>35.348421999999999</v>
      </c>
      <c r="FL92" s="39">
        <v>-119.06434299999999</v>
      </c>
      <c r="FM92" s="39">
        <v>34.986596576177867</v>
      </c>
      <c r="FN92" s="39">
        <v>35.710247423822132</v>
      </c>
      <c r="FO92" s="39">
        <v>-119.50794735855246</v>
      </c>
      <c r="FP92" s="39">
        <v>-118.62073864144753</v>
      </c>
      <c r="FQ92" s="39">
        <v>34.624771152355734</v>
      </c>
      <c r="FR92" s="39">
        <v>36.072072847644264</v>
      </c>
      <c r="FS92" s="39">
        <v>-119.95155171710493</v>
      </c>
      <c r="FT92" s="39">
        <v>-118.17713428289505</v>
      </c>
      <c r="FU92" s="35">
        <v>45874</v>
      </c>
      <c r="FV92" s="20" t="s">
        <v>248</v>
      </c>
      <c r="FW92" s="20" t="s">
        <v>355</v>
      </c>
      <c r="FX92" s="20">
        <v>119</v>
      </c>
      <c r="FY92" s="20">
        <v>3</v>
      </c>
      <c r="FZ92" s="20">
        <v>3</v>
      </c>
      <c r="GA92" s="20">
        <v>8</v>
      </c>
      <c r="GB92" s="20">
        <v>0</v>
      </c>
      <c r="GC92" s="20">
        <v>0</v>
      </c>
      <c r="GD92" s="20">
        <v>0</v>
      </c>
      <c r="GE92" s="20">
        <v>0</v>
      </c>
      <c r="GF92" s="20">
        <v>0</v>
      </c>
      <c r="GG92" s="20">
        <v>0</v>
      </c>
      <c r="GH92" s="20">
        <v>0</v>
      </c>
      <c r="GI92" s="20">
        <v>0</v>
      </c>
      <c r="GJ92" s="20">
        <v>0</v>
      </c>
      <c r="GK92" s="34">
        <f>IF(GA92&lt;&gt;"",((GB92*0.125)+((GC92+GD92+GE92+GF92+GG92)*0.25)+((GH92+GI92+GJ92)*1))/GA92,"")</f>
        <v>0</v>
      </c>
      <c r="GL92" s="40">
        <v>45909</v>
      </c>
      <c r="GM92" s="40">
        <v>45909</v>
      </c>
      <c r="GN92" s="20" t="s">
        <v>237</v>
      </c>
      <c r="GO92" s="35">
        <v>45916</v>
      </c>
      <c r="GP92" s="20" t="s">
        <v>316</v>
      </c>
      <c r="GQ92" s="35" t="s">
        <v>323</v>
      </c>
      <c r="GR92" s="35">
        <v>46126</v>
      </c>
      <c r="GS92" s="20" t="s">
        <v>248</v>
      </c>
      <c r="GT92" s="20" t="s">
        <v>331</v>
      </c>
      <c r="GU92" s="20">
        <v>131</v>
      </c>
      <c r="GV92" s="20">
        <v>4</v>
      </c>
      <c r="GW92" s="20">
        <v>3</v>
      </c>
      <c r="GX92" s="20">
        <v>10</v>
      </c>
      <c r="GY92" s="20">
        <v>0</v>
      </c>
      <c r="GZ92" s="20">
        <v>0</v>
      </c>
      <c r="HA92" s="20">
        <v>0</v>
      </c>
      <c r="HB92" s="20">
        <v>0</v>
      </c>
      <c r="HC92" s="20">
        <v>0</v>
      </c>
      <c r="HD92" s="20">
        <v>0</v>
      </c>
      <c r="HE92" s="20">
        <v>0</v>
      </c>
      <c r="HF92" s="20">
        <v>0</v>
      </c>
      <c r="HG92" s="20">
        <v>0</v>
      </c>
      <c r="HH92" s="34">
        <f>IF(GX92&lt;&gt;"",((GY92*0.125)+((GZ92+HA92+HB92+HC92+HD92)*0.25)+((HE92+HF92+HG92)*1))/GX92,"")</f>
        <v>0</v>
      </c>
    </row>
    <row r="93" spans="1:216" ht="15" customHeight="1" x14ac:dyDescent="0.35">
      <c r="A93" s="11" t="s">
        <v>847</v>
      </c>
      <c r="B93" s="12" t="s">
        <v>848</v>
      </c>
      <c r="C93" s="13">
        <v>43829</v>
      </c>
      <c r="D93" s="13"/>
      <c r="E93" s="14" t="s">
        <v>214</v>
      </c>
      <c r="F93" s="15" t="s">
        <v>849</v>
      </c>
      <c r="G93" s="15" t="s">
        <v>850</v>
      </c>
      <c r="H93" s="14" t="s">
        <v>591</v>
      </c>
      <c r="I93" s="16">
        <v>92606</v>
      </c>
      <c r="J93" s="17">
        <v>23383</v>
      </c>
      <c r="K93" s="18">
        <f ca="1">IF(A93&lt;&gt;"",RANDBETWEEN(1,2000)," ")</f>
        <v>486</v>
      </c>
      <c r="L93" s="17" cm="1">
        <f t="array" ref="L93">IF(A93&lt;&gt;"",SUMPRODUCT(($E$2:$E$1303="Active") * (FK93 &gt;= $FM$2:$FM$1303) * (FK93 &lt;= $FN$2:$FN$1303) * (FL93 &gt;= $FO$2:$FO$1303) * (FL93 &lt;= $FP$2:$FP$1303)),"")</f>
        <v>9</v>
      </c>
      <c r="M93" s="17" cm="1">
        <f t="array" ref="M93">IF(A93&lt;&gt;"",SUMPRODUCT(($E$2:$E$1303="Active") * (FK93 &gt;= $FQ$2:$FQ$1303) * (FK93 &lt;= $FR$2:$FR$1303) * (FL93 &gt;= $FS$2:$FS$1303) * (FL93 &lt;= $FT$2:$FT$1303)),"")</f>
        <v>22</v>
      </c>
      <c r="N93" s="14" t="s">
        <v>218</v>
      </c>
      <c r="O93" s="14" t="s">
        <v>316</v>
      </c>
      <c r="P93" s="15" t="s">
        <v>784</v>
      </c>
      <c r="Q93" s="14" t="s">
        <v>785</v>
      </c>
      <c r="R93" s="15" t="s">
        <v>786</v>
      </c>
      <c r="S93" s="14" t="s">
        <v>223</v>
      </c>
      <c r="T93" s="20" t="s">
        <v>224</v>
      </c>
      <c r="U93" s="21"/>
      <c r="V93" s="22"/>
      <c r="W93" s="22"/>
      <c r="X93" s="22"/>
      <c r="Y93" s="22"/>
      <c r="Z93" s="22"/>
      <c r="AA93" s="48">
        <v>2024</v>
      </c>
      <c r="AB93" s="43">
        <v>46022.375</v>
      </c>
      <c r="AC93" s="24">
        <v>46023</v>
      </c>
      <c r="AD93" s="25">
        <v>0</v>
      </c>
      <c r="AE93" s="25">
        <v>0</v>
      </c>
      <c r="AF93" s="26">
        <v>515</v>
      </c>
      <c r="AG93" s="20">
        <v>577</v>
      </c>
      <c r="AH93" s="22">
        <v>430</v>
      </c>
      <c r="AI93" s="26">
        <v>323</v>
      </c>
      <c r="AN93" s="27">
        <f>IF(COUNT(DV93,ES93,FJ93,GK93,HH93)&gt;0,AVERAGE(DV93,ES93,FJ93,GK93,HH93),"")</f>
        <v>0.1555252458454266</v>
      </c>
      <c r="AO93" s="28">
        <f>IF((E93&lt;&gt;""),COUNTA(AP93:BW93)+COUNTIF(T93,"No"),"")</f>
        <v>0</v>
      </c>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30">
        <v>43999</v>
      </c>
      <c r="BY93" s="30">
        <v>43999</v>
      </c>
      <c r="BZ93" s="14" t="s">
        <v>228</v>
      </c>
      <c r="CA93" s="30">
        <v>44022</v>
      </c>
      <c r="CB93" s="14" t="s">
        <v>316</v>
      </c>
      <c r="CC93" s="31"/>
      <c r="CD93" s="32"/>
      <c r="CE93" s="33"/>
      <c r="CF93" s="33"/>
      <c r="CG93" s="29"/>
      <c r="CH93" s="29"/>
      <c r="CI93" s="29"/>
      <c r="CJ93" s="29"/>
      <c r="CK93" s="29"/>
      <c r="CL93" s="29"/>
      <c r="CM93" s="29"/>
      <c r="CO93" s="35">
        <v>44278</v>
      </c>
      <c r="CP93" s="35">
        <v>44281</v>
      </c>
      <c r="CQ93" s="20" t="s">
        <v>322</v>
      </c>
      <c r="CR93" s="35">
        <v>44281</v>
      </c>
      <c r="CS93" s="20" t="s">
        <v>316</v>
      </c>
      <c r="CT93" s="35" t="s">
        <v>323</v>
      </c>
      <c r="CV93" s="11" t="s">
        <v>248</v>
      </c>
      <c r="CW93" s="20" t="s">
        <v>324</v>
      </c>
      <c r="CX93" s="11" t="s">
        <v>325</v>
      </c>
      <c r="CY93" s="20">
        <v>0</v>
      </c>
      <c r="CZ93" s="36">
        <v>0</v>
      </c>
      <c r="DA93" s="36">
        <v>0</v>
      </c>
      <c r="DB93" s="36">
        <v>0</v>
      </c>
      <c r="DC93" s="36">
        <v>0</v>
      </c>
      <c r="DD93" s="36">
        <v>0</v>
      </c>
      <c r="DE93" s="36">
        <v>0</v>
      </c>
      <c r="DF93" s="36">
        <v>0</v>
      </c>
      <c r="DG93" s="36">
        <v>0</v>
      </c>
      <c r="DI93" s="35">
        <v>44813</v>
      </c>
      <c r="DJ93" s="20" t="s">
        <v>248</v>
      </c>
      <c r="DK93" s="20" t="s">
        <v>235</v>
      </c>
      <c r="DL93" s="20" t="s">
        <v>234</v>
      </c>
      <c r="DM93" s="20">
        <v>194</v>
      </c>
      <c r="DN93" s="20">
        <v>11</v>
      </c>
      <c r="DO93" s="20">
        <v>11</v>
      </c>
      <c r="DP93" s="20">
        <v>45</v>
      </c>
      <c r="DQ93" s="20">
        <v>0</v>
      </c>
      <c r="DR93" s="20">
        <v>5</v>
      </c>
      <c r="DS93" s="20">
        <v>1</v>
      </c>
      <c r="DT93" s="20">
        <v>3</v>
      </c>
      <c r="DU93" s="20">
        <v>7</v>
      </c>
      <c r="DV93" s="49" cm="1">
        <f t="array" ref="DV93">IF(AND(DI93:DP93&lt;&gt;""),((DQ93*0.125)+(DR93*0.25)+(DS93*0.25)+(DT93*1)+(DU93*1))/DP93,"")</f>
        <v>0.25555555555555554</v>
      </c>
      <c r="DW93" s="35">
        <v>44984</v>
      </c>
      <c r="DX93" s="35">
        <v>44994</v>
      </c>
      <c r="DY93" s="20" t="s">
        <v>322</v>
      </c>
      <c r="DZ93" s="35">
        <v>44995</v>
      </c>
      <c r="EA93" s="35" t="s">
        <v>316</v>
      </c>
      <c r="EB93" s="38" t="s">
        <v>323</v>
      </c>
      <c r="EC93" s="35">
        <v>45161</v>
      </c>
      <c r="ED93" s="20" t="s">
        <v>248</v>
      </c>
      <c r="EE93" s="20" t="s">
        <v>247</v>
      </c>
      <c r="EF93" s="20">
        <v>289</v>
      </c>
      <c r="EG93" s="20">
        <v>9</v>
      </c>
      <c r="EH93" s="20">
        <v>9</v>
      </c>
      <c r="EI93" s="20">
        <v>43</v>
      </c>
      <c r="EJ93" s="20">
        <v>0</v>
      </c>
      <c r="EK93" s="20">
        <v>0</v>
      </c>
      <c r="EL93" s="20">
        <v>0</v>
      </c>
      <c r="EM93" s="20">
        <v>0</v>
      </c>
      <c r="EN93" s="20">
        <v>2</v>
      </c>
      <c r="EO93" s="20">
        <v>0</v>
      </c>
      <c r="EP93" s="20">
        <v>0</v>
      </c>
      <c r="EQ93" s="20">
        <v>0</v>
      </c>
      <c r="ER93" s="20">
        <v>3</v>
      </c>
      <c r="ES93" s="34">
        <f>IF(EI93&lt;&gt;"",((EJ93*0.125)+((EK93+EL93+EM93+EN93+EO93)*0.25)+((EP93+EQ93+ER93)*1))/EI93,"")</f>
        <v>8.1395348837209308E-2</v>
      </c>
      <c r="ET93" s="35">
        <v>45441</v>
      </c>
      <c r="EU93" s="20" t="s">
        <v>248</v>
      </c>
      <c r="EV93" s="20" t="s">
        <v>247</v>
      </c>
      <c r="EW93" s="20">
        <v>211</v>
      </c>
      <c r="EX93" s="20">
        <v>8</v>
      </c>
      <c r="EY93" s="20">
        <v>8</v>
      </c>
      <c r="EZ93" s="28">
        <f>211*0.08</f>
        <v>16.88</v>
      </c>
      <c r="FA93" s="20">
        <v>0</v>
      </c>
      <c r="FB93" s="20">
        <v>0</v>
      </c>
      <c r="FC93" s="20">
        <v>0</v>
      </c>
      <c r="FD93" s="20">
        <v>0</v>
      </c>
      <c r="FE93" s="20">
        <v>0</v>
      </c>
      <c r="FF93" s="20">
        <v>0</v>
      </c>
      <c r="FG93" s="20">
        <v>0</v>
      </c>
      <c r="FH93" s="20">
        <v>0</v>
      </c>
      <c r="FI93" s="20">
        <v>2</v>
      </c>
      <c r="FJ93" s="34">
        <f>IF(EZ93&lt;&gt;"",((FA93*0.125)+((FB93+FC93+FD93+FE93+FF93)*0.25)+((FG93+FH93+FI93)*1))/EZ93,"")</f>
        <v>0.11848341232227488</v>
      </c>
      <c r="FK93" s="39">
        <v>33.699821999999998</v>
      </c>
      <c r="FL93" s="39">
        <v>-117.816856</v>
      </c>
      <c r="FM93" s="39">
        <v>33.337996576177865</v>
      </c>
      <c r="FN93" s="39">
        <v>34.06164742382213</v>
      </c>
      <c r="FO93" s="39">
        <v>-118.25176540730244</v>
      </c>
      <c r="FP93" s="39">
        <v>-117.38194659269756</v>
      </c>
      <c r="FQ93" s="39">
        <v>32.976171152355732</v>
      </c>
      <c r="FR93" s="39">
        <v>34.423472847644263</v>
      </c>
      <c r="FS93" s="39">
        <v>-118.68667481460488</v>
      </c>
      <c r="FT93" s="39">
        <v>-116.94703718539512</v>
      </c>
      <c r="FU93" s="35">
        <v>45860</v>
      </c>
      <c r="FV93" s="20" t="s">
        <v>248</v>
      </c>
      <c r="FW93" s="20" t="s">
        <v>355</v>
      </c>
      <c r="FX93" s="20">
        <v>172</v>
      </c>
      <c r="FY93" s="20">
        <v>7</v>
      </c>
      <c r="FZ93" s="20">
        <v>7</v>
      </c>
      <c r="GA93" s="20">
        <v>12</v>
      </c>
      <c r="GB93" s="20">
        <v>0</v>
      </c>
      <c r="GC93" s="20">
        <v>0</v>
      </c>
      <c r="GD93" s="20">
        <v>0</v>
      </c>
      <c r="GE93" s="20">
        <v>0</v>
      </c>
      <c r="GF93" s="20">
        <v>0</v>
      </c>
      <c r="GG93" s="20">
        <v>0</v>
      </c>
      <c r="GH93" s="20">
        <v>0</v>
      </c>
      <c r="GI93" s="20">
        <v>0</v>
      </c>
      <c r="GJ93" s="20">
        <v>2</v>
      </c>
      <c r="GK93" s="34">
        <f>IF(GA93&lt;&gt;"",((GB93*0.125)+((GC93+GD93+GE93+GF93+GG93)*0.25)+((GH93+GI93+GJ93)*1))/GA93,"")</f>
        <v>0.16666666666666666</v>
      </c>
      <c r="GP93" s="20" t="s">
        <v>316</v>
      </c>
      <c r="GQ93" s="35" t="s">
        <v>323</v>
      </c>
      <c r="HH93" s="34" t="str">
        <f>IF(GX93&lt;&gt;"",((GY93*0.125)+((GZ93+HA93+HB93+HC93+HD93)*0.25)+((HE93+HF93+HG93)*1))/GX93,"")</f>
        <v/>
      </c>
    </row>
    <row r="94" spans="1:216" ht="15" customHeight="1" x14ac:dyDescent="0.35">
      <c r="A94" s="11" t="s">
        <v>851</v>
      </c>
      <c r="B94" s="12" t="s">
        <v>852</v>
      </c>
      <c r="C94" s="13">
        <v>43829</v>
      </c>
      <c r="D94" s="13"/>
      <c r="E94" s="14" t="s">
        <v>214</v>
      </c>
      <c r="F94" s="15" t="s">
        <v>853</v>
      </c>
      <c r="G94" s="15" t="s">
        <v>854</v>
      </c>
      <c r="H94" s="14" t="s">
        <v>591</v>
      </c>
      <c r="I94" s="16">
        <v>90260</v>
      </c>
      <c r="J94" s="17">
        <v>33338</v>
      </c>
      <c r="K94" s="18">
        <f ca="1">IF(A94&lt;&gt;"",RANDBETWEEN(1,2000)," ")</f>
        <v>603</v>
      </c>
      <c r="L94" s="17" cm="1">
        <f t="array" ref="L94">IF(A94&lt;&gt;"",SUMPRODUCT(($E$2:$E$1303="Active") * (FK94 &gt;= $FM$2:$FM$1303) * (FK94 &lt;= $FN$2:$FN$1303) * (FL94 &gt;= $FO$2:$FO$1303) * (FL94 &lt;= $FP$2:$FP$1303)),"")</f>
        <v>10</v>
      </c>
      <c r="M94" s="17" cm="1">
        <f t="array" ref="M94">IF(A94&lt;&gt;"",SUMPRODUCT(($E$2:$E$1303="Active") * (FK94 &gt;= $FQ$2:$FQ$1303) * (FK94 &lt;= $FR$2:$FR$1303) * (FL94 &gt;= $FS$2:$FS$1303) * (FL94 &lt;= $FT$2:$FT$1303)),"")</f>
        <v>18</v>
      </c>
      <c r="N94" s="14" t="s">
        <v>218</v>
      </c>
      <c r="O94" s="14" t="s">
        <v>316</v>
      </c>
      <c r="P94" s="15" t="s">
        <v>784</v>
      </c>
      <c r="Q94" s="14" t="s">
        <v>785</v>
      </c>
      <c r="R94" s="15" t="s">
        <v>786</v>
      </c>
      <c r="S94" s="14" t="s">
        <v>223</v>
      </c>
      <c r="T94" s="20" t="s">
        <v>224</v>
      </c>
      <c r="U94" s="21"/>
      <c r="V94" s="22"/>
      <c r="W94" s="22"/>
      <c r="X94" s="22"/>
      <c r="Y94" s="22"/>
      <c r="Z94" s="22"/>
      <c r="AA94" s="48">
        <v>2024</v>
      </c>
      <c r="AB94" s="43">
        <v>46022.479166666664</v>
      </c>
      <c r="AC94" s="24">
        <v>46023</v>
      </c>
      <c r="AD94" s="25">
        <v>202</v>
      </c>
      <c r="AE94" s="25">
        <v>399</v>
      </c>
      <c r="AF94" s="26">
        <v>189</v>
      </c>
      <c r="AG94" s="20">
        <v>174</v>
      </c>
      <c r="AH94" s="22">
        <v>114</v>
      </c>
      <c r="AI94" s="26">
        <v>96</v>
      </c>
      <c r="AN94" s="27">
        <f>IF(COUNT(DV94,ES94,FJ94,GK94,HH94)&gt;0,AVERAGE(DV94,ES94,FJ94,GK94,HH94),"")</f>
        <v>0.34938107869142354</v>
      </c>
      <c r="AO94" s="28">
        <f>IF((E94&lt;&gt;""),COUNTA(AP94:BW94)+COUNTIF(T94,"No"),"")</f>
        <v>0</v>
      </c>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30">
        <v>44005</v>
      </c>
      <c r="BY94" s="30">
        <v>44005</v>
      </c>
      <c r="BZ94" s="14" t="s">
        <v>228</v>
      </c>
      <c r="CA94" s="30">
        <v>44021</v>
      </c>
      <c r="CB94" s="14" t="s">
        <v>316</v>
      </c>
      <c r="CC94" s="31">
        <v>44175</v>
      </c>
      <c r="CD94" s="32" t="s">
        <v>228</v>
      </c>
      <c r="CE94" s="33" t="s">
        <v>320</v>
      </c>
      <c r="CF94" s="33" t="s">
        <v>321</v>
      </c>
      <c r="CG94" s="29">
        <v>100</v>
      </c>
      <c r="CH94" s="29">
        <v>10</v>
      </c>
      <c r="CI94" s="29">
        <v>3</v>
      </c>
      <c r="CJ94" s="29">
        <v>3</v>
      </c>
      <c r="CK94" s="29">
        <v>0</v>
      </c>
      <c r="CL94" s="29">
        <v>3</v>
      </c>
      <c r="CM94" s="29">
        <v>2</v>
      </c>
      <c r="CN94" s="53">
        <f>IF(CJ94&gt;0,((CK94*0.125)+(CL94*0.25)+(CM94*1))/CJ94,"")</f>
        <v>0.91666666666666663</v>
      </c>
      <c r="CO94" s="35">
        <v>44281</v>
      </c>
      <c r="CP94" s="35">
        <v>44285</v>
      </c>
      <c r="CQ94" s="20" t="s">
        <v>322</v>
      </c>
      <c r="CR94" s="35">
        <v>44285</v>
      </c>
      <c r="CS94" s="20" t="s">
        <v>316</v>
      </c>
      <c r="CT94" s="35" t="s">
        <v>323</v>
      </c>
      <c r="CU94" s="35">
        <v>44516</v>
      </c>
      <c r="CV94" s="11" t="s">
        <v>248</v>
      </c>
      <c r="CW94" s="20" t="s">
        <v>324</v>
      </c>
      <c r="CX94" s="11" t="s">
        <v>325</v>
      </c>
      <c r="CY94" s="20">
        <v>222</v>
      </c>
      <c r="CZ94" s="36">
        <v>4</v>
      </c>
      <c r="DA94" s="36">
        <v>4</v>
      </c>
      <c r="DB94" s="36">
        <v>19</v>
      </c>
      <c r="DC94" s="36">
        <v>0</v>
      </c>
      <c r="DD94" s="36">
        <v>0</v>
      </c>
      <c r="DE94" s="36">
        <v>1</v>
      </c>
      <c r="DF94" s="36">
        <v>1</v>
      </c>
      <c r="DG94" s="36">
        <v>4</v>
      </c>
      <c r="DH94" s="37">
        <f>IF(DB94&lt;&gt;"",((DC94*0.125)+(DD94*0.25)+(DE94*0.25)+(DF94*1)+(DG94*1))/DB94,"")</f>
        <v>0.27631578947368424</v>
      </c>
      <c r="DI94" s="35">
        <v>44811</v>
      </c>
      <c r="DJ94" s="20" t="s">
        <v>248</v>
      </c>
      <c r="DK94" s="20" t="s">
        <v>235</v>
      </c>
      <c r="DL94" s="20" t="s">
        <v>234</v>
      </c>
      <c r="DM94" s="20">
        <v>130</v>
      </c>
      <c r="DN94" s="20">
        <v>6</v>
      </c>
      <c r="DO94" s="20">
        <v>6</v>
      </c>
      <c r="DP94" s="20">
        <v>29</v>
      </c>
      <c r="DQ94" s="20">
        <v>0</v>
      </c>
      <c r="DR94" s="20">
        <v>3</v>
      </c>
      <c r="DS94" s="20">
        <v>1</v>
      </c>
      <c r="DT94" s="20">
        <v>1</v>
      </c>
      <c r="DU94" s="20">
        <v>7</v>
      </c>
      <c r="DV94" s="49" cm="1">
        <f t="array" ref="DV94">IF(AND(DI94:DP94&lt;&gt;""),((DQ94*0.125)+(DR94*0.25)+(DS94*0.25)+(DT94*1)+(DU94*1))/DP94,"")</f>
        <v>0.31034482758620691</v>
      </c>
      <c r="DW94" s="35">
        <v>44979</v>
      </c>
      <c r="DX94" s="35">
        <v>44980</v>
      </c>
      <c r="DY94" s="20" t="s">
        <v>322</v>
      </c>
      <c r="DZ94" s="35">
        <v>44995</v>
      </c>
      <c r="EA94" s="35" t="s">
        <v>316</v>
      </c>
      <c r="EB94" s="38" t="s">
        <v>323</v>
      </c>
      <c r="EC94" s="35">
        <v>45161</v>
      </c>
      <c r="ED94" s="20" t="s">
        <v>248</v>
      </c>
      <c r="EE94" s="20" t="s">
        <v>247</v>
      </c>
      <c r="EF94" s="20">
        <v>49</v>
      </c>
      <c r="EG94" s="20">
        <v>6</v>
      </c>
      <c r="EH94" s="20">
        <v>6</v>
      </c>
      <c r="EI94" s="20">
        <v>26</v>
      </c>
      <c r="EJ94" s="20">
        <v>0</v>
      </c>
      <c r="EK94" s="20">
        <v>0</v>
      </c>
      <c r="EL94" s="20">
        <v>0</v>
      </c>
      <c r="EM94" s="20">
        <v>0</v>
      </c>
      <c r="EN94" s="20">
        <v>0</v>
      </c>
      <c r="EO94" s="20">
        <v>0</v>
      </c>
      <c r="EP94" s="20">
        <v>2</v>
      </c>
      <c r="EQ94" s="20">
        <v>0</v>
      </c>
      <c r="ER94" s="20">
        <v>2</v>
      </c>
      <c r="ES94" s="34">
        <f>IF(EI94&lt;&gt;"",((EJ94*0.125)+((EK94+EL94+EM94+EN94+EO94)*0.25)+((EP94+EQ94+ER94)*1))/EI94,"")</f>
        <v>0.15384615384615385</v>
      </c>
      <c r="ET94" s="35">
        <v>45392</v>
      </c>
      <c r="EU94" s="20" t="s">
        <v>248</v>
      </c>
      <c r="EV94" s="20" t="s">
        <v>247</v>
      </c>
      <c r="EW94" s="20">
        <v>69</v>
      </c>
      <c r="EX94" s="20">
        <v>6</v>
      </c>
      <c r="EY94" s="20">
        <v>6</v>
      </c>
      <c r="EZ94" s="28">
        <v>6</v>
      </c>
      <c r="FA94" s="20">
        <v>0</v>
      </c>
      <c r="FB94" s="20">
        <v>0</v>
      </c>
      <c r="FC94" s="20">
        <v>0</v>
      </c>
      <c r="FD94" s="20">
        <v>0</v>
      </c>
      <c r="FE94" s="20">
        <v>0</v>
      </c>
      <c r="FF94" s="20">
        <v>0</v>
      </c>
      <c r="FG94" s="20">
        <v>1</v>
      </c>
      <c r="FH94" s="20">
        <v>0</v>
      </c>
      <c r="FI94" s="20">
        <v>1</v>
      </c>
      <c r="FJ94" s="46">
        <f>IF(EZ94&lt;&gt;"",((FA94*0.125)+((FB94+FC94+FD94+FE94+FF94)*0.25)+((FG94+FH94+FI94)*1))/EZ94,"")</f>
        <v>0.33333333333333331</v>
      </c>
      <c r="FK94" s="39">
        <v>33.887417999999997</v>
      </c>
      <c r="FL94" s="39">
        <v>-118.356098</v>
      </c>
      <c r="FM94" s="39">
        <v>33.525592576177864</v>
      </c>
      <c r="FN94" s="39">
        <v>34.249243423822129</v>
      </c>
      <c r="FO94" s="39">
        <v>-118.79196148632658</v>
      </c>
      <c r="FP94" s="39">
        <v>-117.92023451367342</v>
      </c>
      <c r="FQ94" s="39">
        <v>33.163767152355732</v>
      </c>
      <c r="FR94" s="39">
        <v>34.611068847644262</v>
      </c>
      <c r="FS94" s="39">
        <v>-119.22782497265317</v>
      </c>
      <c r="FT94" s="39">
        <v>-117.48437102734684</v>
      </c>
      <c r="FU94" s="35">
        <v>45680</v>
      </c>
      <c r="FV94" s="20" t="s">
        <v>248</v>
      </c>
      <c r="FW94" s="20" t="s">
        <v>247</v>
      </c>
      <c r="FX94" s="20">
        <v>32</v>
      </c>
      <c r="FY94" s="20">
        <v>4</v>
      </c>
      <c r="FZ94" s="20">
        <v>4</v>
      </c>
      <c r="GA94" s="20">
        <v>5</v>
      </c>
      <c r="GB94" s="20">
        <v>0</v>
      </c>
      <c r="GC94" s="20">
        <v>0</v>
      </c>
      <c r="GD94" s="20">
        <v>0</v>
      </c>
      <c r="GE94" s="20">
        <v>0</v>
      </c>
      <c r="GF94" s="20">
        <v>0</v>
      </c>
      <c r="GG94" s="20">
        <v>0</v>
      </c>
      <c r="GH94" s="20">
        <v>1</v>
      </c>
      <c r="GI94" s="20">
        <v>1</v>
      </c>
      <c r="GJ94" s="20">
        <v>1</v>
      </c>
      <c r="GK94" s="46">
        <f>IF(GA94&lt;&gt;"",((GB94*0.125)+((GC94+GD94+GE94+GF94+GG94)*0.25)+((GH94+GI94+GJ94)*1))/GA94,"")</f>
        <v>0.6</v>
      </c>
      <c r="GP94" s="20" t="s">
        <v>316</v>
      </c>
      <c r="GQ94" s="35" t="s">
        <v>323</v>
      </c>
      <c r="HH94" s="34" t="str">
        <f>IF(GX94&lt;&gt;"",((GY94*0.125)+((GZ94+HA94+HB94+HC94+HD94)*0.25)+((HE94+HF94+HG94)*1))/GX94,"")</f>
        <v/>
      </c>
    </row>
    <row r="95" spans="1:216" ht="15" customHeight="1" x14ac:dyDescent="0.35">
      <c r="A95" s="14" t="s">
        <v>855</v>
      </c>
      <c r="B95" s="12" t="s">
        <v>856</v>
      </c>
      <c r="C95" s="13">
        <v>43009</v>
      </c>
      <c r="D95" s="13"/>
      <c r="E95" s="14" t="s">
        <v>214</v>
      </c>
      <c r="F95" s="15" t="s">
        <v>857</v>
      </c>
      <c r="G95" s="15" t="s">
        <v>858</v>
      </c>
      <c r="H95" s="14" t="s">
        <v>591</v>
      </c>
      <c r="I95" s="16">
        <v>94508</v>
      </c>
      <c r="J95" s="17">
        <v>3233</v>
      </c>
      <c r="K95" s="18">
        <f ca="1">IF(A95&lt;&gt;"",RANDBETWEEN(1,2000)," ")</f>
        <v>934</v>
      </c>
      <c r="L95" s="17" cm="1">
        <f t="array" ref="L95">IF(A95&lt;&gt;"",SUMPRODUCT(($E$2:$E$1303="Active") * (FK95 &gt;= $FM$2:$FM$1303) * (FK95 &lt;= $FN$2:$FN$1303) * (FL95 &gt;= $FO$2:$FO$1303) * (FL95 &lt;= $FP$2:$FP$1303)),"")</f>
        <v>2</v>
      </c>
      <c r="M95" s="17" cm="1">
        <f t="array" ref="M95">IF(A95&lt;&gt;"",SUMPRODUCT(($E$2:$E$1303="Active") * (FK95 &gt;= $FQ$2:$FQ$1303) * (FK95 &lt;= $FR$2:$FR$1303) * (FL95 &gt;= $FS$2:$FS$1303) * (FL95 &lt;= $FT$2:$FT$1303)),"")</f>
        <v>4</v>
      </c>
      <c r="N95" s="14" t="s">
        <v>218</v>
      </c>
      <c r="O95" s="14" t="s">
        <v>219</v>
      </c>
      <c r="P95" s="15" t="s">
        <v>859</v>
      </c>
      <c r="Q95" s="14" t="s">
        <v>860</v>
      </c>
      <c r="R95" s="15" t="s">
        <v>861</v>
      </c>
      <c r="S95" s="14" t="s">
        <v>223</v>
      </c>
      <c r="T95" s="20" t="s">
        <v>224</v>
      </c>
      <c r="U95" s="21"/>
      <c r="V95" s="22"/>
      <c r="W95" s="22"/>
      <c r="X95" s="22"/>
      <c r="Y95" s="22"/>
      <c r="Z95" s="22"/>
      <c r="AA95" s="48" t="s">
        <v>394</v>
      </c>
      <c r="AB95" s="43">
        <v>46003.458333333336</v>
      </c>
      <c r="AC95" s="24">
        <v>46023</v>
      </c>
      <c r="AD95" s="25">
        <v>4</v>
      </c>
      <c r="AE95" s="25">
        <v>0</v>
      </c>
      <c r="AF95" s="26">
        <v>13</v>
      </c>
      <c r="AG95" s="20">
        <v>4</v>
      </c>
      <c r="AH95" s="22">
        <v>37</v>
      </c>
      <c r="AI95" s="26">
        <v>52</v>
      </c>
      <c r="AN95" s="27">
        <f>IF(COUNT(DV95,ES95,FJ95,GK95,HH95)&gt;0,AVERAGE(DV95,ES95,FJ95,GK95,HH95),"")</f>
        <v>7.4999999999999997E-2</v>
      </c>
      <c r="AO95" s="28">
        <f>IF((E95&lt;&gt;""),COUNTA(AP95:BW95)+COUNTIF(T95,"No"),"")</f>
        <v>0</v>
      </c>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30"/>
      <c r="BY95" s="30"/>
      <c r="BZ95" s="14"/>
      <c r="CA95" s="30"/>
      <c r="CB95" s="14" t="s">
        <v>232</v>
      </c>
      <c r="CC95" s="31">
        <v>44053</v>
      </c>
      <c r="CD95" s="32" t="s">
        <v>228</v>
      </c>
      <c r="CE95" s="33" t="s">
        <v>256</v>
      </c>
      <c r="CF95" s="33" t="s">
        <v>257</v>
      </c>
      <c r="CG95" s="29">
        <v>43</v>
      </c>
      <c r="CH95" s="29">
        <v>2</v>
      </c>
      <c r="CI95" s="29">
        <v>2</v>
      </c>
      <c r="CJ95" s="29">
        <v>10</v>
      </c>
      <c r="CK95" s="29">
        <v>1</v>
      </c>
      <c r="CL95" s="29">
        <v>1</v>
      </c>
      <c r="CM95" s="29">
        <v>0</v>
      </c>
      <c r="CN95" s="34">
        <f>IF(CJ95&gt;0,((CK95*0.125)+(CL95*0.25)+(CM95*1))/CJ95,"")</f>
        <v>3.7499999999999999E-2</v>
      </c>
      <c r="CO95" s="35">
        <v>44433</v>
      </c>
      <c r="CP95" s="35">
        <v>44435</v>
      </c>
      <c r="CQ95" s="20" t="s">
        <v>507</v>
      </c>
      <c r="CR95" s="35">
        <v>44449</v>
      </c>
      <c r="CS95" s="20" t="s">
        <v>232</v>
      </c>
      <c r="CT95" s="35">
        <v>44435</v>
      </c>
      <c r="DI95" s="35">
        <v>44743</v>
      </c>
      <c r="DJ95" s="20" t="s">
        <v>228</v>
      </c>
      <c r="DK95" s="20" t="s">
        <v>235</v>
      </c>
      <c r="DL95" s="20" t="s">
        <v>234</v>
      </c>
      <c r="DM95" s="20">
        <v>8</v>
      </c>
      <c r="DN95" s="20">
        <v>2</v>
      </c>
      <c r="DO95" s="20">
        <v>2</v>
      </c>
      <c r="DP95" s="20">
        <v>6</v>
      </c>
      <c r="DQ95" s="20">
        <v>0</v>
      </c>
      <c r="DR95" s="20">
        <v>1</v>
      </c>
      <c r="DS95" s="20">
        <v>1</v>
      </c>
      <c r="DT95" s="20">
        <v>0</v>
      </c>
      <c r="DU95" s="20">
        <v>1</v>
      </c>
      <c r="DV95" s="49" cm="1">
        <f t="array" ref="DV95">IF(AND(DI95:DP95&lt;&gt;""),((DQ95*0.125)+(DR95*0.25)+(DS95*0.25)+(DT95*1)+(DU95*1))/DP95,"")</f>
        <v>0.25</v>
      </c>
      <c r="EA95" s="35" t="s">
        <v>232</v>
      </c>
      <c r="EB95" s="38"/>
      <c r="EC95" s="35">
        <v>45290</v>
      </c>
      <c r="ED95" s="20" t="s">
        <v>228</v>
      </c>
      <c r="EE95" s="20" t="s">
        <v>247</v>
      </c>
      <c r="EF95" s="20">
        <v>5</v>
      </c>
      <c r="EG95" s="20">
        <v>2</v>
      </c>
      <c r="EH95" s="20">
        <v>2</v>
      </c>
      <c r="EI95" s="20">
        <v>5</v>
      </c>
      <c r="EJ95" s="20">
        <v>0</v>
      </c>
      <c r="EK95" s="20">
        <v>0</v>
      </c>
      <c r="EL95" s="20">
        <v>0</v>
      </c>
      <c r="EM95" s="20">
        <v>0</v>
      </c>
      <c r="EN95" s="20">
        <v>0</v>
      </c>
      <c r="EO95" s="20">
        <v>0</v>
      </c>
      <c r="EP95" s="20">
        <v>0</v>
      </c>
      <c r="EQ95" s="20">
        <v>0</v>
      </c>
      <c r="ER95" s="20">
        <v>0</v>
      </c>
      <c r="ES95" s="34">
        <f>IF(EI95&lt;&gt;"",((EJ95*0.125)+((EK95+EL95+EM95+EN95+EO95)*0.25)+((EP95+EQ95+ER95)*1))/EI95,"")</f>
        <v>0</v>
      </c>
      <c r="ET95" s="35">
        <v>45562</v>
      </c>
      <c r="EU95" s="20" t="s">
        <v>248</v>
      </c>
      <c r="EV95" s="20" t="s">
        <v>234</v>
      </c>
      <c r="EW95" s="20">
        <v>18</v>
      </c>
      <c r="EX95" s="20">
        <v>1</v>
      </c>
      <c r="EY95" s="20">
        <v>1</v>
      </c>
      <c r="EZ95" s="20">
        <v>5</v>
      </c>
      <c r="FA95" s="20">
        <v>0</v>
      </c>
      <c r="FB95" s="20">
        <v>0</v>
      </c>
      <c r="FC95" s="20">
        <v>0</v>
      </c>
      <c r="FD95" s="20">
        <v>0</v>
      </c>
      <c r="FE95" s="20">
        <v>0</v>
      </c>
      <c r="FF95" s="20">
        <v>1</v>
      </c>
      <c r="FG95" s="20">
        <v>0</v>
      </c>
      <c r="FH95" s="20">
        <v>0</v>
      </c>
      <c r="FI95" s="20">
        <v>0</v>
      </c>
      <c r="FJ95" s="34">
        <f>IF(EZ95&lt;&gt;"",((FA95*0.125)+((FB95+FC95+FD95+FE95+FF95)*0.25)+((FG95+FH95+FI95)*1))/EZ95,"")</f>
        <v>0.05</v>
      </c>
      <c r="FK95" s="39">
        <v>38.585051999999997</v>
      </c>
      <c r="FL95" s="39">
        <v>-122.44119999999999</v>
      </c>
      <c r="FM95" s="39">
        <v>38.223226576177865</v>
      </c>
      <c r="FN95" s="39">
        <v>38.94687742382213</v>
      </c>
      <c r="FO95" s="39">
        <v>-122.90407987099647</v>
      </c>
      <c r="FP95" s="39">
        <v>-121.97832012900352</v>
      </c>
      <c r="FQ95" s="39">
        <v>37.861401152355732</v>
      </c>
      <c r="FR95" s="39">
        <v>39.308702847644263</v>
      </c>
      <c r="FS95" s="39">
        <v>-123.36695974199293</v>
      </c>
      <c r="FT95" s="39">
        <v>-121.51544025800706</v>
      </c>
      <c r="FU95" s="35">
        <v>45930</v>
      </c>
      <c r="FV95" s="20" t="s">
        <v>248</v>
      </c>
      <c r="FW95" s="20" t="s">
        <v>295</v>
      </c>
      <c r="FX95" s="20">
        <v>29</v>
      </c>
      <c r="FY95" s="20">
        <v>2</v>
      </c>
      <c r="FZ95" s="20">
        <v>2</v>
      </c>
      <c r="GA95" s="20">
        <v>7</v>
      </c>
      <c r="GB95" s="20">
        <v>0</v>
      </c>
      <c r="GC95" s="20">
        <v>0</v>
      </c>
      <c r="GD95" s="20">
        <v>0</v>
      </c>
      <c r="GE95" s="20">
        <v>0</v>
      </c>
      <c r="GF95" s="20">
        <v>0</v>
      </c>
      <c r="GG95" s="20">
        <v>0</v>
      </c>
      <c r="GH95" s="20">
        <v>0</v>
      </c>
      <c r="GI95" s="20">
        <v>0</v>
      </c>
      <c r="GJ95" s="20">
        <v>0</v>
      </c>
      <c r="GK95" s="34">
        <f>IF(GA95&lt;&gt;"",((GB95*0.125)+((GC95+GD95+GE95+GF95+GG95)*0.25)+((GH95+GI95+GJ95)*1))/GA95,"")</f>
        <v>0</v>
      </c>
      <c r="GL95" s="40">
        <v>45743</v>
      </c>
      <c r="GM95" s="40">
        <v>45749</v>
      </c>
      <c r="GN95" s="11" t="s">
        <v>237</v>
      </c>
      <c r="GO95" s="40">
        <v>45749</v>
      </c>
      <c r="GP95" s="20" t="s">
        <v>232</v>
      </c>
      <c r="GQ95" s="35">
        <v>45772</v>
      </c>
      <c r="HH95" s="34" t="str">
        <f>IF(GX95&lt;&gt;"",((GY95*0.125)+((GZ95+HA95+HB95+HC95+HD95)*0.25)+((HE95+HF95+HG95)*1))/GX95,"")</f>
        <v/>
      </c>
    </row>
    <row r="96" spans="1:216" ht="15" customHeight="1" x14ac:dyDescent="0.35">
      <c r="A96" s="11" t="s">
        <v>862</v>
      </c>
      <c r="B96" s="12" t="s">
        <v>863</v>
      </c>
      <c r="C96" s="13">
        <v>45512</v>
      </c>
      <c r="D96" s="13">
        <v>45811</v>
      </c>
      <c r="E96" s="14" t="s">
        <v>214</v>
      </c>
      <c r="F96" s="15" t="s">
        <v>864</v>
      </c>
      <c r="G96" s="15" t="s">
        <v>640</v>
      </c>
      <c r="H96" s="14" t="s">
        <v>591</v>
      </c>
      <c r="I96" s="16">
        <v>95822</v>
      </c>
      <c r="J96" s="17">
        <v>45215</v>
      </c>
      <c r="K96" s="18">
        <f ca="1">IF(A96&lt;&gt;"",RANDBETWEEN(1,2000)," ")</f>
        <v>144</v>
      </c>
      <c r="L96" s="17" cm="1">
        <f t="array" ref="L96">IF(A96&lt;&gt;"",SUMPRODUCT(($E$2:$E$1303="Active") * (FK96 &gt;= $FM$2:$FM$1303) * (FK96 &lt;= $FN$2:$FN$1303) * (FL96 &gt;= $FO$2:$FO$1303) * (FL96 &lt;= $FP$2:$FP$1303)),"")</f>
        <v>4</v>
      </c>
      <c r="M96" s="17" cm="1">
        <f t="array" ref="M96">IF(A96&lt;&gt;"",SUMPRODUCT(($E$2:$E$1303="Active") * (FK96 &gt;= $FQ$2:$FQ$1303) * (FK96 &lt;= $FR$2:$FR$1303) * (FL96 &gt;= $FS$2:$FS$1303) * (FL96 &lt;= $FT$2:$FT$1303)),"")</f>
        <v>8</v>
      </c>
      <c r="N96" s="14" t="s">
        <v>287</v>
      </c>
      <c r="O96" s="14" t="s">
        <v>219</v>
      </c>
      <c r="P96" s="19" t="s">
        <v>519</v>
      </c>
      <c r="Q96" s="14" t="s">
        <v>520</v>
      </c>
      <c r="R96" t="s">
        <v>521</v>
      </c>
      <c r="S96" s="14" t="s">
        <v>223</v>
      </c>
      <c r="T96" s="20" t="s">
        <v>224</v>
      </c>
      <c r="U96" s="21"/>
      <c r="V96" s="22"/>
      <c r="W96" s="22"/>
      <c r="X96" s="22"/>
      <c r="Y96" s="22"/>
      <c r="Z96" s="22"/>
      <c r="AA96" s="48" t="s">
        <v>394</v>
      </c>
      <c r="AB96" s="43">
        <v>46000.75</v>
      </c>
      <c r="AC96" s="24">
        <v>46023</v>
      </c>
      <c r="AD96" s="25">
        <v>130</v>
      </c>
      <c r="AE96" s="25">
        <v>97</v>
      </c>
      <c r="AF96" s="26"/>
      <c r="AG96" s="20"/>
      <c r="AH96" s="22">
        <v>75</v>
      </c>
      <c r="AI96" s="26">
        <v>208</v>
      </c>
      <c r="AN96" s="27">
        <f>IF(COUNT(DV96,ES96,FJ96,GK96,HH96)&gt;0,AVERAGE(DV96,ES96,FJ96,GK96,HH96),"")</f>
        <v>0.20949074074074073</v>
      </c>
      <c r="AO96" s="28">
        <f>IF((E96&lt;&gt;""),COUNTA(AP96:BW96)+COUNTIF(T96,"No"),"")</f>
        <v>0</v>
      </c>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30">
        <v>43907</v>
      </c>
      <c r="BY96" s="30">
        <v>43914</v>
      </c>
      <c r="BZ96" s="14" t="s">
        <v>226</v>
      </c>
      <c r="CA96" s="30">
        <v>43921</v>
      </c>
      <c r="CB96" s="14" t="s">
        <v>227</v>
      </c>
      <c r="CC96" s="31">
        <v>43908</v>
      </c>
      <c r="CD96" s="32" t="s">
        <v>364</v>
      </c>
      <c r="CE96" s="33" t="s">
        <v>380</v>
      </c>
      <c r="CF96" s="33" t="s">
        <v>321</v>
      </c>
      <c r="CG96" s="29">
        <v>127</v>
      </c>
      <c r="CH96" s="29">
        <v>1</v>
      </c>
      <c r="CI96" s="29">
        <v>1</v>
      </c>
      <c r="CJ96" s="29">
        <v>5</v>
      </c>
      <c r="CK96" s="29">
        <v>0</v>
      </c>
      <c r="CL96" s="29">
        <v>0</v>
      </c>
      <c r="CM96" s="29">
        <v>0</v>
      </c>
      <c r="CN96" s="34">
        <f>IF(CJ96&gt;0,((CK96*0.125)+(CL96*0.25)+(CM96*1))/CJ96,"")</f>
        <v>0</v>
      </c>
      <c r="CO96" s="35">
        <v>44376</v>
      </c>
      <c r="CP96" s="35">
        <v>44391</v>
      </c>
      <c r="CQ96" s="20" t="s">
        <v>507</v>
      </c>
      <c r="CR96" s="35">
        <v>44410</v>
      </c>
      <c r="CS96" s="20" t="s">
        <v>232</v>
      </c>
      <c r="CT96" s="35">
        <v>44398</v>
      </c>
      <c r="CU96" s="35">
        <v>44482</v>
      </c>
      <c r="CV96" s="11" t="s">
        <v>228</v>
      </c>
      <c r="CW96" s="20" t="s">
        <v>233</v>
      </c>
      <c r="CX96" s="11" t="s">
        <v>234</v>
      </c>
      <c r="CY96" s="20">
        <v>48</v>
      </c>
      <c r="CZ96" s="36">
        <v>3</v>
      </c>
      <c r="DA96" s="36">
        <v>3</v>
      </c>
      <c r="DB96" s="36">
        <v>15</v>
      </c>
      <c r="DC96" s="36">
        <v>0</v>
      </c>
      <c r="DD96" s="36">
        <v>0</v>
      </c>
      <c r="DE96" s="36">
        <v>0</v>
      </c>
      <c r="DF96" s="36">
        <v>0</v>
      </c>
      <c r="DG96" s="36">
        <v>0</v>
      </c>
      <c r="DH96" s="37">
        <f>IF(DB96&gt;0,((DC96*0.125)+(DD96*0.25)+(DE96*0.25)+(DF96*1)+(DG96*1))/DB96,"")</f>
        <v>0</v>
      </c>
      <c r="DI96" s="35">
        <v>44866</v>
      </c>
      <c r="DJ96" s="20" t="s">
        <v>228</v>
      </c>
      <c r="DK96" s="20" t="s">
        <v>235</v>
      </c>
      <c r="DL96" s="20" t="s">
        <v>234</v>
      </c>
      <c r="DM96" s="20">
        <v>55</v>
      </c>
      <c r="DN96" s="20">
        <v>2</v>
      </c>
      <c r="DO96" s="20">
        <v>2</v>
      </c>
      <c r="DP96" s="20">
        <v>10</v>
      </c>
      <c r="DQ96" s="20">
        <v>0</v>
      </c>
      <c r="DR96" s="20">
        <v>0</v>
      </c>
      <c r="DS96" s="20">
        <v>1</v>
      </c>
      <c r="DT96" s="20">
        <v>0</v>
      </c>
      <c r="DU96" s="20">
        <v>1</v>
      </c>
      <c r="DV96" s="37" cm="1">
        <f t="array" ref="DV96">IF(AND(DI96:DP96&lt;&gt;""),((DQ96*0.125)+(DR96*0.25)+(DS96*0.25)+(DT96*1)+(DU96*1))/DP96,"")</f>
        <v>0.125</v>
      </c>
      <c r="EA96" s="35" t="s">
        <v>232</v>
      </c>
      <c r="EB96" s="38"/>
      <c r="EJ96" s="20"/>
      <c r="EK96" s="20"/>
      <c r="EL96" s="20"/>
      <c r="EM96" s="20"/>
      <c r="EN96" s="20"/>
      <c r="EO96" s="20"/>
      <c r="EP96" s="20"/>
      <c r="EQ96" s="20"/>
      <c r="ER96" s="20"/>
      <c r="ES96" s="34" t="str">
        <f>IF(EI96&lt;&gt;"",((EJ96*0.125)+((EK96+EL96+EM96+EN96+EO96)*0.25)+((EP96+EQ96+ER96)*1))/EI96,"")</f>
        <v/>
      </c>
      <c r="FG96" s="20"/>
      <c r="FJ96" s="34" t="str">
        <f>IF(EZ96&lt;&gt;"",((FA96*0.125)+((FB96+FC96+FD96+FE96+FF96)*0.25)+((FG96+FH96+FI96)*1))/EZ96,"")</f>
        <v/>
      </c>
      <c r="FK96" s="39">
        <v>38.513838999999997</v>
      </c>
      <c r="FL96" s="39">
        <v>-121.49889400000001</v>
      </c>
      <c r="FM96" s="39">
        <v>38.152013576177865</v>
      </c>
      <c r="FN96" s="39">
        <v>38.87566442382213</v>
      </c>
      <c r="FO96" s="39">
        <v>-121.9613156612393</v>
      </c>
      <c r="FP96" s="39">
        <v>-121.03647233876072</v>
      </c>
      <c r="FQ96" s="39">
        <v>37.790188152355732</v>
      </c>
      <c r="FR96" s="39">
        <v>39.237489847644262</v>
      </c>
      <c r="FS96" s="39">
        <v>-122.42373732247857</v>
      </c>
      <c r="FT96" s="39">
        <v>-120.57405067752144</v>
      </c>
      <c r="FU96" s="35">
        <v>45803</v>
      </c>
      <c r="FV96" s="20" t="s">
        <v>248</v>
      </c>
      <c r="FW96" s="20" t="s">
        <v>258</v>
      </c>
      <c r="FX96" s="20">
        <v>103</v>
      </c>
      <c r="FY96" s="20">
        <v>1</v>
      </c>
      <c r="FZ96" s="20">
        <v>1</v>
      </c>
      <c r="GA96" s="20">
        <v>9</v>
      </c>
      <c r="GB96" s="20">
        <v>0</v>
      </c>
      <c r="GC96" s="20">
        <v>0</v>
      </c>
      <c r="GD96" s="20">
        <v>0</v>
      </c>
      <c r="GE96" s="20">
        <v>1</v>
      </c>
      <c r="GF96" s="20">
        <v>0</v>
      </c>
      <c r="GG96" s="20">
        <v>0</v>
      </c>
      <c r="GH96" s="20">
        <v>2</v>
      </c>
      <c r="GI96" s="20">
        <v>2</v>
      </c>
      <c r="GJ96" s="20">
        <v>0</v>
      </c>
      <c r="GK96" s="46">
        <f>IF(GA96&lt;&gt;"",((GB96*0.125)+((GC96+GD96+GE96+GF96+GG96)*0.25)+((GH96+GI96+GJ96)*1))/GA96,"")</f>
        <v>0.47222222222222221</v>
      </c>
      <c r="GL96" s="40">
        <v>45744</v>
      </c>
      <c r="GM96" s="40">
        <v>45756</v>
      </c>
      <c r="GN96" s="11" t="s">
        <v>237</v>
      </c>
      <c r="GO96" s="40">
        <v>45756</v>
      </c>
      <c r="GP96" s="20" t="s">
        <v>232</v>
      </c>
      <c r="GQ96" s="35">
        <v>45772</v>
      </c>
      <c r="GR96" s="35">
        <v>46042</v>
      </c>
      <c r="GS96" s="20" t="s">
        <v>248</v>
      </c>
      <c r="GT96" s="20" t="s">
        <v>247</v>
      </c>
      <c r="GU96" s="20">
        <v>99</v>
      </c>
      <c r="GV96" s="20">
        <v>1</v>
      </c>
      <c r="GW96" s="20">
        <v>1</v>
      </c>
      <c r="GX96" s="20">
        <v>8</v>
      </c>
      <c r="GY96" s="20">
        <v>0</v>
      </c>
      <c r="GZ96" s="20">
        <f>1</f>
        <v>1</v>
      </c>
      <c r="HA96" s="20">
        <v>0</v>
      </c>
      <c r="HB96" s="20">
        <v>0</v>
      </c>
      <c r="HC96" s="20">
        <v>0</v>
      </c>
      <c r="HD96" s="20">
        <v>0</v>
      </c>
      <c r="HE96" s="20">
        <v>0</v>
      </c>
      <c r="HF96" s="20">
        <v>0</v>
      </c>
      <c r="HG96" s="20">
        <v>0</v>
      </c>
      <c r="HH96" s="41">
        <f>IF(GX96&lt;&gt;"",((GY96*0.125)+((GZ96+HA96+HB96+HC96+HD96)*0.25)+((HE96+HF96+HG96)*1))/GX96,"")</f>
        <v>3.125E-2</v>
      </c>
    </row>
    <row r="97" spans="1:216" ht="15" customHeight="1" x14ac:dyDescent="0.35">
      <c r="A97" s="11" t="s">
        <v>865</v>
      </c>
      <c r="B97" s="12" t="s">
        <v>866</v>
      </c>
      <c r="C97" s="40">
        <v>45796</v>
      </c>
      <c r="E97" s="11" t="s">
        <v>214</v>
      </c>
      <c r="F97" s="19" t="s">
        <v>867</v>
      </c>
      <c r="G97" s="19" t="s">
        <v>868</v>
      </c>
      <c r="H97" s="11" t="s">
        <v>591</v>
      </c>
      <c r="I97" s="42">
        <v>95655</v>
      </c>
      <c r="J97" s="17">
        <v>4767</v>
      </c>
      <c r="K97" s="18">
        <f ca="1">IF(A97&lt;&gt;"",RANDBETWEEN(1,2000)," ")</f>
        <v>1362</v>
      </c>
      <c r="L97" s="17" cm="1">
        <f t="array" ref="L97">IF(A97&lt;&gt;"",SUMPRODUCT(($E$2:$E$1303="Active") * (FK97 &gt;= $FM$2:$FM$1303) * (FK97 &lt;= $FN$2:$FN$1303) * (FL97 &gt;= $FO$2:$FO$1303) * (FL97 &lt;= $FP$2:$FP$1303)),"")</f>
        <v>4</v>
      </c>
      <c r="M97" s="17" cm="1">
        <f t="array" ref="M97">IF(A97&lt;&gt;"",SUMPRODUCT(($E$2:$E$1303="Active") * (FK97 &gt;= $FQ$2:$FQ$1303) * (FK97 &lt;= $FR$2:$FR$1303) * (FL97 &gt;= $FS$2:$FS$1303) * (FL97 &lt;= $FT$2:$FT$1303)),"")</f>
        <v>8</v>
      </c>
      <c r="N97" s="11" t="s">
        <v>218</v>
      </c>
      <c r="O97" s="11" t="s">
        <v>219</v>
      </c>
      <c r="P97" s="19" t="s">
        <v>869</v>
      </c>
      <c r="Q97" s="11" t="s">
        <v>870</v>
      </c>
      <c r="R97" s="15" t="s">
        <v>871</v>
      </c>
      <c r="S97" s="11" t="s">
        <v>224</v>
      </c>
      <c r="T97" s="20" t="s">
        <v>224</v>
      </c>
      <c r="AA97" s="48" t="s">
        <v>274</v>
      </c>
      <c r="AB97" s="23">
        <v>46013.520833333336</v>
      </c>
      <c r="AC97" s="24">
        <v>46023</v>
      </c>
      <c r="AI97" s="26">
        <v>169</v>
      </c>
      <c r="AN97" s="27">
        <f>IF(COUNT(DV97,ES97,FJ97,GK97,HH97)&gt;0,AVERAGE(DV97,ES97,FJ97,GK97,HH97),"")</f>
        <v>0.17857142857142858</v>
      </c>
      <c r="AO97" s="28">
        <f>IF((E97&lt;&gt;""),COUNTA(AP97:BW97)+COUNTIF(T97,"No"),"")</f>
        <v>0</v>
      </c>
      <c r="FK97" s="54">
        <v>38.552332</v>
      </c>
      <c r="FL97" s="54">
        <v>-121.28862700000001</v>
      </c>
      <c r="FM97" s="54">
        <v>38.190506576177903</v>
      </c>
      <c r="FN97" s="54">
        <v>38.914157423822097</v>
      </c>
      <c r="FO97" s="54">
        <v>-121.75129613741601</v>
      </c>
      <c r="FP97" s="54">
        <v>-120.825957862584</v>
      </c>
      <c r="FQ97" s="54">
        <v>37.828681152355699</v>
      </c>
      <c r="FR97" s="54">
        <v>39.2759828476443</v>
      </c>
      <c r="FS97" s="54">
        <v>-122.213965274833</v>
      </c>
      <c r="FT97" s="54">
        <v>-120.363288725167</v>
      </c>
      <c r="FU97" s="35">
        <v>45972</v>
      </c>
      <c r="FV97" s="20" t="s">
        <v>248</v>
      </c>
      <c r="FW97" s="20" t="s">
        <v>234</v>
      </c>
      <c r="FX97" s="20">
        <v>39</v>
      </c>
      <c r="FY97" s="20">
        <v>1</v>
      </c>
      <c r="FZ97" s="20">
        <v>1</v>
      </c>
      <c r="GA97" s="20">
        <v>7</v>
      </c>
      <c r="GB97" s="20">
        <v>0</v>
      </c>
      <c r="GC97" s="20">
        <v>0</v>
      </c>
      <c r="GD97" s="20">
        <v>1</v>
      </c>
      <c r="GE97" s="20">
        <v>0</v>
      </c>
      <c r="GF97" s="20">
        <v>0</v>
      </c>
      <c r="GG97" s="20">
        <v>0</v>
      </c>
      <c r="GH97" s="20">
        <v>0</v>
      </c>
      <c r="GI97" s="20">
        <v>0</v>
      </c>
      <c r="GJ97" s="20">
        <v>1</v>
      </c>
      <c r="GK97" s="34">
        <f>IF(GA97&lt;&gt;"",((GB97*0.125)+((GC97+GD97+GE97+GF97+GG97)*0.25)+((GH97+GI97+GJ97)*1))/GA97,"")</f>
        <v>0.17857142857142858</v>
      </c>
      <c r="GP97" s="20" t="s">
        <v>232</v>
      </c>
      <c r="HH97" s="34" t="str">
        <f>IF(GX97&lt;&gt;"",((GY97*0.125)+((GZ97+HA97+HB97+HC97+HD97)*0.25)+((HE97+HF97+HG97)*1))/GX97,"")</f>
        <v/>
      </c>
    </row>
    <row r="98" spans="1:216" ht="15" customHeight="1" x14ac:dyDescent="0.35">
      <c r="A98" s="11" t="s">
        <v>872</v>
      </c>
      <c r="B98" s="12" t="s">
        <v>873</v>
      </c>
      <c r="C98" s="40">
        <v>45821</v>
      </c>
      <c r="E98" s="11" t="s">
        <v>214</v>
      </c>
      <c r="F98" s="19" t="s">
        <v>874</v>
      </c>
      <c r="G98" s="15" t="s">
        <v>875</v>
      </c>
      <c r="H98" s="14" t="s">
        <v>591</v>
      </c>
      <c r="I98" s="16">
        <v>91750</v>
      </c>
      <c r="J98" s="17">
        <v>33376</v>
      </c>
      <c r="K98" s="18">
        <f ca="1">IF(A98&lt;&gt;"",RANDBETWEEN(1,2000)," ")</f>
        <v>502</v>
      </c>
      <c r="L98" s="17" cm="1">
        <f t="array" ref="L98">IF(A98&lt;&gt;"",SUMPRODUCT(($E$2:$E$1303="Active") * (FK98 &gt;= $FM$2:$FM$1303) * (FK98 &lt;= $FN$2:$FN$1303) * (FL98 &gt;= $FO$2:$FO$1303) * (FL98 &lt;= $FP$2:$FP$1303)),"")</f>
        <v>10</v>
      </c>
      <c r="M98" s="17" cm="1">
        <f t="array" ref="M98">IF(A98&lt;&gt;"",SUMPRODUCT(($E$2:$E$1303="Active") * (FK98 &gt;= $FQ$2:$FQ$1303) * (FK98 &lt;= $FR$2:$FR$1303) * (FL98 &gt;= $FS$2:$FS$1303) * (FL98 &lt;= $FT$2:$FT$1303)),"")</f>
        <v>20</v>
      </c>
      <c r="N98" s="14" t="s">
        <v>287</v>
      </c>
      <c r="O98" s="14" t="s">
        <v>219</v>
      </c>
      <c r="P98" s="15" t="s">
        <v>876</v>
      </c>
      <c r="Q98" s="14" t="s">
        <v>877</v>
      </c>
      <c r="R98" s="15" t="s">
        <v>731</v>
      </c>
      <c r="S98" s="14" t="s">
        <v>224</v>
      </c>
      <c r="T98" s="20" t="s">
        <v>224</v>
      </c>
      <c r="AA98" s="48" t="s">
        <v>274</v>
      </c>
      <c r="AB98" s="23">
        <v>46020.5</v>
      </c>
      <c r="AC98" s="24">
        <v>46023</v>
      </c>
      <c r="AI98" s="26">
        <v>684</v>
      </c>
      <c r="AN98" s="27">
        <f>IF(COUNT(DV98,ES98,FJ98,GK98,HH98)&gt;0,AVERAGE(DV98,ES98,FJ98,GK98,HH98),"")</f>
        <v>0.16</v>
      </c>
      <c r="AO98" s="28">
        <f>IF((E98&lt;&gt;""),COUNTA(AP98:BW98)+COUNTIF(T98,"No"),"")</f>
        <v>0</v>
      </c>
      <c r="FK98" s="39">
        <v>34.147762</v>
      </c>
      <c r="FL98" s="39">
        <v>-117.75206300000001</v>
      </c>
      <c r="FM98" s="39">
        <v>33.785936576177868</v>
      </c>
      <c r="FN98" s="39">
        <v>34.509587423822133</v>
      </c>
      <c r="FO98" s="39">
        <v>-118.18926529236329</v>
      </c>
      <c r="FP98" s="39">
        <v>-117.31486070763673</v>
      </c>
      <c r="FQ98" s="39">
        <v>33.424111152355735</v>
      </c>
      <c r="FR98" s="39">
        <v>34.871412847644265</v>
      </c>
      <c r="FS98" s="39">
        <v>-118.62646758472658</v>
      </c>
      <c r="FT98" s="39">
        <v>-116.87765841527343</v>
      </c>
      <c r="FU98" s="35">
        <v>45708</v>
      </c>
      <c r="FV98" s="20" t="s">
        <v>248</v>
      </c>
      <c r="FW98" s="20" t="s">
        <v>247</v>
      </c>
      <c r="FX98" s="20">
        <v>338</v>
      </c>
      <c r="FY98" s="20">
        <v>2</v>
      </c>
      <c r="FZ98" s="20">
        <v>2</v>
      </c>
      <c r="GA98" s="20">
        <v>25</v>
      </c>
      <c r="GB98" s="20">
        <v>0</v>
      </c>
      <c r="GC98" s="20">
        <v>0</v>
      </c>
      <c r="GD98" s="20">
        <v>0</v>
      </c>
      <c r="GE98" s="20">
        <v>0</v>
      </c>
      <c r="GF98" s="20">
        <v>0</v>
      </c>
      <c r="GG98" s="20">
        <v>0</v>
      </c>
      <c r="GH98" s="20">
        <v>1</v>
      </c>
      <c r="GI98" s="20">
        <v>1</v>
      </c>
      <c r="GJ98" s="20">
        <v>2</v>
      </c>
      <c r="GK98" s="41">
        <f>IF(GA98&lt;&gt;"",((GB98*0.125)+((GC98+GD98+GE98+GF98+GG98)*0.25)+((GH98+GI98+GJ98)*1))/GA98,"")</f>
        <v>0.16</v>
      </c>
      <c r="GP98" s="20" t="s">
        <v>232</v>
      </c>
      <c r="HH98" s="34" t="str">
        <f>IF(GX98&lt;&gt;"",((GY98*0.125)+((GZ98+HA98+HB98+HC98+HD98)*0.25)+((HE98+HF98+HG98)*1))/GX98,"")</f>
        <v/>
      </c>
    </row>
    <row r="99" spans="1:216" ht="15" customHeight="1" x14ac:dyDescent="0.35">
      <c r="A99" s="11" t="s">
        <v>878</v>
      </c>
      <c r="B99" s="12" t="s">
        <v>879</v>
      </c>
      <c r="C99" s="40">
        <v>46107</v>
      </c>
      <c r="E99" s="11" t="s">
        <v>214</v>
      </c>
      <c r="F99" s="19" t="s">
        <v>880</v>
      </c>
      <c r="G99" s="19" t="s">
        <v>881</v>
      </c>
      <c r="H99" s="11" t="s">
        <v>591</v>
      </c>
      <c r="I99" s="42">
        <v>90505</v>
      </c>
      <c r="K99" s="18">
        <f ca="1">IF(A99&lt;&gt;"",RANDBETWEEN(1,2000)," ")</f>
        <v>1852</v>
      </c>
      <c r="L99" s="17" cm="1">
        <f t="array" ref="L99">IF(A99&lt;&gt;"",SUMPRODUCT(($E$2:$E$1303="Active") * (FK99 &gt;= $FM$2:$FM$1303) * (FK99 &lt;= $FN$2:$FN$1303) * (FL99 &gt;= $FO$2:$FO$1303) * (FL99 &lt;= $FP$2:$FP$1303)),"")</f>
        <v>10</v>
      </c>
      <c r="M99" s="17" cm="1">
        <f t="array" ref="M99">IF(A99&lt;&gt;"",SUMPRODUCT(($E$2:$E$1303="Active") * (FK99 &gt;= $FQ$2:$FQ$1303) * (FK99 &lt;= $FR$2:$FR$1303) * (FL99 &gt;= $FS$2:$FS$1303) * (FL99 &lt;= $FT$2:$FT$1303)),"")</f>
        <v>18</v>
      </c>
      <c r="N99" s="11" t="s">
        <v>218</v>
      </c>
      <c r="O99" s="11" t="s">
        <v>219</v>
      </c>
      <c r="P99" s="19" t="s">
        <v>882</v>
      </c>
      <c r="Q99" s="11" t="s">
        <v>883</v>
      </c>
      <c r="R99" s="19" t="s">
        <v>884</v>
      </c>
      <c r="S99" s="11" t="s">
        <v>224</v>
      </c>
      <c r="T99" s="20" t="s">
        <v>224</v>
      </c>
      <c r="AA99" s="22">
        <v>2028</v>
      </c>
      <c r="AN99" s="27" t="str">
        <f>IF(COUNT(DV99,ES99,FJ99,GK99,HH99)&gt;0,AVERAGE(DV99,ES99,FJ99,GK99,HH99),"")</f>
        <v/>
      </c>
      <c r="AO99" s="28">
        <f>IF((E99&lt;&gt;""),COUNTA(AP99:BW99)+COUNTIF(T99,"No"),"")</f>
        <v>0</v>
      </c>
      <c r="FK99" s="39">
        <v>33.804046999999997</v>
      </c>
      <c r="FL99" s="39">
        <v>-118.351901</v>
      </c>
      <c r="FM99" s="39">
        <v>33.442221576177865</v>
      </c>
      <c r="FN99" s="39">
        <v>34.16587242382213</v>
      </c>
      <c r="FO99" s="39">
        <v>-118.78733938401862</v>
      </c>
      <c r="FP99" s="39">
        <v>-117.91646261598137</v>
      </c>
      <c r="FQ99" s="39">
        <v>33.080396152355732</v>
      </c>
      <c r="FR99" s="39">
        <v>34.527697847644262</v>
      </c>
      <c r="FS99" s="39">
        <v>-119.22277776803725</v>
      </c>
      <c r="FT99" s="39">
        <v>-117.48102423196275</v>
      </c>
      <c r="GP99" s="20" t="s">
        <v>232</v>
      </c>
      <c r="HH99" s="34" t="str">
        <f>IF(GX99&lt;&gt;"",((GY99*0.125)+((GZ99+HA99+HB99+HC99+HD99)*0.25)+((HE99+HF99+HG99)*1))/GX99,"")</f>
        <v/>
      </c>
    </row>
    <row r="100" spans="1:216" ht="15" customHeight="1" x14ac:dyDescent="0.35">
      <c r="A100" s="11" t="s">
        <v>885</v>
      </c>
      <c r="B100" s="12" t="s">
        <v>886</v>
      </c>
      <c r="C100" s="13">
        <v>43009</v>
      </c>
      <c r="D100" s="13">
        <v>45840</v>
      </c>
      <c r="E100" s="14" t="s">
        <v>214</v>
      </c>
      <c r="F100" s="15" t="s">
        <v>887</v>
      </c>
      <c r="G100" s="15" t="s">
        <v>625</v>
      </c>
      <c r="H100" s="14" t="s">
        <v>888</v>
      </c>
      <c r="I100" s="16">
        <v>92504</v>
      </c>
      <c r="J100" s="17">
        <v>54642</v>
      </c>
      <c r="K100" s="18">
        <f ca="1">IF(A100&lt;&gt;"",RANDBETWEEN(1,2000)," ")</f>
        <v>225</v>
      </c>
      <c r="L100" s="17" cm="1">
        <f t="array" ref="L100">IF(A100&lt;&gt;"",SUMPRODUCT(($E$2:$E$1303="Active") * (FK100 &gt;= $FM$2:$FM$1303) * (FK100 &lt;= $FN$2:$FN$1303) * (FL100 &gt;= $FO$2:$FO$1303) * (FL100 &lt;= $FP$2:$FP$1303)),"")</f>
        <v>8</v>
      </c>
      <c r="M100" s="17" cm="1">
        <f t="array" ref="M100">IF(A100&lt;&gt;"",SUMPRODUCT(($E$2:$E$1303="Active") * (FK100 &gt;= $FQ$2:$FQ$1303) * (FK100 &lt;= $FR$2:$FR$1303) * (FL100 &gt;= $FS$2:$FS$1303) * (FL100 &lt;= $FT$2:$FT$1303)),"")</f>
        <v>15</v>
      </c>
      <c r="N100" s="14" t="s">
        <v>287</v>
      </c>
      <c r="O100" s="14" t="s">
        <v>219</v>
      </c>
      <c r="P100" s="19" t="s">
        <v>519</v>
      </c>
      <c r="Q100" s="14" t="s">
        <v>520</v>
      </c>
      <c r="R100" t="s">
        <v>521</v>
      </c>
      <c r="S100" s="14" t="s">
        <v>223</v>
      </c>
      <c r="T100" s="20" t="s">
        <v>224</v>
      </c>
      <c r="U100" s="21"/>
      <c r="V100" s="22"/>
      <c r="W100" s="22"/>
      <c r="X100" s="22"/>
      <c r="Y100" s="22"/>
      <c r="Z100" s="22"/>
      <c r="AA100" s="48" t="s">
        <v>274</v>
      </c>
      <c r="AB100" s="43">
        <v>46013.791666666664</v>
      </c>
      <c r="AC100" s="24">
        <v>46023</v>
      </c>
      <c r="AD100" s="25">
        <v>54</v>
      </c>
      <c r="AE100" s="25">
        <v>51</v>
      </c>
      <c r="AF100" s="26">
        <v>48</v>
      </c>
      <c r="AG100" s="20">
        <v>44</v>
      </c>
      <c r="AH100" s="22">
        <v>44</v>
      </c>
      <c r="AI100" s="26">
        <v>3</v>
      </c>
      <c r="AN100" s="27">
        <f>IF(COUNT(DV100,ES100,FJ100,GK100,HH100)&gt;0,AVERAGE(DV100,ES100,FJ100,GK100,HH100),"")</f>
        <v>0.2</v>
      </c>
      <c r="AO100" s="28">
        <f>IF((E100&lt;&gt;""),COUNTA(AP100:BW100)+COUNTIF(T100,"No"),"")</f>
        <v>0</v>
      </c>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30">
        <v>43866</v>
      </c>
      <c r="BY100" s="30">
        <v>43879</v>
      </c>
      <c r="BZ100" s="14" t="s">
        <v>226</v>
      </c>
      <c r="CA100" s="30">
        <v>43885</v>
      </c>
      <c r="CB100" s="14" t="s">
        <v>232</v>
      </c>
      <c r="CC100" s="31">
        <v>43941</v>
      </c>
      <c r="CD100" s="32" t="s">
        <v>228</v>
      </c>
      <c r="CE100" s="33" t="s">
        <v>282</v>
      </c>
      <c r="CF100" s="33" t="s">
        <v>247</v>
      </c>
      <c r="CG100" s="29">
        <v>91</v>
      </c>
      <c r="CH100" s="29">
        <v>4</v>
      </c>
      <c r="CI100" s="29">
        <v>4</v>
      </c>
      <c r="CJ100" s="29">
        <v>20</v>
      </c>
      <c r="CK100" s="29">
        <v>1</v>
      </c>
      <c r="CL100" s="29">
        <v>0</v>
      </c>
      <c r="CM100" s="29">
        <v>8</v>
      </c>
      <c r="CN100" s="34">
        <f>IF(CJ100&gt;0,((CK100*0.125)+(CL100*0.25)+(CM100*1))/CJ100,"")</f>
        <v>0.40625</v>
      </c>
      <c r="CO100" s="35">
        <v>44442</v>
      </c>
      <c r="CP100" s="35">
        <v>44448</v>
      </c>
      <c r="CQ100" s="20" t="s">
        <v>507</v>
      </c>
      <c r="CR100" s="35">
        <v>44470</v>
      </c>
      <c r="CS100" s="20" t="s">
        <v>232</v>
      </c>
      <c r="CT100" s="35">
        <v>44449</v>
      </c>
      <c r="CU100" s="35">
        <v>44258</v>
      </c>
      <c r="CV100" s="11" t="s">
        <v>228</v>
      </c>
      <c r="CW100" s="11" t="s">
        <v>293</v>
      </c>
      <c r="CX100" s="11" t="s">
        <v>247</v>
      </c>
      <c r="CY100" s="20">
        <v>28</v>
      </c>
      <c r="CZ100" s="36">
        <v>3</v>
      </c>
      <c r="DA100" s="36">
        <v>3</v>
      </c>
      <c r="DB100" s="36">
        <v>15</v>
      </c>
      <c r="DC100" s="36">
        <v>0</v>
      </c>
      <c r="DD100" s="36">
        <v>5</v>
      </c>
      <c r="DE100" s="36">
        <v>1</v>
      </c>
      <c r="DF100" s="36">
        <v>0</v>
      </c>
      <c r="DG100" s="36">
        <v>4</v>
      </c>
      <c r="DH100" s="49">
        <f>IF(DB100&gt;0,((DC100*0.125)+(DD100*0.25)+(DE100*0.25)+(DF100*1)+(DG100*1))/DB100,"")</f>
        <v>0.36666666666666664</v>
      </c>
      <c r="DI100" s="35">
        <v>44606</v>
      </c>
      <c r="DJ100" s="20" t="s">
        <v>228</v>
      </c>
      <c r="DK100" s="20" t="s">
        <v>294</v>
      </c>
      <c r="DL100" s="20" t="s">
        <v>247</v>
      </c>
      <c r="DM100" s="20">
        <v>27</v>
      </c>
      <c r="DN100" s="20">
        <v>2</v>
      </c>
      <c r="DO100" s="20">
        <v>2</v>
      </c>
      <c r="DP100" s="20">
        <v>10</v>
      </c>
      <c r="DQ100" s="20">
        <v>0</v>
      </c>
      <c r="DR100" s="20">
        <v>0</v>
      </c>
      <c r="DS100" s="20">
        <v>0</v>
      </c>
      <c r="DT100" s="20">
        <v>0</v>
      </c>
      <c r="DU100" s="20">
        <v>0</v>
      </c>
      <c r="DV100" s="37" cm="1">
        <f t="array" ref="DV100">IF(AND(DI100:DP100&lt;&gt;""),((DQ100*0.125)+(DR100*0.25)+(DS100*0.25)+(DT100*1)+(DU100*1))/DP100,"")</f>
        <v>0</v>
      </c>
      <c r="DW100" s="35">
        <v>45359</v>
      </c>
      <c r="DX100" s="35">
        <v>45393</v>
      </c>
      <c r="DY100" s="20" t="s">
        <v>237</v>
      </c>
      <c r="DZ100" s="35">
        <v>45393</v>
      </c>
      <c r="EA100" s="35" t="s">
        <v>232</v>
      </c>
      <c r="EB100" s="38">
        <v>45394</v>
      </c>
      <c r="EJ100" s="20"/>
      <c r="EK100" s="20"/>
      <c r="EL100" s="20"/>
      <c r="EM100" s="20"/>
      <c r="EN100" s="20"/>
      <c r="EO100" s="20"/>
      <c r="EP100" s="20"/>
      <c r="EQ100" s="20"/>
      <c r="ER100" s="20"/>
      <c r="ES100" s="34" t="str">
        <f>IF(EI100&lt;&gt;"",((EJ100*0.125)+((EK100+EL100+EM100+EN100+EO100)*0.25)+((EP100+EQ100+ER100)*1))/EI100,"")</f>
        <v/>
      </c>
      <c r="FG100" s="20"/>
      <c r="FJ100" s="34" t="str">
        <f>IF(EZ100&lt;&gt;"",((FA100*0.125)+((FB100+FC100+FD100+FE100+FF100)*0.25)+((FG100+FH100+FI100)*1))/EZ100,"")</f>
        <v/>
      </c>
      <c r="FK100" s="39">
        <v>33.903948999999997</v>
      </c>
      <c r="FL100" s="39">
        <v>-117.40543099999999</v>
      </c>
      <c r="FM100" s="39">
        <v>33.542123576177865</v>
      </c>
      <c r="FN100" s="39">
        <v>34.26577442382213</v>
      </c>
      <c r="FO100" s="39">
        <v>-117.84137898495347</v>
      </c>
      <c r="FP100" s="39">
        <v>-116.96948301504652</v>
      </c>
      <c r="FQ100" s="39">
        <v>33.180298152355732</v>
      </c>
      <c r="FR100" s="39">
        <v>34.627599847644262</v>
      </c>
      <c r="FS100" s="39">
        <v>-118.27732696990694</v>
      </c>
      <c r="FT100" s="39">
        <v>-116.53353503009305</v>
      </c>
      <c r="FU100" s="35">
        <v>45722</v>
      </c>
      <c r="FV100" s="20" t="s">
        <v>248</v>
      </c>
      <c r="FW100" s="20" t="s">
        <v>247</v>
      </c>
      <c r="FX100" s="20">
        <v>44</v>
      </c>
      <c r="FY100" s="20">
        <v>1</v>
      </c>
      <c r="FZ100" s="20">
        <v>1</v>
      </c>
      <c r="GA100" s="20">
        <v>5</v>
      </c>
      <c r="GB100" s="20">
        <v>0</v>
      </c>
      <c r="GC100" s="20">
        <v>0</v>
      </c>
      <c r="GD100" s="20">
        <v>0</v>
      </c>
      <c r="GE100" s="20">
        <v>0</v>
      </c>
      <c r="GF100" s="20">
        <v>0</v>
      </c>
      <c r="GG100" s="20">
        <v>0</v>
      </c>
      <c r="GH100" s="20">
        <v>0</v>
      </c>
      <c r="GI100" s="20">
        <v>1</v>
      </c>
      <c r="GJ100" s="20">
        <v>1</v>
      </c>
      <c r="GK100" s="46">
        <f>IF(GA100&lt;&gt;"",((GB100*0.125)+((GC100+GD100+GE100+GF100+GG100)*0.25)+((GH100+GI100+GJ100)*1))/GA100,"")</f>
        <v>0.4</v>
      </c>
      <c r="GP100" s="20" t="s">
        <v>232</v>
      </c>
      <c r="HH100" s="34" t="str">
        <f>IF(GX100&lt;&gt;"",((GY100*0.125)+((GZ100+HA100+HB100+HC100+HD100)*0.25)+((HE100+HF100+HG100)*1))/GX100,"")</f>
        <v/>
      </c>
    </row>
    <row r="101" spans="1:216" ht="15" customHeight="1" x14ac:dyDescent="0.35">
      <c r="A101" s="11" t="s">
        <v>889</v>
      </c>
      <c r="B101" s="12" t="s">
        <v>890</v>
      </c>
      <c r="C101" s="13">
        <v>43009</v>
      </c>
      <c r="D101" s="13">
        <v>45448</v>
      </c>
      <c r="E101" s="14" t="s">
        <v>214</v>
      </c>
      <c r="F101" s="15" t="s">
        <v>891</v>
      </c>
      <c r="G101" s="15" t="s">
        <v>892</v>
      </c>
      <c r="H101" s="14" t="s">
        <v>888</v>
      </c>
      <c r="I101" s="16">
        <v>90806</v>
      </c>
      <c r="J101" s="17">
        <v>41611</v>
      </c>
      <c r="K101" s="18">
        <f ca="1">IF(A101&lt;&gt;"",RANDBETWEEN(1,2000)," ")</f>
        <v>1649</v>
      </c>
      <c r="L101" s="17" cm="1">
        <f t="array" ref="L101">IF(A101&lt;&gt;"",SUMPRODUCT(($E$2:$E$1303="Active") * (FK101 &gt;= $FM$2:$FM$1303) * (FK101 &lt;= $FN$2:$FN$1303) * (FL101 &gt;= $FO$2:$FO$1303) * (FL101 &lt;= $FP$2:$FP$1303)),"")</f>
        <v>14</v>
      </c>
      <c r="M101" s="17" cm="1">
        <f t="array" ref="M101">IF(A101&lt;&gt;"",SUMPRODUCT(($E$2:$E$1303="Active") * (FK101 &gt;= $FQ$2:$FQ$1303) * (FK101 &lt;= $FR$2:$FR$1303) * (FL101 &gt;= $FS$2:$FS$1303) * (FL101 &lt;= $FT$2:$FT$1303)),"")</f>
        <v>19</v>
      </c>
      <c r="N101" s="14" t="s">
        <v>287</v>
      </c>
      <c r="O101" s="14" t="s">
        <v>219</v>
      </c>
      <c r="P101" s="19" t="s">
        <v>519</v>
      </c>
      <c r="Q101" s="14" t="s">
        <v>520</v>
      </c>
      <c r="R101" t="s">
        <v>521</v>
      </c>
      <c r="S101" s="14" t="s">
        <v>223</v>
      </c>
      <c r="T101" s="20" t="s">
        <v>224</v>
      </c>
      <c r="U101" s="21"/>
      <c r="V101" s="22"/>
      <c r="W101" s="22"/>
      <c r="X101" s="22"/>
      <c r="Y101" s="22"/>
      <c r="Z101" s="22"/>
      <c r="AB101" s="43">
        <v>46022.583333333336</v>
      </c>
      <c r="AC101" s="24">
        <v>46023</v>
      </c>
      <c r="AD101" s="25">
        <v>190</v>
      </c>
      <c r="AE101" s="25">
        <v>278</v>
      </c>
      <c r="AF101" s="26">
        <v>413</v>
      </c>
      <c r="AG101" s="20">
        <v>370</v>
      </c>
      <c r="AH101" s="22">
        <v>196</v>
      </c>
      <c r="AI101" s="26">
        <v>127</v>
      </c>
      <c r="AN101" s="27">
        <f>IF(COUNT(DV101,ES101,FJ101,GK101,HH101)&gt;0,AVERAGE(DV101,ES101,FJ101,GK101,HH101),"")</f>
        <v>0.19687499999999999</v>
      </c>
      <c r="AO101" s="28">
        <f>IF((E101&lt;&gt;""),COUNTA(AP101:BW101)+COUNTIF(T101,"No"),"")</f>
        <v>0</v>
      </c>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30">
        <v>43874</v>
      </c>
      <c r="BY101" s="30">
        <v>43879</v>
      </c>
      <c r="BZ101" s="14" t="s">
        <v>228</v>
      </c>
      <c r="CA101" s="30">
        <v>43892</v>
      </c>
      <c r="CB101" s="14" t="s">
        <v>232</v>
      </c>
      <c r="CC101" s="31">
        <v>43892</v>
      </c>
      <c r="CD101" s="32" t="s">
        <v>364</v>
      </c>
      <c r="CE101" s="33" t="s">
        <v>291</v>
      </c>
      <c r="CF101" s="33" t="s">
        <v>292</v>
      </c>
      <c r="CG101" s="29">
        <v>168</v>
      </c>
      <c r="CH101" s="29">
        <v>3</v>
      </c>
      <c r="CI101" s="29">
        <v>3</v>
      </c>
      <c r="CJ101" s="29">
        <v>15</v>
      </c>
      <c r="CK101" s="29">
        <v>3</v>
      </c>
      <c r="CL101" s="29">
        <v>0</v>
      </c>
      <c r="CM101" s="29">
        <v>1</v>
      </c>
      <c r="CN101" s="34">
        <f>IF(CJ101&gt;0,((CK101*0.125)+(CL101*0.25)+(CM101*1))/CJ101,"")</f>
        <v>9.166666666666666E-2</v>
      </c>
      <c r="CO101" s="35">
        <v>44428</v>
      </c>
      <c r="CP101" s="35">
        <v>44431</v>
      </c>
      <c r="CQ101" s="20" t="s">
        <v>507</v>
      </c>
      <c r="CR101" s="35">
        <v>44440</v>
      </c>
      <c r="CS101" s="20" t="s">
        <v>232</v>
      </c>
      <c r="CT101" s="35">
        <v>44432</v>
      </c>
      <c r="CU101" s="35">
        <v>44496</v>
      </c>
      <c r="CV101" s="20" t="s">
        <v>228</v>
      </c>
      <c r="CW101" s="20" t="s">
        <v>233</v>
      </c>
      <c r="CX101" s="11" t="s">
        <v>234</v>
      </c>
      <c r="CY101" s="20">
        <v>141</v>
      </c>
      <c r="CZ101" s="36">
        <v>5</v>
      </c>
      <c r="DA101" s="36">
        <v>5</v>
      </c>
      <c r="DB101" s="36">
        <v>25</v>
      </c>
      <c r="DC101" s="36">
        <v>0</v>
      </c>
      <c r="DD101" s="36">
        <v>0</v>
      </c>
      <c r="DE101" s="36">
        <v>0</v>
      </c>
      <c r="DF101" s="36">
        <v>0</v>
      </c>
      <c r="DG101" s="36">
        <v>2</v>
      </c>
      <c r="DH101" s="37">
        <f>IF(DB101&gt;0,((DC101*0.125)+(DD101*0.25)+(DE101*0.25)+(DF101*1)+(DG101*1))/DB101,"")</f>
        <v>0.08</v>
      </c>
      <c r="DI101" s="35">
        <v>44835</v>
      </c>
      <c r="DJ101" s="20" t="s">
        <v>228</v>
      </c>
      <c r="DK101" s="20" t="s">
        <v>235</v>
      </c>
      <c r="DL101" s="20" t="s">
        <v>234</v>
      </c>
      <c r="DM101" s="20">
        <v>165</v>
      </c>
      <c r="DN101" s="20">
        <v>4</v>
      </c>
      <c r="DO101" s="20">
        <v>4</v>
      </c>
      <c r="DP101" s="20">
        <v>20</v>
      </c>
      <c r="DQ101" s="20">
        <v>0</v>
      </c>
      <c r="DR101" s="20">
        <v>2</v>
      </c>
      <c r="DS101" s="20">
        <v>0</v>
      </c>
      <c r="DT101" s="20">
        <v>0</v>
      </c>
      <c r="DU101" s="20">
        <v>1</v>
      </c>
      <c r="DV101" s="37" cm="1">
        <f t="array" ref="DV101">IF(AND(DI101:DP101&lt;&gt;""),((DQ101*0.125)+(DR101*0.25)+(DS101*0.25)+(DT101*1)+(DU101*1))/DP101,"")</f>
        <v>7.4999999999999997E-2</v>
      </c>
      <c r="DW101" s="35">
        <v>45363</v>
      </c>
      <c r="DX101" s="35">
        <v>45378</v>
      </c>
      <c r="DY101" s="20" t="s">
        <v>237</v>
      </c>
      <c r="DZ101" s="35">
        <v>45378</v>
      </c>
      <c r="EA101" s="35" t="s">
        <v>232</v>
      </c>
      <c r="EB101" s="40">
        <v>45380</v>
      </c>
      <c r="EC101" s="35">
        <v>45265</v>
      </c>
      <c r="ED101" s="20" t="s">
        <v>228</v>
      </c>
      <c r="EE101" s="20" t="s">
        <v>247</v>
      </c>
      <c r="EF101" s="20">
        <v>248</v>
      </c>
      <c r="EG101" s="20">
        <v>4</v>
      </c>
      <c r="EH101" s="20">
        <v>4</v>
      </c>
      <c r="EI101" s="20">
        <v>20</v>
      </c>
      <c r="EJ101" s="20">
        <v>0</v>
      </c>
      <c r="EK101" s="20">
        <v>0</v>
      </c>
      <c r="EL101" s="20">
        <v>0</v>
      </c>
      <c r="EM101" s="20">
        <v>1</v>
      </c>
      <c r="EN101" s="20">
        <v>0</v>
      </c>
      <c r="EO101" s="20">
        <v>0</v>
      </c>
      <c r="EP101" s="20">
        <v>0</v>
      </c>
      <c r="EQ101" s="20">
        <v>2</v>
      </c>
      <c r="ER101" s="20">
        <v>5</v>
      </c>
      <c r="ES101" s="46">
        <f>IF(EI101&lt;&gt;"",((EJ101*0.125)+((EK101+EL101+EM101+EN101+EO101)*0.25)+((EP101+EQ101+ER101)*1))/EI101,"")</f>
        <v>0.36249999999999999</v>
      </c>
      <c r="ET101" s="35">
        <v>45352</v>
      </c>
      <c r="EU101" s="20" t="s">
        <v>248</v>
      </c>
      <c r="EV101" s="20" t="s">
        <v>247</v>
      </c>
      <c r="EW101" s="20">
        <v>134</v>
      </c>
      <c r="EX101" s="20">
        <v>2</v>
      </c>
      <c r="EY101" s="20">
        <v>2</v>
      </c>
      <c r="EZ101" s="28">
        <v>10</v>
      </c>
      <c r="FA101" s="20">
        <v>0</v>
      </c>
      <c r="FB101" s="20">
        <v>0</v>
      </c>
      <c r="FC101" s="20">
        <v>1</v>
      </c>
      <c r="FD101" s="20">
        <v>1</v>
      </c>
      <c r="FE101" s="20">
        <v>0</v>
      </c>
      <c r="FF101" s="20">
        <v>0</v>
      </c>
      <c r="FG101" s="20">
        <v>0</v>
      </c>
      <c r="FH101" s="20">
        <v>0</v>
      </c>
      <c r="FI101" s="20">
        <v>3</v>
      </c>
      <c r="FJ101" s="46">
        <f>IF(EZ101&lt;&gt;"",((FA101*0.125)+((FB101+FC101+FD101+FE101+FF101)*0.25)+((FG101+FH101+FI101)*1))/EZ101,"")</f>
        <v>0.35</v>
      </c>
      <c r="FK101" s="39">
        <v>33.810948000000003</v>
      </c>
      <c r="FL101" s="39">
        <v>-118.174942</v>
      </c>
      <c r="FM101" s="39">
        <v>33.449122576177871</v>
      </c>
      <c r="FN101" s="39">
        <v>34.172773423822136</v>
      </c>
      <c r="FO101" s="39">
        <v>-118.61041550521317</v>
      </c>
      <c r="FP101" s="39">
        <v>-117.73946849478683</v>
      </c>
      <c r="FQ101" s="39">
        <v>33.087297152355738</v>
      </c>
      <c r="FR101" s="39">
        <v>34.534598847644268</v>
      </c>
      <c r="FS101" s="39">
        <v>-119.04588901042632</v>
      </c>
      <c r="FT101" s="39">
        <v>-117.30399498957368</v>
      </c>
      <c r="FU101" s="35">
        <v>45785</v>
      </c>
      <c r="FV101" s="20" t="s">
        <v>248</v>
      </c>
      <c r="FW101" s="20" t="s">
        <v>258</v>
      </c>
      <c r="FX101" s="20">
        <v>117</v>
      </c>
      <c r="FY101" s="20">
        <v>1</v>
      </c>
      <c r="FZ101" s="20">
        <v>1</v>
      </c>
      <c r="GA101" s="20">
        <v>11</v>
      </c>
      <c r="GB101" s="20">
        <v>0</v>
      </c>
      <c r="GC101" s="20">
        <v>0</v>
      </c>
      <c r="GD101" s="20">
        <v>0</v>
      </c>
      <c r="GE101" s="20">
        <v>0</v>
      </c>
      <c r="GF101" s="20">
        <v>0</v>
      </c>
      <c r="GG101" s="20">
        <v>0</v>
      </c>
      <c r="GH101" s="20">
        <v>0</v>
      </c>
      <c r="GI101" s="20">
        <v>0</v>
      </c>
      <c r="GJ101" s="20">
        <v>0</v>
      </c>
      <c r="GK101" s="34">
        <v>0</v>
      </c>
      <c r="GL101" s="40">
        <v>45982</v>
      </c>
      <c r="GP101" s="20" t="s">
        <v>232</v>
      </c>
      <c r="HH101" s="34" t="str">
        <f>IF(GX101&lt;&gt;"",((GY101*0.125)+((GZ101+HA101+HB101+HC101+HD101)*0.25)+((HE101+HF101+HG101)*1))/GX101,"")</f>
        <v/>
      </c>
    </row>
    <row r="102" spans="1:216" ht="15" customHeight="1" x14ac:dyDescent="0.35">
      <c r="A102" s="11" t="s">
        <v>893</v>
      </c>
      <c r="B102" s="12" t="s">
        <v>894</v>
      </c>
      <c r="C102" s="13">
        <v>43009</v>
      </c>
      <c r="D102" s="13">
        <v>45338</v>
      </c>
      <c r="E102" s="14" t="s">
        <v>214</v>
      </c>
      <c r="F102" s="15" t="s">
        <v>895</v>
      </c>
      <c r="G102" s="15" t="s">
        <v>896</v>
      </c>
      <c r="H102" s="14" t="s">
        <v>897</v>
      </c>
      <c r="I102" s="16">
        <v>80021</v>
      </c>
      <c r="J102" s="17">
        <v>36176</v>
      </c>
      <c r="K102" s="18">
        <f ca="1">IF(A102&lt;&gt;"",RANDBETWEEN(1,2000)," ")</f>
        <v>1416</v>
      </c>
      <c r="L102" s="17" cm="1">
        <f t="array" ref="L102">IF(A102&lt;&gt;"",SUMPRODUCT(($E$2:$E$1303="Active") * (FK102 &gt;= $FM$2:$FM$1303) * (FK102 &lt;= $FN$2:$FN$1303) * (FL102 &gt;= $FO$2:$FO$1303) * (FL102 &lt;= $FP$2:$FP$1303)),"")</f>
        <v>7</v>
      </c>
      <c r="M102" s="17" cm="1">
        <f t="array" ref="M102">IF(A102&lt;&gt;"",SUMPRODUCT(($E$2:$E$1303="Active") * (FK102 &gt;= $FQ$2:$FQ$1303) * (FK102 &lt;= $FR$2:$FR$1303) * (FL102 &gt;= $FS$2:$FS$1303) * (FL102 &lt;= $FT$2:$FT$1303)),"")</f>
        <v>9</v>
      </c>
      <c r="N102" s="14" t="s">
        <v>287</v>
      </c>
      <c r="O102" s="14" t="s">
        <v>219</v>
      </c>
      <c r="P102" s="15" t="s">
        <v>898</v>
      </c>
      <c r="Q102" s="14" t="s">
        <v>899</v>
      </c>
      <c r="R102" s="15" t="s">
        <v>900</v>
      </c>
      <c r="S102" s="14" t="s">
        <v>224</v>
      </c>
      <c r="T102" s="20" t="s">
        <v>224</v>
      </c>
      <c r="U102" s="21"/>
      <c r="V102" s="22" t="s">
        <v>224</v>
      </c>
      <c r="W102" s="22" t="s">
        <v>223</v>
      </c>
      <c r="X102" s="22"/>
      <c r="Y102" s="22" t="s">
        <v>224</v>
      </c>
      <c r="Z102" s="22"/>
      <c r="AA102" s="22" t="s">
        <v>542</v>
      </c>
      <c r="AB102" s="43">
        <v>46021.625</v>
      </c>
      <c r="AC102" s="24">
        <v>46023</v>
      </c>
      <c r="AD102" s="25">
        <v>111</v>
      </c>
      <c r="AE102" s="25">
        <v>82</v>
      </c>
      <c r="AF102" s="26">
        <v>241</v>
      </c>
      <c r="AG102" s="20">
        <v>262</v>
      </c>
      <c r="AH102" s="22">
        <v>323</v>
      </c>
      <c r="AI102" s="26">
        <v>619</v>
      </c>
      <c r="AN102" s="27">
        <f>IF(COUNT(DV102,ES102,FJ102,GK102,HH102)&gt;0,AVERAGE(DV102,ES102,FJ102,GK102,HH102),"")</f>
        <v>0.24333333333333332</v>
      </c>
      <c r="AO102" s="28">
        <f>IF((E102&lt;&gt;""),COUNTA(AP102:BW102)+COUNTIF(T102,"No"),"")</f>
        <v>0</v>
      </c>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30">
        <v>43852</v>
      </c>
      <c r="BY102" s="30">
        <v>43857</v>
      </c>
      <c r="BZ102" s="14" t="s">
        <v>228</v>
      </c>
      <c r="CA102" s="30">
        <v>43906</v>
      </c>
      <c r="CB102" s="14" t="s">
        <v>227</v>
      </c>
      <c r="CC102" s="31">
        <v>43838</v>
      </c>
      <c r="CD102" s="32" t="s">
        <v>226</v>
      </c>
      <c r="CE102" s="33" t="s">
        <v>291</v>
      </c>
      <c r="CF102" s="33" t="s">
        <v>292</v>
      </c>
      <c r="CG102" s="29">
        <v>186</v>
      </c>
      <c r="CH102" s="29">
        <v>2</v>
      </c>
      <c r="CI102" s="29">
        <v>2</v>
      </c>
      <c r="CJ102" s="29">
        <v>10</v>
      </c>
      <c r="CK102" s="29">
        <v>0</v>
      </c>
      <c r="CL102" s="29">
        <v>0</v>
      </c>
      <c r="CM102" s="29">
        <v>1</v>
      </c>
      <c r="CN102" s="34">
        <f>IF(CJ102&gt;0,((CK102*0.125)+(CL102*0.25)+(CM102*1))/CJ102,"")</f>
        <v>0.1</v>
      </c>
      <c r="CO102" s="35">
        <v>44617</v>
      </c>
      <c r="CP102" s="35">
        <v>44622</v>
      </c>
      <c r="CQ102" s="20" t="s">
        <v>237</v>
      </c>
      <c r="CR102" s="21">
        <v>44655</v>
      </c>
      <c r="CS102" s="20" t="s">
        <v>232</v>
      </c>
      <c r="CT102" s="35">
        <v>44624</v>
      </c>
      <c r="CU102" s="35">
        <v>44480</v>
      </c>
      <c r="CV102" s="11" t="s">
        <v>226</v>
      </c>
      <c r="CW102" s="20" t="s">
        <v>233</v>
      </c>
      <c r="CX102" s="11" t="s">
        <v>234</v>
      </c>
      <c r="CY102" s="20">
        <v>3</v>
      </c>
      <c r="CZ102" s="36">
        <v>1</v>
      </c>
      <c r="DA102" s="36">
        <v>1</v>
      </c>
      <c r="DB102" s="36">
        <v>3</v>
      </c>
      <c r="DC102" s="36">
        <v>0</v>
      </c>
      <c r="DD102" s="36">
        <v>0</v>
      </c>
      <c r="DE102" s="36">
        <v>0</v>
      </c>
      <c r="DF102" s="36">
        <v>0</v>
      </c>
      <c r="DG102" s="36">
        <v>0</v>
      </c>
      <c r="DH102" s="37">
        <f>IF(DB102&gt;0,((DC102*0.125)+(DD102*0.25)+(DE102*0.25)+(DF102*1)+(DG102*1))/DB102,"")</f>
        <v>0</v>
      </c>
      <c r="DI102" s="35">
        <v>44896</v>
      </c>
      <c r="DJ102" s="20" t="s">
        <v>228</v>
      </c>
      <c r="DK102" s="20" t="s">
        <v>235</v>
      </c>
      <c r="DL102" s="20" t="s">
        <v>234</v>
      </c>
      <c r="DM102" s="20">
        <v>85</v>
      </c>
      <c r="DN102" s="20">
        <v>3</v>
      </c>
      <c r="DO102" s="20">
        <v>3</v>
      </c>
      <c r="DP102" s="20">
        <v>15</v>
      </c>
      <c r="DQ102" s="20">
        <v>0</v>
      </c>
      <c r="DR102" s="20">
        <v>0</v>
      </c>
      <c r="DS102" s="20">
        <v>1</v>
      </c>
      <c r="DT102" s="20">
        <v>0</v>
      </c>
      <c r="DU102" s="20">
        <v>3</v>
      </c>
      <c r="DV102" s="37" cm="1">
        <f t="array" ref="DV102">IF(AND(DI102:DP102&lt;&gt;""),((DQ102*0.125)+(DR102*0.25)+(DS102*0.25)+(DT102*1)+(DU102*1))/DP102,"")</f>
        <v>0.21666666666666667</v>
      </c>
      <c r="DW102" s="35">
        <v>45538</v>
      </c>
      <c r="DX102" s="35">
        <v>45552</v>
      </c>
      <c r="DY102" s="20" t="s">
        <v>237</v>
      </c>
      <c r="DZ102" s="35">
        <v>45552</v>
      </c>
      <c r="EA102" s="35" t="s">
        <v>232</v>
      </c>
      <c r="EB102" s="38">
        <v>45555</v>
      </c>
      <c r="EC102" s="35">
        <v>45260</v>
      </c>
      <c r="ED102" s="20" t="s">
        <v>248</v>
      </c>
      <c r="EE102" s="20" t="s">
        <v>247</v>
      </c>
      <c r="EF102" s="20">
        <v>156</v>
      </c>
      <c r="EG102" s="20">
        <v>1</v>
      </c>
      <c r="EH102" s="20">
        <v>1</v>
      </c>
      <c r="EI102" s="20">
        <v>5</v>
      </c>
      <c r="EJ102" s="20">
        <v>0</v>
      </c>
      <c r="EK102" s="20">
        <v>0</v>
      </c>
      <c r="EL102" s="20">
        <v>0</v>
      </c>
      <c r="EM102" s="20">
        <v>0</v>
      </c>
      <c r="EN102" s="20">
        <v>0</v>
      </c>
      <c r="EO102" s="20">
        <v>0</v>
      </c>
      <c r="EP102" s="20">
        <v>0</v>
      </c>
      <c r="EQ102" s="20">
        <v>0</v>
      </c>
      <c r="ER102" s="20">
        <v>3</v>
      </c>
      <c r="ES102" s="46">
        <f>IF(EI102&lt;&gt;"",((EJ102*0.125)+((EK102+EL102+EM102+EN102+EO102)*0.25)+((EP102+EQ102+ER102)*1))/EI102,"")</f>
        <v>0.6</v>
      </c>
      <c r="ET102" s="35">
        <v>45336</v>
      </c>
      <c r="EU102" s="20" t="s">
        <v>228</v>
      </c>
      <c r="EV102" s="20" t="s">
        <v>247</v>
      </c>
      <c r="EW102" s="20">
        <v>121</v>
      </c>
      <c r="EX102" s="20">
        <v>1</v>
      </c>
      <c r="EY102" s="20">
        <v>1</v>
      </c>
      <c r="EZ102" s="28">
        <v>10</v>
      </c>
      <c r="FA102" s="20">
        <v>0</v>
      </c>
      <c r="FB102" s="20">
        <v>0</v>
      </c>
      <c r="FC102" s="20">
        <v>1</v>
      </c>
      <c r="FD102" s="20">
        <v>1</v>
      </c>
      <c r="FE102" s="20">
        <v>0</v>
      </c>
      <c r="FF102" s="20">
        <v>0</v>
      </c>
      <c r="FG102" s="20">
        <v>0</v>
      </c>
      <c r="FH102" s="20">
        <v>0</v>
      </c>
      <c r="FI102" s="20">
        <v>2</v>
      </c>
      <c r="FJ102" s="46">
        <f>IF(EZ102&lt;&gt;"",((FA102*0.125)+((FB102+FC102+FD102+FE102+FF102)*0.25)+((FG102+FH102+FI102)*1))/EZ102,"")</f>
        <v>0.25</v>
      </c>
      <c r="FK102" s="39">
        <v>39.892612</v>
      </c>
      <c r="FL102" s="39">
        <v>-105.14919999999999</v>
      </c>
      <c r="FM102" s="39">
        <v>39.530786576177867</v>
      </c>
      <c r="FN102" s="39">
        <v>40.254437423822132</v>
      </c>
      <c r="FO102" s="39">
        <v>-105.62078870561601</v>
      </c>
      <c r="FP102" s="39">
        <v>-104.67761129438398</v>
      </c>
      <c r="FQ102" s="39">
        <v>39.168961152355735</v>
      </c>
      <c r="FR102" s="39">
        <v>40.616262847644265</v>
      </c>
      <c r="FS102" s="39">
        <v>-106.09237741123204</v>
      </c>
      <c r="FT102" s="39">
        <v>-104.20602258876795</v>
      </c>
      <c r="FU102" s="35">
        <v>45740</v>
      </c>
      <c r="FV102" s="20" t="s">
        <v>248</v>
      </c>
      <c r="FW102" s="20" t="s">
        <v>247</v>
      </c>
      <c r="FX102" s="20">
        <v>140</v>
      </c>
      <c r="FY102" s="20">
        <v>1</v>
      </c>
      <c r="FZ102" s="20">
        <v>1</v>
      </c>
      <c r="GA102" s="20">
        <v>11</v>
      </c>
      <c r="GB102" s="20">
        <v>0</v>
      </c>
      <c r="GC102" s="20">
        <v>0</v>
      </c>
      <c r="GD102" s="20">
        <v>0</v>
      </c>
      <c r="GE102" s="20">
        <v>0</v>
      </c>
      <c r="GF102" s="20">
        <v>0</v>
      </c>
      <c r="GG102" s="20">
        <v>0</v>
      </c>
      <c r="GH102" s="20">
        <v>0</v>
      </c>
      <c r="GI102" s="20">
        <v>0</v>
      </c>
      <c r="GJ102" s="20">
        <v>0</v>
      </c>
      <c r="GK102" s="34">
        <f>IF(GA102&lt;&gt;"",((GB102*0.125)+((GC102+GD102+GE102+GF102+GG102)*0.25)+((GH102+GI102+GJ102)*1))/GA102,"")</f>
        <v>0</v>
      </c>
      <c r="GP102" s="20" t="s">
        <v>232</v>
      </c>
      <c r="GR102" s="35">
        <v>46112</v>
      </c>
      <c r="GS102" s="20" t="s">
        <v>248</v>
      </c>
      <c r="GT102" s="20" t="s">
        <v>247</v>
      </c>
      <c r="GU102" s="20">
        <v>123</v>
      </c>
      <c r="GV102" s="20">
        <v>1</v>
      </c>
      <c r="GW102" s="20">
        <v>1</v>
      </c>
      <c r="GX102" s="20">
        <v>10</v>
      </c>
      <c r="GY102" s="20">
        <v>0</v>
      </c>
      <c r="GZ102" s="20">
        <v>0</v>
      </c>
      <c r="HA102" s="20">
        <v>0</v>
      </c>
      <c r="HB102" s="20">
        <v>2</v>
      </c>
      <c r="HC102" s="20">
        <v>0</v>
      </c>
      <c r="HD102" s="20">
        <v>0</v>
      </c>
      <c r="HE102" s="20">
        <v>1</v>
      </c>
      <c r="HF102" s="20">
        <v>0</v>
      </c>
      <c r="HG102" s="20">
        <v>0</v>
      </c>
      <c r="HH102" s="34">
        <f>IF(GX102&lt;&gt;"",((GY102*0.125)+((GZ102+HA102+HB102+HC102+HD102)*0.25)+((HE102+HF102+HG102)*1))/GX102,"")</f>
        <v>0.15</v>
      </c>
    </row>
    <row r="103" spans="1:216" ht="15" customHeight="1" x14ac:dyDescent="0.35">
      <c r="A103" s="11" t="s">
        <v>901</v>
      </c>
      <c r="B103" s="12" t="s">
        <v>902</v>
      </c>
      <c r="C103" s="13">
        <v>45401</v>
      </c>
      <c r="D103" s="13">
        <v>45869</v>
      </c>
      <c r="E103" s="14" t="s">
        <v>214</v>
      </c>
      <c r="F103" s="15" t="s">
        <v>903</v>
      </c>
      <c r="G103" s="15" t="s">
        <v>904</v>
      </c>
      <c r="H103" s="14" t="s">
        <v>897</v>
      </c>
      <c r="I103" s="16">
        <v>80112</v>
      </c>
      <c r="J103" s="17">
        <v>35713</v>
      </c>
      <c r="K103" s="18">
        <f ca="1">IF(A103&lt;&gt;"",RANDBETWEEN(1,2000)," ")</f>
        <v>1735</v>
      </c>
      <c r="L103" s="17" cm="1">
        <f t="array" ref="L103">IF(A103&lt;&gt;"",SUMPRODUCT(($E$2:$E$1303="Active") * (FK103 &gt;= $FM$2:$FM$1303) * (FK103 &lt;= $FN$2:$FN$1303) * (FL103 &gt;= $FO$2:$FO$1303) * (FL103 &lt;= $FP$2:$FP$1303)),"")</f>
        <v>7</v>
      </c>
      <c r="M103" s="17" cm="1">
        <f t="array" ref="M103">IF(A103&lt;&gt;"",SUMPRODUCT(($E$2:$E$1303="Active") * (FK103 &gt;= $FQ$2:$FQ$1303) * (FK103 &lt;= $FR$2:$FR$1303) * (FL103 &gt;= $FS$2:$FS$1303) * (FL103 &lt;= $FT$2:$FT$1303)),"")</f>
        <v>9</v>
      </c>
      <c r="N103" s="14" t="s">
        <v>218</v>
      </c>
      <c r="O103" s="14" t="s">
        <v>219</v>
      </c>
      <c r="P103" s="15" t="s">
        <v>905</v>
      </c>
      <c r="Q103" s="14" t="s">
        <v>906</v>
      </c>
      <c r="R103" s="15" t="s">
        <v>907</v>
      </c>
      <c r="S103" s="14" t="s">
        <v>224</v>
      </c>
      <c r="T103" s="20" t="s">
        <v>224</v>
      </c>
      <c r="U103" s="21"/>
      <c r="V103" s="22"/>
      <c r="W103" s="22"/>
      <c r="X103" s="22"/>
      <c r="Y103" s="22"/>
      <c r="Z103" s="22"/>
      <c r="AA103" s="22" t="s">
        <v>542</v>
      </c>
      <c r="AB103" s="43">
        <v>46021.583333333336</v>
      </c>
      <c r="AC103" s="24">
        <v>46023</v>
      </c>
      <c r="AD103" s="25">
        <v>1157</v>
      </c>
      <c r="AE103" s="25">
        <v>1029</v>
      </c>
      <c r="AF103" s="26"/>
      <c r="AG103" s="20"/>
      <c r="AH103" s="22">
        <v>1093</v>
      </c>
      <c r="AI103" s="26">
        <v>1246</v>
      </c>
      <c r="AN103" s="27">
        <f>IF(COUNT(DV103,ES103,FJ103,GK103,HH103)&gt;0,AVERAGE(DV103,ES103,FJ103,GK103,HH103),"")</f>
        <v>0.16604166666666667</v>
      </c>
      <c r="AO103" s="28">
        <f>IF((E103&lt;&gt;""),COUNTA(AP103:BW103)+COUNTIF(T103,"No"),"")</f>
        <v>0</v>
      </c>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30">
        <v>43851</v>
      </c>
      <c r="BY103" s="30">
        <v>43857</v>
      </c>
      <c r="BZ103" s="14" t="s">
        <v>228</v>
      </c>
      <c r="CA103" s="30">
        <v>43901</v>
      </c>
      <c r="CB103" s="14" t="s">
        <v>227</v>
      </c>
      <c r="CC103" s="31">
        <v>43787</v>
      </c>
      <c r="CD103" s="32" t="s">
        <v>228</v>
      </c>
      <c r="CE103" s="33" t="s">
        <v>425</v>
      </c>
      <c r="CF103" s="33" t="s">
        <v>325</v>
      </c>
      <c r="CG103" s="29">
        <v>892</v>
      </c>
      <c r="CH103" s="29">
        <v>2</v>
      </c>
      <c r="CI103" s="29">
        <v>2</v>
      </c>
      <c r="CJ103" s="29">
        <v>10</v>
      </c>
      <c r="CK103" s="29">
        <v>1</v>
      </c>
      <c r="CL103" s="29">
        <v>2</v>
      </c>
      <c r="CM103" s="29">
        <v>1</v>
      </c>
      <c r="CN103" s="34">
        <f>IF(CJ103&gt;0,((CK103*0.125)+(CL103*0.25)+(CM103*1))/CJ103,"")</f>
        <v>0.16250000000000001</v>
      </c>
      <c r="CO103" s="35">
        <v>44616</v>
      </c>
      <c r="CP103" s="35">
        <v>44620</v>
      </c>
      <c r="CQ103" s="20" t="s">
        <v>237</v>
      </c>
      <c r="CR103" s="21">
        <v>44655</v>
      </c>
      <c r="CS103" s="20" t="s">
        <v>232</v>
      </c>
      <c r="CT103" s="35">
        <v>44624</v>
      </c>
      <c r="CU103" s="35">
        <v>44448</v>
      </c>
      <c r="CV103" s="11" t="s">
        <v>228</v>
      </c>
      <c r="CW103" s="20" t="s">
        <v>233</v>
      </c>
      <c r="CX103" s="11" t="s">
        <v>234</v>
      </c>
      <c r="CY103" s="20">
        <v>511</v>
      </c>
      <c r="CZ103" s="36">
        <v>2</v>
      </c>
      <c r="DA103" s="36">
        <v>2</v>
      </c>
      <c r="DB103" s="36">
        <v>10</v>
      </c>
      <c r="DC103" s="36">
        <v>0</v>
      </c>
      <c r="DD103" s="36">
        <v>0</v>
      </c>
      <c r="DE103" s="36">
        <v>0</v>
      </c>
      <c r="DF103" s="36">
        <v>1</v>
      </c>
      <c r="DG103" s="36">
        <v>2</v>
      </c>
      <c r="DH103" s="46">
        <f>IF(DB103&gt;0,((DC103*0.125)+(DD103*0.25)+(DE103*0.25)+(DF103*1)+(DG103*1))/DB103,"")</f>
        <v>0.3</v>
      </c>
      <c r="DI103" s="35">
        <v>44743</v>
      </c>
      <c r="DJ103" s="20" t="s">
        <v>228</v>
      </c>
      <c r="DK103" s="20" t="s">
        <v>235</v>
      </c>
      <c r="DL103" s="20" t="s">
        <v>234</v>
      </c>
      <c r="DM103" s="20">
        <v>543</v>
      </c>
      <c r="DN103" s="20">
        <v>4</v>
      </c>
      <c r="DO103" s="20">
        <v>4</v>
      </c>
      <c r="DP103" s="20">
        <v>12</v>
      </c>
      <c r="DQ103" s="20">
        <v>0</v>
      </c>
      <c r="DR103" s="20">
        <v>0</v>
      </c>
      <c r="DS103" s="20">
        <v>1</v>
      </c>
      <c r="DT103" s="20">
        <v>1</v>
      </c>
      <c r="DU103" s="20">
        <v>0</v>
      </c>
      <c r="DV103" s="37" cm="1">
        <f t="array" ref="DV103">IF(AND(DI103:DP103&lt;&gt;""),((DQ103*0.125)+(DR103*0.25)+(DS103*0.25)+(DT103*1)+(DU103*1))/DP103,"")</f>
        <v>0.10416666666666667</v>
      </c>
      <c r="DW103" s="35">
        <v>45538</v>
      </c>
      <c r="DX103" s="35">
        <v>45552</v>
      </c>
      <c r="DY103" s="20" t="s">
        <v>237</v>
      </c>
      <c r="DZ103" s="35">
        <v>45552</v>
      </c>
      <c r="EA103" s="35" t="s">
        <v>232</v>
      </c>
      <c r="EB103" s="38">
        <v>45555</v>
      </c>
      <c r="EC103" s="35">
        <v>45252</v>
      </c>
      <c r="ED103" s="20" t="s">
        <v>248</v>
      </c>
      <c r="EE103" s="20" t="s">
        <v>247</v>
      </c>
      <c r="EF103" s="20">
        <v>562</v>
      </c>
      <c r="EG103" s="20">
        <v>2</v>
      </c>
      <c r="EH103" s="20">
        <v>2</v>
      </c>
      <c r="EI103" s="20">
        <v>10</v>
      </c>
      <c r="EJ103" s="20">
        <v>0</v>
      </c>
      <c r="EK103" s="20">
        <v>0</v>
      </c>
      <c r="EL103" s="20">
        <v>0</v>
      </c>
      <c r="EM103" s="20">
        <v>0</v>
      </c>
      <c r="EN103" s="20">
        <v>0</v>
      </c>
      <c r="EO103" s="20">
        <v>0</v>
      </c>
      <c r="EP103" s="20">
        <v>0</v>
      </c>
      <c r="EQ103" s="20">
        <v>0</v>
      </c>
      <c r="ER103" s="20">
        <v>0</v>
      </c>
      <c r="ES103" s="34">
        <f>IF(EI103&lt;&gt;"",((EJ103*0.125)+((EK103+EL103+EM103+EN103+EO103)*0.25)+((EP103+EQ103+ER103)*1))/EI103,"")</f>
        <v>0</v>
      </c>
      <c r="ET103" s="35">
        <v>45583</v>
      </c>
      <c r="EU103" s="20" t="s">
        <v>248</v>
      </c>
      <c r="EV103" s="20" t="s">
        <v>234</v>
      </c>
      <c r="EW103" s="20">
        <v>494</v>
      </c>
      <c r="EX103" s="20">
        <v>1</v>
      </c>
      <c r="EY103" s="20">
        <v>1</v>
      </c>
      <c r="EZ103" s="20">
        <v>25</v>
      </c>
      <c r="FA103" s="20">
        <v>0</v>
      </c>
      <c r="FB103" s="20">
        <v>0</v>
      </c>
      <c r="FC103" s="20">
        <v>0</v>
      </c>
      <c r="FD103" s="20">
        <v>4</v>
      </c>
      <c r="FE103" s="20">
        <v>0</v>
      </c>
      <c r="FF103" s="20">
        <v>0</v>
      </c>
      <c r="FG103" s="20">
        <v>1</v>
      </c>
      <c r="FH103" s="20">
        <v>1</v>
      </c>
      <c r="FI103" s="20">
        <v>1</v>
      </c>
      <c r="FJ103" s="34">
        <f>IF(EZ103&lt;&gt;"",((FA103*0.125)+((FB103+FC103+FD103+FE103+FF103)*0.25)+((FG103+FH103+FI103)*1))/EZ103,"")</f>
        <v>0.16</v>
      </c>
      <c r="FK103" s="39">
        <v>39.565705999999999</v>
      </c>
      <c r="FL103" s="39">
        <v>-104.857828</v>
      </c>
      <c r="FM103" s="39">
        <v>39.203880576177866</v>
      </c>
      <c r="FN103" s="39">
        <v>39.927531423822131</v>
      </c>
      <c r="FO103" s="39">
        <v>-105.32718582075726</v>
      </c>
      <c r="FP103" s="39">
        <v>-104.38847017924273</v>
      </c>
      <c r="FQ103" s="39">
        <v>38.842055152355734</v>
      </c>
      <c r="FR103" s="39">
        <v>40.289356847644264</v>
      </c>
      <c r="FS103" s="39">
        <v>-105.79654364151453</v>
      </c>
      <c r="FT103" s="39">
        <v>-103.91911235848546</v>
      </c>
      <c r="FU103" s="35">
        <v>45861</v>
      </c>
      <c r="FV103" s="20" t="s">
        <v>248</v>
      </c>
      <c r="FW103" s="20" t="s">
        <v>355</v>
      </c>
      <c r="FX103" s="20">
        <v>558</v>
      </c>
      <c r="FY103" s="20">
        <v>3</v>
      </c>
      <c r="FZ103" s="20">
        <v>3</v>
      </c>
      <c r="GA103" s="20">
        <v>25</v>
      </c>
      <c r="GB103" s="20">
        <v>0</v>
      </c>
      <c r="GC103" s="20">
        <v>0</v>
      </c>
      <c r="GD103" s="20">
        <v>0</v>
      </c>
      <c r="GE103" s="20">
        <v>16</v>
      </c>
      <c r="GF103" s="20">
        <v>0</v>
      </c>
      <c r="GG103" s="20">
        <v>0</v>
      </c>
      <c r="GH103" s="20">
        <v>5</v>
      </c>
      <c r="GI103" s="20">
        <v>0</v>
      </c>
      <c r="GJ103" s="20">
        <v>1</v>
      </c>
      <c r="GK103" s="57">
        <f>IF(GA103&lt;&gt;"",((GB103*0.125)+((GC103+GD103+GE103+GF103+GG103)*0.25)+((GH103+GI103+GJ103)*1))/GA103,"")</f>
        <v>0.4</v>
      </c>
      <c r="GP103" s="20" t="s">
        <v>232</v>
      </c>
      <c r="HH103" s="34" t="str">
        <f>IF(GX103&lt;&gt;"",((GY103*0.125)+((GZ103+HA103+HB103+HC103+HD103)*0.25)+((HE103+HF103+HG103)*1))/GX103,"")</f>
        <v/>
      </c>
    </row>
    <row r="104" spans="1:216" ht="15" customHeight="1" x14ac:dyDescent="0.35">
      <c r="A104" s="11" t="s">
        <v>908</v>
      </c>
      <c r="B104" s="12" t="s">
        <v>909</v>
      </c>
      <c r="C104" s="13">
        <v>43009</v>
      </c>
      <c r="D104" s="13">
        <v>45561</v>
      </c>
      <c r="E104" s="14" t="s">
        <v>214</v>
      </c>
      <c r="F104" s="15" t="s">
        <v>910</v>
      </c>
      <c r="G104" s="15" t="s">
        <v>896</v>
      </c>
      <c r="H104" s="14" t="s">
        <v>897</v>
      </c>
      <c r="I104" s="16">
        <v>80021</v>
      </c>
      <c r="J104" s="17">
        <v>36176</v>
      </c>
      <c r="K104" s="18">
        <f ca="1">IF(A104&lt;&gt;"",RANDBETWEEN(1,2000)," ")</f>
        <v>1471</v>
      </c>
      <c r="L104" s="17" cm="1">
        <f t="array" ref="L104">IF(A104&lt;&gt;"",SUMPRODUCT(($E$2:$E$1303="Active") * (FK104 &gt;= $FM$2:$FM$1303) * (FK104 &lt;= $FN$2:$FN$1303) * (FL104 &gt;= $FO$2:$FO$1303) * (FL104 &lt;= $FP$2:$FP$1303)),"")</f>
        <v>7</v>
      </c>
      <c r="M104" s="17" cm="1">
        <f t="array" ref="M104">IF(A104&lt;&gt;"",SUMPRODUCT(($E$2:$E$1303="Active") * (FK104 &gt;= $FQ$2:$FQ$1303) * (FK104 &lt;= $FR$2:$FR$1303) * (FL104 &gt;= $FS$2:$FS$1303) * (FL104 &lt;= $FT$2:$FT$1303)),"")</f>
        <v>9</v>
      </c>
      <c r="N104" s="14" t="s">
        <v>287</v>
      </c>
      <c r="O104" s="14" t="s">
        <v>219</v>
      </c>
      <c r="P104" s="15" t="s">
        <v>911</v>
      </c>
      <c r="Q104" s="14" t="s">
        <v>912</v>
      </c>
      <c r="R104" s="19" t="s">
        <v>913</v>
      </c>
      <c r="S104" s="14" t="s">
        <v>223</v>
      </c>
      <c r="T104" s="20" t="s">
        <v>224</v>
      </c>
      <c r="U104" s="21"/>
      <c r="V104" s="22"/>
      <c r="W104" s="22"/>
      <c r="X104" s="22"/>
      <c r="Y104" s="22"/>
      <c r="Z104" s="22"/>
      <c r="AA104" s="22" t="s">
        <v>542</v>
      </c>
      <c r="AB104" s="23">
        <v>46021.541666666664</v>
      </c>
      <c r="AC104" s="24">
        <v>46023</v>
      </c>
      <c r="AD104" s="25">
        <v>1000</v>
      </c>
      <c r="AE104" s="25">
        <v>984</v>
      </c>
      <c r="AF104" s="26">
        <v>1130</v>
      </c>
      <c r="AG104" s="20">
        <v>1367</v>
      </c>
      <c r="AH104" s="22">
        <v>1529</v>
      </c>
      <c r="AI104" s="26">
        <v>1617</v>
      </c>
      <c r="AN104" s="27">
        <f>IF(COUNT(DV104,ES104,FJ104,GK104,HH104)&gt;0,AVERAGE(DV104,ES104,FJ104,GK104,HH104),"")</f>
        <v>0.18364574898785427</v>
      </c>
      <c r="AO104" s="28">
        <f>IF((E104&lt;&gt;""),COUNTA(AP104:BW104)+COUNTIF(T104,"No"),"")</f>
        <v>0</v>
      </c>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30">
        <v>43852</v>
      </c>
      <c r="BY104" s="30">
        <v>43857</v>
      </c>
      <c r="BZ104" s="14" t="s">
        <v>228</v>
      </c>
      <c r="CA104" s="30">
        <v>43901</v>
      </c>
      <c r="CB104" s="14" t="s">
        <v>227</v>
      </c>
      <c r="CC104" s="31">
        <v>43838</v>
      </c>
      <c r="CD104" s="32" t="s">
        <v>226</v>
      </c>
      <c r="CE104" s="33" t="s">
        <v>425</v>
      </c>
      <c r="CF104" s="33" t="s">
        <v>325</v>
      </c>
      <c r="CG104" s="29">
        <v>392</v>
      </c>
      <c r="CH104" s="29">
        <v>5</v>
      </c>
      <c r="CI104" s="29">
        <v>5</v>
      </c>
      <c r="CJ104" s="29">
        <v>24</v>
      </c>
      <c r="CK104" s="29">
        <v>2</v>
      </c>
      <c r="CL104" s="29">
        <v>0</v>
      </c>
      <c r="CM104" s="29">
        <v>0</v>
      </c>
      <c r="CN104" s="34">
        <f>IF(CJ104&gt;0,((CK104*0.125)+(CL104*0.25)+(CM104*1))/CJ104,"")</f>
        <v>1.0416666666666666E-2</v>
      </c>
      <c r="CO104" s="35">
        <v>44356</v>
      </c>
      <c r="CP104" s="35">
        <v>44356</v>
      </c>
      <c r="CQ104" s="20" t="s">
        <v>470</v>
      </c>
      <c r="CR104" s="35">
        <v>44368</v>
      </c>
      <c r="CS104" s="20" t="s">
        <v>232</v>
      </c>
      <c r="CT104" s="35">
        <v>44361</v>
      </c>
      <c r="CU104" s="35">
        <v>44539</v>
      </c>
      <c r="CV104" s="20" t="s">
        <v>228</v>
      </c>
      <c r="CW104" s="20" t="s">
        <v>233</v>
      </c>
      <c r="CX104" s="11" t="s">
        <v>234</v>
      </c>
      <c r="CY104" s="20">
        <v>566</v>
      </c>
      <c r="CZ104" s="36">
        <v>8</v>
      </c>
      <c r="DA104" s="36">
        <v>8</v>
      </c>
      <c r="DB104" s="36">
        <v>35</v>
      </c>
      <c r="DC104" s="36">
        <v>0</v>
      </c>
      <c r="DD104" s="36">
        <v>2</v>
      </c>
      <c r="DE104" s="36">
        <v>1</v>
      </c>
      <c r="DF104" s="36">
        <v>3</v>
      </c>
      <c r="DG104" s="36">
        <v>8</v>
      </c>
      <c r="DH104" s="46">
        <f>IF(DB104&gt;0,((DC104*0.125)+(DD104*0.25)+(DE104*0.25)+(DF104*1)+(DG104*1))/DB104,"")</f>
        <v>0.33571428571428569</v>
      </c>
      <c r="DI104" s="35">
        <v>44743</v>
      </c>
      <c r="DJ104" s="20" t="s">
        <v>228</v>
      </c>
      <c r="DK104" s="20" t="s">
        <v>235</v>
      </c>
      <c r="DL104" s="20" t="s">
        <v>234</v>
      </c>
      <c r="DM104" s="20">
        <v>567</v>
      </c>
      <c r="DN104" s="20">
        <v>11</v>
      </c>
      <c r="DO104" s="20">
        <v>11</v>
      </c>
      <c r="DP104" s="20">
        <v>52</v>
      </c>
      <c r="DQ104" s="20">
        <v>0</v>
      </c>
      <c r="DR104" s="20">
        <v>0</v>
      </c>
      <c r="DS104" s="20">
        <v>3</v>
      </c>
      <c r="DT104" s="20">
        <v>1</v>
      </c>
      <c r="DU104" s="20">
        <v>5</v>
      </c>
      <c r="DV104" s="37" cm="1">
        <f t="array" ref="DV104">IF(AND(DI104:DP104&lt;&gt;""),((DQ104*0.125)+(DR104*0.25)+(DS104*0.25)+(DT104*1)+(DU104*1))/DP104,"")</f>
        <v>0.12980769230769232</v>
      </c>
      <c r="DW104" s="35">
        <v>45537</v>
      </c>
      <c r="DX104" s="35">
        <v>45552</v>
      </c>
      <c r="DY104" s="20" t="s">
        <v>237</v>
      </c>
      <c r="DZ104" s="35">
        <v>45552</v>
      </c>
      <c r="EA104" s="35" t="s">
        <v>232</v>
      </c>
      <c r="EB104" s="38">
        <v>45555</v>
      </c>
      <c r="EC104" s="35">
        <v>45251</v>
      </c>
      <c r="ED104" s="20" t="s">
        <v>248</v>
      </c>
      <c r="EE104" s="20" t="s">
        <v>247</v>
      </c>
      <c r="EF104" s="20">
        <v>515</v>
      </c>
      <c r="EG104" s="20">
        <v>8</v>
      </c>
      <c r="EH104" s="20">
        <v>8</v>
      </c>
      <c r="EI104" s="20">
        <v>38</v>
      </c>
      <c r="EJ104" s="20">
        <v>0</v>
      </c>
      <c r="EK104" s="20">
        <v>0</v>
      </c>
      <c r="EL104" s="20">
        <v>0</v>
      </c>
      <c r="EM104" s="20">
        <v>0</v>
      </c>
      <c r="EN104" s="20">
        <v>0</v>
      </c>
      <c r="EO104" s="20">
        <v>0</v>
      </c>
      <c r="EP104" s="20">
        <v>3</v>
      </c>
      <c r="EQ104" s="20">
        <v>2</v>
      </c>
      <c r="ER104" s="20">
        <v>9</v>
      </c>
      <c r="ES104" s="46">
        <f>IF(EI104&lt;&gt;"",((EJ104*0.125)+((EK104+EL104+EM104+EN104+EO104)*0.25)+((EP104+EQ104+ER104)*1))/EI104,"")</f>
        <v>0.36842105263157893</v>
      </c>
      <c r="ET104" s="35">
        <v>45371</v>
      </c>
      <c r="EU104" s="20" t="s">
        <v>228</v>
      </c>
      <c r="EV104" s="20" t="s">
        <v>247</v>
      </c>
      <c r="EW104" s="20">
        <v>701</v>
      </c>
      <c r="EX104" s="20">
        <v>14</v>
      </c>
      <c r="EY104" s="20">
        <v>7</v>
      </c>
      <c r="EZ104" s="28">
        <v>25</v>
      </c>
      <c r="FA104" s="20">
        <v>0</v>
      </c>
      <c r="FB104" s="20">
        <v>0</v>
      </c>
      <c r="FC104" s="20">
        <v>0</v>
      </c>
      <c r="FD104" s="20">
        <v>1</v>
      </c>
      <c r="FE104" s="20">
        <v>1</v>
      </c>
      <c r="FF104" s="20">
        <v>0</v>
      </c>
      <c r="FG104" s="20">
        <v>3</v>
      </c>
      <c r="FH104" s="20">
        <v>1</v>
      </c>
      <c r="FI104" s="20">
        <v>5</v>
      </c>
      <c r="FJ104" s="46">
        <f>IF(EZ104&lt;&gt;"",((FA104*0.125)+((FB104+FC104+FD104+FE104+FF104)*0.25)+((FG104+FH104+FI104)*1))/EZ104,"")</f>
        <v>0.38</v>
      </c>
      <c r="FK104" s="39">
        <v>39.892612</v>
      </c>
      <c r="FL104" s="39">
        <v>-105.14919999999999</v>
      </c>
      <c r="FM104" s="39">
        <v>39.530786576177867</v>
      </c>
      <c r="FN104" s="39">
        <v>40.254437423822132</v>
      </c>
      <c r="FO104" s="39">
        <v>-105.62078870561601</v>
      </c>
      <c r="FP104" s="39">
        <v>-104.67761129438398</v>
      </c>
      <c r="FQ104" s="39">
        <v>39.168961152355735</v>
      </c>
      <c r="FR104" s="39">
        <v>40.616262847644265</v>
      </c>
      <c r="FS104" s="39">
        <v>-106.09237741123204</v>
      </c>
      <c r="FT104" s="39">
        <v>-104.20602258876795</v>
      </c>
      <c r="FU104" s="35">
        <v>45734</v>
      </c>
      <c r="FV104" s="20" t="s">
        <v>248</v>
      </c>
      <c r="FW104" s="20" t="s">
        <v>247</v>
      </c>
      <c r="FX104" s="20">
        <v>687</v>
      </c>
      <c r="FY104" s="20">
        <v>1</v>
      </c>
      <c r="FZ104" s="20">
        <v>1</v>
      </c>
      <c r="GA104" s="20">
        <v>25</v>
      </c>
      <c r="GB104" s="20">
        <v>0</v>
      </c>
      <c r="GC104" s="20">
        <v>0</v>
      </c>
      <c r="GD104" s="20">
        <v>0</v>
      </c>
      <c r="GE104" s="20">
        <v>0</v>
      </c>
      <c r="GF104" s="20">
        <v>0</v>
      </c>
      <c r="GG104" s="20">
        <v>0</v>
      </c>
      <c r="GH104" s="20">
        <v>1</v>
      </c>
      <c r="GI104" s="20">
        <v>0</v>
      </c>
      <c r="GJ104" s="20">
        <v>0</v>
      </c>
      <c r="GK104" s="34">
        <f>IF(GA104&lt;&gt;"",((GB104*0.125)+((GC104+GD104+GE104+GF104+GG104)*0.25)+((GH104+GI104+GJ104)*1))/GA104,"")</f>
        <v>0.04</v>
      </c>
      <c r="GP104" s="20" t="s">
        <v>232</v>
      </c>
      <c r="GR104" s="35">
        <v>46104</v>
      </c>
      <c r="GS104" s="20" t="s">
        <v>248</v>
      </c>
      <c r="GT104" s="20" t="s">
        <v>247</v>
      </c>
      <c r="GU104" s="20">
        <v>212</v>
      </c>
      <c r="GV104" s="20">
        <v>2</v>
      </c>
      <c r="GW104" s="20">
        <v>2</v>
      </c>
      <c r="GX104" s="20">
        <v>17</v>
      </c>
      <c r="GY104" s="20">
        <v>0</v>
      </c>
      <c r="GZ104" s="20">
        <v>0</v>
      </c>
      <c r="HA104" s="20">
        <v>0</v>
      </c>
      <c r="HB104" s="20">
        <v>0</v>
      </c>
      <c r="HC104" s="20">
        <v>0</v>
      </c>
      <c r="HD104" s="20">
        <v>0</v>
      </c>
      <c r="HE104" s="20">
        <v>0</v>
      </c>
      <c r="HF104" s="20">
        <v>0</v>
      </c>
      <c r="HG104" s="20">
        <v>0</v>
      </c>
      <c r="HH104" s="34">
        <f>IF(GX104&lt;&gt;"",((GY104*0.125)+((GZ104+HA104+HB104+HC104+HD104)*0.25)+((HE104+HF104+HG104)*1))/GX104,"")</f>
        <v>0</v>
      </c>
    </row>
    <row r="105" spans="1:216" ht="15" customHeight="1" x14ac:dyDescent="0.35">
      <c r="A105" s="11" t="s">
        <v>914</v>
      </c>
      <c r="B105" s="12" t="s">
        <v>915</v>
      </c>
      <c r="C105" s="13">
        <v>43009</v>
      </c>
      <c r="D105" s="13"/>
      <c r="E105" s="14" t="s">
        <v>214</v>
      </c>
      <c r="F105" s="15" t="s">
        <v>916</v>
      </c>
      <c r="G105" s="15" t="s">
        <v>917</v>
      </c>
      <c r="H105" s="14" t="s">
        <v>897</v>
      </c>
      <c r="I105" s="16">
        <v>80831</v>
      </c>
      <c r="J105" s="17">
        <v>32823</v>
      </c>
      <c r="K105" s="18">
        <f ca="1">IF(A105&lt;&gt;"",RANDBETWEEN(1,2000)," ")</f>
        <v>1955</v>
      </c>
      <c r="L105" s="17" cm="1">
        <f t="array" ref="L105">IF(A105&lt;&gt;"",SUMPRODUCT(($E$2:$E$1303="Active") * (FK105 &gt;= $FM$2:$FM$1303) * (FK105 &lt;= $FN$2:$FN$1303) * (FL105 &gt;= $FO$2:$FO$1303) * (FL105 &lt;= $FP$2:$FP$1303)),"")</f>
        <v>2</v>
      </c>
      <c r="M105" s="17" cm="1">
        <f t="array" ref="M105">IF(A105&lt;&gt;"",SUMPRODUCT(($E$2:$E$1303="Active") * (FK105 &gt;= $FQ$2:$FQ$1303) * (FK105 &lt;= $FR$2:$FR$1303) * (FL105 &gt;= $FS$2:$FS$1303) * (FL105 &lt;= $FT$2:$FT$1303)),"")</f>
        <v>5</v>
      </c>
      <c r="N105" s="14" t="s">
        <v>287</v>
      </c>
      <c r="O105" s="14" t="s">
        <v>219</v>
      </c>
      <c r="P105" s="15" t="s">
        <v>918</v>
      </c>
      <c r="Q105" s="14" t="s">
        <v>919</v>
      </c>
      <c r="R105" s="15" t="s">
        <v>920</v>
      </c>
      <c r="S105" s="14" t="s">
        <v>223</v>
      </c>
      <c r="T105" s="20" t="s">
        <v>224</v>
      </c>
      <c r="U105" s="21"/>
      <c r="V105" s="22"/>
      <c r="W105" s="22"/>
      <c r="X105" s="22"/>
      <c r="Y105" s="22"/>
      <c r="Z105" s="22"/>
      <c r="AB105" s="43">
        <v>46021.479166666664</v>
      </c>
      <c r="AC105" s="24">
        <v>46023</v>
      </c>
      <c r="AD105" s="25">
        <v>0</v>
      </c>
      <c r="AE105" s="25">
        <v>0</v>
      </c>
      <c r="AF105" s="26">
        <v>176</v>
      </c>
      <c r="AG105" s="20">
        <v>240</v>
      </c>
      <c r="AH105" s="22">
        <v>332</v>
      </c>
      <c r="AI105" s="26">
        <v>205</v>
      </c>
      <c r="AN105" s="27">
        <f>IF(COUNT(DV105,ES105,FJ105,GK105,HH105)&gt;0,AVERAGE(DV105,ES105,FJ105,GK105,HH105),"")</f>
        <v>0.18446969696969695</v>
      </c>
      <c r="AO105" s="28">
        <f>IF((E105&lt;&gt;""),COUNTA(AP105:BW105)+COUNTIF(T105,"No"),"")</f>
        <v>0</v>
      </c>
      <c r="AP105" s="30"/>
      <c r="AQ105" s="35"/>
      <c r="AR105" s="51"/>
      <c r="AS105"/>
      <c r="AT105"/>
      <c r="AU105" s="58"/>
      <c r="CN105" s="34" t="str">
        <f>IF(CJ105&gt;0,((CK105*0.125)+(CL105*0.25)+(CM105*1))/CJ105,"")</f>
        <v/>
      </c>
      <c r="CO105" s="35">
        <v>44616</v>
      </c>
      <c r="CP105" s="35">
        <v>44620</v>
      </c>
      <c r="CQ105" s="20" t="s">
        <v>266</v>
      </c>
      <c r="CR105" s="47">
        <v>44623</v>
      </c>
      <c r="CS105" s="20" t="s">
        <v>232</v>
      </c>
      <c r="CT105" s="35">
        <v>44624</v>
      </c>
      <c r="DH105" s="37" t="str">
        <f>IF(DB105&gt;0,((DC105*0.125)+(DD105*0.25)+(DE105*0.25)+(DF105*1)+(DG105*1))/DB105,"")</f>
        <v/>
      </c>
      <c r="DI105" s="35">
        <v>44896</v>
      </c>
      <c r="DJ105" s="20" t="s">
        <v>248</v>
      </c>
      <c r="DK105" s="20" t="s">
        <v>235</v>
      </c>
      <c r="DL105" s="20" t="s">
        <v>234</v>
      </c>
      <c r="DM105" s="20">
        <v>67</v>
      </c>
      <c r="DN105" s="20">
        <v>5</v>
      </c>
      <c r="DO105" s="20">
        <v>5</v>
      </c>
      <c r="DP105" s="20">
        <v>22</v>
      </c>
      <c r="DQ105" s="20">
        <v>0</v>
      </c>
      <c r="DR105" s="20">
        <v>2</v>
      </c>
      <c r="DS105" s="20">
        <v>0</v>
      </c>
      <c r="DT105" s="20">
        <v>1</v>
      </c>
      <c r="DU105" s="20">
        <v>1</v>
      </c>
      <c r="DV105" s="37" cm="1">
        <f t="array" ref="DV105">IF(AND(DI105:DP105&lt;&gt;""),((DQ105*0.125)+(DR105*0.25)+(DS105*0.25)+(DT105*1)+(DU105*1))/DP105,"")</f>
        <v>0.11363636363636363</v>
      </c>
      <c r="DW105" s="35">
        <v>45538</v>
      </c>
      <c r="DX105" s="35">
        <v>45551</v>
      </c>
      <c r="DY105" s="20" t="s">
        <v>237</v>
      </c>
      <c r="DZ105" s="35">
        <v>45551</v>
      </c>
      <c r="EA105" s="35" t="s">
        <v>232</v>
      </c>
      <c r="EB105" s="38">
        <v>45555</v>
      </c>
      <c r="EC105" s="35">
        <v>45252</v>
      </c>
      <c r="ED105" s="20" t="s">
        <v>248</v>
      </c>
      <c r="EE105" s="20" t="s">
        <v>247</v>
      </c>
      <c r="EF105" s="20">
        <v>101</v>
      </c>
      <c r="EG105" s="20">
        <v>3</v>
      </c>
      <c r="EH105" s="20">
        <v>3</v>
      </c>
      <c r="EI105" s="20">
        <v>15</v>
      </c>
      <c r="EJ105" s="20">
        <v>0</v>
      </c>
      <c r="EK105" s="20">
        <v>0</v>
      </c>
      <c r="EL105" s="20">
        <v>0</v>
      </c>
      <c r="EM105" s="20">
        <v>0</v>
      </c>
      <c r="EN105" s="20">
        <v>0</v>
      </c>
      <c r="EO105" s="20">
        <v>0</v>
      </c>
      <c r="EP105" s="20">
        <v>0</v>
      </c>
      <c r="EQ105" s="20">
        <v>1</v>
      </c>
      <c r="ER105" s="20">
        <v>4</v>
      </c>
      <c r="ES105" s="46">
        <f>IF(EI105&lt;&gt;"",((EJ105*0.125)+((EK105+EL105+EM105+EN105+EO105)*0.25)+((EP105+EQ105+ER105)*1))/EI105,"")</f>
        <v>0.33333333333333331</v>
      </c>
      <c r="ET105" s="35">
        <v>45356</v>
      </c>
      <c r="EU105" s="20" t="s">
        <v>248</v>
      </c>
      <c r="EV105" s="20" t="s">
        <v>247</v>
      </c>
      <c r="EW105" s="20">
        <v>140</v>
      </c>
      <c r="EX105" s="20">
        <v>1</v>
      </c>
      <c r="EY105" s="20">
        <v>1</v>
      </c>
      <c r="EZ105" s="28">
        <v>11</v>
      </c>
      <c r="FA105" s="20">
        <v>0</v>
      </c>
      <c r="FB105" s="20">
        <v>0</v>
      </c>
      <c r="FC105" s="20">
        <v>0</v>
      </c>
      <c r="FD105" s="20">
        <v>0</v>
      </c>
      <c r="FE105" s="20">
        <v>0</v>
      </c>
      <c r="FF105" s="20">
        <v>0</v>
      </c>
      <c r="FG105" s="20">
        <v>0</v>
      </c>
      <c r="FH105" s="20">
        <v>0</v>
      </c>
      <c r="FI105" s="20">
        <v>1</v>
      </c>
      <c r="FJ105" s="34">
        <f>IF(EZ105&lt;&gt;"",((FA105*0.125)+((FB105+FC105+FD105+FE105+FF105)*0.25)+((FG105+FH105+FI105)*1))/EZ105,"")</f>
        <v>9.0909090909090912E-2</v>
      </c>
      <c r="FK105" s="39">
        <v>39.002369999999999</v>
      </c>
      <c r="FL105" s="39">
        <v>-104.52497200000001</v>
      </c>
      <c r="FM105" s="39">
        <v>38.640544576177867</v>
      </c>
      <c r="FN105" s="39">
        <v>39.364195423822132</v>
      </c>
      <c r="FO105" s="39">
        <v>-104.9905699214237</v>
      </c>
      <c r="FP105" s="39">
        <v>-104.05937407857631</v>
      </c>
      <c r="FQ105" s="39">
        <v>38.278719152355734</v>
      </c>
      <c r="FR105" s="39">
        <v>39.726020847644264</v>
      </c>
      <c r="FS105" s="39">
        <v>-105.45616784284739</v>
      </c>
      <c r="FT105" s="39">
        <v>-103.59377615715262</v>
      </c>
      <c r="FU105" s="35">
        <v>45803</v>
      </c>
      <c r="FV105" s="20" t="s">
        <v>248</v>
      </c>
      <c r="FW105" s="20" t="s">
        <v>258</v>
      </c>
      <c r="FX105" s="20">
        <v>125</v>
      </c>
      <c r="FY105" s="20">
        <v>1</v>
      </c>
      <c r="FZ105" s="20">
        <v>1</v>
      </c>
      <c r="GA105" s="20">
        <v>10</v>
      </c>
      <c r="GB105" s="20">
        <v>0</v>
      </c>
      <c r="GC105" s="20">
        <v>0</v>
      </c>
      <c r="GD105" s="20">
        <v>0</v>
      </c>
      <c r="GE105" s="20">
        <v>0</v>
      </c>
      <c r="GF105" s="20">
        <v>0</v>
      </c>
      <c r="GG105" s="20">
        <v>0</v>
      </c>
      <c r="GH105" s="20">
        <v>1</v>
      </c>
      <c r="GI105" s="20">
        <v>0</v>
      </c>
      <c r="GJ105" s="20">
        <v>1</v>
      </c>
      <c r="GK105" s="34">
        <f>IF(GA105&lt;&gt;"",((GB105*0.125)+((GC105+GD105+GE105+GF105+GG105)*0.25)+((GH105+GI105+GJ105)*1))/GA105,"")</f>
        <v>0.2</v>
      </c>
      <c r="GP105" s="20" t="s">
        <v>232</v>
      </c>
      <c r="HH105" s="41" t="str">
        <f>IF(GX105&lt;&gt;"",((GY105*0.125)+((GZ105+HA105+HB105+HC105+HD105)*0.25)+((HE105+HF105+HG105)*1))/GX105,"")</f>
        <v/>
      </c>
    </row>
    <row r="106" spans="1:216" ht="15" customHeight="1" x14ac:dyDescent="0.35">
      <c r="A106" s="11" t="s">
        <v>921</v>
      </c>
      <c r="B106" s="12" t="s">
        <v>922</v>
      </c>
      <c r="C106" s="13">
        <v>43009</v>
      </c>
      <c r="D106" s="13"/>
      <c r="E106" s="14" t="s">
        <v>214</v>
      </c>
      <c r="F106" s="15" t="s">
        <v>923</v>
      </c>
      <c r="G106" s="15" t="s">
        <v>924</v>
      </c>
      <c r="H106" s="14" t="s">
        <v>897</v>
      </c>
      <c r="I106" s="16">
        <v>81648</v>
      </c>
      <c r="J106" s="17">
        <v>2677</v>
      </c>
      <c r="K106" s="18">
        <f ca="1">IF(A106&lt;&gt;"",RANDBETWEEN(1,2000)," ")</f>
        <v>1607</v>
      </c>
      <c r="L106" s="17" cm="1">
        <f t="array" ref="L106">IF(A106&lt;&gt;"",SUMPRODUCT(($E$2:$E$1303="Active") * (FK106 &gt;= $FM$2:$FM$1303) * (FK106 &lt;= $FN$2:$FN$1303) * (FL106 &gt;= $FO$2:$FO$1303) * (FL106 &lt;= $FP$2:$FP$1303)),"")</f>
        <v>1</v>
      </c>
      <c r="M106" s="17" cm="1">
        <f t="array" ref="M106">IF(A106&lt;&gt;"",SUMPRODUCT(($E$2:$E$1303="Active") * (FK106 &gt;= $FQ$2:$FQ$1303) * (FK106 &lt;= $FR$2:$FR$1303) * (FL106 &gt;= $FS$2:$FS$1303) * (FL106 &lt;= $FT$2:$FT$1303)),"")</f>
        <v>1</v>
      </c>
      <c r="N106" s="14" t="s">
        <v>218</v>
      </c>
      <c r="O106" s="14" t="s">
        <v>219</v>
      </c>
      <c r="P106" s="15" t="s">
        <v>925</v>
      </c>
      <c r="Q106" s="14" t="s">
        <v>926</v>
      </c>
      <c r="R106" s="15" t="s">
        <v>927</v>
      </c>
      <c r="S106" s="14" t="s">
        <v>223</v>
      </c>
      <c r="T106" s="20" t="s">
        <v>224</v>
      </c>
      <c r="U106" s="21"/>
      <c r="V106" s="22"/>
      <c r="W106" s="22"/>
      <c r="X106" s="22"/>
      <c r="Y106" s="22"/>
      <c r="Z106" s="22"/>
      <c r="AB106" s="43">
        <v>46008.541666666664</v>
      </c>
      <c r="AC106" s="24">
        <v>46023</v>
      </c>
      <c r="AD106" s="25">
        <v>40</v>
      </c>
      <c r="AE106" s="25">
        <v>49</v>
      </c>
      <c r="AF106" s="26">
        <v>80</v>
      </c>
      <c r="AG106" s="20">
        <v>55</v>
      </c>
      <c r="AH106" s="22">
        <v>94</v>
      </c>
      <c r="AI106" s="26">
        <v>118</v>
      </c>
      <c r="AN106" s="27">
        <f>IF(COUNT(DV106,ES106,FJ106,GK106,HH106)&gt;0,AVERAGE(DV106,ES106,FJ106,GK106,HH106),"")</f>
        <v>0.17142857142857143</v>
      </c>
      <c r="AO106" s="28">
        <f>IF((E106&lt;&gt;""),COUNTA(AP106:BW106)+COUNTIF(T106,"No"),"")</f>
        <v>0</v>
      </c>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30"/>
      <c r="BY106" s="30"/>
      <c r="BZ106" s="14"/>
      <c r="CA106" s="30"/>
      <c r="CB106" s="14" t="s">
        <v>227</v>
      </c>
      <c r="CC106" s="31">
        <v>44053</v>
      </c>
      <c r="CD106" s="32" t="s">
        <v>228</v>
      </c>
      <c r="CE106" s="33" t="s">
        <v>256</v>
      </c>
      <c r="CF106" s="33" t="s">
        <v>257</v>
      </c>
      <c r="CG106" s="29">
        <v>11</v>
      </c>
      <c r="CH106" s="29">
        <v>2</v>
      </c>
      <c r="CI106" s="29">
        <v>2</v>
      </c>
      <c r="CJ106" s="29">
        <v>10</v>
      </c>
      <c r="CK106" s="29">
        <v>0</v>
      </c>
      <c r="CL106" s="29">
        <v>0</v>
      </c>
      <c r="CM106" s="29">
        <v>0</v>
      </c>
      <c r="CN106" s="34">
        <f>IF(CJ106&gt;0,((CK106*0.125)+(CL106*0.25)+(CM106*1))/CJ106,"")</f>
        <v>0</v>
      </c>
      <c r="CO106" s="35">
        <v>44355</v>
      </c>
      <c r="CP106" s="35">
        <v>44356</v>
      </c>
      <c r="CQ106" s="20" t="s">
        <v>470</v>
      </c>
      <c r="CR106" s="35">
        <v>44368</v>
      </c>
      <c r="CS106" s="20" t="s">
        <v>232</v>
      </c>
      <c r="CT106" s="35">
        <v>44361</v>
      </c>
      <c r="CU106" s="35">
        <v>44480</v>
      </c>
      <c r="CV106" s="20" t="s">
        <v>228</v>
      </c>
      <c r="CW106" s="20" t="s">
        <v>233</v>
      </c>
      <c r="CX106" s="11" t="s">
        <v>234</v>
      </c>
      <c r="CY106" s="20">
        <v>24</v>
      </c>
      <c r="CZ106" s="36">
        <v>2</v>
      </c>
      <c r="DA106" s="36">
        <v>2</v>
      </c>
      <c r="DB106" s="36">
        <v>6</v>
      </c>
      <c r="DC106" s="36">
        <v>0</v>
      </c>
      <c r="DD106" s="36">
        <v>0</v>
      </c>
      <c r="DE106" s="36">
        <v>0</v>
      </c>
      <c r="DF106" s="36">
        <v>0</v>
      </c>
      <c r="DG106" s="36">
        <v>0</v>
      </c>
      <c r="DH106" s="37">
        <f>IF(DB106&gt;0,((DC106*0.125)+(DD106*0.25)+(DE106*0.25)+(DF106*1)+(DG106*1))/DB106,"")</f>
        <v>0</v>
      </c>
      <c r="DI106" s="35">
        <v>44896</v>
      </c>
      <c r="DJ106" s="20" t="s">
        <v>228</v>
      </c>
      <c r="DK106" s="20" t="s">
        <v>235</v>
      </c>
      <c r="DL106" s="20" t="s">
        <v>234</v>
      </c>
      <c r="DM106" s="20">
        <v>31</v>
      </c>
      <c r="DN106" s="20">
        <v>1</v>
      </c>
      <c r="DO106" s="20">
        <v>1</v>
      </c>
      <c r="DP106" s="20">
        <v>5</v>
      </c>
      <c r="DQ106" s="20">
        <v>0</v>
      </c>
      <c r="DR106" s="20">
        <v>0</v>
      </c>
      <c r="DS106" s="20">
        <v>0</v>
      </c>
      <c r="DT106" s="20">
        <v>0</v>
      </c>
      <c r="DU106" s="20">
        <v>0</v>
      </c>
      <c r="DV106" s="37" cm="1">
        <f t="array" ref="DV106">IF(AND(DI106:DP106&lt;&gt;""),((DQ106*0.125)+(DR106*0.25)+(DS106*0.25)+(DT106*1)+(DU106*1))/DP106,"")</f>
        <v>0</v>
      </c>
      <c r="DW106" s="35" t="s">
        <v>928</v>
      </c>
      <c r="DX106" s="35">
        <v>45551</v>
      </c>
      <c r="DY106" s="20" t="s">
        <v>237</v>
      </c>
      <c r="DZ106" s="35">
        <v>45551</v>
      </c>
      <c r="EA106" s="35" t="s">
        <v>232</v>
      </c>
      <c r="EB106" s="38">
        <v>45555</v>
      </c>
      <c r="EC106" s="35">
        <v>45290</v>
      </c>
      <c r="ED106" s="20" t="s">
        <v>228</v>
      </c>
      <c r="EE106" s="20" t="s">
        <v>247</v>
      </c>
      <c r="EF106" s="20">
        <v>43</v>
      </c>
      <c r="EG106" s="20">
        <v>1</v>
      </c>
      <c r="EH106" s="20">
        <v>1</v>
      </c>
      <c r="EI106" s="20">
        <v>5</v>
      </c>
      <c r="EJ106" s="20">
        <v>0</v>
      </c>
      <c r="EK106" s="20">
        <v>0</v>
      </c>
      <c r="EL106" s="20">
        <v>0</v>
      </c>
      <c r="EM106" s="20">
        <v>0</v>
      </c>
      <c r="EN106" s="20">
        <v>0</v>
      </c>
      <c r="EO106" s="20">
        <v>0</v>
      </c>
      <c r="EP106" s="20">
        <v>0</v>
      </c>
      <c r="EQ106" s="20">
        <v>0</v>
      </c>
      <c r="ER106" s="20">
        <v>2</v>
      </c>
      <c r="ES106" s="46">
        <f>IF(EI106&lt;&gt;"",((EJ106*0.125)+((EK106+EL106+EM106+EN106+EO106)*0.25)+((EP106+EQ106+ER106)*1))/EI106,"")</f>
        <v>0.4</v>
      </c>
      <c r="ET106" s="35">
        <v>45350</v>
      </c>
      <c r="EU106" s="20" t="s">
        <v>248</v>
      </c>
      <c r="EV106" s="20" t="s">
        <v>247</v>
      </c>
      <c r="EW106" s="20">
        <v>41</v>
      </c>
      <c r="EX106" s="20">
        <v>1</v>
      </c>
      <c r="EY106" s="20">
        <v>1</v>
      </c>
      <c r="EZ106" s="28">
        <v>5</v>
      </c>
      <c r="FA106" s="20">
        <v>0</v>
      </c>
      <c r="FB106" s="20">
        <v>0</v>
      </c>
      <c r="FC106" s="20">
        <v>0</v>
      </c>
      <c r="FD106" s="20">
        <v>0</v>
      </c>
      <c r="FE106" s="20">
        <v>0</v>
      </c>
      <c r="FF106" s="20">
        <v>0</v>
      </c>
      <c r="FG106" s="20">
        <v>0</v>
      </c>
      <c r="FH106" s="20">
        <v>0</v>
      </c>
      <c r="FI106" s="20">
        <v>0</v>
      </c>
      <c r="FJ106" s="34">
        <f>IF(EZ106&lt;&gt;"",((FA106*0.125)+((FB106+FC106+FD106+FE106+FF106)*0.25)+((FG106+FH106+FI106)*1))/EZ106,"")</f>
        <v>0</v>
      </c>
      <c r="FK106" s="39">
        <v>39.936298000000001</v>
      </c>
      <c r="FL106" s="39">
        <v>-108.634176</v>
      </c>
      <c r="FM106" s="39">
        <v>39.574472576177868</v>
      </c>
      <c r="FN106" s="39">
        <v>40.298123423822133</v>
      </c>
      <c r="FO106" s="39">
        <v>-109.10606560266602</v>
      </c>
      <c r="FP106" s="39">
        <v>-108.16228639733397</v>
      </c>
      <c r="FQ106" s="39">
        <v>39.212647152355736</v>
      </c>
      <c r="FR106" s="39">
        <v>40.659948847644266</v>
      </c>
      <c r="FS106" s="39">
        <v>-109.57795520533203</v>
      </c>
      <c r="FT106" s="39">
        <v>-107.69039679466796</v>
      </c>
      <c r="FU106" s="35">
        <v>45910</v>
      </c>
      <c r="FV106" s="20" t="s">
        <v>248</v>
      </c>
      <c r="FW106" s="20" t="s">
        <v>295</v>
      </c>
      <c r="FX106" s="20">
        <v>60</v>
      </c>
      <c r="FY106" s="20">
        <v>1</v>
      </c>
      <c r="FZ106" s="20">
        <v>1</v>
      </c>
      <c r="GA106" s="20">
        <v>7</v>
      </c>
      <c r="GB106" s="20">
        <v>0</v>
      </c>
      <c r="GC106" s="20">
        <v>0</v>
      </c>
      <c r="GD106" s="20">
        <v>0</v>
      </c>
      <c r="GE106" s="20">
        <v>0</v>
      </c>
      <c r="GF106" s="20">
        <v>0</v>
      </c>
      <c r="GG106" s="20">
        <v>0</v>
      </c>
      <c r="GH106" s="20">
        <v>0</v>
      </c>
      <c r="GI106" s="20">
        <v>0</v>
      </c>
      <c r="GJ106" s="20">
        <v>2</v>
      </c>
      <c r="GK106" s="46">
        <f>IF(GA106&lt;&gt;"",((GB106*0.125)+((GC106+GD106+GE106+GF106+GG106)*0.25)+((GH106+GI106+GJ106)*1))/GA106,"")</f>
        <v>0.2857142857142857</v>
      </c>
      <c r="GP106" s="20" t="s">
        <v>232</v>
      </c>
      <c r="HH106" s="41" t="str">
        <f>IF(GX106&lt;&gt;"",((GY106*0.125)+((GZ106+HA106+HB106+HC106+HD106)*0.25)+((HE106+HF106+HG106)*1))/GX106,"")</f>
        <v/>
      </c>
    </row>
    <row r="107" spans="1:216" ht="15" customHeight="1" x14ac:dyDescent="0.35">
      <c r="A107" s="11" t="s">
        <v>929</v>
      </c>
      <c r="B107" s="12" t="s">
        <v>930</v>
      </c>
      <c r="C107" s="13">
        <v>43009</v>
      </c>
      <c r="D107" s="13">
        <v>45555</v>
      </c>
      <c r="E107" s="14" t="s">
        <v>214</v>
      </c>
      <c r="F107" s="15" t="s">
        <v>931</v>
      </c>
      <c r="G107" s="15" t="s">
        <v>932</v>
      </c>
      <c r="H107" s="14" t="s">
        <v>897</v>
      </c>
      <c r="I107" s="16">
        <v>81506</v>
      </c>
      <c r="J107" s="17">
        <v>11412</v>
      </c>
      <c r="K107" s="18">
        <f ca="1">IF(A107&lt;&gt;"",RANDBETWEEN(1,2000)," ")</f>
        <v>264</v>
      </c>
      <c r="L107" s="17" cm="1">
        <f t="array" ref="L107">IF(A107&lt;&gt;"",SUMPRODUCT(($E$2:$E$1303="Active") * (FK107 &gt;= $FM$2:$FM$1303) * (FK107 &lt;= $FN$2:$FN$1303) * (FL107 &gt;= $FO$2:$FO$1303) * (FL107 &lt;= $FP$2:$FP$1303)),"")</f>
        <v>2</v>
      </c>
      <c r="M107" s="17" cm="1">
        <f t="array" ref="M107">IF(A107&lt;&gt;"",SUMPRODUCT(($E$2:$E$1303="Active") * (FK107 &gt;= $FQ$2:$FQ$1303) * (FK107 &lt;= $FR$2:$FR$1303) * (FL107 &gt;= $FS$2:$FS$1303) * (FL107 &lt;= $FT$2:$FT$1303)),"")</f>
        <v>2</v>
      </c>
      <c r="N107" s="14" t="s">
        <v>287</v>
      </c>
      <c r="O107" s="14" t="s">
        <v>219</v>
      </c>
      <c r="P107" s="15" t="s">
        <v>933</v>
      </c>
      <c r="Q107" s="14" t="s">
        <v>934</v>
      </c>
      <c r="R107" s="19" t="s">
        <v>935</v>
      </c>
      <c r="S107" s="14" t="s">
        <v>224</v>
      </c>
      <c r="T107" s="20" t="s">
        <v>224</v>
      </c>
      <c r="U107" s="21"/>
      <c r="V107" s="22" t="s">
        <v>224</v>
      </c>
      <c r="W107" s="22"/>
      <c r="X107" s="22"/>
      <c r="Y107" s="22" t="s">
        <v>224</v>
      </c>
      <c r="Z107" s="22"/>
      <c r="AA107" s="22" t="s">
        <v>542</v>
      </c>
      <c r="AB107" s="43">
        <v>46009.510416666664</v>
      </c>
      <c r="AC107" s="24">
        <v>46023</v>
      </c>
      <c r="AD107" s="25">
        <v>150</v>
      </c>
      <c r="AE107" s="25">
        <v>193</v>
      </c>
      <c r="AF107" s="26">
        <v>297</v>
      </c>
      <c r="AG107" s="20">
        <v>281</v>
      </c>
      <c r="AH107" s="22">
        <v>280</v>
      </c>
      <c r="AI107" s="26">
        <v>295</v>
      </c>
      <c r="AN107" s="27">
        <f>IF(COUNT(DV107,ES107,FJ107,GK107,HH107)&gt;0,AVERAGE(DV107,ES107,FJ107,GK107,HH107),"")</f>
        <v>0.10274509803921569</v>
      </c>
      <c r="AO107" s="28">
        <f>IF((E107&lt;&gt;""),COUNTA(AP107:BW107)+COUNTIF(T107,"No"),"")</f>
        <v>0</v>
      </c>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30">
        <v>43866</v>
      </c>
      <c r="BY107" s="30">
        <v>43879</v>
      </c>
      <c r="BZ107" s="14" t="s">
        <v>228</v>
      </c>
      <c r="CA107" s="30">
        <v>43892</v>
      </c>
      <c r="CB107" s="14" t="s">
        <v>227</v>
      </c>
      <c r="CC107" s="31">
        <v>43892</v>
      </c>
      <c r="CD107" s="32" t="s">
        <v>364</v>
      </c>
      <c r="CE107" s="33" t="s">
        <v>380</v>
      </c>
      <c r="CF107" s="33" t="s">
        <v>321</v>
      </c>
      <c r="CG107" s="29">
        <v>134</v>
      </c>
      <c r="CH107" s="29">
        <v>1</v>
      </c>
      <c r="CI107" s="29">
        <v>1</v>
      </c>
      <c r="CJ107" s="29">
        <v>5</v>
      </c>
      <c r="CK107" s="29">
        <v>2</v>
      </c>
      <c r="CL107" s="29">
        <v>0</v>
      </c>
      <c r="CM107" s="29">
        <v>1</v>
      </c>
      <c r="CN107" s="34">
        <f>IF(CJ107&gt;0,((CK107*0.125)+(CL107*0.25)+(CM107*1))/CJ107,"")</f>
        <v>0.25</v>
      </c>
      <c r="CO107" s="35">
        <v>44355</v>
      </c>
      <c r="CP107" s="35">
        <v>44356</v>
      </c>
      <c r="CQ107" s="20" t="s">
        <v>470</v>
      </c>
      <c r="CR107" s="35">
        <v>44368</v>
      </c>
      <c r="CS107" s="20" t="s">
        <v>232</v>
      </c>
      <c r="CT107" s="35">
        <v>44361</v>
      </c>
      <c r="CU107" s="35">
        <v>44326</v>
      </c>
      <c r="CV107" s="20" t="s">
        <v>226</v>
      </c>
      <c r="CW107" s="20" t="s">
        <v>293</v>
      </c>
      <c r="CX107" s="20" t="s">
        <v>247</v>
      </c>
      <c r="CY107" s="20">
        <v>106</v>
      </c>
      <c r="CZ107" s="36">
        <v>3</v>
      </c>
      <c r="DA107" s="36">
        <v>3</v>
      </c>
      <c r="DB107" s="36">
        <v>8</v>
      </c>
      <c r="DC107" s="36">
        <v>0</v>
      </c>
      <c r="DD107" s="36">
        <v>0</v>
      </c>
      <c r="DE107" s="36">
        <v>0</v>
      </c>
      <c r="DF107" s="36">
        <v>0</v>
      </c>
      <c r="DG107" s="36">
        <v>1</v>
      </c>
      <c r="DH107" s="37">
        <f>IF(DB107&gt;0,((DC107*0.125)+(DD107*0.25)+(DE107*0.25)+(DF107*1)+(DG107*1))/DB107,"")</f>
        <v>0.125</v>
      </c>
      <c r="DI107" s="35">
        <v>44805</v>
      </c>
      <c r="DJ107" s="20" t="s">
        <v>228</v>
      </c>
      <c r="DK107" s="20" t="s">
        <v>235</v>
      </c>
      <c r="DL107" s="20" t="s">
        <v>234</v>
      </c>
      <c r="DM107" s="20">
        <v>127</v>
      </c>
      <c r="DN107" s="20">
        <v>1</v>
      </c>
      <c r="DO107" s="20">
        <v>1</v>
      </c>
      <c r="DP107" s="20">
        <v>5</v>
      </c>
      <c r="DQ107" s="20">
        <v>0</v>
      </c>
      <c r="DR107" s="20">
        <v>0</v>
      </c>
      <c r="DS107" s="20">
        <v>0</v>
      </c>
      <c r="DT107" s="20">
        <v>0</v>
      </c>
      <c r="DU107" s="20">
        <v>1</v>
      </c>
      <c r="DV107" s="37" cm="1">
        <f t="array" ref="DV107">IF(AND(DI107:DP107&lt;&gt;""),((DQ107*0.125)+(DR107*0.25)+(DS107*0.25)+(DT107*1)+(DU107*1))/DP107,"")</f>
        <v>0.2</v>
      </c>
      <c r="DW107" s="35" t="s">
        <v>928</v>
      </c>
      <c r="DX107" s="35">
        <v>45547</v>
      </c>
      <c r="DY107" s="20" t="s">
        <v>237</v>
      </c>
      <c r="DZ107" s="35">
        <v>45547</v>
      </c>
      <c r="EA107" s="35" t="s">
        <v>232</v>
      </c>
      <c r="EB107" s="38">
        <v>45555</v>
      </c>
      <c r="EC107" s="35">
        <v>45238</v>
      </c>
      <c r="ED107" s="20" t="s">
        <v>248</v>
      </c>
      <c r="EE107" s="20" t="s">
        <v>247</v>
      </c>
      <c r="EF107" s="20">
        <v>165</v>
      </c>
      <c r="EG107" s="20">
        <v>2</v>
      </c>
      <c r="EH107" s="20">
        <v>2</v>
      </c>
      <c r="EI107" s="20">
        <v>10</v>
      </c>
      <c r="EJ107" s="20">
        <v>0</v>
      </c>
      <c r="EK107" s="20">
        <v>0</v>
      </c>
      <c r="EL107" s="20">
        <v>0</v>
      </c>
      <c r="EM107" s="20">
        <v>0</v>
      </c>
      <c r="EN107" s="20">
        <v>0</v>
      </c>
      <c r="EO107" s="20">
        <v>0</v>
      </c>
      <c r="EP107" s="20">
        <v>0</v>
      </c>
      <c r="EQ107" s="20">
        <v>0</v>
      </c>
      <c r="ER107" s="20">
        <v>0</v>
      </c>
      <c r="ES107" s="34">
        <f>IF(EI107&lt;&gt;"",((EJ107*0.125)+((EK107+EL107+EM107+EN107+EO107)*0.25)+((EP107+EQ107+ER107)*1))/EI107,"")</f>
        <v>0</v>
      </c>
      <c r="ET107" s="35">
        <v>45552</v>
      </c>
      <c r="EU107" s="20" t="s">
        <v>248</v>
      </c>
      <c r="EV107" s="20" t="s">
        <v>234</v>
      </c>
      <c r="EW107" s="20">
        <v>147</v>
      </c>
      <c r="EX107" s="20">
        <v>2</v>
      </c>
      <c r="EY107" s="20">
        <v>2</v>
      </c>
      <c r="EZ107" s="20">
        <v>12</v>
      </c>
      <c r="FA107" s="20">
        <v>0</v>
      </c>
      <c r="FB107" s="20">
        <v>0</v>
      </c>
      <c r="FC107" s="20">
        <v>0</v>
      </c>
      <c r="FD107" s="20">
        <v>0</v>
      </c>
      <c r="FE107" s="20">
        <v>0</v>
      </c>
      <c r="FF107" s="20">
        <v>0</v>
      </c>
      <c r="FG107" s="20">
        <v>0</v>
      </c>
      <c r="FH107" s="20">
        <v>1</v>
      </c>
      <c r="FI107" s="20">
        <v>1</v>
      </c>
      <c r="FJ107" s="34">
        <f>IF(EZ107&lt;&gt;"",((FA107*0.125)+((FB107+FC107+FD107+FE107+FF107)*0.25)+((FG107+FH107+FI107)*1))/EZ107,"")</f>
        <v>0.16666666666666666</v>
      </c>
      <c r="FK107" s="39">
        <v>39.162640000000003</v>
      </c>
      <c r="FL107" s="39">
        <v>-108.52292</v>
      </c>
      <c r="FM107" s="39">
        <v>38.800814576177871</v>
      </c>
      <c r="FN107" s="39">
        <v>39.524465423822136</v>
      </c>
      <c r="FO107" s="39">
        <v>-108.98957688748325</v>
      </c>
      <c r="FP107" s="39">
        <v>-108.05626311251675</v>
      </c>
      <c r="FQ107" s="39">
        <v>38.438989152355738</v>
      </c>
      <c r="FR107" s="39">
        <v>39.886290847644268</v>
      </c>
      <c r="FS107" s="39">
        <v>-109.45623377496652</v>
      </c>
      <c r="FT107" s="39">
        <v>-107.58960622503348</v>
      </c>
      <c r="FU107" s="35">
        <v>45859</v>
      </c>
      <c r="FV107" s="20" t="s">
        <v>248</v>
      </c>
      <c r="FW107" s="20" t="s">
        <v>355</v>
      </c>
      <c r="FX107" s="20">
        <v>136</v>
      </c>
      <c r="FY107" s="20">
        <v>3</v>
      </c>
      <c r="FZ107" s="20">
        <v>3</v>
      </c>
      <c r="GA107" s="20">
        <v>10</v>
      </c>
      <c r="GB107" s="20">
        <v>0</v>
      </c>
      <c r="GC107" s="20">
        <v>0</v>
      </c>
      <c r="GD107" s="20">
        <v>0</v>
      </c>
      <c r="GE107" s="20">
        <v>0</v>
      </c>
      <c r="GF107" s="20">
        <v>0</v>
      </c>
      <c r="GG107" s="20">
        <v>0</v>
      </c>
      <c r="GH107" s="20">
        <v>0</v>
      </c>
      <c r="GI107" s="20">
        <v>0</v>
      </c>
      <c r="GJ107" s="20">
        <v>0</v>
      </c>
      <c r="GK107" s="34">
        <v>0</v>
      </c>
      <c r="GP107" s="20" t="s">
        <v>232</v>
      </c>
      <c r="GR107" s="35">
        <v>46038</v>
      </c>
      <c r="GS107" s="20" t="s">
        <v>248</v>
      </c>
      <c r="GT107" s="20" t="s">
        <v>247</v>
      </c>
      <c r="GU107" s="20">
        <v>57</v>
      </c>
      <c r="GV107" s="20">
        <v>1</v>
      </c>
      <c r="GW107" s="20">
        <v>1</v>
      </c>
      <c r="GX107" s="20">
        <v>17</v>
      </c>
      <c r="GY107" s="20">
        <v>0</v>
      </c>
      <c r="GZ107" s="20">
        <v>0</v>
      </c>
      <c r="HA107" s="20">
        <f>1+1</f>
        <v>2</v>
      </c>
      <c r="HB107" s="20">
        <f>1+1+1</f>
        <v>3</v>
      </c>
      <c r="HC107" s="20">
        <v>0</v>
      </c>
      <c r="HD107" s="20">
        <f>1</f>
        <v>1</v>
      </c>
      <c r="HE107" s="20">
        <v>0</v>
      </c>
      <c r="HF107" s="20">
        <f>1</f>
        <v>1</v>
      </c>
      <c r="HG107" s="20">
        <v>0</v>
      </c>
      <c r="HH107" s="41">
        <f>IF(GX107&lt;&gt;"",((GY107*0.125)+((GZ107+HA107+HB107+HC107+HD107)*0.25)+((HE107+HF107+HG107)*1))/GX107,"")</f>
        <v>0.14705882352941177</v>
      </c>
    </row>
    <row r="108" spans="1:216" ht="15" customHeight="1" x14ac:dyDescent="0.35">
      <c r="A108" s="11" t="s">
        <v>936</v>
      </c>
      <c r="B108" s="12" t="s">
        <v>937</v>
      </c>
      <c r="C108" s="43">
        <v>43009</v>
      </c>
      <c r="D108" s="13"/>
      <c r="E108" s="11" t="s">
        <v>214</v>
      </c>
      <c r="F108" s="19" t="s">
        <v>938</v>
      </c>
      <c r="G108" s="19" t="s">
        <v>939</v>
      </c>
      <c r="H108" s="11" t="s">
        <v>897</v>
      </c>
      <c r="I108" s="42">
        <v>80634</v>
      </c>
      <c r="K108" s="18">
        <f ca="1">IF(A108&lt;&gt;"",RANDBETWEEN(1,2000)," ")</f>
        <v>827</v>
      </c>
      <c r="L108" s="17" cm="1">
        <f t="array" ref="L108">IF(A108&lt;&gt;"",SUMPRODUCT(($E$2:$E$1303="Active") * (FK108 &gt;= $FM$2:$FM$1303) * (FK108 &lt;= $FN$2:$FN$1303) * (FL108 &gt;= $FO$2:$FO$1303) * (FL108 &lt;= $FP$2:$FP$1303)),"")</f>
        <v>2</v>
      </c>
      <c r="M108" s="17" cm="1">
        <f t="array" ref="M108">IF(A108&lt;&gt;"",SUMPRODUCT(($E$2:$E$1303="Active") * (FK108 &gt;= $FQ$2:$FQ$1303) * (FK108 &lt;= $FR$2:$FR$1303) * (FL108 &gt;= $FS$2:$FS$1303) * (FL108 &lt;= $FT$2:$FT$1303)),"")</f>
        <v>6</v>
      </c>
      <c r="N108" s="11" t="s">
        <v>218</v>
      </c>
      <c r="O108" s="11" t="s">
        <v>242</v>
      </c>
      <c r="P108" s="19" t="s">
        <v>940</v>
      </c>
      <c r="Q108" s="11" t="s">
        <v>941</v>
      </c>
      <c r="R108" s="19" t="s">
        <v>942</v>
      </c>
      <c r="S108" s="11" t="s">
        <v>223</v>
      </c>
      <c r="T108" s="20" t="s">
        <v>224</v>
      </c>
      <c r="U108" s="21"/>
      <c r="V108" s="22"/>
      <c r="W108" s="22"/>
      <c r="X108" s="22"/>
      <c r="Y108" s="22"/>
      <c r="Z108" s="22"/>
      <c r="AA108" s="22" t="s">
        <v>542</v>
      </c>
      <c r="AB108" s="43">
        <v>46010.5</v>
      </c>
      <c r="AC108" s="24">
        <v>46023</v>
      </c>
      <c r="AD108" s="25">
        <v>0</v>
      </c>
      <c r="AE108" s="25">
        <v>0</v>
      </c>
      <c r="AF108" s="26">
        <v>210</v>
      </c>
      <c r="AG108" s="20">
        <v>391</v>
      </c>
      <c r="AH108" s="22">
        <v>432</v>
      </c>
      <c r="AI108" s="26">
        <v>418</v>
      </c>
      <c r="AN108" s="27">
        <f>IF(COUNT(DV108,ES108,FJ108,GK108,HH108)&gt;0,AVERAGE(DV108,ES108,FJ108,GK108,HH108),"")</f>
        <v>3.2500000000000003E-3</v>
      </c>
      <c r="AO108" s="28">
        <f>IF((E108&lt;&gt;""),COUNTA(AP108:BW108)+COUNTIF(T108,"No"),"")</f>
        <v>0</v>
      </c>
      <c r="CN108" s="34" t="str">
        <f>IF(CJ108&gt;0,((CK108*0.125)+(CL108*0.25)+(CM108*1))/CJ108,"")</f>
        <v/>
      </c>
      <c r="CO108" s="35">
        <v>44617</v>
      </c>
      <c r="CP108" s="35">
        <v>44620</v>
      </c>
      <c r="CQ108" s="20" t="s">
        <v>266</v>
      </c>
      <c r="CR108" s="47">
        <v>44641</v>
      </c>
      <c r="CS108" s="20" t="s">
        <v>232</v>
      </c>
      <c r="CT108" s="35">
        <v>44624</v>
      </c>
      <c r="DH108" s="37" t="str">
        <f>IF(DB108&gt;0,((DC108*0.125)+(DD108*0.25)+(DE108*0.25)+(DF108*1)+(DG108*1))/DB108,"")</f>
        <v/>
      </c>
      <c r="DI108" s="35">
        <v>44866</v>
      </c>
      <c r="DJ108" s="20" t="s">
        <v>248</v>
      </c>
      <c r="DK108" s="20" t="s">
        <v>235</v>
      </c>
      <c r="DL108" s="20" t="s">
        <v>234</v>
      </c>
      <c r="DM108" s="20">
        <v>69</v>
      </c>
      <c r="DN108" s="20">
        <v>4</v>
      </c>
      <c r="DO108" s="20">
        <v>4</v>
      </c>
      <c r="DP108" s="20">
        <v>20</v>
      </c>
      <c r="DQ108" s="20">
        <v>0</v>
      </c>
      <c r="DR108" s="20">
        <v>0</v>
      </c>
      <c r="DS108" s="20">
        <v>0</v>
      </c>
      <c r="DT108" s="20">
        <v>0</v>
      </c>
      <c r="DU108" s="20">
        <v>0</v>
      </c>
      <c r="DV108" s="37" cm="1">
        <f t="array" ref="DV108">IF(AND(DI108:DP108&lt;&gt;""),((DQ108*0.125)+(DR108*0.25)+(DS108*0.25)+(DT108*1)+(DU108*1))/DP108,"")</f>
        <v>0</v>
      </c>
      <c r="DW108" s="35">
        <v>45538</v>
      </c>
      <c r="DX108" s="35">
        <v>45546</v>
      </c>
      <c r="DY108" s="20" t="s">
        <v>237</v>
      </c>
      <c r="DZ108" s="35">
        <v>45546</v>
      </c>
      <c r="EA108" s="35" t="s">
        <v>232</v>
      </c>
      <c r="EB108" s="38">
        <v>45555</v>
      </c>
      <c r="EC108" s="35">
        <v>45290</v>
      </c>
      <c r="ED108" s="20" t="s">
        <v>228</v>
      </c>
      <c r="EE108" s="20" t="s">
        <v>247</v>
      </c>
      <c r="EF108" s="20">
        <v>132</v>
      </c>
      <c r="EG108" s="20">
        <v>4</v>
      </c>
      <c r="EH108" s="20">
        <v>4</v>
      </c>
      <c r="EI108" s="20">
        <v>20</v>
      </c>
      <c r="EJ108" s="20">
        <v>1</v>
      </c>
      <c r="EK108" s="20">
        <v>0</v>
      </c>
      <c r="EL108" s="20">
        <v>0</v>
      </c>
      <c r="EM108" s="20">
        <v>0</v>
      </c>
      <c r="EN108" s="20">
        <v>0</v>
      </c>
      <c r="EO108" s="20">
        <v>0</v>
      </c>
      <c r="EP108" s="20">
        <v>0</v>
      </c>
      <c r="EQ108" s="20">
        <v>0</v>
      </c>
      <c r="ER108" s="20">
        <v>0</v>
      </c>
      <c r="ES108" s="34">
        <f>IF(EI108&lt;&gt;"",((EJ108*0.125)+((EK108+EL108+EM108+EN108+EO108)*0.25)+((EP108+EQ108+ER108)*1))/EI108,"")</f>
        <v>6.2500000000000003E-3</v>
      </c>
      <c r="ET108" s="35">
        <v>45506</v>
      </c>
      <c r="EU108" s="20" t="s">
        <v>248</v>
      </c>
      <c r="EV108" s="20" t="s">
        <v>234</v>
      </c>
      <c r="EW108" s="20">
        <v>254</v>
      </c>
      <c r="EX108" s="20">
        <v>3</v>
      </c>
      <c r="EY108" s="20">
        <v>3</v>
      </c>
      <c r="EZ108" s="20">
        <v>25</v>
      </c>
      <c r="FA108" s="20">
        <v>0</v>
      </c>
      <c r="FB108" s="20">
        <v>0</v>
      </c>
      <c r="FC108" s="20">
        <v>0</v>
      </c>
      <c r="FD108" s="20">
        <v>0</v>
      </c>
      <c r="FE108" s="20">
        <v>0</v>
      </c>
      <c r="FF108" s="20">
        <v>0</v>
      </c>
      <c r="FG108" s="20">
        <v>0</v>
      </c>
      <c r="FH108" s="20">
        <v>0</v>
      </c>
      <c r="FI108" s="20">
        <v>0</v>
      </c>
      <c r="FJ108" s="34">
        <f>IF(EZ108&lt;&gt;"",((FA108*0.125)+((FB108+FC108+FD108+FE108+FF108)*0.25)+((FG108+FH108+FI108)*1))/EZ108,"")</f>
        <v>0</v>
      </c>
      <c r="FK108" s="39">
        <v>40.392822000000002</v>
      </c>
      <c r="FL108" s="39">
        <v>-104.792784</v>
      </c>
      <c r="FM108" s="39">
        <v>40.03099657617787</v>
      </c>
      <c r="FN108" s="39">
        <v>40.754647423822135</v>
      </c>
      <c r="FO108" s="39">
        <v>-105.26785774068551</v>
      </c>
      <c r="FP108" s="39">
        <v>-104.31771025931448</v>
      </c>
      <c r="FQ108" s="39">
        <v>39.669171152355737</v>
      </c>
      <c r="FR108" s="39">
        <v>41.116472847644268</v>
      </c>
      <c r="FS108" s="39">
        <v>-105.74293148137103</v>
      </c>
      <c r="FT108" s="39">
        <v>-103.84263651862896</v>
      </c>
      <c r="FU108" s="35">
        <v>45719</v>
      </c>
      <c r="FV108" s="20" t="s">
        <v>248</v>
      </c>
      <c r="FW108" s="20" t="s">
        <v>247</v>
      </c>
      <c r="FX108" s="20">
        <v>178</v>
      </c>
      <c r="FY108" s="20">
        <v>3</v>
      </c>
      <c r="FZ108" s="20">
        <v>3</v>
      </c>
      <c r="GA108" s="20">
        <v>14</v>
      </c>
      <c r="GB108" s="20">
        <v>0</v>
      </c>
      <c r="GC108" s="20">
        <v>0</v>
      </c>
      <c r="GD108" s="20">
        <v>0</v>
      </c>
      <c r="GE108" s="20">
        <v>0</v>
      </c>
      <c r="GF108" s="20">
        <v>0</v>
      </c>
      <c r="GG108" s="20">
        <v>0</v>
      </c>
      <c r="GH108" s="20">
        <v>0</v>
      </c>
      <c r="GI108" s="20">
        <v>0</v>
      </c>
      <c r="GJ108" s="20">
        <v>0</v>
      </c>
      <c r="GK108" s="34">
        <f>IF(GA108&lt;&gt;"",((GB108*0.125)+((GC108+GD108+GE108+GF108+GG108)*0.25)+((GH108+GI108+GJ108)*1))/GA108,"")</f>
        <v>0</v>
      </c>
      <c r="GP108" s="20" t="s">
        <v>232</v>
      </c>
      <c r="GR108" s="35">
        <v>46105</v>
      </c>
      <c r="GS108" s="20" t="s">
        <v>248</v>
      </c>
      <c r="GT108" s="20" t="s">
        <v>247</v>
      </c>
      <c r="GU108" s="20">
        <v>488</v>
      </c>
      <c r="GV108" s="20">
        <v>4</v>
      </c>
      <c r="GW108" s="20">
        <v>3</v>
      </c>
      <c r="GX108" s="20">
        <v>25</v>
      </c>
      <c r="GY108" s="20">
        <v>0</v>
      </c>
      <c r="GZ108" s="20">
        <v>0</v>
      </c>
      <c r="HA108" s="20">
        <v>0</v>
      </c>
      <c r="HB108" s="20">
        <v>1</v>
      </c>
      <c r="HC108" s="20">
        <v>0</v>
      </c>
      <c r="HD108" s="20">
        <v>0</v>
      </c>
      <c r="HE108" s="20">
        <v>0</v>
      </c>
      <c r="HF108" s="20">
        <v>0</v>
      </c>
      <c r="HG108" s="20">
        <v>0</v>
      </c>
      <c r="HH108" s="34">
        <f>IF(GX108&lt;&gt;"",((GY108*0.125)+((GZ108+HA108+HB108+HC108+HD108)*0.25)+((HE108+HF108+HG108)*1))/GX108,"")</f>
        <v>0.01</v>
      </c>
    </row>
    <row r="109" spans="1:216" ht="15" customHeight="1" x14ac:dyDescent="0.35">
      <c r="A109" s="11" t="s">
        <v>943</v>
      </c>
      <c r="B109" s="12" t="s">
        <v>944</v>
      </c>
      <c r="C109" s="13">
        <v>43009</v>
      </c>
      <c r="D109" s="13">
        <v>45217</v>
      </c>
      <c r="E109" s="14" t="s">
        <v>214</v>
      </c>
      <c r="F109" s="15" t="s">
        <v>945</v>
      </c>
      <c r="G109" s="15" t="s">
        <v>904</v>
      </c>
      <c r="H109" s="14" t="s">
        <v>897</v>
      </c>
      <c r="I109" s="16">
        <v>80112</v>
      </c>
      <c r="J109" s="17">
        <v>35713</v>
      </c>
      <c r="K109" s="18">
        <f ca="1">IF(A109&lt;&gt;"",RANDBETWEEN(1,2000)," ")</f>
        <v>1524</v>
      </c>
      <c r="L109" s="17" cm="1">
        <f t="array" ref="L109">IF(A109&lt;&gt;"",SUMPRODUCT(($E$2:$E$1303="Active") * (FK109 &gt;= $FM$2:$FM$1303) * (FK109 &lt;= $FN$2:$FN$1303) * (FL109 &gt;= $FO$2:$FO$1303) * (FL109 &lt;= $FP$2:$FP$1303)),"")</f>
        <v>7</v>
      </c>
      <c r="M109" s="17" cm="1">
        <f t="array" ref="M109">IF(A109&lt;&gt;"",SUMPRODUCT(($E$2:$E$1303="Active") * (FK109 &gt;= $FQ$2:$FQ$1303) * (FK109 &lt;= $FR$2:$FR$1303) * (FL109 &gt;= $FS$2:$FS$1303) * (FL109 &lt;= $FT$2:$FT$1303)),"")</f>
        <v>9</v>
      </c>
      <c r="N109" s="14" t="s">
        <v>287</v>
      </c>
      <c r="O109" s="14" t="s">
        <v>219</v>
      </c>
      <c r="P109" s="19" t="s">
        <v>519</v>
      </c>
      <c r="Q109" s="14" t="s">
        <v>520</v>
      </c>
      <c r="R109" t="s">
        <v>521</v>
      </c>
      <c r="S109" s="14" t="s">
        <v>223</v>
      </c>
      <c r="T109" s="20" t="s">
        <v>224</v>
      </c>
      <c r="U109" s="21"/>
      <c r="V109" s="22"/>
      <c r="W109" s="22"/>
      <c r="X109" s="22"/>
      <c r="Y109" s="22"/>
      <c r="Z109" s="22"/>
      <c r="AB109" s="43">
        <v>45930.604166666664</v>
      </c>
      <c r="AC109" s="24">
        <v>46023</v>
      </c>
      <c r="AD109" s="25">
        <v>458</v>
      </c>
      <c r="AE109" s="25">
        <v>386</v>
      </c>
      <c r="AF109" s="26">
        <v>379</v>
      </c>
      <c r="AG109" s="20">
        <v>392</v>
      </c>
      <c r="AH109" s="22">
        <v>345</v>
      </c>
      <c r="AI109" s="26">
        <v>250</v>
      </c>
      <c r="AN109" s="27">
        <f>IF(COUNT(DV109,ES109,FJ109,GK109,HH109)&gt;0,AVERAGE(DV109,ES109,FJ109,GK109,HH109),"")</f>
        <v>0.3258928571428571</v>
      </c>
      <c r="AO109" s="28">
        <f>IF((E109&lt;&gt;""),COUNTA(AP109:BW109)+COUNTIF(T109,"No"),"")</f>
        <v>0</v>
      </c>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30">
        <v>43851</v>
      </c>
      <c r="BY109" s="30">
        <v>43857</v>
      </c>
      <c r="BZ109" s="14" t="s">
        <v>226</v>
      </c>
      <c r="CA109" s="30">
        <v>43871</v>
      </c>
      <c r="CB109" s="14" t="s">
        <v>227</v>
      </c>
      <c r="CC109" s="31">
        <v>43907</v>
      </c>
      <c r="CD109" s="32" t="s">
        <v>364</v>
      </c>
      <c r="CE109" s="33" t="s">
        <v>291</v>
      </c>
      <c r="CF109" s="33" t="s">
        <v>292</v>
      </c>
      <c r="CG109" s="29">
        <v>237</v>
      </c>
      <c r="CH109" s="29">
        <v>3</v>
      </c>
      <c r="CI109" s="29">
        <v>3</v>
      </c>
      <c r="CJ109" s="29">
        <v>15</v>
      </c>
      <c r="CK109" s="29">
        <v>1</v>
      </c>
      <c r="CL109" s="29">
        <v>1</v>
      </c>
      <c r="CM109" s="29">
        <v>1</v>
      </c>
      <c r="CN109" s="34">
        <f>IF(CJ109&gt;0,((CK109*0.125)+(CL109*0.25)+(CM109*1))/CJ109,"")</f>
        <v>9.166666666666666E-2</v>
      </c>
      <c r="CO109" s="35">
        <v>44356</v>
      </c>
      <c r="CP109" s="35">
        <v>44357</v>
      </c>
      <c r="CQ109" s="20" t="s">
        <v>470</v>
      </c>
      <c r="CR109" s="35">
        <v>44368</v>
      </c>
      <c r="CS109" s="20" t="s">
        <v>232</v>
      </c>
      <c r="CT109" s="35">
        <v>44361</v>
      </c>
      <c r="CU109" s="35">
        <v>44496</v>
      </c>
      <c r="CV109" s="11" t="s">
        <v>228</v>
      </c>
      <c r="CW109" s="20" t="s">
        <v>233</v>
      </c>
      <c r="CX109" s="11" t="s">
        <v>234</v>
      </c>
      <c r="CY109" s="20">
        <v>199</v>
      </c>
      <c r="CZ109" s="36">
        <v>3</v>
      </c>
      <c r="DA109" s="36">
        <v>3</v>
      </c>
      <c r="DB109" s="36">
        <v>15</v>
      </c>
      <c r="DC109" s="36">
        <v>0</v>
      </c>
      <c r="DD109" s="36">
        <v>0</v>
      </c>
      <c r="DE109" s="36">
        <v>0</v>
      </c>
      <c r="DF109" s="36">
        <v>0</v>
      </c>
      <c r="DG109" s="36">
        <v>0</v>
      </c>
      <c r="DH109" s="37">
        <f>IF(DB109&gt;0,((DC109*0.125)+(DD109*0.25)+(DE109*0.25)+(DF109*1)+(DG109*1))/DB109,"")</f>
        <v>0</v>
      </c>
      <c r="DI109" s="35">
        <v>44896</v>
      </c>
      <c r="DJ109" s="20" t="s">
        <v>228</v>
      </c>
      <c r="DK109" s="20" t="s">
        <v>235</v>
      </c>
      <c r="DL109" s="20" t="s">
        <v>234</v>
      </c>
      <c r="DM109" s="20">
        <v>210</v>
      </c>
      <c r="DN109" s="20">
        <v>3</v>
      </c>
      <c r="DO109" s="20">
        <v>3</v>
      </c>
      <c r="DP109" s="20">
        <v>15</v>
      </c>
      <c r="DQ109" s="20">
        <v>0</v>
      </c>
      <c r="DR109" s="20">
        <v>0</v>
      </c>
      <c r="DS109" s="20">
        <v>0</v>
      </c>
      <c r="DT109" s="20">
        <v>2</v>
      </c>
      <c r="DU109" s="20">
        <v>7</v>
      </c>
      <c r="DV109" s="49" cm="1">
        <f t="array" ref="DV109">IF(AND(DI109:DP109&lt;&gt;""),((DQ109*0.125)+(DR109*0.25)+(DS109*0.25)+(DT109*1)+(DU109*1))/DP109,"")</f>
        <v>0.6</v>
      </c>
      <c r="DW109" s="35">
        <v>45538</v>
      </c>
      <c r="DX109" s="35">
        <v>45546</v>
      </c>
      <c r="DY109" s="20" t="s">
        <v>237</v>
      </c>
      <c r="DZ109" s="35">
        <v>45546</v>
      </c>
      <c r="EA109" s="35" t="s">
        <v>232</v>
      </c>
      <c r="EB109" s="38">
        <v>45555</v>
      </c>
      <c r="EC109" s="35">
        <v>45210</v>
      </c>
      <c r="ED109" s="20" t="s">
        <v>248</v>
      </c>
      <c r="EE109" s="20" t="s">
        <v>247</v>
      </c>
      <c r="EF109" s="20">
        <v>169</v>
      </c>
      <c r="EG109" s="20">
        <v>3</v>
      </c>
      <c r="EH109" s="20">
        <v>3</v>
      </c>
      <c r="EI109" s="20">
        <v>14</v>
      </c>
      <c r="EJ109" s="20">
        <v>0</v>
      </c>
      <c r="EK109" s="20">
        <v>0</v>
      </c>
      <c r="EL109" s="20">
        <v>0</v>
      </c>
      <c r="EM109" s="20">
        <v>0</v>
      </c>
      <c r="EN109" s="20">
        <v>0</v>
      </c>
      <c r="EO109" s="20">
        <v>0</v>
      </c>
      <c r="EP109" s="20">
        <v>0</v>
      </c>
      <c r="EQ109" s="20">
        <v>3</v>
      </c>
      <c r="ER109" s="20">
        <v>3</v>
      </c>
      <c r="ES109" s="46">
        <f>IF(EI109&lt;&gt;"",((EJ109*0.125)+((EK109+EL109+EM109+EN109+EO109)*0.25)+((EP109+EQ109+ER109)*1))/EI109,"")</f>
        <v>0.42857142857142855</v>
      </c>
      <c r="ET109" s="35">
        <v>45336</v>
      </c>
      <c r="EU109" s="20" t="s">
        <v>228</v>
      </c>
      <c r="EV109" s="20" t="s">
        <v>247</v>
      </c>
      <c r="EW109" s="20">
        <v>190</v>
      </c>
      <c r="EX109" s="20">
        <v>4</v>
      </c>
      <c r="EY109" s="20">
        <v>4</v>
      </c>
      <c r="EZ109" s="28">
        <v>15</v>
      </c>
      <c r="FA109" s="20">
        <v>0</v>
      </c>
      <c r="FB109" s="20">
        <v>0</v>
      </c>
      <c r="FC109" s="20">
        <v>0</v>
      </c>
      <c r="FD109" s="20">
        <v>1</v>
      </c>
      <c r="FE109" s="20">
        <v>0</v>
      </c>
      <c r="FF109" s="20">
        <v>0</v>
      </c>
      <c r="FG109" s="20">
        <v>0</v>
      </c>
      <c r="FH109" s="20">
        <v>1</v>
      </c>
      <c r="FI109" s="20">
        <v>1</v>
      </c>
      <c r="FJ109" s="34">
        <f>IF(EZ109&lt;&gt;"",((FA109*0.125)+((FB109+FC109+FD109+FE109+FF109)*0.25)+((FG109+FH109+FI109)*1))/EZ109,"")</f>
        <v>0.15</v>
      </c>
      <c r="FK109" s="39">
        <v>39.565705999999999</v>
      </c>
      <c r="FL109" s="39">
        <v>-104.857828</v>
      </c>
      <c r="FM109" s="39">
        <v>39.203880576177866</v>
      </c>
      <c r="FN109" s="39">
        <v>39.927531423822131</v>
      </c>
      <c r="FO109" s="39">
        <v>-105.32718582075726</v>
      </c>
      <c r="FP109" s="39">
        <v>-104.38847017924273</v>
      </c>
      <c r="FQ109" s="39">
        <v>38.842055152355734</v>
      </c>
      <c r="FR109" s="39">
        <v>40.289356847644264</v>
      </c>
      <c r="FS109" s="39">
        <v>-105.79654364151453</v>
      </c>
      <c r="FT109" s="39">
        <v>-103.91911235848546</v>
      </c>
      <c r="FU109" s="35">
        <v>45726</v>
      </c>
      <c r="FV109" s="20" t="s">
        <v>248</v>
      </c>
      <c r="FW109" s="20" t="s">
        <v>247</v>
      </c>
      <c r="FX109" s="20">
        <v>214</v>
      </c>
      <c r="FY109" s="20">
        <v>2</v>
      </c>
      <c r="FZ109" s="20">
        <v>2</v>
      </c>
      <c r="GA109" s="20">
        <v>16</v>
      </c>
      <c r="GB109" s="20">
        <v>0</v>
      </c>
      <c r="GC109" s="20">
        <v>0</v>
      </c>
      <c r="GD109" s="20">
        <v>0</v>
      </c>
      <c r="GE109" s="20">
        <v>0</v>
      </c>
      <c r="GF109" s="20">
        <v>0</v>
      </c>
      <c r="GG109" s="20">
        <v>0</v>
      </c>
      <c r="GH109" s="20">
        <v>0</v>
      </c>
      <c r="GI109" s="20">
        <v>1</v>
      </c>
      <c r="GJ109" s="20">
        <v>1</v>
      </c>
      <c r="GK109" s="34">
        <f>IF(GA109&lt;&gt;"",((GB109*0.125)+((GC109+GD109+GE109+GF109+GG109)*0.25)+((GH109+GI109+GJ109)*1))/GA109,"")</f>
        <v>0.125</v>
      </c>
      <c r="GP109" s="20" t="s">
        <v>232</v>
      </c>
      <c r="HH109" s="34" t="str">
        <f>IF(GX109&lt;&gt;"",((GY109*0.125)+((GZ109+HA109+HB109+HC109+HD109)*0.25)+((HE109+HF109+HG109)*1))/GX109,"")</f>
        <v/>
      </c>
    </row>
    <row r="110" spans="1:216" ht="15" customHeight="1" x14ac:dyDescent="0.35">
      <c r="A110" s="11" t="s">
        <v>946</v>
      </c>
      <c r="B110" s="12" t="s">
        <v>947</v>
      </c>
      <c r="C110" s="43">
        <v>44680</v>
      </c>
      <c r="D110" s="13">
        <v>45554</v>
      </c>
      <c r="E110" s="11" t="s">
        <v>214</v>
      </c>
      <c r="F110" s="19" t="s">
        <v>948</v>
      </c>
      <c r="G110" s="19" t="s">
        <v>949</v>
      </c>
      <c r="H110" s="11" t="s">
        <v>897</v>
      </c>
      <c r="I110" s="42">
        <v>80915</v>
      </c>
      <c r="J110" s="17">
        <v>22548</v>
      </c>
      <c r="K110" s="18">
        <f ca="1">IF(A110&lt;&gt;"",RANDBETWEEN(1,2000)," ")</f>
        <v>1865</v>
      </c>
      <c r="L110" s="17" cm="1">
        <f t="array" ref="L110">IF(A110&lt;&gt;"",SUMPRODUCT(($E$2:$E$1303="Active") * (FK110 &gt;= $FM$2:$FM$1303) * (FK110 &lt;= $FN$2:$FN$1303) * (FL110 &gt;= $FO$2:$FO$1303) * (FL110 &lt;= $FP$2:$FP$1303)),"")</f>
        <v>2</v>
      </c>
      <c r="M110" s="17" cm="1">
        <f t="array" ref="M110">IF(A110&lt;&gt;"",SUMPRODUCT(($E$2:$E$1303="Active") * (FK110 &gt;= $FQ$2:$FQ$1303) * (FK110 &lt;= $FR$2:$FR$1303) * (FL110 &gt;= $FS$2:$FS$1303) * (FL110 &lt;= $FT$2:$FT$1303)),"")</f>
        <v>6</v>
      </c>
      <c r="N110" s="11" t="s">
        <v>218</v>
      </c>
      <c r="O110" s="11" t="s">
        <v>242</v>
      </c>
      <c r="P110" s="19" t="s">
        <v>950</v>
      </c>
      <c r="Q110" s="11" t="s">
        <v>951</v>
      </c>
      <c r="R110" s="19" t="s">
        <v>952</v>
      </c>
      <c r="S110" s="11" t="s">
        <v>223</v>
      </c>
      <c r="T110" s="20" t="s">
        <v>224</v>
      </c>
      <c r="U110" s="21"/>
      <c r="V110" s="22"/>
      <c r="W110" s="22"/>
      <c r="X110" s="22"/>
      <c r="Y110" s="22"/>
      <c r="Z110" s="22"/>
      <c r="AA110" s="22" t="s">
        <v>542</v>
      </c>
      <c r="AB110" s="23">
        <v>46021.5</v>
      </c>
      <c r="AC110" s="24">
        <v>46023</v>
      </c>
      <c r="AD110" s="25">
        <v>0</v>
      </c>
      <c r="AE110" s="25">
        <v>0</v>
      </c>
      <c r="AF110" s="26">
        <v>204</v>
      </c>
      <c r="AG110" s="20">
        <v>558</v>
      </c>
      <c r="AH110" s="22">
        <v>692</v>
      </c>
      <c r="AI110" s="26">
        <v>699</v>
      </c>
      <c r="AN110" s="27">
        <f>IF(COUNT(DV110,ES110,FJ110,GK110,HH110)&gt;0,AVERAGE(DV110,ES110,FJ110,GK110,HH110),"")</f>
        <v>4.8269230769230766E-2</v>
      </c>
      <c r="AO110" s="28">
        <f>IF((E110&lt;&gt;""),COUNTA(AP110:BW110)+COUNTIF(T110,"No"),"")</f>
        <v>0</v>
      </c>
      <c r="CN110" s="34" t="str">
        <f>IF(CJ110&gt;0,((CK110*0.125)+(CL110*0.25)+(CM110*1))/CJ110,"")</f>
        <v/>
      </c>
      <c r="CS110" s="20" t="s">
        <v>323</v>
      </c>
      <c r="CT110" s="35" t="s">
        <v>323</v>
      </c>
      <c r="DH110" s="37" t="str">
        <f>IF(DB110&gt;0,((DC110*0.125)+(DD110*0.25)+(DE110*0.25)+(DF110*1)+(DG110*1))/DB110,"")</f>
        <v/>
      </c>
      <c r="DJ110" s="20" t="s">
        <v>248</v>
      </c>
      <c r="DK110" s="20" t="s">
        <v>235</v>
      </c>
      <c r="DL110" s="20" t="s">
        <v>234</v>
      </c>
      <c r="DM110" s="20">
        <v>0</v>
      </c>
      <c r="DN110" s="20">
        <v>0</v>
      </c>
      <c r="DO110" s="20">
        <v>0</v>
      </c>
      <c r="DP110" s="20">
        <v>0</v>
      </c>
      <c r="DQ110" s="20">
        <v>0</v>
      </c>
      <c r="DR110" s="20">
        <v>0</v>
      </c>
      <c r="DS110" s="20">
        <v>0</v>
      </c>
      <c r="DT110" s="20">
        <v>0</v>
      </c>
      <c r="DU110" s="20">
        <v>0</v>
      </c>
      <c r="DW110" s="35" t="s">
        <v>953</v>
      </c>
      <c r="DX110" s="35">
        <v>45546</v>
      </c>
      <c r="DY110" s="20" t="s">
        <v>237</v>
      </c>
      <c r="DZ110" s="35">
        <v>45546</v>
      </c>
      <c r="EA110" s="35" t="s">
        <v>232</v>
      </c>
      <c r="EB110" s="38">
        <v>45555</v>
      </c>
      <c r="EC110" s="35">
        <v>45290</v>
      </c>
      <c r="ED110" s="20" t="s">
        <v>228</v>
      </c>
      <c r="EE110" s="20" t="s">
        <v>247</v>
      </c>
      <c r="EF110" s="20">
        <v>176</v>
      </c>
      <c r="EG110" s="20">
        <v>2</v>
      </c>
      <c r="EH110" s="20">
        <v>2</v>
      </c>
      <c r="EI110" s="20">
        <v>10</v>
      </c>
      <c r="EJ110" s="20">
        <v>0</v>
      </c>
      <c r="EK110" s="20">
        <v>0</v>
      </c>
      <c r="EL110" s="20">
        <v>0</v>
      </c>
      <c r="EM110" s="20">
        <v>0</v>
      </c>
      <c r="EN110" s="20">
        <v>0</v>
      </c>
      <c r="EO110" s="20">
        <v>0</v>
      </c>
      <c r="EP110" s="20">
        <v>0</v>
      </c>
      <c r="EQ110" s="20">
        <v>0</v>
      </c>
      <c r="ER110" s="20">
        <v>0</v>
      </c>
      <c r="ES110" s="34">
        <f>IF(EI110&lt;&gt;"",((EJ110*0.125)+((EK110+EL110+EM110+EN110+EO110)*0.25)+((EP110+EQ110+ER110)*1))/EI110,"")</f>
        <v>0</v>
      </c>
      <c r="ET110" s="35">
        <v>45583</v>
      </c>
      <c r="EU110" s="20" t="s">
        <v>248</v>
      </c>
      <c r="EV110" s="20" t="s">
        <v>234</v>
      </c>
      <c r="EW110" s="20">
        <v>394</v>
      </c>
      <c r="EX110" s="20">
        <v>2</v>
      </c>
      <c r="EY110" s="20">
        <v>2</v>
      </c>
      <c r="EZ110" s="20">
        <v>25</v>
      </c>
      <c r="FA110" s="20">
        <v>0</v>
      </c>
      <c r="FB110" s="20">
        <v>0</v>
      </c>
      <c r="FC110" s="20">
        <v>0</v>
      </c>
      <c r="FD110" s="20">
        <v>1</v>
      </c>
      <c r="FE110" s="20">
        <v>0</v>
      </c>
      <c r="FF110" s="20">
        <v>0</v>
      </c>
      <c r="FG110" s="20">
        <v>0</v>
      </c>
      <c r="FH110" s="20">
        <v>0</v>
      </c>
      <c r="FI110" s="20">
        <v>0</v>
      </c>
      <c r="FJ110" s="34">
        <f>IF(EZ110&lt;&gt;"",((FA110*0.125)+((FB110+FC110+FD110+FE110+FF110)*0.25)+((FG110+FH110+FI110)*1))/EZ110,"")</f>
        <v>0.01</v>
      </c>
      <c r="FK110" s="39">
        <v>38.854501999999997</v>
      </c>
      <c r="FL110" s="39">
        <v>-104.715363</v>
      </c>
      <c r="FM110" s="39">
        <v>38.492676576177864</v>
      </c>
      <c r="FN110" s="39">
        <v>39.216327423822129</v>
      </c>
      <c r="FO110" s="39">
        <v>-105.17999137143063</v>
      </c>
      <c r="FP110" s="39">
        <v>-104.25073462856936</v>
      </c>
      <c r="FQ110" s="39">
        <v>38.130851152355731</v>
      </c>
      <c r="FR110" s="39">
        <v>39.578152847644262</v>
      </c>
      <c r="FS110" s="39">
        <v>-105.64461974286125</v>
      </c>
      <c r="FT110" s="39">
        <v>-103.78610625713874</v>
      </c>
      <c r="FU110" s="35">
        <v>45723</v>
      </c>
      <c r="FV110" s="20" t="s">
        <v>248</v>
      </c>
      <c r="FW110" s="20" t="s">
        <v>247</v>
      </c>
      <c r="FX110" s="20">
        <v>298</v>
      </c>
      <c r="FY110" s="20">
        <v>2</v>
      </c>
      <c r="FZ110" s="20">
        <v>2</v>
      </c>
      <c r="GA110" s="20">
        <v>25</v>
      </c>
      <c r="GB110" s="20">
        <v>0</v>
      </c>
      <c r="GC110" s="20">
        <v>0</v>
      </c>
      <c r="GD110" s="20">
        <v>0</v>
      </c>
      <c r="GE110" s="20">
        <v>0</v>
      </c>
      <c r="GF110" s="20">
        <v>0</v>
      </c>
      <c r="GG110" s="20">
        <v>1</v>
      </c>
      <c r="GH110" s="20">
        <v>0</v>
      </c>
      <c r="GI110" s="20">
        <v>0</v>
      </c>
      <c r="GJ110" s="20">
        <v>0</v>
      </c>
      <c r="GK110" s="34">
        <f>IF(GA110&lt;&gt;"",((GB110*0.125)+((GC110+GD110+GE110+GF110+GG110)*0.25)+((GH110+GI110+GJ110)*1))/GA110,"")</f>
        <v>0.01</v>
      </c>
      <c r="GP110" s="20" t="s">
        <v>232</v>
      </c>
      <c r="GR110" s="35">
        <v>46122</v>
      </c>
      <c r="GS110" s="20" t="s">
        <v>248</v>
      </c>
      <c r="GT110" s="20" t="s">
        <v>247</v>
      </c>
      <c r="GU110" s="20">
        <v>163</v>
      </c>
      <c r="GV110" s="20">
        <v>2</v>
      </c>
      <c r="GW110" s="20">
        <v>2</v>
      </c>
      <c r="GX110" s="20">
        <v>13</v>
      </c>
      <c r="GY110" s="20">
        <v>0</v>
      </c>
      <c r="GZ110" s="20">
        <v>0</v>
      </c>
      <c r="HA110" s="20">
        <v>0</v>
      </c>
      <c r="HB110" s="20">
        <v>1</v>
      </c>
      <c r="HC110" s="20">
        <v>0</v>
      </c>
      <c r="HD110" s="20">
        <v>0</v>
      </c>
      <c r="HE110" s="20">
        <v>0</v>
      </c>
      <c r="HF110" s="20">
        <v>0</v>
      </c>
      <c r="HG110" s="20">
        <v>2</v>
      </c>
      <c r="HH110" s="34">
        <f>IF(GX110&lt;&gt;"",((GY110*0.125)+((GZ110+HA110+HB110+HC110+HD110)*0.25)+((HE110+HF110+HG110)*1))/GX110,"")</f>
        <v>0.17307692307692307</v>
      </c>
    </row>
    <row r="111" spans="1:216" ht="15" customHeight="1" x14ac:dyDescent="0.35">
      <c r="A111" s="11" t="s">
        <v>954</v>
      </c>
      <c r="B111" s="12" t="s">
        <v>955</v>
      </c>
      <c r="C111" s="13">
        <v>43009</v>
      </c>
      <c r="D111" s="13">
        <v>45554</v>
      </c>
      <c r="E111" s="14" t="s">
        <v>214</v>
      </c>
      <c r="F111" s="15" t="s">
        <v>956</v>
      </c>
      <c r="G111" s="15" t="s">
        <v>896</v>
      </c>
      <c r="H111" s="14" t="s">
        <v>897</v>
      </c>
      <c r="I111" s="16">
        <v>80021</v>
      </c>
      <c r="J111" s="17">
        <v>36176</v>
      </c>
      <c r="K111" s="18">
        <f ca="1">IF(A111&lt;&gt;"",RANDBETWEEN(1,2000)," ")</f>
        <v>483</v>
      </c>
      <c r="L111" s="17" cm="1">
        <f t="array" ref="L111">IF(A111&lt;&gt;"",SUMPRODUCT(($E$2:$E$1303="Active") * (FK111 &gt;= $FM$2:$FM$1303) * (FK111 &lt;= $FN$2:$FN$1303) * (FL111 &gt;= $FO$2:$FO$1303) * (FL111 &lt;= $FP$2:$FP$1303)),"")</f>
        <v>7</v>
      </c>
      <c r="M111" s="17" cm="1">
        <f t="array" ref="M111">IF(A111&lt;&gt;"",SUMPRODUCT(($E$2:$E$1303="Active") * (FK111 &gt;= $FQ$2:$FQ$1303) * (FK111 &lt;= $FR$2:$FR$1303) * (FL111 &gt;= $FS$2:$FS$1303) * (FL111 &lt;= $FT$2:$FT$1303)),"")</f>
        <v>9</v>
      </c>
      <c r="N111" s="14" t="s">
        <v>287</v>
      </c>
      <c r="O111" s="14" t="s">
        <v>219</v>
      </c>
      <c r="P111" s="15" t="s">
        <v>957</v>
      </c>
      <c r="Q111" s="14" t="s">
        <v>958</v>
      </c>
      <c r="R111" s="19" t="s">
        <v>959</v>
      </c>
      <c r="S111" s="14" t="s">
        <v>223</v>
      </c>
      <c r="T111" s="20" t="s">
        <v>224</v>
      </c>
      <c r="U111" s="21"/>
      <c r="V111" s="22"/>
      <c r="W111" s="22"/>
      <c r="X111" s="22"/>
      <c r="Y111" s="22"/>
      <c r="Z111" s="22"/>
      <c r="AB111" s="23">
        <v>45990.375</v>
      </c>
      <c r="AC111" s="24">
        <v>46023</v>
      </c>
      <c r="AD111" s="25">
        <v>289</v>
      </c>
      <c r="AE111" s="25">
        <v>300</v>
      </c>
      <c r="AF111" s="26">
        <v>176</v>
      </c>
      <c r="AG111" s="20">
        <v>191</v>
      </c>
      <c r="AH111" s="22">
        <v>33</v>
      </c>
      <c r="AI111" s="26">
        <v>42</v>
      </c>
      <c r="AN111" s="27">
        <f>IF(COUNT(DV111,ES111,FJ111,GK111,HH111)&gt;0,AVERAGE(DV111,ES111,FJ111,GK111,HH111),"")</f>
        <v>0</v>
      </c>
      <c r="AO111" s="28">
        <f>IF((E111&lt;&gt;""),COUNTA(AP111:BW111)+COUNTIF(T111,"No"),"")</f>
        <v>0</v>
      </c>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30">
        <v>43852</v>
      </c>
      <c r="BY111" s="30">
        <v>43857</v>
      </c>
      <c r="BZ111" s="14" t="s">
        <v>228</v>
      </c>
      <c r="CA111" s="30">
        <v>43901</v>
      </c>
      <c r="CB111" s="14" t="s">
        <v>227</v>
      </c>
      <c r="CC111" s="31">
        <v>43819</v>
      </c>
      <c r="CD111" s="32" t="s">
        <v>228</v>
      </c>
      <c r="CE111" s="33" t="s">
        <v>291</v>
      </c>
      <c r="CF111" s="33" t="s">
        <v>292</v>
      </c>
      <c r="CG111" s="29">
        <v>288</v>
      </c>
      <c r="CH111" s="29">
        <v>3</v>
      </c>
      <c r="CI111" s="29">
        <v>3</v>
      </c>
      <c r="CJ111" s="29">
        <v>15</v>
      </c>
      <c r="CK111" s="29">
        <v>2</v>
      </c>
      <c r="CL111" s="29">
        <v>4</v>
      </c>
      <c r="CM111" s="29">
        <v>1</v>
      </c>
      <c r="CN111" s="34">
        <f>IF(CJ111&gt;0,((CK111*0.125)+(CL111*0.25)+(CM111*1))/CJ111,"")</f>
        <v>0.15</v>
      </c>
      <c r="CO111" s="35">
        <v>44356</v>
      </c>
      <c r="CP111" s="35">
        <v>44357</v>
      </c>
      <c r="CQ111" s="20" t="s">
        <v>470</v>
      </c>
      <c r="CR111" s="35">
        <v>44368</v>
      </c>
      <c r="CS111" s="20" t="s">
        <v>232</v>
      </c>
      <c r="CT111" s="35">
        <v>44361</v>
      </c>
      <c r="CU111" s="35">
        <v>44453</v>
      </c>
      <c r="CV111" s="20" t="s">
        <v>228</v>
      </c>
      <c r="CW111" s="20" t="s">
        <v>233</v>
      </c>
      <c r="CX111" s="11" t="s">
        <v>234</v>
      </c>
      <c r="CY111" s="20">
        <v>153</v>
      </c>
      <c r="CZ111" s="36">
        <v>2</v>
      </c>
      <c r="DA111" s="36">
        <v>2</v>
      </c>
      <c r="DB111" s="36">
        <v>10</v>
      </c>
      <c r="DC111" s="36">
        <v>0</v>
      </c>
      <c r="DD111" s="36">
        <v>0</v>
      </c>
      <c r="DE111" s="36">
        <v>1</v>
      </c>
      <c r="DF111" s="36">
        <v>2</v>
      </c>
      <c r="DG111" s="36">
        <v>0</v>
      </c>
      <c r="DH111" s="37">
        <f>IF(DB111&gt;0,((DC111*0.125)+(DD111*0.25)+(DE111*0.25)+(DF111*1)+(DG111*1))/DB111,"")</f>
        <v>0.22500000000000001</v>
      </c>
      <c r="DI111" s="35">
        <v>44774</v>
      </c>
      <c r="DJ111" s="20" t="s">
        <v>228</v>
      </c>
      <c r="DK111" s="20" t="s">
        <v>235</v>
      </c>
      <c r="DL111" s="20" t="s">
        <v>234</v>
      </c>
      <c r="DM111" s="20">
        <v>81</v>
      </c>
      <c r="DN111" s="20">
        <v>2</v>
      </c>
      <c r="DO111" s="20">
        <v>2</v>
      </c>
      <c r="DP111" s="20">
        <v>10</v>
      </c>
      <c r="DQ111" s="20">
        <v>0</v>
      </c>
      <c r="DR111" s="20">
        <v>0</v>
      </c>
      <c r="DS111" s="20">
        <v>0</v>
      </c>
      <c r="DT111" s="20">
        <v>0</v>
      </c>
      <c r="DU111" s="20">
        <v>0</v>
      </c>
      <c r="DV111" s="37" cm="1">
        <f t="array" ref="DV111">IF(AND(DI111:DP111&lt;&gt;""),((DQ111*0.125)+(DR111*0.25)+(DS111*0.25)+(DT111*1)+(DU111*1))/DP111,"")</f>
        <v>0</v>
      </c>
      <c r="DW111" s="35">
        <v>45360</v>
      </c>
      <c r="DX111" s="35">
        <v>45545</v>
      </c>
      <c r="DY111" s="20" t="s">
        <v>237</v>
      </c>
      <c r="DZ111" s="35">
        <v>45545</v>
      </c>
      <c r="EA111" s="35" t="s">
        <v>232</v>
      </c>
      <c r="EB111" s="38">
        <v>45547</v>
      </c>
      <c r="EC111" s="35">
        <v>45271</v>
      </c>
      <c r="ED111" s="20" t="s">
        <v>228</v>
      </c>
      <c r="EE111" s="20" t="s">
        <v>247</v>
      </c>
      <c r="EF111" s="20">
        <v>105</v>
      </c>
      <c r="EG111" s="20">
        <v>2</v>
      </c>
      <c r="EH111" s="20">
        <v>2</v>
      </c>
      <c r="EI111" s="20">
        <v>10</v>
      </c>
      <c r="EJ111" s="20">
        <v>0</v>
      </c>
      <c r="EK111" s="20">
        <v>0</v>
      </c>
      <c r="EL111" s="20">
        <v>0</v>
      </c>
      <c r="EM111" s="20">
        <v>0</v>
      </c>
      <c r="EN111" s="20">
        <v>0</v>
      </c>
      <c r="EO111" s="20">
        <v>0</v>
      </c>
      <c r="EP111" s="20">
        <v>0</v>
      </c>
      <c r="EQ111" s="20">
        <v>0</v>
      </c>
      <c r="ER111" s="20">
        <v>0</v>
      </c>
      <c r="ES111" s="34">
        <f>IF(EI111&lt;&gt;"",((EJ111*0.125)+((EK111+EL111+EM111+EN111+EO111)*0.25)+((EP111+EQ111+ER111)*1))/EI111,"")</f>
        <v>0</v>
      </c>
      <c r="FG111" s="20"/>
      <c r="FK111" s="39">
        <v>39.892612</v>
      </c>
      <c r="FL111" s="39">
        <v>-105.14919999999999</v>
      </c>
      <c r="FM111" s="39">
        <v>39.530786576177867</v>
      </c>
      <c r="FN111" s="39">
        <v>40.254437423822132</v>
      </c>
      <c r="FO111" s="39">
        <v>-105.62078870561601</v>
      </c>
      <c r="FP111" s="39">
        <v>-104.67761129438398</v>
      </c>
      <c r="FQ111" s="39">
        <v>39.168961152355735</v>
      </c>
      <c r="FR111" s="39">
        <v>40.616262847644265</v>
      </c>
      <c r="FS111" s="39">
        <v>-106.09237741123204</v>
      </c>
      <c r="FT111" s="39">
        <v>-104.20602258876795</v>
      </c>
      <c r="FU111" s="35">
        <v>45971</v>
      </c>
      <c r="FV111" s="20" t="s">
        <v>248</v>
      </c>
      <c r="FW111" s="20" t="s">
        <v>234</v>
      </c>
      <c r="FX111" s="20">
        <v>20</v>
      </c>
      <c r="FY111" s="20">
        <v>1</v>
      </c>
      <c r="FZ111" s="20">
        <v>1</v>
      </c>
      <c r="GA111" s="20">
        <v>7</v>
      </c>
      <c r="GB111" s="20">
        <v>0</v>
      </c>
      <c r="GC111" s="20">
        <v>0</v>
      </c>
      <c r="GD111" s="20">
        <v>0</v>
      </c>
      <c r="GE111" s="20">
        <v>0</v>
      </c>
      <c r="GF111" s="20">
        <v>0</v>
      </c>
      <c r="GG111" s="20">
        <v>0</v>
      </c>
      <c r="GH111" s="20">
        <v>0</v>
      </c>
      <c r="GI111" s="20">
        <v>0</v>
      </c>
      <c r="GJ111" s="20">
        <v>0</v>
      </c>
      <c r="GK111" s="34">
        <f>IF(GA111&lt;&gt;"",((GB111*0.125)+((GC111+GD111+GE111+GF111+GG111)*0.25)+((GH111+GI111+GJ111)*1))/GA111,"")</f>
        <v>0</v>
      </c>
      <c r="GP111" s="20" t="s">
        <v>232</v>
      </c>
      <c r="HH111" s="34" t="str">
        <f>IF(GX111&lt;&gt;"",((GY111*0.125)+((GZ111+HA111+HB111+HC111+HD111)*0.25)+((HE111+HF111+HG111)*1))/GX111,"")</f>
        <v/>
      </c>
    </row>
    <row r="112" spans="1:216" ht="15" customHeight="1" x14ac:dyDescent="0.35">
      <c r="A112" s="11" t="s">
        <v>960</v>
      </c>
      <c r="B112" s="12" t="s">
        <v>961</v>
      </c>
      <c r="C112" s="13">
        <v>43829</v>
      </c>
      <c r="D112" s="13"/>
      <c r="E112" s="14" t="s">
        <v>214</v>
      </c>
      <c r="F112" s="15" t="s">
        <v>962</v>
      </c>
      <c r="G112" s="15" t="s">
        <v>963</v>
      </c>
      <c r="H112" s="14" t="s">
        <v>897</v>
      </c>
      <c r="I112" s="16">
        <v>80033</v>
      </c>
      <c r="J112" s="17">
        <v>26618</v>
      </c>
      <c r="K112" s="18">
        <f ca="1">IF(A112&lt;&gt;"",RANDBETWEEN(1,2000)," ")</f>
        <v>521</v>
      </c>
      <c r="L112" s="17" cm="1">
        <f t="array" ref="L112">IF(A112&lt;&gt;"",SUMPRODUCT(($E$2:$E$1303="Active") * (FK112 &gt;= $FM$2:$FM$1303) * (FK112 &lt;= $FN$2:$FN$1303) * (FL112 &gt;= $FO$2:$FO$1303) * (FL112 &lt;= $FP$2:$FP$1303)),"")</f>
        <v>7</v>
      </c>
      <c r="M112" s="17" cm="1">
        <f t="array" ref="M112">IF(A112&lt;&gt;"",SUMPRODUCT(($E$2:$E$1303="Active") * (FK112 &gt;= $FQ$2:$FQ$1303) * (FK112 &lt;= $FR$2:$FR$1303) * (FL112 &gt;= $FS$2:$FS$1303) * (FL112 &lt;= $FT$2:$FT$1303)),"")</f>
        <v>8</v>
      </c>
      <c r="N112" s="14" t="s">
        <v>218</v>
      </c>
      <c r="O112" s="14" t="s">
        <v>316</v>
      </c>
      <c r="P112" s="15" t="s">
        <v>964</v>
      </c>
      <c r="Q112" s="14" t="s">
        <v>965</v>
      </c>
      <c r="R112" s="51" t="s">
        <v>966</v>
      </c>
      <c r="S112" s="14" t="s">
        <v>223</v>
      </c>
      <c r="T112" s="20" t="s">
        <v>224</v>
      </c>
      <c r="U112" s="21"/>
      <c r="V112" s="22"/>
      <c r="W112" s="22"/>
      <c r="X112" s="22"/>
      <c r="Y112" s="22"/>
      <c r="Z112" s="22"/>
      <c r="AA112" s="48">
        <v>2024</v>
      </c>
      <c r="AB112" s="43">
        <v>46022.520833333336</v>
      </c>
      <c r="AC112" s="24">
        <v>46023</v>
      </c>
      <c r="AD112" s="25">
        <v>116</v>
      </c>
      <c r="AE112" s="25">
        <v>356</v>
      </c>
      <c r="AF112" s="26">
        <v>308</v>
      </c>
      <c r="AG112" s="20">
        <v>255</v>
      </c>
      <c r="AH112" s="22">
        <v>429</v>
      </c>
      <c r="AI112" s="26">
        <v>477</v>
      </c>
      <c r="AN112" s="27">
        <f>IF(COUNT(DV112,ES112,FJ112,GK112,HH112)&gt;0,AVERAGE(DV112,ES112,FJ112,GK112,HH112),"")</f>
        <v>0.26823981488641568</v>
      </c>
      <c r="AO112" s="28">
        <f>IF((E112&lt;&gt;""),COUNTA(AP112:BW112)+COUNTIF(T112,"No"),"")</f>
        <v>0</v>
      </c>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c r="BX112" s="30">
        <v>44054</v>
      </c>
      <c r="BY112" s="30">
        <v>44152</v>
      </c>
      <c r="BZ112" s="14" t="s">
        <v>248</v>
      </c>
      <c r="CA112" s="30">
        <v>44166</v>
      </c>
      <c r="CB112" s="14" t="s">
        <v>316</v>
      </c>
      <c r="CC112" s="31">
        <v>44182</v>
      </c>
      <c r="CD112" s="32" t="s">
        <v>228</v>
      </c>
      <c r="CE112" s="33" t="s">
        <v>320</v>
      </c>
      <c r="CF112" s="33" t="s">
        <v>321</v>
      </c>
      <c r="CG112" s="29">
        <v>100</v>
      </c>
      <c r="CH112" s="29">
        <v>4</v>
      </c>
      <c r="CI112" s="29">
        <v>4</v>
      </c>
      <c r="CJ112" s="29">
        <v>10</v>
      </c>
      <c r="CK112" s="29">
        <v>0</v>
      </c>
      <c r="CL112" s="29">
        <v>0</v>
      </c>
      <c r="CM112" s="29">
        <v>4</v>
      </c>
      <c r="CN112" s="34">
        <f>IF(CJ112&gt;0,((CK112*0.125)+(CL112*0.25)+(CM112*1))/CJ112,"")</f>
        <v>0.4</v>
      </c>
      <c r="CO112" s="35">
        <v>44291</v>
      </c>
      <c r="CP112" s="35">
        <v>44319</v>
      </c>
      <c r="CQ112" s="20" t="s">
        <v>322</v>
      </c>
      <c r="CR112" s="56">
        <v>44319</v>
      </c>
      <c r="CS112" s="20" t="s">
        <v>316</v>
      </c>
      <c r="CT112" s="35" t="s">
        <v>323</v>
      </c>
      <c r="CU112" s="35">
        <v>44529</v>
      </c>
      <c r="CV112" s="11" t="s">
        <v>248</v>
      </c>
      <c r="CW112" s="20" t="s">
        <v>324</v>
      </c>
      <c r="CX112" s="11" t="s">
        <v>325</v>
      </c>
      <c r="CY112" s="20">
        <v>180</v>
      </c>
      <c r="CZ112" s="36">
        <v>4</v>
      </c>
      <c r="DA112" s="36">
        <v>4</v>
      </c>
      <c r="DB112" s="36">
        <v>20</v>
      </c>
      <c r="DC112" s="36">
        <v>0</v>
      </c>
      <c r="DD112" s="36">
        <v>2</v>
      </c>
      <c r="DE112" s="36">
        <v>1</v>
      </c>
      <c r="DF112" s="36">
        <v>1</v>
      </c>
      <c r="DG112" s="36">
        <v>4</v>
      </c>
      <c r="DH112" s="37">
        <f>IF(DB112&lt;&gt;"",((DC112*0.125)+(DD112*0.25)+(DE112*0.25)+(DF112*1)+(DG112*1))/DB112,"")</f>
        <v>0.28749999999999998</v>
      </c>
      <c r="DI112" s="35">
        <v>44826</v>
      </c>
      <c r="DJ112" s="20" t="s">
        <v>248</v>
      </c>
      <c r="DK112" s="20" t="s">
        <v>235</v>
      </c>
      <c r="DL112" s="20" t="s">
        <v>234</v>
      </c>
      <c r="DM112" s="20">
        <v>137</v>
      </c>
      <c r="DN112" s="20">
        <v>7</v>
      </c>
      <c r="DO112" s="20">
        <v>7</v>
      </c>
      <c r="DP112" s="20">
        <v>31</v>
      </c>
      <c r="DQ112" s="20">
        <v>0</v>
      </c>
      <c r="DR112" s="20">
        <v>2</v>
      </c>
      <c r="DS112" s="20">
        <v>1</v>
      </c>
      <c r="DT112" s="20">
        <v>1</v>
      </c>
      <c r="DU112" s="20">
        <v>1</v>
      </c>
      <c r="DV112" s="37" cm="1">
        <f t="array" ref="DV112">IF(AND(DI112:DP112&lt;&gt;""),((DQ112*0.125)+(DR112*0.25)+(DS112*0.25)+(DT112*1)+(DU112*1))/DP112,"")</f>
        <v>8.8709677419354843E-2</v>
      </c>
      <c r="DW112" s="35">
        <v>45096</v>
      </c>
      <c r="DX112" s="35">
        <v>45103</v>
      </c>
      <c r="DY112" s="20" t="s">
        <v>322</v>
      </c>
      <c r="DZ112" s="35">
        <v>45118</v>
      </c>
      <c r="EA112" s="35" t="s">
        <v>316</v>
      </c>
      <c r="EB112" s="38" t="s">
        <v>323</v>
      </c>
      <c r="EC112" s="35">
        <v>45175</v>
      </c>
      <c r="ED112" s="20" t="s">
        <v>248</v>
      </c>
      <c r="EE112" s="20" t="s">
        <v>247</v>
      </c>
      <c r="EF112" s="20">
        <v>155</v>
      </c>
      <c r="EG112" s="20">
        <v>9</v>
      </c>
      <c r="EH112" s="20">
        <v>9</v>
      </c>
      <c r="EI112" s="20">
        <v>29</v>
      </c>
      <c r="EJ112" s="20">
        <v>0</v>
      </c>
      <c r="EK112" s="20">
        <v>0</v>
      </c>
      <c r="EL112" s="20">
        <v>0</v>
      </c>
      <c r="EM112" s="20">
        <v>2</v>
      </c>
      <c r="EN112" s="20">
        <v>0</v>
      </c>
      <c r="EO112" s="20">
        <v>0</v>
      </c>
      <c r="EP112" s="20">
        <v>1</v>
      </c>
      <c r="EQ112" s="20">
        <v>1</v>
      </c>
      <c r="ER112" s="20">
        <v>3</v>
      </c>
      <c r="ES112" s="34">
        <f>IF(EI112&lt;&gt;"",((EJ112*0.125)+((EK112+EL112+EM112+EN112+EO112)*0.25)+((EP112+EQ112+ER112)*1))/EI112,"")</f>
        <v>0.18965517241379309</v>
      </c>
      <c r="ET112" s="35">
        <v>45391</v>
      </c>
      <c r="EU112" s="20" t="s">
        <v>248</v>
      </c>
      <c r="EV112" s="20" t="s">
        <v>247</v>
      </c>
      <c r="EW112" s="20">
        <v>135</v>
      </c>
      <c r="EX112" s="20">
        <v>6</v>
      </c>
      <c r="EY112" s="20">
        <v>6</v>
      </c>
      <c r="EZ112" s="28">
        <v>11</v>
      </c>
      <c r="FA112" s="20">
        <v>0</v>
      </c>
      <c r="FB112" s="20">
        <v>0</v>
      </c>
      <c r="FC112" s="20">
        <v>0</v>
      </c>
      <c r="FD112" s="20">
        <v>2</v>
      </c>
      <c r="FE112" s="20">
        <v>0</v>
      </c>
      <c r="FF112" s="20">
        <v>0</v>
      </c>
      <c r="FG112" s="20">
        <v>0</v>
      </c>
      <c r="FH112" s="20">
        <v>0</v>
      </c>
      <c r="FI112" s="20">
        <v>1</v>
      </c>
      <c r="FJ112" s="34">
        <f>IF(EZ112&lt;&gt;"",((FA112*0.125)+((FB112+FC112+FD112+FE112+FF112)*0.25)+((FG112+FH112+FI112)*1))/EZ112,"")</f>
        <v>0.13636363636363635</v>
      </c>
      <c r="FK112" s="39">
        <v>39.774794999999997</v>
      </c>
      <c r="FL112" s="39">
        <v>-105.10923099999999</v>
      </c>
      <c r="FM112" s="39">
        <v>39.412969576177865</v>
      </c>
      <c r="FN112" s="39">
        <v>40.13662042382213</v>
      </c>
      <c r="FO112" s="39">
        <v>-105.58001148696589</v>
      </c>
      <c r="FP112" s="39">
        <v>-104.6384505130341</v>
      </c>
      <c r="FQ112" s="39">
        <v>39.051144152355732</v>
      </c>
      <c r="FR112" s="39">
        <v>40.498445847644263</v>
      </c>
      <c r="FS112" s="39">
        <v>-106.05079197393178</v>
      </c>
      <c r="FT112" s="39">
        <v>-104.16767002606821</v>
      </c>
      <c r="FU112" s="35">
        <v>45775</v>
      </c>
      <c r="FV112" s="20" t="s">
        <v>248</v>
      </c>
      <c r="FW112" s="20" t="s">
        <v>258</v>
      </c>
      <c r="FX112" s="20">
        <v>217</v>
      </c>
      <c r="FY112" s="20">
        <v>5</v>
      </c>
      <c r="FZ112" s="20">
        <v>5</v>
      </c>
      <c r="GA112" s="20">
        <v>17</v>
      </c>
      <c r="GB112" s="20">
        <v>0</v>
      </c>
      <c r="GC112" s="20">
        <v>0</v>
      </c>
      <c r="GD112" s="20">
        <v>0</v>
      </c>
      <c r="GE112" s="20">
        <v>2</v>
      </c>
      <c r="GF112" s="20">
        <v>0</v>
      </c>
      <c r="GG112" s="20">
        <v>0</v>
      </c>
      <c r="GH112" s="20">
        <v>2</v>
      </c>
      <c r="GI112" s="20">
        <v>0</v>
      </c>
      <c r="GJ112" s="20">
        <v>3</v>
      </c>
      <c r="GK112" s="46">
        <f>IF(GA112&lt;&gt;"",((GB112*0.125)+((GC112+GD112+GE112+GF112+GG112)*0.25)+((GH112+GI112+GJ112)*1))/GA112,"")</f>
        <v>0.3235294117647059</v>
      </c>
      <c r="GP112" s="20" t="s">
        <v>316</v>
      </c>
      <c r="GQ112" s="35" t="s">
        <v>323</v>
      </c>
      <c r="GR112" s="35">
        <v>46065</v>
      </c>
      <c r="GS112" s="20" t="s">
        <v>248</v>
      </c>
      <c r="GT112" s="20" t="s">
        <v>247</v>
      </c>
      <c r="GU112" s="20">
        <v>250</v>
      </c>
      <c r="GV112" s="20">
        <v>4</v>
      </c>
      <c r="GW112" s="20">
        <v>4</v>
      </c>
      <c r="GX112" s="20">
        <v>17</v>
      </c>
      <c r="GY112" s="20">
        <v>0</v>
      </c>
      <c r="GZ112" s="20">
        <v>0</v>
      </c>
      <c r="HA112" s="20">
        <v>0</v>
      </c>
      <c r="HB112" s="20">
        <f>1</f>
        <v>1</v>
      </c>
      <c r="HC112" s="20">
        <v>0</v>
      </c>
      <c r="HD112" s="20">
        <v>0</v>
      </c>
      <c r="HE112" s="20">
        <f>1</f>
        <v>1</v>
      </c>
      <c r="HF112" s="20">
        <f>1+1+1+1</f>
        <v>4</v>
      </c>
      <c r="HG112" s="20">
        <f>1+1+1+1+1</f>
        <v>5</v>
      </c>
      <c r="HH112" s="46">
        <f>IF(GX112&lt;&gt;"",((GY112*0.125)+((GZ112+HA112+HB112+HC112+HD112)*0.25)+((HE112+HF112+HG112)*1))/GX112,"")</f>
        <v>0.6029411764705882</v>
      </c>
    </row>
    <row r="113" spans="1:216" ht="15" customHeight="1" x14ac:dyDescent="0.35">
      <c r="A113" s="11" t="s">
        <v>967</v>
      </c>
      <c r="B113" s="12" t="s">
        <v>968</v>
      </c>
      <c r="C113" s="13">
        <v>43829</v>
      </c>
      <c r="D113" s="13"/>
      <c r="E113" s="14" t="s">
        <v>214</v>
      </c>
      <c r="F113" s="15" t="s">
        <v>969</v>
      </c>
      <c r="G113" s="15" t="s">
        <v>970</v>
      </c>
      <c r="H113" s="14" t="s">
        <v>897</v>
      </c>
      <c r="I113" s="16">
        <v>80525</v>
      </c>
      <c r="J113" s="17">
        <v>55901</v>
      </c>
      <c r="K113" s="18">
        <f ca="1">IF(A113&lt;&gt;"",RANDBETWEEN(1,2000)," ")</f>
        <v>167</v>
      </c>
      <c r="L113" s="17" cm="1">
        <f t="array" ref="L113">IF(A113&lt;&gt;"",SUMPRODUCT(($E$2:$E$1303="Active") * (FK113 &gt;= $FM$2:$FM$1303) * (FK113 &lt;= $FN$2:$FN$1303) * (FL113 &gt;= $FO$2:$FO$1303) * (FL113 &lt;= $FP$2:$FP$1303)),"")</f>
        <v>2</v>
      </c>
      <c r="M113" s="17" cm="1">
        <f t="array" ref="M113">IF(A113&lt;&gt;"",SUMPRODUCT(($E$2:$E$1303="Active") * (FK113 &gt;= $FQ$2:$FQ$1303) * (FK113 &lt;= $FR$2:$FR$1303) * (FL113 &gt;= $FS$2:$FS$1303) * (FL113 &lt;= $FT$2:$FT$1303)),"")</f>
        <v>5</v>
      </c>
      <c r="N113" s="14" t="s">
        <v>218</v>
      </c>
      <c r="O113" s="14" t="s">
        <v>316</v>
      </c>
      <c r="P113" s="15" t="s">
        <v>964</v>
      </c>
      <c r="Q113" s="14" t="s">
        <v>965</v>
      </c>
      <c r="R113" s="51" t="s">
        <v>966</v>
      </c>
      <c r="S113" s="14" t="s">
        <v>223</v>
      </c>
      <c r="T113" s="20" t="s">
        <v>224</v>
      </c>
      <c r="U113" s="21"/>
      <c r="V113" s="22"/>
      <c r="W113" s="22"/>
      <c r="X113" s="22"/>
      <c r="Y113" s="22"/>
      <c r="Z113" s="22"/>
      <c r="AA113" s="48">
        <v>2024</v>
      </c>
      <c r="AB113" s="43">
        <v>46022.572916666664</v>
      </c>
      <c r="AC113" s="24">
        <v>46023</v>
      </c>
      <c r="AD113" s="25">
        <v>183</v>
      </c>
      <c r="AE113" s="25">
        <v>484</v>
      </c>
      <c r="AF113" s="26">
        <v>477</v>
      </c>
      <c r="AG113" s="20">
        <v>515</v>
      </c>
      <c r="AH113" s="22">
        <v>359</v>
      </c>
      <c r="AI113" s="26">
        <v>494</v>
      </c>
      <c r="AN113" s="27">
        <f>IF(COUNT(DV113,ES113,FJ113,GK113,HH113)&gt;0,AVERAGE(DV113,ES113,FJ113,GK113,HH113),"")</f>
        <v>0.1837483723958333</v>
      </c>
      <c r="AO113" s="28">
        <f>IF((E113&lt;&gt;""),COUNTA(AP113:BW113)+COUNTIF(T113,"No"),"")</f>
        <v>0</v>
      </c>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30">
        <v>44146</v>
      </c>
      <c r="BY113" s="30">
        <v>44158</v>
      </c>
      <c r="BZ113" s="14" t="s">
        <v>248</v>
      </c>
      <c r="CA113" s="30">
        <v>44166</v>
      </c>
      <c r="CB113" s="14" t="s">
        <v>316</v>
      </c>
      <c r="CC113" s="31">
        <v>44182</v>
      </c>
      <c r="CD113" s="32" t="s">
        <v>228</v>
      </c>
      <c r="CE113" s="33" t="s">
        <v>320</v>
      </c>
      <c r="CF113" s="33" t="s">
        <v>321</v>
      </c>
      <c r="CG113" s="29">
        <v>100</v>
      </c>
      <c r="CH113" s="29">
        <v>2</v>
      </c>
      <c r="CI113" s="29">
        <v>2</v>
      </c>
      <c r="CJ113" s="29">
        <v>10</v>
      </c>
      <c r="CK113" s="29">
        <v>0</v>
      </c>
      <c r="CL113" s="29">
        <v>3</v>
      </c>
      <c r="CM113" s="29">
        <v>0</v>
      </c>
      <c r="CN113" s="34">
        <f>IF(CJ113&gt;0,((CK113*0.125)+(CL113*0.25)+(CM113*1))/CJ113,"")</f>
        <v>7.4999999999999997E-2</v>
      </c>
      <c r="CO113" s="35">
        <v>44302</v>
      </c>
      <c r="CP113" s="35">
        <v>44312</v>
      </c>
      <c r="CQ113" s="20" t="s">
        <v>322</v>
      </c>
      <c r="CR113" s="35">
        <v>44312</v>
      </c>
      <c r="CS113" s="20" t="s">
        <v>316</v>
      </c>
      <c r="CT113" s="35" t="s">
        <v>323</v>
      </c>
      <c r="CU113" s="35">
        <v>44529</v>
      </c>
      <c r="CV113" s="11" t="s">
        <v>248</v>
      </c>
      <c r="CW113" s="20" t="s">
        <v>324</v>
      </c>
      <c r="CX113" s="11" t="s">
        <v>325</v>
      </c>
      <c r="CY113" s="20">
        <v>231</v>
      </c>
      <c r="CZ113" s="36">
        <v>3</v>
      </c>
      <c r="DA113" s="36">
        <v>3</v>
      </c>
      <c r="DB113" s="36">
        <v>15</v>
      </c>
      <c r="DC113" s="36">
        <v>0</v>
      </c>
      <c r="DD113" s="36">
        <v>1</v>
      </c>
      <c r="DE113" s="36">
        <v>0</v>
      </c>
      <c r="DF113" s="36">
        <v>0</v>
      </c>
      <c r="DG113" s="36">
        <v>2</v>
      </c>
      <c r="DH113" s="37">
        <f>IF(DB113&lt;&gt;"",((DC113*0.125)+(DD113*0.25)+(DE113*0.25)+(DF113*1)+(DG113*1))/DB113,"")</f>
        <v>0.15</v>
      </c>
      <c r="DI113" s="35">
        <v>44830</v>
      </c>
      <c r="DJ113" s="20" t="s">
        <v>248</v>
      </c>
      <c r="DK113" s="20" t="s">
        <v>235</v>
      </c>
      <c r="DL113" s="20" t="s">
        <v>234</v>
      </c>
      <c r="DM113" s="20">
        <v>267</v>
      </c>
      <c r="DN113" s="20">
        <v>4</v>
      </c>
      <c r="DO113" s="20">
        <v>4</v>
      </c>
      <c r="DP113" s="20">
        <v>16</v>
      </c>
      <c r="DQ113" s="20">
        <v>0</v>
      </c>
      <c r="DR113" s="20">
        <v>1</v>
      </c>
      <c r="DS113" s="20">
        <v>0</v>
      </c>
      <c r="DT113" s="20">
        <v>0</v>
      </c>
      <c r="DU113" s="20">
        <v>6</v>
      </c>
      <c r="DV113" s="49" cm="1">
        <f t="array" ref="DV113">IF(AND(DI113:DP113&lt;&gt;""),((DQ113*0.125)+(DR113*0.25)+(DS113*0.25)+(DT113*1)+(DU113*1))/DP113,"")</f>
        <v>0.390625</v>
      </c>
      <c r="DW113" s="35">
        <v>45078</v>
      </c>
      <c r="DX113" s="35">
        <v>45084</v>
      </c>
      <c r="DY113" s="20" t="s">
        <v>322</v>
      </c>
      <c r="DZ113" s="35">
        <v>45093</v>
      </c>
      <c r="EA113" s="35" t="s">
        <v>316</v>
      </c>
      <c r="EB113" s="38" t="s">
        <v>323</v>
      </c>
      <c r="EC113" s="35">
        <v>45174</v>
      </c>
      <c r="ED113" s="20" t="s">
        <v>248</v>
      </c>
      <c r="EE113" s="20" t="s">
        <v>247</v>
      </c>
      <c r="EF113" s="20">
        <v>199</v>
      </c>
      <c r="EG113" s="20">
        <v>3</v>
      </c>
      <c r="EH113" s="20">
        <v>3</v>
      </c>
      <c r="EI113" s="20">
        <v>15</v>
      </c>
      <c r="EJ113" s="20">
        <v>0</v>
      </c>
      <c r="EK113" s="20">
        <v>0</v>
      </c>
      <c r="EL113" s="20">
        <v>0</v>
      </c>
      <c r="EM113" s="20">
        <v>1</v>
      </c>
      <c r="EN113" s="20">
        <v>0</v>
      </c>
      <c r="EO113" s="20">
        <v>0</v>
      </c>
      <c r="EP113" s="20">
        <v>1</v>
      </c>
      <c r="EQ113" s="20">
        <v>0</v>
      </c>
      <c r="ER113" s="20">
        <v>0</v>
      </c>
      <c r="ES113" s="34">
        <f>IF(EI113&lt;&gt;"",((EJ113*0.125)+((EK113+EL113+EM113+EN113+EO113)*0.25)+((EP113+EQ113+ER113)*1))/EI113,"")</f>
        <v>8.3333333333333329E-2</v>
      </c>
      <c r="ET113" s="35">
        <v>45436</v>
      </c>
      <c r="EU113" s="20" t="s">
        <v>248</v>
      </c>
      <c r="EV113" s="20" t="s">
        <v>247</v>
      </c>
      <c r="EW113" s="20">
        <v>256</v>
      </c>
      <c r="EX113" s="20">
        <v>3</v>
      </c>
      <c r="EY113" s="20">
        <v>3</v>
      </c>
      <c r="EZ113" s="28">
        <f>256*0.08</f>
        <v>20.48</v>
      </c>
      <c r="FA113" s="20">
        <v>0</v>
      </c>
      <c r="FB113" s="20">
        <v>0</v>
      </c>
      <c r="FC113" s="20">
        <v>0</v>
      </c>
      <c r="FD113" s="20">
        <v>1</v>
      </c>
      <c r="FE113" s="20">
        <v>0</v>
      </c>
      <c r="FF113" s="20">
        <v>0</v>
      </c>
      <c r="FG113" s="20">
        <v>0</v>
      </c>
      <c r="FH113" s="20">
        <v>0</v>
      </c>
      <c r="FI113" s="20">
        <v>1</v>
      </c>
      <c r="FJ113" s="34">
        <f>IF(EZ113&lt;&gt;"",((FA113*0.125)+((FB113+FC113+FD113+FE113+FF113)*0.25)+((FG113+FH113+FI113)*1))/EZ113,"")</f>
        <v>6.103515625E-2</v>
      </c>
      <c r="FK113" s="39">
        <v>40.514476000000002</v>
      </c>
      <c r="FL113" s="39">
        <v>-105.01989500000001</v>
      </c>
      <c r="FM113" s="39">
        <v>40.152650576177869</v>
      </c>
      <c r="FN113" s="39">
        <v>40.876301423822134</v>
      </c>
      <c r="FO113" s="39">
        <v>-105.49582962669029</v>
      </c>
      <c r="FP113" s="39">
        <v>-104.54396037330972</v>
      </c>
      <c r="FQ113" s="39">
        <v>39.790825152355737</v>
      </c>
      <c r="FR113" s="39">
        <v>41.238126847644267</v>
      </c>
      <c r="FS113" s="39">
        <v>-105.9717642533806</v>
      </c>
      <c r="FT113" s="39">
        <v>-104.06802574661941</v>
      </c>
      <c r="FU113" s="35">
        <v>45856</v>
      </c>
      <c r="FV113" s="20" t="s">
        <v>248</v>
      </c>
      <c r="FW113" s="20" t="s">
        <v>355</v>
      </c>
      <c r="FX113" s="20">
        <v>212</v>
      </c>
      <c r="FY113" s="20">
        <v>2</v>
      </c>
      <c r="FZ113" s="20">
        <v>2</v>
      </c>
      <c r="GA113" s="20">
        <v>15</v>
      </c>
      <c r="GB113" s="20">
        <v>0</v>
      </c>
      <c r="GC113" s="20">
        <v>0</v>
      </c>
      <c r="GD113" s="20">
        <v>0</v>
      </c>
      <c r="GE113" s="20">
        <v>0</v>
      </c>
      <c r="GF113" s="20">
        <v>0</v>
      </c>
      <c r="GG113" s="20">
        <v>0</v>
      </c>
      <c r="GH113" s="20">
        <v>0</v>
      </c>
      <c r="GI113" s="20">
        <v>1</v>
      </c>
      <c r="GJ113" s="20">
        <v>2</v>
      </c>
      <c r="GK113" s="34">
        <f>IF(GA113&lt;&gt;"",((GB113*0.125)+((GC113+GD113+GE113+GF113+GG113)*0.25)+((GH113+GI113+GJ113)*1))/GA113,"")</f>
        <v>0.2</v>
      </c>
      <c r="GL113" s="40">
        <v>46108</v>
      </c>
      <c r="GM113" s="40">
        <v>46026</v>
      </c>
      <c r="GN113" s="56" t="s">
        <v>372</v>
      </c>
      <c r="GO113" s="35">
        <v>46116</v>
      </c>
      <c r="GP113" s="20" t="s">
        <v>316</v>
      </c>
      <c r="GQ113" s="35" t="s">
        <v>323</v>
      </c>
      <c r="HH113" s="34" t="str">
        <f>IF(GX113&lt;&gt;"",((GY113*0.125)+((GZ113+HA113+HB113+HC113+HD113)*0.25)+((HE113+HF113+HG113)*1))/GX113,"")</f>
        <v/>
      </c>
    </row>
    <row r="114" spans="1:216" ht="15" customHeight="1" x14ac:dyDescent="0.35">
      <c r="A114" s="11" t="s">
        <v>971</v>
      </c>
      <c r="B114" s="12" t="s">
        <v>972</v>
      </c>
      <c r="C114" s="13">
        <v>43829</v>
      </c>
      <c r="D114" s="13"/>
      <c r="E114" s="14" t="s">
        <v>214</v>
      </c>
      <c r="F114" s="15" t="s">
        <v>973</v>
      </c>
      <c r="G114" s="15" t="s">
        <v>932</v>
      </c>
      <c r="H114" s="14" t="s">
        <v>897</v>
      </c>
      <c r="I114" s="16">
        <v>81506</v>
      </c>
      <c r="J114" s="17">
        <v>11412</v>
      </c>
      <c r="K114" s="18">
        <f ca="1">IF(A114&lt;&gt;"",RANDBETWEEN(1,2000)," ")</f>
        <v>1984</v>
      </c>
      <c r="L114" s="17" cm="1">
        <f t="array" ref="L114">IF(A114&lt;&gt;"",SUMPRODUCT(($E$2:$E$1303="Active") * (FK114 &gt;= $FM$2:$FM$1303) * (FK114 &lt;= $FN$2:$FN$1303) * (FL114 &gt;= $FO$2:$FO$1303) * (FL114 &lt;= $FP$2:$FP$1303)),"")</f>
        <v>2</v>
      </c>
      <c r="M114" s="17" cm="1">
        <f t="array" ref="M114">IF(A114&lt;&gt;"",SUMPRODUCT(($E$2:$E$1303="Active") * (FK114 &gt;= $FQ$2:$FQ$1303) * (FK114 &lt;= $FR$2:$FR$1303) * (FL114 &gt;= $FS$2:$FS$1303) * (FL114 &lt;= $FT$2:$FT$1303)),"")</f>
        <v>2</v>
      </c>
      <c r="N114" s="14" t="s">
        <v>218</v>
      </c>
      <c r="O114" s="14" t="s">
        <v>316</v>
      </c>
      <c r="P114" s="15" t="s">
        <v>964</v>
      </c>
      <c r="Q114" s="14" t="s">
        <v>965</v>
      </c>
      <c r="R114" s="51" t="s">
        <v>966</v>
      </c>
      <c r="S114" s="14" t="s">
        <v>223</v>
      </c>
      <c r="T114" s="20" t="s">
        <v>224</v>
      </c>
      <c r="U114" s="21"/>
      <c r="V114" s="22"/>
      <c r="W114" s="22"/>
      <c r="X114" s="22"/>
      <c r="Y114" s="22"/>
      <c r="Z114" s="22"/>
      <c r="AA114" s="48">
        <v>2024</v>
      </c>
      <c r="AB114" s="43">
        <v>46010.375</v>
      </c>
      <c r="AC114" s="24">
        <v>46023</v>
      </c>
      <c r="AD114" s="25">
        <v>76</v>
      </c>
      <c r="AE114" s="25">
        <v>97</v>
      </c>
      <c r="AF114" s="26">
        <v>71</v>
      </c>
      <c r="AG114" s="20">
        <v>47</v>
      </c>
      <c r="AH114" s="22">
        <v>91</v>
      </c>
      <c r="AI114" s="26">
        <v>125</v>
      </c>
      <c r="AN114" s="27">
        <f>IF(COUNT(DV114,ES114,FJ114,GK114,HH114)&gt;0,AVERAGE(DV114,ES114,FJ114,GK114,HH114),"")</f>
        <v>6.4583333333333326E-2</v>
      </c>
      <c r="AO114" s="28">
        <f>IF((E114&lt;&gt;""),COUNTA(AP114:BW114)+COUNTIF(T114,"No"),"")</f>
        <v>0</v>
      </c>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30">
        <v>44055</v>
      </c>
      <c r="BY114" s="30">
        <v>44112</v>
      </c>
      <c r="BZ114" s="14" t="s">
        <v>248</v>
      </c>
      <c r="CA114" s="30">
        <v>44112</v>
      </c>
      <c r="CB114" s="14" t="s">
        <v>316</v>
      </c>
      <c r="CC114" s="31">
        <v>44182</v>
      </c>
      <c r="CD114" s="32" t="s">
        <v>228</v>
      </c>
      <c r="CE114" s="33" t="s">
        <v>320</v>
      </c>
      <c r="CF114" s="33" t="s">
        <v>321</v>
      </c>
      <c r="CG114" s="29">
        <v>100</v>
      </c>
      <c r="CH114" s="29">
        <v>1</v>
      </c>
      <c r="CI114" s="29">
        <v>1</v>
      </c>
      <c r="CJ114" s="29">
        <v>10</v>
      </c>
      <c r="CK114" s="29">
        <v>0</v>
      </c>
      <c r="CL114" s="29">
        <v>0</v>
      </c>
      <c r="CM114" s="29">
        <v>1</v>
      </c>
      <c r="CN114" s="34">
        <f>IF(CJ114&gt;0,((CK114*0.125)+(CL114*0.25)+(CM114*1))/CJ114,"")</f>
        <v>0.1</v>
      </c>
      <c r="CO114" s="35">
        <v>44292</v>
      </c>
      <c r="CP114" s="35">
        <v>44293</v>
      </c>
      <c r="CQ114" s="20" t="s">
        <v>322</v>
      </c>
      <c r="CR114" s="35">
        <v>44293</v>
      </c>
      <c r="CS114" s="20" t="s">
        <v>316</v>
      </c>
      <c r="CT114" s="35" t="s">
        <v>323</v>
      </c>
      <c r="CU114" s="35">
        <v>44531</v>
      </c>
      <c r="CV114" s="11" t="s">
        <v>248</v>
      </c>
      <c r="CW114" s="20" t="s">
        <v>324</v>
      </c>
      <c r="CX114" s="11" t="s">
        <v>325</v>
      </c>
      <c r="CY114" s="20">
        <v>33</v>
      </c>
      <c r="CZ114" s="36">
        <v>2</v>
      </c>
      <c r="DA114" s="36">
        <v>2</v>
      </c>
      <c r="DB114" s="36">
        <v>8</v>
      </c>
      <c r="DC114" s="36">
        <v>0</v>
      </c>
      <c r="DD114" s="36">
        <v>1</v>
      </c>
      <c r="DE114" s="36">
        <v>0</v>
      </c>
      <c r="DF114" s="36">
        <v>0</v>
      </c>
      <c r="DG114" s="36">
        <v>0</v>
      </c>
      <c r="DH114" s="37">
        <f>IF(DB114&lt;&gt;"",((DC114*0.125)+(DD114*0.25)+(DE114*0.25)+(DF114*1)+(DG114*1))/DB114,"")</f>
        <v>3.125E-2</v>
      </c>
      <c r="DI114" s="35">
        <v>44837</v>
      </c>
      <c r="DJ114" s="20" t="s">
        <v>248</v>
      </c>
      <c r="DK114" s="20" t="s">
        <v>235</v>
      </c>
      <c r="DL114" s="20" t="s">
        <v>234</v>
      </c>
      <c r="DM114" s="20">
        <v>27</v>
      </c>
      <c r="DN114" s="20">
        <v>2</v>
      </c>
      <c r="DO114" s="20">
        <v>2</v>
      </c>
      <c r="DP114" s="20">
        <v>8</v>
      </c>
      <c r="DQ114" s="20">
        <v>0</v>
      </c>
      <c r="DR114" s="20">
        <v>1</v>
      </c>
      <c r="DS114" s="20">
        <v>0</v>
      </c>
      <c r="DT114" s="20">
        <v>0</v>
      </c>
      <c r="DU114" s="20">
        <v>1</v>
      </c>
      <c r="DV114" s="37" cm="1">
        <f t="array" ref="DV114">IF(AND(DI114:DP114&lt;&gt;""),((DQ114*0.125)+(DR114*0.25)+(DS114*0.25)+(DT114*1)+(DU114*1))/DP114,"")</f>
        <v>0.15625</v>
      </c>
      <c r="DW114" s="35">
        <v>45055</v>
      </c>
      <c r="DX114" s="35">
        <v>45068</v>
      </c>
      <c r="DY114" s="20" t="s">
        <v>322</v>
      </c>
      <c r="DZ114" s="35">
        <v>45070</v>
      </c>
      <c r="EA114" s="35" t="s">
        <v>316</v>
      </c>
      <c r="EB114" s="38" t="s">
        <v>323</v>
      </c>
      <c r="EC114" s="35">
        <v>45174</v>
      </c>
      <c r="ED114" s="20" t="s">
        <v>248</v>
      </c>
      <c r="EE114" s="20" t="s">
        <v>247</v>
      </c>
      <c r="EF114" s="20">
        <v>44</v>
      </c>
      <c r="EG114" s="20">
        <v>1</v>
      </c>
      <c r="EH114" s="20">
        <v>1</v>
      </c>
      <c r="EI114" s="20">
        <v>5</v>
      </c>
      <c r="EJ114" s="20">
        <v>0</v>
      </c>
      <c r="EK114" s="20">
        <v>0</v>
      </c>
      <c r="EL114" s="20">
        <v>0</v>
      </c>
      <c r="EM114" s="20">
        <v>0</v>
      </c>
      <c r="EN114" s="20">
        <v>0</v>
      </c>
      <c r="EO114" s="20">
        <v>0</v>
      </c>
      <c r="EP114" s="20">
        <v>0</v>
      </c>
      <c r="EQ114" s="20">
        <v>0</v>
      </c>
      <c r="ER114" s="20">
        <v>0</v>
      </c>
      <c r="ES114" s="34">
        <f>IF(EI114&lt;&gt;"",((EJ114*0.125)+((EK114+EL114+EM114+EN114+EO114)*0.25)+((EP114+EQ114+ER114)*1))/EI114,"")</f>
        <v>0</v>
      </c>
      <c r="ET114" s="35">
        <v>45561</v>
      </c>
      <c r="EU114" s="20" t="s">
        <v>248</v>
      </c>
      <c r="EV114" s="20" t="s">
        <v>234</v>
      </c>
      <c r="EW114" s="20">
        <v>50</v>
      </c>
      <c r="EX114" s="20">
        <v>1</v>
      </c>
      <c r="EY114" s="20">
        <v>1</v>
      </c>
      <c r="EZ114" s="20">
        <v>5</v>
      </c>
      <c r="FA114" s="20">
        <v>0</v>
      </c>
      <c r="FB114" s="20">
        <v>0</v>
      </c>
      <c r="FC114" s="20">
        <v>0</v>
      </c>
      <c r="FD114" s="20">
        <v>0</v>
      </c>
      <c r="FE114" s="20">
        <v>0</v>
      </c>
      <c r="FF114" s="20">
        <v>0</v>
      </c>
      <c r="FG114" s="20">
        <v>0</v>
      </c>
      <c r="FH114" s="20">
        <v>0</v>
      </c>
      <c r="FI114" s="20">
        <v>0</v>
      </c>
      <c r="FJ114" s="34">
        <f>IF(EZ114&lt;&gt;"",((FA114*0.125)+((FB114+FC114+FD114+FE114+FF114)*0.25)+((FG114+FH114+FI114)*1))/EZ114,"")</f>
        <v>0</v>
      </c>
      <c r="FK114" s="39">
        <v>39.162640000000003</v>
      </c>
      <c r="FL114" s="39">
        <v>-108.52292</v>
      </c>
      <c r="FM114" s="39">
        <v>38.800814576177871</v>
      </c>
      <c r="FN114" s="39">
        <v>39.524465423822136</v>
      </c>
      <c r="FO114" s="39">
        <v>-108.98957688748325</v>
      </c>
      <c r="FP114" s="39">
        <v>-108.05626311251675</v>
      </c>
      <c r="FQ114" s="39">
        <v>38.438989152355738</v>
      </c>
      <c r="FR114" s="39">
        <v>39.886290847644268</v>
      </c>
      <c r="FS114" s="39">
        <v>-109.45623377496652</v>
      </c>
      <c r="FT114" s="39">
        <v>-107.58960622503348</v>
      </c>
      <c r="FU114" s="35">
        <v>45943</v>
      </c>
      <c r="FV114" s="20" t="s">
        <v>248</v>
      </c>
      <c r="FW114" s="20" t="s">
        <v>295</v>
      </c>
      <c r="FX114" s="20">
        <v>53</v>
      </c>
      <c r="FY114" s="20">
        <v>1</v>
      </c>
      <c r="FZ114" s="20">
        <v>1</v>
      </c>
      <c r="GA114" s="20">
        <v>7</v>
      </c>
      <c r="GB114" s="20">
        <v>0</v>
      </c>
      <c r="GC114" s="20">
        <v>0</v>
      </c>
      <c r="GD114" s="20">
        <v>0</v>
      </c>
      <c r="GE114" s="20">
        <v>0</v>
      </c>
      <c r="GF114" s="20">
        <v>0</v>
      </c>
      <c r="GG114" s="20">
        <v>0</v>
      </c>
      <c r="GH114" s="20">
        <v>0</v>
      </c>
      <c r="GI114" s="20">
        <v>0</v>
      </c>
      <c r="GJ114" s="20">
        <v>0</v>
      </c>
      <c r="GK114" s="34">
        <f>IF(GA114&lt;&gt;"",((GB114*0.125)+((GC114+GD114+GE114+GF114+GG114)*0.25)+((GH114+GI114+GJ114)*1))/GA114,"")</f>
        <v>0</v>
      </c>
      <c r="GL114" s="40">
        <v>46094</v>
      </c>
      <c r="GM114" s="40">
        <v>46114</v>
      </c>
      <c r="GN114" s="20" t="s">
        <v>974</v>
      </c>
      <c r="GO114" s="35">
        <v>46119</v>
      </c>
      <c r="GP114" s="20" t="s">
        <v>316</v>
      </c>
      <c r="GQ114" s="35" t="s">
        <v>323</v>
      </c>
      <c r="GR114" s="35">
        <v>46115</v>
      </c>
      <c r="GS114" s="20" t="s">
        <v>248</v>
      </c>
      <c r="GT114" s="20" t="s">
        <v>247</v>
      </c>
      <c r="GU114" s="20">
        <v>72</v>
      </c>
      <c r="GV114" s="20">
        <v>2</v>
      </c>
      <c r="GW114" s="20">
        <v>2</v>
      </c>
      <c r="GX114" s="20">
        <v>6</v>
      </c>
      <c r="GY114" s="20">
        <v>0</v>
      </c>
      <c r="GZ114" s="20">
        <v>0</v>
      </c>
      <c r="HA114" s="20">
        <v>0</v>
      </c>
      <c r="HB114" s="20">
        <v>0</v>
      </c>
      <c r="HC114" s="20">
        <v>0</v>
      </c>
      <c r="HD114" s="20">
        <v>0</v>
      </c>
      <c r="HE114" s="20">
        <v>0</v>
      </c>
      <c r="HF114" s="20">
        <v>0</v>
      </c>
      <c r="HG114" s="20">
        <v>1</v>
      </c>
      <c r="HH114" s="34">
        <f>IF(GX114&lt;&gt;"",((GY114*0.125)+((GZ114+HA114+HB114+HC114+HD114)*0.25)+((HE114+HF114+HG114)*1))/GX114,"")</f>
        <v>0.16666666666666666</v>
      </c>
    </row>
    <row r="115" spans="1:216" ht="15" customHeight="1" x14ac:dyDescent="0.35">
      <c r="A115" s="11" t="s">
        <v>975</v>
      </c>
      <c r="B115" s="12" t="s">
        <v>976</v>
      </c>
      <c r="C115" s="13">
        <v>43829</v>
      </c>
      <c r="D115" s="13"/>
      <c r="E115" s="14" t="s">
        <v>214</v>
      </c>
      <c r="F115" s="15" t="s">
        <v>977</v>
      </c>
      <c r="G115" s="15" t="s">
        <v>978</v>
      </c>
      <c r="H115" s="14" t="s">
        <v>897</v>
      </c>
      <c r="I115" s="16">
        <v>81003</v>
      </c>
      <c r="J115" s="17">
        <v>15169</v>
      </c>
      <c r="K115" s="18">
        <f ca="1">IF(A115&lt;&gt;"",RANDBETWEEN(1,2000)," ")</f>
        <v>1827</v>
      </c>
      <c r="L115" s="17" cm="1">
        <f t="array" ref="L115">IF(A115&lt;&gt;"",SUMPRODUCT(($E$2:$E$1303="Active") * (FK115 &gt;= $FM$2:$FM$1303) * (FK115 &lt;= $FN$2:$FN$1303) * (FL115 &gt;= $FO$2:$FO$1303) * (FL115 &lt;= $FP$2:$FP$1303)),"")</f>
        <v>1</v>
      </c>
      <c r="M115" s="17" cm="1">
        <f t="array" ref="M115">IF(A115&lt;&gt;"",SUMPRODUCT(($E$2:$E$1303="Active") * (FK115 &gt;= $FQ$2:$FQ$1303) * (FK115 &lt;= $FR$2:$FR$1303) * (FL115 &gt;= $FS$2:$FS$1303) * (FL115 &lt;= $FT$2:$FT$1303)),"")</f>
        <v>2</v>
      </c>
      <c r="N115" s="14" t="s">
        <v>218</v>
      </c>
      <c r="O115" s="14" t="s">
        <v>316</v>
      </c>
      <c r="P115" s="15" t="s">
        <v>964</v>
      </c>
      <c r="Q115" s="14" t="s">
        <v>965</v>
      </c>
      <c r="R115" s="51" t="s">
        <v>966</v>
      </c>
      <c r="S115" s="14" t="s">
        <v>223</v>
      </c>
      <c r="T115" s="20" t="s">
        <v>224</v>
      </c>
      <c r="U115" s="21"/>
      <c r="V115" s="22"/>
      <c r="W115" s="22"/>
      <c r="X115" s="22"/>
      <c r="Y115" s="22"/>
      <c r="Z115" s="22"/>
      <c r="AA115" s="48">
        <v>2024</v>
      </c>
      <c r="AB115" s="43">
        <v>46022.375</v>
      </c>
      <c r="AC115" s="24">
        <v>46023</v>
      </c>
      <c r="AD115" s="25">
        <v>44</v>
      </c>
      <c r="AE115" s="25">
        <v>88</v>
      </c>
      <c r="AF115" s="26">
        <v>62</v>
      </c>
      <c r="AG115" s="20">
        <v>59</v>
      </c>
      <c r="AH115" s="22">
        <v>68</v>
      </c>
      <c r="AI115" s="26">
        <v>123</v>
      </c>
      <c r="AN115" s="27">
        <f>IF(COUNT(DV115,ES115,FJ115,GK115,HH115)&gt;0,AVERAGE(DV115,ES115,FJ115,GK115,HH115),"")</f>
        <v>0.12663690476190476</v>
      </c>
      <c r="AO115" s="28">
        <f>IF((E115&lt;&gt;""),COUNTA(AP115:BW115)+COUNTIF(T115,"No"),"")</f>
        <v>0</v>
      </c>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30">
        <v>44144</v>
      </c>
      <c r="BY115" s="30">
        <v>44144</v>
      </c>
      <c r="BZ115" s="14" t="s">
        <v>248</v>
      </c>
      <c r="CA115" s="30">
        <v>44154</v>
      </c>
      <c r="CB115" s="14" t="s">
        <v>316</v>
      </c>
      <c r="CC115" s="31">
        <v>44182</v>
      </c>
      <c r="CD115" s="32" t="s">
        <v>228</v>
      </c>
      <c r="CE115" s="33" t="s">
        <v>320</v>
      </c>
      <c r="CF115" s="33" t="s">
        <v>321</v>
      </c>
      <c r="CG115" s="29">
        <v>100</v>
      </c>
      <c r="CH115" s="29">
        <v>1</v>
      </c>
      <c r="CI115" s="29">
        <v>1</v>
      </c>
      <c r="CJ115" s="29">
        <v>10</v>
      </c>
      <c r="CK115" s="29">
        <v>0</v>
      </c>
      <c r="CL115" s="29">
        <v>0</v>
      </c>
      <c r="CM115" s="29">
        <v>1</v>
      </c>
      <c r="CN115" s="34">
        <f>IF(CJ115&gt;0,((CK115*0.125)+(CL115*0.25)+(CM115*1))/CJ115,"")</f>
        <v>0.1</v>
      </c>
      <c r="CO115" s="35">
        <v>44293</v>
      </c>
      <c r="CP115" s="35">
        <v>44294</v>
      </c>
      <c r="CQ115" s="20" t="s">
        <v>322</v>
      </c>
      <c r="CR115" s="35">
        <v>44294</v>
      </c>
      <c r="CS115" s="20" t="s">
        <v>316</v>
      </c>
      <c r="CT115" s="35" t="s">
        <v>323</v>
      </c>
      <c r="CU115" s="35">
        <v>44530</v>
      </c>
      <c r="CV115" s="11" t="s">
        <v>248</v>
      </c>
      <c r="CW115" s="20" t="s">
        <v>324</v>
      </c>
      <c r="CX115" s="11" t="s">
        <v>325</v>
      </c>
      <c r="CY115" s="20">
        <v>43</v>
      </c>
      <c r="CZ115" s="36">
        <v>3</v>
      </c>
      <c r="DA115" s="36">
        <v>3</v>
      </c>
      <c r="DB115" s="36">
        <v>9</v>
      </c>
      <c r="DC115" s="36">
        <v>0</v>
      </c>
      <c r="DD115" s="36">
        <v>1</v>
      </c>
      <c r="DE115" s="36">
        <v>0</v>
      </c>
      <c r="DF115" s="36">
        <v>0</v>
      </c>
      <c r="DG115" s="36">
        <v>1</v>
      </c>
      <c r="DH115" s="37">
        <f>IF(DB115&lt;&gt;"",((DC115*0.125)+(DD115*0.25)+(DE115*0.25)+(DF115*1)+(DG115*1))/DB115,"")</f>
        <v>0.1388888888888889</v>
      </c>
      <c r="DI115" s="35">
        <v>44831</v>
      </c>
      <c r="DJ115" s="20" t="s">
        <v>248</v>
      </c>
      <c r="DK115" s="20" t="s">
        <v>235</v>
      </c>
      <c r="DL115" s="20" t="s">
        <v>234</v>
      </c>
      <c r="DM115" s="20">
        <v>30</v>
      </c>
      <c r="DN115" s="20">
        <v>3</v>
      </c>
      <c r="DO115" s="20">
        <v>3</v>
      </c>
      <c r="DP115" s="20">
        <v>12</v>
      </c>
      <c r="DQ115" s="20">
        <v>0</v>
      </c>
      <c r="DR115" s="20">
        <v>1</v>
      </c>
      <c r="DS115" s="20">
        <v>0</v>
      </c>
      <c r="DT115" s="20">
        <v>0</v>
      </c>
      <c r="DU115" s="20">
        <v>0</v>
      </c>
      <c r="DV115" s="37" cm="1">
        <f t="array" ref="DV115">IF(AND(DI115:DP115&lt;&gt;""),((DQ115*0.125)+(DR115*0.25)+(DS115*0.25)+(DT115*1)+(DU115*1))/DP115,"")</f>
        <v>2.0833333333333332E-2</v>
      </c>
      <c r="DW115" s="35">
        <v>45058</v>
      </c>
      <c r="DX115" s="35">
        <v>45061</v>
      </c>
      <c r="DY115" s="20" t="s">
        <v>322</v>
      </c>
      <c r="DZ115" s="35">
        <v>45068</v>
      </c>
      <c r="EA115" s="35" t="s">
        <v>316</v>
      </c>
      <c r="EB115" s="38" t="s">
        <v>323</v>
      </c>
      <c r="EC115" s="35">
        <v>45174</v>
      </c>
      <c r="ED115" s="20" t="s">
        <v>248</v>
      </c>
      <c r="EE115" s="20" t="s">
        <v>247</v>
      </c>
      <c r="EF115" s="20">
        <v>31</v>
      </c>
      <c r="EG115" s="20">
        <v>3</v>
      </c>
      <c r="EH115" s="20">
        <v>3</v>
      </c>
      <c r="EI115" s="20">
        <v>12</v>
      </c>
      <c r="EJ115" s="20">
        <v>0</v>
      </c>
      <c r="EK115" s="20">
        <v>0</v>
      </c>
      <c r="EL115" s="20">
        <v>0</v>
      </c>
      <c r="EM115" s="20">
        <v>0</v>
      </c>
      <c r="EN115" s="20">
        <v>0</v>
      </c>
      <c r="EO115" s="20">
        <v>0</v>
      </c>
      <c r="EP115" s="20">
        <v>0</v>
      </c>
      <c r="EQ115" s="20">
        <v>0</v>
      </c>
      <c r="ER115" s="20">
        <v>0</v>
      </c>
      <c r="ES115" s="34">
        <f>IF(EI115&lt;&gt;"",((EJ115*0.125)+((EK115+EL115+EM115+EN115+EO115)*0.25)+((EP115+EQ115+ER115)*1))/EI115,"")</f>
        <v>0</v>
      </c>
      <c r="ET115" s="35">
        <v>45565</v>
      </c>
      <c r="EU115" s="20" t="s">
        <v>248</v>
      </c>
      <c r="EV115" s="20" t="s">
        <v>234</v>
      </c>
      <c r="EW115" s="20">
        <v>33</v>
      </c>
      <c r="EX115" s="20">
        <v>3</v>
      </c>
      <c r="EY115" s="20">
        <v>3</v>
      </c>
      <c r="EZ115" s="20">
        <v>5</v>
      </c>
      <c r="FA115" s="20">
        <v>0</v>
      </c>
      <c r="FB115" s="20">
        <v>0</v>
      </c>
      <c r="FC115" s="20">
        <v>0</v>
      </c>
      <c r="FD115" s="20">
        <v>0</v>
      </c>
      <c r="FE115" s="20">
        <v>0</v>
      </c>
      <c r="FF115" s="20">
        <v>0</v>
      </c>
      <c r="FG115" s="20">
        <v>0</v>
      </c>
      <c r="FH115" s="20">
        <v>0</v>
      </c>
      <c r="FI115" s="20">
        <v>1</v>
      </c>
      <c r="FJ115" s="34">
        <f>IF(EZ115&lt;&gt;"",((FA115*0.125)+((FB115+FC115+FD115+FE115+FF115)*0.25)+((FG115+FH115+FI115)*1))/EZ115,"")</f>
        <v>0.2</v>
      </c>
      <c r="FK115" s="39">
        <v>38.277589999999996</v>
      </c>
      <c r="FL115" s="39">
        <v>-104.644991</v>
      </c>
      <c r="FM115" s="39">
        <v>37.915764576177864</v>
      </c>
      <c r="FN115" s="39">
        <v>38.639415423822129</v>
      </c>
      <c r="FO115" s="39">
        <v>-105.10590411320419</v>
      </c>
      <c r="FP115" s="39">
        <v>-104.18407788679582</v>
      </c>
      <c r="FQ115" s="39">
        <v>37.553939152355731</v>
      </c>
      <c r="FR115" s="39">
        <v>39.001240847644262</v>
      </c>
      <c r="FS115" s="39">
        <v>-105.56681722640838</v>
      </c>
      <c r="FT115" s="39">
        <v>-103.72316477359163</v>
      </c>
      <c r="FU115" s="35">
        <v>45925</v>
      </c>
      <c r="FV115" s="20" t="s">
        <v>248</v>
      </c>
      <c r="FW115" s="20" t="s">
        <v>295</v>
      </c>
      <c r="FX115" s="20">
        <v>40</v>
      </c>
      <c r="FY115" s="20">
        <v>2</v>
      </c>
      <c r="FZ115" s="20">
        <v>2</v>
      </c>
      <c r="GA115" s="20">
        <v>7</v>
      </c>
      <c r="GB115" s="20">
        <v>0</v>
      </c>
      <c r="GC115" s="20">
        <v>0</v>
      </c>
      <c r="GD115" s="20">
        <v>0</v>
      </c>
      <c r="GE115" s="20">
        <v>0</v>
      </c>
      <c r="GF115" s="20">
        <v>0</v>
      </c>
      <c r="GG115" s="20">
        <v>0</v>
      </c>
      <c r="GH115" s="20">
        <v>0</v>
      </c>
      <c r="GI115" s="20">
        <v>0</v>
      </c>
      <c r="GJ115" s="20">
        <v>2</v>
      </c>
      <c r="GK115" s="46">
        <f>IF(GA115&lt;&gt;"",((GB115*0.125)+((GC115+GD115+GE115+GF115+GG115)*0.25)+((GH115+GI115+GJ115)*1))/GA115,"")</f>
        <v>0.2857142857142857</v>
      </c>
      <c r="GP115" s="20" t="s">
        <v>316</v>
      </c>
      <c r="GQ115" s="35" t="s">
        <v>323</v>
      </c>
      <c r="HH115" s="34" t="str">
        <f>IF(GX115&lt;&gt;"",((GY115*0.125)+((GZ115+HA115+HB115+HC115+HD115)*0.25)+((HE115+HF115+HG115)*1))/GX115,"")</f>
        <v/>
      </c>
    </row>
    <row r="116" spans="1:216" ht="15" customHeight="1" x14ac:dyDescent="0.35">
      <c r="A116" s="11" t="s">
        <v>979</v>
      </c>
      <c r="B116" s="12" t="s">
        <v>980</v>
      </c>
      <c r="C116" s="13">
        <v>43829</v>
      </c>
      <c r="D116" s="13"/>
      <c r="E116" s="14" t="s">
        <v>214</v>
      </c>
      <c r="F116" s="15" t="s">
        <v>981</v>
      </c>
      <c r="G116" s="15" t="s">
        <v>904</v>
      </c>
      <c r="H116" s="14" t="s">
        <v>897</v>
      </c>
      <c r="I116" s="16">
        <v>80112</v>
      </c>
      <c r="J116" s="17">
        <v>35713</v>
      </c>
      <c r="K116" s="18">
        <f ca="1">IF(A116&lt;&gt;"",RANDBETWEEN(1,2000)," ")</f>
        <v>863</v>
      </c>
      <c r="L116" s="17" cm="1">
        <f t="array" ref="L116">IF(A116&lt;&gt;"",SUMPRODUCT(($E$2:$E$1303="Active") * (FK116 &gt;= $FM$2:$FM$1303) * (FK116 &lt;= $FN$2:$FN$1303) * (FL116 &gt;= $FO$2:$FO$1303) * (FL116 &lt;= $FP$2:$FP$1303)),"")</f>
        <v>7</v>
      </c>
      <c r="M116" s="17" cm="1">
        <f t="array" ref="M116">IF(A116&lt;&gt;"",SUMPRODUCT(($E$2:$E$1303="Active") * (FK116 &gt;= $FQ$2:$FQ$1303) * (FK116 &lt;= $FR$2:$FR$1303) * (FL116 &gt;= $FS$2:$FS$1303) * (FL116 &lt;= $FT$2:$FT$1303)),"")</f>
        <v>9</v>
      </c>
      <c r="N116" s="14" t="s">
        <v>218</v>
      </c>
      <c r="O116" s="14" t="s">
        <v>316</v>
      </c>
      <c r="P116" s="15" t="s">
        <v>964</v>
      </c>
      <c r="Q116" s="14" t="s">
        <v>965</v>
      </c>
      <c r="R116" s="51" t="s">
        <v>966</v>
      </c>
      <c r="S116" s="14" t="s">
        <v>223</v>
      </c>
      <c r="T116" s="20" t="s">
        <v>224</v>
      </c>
      <c r="U116" s="21"/>
      <c r="V116" s="22"/>
      <c r="W116" s="22"/>
      <c r="X116" s="22"/>
      <c r="Y116" s="22"/>
      <c r="Z116" s="22"/>
      <c r="AA116" s="48">
        <v>2025</v>
      </c>
      <c r="AB116" s="43">
        <v>46022.375</v>
      </c>
      <c r="AC116" s="24">
        <v>46023</v>
      </c>
      <c r="AD116" s="25">
        <v>287</v>
      </c>
      <c r="AE116" s="25">
        <v>527</v>
      </c>
      <c r="AF116" s="26">
        <v>517</v>
      </c>
      <c r="AG116" s="20">
        <v>441</v>
      </c>
      <c r="AH116" s="22">
        <v>764</v>
      </c>
      <c r="AI116" s="26">
        <v>780</v>
      </c>
      <c r="AN116" s="27">
        <f>IF(COUNT(DV116,ES116,FJ116,GK116,HH116)&gt;0,AVERAGE(DV116,ES116,FJ116,GK116,HH116),"")</f>
        <v>0.25495652173913047</v>
      </c>
      <c r="AO116" s="28">
        <f>IF((E116&lt;&gt;""),COUNTA(AP116:BW116)+COUNTIF(T116,"No"),"")</f>
        <v>0</v>
      </c>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30">
        <v>44057</v>
      </c>
      <c r="BY116" s="30">
        <v>44110</v>
      </c>
      <c r="BZ116" s="14" t="s">
        <v>248</v>
      </c>
      <c r="CA116" s="30">
        <v>44110</v>
      </c>
      <c r="CB116" s="14" t="s">
        <v>316</v>
      </c>
      <c r="CC116" s="31">
        <v>44182</v>
      </c>
      <c r="CD116" s="32" t="s">
        <v>228</v>
      </c>
      <c r="CE116" s="33" t="s">
        <v>320</v>
      </c>
      <c r="CF116" s="33" t="s">
        <v>321</v>
      </c>
      <c r="CG116" s="29">
        <v>100</v>
      </c>
      <c r="CH116" s="29">
        <v>6</v>
      </c>
      <c r="CI116" s="29">
        <v>6</v>
      </c>
      <c r="CJ116" s="29">
        <v>10</v>
      </c>
      <c r="CK116" s="29">
        <v>1</v>
      </c>
      <c r="CL116" s="29">
        <v>1</v>
      </c>
      <c r="CM116" s="29">
        <v>0</v>
      </c>
      <c r="CN116" s="34">
        <f>IF(CJ116&gt;0,((CK116*0.125)+(CL116*0.25)+(CM116*1))/CJ116,"")</f>
        <v>3.7499999999999999E-2</v>
      </c>
      <c r="CO116" s="35">
        <v>44301</v>
      </c>
      <c r="CP116" s="35">
        <v>44305</v>
      </c>
      <c r="CQ116" s="20" t="s">
        <v>322</v>
      </c>
      <c r="CR116" s="35">
        <v>44305</v>
      </c>
      <c r="CS116" s="20" t="s">
        <v>316</v>
      </c>
      <c r="CT116" s="35" t="s">
        <v>323</v>
      </c>
      <c r="CU116" s="35">
        <v>44529</v>
      </c>
      <c r="CV116" s="11" t="s">
        <v>248</v>
      </c>
      <c r="CW116" s="20" t="s">
        <v>324</v>
      </c>
      <c r="CX116" s="11" t="s">
        <v>325</v>
      </c>
      <c r="CY116" s="20">
        <v>246</v>
      </c>
      <c r="CZ116" s="36">
        <v>4</v>
      </c>
      <c r="DA116" s="36">
        <v>4</v>
      </c>
      <c r="DB116" s="36">
        <v>20</v>
      </c>
      <c r="DC116" s="36">
        <v>0</v>
      </c>
      <c r="DD116" s="36">
        <v>2</v>
      </c>
      <c r="DE116" s="36">
        <v>1</v>
      </c>
      <c r="DF116" s="36">
        <v>0</v>
      </c>
      <c r="DG116" s="36">
        <v>2</v>
      </c>
      <c r="DH116" s="37">
        <f>IF(DB116&lt;&gt;"",((DC116*0.125)+(DD116*0.25)+(DE116*0.25)+(DF116*1)+(DG116*1))/DB116,"")</f>
        <v>0.13750000000000001</v>
      </c>
      <c r="DI116" s="35">
        <v>44831</v>
      </c>
      <c r="DJ116" s="20" t="s">
        <v>248</v>
      </c>
      <c r="DK116" s="20" t="s">
        <v>235</v>
      </c>
      <c r="DL116" s="20" t="s">
        <v>234</v>
      </c>
      <c r="DM116" s="20">
        <v>219</v>
      </c>
      <c r="DN116" s="20">
        <v>5</v>
      </c>
      <c r="DO116" s="20">
        <v>5</v>
      </c>
      <c r="DP116" s="20">
        <v>25</v>
      </c>
      <c r="DQ116" s="20">
        <v>0</v>
      </c>
      <c r="DR116" s="20">
        <v>0</v>
      </c>
      <c r="DS116" s="20">
        <v>0</v>
      </c>
      <c r="DT116" s="20">
        <v>0</v>
      </c>
      <c r="DU116" s="20">
        <v>4</v>
      </c>
      <c r="DV116" s="37" cm="1">
        <f t="array" ref="DV116">IF(AND(DI116:DP116&lt;&gt;""),((DQ116*0.125)+(DR116*0.25)+(DS116*0.25)+(DT116*1)+(DU116*1))/DP116,"")</f>
        <v>0.16</v>
      </c>
      <c r="DW116" s="35">
        <v>45051</v>
      </c>
      <c r="DX116" s="35">
        <v>45056</v>
      </c>
      <c r="DY116" s="20" t="s">
        <v>322</v>
      </c>
      <c r="DZ116" s="35">
        <v>45056</v>
      </c>
      <c r="EA116" s="35" t="s">
        <v>316</v>
      </c>
      <c r="EB116" s="38" t="s">
        <v>323</v>
      </c>
      <c r="EC116" s="35">
        <v>45174</v>
      </c>
      <c r="ED116" s="20" t="s">
        <v>248</v>
      </c>
      <c r="EE116" s="20" t="s">
        <v>247</v>
      </c>
      <c r="EF116" s="20">
        <v>275</v>
      </c>
      <c r="EG116" s="20">
        <v>5</v>
      </c>
      <c r="EH116" s="20">
        <v>5</v>
      </c>
      <c r="EI116" s="20">
        <v>25</v>
      </c>
      <c r="EJ116" s="20">
        <v>0</v>
      </c>
      <c r="EK116" s="20">
        <v>0</v>
      </c>
      <c r="EL116" s="20">
        <v>0</v>
      </c>
      <c r="EM116" s="20">
        <v>1</v>
      </c>
      <c r="EN116" s="20">
        <v>0</v>
      </c>
      <c r="EO116" s="20">
        <v>0</v>
      </c>
      <c r="EP116" s="20">
        <v>0</v>
      </c>
      <c r="EQ116" s="20">
        <v>4</v>
      </c>
      <c r="ER116" s="20">
        <v>2</v>
      </c>
      <c r="ES116" s="46">
        <f>IF(EI116&lt;&gt;"",((EJ116*0.125)+((EK116+EL116+EM116+EN116+EO116)*0.25)+((EP116+EQ116+ER116)*1))/EI116,"")</f>
        <v>0.25</v>
      </c>
      <c r="ET116" s="35">
        <v>45379</v>
      </c>
      <c r="EU116" s="20" t="s">
        <v>228</v>
      </c>
      <c r="EV116" s="20" t="s">
        <v>247</v>
      </c>
      <c r="EW116" s="20">
        <v>282</v>
      </c>
      <c r="EX116" s="20">
        <v>7</v>
      </c>
      <c r="EY116" s="20">
        <v>6</v>
      </c>
      <c r="EZ116" s="28">
        <v>23</v>
      </c>
      <c r="FA116" s="20">
        <v>0</v>
      </c>
      <c r="FB116" s="20">
        <v>0</v>
      </c>
      <c r="FC116" s="20">
        <v>0</v>
      </c>
      <c r="FD116" s="20">
        <v>0</v>
      </c>
      <c r="FE116" s="20">
        <v>0</v>
      </c>
      <c r="FF116" s="20">
        <v>0</v>
      </c>
      <c r="FG116" s="20">
        <v>3</v>
      </c>
      <c r="FH116" s="20">
        <v>2</v>
      </c>
      <c r="FI116" s="20">
        <v>5</v>
      </c>
      <c r="FJ116" s="46">
        <f>IF(EZ116&lt;&gt;"",((FA116*0.125)+((FB116+FC116+FD116+FE116+FF116)*0.25)+((FG116+FH116+FI116)*1))/EZ116,"")</f>
        <v>0.43478260869565216</v>
      </c>
      <c r="FK116" s="39">
        <v>39.565705999999999</v>
      </c>
      <c r="FL116" s="39">
        <v>-104.857828</v>
      </c>
      <c r="FM116" s="39">
        <v>39.203880576177866</v>
      </c>
      <c r="FN116" s="39">
        <v>39.927531423822131</v>
      </c>
      <c r="FO116" s="39">
        <v>-105.32718582075726</v>
      </c>
      <c r="FP116" s="39">
        <v>-104.38847017924273</v>
      </c>
      <c r="FQ116" s="39">
        <v>38.842055152355734</v>
      </c>
      <c r="FR116" s="39">
        <v>40.289356847644264</v>
      </c>
      <c r="FS116" s="39">
        <v>-105.79654364151453</v>
      </c>
      <c r="FT116" s="39">
        <v>-103.91911235848546</v>
      </c>
      <c r="FU116" s="35">
        <v>45798</v>
      </c>
      <c r="FV116" s="20" t="s">
        <v>248</v>
      </c>
      <c r="FW116" s="20" t="s">
        <v>258</v>
      </c>
      <c r="FX116" s="20">
        <v>301</v>
      </c>
      <c r="FY116" s="20">
        <v>6</v>
      </c>
      <c r="FZ116" s="20">
        <v>6</v>
      </c>
      <c r="GA116" s="20">
        <v>25</v>
      </c>
      <c r="GB116" s="20">
        <v>0</v>
      </c>
      <c r="GC116" s="20">
        <v>0</v>
      </c>
      <c r="GD116" s="20">
        <v>0</v>
      </c>
      <c r="GE116" s="20">
        <v>1</v>
      </c>
      <c r="GF116" s="20">
        <v>0</v>
      </c>
      <c r="GG116" s="20">
        <v>0</v>
      </c>
      <c r="GH116" s="20">
        <v>0</v>
      </c>
      <c r="GI116" s="20">
        <v>4</v>
      </c>
      <c r="GJ116" s="20">
        <v>4</v>
      </c>
      <c r="GK116" s="46">
        <f>IF(GA116&lt;&gt;"",((GB116*0.125)+((GC116+GD116+GE116+GF116+GG116)*0.25)+((GH116+GI116+GJ116)*1))/GA116,"")</f>
        <v>0.33</v>
      </c>
      <c r="GL116" s="40">
        <v>45947</v>
      </c>
      <c r="GM116" s="40">
        <v>45947</v>
      </c>
      <c r="GN116" s="20" t="s">
        <v>237</v>
      </c>
      <c r="GO116" s="35">
        <v>45950</v>
      </c>
      <c r="GP116" s="20" t="s">
        <v>316</v>
      </c>
      <c r="GQ116" s="35" t="s">
        <v>323</v>
      </c>
      <c r="GR116" s="35">
        <v>46063</v>
      </c>
      <c r="GS116" s="20" t="s">
        <v>248</v>
      </c>
      <c r="GT116" s="20" t="s">
        <v>247</v>
      </c>
      <c r="GU116" s="20">
        <v>413</v>
      </c>
      <c r="GV116" s="20">
        <v>4</v>
      </c>
      <c r="GW116" s="20">
        <v>4</v>
      </c>
      <c r="GX116" s="20">
        <v>25</v>
      </c>
      <c r="GY116" s="20">
        <v>0</v>
      </c>
      <c r="GZ116" s="20">
        <v>0</v>
      </c>
      <c r="HA116" s="20">
        <v>0</v>
      </c>
      <c r="HB116" s="20">
        <f>1+1</f>
        <v>2</v>
      </c>
      <c r="HC116" s="20">
        <v>0</v>
      </c>
      <c r="HD116" s="20">
        <v>0</v>
      </c>
      <c r="HE116" s="20">
        <f>1</f>
        <v>1</v>
      </c>
      <c r="HF116" s="20">
        <v>0</v>
      </c>
      <c r="HG116" s="20">
        <f>1</f>
        <v>1</v>
      </c>
      <c r="HH116" s="34">
        <f>IF(GX116&lt;&gt;"",((GY116*0.125)+((GZ116+HA116+HB116+HC116+HD116)*0.25)+((HE116+HF116+HG116)*1))/GX116,"")</f>
        <v>0.1</v>
      </c>
    </row>
    <row r="117" spans="1:216" ht="15" customHeight="1" x14ac:dyDescent="0.35">
      <c r="A117" s="11" t="s">
        <v>982</v>
      </c>
      <c r="B117" s="12" t="s">
        <v>983</v>
      </c>
      <c r="C117" s="13">
        <v>43829</v>
      </c>
      <c r="D117" s="13"/>
      <c r="E117" s="14" t="s">
        <v>214</v>
      </c>
      <c r="F117" s="15" t="s">
        <v>984</v>
      </c>
      <c r="G117" s="15" t="s">
        <v>985</v>
      </c>
      <c r="H117" s="14" t="s">
        <v>897</v>
      </c>
      <c r="I117" s="16">
        <v>81301</v>
      </c>
      <c r="J117" s="17">
        <v>30760</v>
      </c>
      <c r="K117" s="18">
        <f ca="1">IF(A117&lt;&gt;"",RANDBETWEEN(1,2000)," ")</f>
        <v>254</v>
      </c>
      <c r="L117" s="17" cm="1">
        <f t="array" ref="L117">IF(A117&lt;&gt;"",SUMPRODUCT(($E$2:$E$1303="Active") * (FK117 &gt;= $FM$2:$FM$1303) * (FK117 &lt;= $FN$2:$FN$1303) * (FL117 &gt;= $FO$2:$FO$1303) * (FL117 &lt;= $FP$2:$FP$1303)),"")</f>
        <v>1</v>
      </c>
      <c r="M117" s="17" cm="1">
        <f t="array" ref="M117">IF(A117&lt;&gt;"",SUMPRODUCT(($E$2:$E$1303="Active") * (FK117 &gt;= $FQ$2:$FQ$1303) * (FK117 &lt;= $FR$2:$FR$1303) * (FL117 &gt;= $FS$2:$FS$1303) * (FL117 &lt;= $FT$2:$FT$1303)),"")</f>
        <v>1</v>
      </c>
      <c r="N117" s="14" t="s">
        <v>218</v>
      </c>
      <c r="O117" s="14" t="s">
        <v>316</v>
      </c>
      <c r="P117" s="15" t="s">
        <v>964</v>
      </c>
      <c r="Q117" s="14" t="s">
        <v>965</v>
      </c>
      <c r="R117" s="51" t="s">
        <v>966</v>
      </c>
      <c r="S117" s="14" t="s">
        <v>223</v>
      </c>
      <c r="T117" s="20" t="s">
        <v>224</v>
      </c>
      <c r="U117" s="21"/>
      <c r="V117" s="22"/>
      <c r="W117" s="22"/>
      <c r="X117" s="22"/>
      <c r="Y117" s="22"/>
      <c r="Z117" s="22"/>
      <c r="AA117" s="48">
        <v>2025</v>
      </c>
      <c r="AB117" s="43">
        <v>46022.416666666664</v>
      </c>
      <c r="AC117" s="24">
        <v>46023</v>
      </c>
      <c r="AD117" s="25">
        <v>61</v>
      </c>
      <c r="AE117" s="25">
        <v>95</v>
      </c>
      <c r="AF117" s="26">
        <v>123</v>
      </c>
      <c r="AG117" s="20">
        <v>137</v>
      </c>
      <c r="AH117" s="22">
        <v>134</v>
      </c>
      <c r="AI117" s="26">
        <v>156</v>
      </c>
      <c r="AN117" s="27">
        <f>IF(COUNT(DV117,ES117,FJ117,GK117,HH117)&gt;0,AVERAGE(DV117,ES117,FJ117,GK117,HH117),"")</f>
        <v>0.10714285714285714</v>
      </c>
      <c r="AO117" s="28">
        <f>IF((E117&lt;&gt;""),COUNTA(AP117:BW117)+COUNTIF(T117,"No"),"")</f>
        <v>0</v>
      </c>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30">
        <v>44057</v>
      </c>
      <c r="BY117" s="30">
        <v>44110</v>
      </c>
      <c r="BZ117" s="14" t="s">
        <v>248</v>
      </c>
      <c r="CA117" s="30">
        <v>44110</v>
      </c>
      <c r="CB117" s="14" t="s">
        <v>316</v>
      </c>
      <c r="CC117" s="31">
        <v>44182</v>
      </c>
      <c r="CD117" s="32" t="s">
        <v>228</v>
      </c>
      <c r="CE117" s="33" t="s">
        <v>320</v>
      </c>
      <c r="CF117" s="33" t="s">
        <v>321</v>
      </c>
      <c r="CG117" s="29">
        <v>100</v>
      </c>
      <c r="CH117" s="29">
        <v>1</v>
      </c>
      <c r="CI117" s="29">
        <v>1</v>
      </c>
      <c r="CJ117" s="29">
        <v>10</v>
      </c>
      <c r="CK117" s="29">
        <v>0</v>
      </c>
      <c r="CL117" s="29">
        <v>1</v>
      </c>
      <c r="CM117" s="29">
        <v>2</v>
      </c>
      <c r="CN117" s="34">
        <f>IF(CJ117&gt;0,((CK117*0.125)+(CL117*0.25)+(CM117*1))/CJ117,"")</f>
        <v>0.22500000000000001</v>
      </c>
      <c r="CO117" s="35">
        <v>44300</v>
      </c>
      <c r="CP117" s="35">
        <v>44301</v>
      </c>
      <c r="CQ117" s="20" t="s">
        <v>322</v>
      </c>
      <c r="CR117" s="35">
        <v>44301</v>
      </c>
      <c r="CS117" s="20" t="s">
        <v>316</v>
      </c>
      <c r="CT117" s="35" t="s">
        <v>323</v>
      </c>
      <c r="CU117" s="35">
        <v>44530</v>
      </c>
      <c r="CV117" s="11" t="s">
        <v>248</v>
      </c>
      <c r="CW117" s="20" t="s">
        <v>324</v>
      </c>
      <c r="CX117" s="11" t="s">
        <v>325</v>
      </c>
      <c r="CY117" s="20">
        <v>40</v>
      </c>
      <c r="CZ117" s="36">
        <v>1</v>
      </c>
      <c r="DA117" s="36">
        <v>1</v>
      </c>
      <c r="DB117" s="36">
        <v>5</v>
      </c>
      <c r="DC117" s="36">
        <v>0</v>
      </c>
      <c r="DD117" s="36">
        <v>0</v>
      </c>
      <c r="DE117" s="36">
        <v>0</v>
      </c>
      <c r="DF117" s="36">
        <v>0</v>
      </c>
      <c r="DG117" s="36">
        <v>0</v>
      </c>
      <c r="DH117" s="37">
        <f>IF(DB117&lt;&gt;"",((DC117*0.125)+(DD117*0.25)+(DE117*0.25)+(DF117*1)+(DG117*1))/DB117,"")</f>
        <v>0</v>
      </c>
      <c r="DI117" s="35">
        <v>44831</v>
      </c>
      <c r="DJ117" s="20" t="s">
        <v>248</v>
      </c>
      <c r="DK117" s="20" t="s">
        <v>235</v>
      </c>
      <c r="DL117" s="20" t="s">
        <v>234</v>
      </c>
      <c r="DM117" s="20">
        <v>55</v>
      </c>
      <c r="DN117" s="20">
        <v>1</v>
      </c>
      <c r="DO117" s="20">
        <v>1</v>
      </c>
      <c r="DP117" s="20">
        <v>5</v>
      </c>
      <c r="DQ117" s="20">
        <v>0</v>
      </c>
      <c r="DR117" s="20">
        <v>0</v>
      </c>
      <c r="DS117" s="20">
        <v>0</v>
      </c>
      <c r="DT117" s="20">
        <v>0</v>
      </c>
      <c r="DU117" s="20">
        <v>0</v>
      </c>
      <c r="DV117" s="37" cm="1">
        <f t="array" ref="DV117">IF(AND(DI117:DP117&lt;&gt;""),((DQ117*0.125)+(DR117*0.25)+(DS117*0.25)+(DT117*1)+(DU117*1))/DP117,"")</f>
        <v>0</v>
      </c>
      <c r="DW117" s="35">
        <v>45049</v>
      </c>
      <c r="DX117" s="35">
        <v>45051</v>
      </c>
      <c r="DY117" s="20" t="s">
        <v>322</v>
      </c>
      <c r="DZ117" s="35">
        <v>45051</v>
      </c>
      <c r="EA117" s="35" t="s">
        <v>316</v>
      </c>
      <c r="EB117" s="38" t="s">
        <v>323</v>
      </c>
      <c r="EC117" s="35">
        <v>45175</v>
      </c>
      <c r="ED117" s="20" t="s">
        <v>248</v>
      </c>
      <c r="EE117" s="20" t="s">
        <v>247</v>
      </c>
      <c r="EF117" s="20">
        <v>66</v>
      </c>
      <c r="EG117" s="20">
        <v>1</v>
      </c>
      <c r="EH117" s="20">
        <v>1</v>
      </c>
      <c r="EI117" s="20">
        <v>5</v>
      </c>
      <c r="EJ117" s="20">
        <v>0</v>
      </c>
      <c r="EK117" s="20">
        <v>0</v>
      </c>
      <c r="EL117" s="20">
        <v>0</v>
      </c>
      <c r="EM117" s="20">
        <v>0</v>
      </c>
      <c r="EN117" s="20">
        <v>0</v>
      </c>
      <c r="EO117" s="20">
        <v>0</v>
      </c>
      <c r="EP117" s="20">
        <v>0</v>
      </c>
      <c r="EQ117" s="20">
        <v>0</v>
      </c>
      <c r="ER117" s="20">
        <v>0</v>
      </c>
      <c r="ES117" s="34">
        <f>IF(EI117&lt;&gt;"",((EJ117*0.125)+((EK117+EL117+EM117+EN117+EO117)*0.25)+((EP117+EQ117+ER117)*1))/EI117,"")</f>
        <v>0</v>
      </c>
      <c r="ET117" s="35">
        <v>45567</v>
      </c>
      <c r="EU117" s="20" t="s">
        <v>248</v>
      </c>
      <c r="EV117" s="20" t="s">
        <v>234</v>
      </c>
      <c r="EW117" s="20">
        <v>65</v>
      </c>
      <c r="EX117" s="20">
        <v>1</v>
      </c>
      <c r="EY117" s="20">
        <v>1</v>
      </c>
      <c r="EZ117" s="20">
        <v>5</v>
      </c>
      <c r="FA117" s="20">
        <v>0</v>
      </c>
      <c r="FB117" s="20">
        <v>0</v>
      </c>
      <c r="FC117" s="20">
        <v>0</v>
      </c>
      <c r="FD117" s="20">
        <v>0</v>
      </c>
      <c r="FE117" s="20">
        <v>0</v>
      </c>
      <c r="FF117" s="20">
        <v>0</v>
      </c>
      <c r="FG117" s="20">
        <v>0</v>
      </c>
      <c r="FH117" s="20">
        <v>0</v>
      </c>
      <c r="FI117" s="20">
        <v>0</v>
      </c>
      <c r="FJ117" s="34">
        <v>0</v>
      </c>
      <c r="FK117" s="39">
        <v>37.429895999999999</v>
      </c>
      <c r="FL117" s="39">
        <v>-107.847702</v>
      </c>
      <c r="FM117" s="39">
        <v>37.068070576177867</v>
      </c>
      <c r="FN117" s="39">
        <v>37.791721423822132</v>
      </c>
      <c r="FO117" s="39">
        <v>-108.30334552130333</v>
      </c>
      <c r="FP117" s="39">
        <v>-107.39205847869667</v>
      </c>
      <c r="FQ117" s="39">
        <v>36.706245152355734</v>
      </c>
      <c r="FR117" s="39">
        <v>38.153546847644265</v>
      </c>
      <c r="FS117" s="39">
        <v>-108.75898904260666</v>
      </c>
      <c r="FT117" s="39">
        <v>-106.93641495739334</v>
      </c>
      <c r="FU117" s="35">
        <v>45945</v>
      </c>
      <c r="FV117" s="20" t="s">
        <v>248</v>
      </c>
      <c r="FW117" s="20" t="s">
        <v>295</v>
      </c>
      <c r="FX117" s="20">
        <v>83</v>
      </c>
      <c r="FY117" s="20">
        <v>2</v>
      </c>
      <c r="FZ117" s="20">
        <v>2</v>
      </c>
      <c r="GA117" s="20">
        <v>7</v>
      </c>
      <c r="GB117" s="20">
        <v>0</v>
      </c>
      <c r="GC117" s="20">
        <v>0</v>
      </c>
      <c r="GD117" s="20">
        <v>0</v>
      </c>
      <c r="GE117" s="20">
        <v>0</v>
      </c>
      <c r="GF117" s="20">
        <v>0</v>
      </c>
      <c r="GG117" s="20">
        <v>0</v>
      </c>
      <c r="GH117" s="20">
        <v>0</v>
      </c>
      <c r="GI117" s="20">
        <v>2</v>
      </c>
      <c r="GJ117" s="20">
        <v>1</v>
      </c>
      <c r="GK117" s="46">
        <f>IF(GA117&lt;&gt;"",((GB117*0.125)+((GC117+GD117+GE117+GF117+GG117)*0.25)+((GH117+GI117+GJ117)*1))/GA117,"")</f>
        <v>0.42857142857142855</v>
      </c>
      <c r="GL117" s="40">
        <v>45947</v>
      </c>
      <c r="GM117" s="40">
        <v>45947</v>
      </c>
      <c r="GN117" s="20" t="s">
        <v>237</v>
      </c>
      <c r="GO117" s="35">
        <v>45950</v>
      </c>
      <c r="GP117" s="20" t="s">
        <v>316</v>
      </c>
      <c r="GQ117" s="35" t="s">
        <v>323</v>
      </c>
      <c r="HH117" s="41" t="str">
        <f>IF(GX117&lt;&gt;"",((GY117*0.125)+((GZ117+HA117+HB117+HC117+HD117)*0.25)+((HE117+HF117+HG117)*1))/GX117,"")</f>
        <v/>
      </c>
    </row>
    <row r="118" spans="1:216" ht="15" customHeight="1" x14ac:dyDescent="0.35">
      <c r="A118" s="11" t="s">
        <v>986</v>
      </c>
      <c r="B118" s="12" t="s">
        <v>987</v>
      </c>
      <c r="C118" s="13">
        <v>43009</v>
      </c>
      <c r="D118" s="13"/>
      <c r="E118" s="14" t="s">
        <v>214</v>
      </c>
      <c r="F118" s="15" t="s">
        <v>988</v>
      </c>
      <c r="G118" s="15" t="s">
        <v>989</v>
      </c>
      <c r="H118" s="14" t="s">
        <v>990</v>
      </c>
      <c r="I118" s="16">
        <v>6107</v>
      </c>
      <c r="J118" s="17">
        <v>19221</v>
      </c>
      <c r="K118" s="18">
        <f ca="1">IF(A118&lt;&gt;"",RANDBETWEEN(1,2000)," ")</f>
        <v>1503</v>
      </c>
      <c r="L118" s="17" cm="1">
        <f t="array" ref="L118">IF(A118&lt;&gt;"",SUMPRODUCT(($E$2:$E$1303="Active") * (FK118 &gt;= $FM$2:$FM$1303) * (FK118 &lt;= $FN$2:$FN$1303) * (FL118 &gt;= $FO$2:$FO$1303) * (FL118 &lt;= $FP$2:$FP$1303)),"")</f>
        <v>1</v>
      </c>
      <c r="M118" s="17" cm="1">
        <f t="array" ref="M118">IF(A118&lt;&gt;"",SUMPRODUCT(($E$2:$E$1303="Active") * (FK118 &gt;= $FQ$2:$FQ$1303) * (FK118 &lt;= $FR$2:$FR$1303) * (FL118 &gt;= $FS$2:$FS$1303) * (FL118 &lt;= $FT$2:$FT$1303)),"")</f>
        <v>5</v>
      </c>
      <c r="N118" s="14" t="s">
        <v>218</v>
      </c>
      <c r="O118" s="14" t="s">
        <v>316</v>
      </c>
      <c r="P118" s="15" t="s">
        <v>991</v>
      </c>
      <c r="Q118" s="14" t="s">
        <v>992</v>
      </c>
      <c r="R118" s="15" t="s">
        <v>993</v>
      </c>
      <c r="S118" s="14" t="s">
        <v>223</v>
      </c>
      <c r="T118" s="20" t="s">
        <v>224</v>
      </c>
      <c r="U118" s="21"/>
      <c r="V118" s="22"/>
      <c r="W118" s="22"/>
      <c r="X118" s="22"/>
      <c r="Y118" s="22"/>
      <c r="Z118" s="22"/>
      <c r="AA118" s="48">
        <v>2024</v>
      </c>
      <c r="AB118" s="43">
        <v>46022.5</v>
      </c>
      <c r="AC118" s="24">
        <v>46023</v>
      </c>
      <c r="AD118" s="25">
        <v>176</v>
      </c>
      <c r="AE118" s="25">
        <v>263</v>
      </c>
      <c r="AF118" s="26">
        <v>276</v>
      </c>
      <c r="AG118" s="20">
        <v>233</v>
      </c>
      <c r="AH118" s="22">
        <v>452</v>
      </c>
      <c r="AI118" s="26">
        <v>599</v>
      </c>
      <c r="AN118" s="27">
        <f>IF(COUNT(DV118,ES118,FJ118,GK118,HH118)&gt;0,AVERAGE(DV118,ES118,FJ118,GK118,HH118),"")</f>
        <v>7.7662655971479491E-2</v>
      </c>
      <c r="AO118" s="28">
        <f>IF((E118&lt;&gt;""),COUNTA(AP118:BW118)+COUNTIF(T118,"No"),"")</f>
        <v>0</v>
      </c>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c r="BX118" s="30">
        <v>43865</v>
      </c>
      <c r="BY118" s="30">
        <v>43874</v>
      </c>
      <c r="BZ118" s="14" t="s">
        <v>226</v>
      </c>
      <c r="CA118" s="30">
        <v>43885</v>
      </c>
      <c r="CB118" s="14" t="s">
        <v>227</v>
      </c>
      <c r="CC118" s="31">
        <v>43780</v>
      </c>
      <c r="CD118" s="32" t="s">
        <v>228</v>
      </c>
      <c r="CE118" s="33" t="s">
        <v>425</v>
      </c>
      <c r="CF118" s="33" t="s">
        <v>325</v>
      </c>
      <c r="CG118" s="29">
        <v>114</v>
      </c>
      <c r="CH118" s="29">
        <v>2</v>
      </c>
      <c r="CI118" s="29">
        <v>2</v>
      </c>
      <c r="CJ118" s="29">
        <v>21</v>
      </c>
      <c r="CK118" s="29">
        <v>1</v>
      </c>
      <c r="CL118" s="29">
        <v>0</v>
      </c>
      <c r="CM118" s="29">
        <v>8</v>
      </c>
      <c r="CN118" s="34">
        <f>IF(CJ118&gt;0,((CK118*0.125)+(CL118*0.25)+(CM118*1))/CJ118,"")</f>
        <v>0.38690476190476192</v>
      </c>
      <c r="CO118" s="35">
        <v>44748</v>
      </c>
      <c r="CP118" s="35">
        <v>44748</v>
      </c>
      <c r="CQ118" s="20" t="s">
        <v>322</v>
      </c>
      <c r="CR118" s="35">
        <v>44751</v>
      </c>
      <c r="CS118" s="20" t="s">
        <v>316</v>
      </c>
      <c r="CT118" s="35" t="s">
        <v>323</v>
      </c>
      <c r="CU118" s="35">
        <v>44522</v>
      </c>
      <c r="CV118" s="11" t="s">
        <v>248</v>
      </c>
      <c r="CW118" s="20" t="s">
        <v>324</v>
      </c>
      <c r="CX118" s="11" t="s">
        <v>325</v>
      </c>
      <c r="CY118" s="20">
        <v>105</v>
      </c>
      <c r="CZ118" s="36">
        <v>4</v>
      </c>
      <c r="DA118" s="36">
        <v>4</v>
      </c>
      <c r="DB118" s="36">
        <v>20</v>
      </c>
      <c r="DC118" s="36">
        <v>0</v>
      </c>
      <c r="DD118" s="36">
        <v>0</v>
      </c>
      <c r="DE118" s="36">
        <v>1</v>
      </c>
      <c r="DF118" s="36">
        <v>1</v>
      </c>
      <c r="DG118" s="36">
        <v>3</v>
      </c>
      <c r="DH118" s="37">
        <f>IF(DB118&lt;&gt;"",((DC118*0.125)+(DD118*0.25)+(DE118*0.25)+(DF118*1)+(DG118*1))/DB118,"")</f>
        <v>0.21249999999999999</v>
      </c>
      <c r="DI118" s="35">
        <v>44835</v>
      </c>
      <c r="DJ118" s="20" t="s">
        <v>248</v>
      </c>
      <c r="DK118" s="20" t="s">
        <v>235</v>
      </c>
      <c r="DL118" s="20" t="s">
        <v>234</v>
      </c>
      <c r="DM118" s="20">
        <v>116</v>
      </c>
      <c r="DN118" s="20">
        <v>4</v>
      </c>
      <c r="DO118" s="20">
        <v>4</v>
      </c>
      <c r="DP118" s="20">
        <v>17</v>
      </c>
      <c r="DQ118" s="20">
        <v>0</v>
      </c>
      <c r="DR118" s="20">
        <v>1</v>
      </c>
      <c r="DS118" s="20">
        <v>0</v>
      </c>
      <c r="DT118" s="20">
        <v>1</v>
      </c>
      <c r="DU118" s="20">
        <v>0</v>
      </c>
      <c r="DV118" s="37" cm="1">
        <f t="array" ref="DV118">IF(AND(DI118:DP118&lt;&gt;""),((DQ118*0.125)+(DR118*0.25)+(DS118*0.25)+(DT118*1)+(DU118*1))/DP118,"")</f>
        <v>7.3529411764705885E-2</v>
      </c>
      <c r="DW118" s="35">
        <v>45412</v>
      </c>
      <c r="DX118" s="35">
        <v>45425</v>
      </c>
      <c r="DY118" s="20" t="s">
        <v>237</v>
      </c>
      <c r="DZ118" s="35">
        <v>45614</v>
      </c>
      <c r="EA118" s="35" t="s">
        <v>316</v>
      </c>
      <c r="EB118" s="38" t="s">
        <v>323</v>
      </c>
      <c r="EC118" s="35">
        <v>45146</v>
      </c>
      <c r="ED118" s="20" t="s">
        <v>248</v>
      </c>
      <c r="EE118" s="20" t="s">
        <v>247</v>
      </c>
      <c r="EF118" s="20">
        <v>147</v>
      </c>
      <c r="EG118" s="20">
        <v>6</v>
      </c>
      <c r="EH118" s="20">
        <v>6</v>
      </c>
      <c r="EI118" s="20">
        <v>22</v>
      </c>
      <c r="EJ118" s="20">
        <v>0</v>
      </c>
      <c r="EK118" s="20">
        <v>0</v>
      </c>
      <c r="EL118" s="20">
        <v>0</v>
      </c>
      <c r="EM118" s="20">
        <v>3</v>
      </c>
      <c r="EN118" s="20">
        <v>0</v>
      </c>
      <c r="EO118" s="20">
        <v>0</v>
      </c>
      <c r="EP118" s="20">
        <v>2</v>
      </c>
      <c r="EQ118" s="20">
        <v>0</v>
      </c>
      <c r="ER118" s="20">
        <v>1</v>
      </c>
      <c r="ES118" s="34">
        <f>IF(EI118&lt;&gt;"",((EJ118*0.125)+((EK118+EL118+EM118+EN118+EO118)*0.25)+((EP118+EQ118+ER118)*1))/EI118,"")</f>
        <v>0.17045454545454544</v>
      </c>
      <c r="ET118" s="35">
        <v>45391</v>
      </c>
      <c r="EU118" s="20" t="s">
        <v>248</v>
      </c>
      <c r="EV118" s="20" t="s">
        <v>247</v>
      </c>
      <c r="EW118" s="20">
        <v>89</v>
      </c>
      <c r="EX118" s="20">
        <v>4</v>
      </c>
      <c r="EY118" s="20">
        <v>3</v>
      </c>
      <c r="EZ118" s="28">
        <v>7</v>
      </c>
      <c r="FA118" s="20">
        <v>0</v>
      </c>
      <c r="FB118" s="20">
        <v>0</v>
      </c>
      <c r="FC118" s="20">
        <v>0</v>
      </c>
      <c r="FD118" s="20">
        <v>0</v>
      </c>
      <c r="FE118" s="20">
        <v>0</v>
      </c>
      <c r="FF118" s="20">
        <v>0</v>
      </c>
      <c r="FG118" s="20">
        <v>0</v>
      </c>
      <c r="FH118" s="20">
        <v>0</v>
      </c>
      <c r="FI118" s="20">
        <v>0</v>
      </c>
      <c r="FJ118" s="34">
        <f>IF(EZ118&lt;&gt;"",((FA118*0.125)+((FB118+FC118+FD118+FE118+FF118)*0.25)+((FG118+FH118+FI118)*1))/EZ118,"")</f>
        <v>0</v>
      </c>
      <c r="FK118" s="39">
        <v>41.753138</v>
      </c>
      <c r="FL118" s="39">
        <v>-72.758694000000006</v>
      </c>
      <c r="FM118" s="39">
        <v>41.391312576177867</v>
      </c>
      <c r="FN118" s="39">
        <v>42.114963423822132</v>
      </c>
      <c r="FO118" s="39">
        <v>-73.243701084342788</v>
      </c>
      <c r="FP118" s="39">
        <v>-72.273686915657223</v>
      </c>
      <c r="FQ118" s="39">
        <v>41.029487152355735</v>
      </c>
      <c r="FR118" s="39">
        <v>42.476788847644265</v>
      </c>
      <c r="FS118" s="39">
        <v>-73.728708168685557</v>
      </c>
      <c r="FT118" s="39">
        <v>-71.788679831314454</v>
      </c>
      <c r="FU118" s="35">
        <v>45832</v>
      </c>
      <c r="FV118" s="20" t="s">
        <v>248</v>
      </c>
      <c r="FW118" s="20" t="s">
        <v>355</v>
      </c>
      <c r="FX118" s="20">
        <v>216</v>
      </c>
      <c r="FY118" s="20">
        <v>4</v>
      </c>
      <c r="FZ118" s="20">
        <v>4</v>
      </c>
      <c r="GA118" s="20">
        <v>15</v>
      </c>
      <c r="GB118" s="20">
        <v>0</v>
      </c>
      <c r="GC118" s="20">
        <v>0</v>
      </c>
      <c r="GD118" s="20">
        <v>0</v>
      </c>
      <c r="GE118" s="20">
        <v>0</v>
      </c>
      <c r="GF118" s="20">
        <v>0</v>
      </c>
      <c r="GG118" s="20">
        <v>0</v>
      </c>
      <c r="GH118" s="20">
        <v>0</v>
      </c>
      <c r="GI118" s="20">
        <v>0</v>
      </c>
      <c r="GJ118" s="20">
        <v>1</v>
      </c>
      <c r="GK118" s="34">
        <f>IF(GA118&lt;&gt;"",((GB118*0.125)+((GC118+GD118+GE118+GF118+GG118)*0.25)+((GH118+GI118+GJ118)*1))/GA118,"")</f>
        <v>6.6666666666666666E-2</v>
      </c>
      <c r="GP118" s="20" t="s">
        <v>316</v>
      </c>
      <c r="GQ118" s="35" t="s">
        <v>323</v>
      </c>
      <c r="HH118" s="41" t="str">
        <f>IF(GX118&lt;&gt;"",((GY118*0.125)+((GZ118+HA118+HB118+HC118+HD118)*0.25)+((HE118+HF118+HG118)*1))/GX118,"")</f>
        <v/>
      </c>
    </row>
    <row r="119" spans="1:216" ht="15" customHeight="1" x14ac:dyDescent="0.35">
      <c r="A119" s="14" t="s">
        <v>994</v>
      </c>
      <c r="B119" s="12" t="s">
        <v>995</v>
      </c>
      <c r="C119" s="13">
        <v>43829</v>
      </c>
      <c r="D119" s="13"/>
      <c r="E119" s="14" t="s">
        <v>214</v>
      </c>
      <c r="F119" s="15" t="s">
        <v>996</v>
      </c>
      <c r="G119" s="15" t="s">
        <v>997</v>
      </c>
      <c r="H119" s="14" t="s">
        <v>990</v>
      </c>
      <c r="I119" s="16">
        <v>6461</v>
      </c>
      <c r="J119" s="17">
        <v>14734</v>
      </c>
      <c r="K119" s="18">
        <f ca="1">IF(A119&lt;&gt;"",RANDBETWEEN(1,2000)," ")</f>
        <v>1356</v>
      </c>
      <c r="L119" s="17" cm="1">
        <f t="array" ref="L119">IF(A119&lt;&gt;"",SUMPRODUCT(($E$2:$E$1303="Active") * (FK119 &gt;= $FM$2:$FM$1303) * (FK119 &lt;= $FN$2:$FN$1303) * (FL119 &gt;= $FO$2:$FO$1303) * (FL119 &lt;= $FP$2:$FP$1303)),"")</f>
        <v>2</v>
      </c>
      <c r="M119" s="17" cm="1">
        <f t="array" ref="M119">IF(A119&lt;&gt;"",SUMPRODUCT(($E$2:$E$1303="Active") * (FK119 &gt;= $FQ$2:$FQ$1303) * (FK119 &lt;= $FR$2:$FR$1303) * (FL119 &gt;= $FS$2:$FS$1303) * (FL119 &lt;= $FT$2:$FT$1303)),"")</f>
        <v>16</v>
      </c>
      <c r="N119" s="14" t="s">
        <v>218</v>
      </c>
      <c r="O119" s="14" t="s">
        <v>316</v>
      </c>
      <c r="P119" s="15" t="s">
        <v>991</v>
      </c>
      <c r="Q119" s="14" t="s">
        <v>992</v>
      </c>
      <c r="R119" s="51" t="s">
        <v>993</v>
      </c>
      <c r="S119" s="14" t="s">
        <v>223</v>
      </c>
      <c r="T119" s="20" t="s">
        <v>224</v>
      </c>
      <c r="U119" s="21"/>
      <c r="V119" s="22"/>
      <c r="W119" s="22"/>
      <c r="X119" s="22"/>
      <c r="Y119" s="22"/>
      <c r="Z119" s="22"/>
      <c r="AA119" s="48">
        <v>2024</v>
      </c>
      <c r="AB119" s="43">
        <v>46022.416666666664</v>
      </c>
      <c r="AC119" s="24">
        <v>46023</v>
      </c>
      <c r="AD119" s="25">
        <v>140</v>
      </c>
      <c r="AE119" s="25">
        <v>198</v>
      </c>
      <c r="AF119" s="26">
        <v>399</v>
      </c>
      <c r="AG119" s="20">
        <v>447</v>
      </c>
      <c r="AH119" s="22">
        <v>365</v>
      </c>
      <c r="AI119" s="26">
        <v>393</v>
      </c>
      <c r="AN119" s="27">
        <f>IF(COUNT(DV119,ES119,FJ119,GK119,HH119)&gt;0,AVERAGE(DV119,ES119,FJ119,GK119,HH119),"")</f>
        <v>0.27058069381598793</v>
      </c>
      <c r="AO119" s="28">
        <f>IF((E119&lt;&gt;""),COUNTA(AP119:BW119)+COUNTIF(T119,"No"),"")</f>
        <v>1</v>
      </c>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t="s">
        <v>998</v>
      </c>
      <c r="BU119" s="29"/>
      <c r="BV119" s="29"/>
      <c r="BW119" s="29"/>
      <c r="BX119" s="30">
        <v>44160</v>
      </c>
      <c r="BY119" s="30">
        <v>44166</v>
      </c>
      <c r="BZ119" s="14" t="s">
        <v>248</v>
      </c>
      <c r="CA119" s="30">
        <v>44167</v>
      </c>
      <c r="CB119" s="14" t="s">
        <v>316</v>
      </c>
      <c r="CC119" s="31">
        <v>44194</v>
      </c>
      <c r="CD119" s="32" t="s">
        <v>228</v>
      </c>
      <c r="CE119" s="33" t="s">
        <v>603</v>
      </c>
      <c r="CF119" s="33" t="s">
        <v>604</v>
      </c>
      <c r="CG119" s="29">
        <v>100</v>
      </c>
      <c r="CH119" s="29">
        <v>4</v>
      </c>
      <c r="CI119" s="29">
        <v>4</v>
      </c>
      <c r="CJ119" s="29">
        <v>10</v>
      </c>
      <c r="CK119" s="29">
        <v>0</v>
      </c>
      <c r="CL119" s="29">
        <v>1</v>
      </c>
      <c r="CM119" s="29">
        <v>3</v>
      </c>
      <c r="CN119" s="34">
        <f>IF(CJ119&gt;0,((CK119*0.125)+(CL119*0.25)+(CM119*1))/CJ119,"")</f>
        <v>0.32500000000000001</v>
      </c>
      <c r="CO119" s="35">
        <v>44756</v>
      </c>
      <c r="CP119" s="35">
        <v>44756</v>
      </c>
      <c r="CQ119" s="20" t="s">
        <v>322</v>
      </c>
      <c r="CR119" s="35">
        <v>44771</v>
      </c>
      <c r="CS119" s="20" t="s">
        <v>316</v>
      </c>
      <c r="CT119" s="35" t="s">
        <v>323</v>
      </c>
      <c r="CU119" s="35">
        <v>44522</v>
      </c>
      <c r="CV119" s="11" t="s">
        <v>248</v>
      </c>
      <c r="CW119" s="20" t="s">
        <v>324</v>
      </c>
      <c r="CX119" s="11" t="s">
        <v>325</v>
      </c>
      <c r="CY119" s="20">
        <v>89</v>
      </c>
      <c r="CZ119" s="36">
        <v>4</v>
      </c>
      <c r="DA119" s="36">
        <v>4</v>
      </c>
      <c r="DB119" s="36">
        <v>16</v>
      </c>
      <c r="DC119" s="36">
        <v>0</v>
      </c>
      <c r="DD119" s="36">
        <v>0</v>
      </c>
      <c r="DE119" s="36">
        <v>0</v>
      </c>
      <c r="DF119" s="36">
        <v>1</v>
      </c>
      <c r="DG119" s="36">
        <v>0</v>
      </c>
      <c r="DH119" s="37">
        <f>IF(DB119&lt;&gt;"",((DC119*0.125)+(DD119*0.25)+(DE119*0.25)+(DF119*1)+(DG119*1))/DB119,"")</f>
        <v>6.25E-2</v>
      </c>
      <c r="DI119" s="35">
        <v>44837</v>
      </c>
      <c r="DJ119" s="20" t="s">
        <v>248</v>
      </c>
      <c r="DK119" s="20" t="s">
        <v>235</v>
      </c>
      <c r="DL119" s="20" t="s">
        <v>234</v>
      </c>
      <c r="DM119" s="20">
        <v>186</v>
      </c>
      <c r="DN119" s="20">
        <v>5</v>
      </c>
      <c r="DO119" s="20">
        <v>5</v>
      </c>
      <c r="DP119" s="20">
        <v>15</v>
      </c>
      <c r="DQ119" s="20">
        <v>0</v>
      </c>
      <c r="DR119" s="20">
        <v>0</v>
      </c>
      <c r="DS119" s="20">
        <v>2</v>
      </c>
      <c r="DT119" s="20">
        <v>0</v>
      </c>
      <c r="DU119" s="20">
        <v>0</v>
      </c>
      <c r="DV119" s="37" cm="1">
        <f t="array" ref="DV119">IF(AND(DI119:DP119&lt;&gt;""),((DQ119*0.125)+(DR119*0.25)+(DS119*0.25)+(DT119*1)+(DU119*1))/DP119,"")</f>
        <v>3.3333333333333333E-2</v>
      </c>
      <c r="DW119" s="35" t="s">
        <v>999</v>
      </c>
      <c r="DX119" s="35">
        <v>45361</v>
      </c>
      <c r="DY119" s="20" t="s">
        <v>237</v>
      </c>
      <c r="DZ119" s="35">
        <v>45614</v>
      </c>
      <c r="EA119" s="35" t="s">
        <v>316</v>
      </c>
      <c r="EB119" s="38" t="s">
        <v>323</v>
      </c>
      <c r="EC119" s="35">
        <v>45146</v>
      </c>
      <c r="ED119" s="20" t="s">
        <v>248</v>
      </c>
      <c r="EE119" s="20" t="s">
        <v>247</v>
      </c>
      <c r="EF119" s="20">
        <v>199</v>
      </c>
      <c r="EG119" s="20">
        <v>6</v>
      </c>
      <c r="EH119" s="20">
        <v>6</v>
      </c>
      <c r="EI119" s="20">
        <v>26</v>
      </c>
      <c r="EJ119" s="20">
        <v>0</v>
      </c>
      <c r="EK119" s="20">
        <v>0</v>
      </c>
      <c r="EL119" s="20">
        <v>0</v>
      </c>
      <c r="EM119" s="20">
        <v>0</v>
      </c>
      <c r="EN119" s="20">
        <v>0</v>
      </c>
      <c r="EO119" s="20">
        <v>1</v>
      </c>
      <c r="EP119" s="20">
        <v>0</v>
      </c>
      <c r="EQ119" s="20">
        <v>1</v>
      </c>
      <c r="ER119" s="20">
        <v>4</v>
      </c>
      <c r="ES119" s="34">
        <f>IF(EI119&lt;&gt;"",((EJ119*0.125)+((EK119+EL119+EM119+EN119+EO119)*0.25)+((EP119+EQ119+ER119)*1))/EI119,"")</f>
        <v>0.20192307692307693</v>
      </c>
      <c r="ET119" s="35">
        <v>45384</v>
      </c>
      <c r="EU119" s="20" t="s">
        <v>228</v>
      </c>
      <c r="EV119" s="20" t="s">
        <v>247</v>
      </c>
      <c r="EW119" s="20">
        <v>246</v>
      </c>
      <c r="EX119" s="20">
        <v>4</v>
      </c>
      <c r="EY119" s="20">
        <v>3</v>
      </c>
      <c r="EZ119" s="28">
        <v>20</v>
      </c>
      <c r="FA119" s="20">
        <v>0</v>
      </c>
      <c r="FB119" s="20">
        <v>0</v>
      </c>
      <c r="FC119" s="20">
        <v>0</v>
      </c>
      <c r="FD119" s="20">
        <v>0</v>
      </c>
      <c r="FE119" s="20">
        <v>0</v>
      </c>
      <c r="FF119" s="20">
        <v>0</v>
      </c>
      <c r="FG119" s="20">
        <v>3</v>
      </c>
      <c r="FH119" s="20">
        <v>1</v>
      </c>
      <c r="FI119" s="20">
        <v>4</v>
      </c>
      <c r="FJ119" s="46">
        <f>IF(EZ119&lt;&gt;"",((FA119*0.125)+((FB119+FC119+FD119+FE119+FF119)*0.25)+((FG119+FH119+FI119)*1))/EZ119,"")</f>
        <v>0.4</v>
      </c>
      <c r="FK119" s="39">
        <v>41.238245999999997</v>
      </c>
      <c r="FL119" s="39">
        <v>-73.065888999999999</v>
      </c>
      <c r="FM119" s="39">
        <v>40.876420576177864</v>
      </c>
      <c r="FN119" s="39">
        <v>41.600071423822129</v>
      </c>
      <c r="FO119" s="39">
        <v>-73.547055791354097</v>
      </c>
      <c r="FP119" s="39">
        <v>-72.5847222086459</v>
      </c>
      <c r="FQ119" s="39">
        <v>40.514595152355731</v>
      </c>
      <c r="FR119" s="39">
        <v>41.961896847644262</v>
      </c>
      <c r="FS119" s="39">
        <v>-74.02822258270821</v>
      </c>
      <c r="FT119" s="39">
        <v>-72.103555417291787</v>
      </c>
      <c r="FU119" s="35">
        <v>45791</v>
      </c>
      <c r="FV119" s="20" t="s">
        <v>248</v>
      </c>
      <c r="FW119" s="20" t="s">
        <v>258</v>
      </c>
      <c r="FX119" s="20">
        <v>213</v>
      </c>
      <c r="FY119" s="20">
        <v>5</v>
      </c>
      <c r="FZ119" s="20">
        <v>5</v>
      </c>
      <c r="GA119" s="20">
        <v>17</v>
      </c>
      <c r="GB119" s="20">
        <v>0</v>
      </c>
      <c r="GC119" s="20">
        <v>0</v>
      </c>
      <c r="GD119" s="20">
        <v>0</v>
      </c>
      <c r="GE119" s="20">
        <v>1</v>
      </c>
      <c r="GF119" s="20">
        <v>0</v>
      </c>
      <c r="GG119" s="20">
        <v>0</v>
      </c>
      <c r="GH119" s="20">
        <v>0</v>
      </c>
      <c r="GI119" s="20">
        <v>2</v>
      </c>
      <c r="GJ119" s="20">
        <v>4</v>
      </c>
      <c r="GK119" s="46">
        <f>IF(GA119&lt;&gt;"",((GB119*0.125)+((GC119+GD119+GE119+GF119+GG119)*0.25)+((GH119+GI119+GJ119)*1))/GA119,"")</f>
        <v>0.36764705882352944</v>
      </c>
      <c r="GP119" s="20" t="s">
        <v>316</v>
      </c>
      <c r="GQ119" s="35" t="s">
        <v>323</v>
      </c>
      <c r="GR119" s="35">
        <v>46057</v>
      </c>
      <c r="GS119" s="20" t="s">
        <v>248</v>
      </c>
      <c r="GT119" s="20" t="s">
        <v>247</v>
      </c>
      <c r="GU119" s="20">
        <v>212</v>
      </c>
      <c r="GV119" s="20">
        <v>4</v>
      </c>
      <c r="GW119" s="20">
        <v>4</v>
      </c>
      <c r="GX119" s="20">
        <v>15</v>
      </c>
      <c r="GY119" s="20">
        <v>0</v>
      </c>
      <c r="GZ119" s="20">
        <v>0</v>
      </c>
      <c r="HA119" s="20">
        <v>0</v>
      </c>
      <c r="HB119" s="20">
        <f>1</f>
        <v>1</v>
      </c>
      <c r="HC119" s="20">
        <v>0</v>
      </c>
      <c r="HD119" s="20">
        <v>0</v>
      </c>
      <c r="HE119" s="20">
        <f>1+1+1</f>
        <v>3</v>
      </c>
      <c r="HF119" s="20">
        <v>0</v>
      </c>
      <c r="HG119" s="20">
        <f>1+1</f>
        <v>2</v>
      </c>
      <c r="HH119" s="46">
        <f>IF(GX119&lt;&gt;"",((GY119*0.125)+((GZ119+HA119+HB119+HC119+HD119)*0.25)+((HE119+HF119+HG119)*1))/GX119,"")</f>
        <v>0.35</v>
      </c>
    </row>
    <row r="120" spans="1:216" ht="15" customHeight="1" x14ac:dyDescent="0.35">
      <c r="A120" s="11" t="s">
        <v>1000</v>
      </c>
      <c r="B120" s="12" t="s">
        <v>1001</v>
      </c>
      <c r="C120" s="13">
        <v>43009</v>
      </c>
      <c r="D120" s="13">
        <v>45882</v>
      </c>
      <c r="E120" s="14" t="s">
        <v>214</v>
      </c>
      <c r="F120" s="15" t="s">
        <v>1002</v>
      </c>
      <c r="G120" s="15" t="s">
        <v>1003</v>
      </c>
      <c r="H120" s="14" t="s">
        <v>990</v>
      </c>
      <c r="I120" s="16">
        <v>6810</v>
      </c>
      <c r="J120" s="17">
        <v>55200</v>
      </c>
      <c r="K120" s="18">
        <f ca="1">IF(A120&lt;&gt;"",RANDBETWEEN(1,2000)," ")</f>
        <v>1265</v>
      </c>
      <c r="L120" s="17" cm="1">
        <f t="array" ref="L120">IF(A120&lt;&gt;"",SUMPRODUCT(($E$2:$E$1303="Active") * (FK120 &gt;= $FM$2:$FM$1303) * (FK120 &lt;= $FN$2:$FN$1303) * (FL120 &gt;= $FO$2:$FO$1303) * (FL120 &lt;= $FP$2:$FP$1303)),"")</f>
        <v>5</v>
      </c>
      <c r="M120" s="17" cm="1">
        <f t="array" ref="M120">IF(A120&lt;&gt;"",SUMPRODUCT(($E$2:$E$1303="Active") * (FK120 &gt;= $FQ$2:$FQ$1303) * (FK120 &lt;= $FR$2:$FR$1303) * (FL120 &gt;= $FS$2:$FS$1303) * (FL120 &lt;= $FT$2:$FT$1303)),"")</f>
        <v>23</v>
      </c>
      <c r="N120" s="14" t="s">
        <v>287</v>
      </c>
      <c r="O120" s="14" t="s">
        <v>219</v>
      </c>
      <c r="P120" s="15" t="s">
        <v>1004</v>
      </c>
      <c r="Q120" s="14" t="s">
        <v>1005</v>
      </c>
      <c r="R120" s="15" t="s">
        <v>1006</v>
      </c>
      <c r="S120" s="14" t="s">
        <v>224</v>
      </c>
      <c r="T120" s="20" t="s">
        <v>224</v>
      </c>
      <c r="U120" s="21"/>
      <c r="V120" s="22"/>
      <c r="W120" s="22"/>
      <c r="X120" s="22"/>
      <c r="Y120" s="22"/>
      <c r="Z120" s="22"/>
      <c r="AA120" s="48" t="s">
        <v>347</v>
      </c>
      <c r="AB120" s="43">
        <v>46022.479166666664</v>
      </c>
      <c r="AC120" s="24">
        <v>46023</v>
      </c>
      <c r="AD120" s="25">
        <v>114</v>
      </c>
      <c r="AE120" s="25">
        <v>231</v>
      </c>
      <c r="AF120" s="26">
        <v>313</v>
      </c>
      <c r="AG120" s="20">
        <v>337</v>
      </c>
      <c r="AH120" s="22">
        <v>358</v>
      </c>
      <c r="AI120" s="26">
        <v>237</v>
      </c>
      <c r="AN120" s="27">
        <f>IF(COUNT(DV120,ES120,FJ120,GK120,HH120)&gt;0,AVERAGE(DV120,ES120,FJ120,GK120,HH120),"")</f>
        <v>3.3333333333333333E-2</v>
      </c>
      <c r="AO120" s="28">
        <f>IF((E120&lt;&gt;""),COUNTA(AP120:BW120)+COUNTIF(T120,"No"),"")</f>
        <v>0</v>
      </c>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30">
        <v>43880</v>
      </c>
      <c r="BY120" s="30">
        <v>43894</v>
      </c>
      <c r="BZ120" s="14" t="s">
        <v>228</v>
      </c>
      <c r="CA120" s="30">
        <v>43906</v>
      </c>
      <c r="CB120" s="14" t="s">
        <v>227</v>
      </c>
      <c r="CC120" s="31">
        <v>43768</v>
      </c>
      <c r="CD120" s="32" t="s">
        <v>228</v>
      </c>
      <c r="CE120" s="33" t="s">
        <v>425</v>
      </c>
      <c r="CF120" s="33" t="s">
        <v>325</v>
      </c>
      <c r="CG120" s="29">
        <v>78</v>
      </c>
      <c r="CH120" s="29">
        <v>3</v>
      </c>
      <c r="CI120" s="29">
        <v>3</v>
      </c>
      <c r="CJ120" s="29">
        <v>15</v>
      </c>
      <c r="CK120" s="29">
        <v>2</v>
      </c>
      <c r="CL120" s="29">
        <v>4</v>
      </c>
      <c r="CM120" s="29">
        <v>2</v>
      </c>
      <c r="CN120" s="34">
        <f>IF(CJ120&gt;0,((CK120*0.125)+(CL120*0.25)+(CM120*1))/CJ120,"")</f>
        <v>0.21666666666666667</v>
      </c>
      <c r="CO120" s="35">
        <v>44439</v>
      </c>
      <c r="CP120" s="35">
        <v>44445</v>
      </c>
      <c r="CQ120" s="20" t="s">
        <v>507</v>
      </c>
      <c r="CR120" s="35">
        <v>44470</v>
      </c>
      <c r="CS120" s="20" t="s">
        <v>232</v>
      </c>
      <c r="CT120" s="35">
        <v>44449</v>
      </c>
      <c r="CU120" s="35">
        <v>44442</v>
      </c>
      <c r="CV120" s="11" t="s">
        <v>228</v>
      </c>
      <c r="CW120" s="20" t="s">
        <v>233</v>
      </c>
      <c r="CX120" s="11" t="s">
        <v>234</v>
      </c>
      <c r="CY120" s="20">
        <v>85</v>
      </c>
      <c r="CZ120" s="36">
        <v>3</v>
      </c>
      <c r="DA120" s="36">
        <v>3</v>
      </c>
      <c r="DB120" s="36">
        <v>10</v>
      </c>
      <c r="DC120" s="36">
        <v>1</v>
      </c>
      <c r="DD120" s="36">
        <v>0</v>
      </c>
      <c r="DE120" s="36">
        <v>0</v>
      </c>
      <c r="DF120" s="36">
        <v>0</v>
      </c>
      <c r="DG120" s="36">
        <v>1</v>
      </c>
      <c r="DH120" s="37">
        <f>IF(DB120&gt;0,((DC120*0.125)+(DD120*0.25)+(DE120*0.25)+(DF120*1)+(DG120*1))/DB120,"")</f>
        <v>0.1125</v>
      </c>
      <c r="DI120" s="35">
        <v>44805</v>
      </c>
      <c r="DJ120" s="20" t="s">
        <v>228</v>
      </c>
      <c r="DK120" s="20" t="s">
        <v>235</v>
      </c>
      <c r="DL120" s="20" t="s">
        <v>234</v>
      </c>
      <c r="DM120" s="20">
        <v>150</v>
      </c>
      <c r="DN120" s="20">
        <v>3</v>
      </c>
      <c r="DO120" s="20">
        <v>3</v>
      </c>
      <c r="DP120" s="20">
        <v>15</v>
      </c>
      <c r="DQ120" s="20">
        <v>0</v>
      </c>
      <c r="DR120" s="20">
        <v>1</v>
      </c>
      <c r="DS120" s="20">
        <v>2</v>
      </c>
      <c r="DT120" s="20">
        <v>0</v>
      </c>
      <c r="DU120" s="20">
        <v>0</v>
      </c>
      <c r="DV120" s="37" cm="1">
        <f t="array" ref="DV120">IF(AND(DI120:DP120&lt;&gt;""),((DQ120*0.125)+(DR120*0.25)+(DS120*0.25)+(DT120*1)+(DU120*1))/DP120,"")</f>
        <v>0.05</v>
      </c>
      <c r="DW120" s="35">
        <v>45089</v>
      </c>
      <c r="DX120" s="35">
        <v>45093</v>
      </c>
      <c r="DY120" s="20" t="s">
        <v>237</v>
      </c>
      <c r="DZ120" s="35">
        <v>45096</v>
      </c>
      <c r="EA120" s="35" t="s">
        <v>232</v>
      </c>
      <c r="EB120" s="40">
        <v>45100</v>
      </c>
      <c r="EC120" s="35">
        <v>45268</v>
      </c>
      <c r="ED120" s="20" t="s">
        <v>228</v>
      </c>
      <c r="EE120" s="20" t="s">
        <v>247</v>
      </c>
      <c r="EF120" s="20">
        <v>163</v>
      </c>
      <c r="EG120" s="20">
        <v>3</v>
      </c>
      <c r="EH120" s="20">
        <v>3</v>
      </c>
      <c r="EI120" s="20">
        <v>13</v>
      </c>
      <c r="EJ120" s="20">
        <v>0</v>
      </c>
      <c r="EK120" s="20">
        <v>0</v>
      </c>
      <c r="EL120" s="20">
        <v>0</v>
      </c>
      <c r="EM120" s="20">
        <v>0</v>
      </c>
      <c r="EN120" s="20">
        <v>0</v>
      </c>
      <c r="EO120" s="20">
        <v>0</v>
      </c>
      <c r="EP120" s="20">
        <v>0</v>
      </c>
      <c r="EQ120" s="20">
        <v>0</v>
      </c>
      <c r="ER120" s="20">
        <v>0</v>
      </c>
      <c r="ES120" s="34">
        <f>IF(EI120&lt;&gt;"",((EJ120*0.125)+((EK120+EL120+EM120+EN120+EO120)*0.25)+((EP120+EQ120+ER120)*1))/EI120,"")</f>
        <v>0</v>
      </c>
      <c r="ET120" s="35">
        <v>45582</v>
      </c>
      <c r="EU120" s="20" t="s">
        <v>248</v>
      </c>
      <c r="EV120" s="20" t="s">
        <v>234</v>
      </c>
      <c r="EW120" s="20">
        <v>196</v>
      </c>
      <c r="EX120" s="20">
        <v>2</v>
      </c>
      <c r="EY120" s="20">
        <v>2</v>
      </c>
      <c r="EZ120" s="20">
        <v>16</v>
      </c>
      <c r="FA120" s="20">
        <v>0</v>
      </c>
      <c r="FB120" s="20">
        <v>0</v>
      </c>
      <c r="FC120" s="20">
        <v>0</v>
      </c>
      <c r="FD120" s="20">
        <v>0</v>
      </c>
      <c r="FE120" s="20">
        <v>0</v>
      </c>
      <c r="FF120" s="20">
        <v>0</v>
      </c>
      <c r="FG120" s="20">
        <v>0</v>
      </c>
      <c r="FH120" s="20">
        <v>0</v>
      </c>
      <c r="FI120" s="20">
        <v>0</v>
      </c>
      <c r="FJ120" s="34">
        <f>IF(EZ120&lt;&gt;"",((FA120*0.125)+((FB120+FC120+FD120+FE120+FF120)*0.25)+((FG120+FH120+FI120)*1))/EZ120,"")</f>
        <v>0</v>
      </c>
      <c r="FK120" s="39">
        <v>41.378687999999997</v>
      </c>
      <c r="FL120" s="39">
        <v>-73.472131000000005</v>
      </c>
      <c r="FM120" s="39">
        <v>41.016862576177864</v>
      </c>
      <c r="FN120" s="39">
        <v>41.740513423822129</v>
      </c>
      <c r="FO120" s="39">
        <v>-73.954335367660988</v>
      </c>
      <c r="FP120" s="39">
        <v>-72.989926632339021</v>
      </c>
      <c r="FQ120" s="39">
        <v>40.655037152355732</v>
      </c>
      <c r="FR120" s="39">
        <v>42.102338847644262</v>
      </c>
      <c r="FS120" s="39">
        <v>-74.436539735321972</v>
      </c>
      <c r="FT120" s="39">
        <v>-72.507722264678037</v>
      </c>
      <c r="FU120" s="35">
        <v>45903</v>
      </c>
      <c r="FV120" s="20" t="s">
        <v>248</v>
      </c>
      <c r="FW120" s="20" t="s">
        <v>295</v>
      </c>
      <c r="FX120" s="20">
        <v>169</v>
      </c>
      <c r="FY120" s="20">
        <v>1</v>
      </c>
      <c r="FZ120" s="20">
        <v>1</v>
      </c>
      <c r="GA120" s="20">
        <v>12</v>
      </c>
      <c r="GB120" s="20">
        <v>0</v>
      </c>
      <c r="GC120" s="20">
        <v>0</v>
      </c>
      <c r="GD120" s="20">
        <v>0</v>
      </c>
      <c r="GE120" s="20">
        <v>0</v>
      </c>
      <c r="GF120" s="20">
        <v>0</v>
      </c>
      <c r="GG120" s="20">
        <v>0</v>
      </c>
      <c r="GH120" s="20">
        <v>0</v>
      </c>
      <c r="GI120" s="20">
        <v>0</v>
      </c>
      <c r="GJ120" s="20">
        <v>1</v>
      </c>
      <c r="GK120" s="34">
        <f>IF(GA120&lt;&gt;"",((GB120*0.125)+((GC120+GD120+GE120+GF120+GG120)*0.25)+((GH120+GI120+GJ120)*1))/GA120,"")</f>
        <v>8.3333333333333329E-2</v>
      </c>
      <c r="GL120" s="40">
        <v>45859</v>
      </c>
      <c r="GM120" s="40">
        <v>45873</v>
      </c>
      <c r="GN120" s="20" t="s">
        <v>237</v>
      </c>
      <c r="GO120" s="35">
        <v>45873</v>
      </c>
      <c r="GP120" s="20" t="s">
        <v>232</v>
      </c>
      <c r="GQ120" s="35">
        <v>45884</v>
      </c>
      <c r="HH120" s="34" t="str">
        <f>IF(GX120&lt;&gt;"",((GY120*0.125)+((GZ120+HA120+HB120+HC120+HD120)*0.25)+((HE120+HF120+HG120)*1))/GX120,"")</f>
        <v/>
      </c>
    </row>
    <row r="121" spans="1:216" ht="15" customHeight="1" x14ac:dyDescent="0.35">
      <c r="A121" s="11" t="s">
        <v>1007</v>
      </c>
      <c r="B121" s="12" t="s">
        <v>1008</v>
      </c>
      <c r="C121" s="43">
        <v>45401</v>
      </c>
      <c r="D121" s="43">
        <v>45699</v>
      </c>
      <c r="E121" s="11" t="s">
        <v>214</v>
      </c>
      <c r="F121" s="19" t="s">
        <v>1009</v>
      </c>
      <c r="G121" s="19" t="s">
        <v>1010</v>
      </c>
      <c r="H121" s="11" t="s">
        <v>1011</v>
      </c>
      <c r="I121" s="42">
        <v>19980</v>
      </c>
      <c r="J121" s="17">
        <v>235</v>
      </c>
      <c r="K121" s="18">
        <f ca="1">IF(A121&lt;&gt;"",RANDBETWEEN(1,2000)," ")</f>
        <v>239</v>
      </c>
      <c r="L121" s="17" cm="1">
        <f t="array" ref="L121">IF(A121&lt;&gt;"",SUMPRODUCT(($E$2:$E$1303="Active") * (FK121 &gt;= $FM$2:$FM$1303) * (FK121 &lt;= $FN$2:$FN$1303) * (FL121 &gt;= $FO$2:$FO$1303) * (FL121 &lt;= $FP$2:$FP$1303)),"")</f>
        <v>2</v>
      </c>
      <c r="M121" s="17" cm="1">
        <f t="array" ref="M121">IF(A121&lt;&gt;"",SUMPRODUCT(($E$2:$E$1303="Active") * (FK121 &gt;= $FQ$2:$FQ$1303) * (FK121 &lt;= $FR$2:$FR$1303) * (FL121 &gt;= $FS$2:$FS$1303) * (FL121 &lt;= $FT$2:$FT$1303)),"")</f>
        <v>6</v>
      </c>
      <c r="N121" s="11" t="s">
        <v>218</v>
      </c>
      <c r="O121" s="14" t="s">
        <v>219</v>
      </c>
      <c r="P121" s="19" t="s">
        <v>1012</v>
      </c>
      <c r="Q121" s="11" t="s">
        <v>1013</v>
      </c>
      <c r="R121" s="19" t="s">
        <v>1014</v>
      </c>
      <c r="S121" s="11" t="s">
        <v>223</v>
      </c>
      <c r="T121" s="20" t="s">
        <v>224</v>
      </c>
      <c r="AB121" s="43">
        <v>46003.541666666664</v>
      </c>
      <c r="AC121" s="24">
        <v>46023</v>
      </c>
      <c r="AF121" s="26"/>
      <c r="AH121" s="22">
        <v>87</v>
      </c>
      <c r="AI121" s="26">
        <v>83</v>
      </c>
      <c r="AN121" s="27">
        <f>IF(COUNT(DV121,ES121,FJ121,GK121,HH121)&gt;0,AVERAGE(DV121,ES121,FJ121,GK121,HH121),"")</f>
        <v>0.21428571428571427</v>
      </c>
      <c r="AO121" s="28">
        <f>IF((E121&lt;&gt;""),COUNTA(AP121:BW121)+COUNTIF(T121,"No"),"")</f>
        <v>0</v>
      </c>
      <c r="DW121" s="35">
        <v>45090</v>
      </c>
      <c r="DX121" s="35">
        <v>45401</v>
      </c>
      <c r="DY121" s="20" t="s">
        <v>409</v>
      </c>
      <c r="DZ121" s="35">
        <v>45401</v>
      </c>
      <c r="EA121" s="35" t="s">
        <v>410</v>
      </c>
      <c r="ET121" s="35">
        <v>45526</v>
      </c>
      <c r="EU121" s="20" t="s">
        <v>248</v>
      </c>
      <c r="EV121" s="20" t="s">
        <v>234</v>
      </c>
      <c r="EW121" s="20">
        <v>15</v>
      </c>
      <c r="EX121" s="20">
        <v>1</v>
      </c>
      <c r="EY121" s="20">
        <v>1</v>
      </c>
      <c r="EZ121" s="20">
        <v>5</v>
      </c>
      <c r="FA121" s="20">
        <v>0</v>
      </c>
      <c r="FB121" s="20">
        <v>0</v>
      </c>
      <c r="FC121" s="20">
        <v>0</v>
      </c>
      <c r="FD121" s="20">
        <v>0</v>
      </c>
      <c r="FE121" s="20">
        <v>0</v>
      </c>
      <c r="FF121" s="20">
        <v>0</v>
      </c>
      <c r="FG121" s="20">
        <v>0</v>
      </c>
      <c r="FH121" s="20">
        <v>0</v>
      </c>
      <c r="FI121" s="20">
        <v>0</v>
      </c>
      <c r="FJ121" s="34">
        <f>IF(EZ121&lt;&gt;"",((FA121*0.125)+((FB121+FC121+FD121+FE121+FF121)*0.25)+((FG121+FH121+FI121)*1))/EZ121,"")</f>
        <v>0</v>
      </c>
      <c r="FK121" s="39">
        <v>39.070632000000003</v>
      </c>
      <c r="FL121" s="39">
        <v>-75.570177000000001</v>
      </c>
      <c r="FM121" s="39">
        <v>38.708806576177871</v>
      </c>
      <c r="FN121" s="39">
        <v>39.432457423822136</v>
      </c>
      <c r="FO121" s="39">
        <v>-76.036224921018345</v>
      </c>
      <c r="FP121" s="39">
        <v>-75.104129078981657</v>
      </c>
      <c r="FQ121" s="39">
        <v>38.346981152355738</v>
      </c>
      <c r="FR121" s="39">
        <v>39.794282847644268</v>
      </c>
      <c r="FS121" s="39">
        <v>-76.502272842036689</v>
      </c>
      <c r="FT121" s="39">
        <v>-74.638081157963313</v>
      </c>
      <c r="FU121" s="35">
        <v>45691</v>
      </c>
      <c r="FV121" s="20" t="s">
        <v>248</v>
      </c>
      <c r="FW121" s="20" t="s">
        <v>247</v>
      </c>
      <c r="FX121" s="20">
        <v>72</v>
      </c>
      <c r="FY121" s="20">
        <v>4</v>
      </c>
      <c r="FZ121" s="20">
        <v>4</v>
      </c>
      <c r="GA121" s="20">
        <v>7</v>
      </c>
      <c r="GB121" s="20">
        <v>0</v>
      </c>
      <c r="GC121" s="20">
        <v>0</v>
      </c>
      <c r="GD121" s="20">
        <v>0</v>
      </c>
      <c r="GE121" s="20">
        <v>0</v>
      </c>
      <c r="GF121" s="20">
        <v>0</v>
      </c>
      <c r="GG121" s="20">
        <v>0</v>
      </c>
      <c r="GH121" s="20">
        <v>0</v>
      </c>
      <c r="GI121" s="20">
        <v>1</v>
      </c>
      <c r="GJ121" s="20">
        <v>2</v>
      </c>
      <c r="GK121" s="46">
        <f>IF(GA121&lt;&gt;"",((GB121*0.125)+((GC121+GD121+GE121+GF121+GG121)*0.25)+((GH121+GI121+GJ121)*1))/GA121,"")</f>
        <v>0.42857142857142855</v>
      </c>
      <c r="GP121" s="20" t="s">
        <v>232</v>
      </c>
      <c r="HH121" s="34" t="str">
        <f>IF(GX121&lt;&gt;"",((GY121*0.125)+((GZ121+HA121+HB121+HC121+HD121)*0.25)+((HE121+HF121+HG121)*1))/GX121,"")</f>
        <v/>
      </c>
    </row>
    <row r="122" spans="1:216" ht="15" customHeight="1" x14ac:dyDescent="0.35">
      <c r="A122" s="11" t="s">
        <v>1015</v>
      </c>
      <c r="B122" s="12" t="s">
        <v>1016</v>
      </c>
      <c r="C122" s="13">
        <v>43009</v>
      </c>
      <c r="D122" s="13">
        <v>46002</v>
      </c>
      <c r="E122" s="14" t="s">
        <v>214</v>
      </c>
      <c r="F122" s="15" t="s">
        <v>1017</v>
      </c>
      <c r="G122" s="15" t="s">
        <v>1018</v>
      </c>
      <c r="H122" s="14" t="s">
        <v>1011</v>
      </c>
      <c r="I122" s="16">
        <v>19902</v>
      </c>
      <c r="J122" s="17">
        <v>108</v>
      </c>
      <c r="K122" s="18">
        <f ca="1">IF(A122&lt;&gt;"",RANDBETWEEN(1,2000)," ")</f>
        <v>40</v>
      </c>
      <c r="L122" s="17" cm="1">
        <f t="array" ref="L122">IF(A122&lt;&gt;"",SUMPRODUCT(($E$2:$E$1303="Active") * (FK122 &gt;= $FM$2:$FM$1303) * (FK122 &lt;= $FN$2:$FN$1303) * (FL122 &gt;= $FO$2:$FO$1303) * (FL122 &lt;= $FP$2:$FP$1303)),"")</f>
        <v>2</v>
      </c>
      <c r="M122" s="17" cm="1">
        <f t="array" ref="M122">IF(A122&lt;&gt;"",SUMPRODUCT(($E$2:$E$1303="Active") * (FK122 &gt;= $FQ$2:$FQ$1303) * (FK122 &lt;= $FR$2:$FR$1303) * (FL122 &gt;= $FS$2:$FS$1303) * (FL122 &lt;= $FT$2:$FT$1303)),"")</f>
        <v>7</v>
      </c>
      <c r="N122" s="14" t="s">
        <v>287</v>
      </c>
      <c r="O122" s="14" t="s">
        <v>219</v>
      </c>
      <c r="P122" s="15" t="s">
        <v>1019</v>
      </c>
      <c r="Q122" s="14" t="s">
        <v>1020</v>
      </c>
      <c r="R122" s="15" t="s">
        <v>1021</v>
      </c>
      <c r="S122" s="14" t="s">
        <v>223</v>
      </c>
      <c r="T122" s="20" t="s">
        <v>224</v>
      </c>
      <c r="U122" s="21"/>
      <c r="V122" s="22"/>
      <c r="W122" s="22"/>
      <c r="X122" s="22"/>
      <c r="Y122" s="22"/>
      <c r="Z122" s="22"/>
      <c r="AA122" s="48" t="s">
        <v>347</v>
      </c>
      <c r="AB122" s="43">
        <v>46020.375</v>
      </c>
      <c r="AC122" s="24">
        <v>46023</v>
      </c>
      <c r="AD122" s="25">
        <v>101</v>
      </c>
      <c r="AE122" s="25">
        <v>211</v>
      </c>
      <c r="AF122" s="26">
        <v>336</v>
      </c>
      <c r="AG122" s="20">
        <v>198</v>
      </c>
      <c r="AH122" s="22">
        <v>256</v>
      </c>
      <c r="AI122" s="26">
        <v>206</v>
      </c>
      <c r="AN122" s="27">
        <f>IF(COUNT(DV122,ES122,FJ122,GK122,HH122)&gt;0,AVERAGE(DV122,ES122,FJ122,GK122,HH122),"")</f>
        <v>0.35</v>
      </c>
      <c r="AO122" s="28">
        <f>IF((E122&lt;&gt;""),COUNTA(AP122:BW122)+COUNTIF(T122,"No"),"")</f>
        <v>0</v>
      </c>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30">
        <v>43852</v>
      </c>
      <c r="BY122" s="30">
        <v>43871</v>
      </c>
      <c r="BZ122" s="14" t="s">
        <v>228</v>
      </c>
      <c r="CA122" s="30">
        <v>43902</v>
      </c>
      <c r="CB122" s="14" t="s">
        <v>227</v>
      </c>
      <c r="CC122" s="31">
        <v>43980</v>
      </c>
      <c r="CD122" s="32" t="s">
        <v>226</v>
      </c>
      <c r="CE122" s="33" t="s">
        <v>282</v>
      </c>
      <c r="CF122" s="33" t="s">
        <v>247</v>
      </c>
      <c r="CG122" s="29">
        <v>47</v>
      </c>
      <c r="CH122" s="29">
        <v>2</v>
      </c>
      <c r="CI122" s="29">
        <v>2</v>
      </c>
      <c r="CJ122" s="29">
        <v>10</v>
      </c>
      <c r="CK122" s="29">
        <v>2</v>
      </c>
      <c r="CL122" s="29">
        <v>0</v>
      </c>
      <c r="CM122" s="29">
        <v>0</v>
      </c>
      <c r="CN122" s="34">
        <f>IF(CJ122&gt;0,((CK122*0.125)+(CL122*0.25)+(CM122*1))/CJ122,"")</f>
        <v>2.5000000000000001E-2</v>
      </c>
      <c r="CO122" s="35">
        <v>44733</v>
      </c>
      <c r="CP122" s="35">
        <v>44741</v>
      </c>
      <c r="CQ122" s="20" t="s">
        <v>237</v>
      </c>
      <c r="CR122" s="35">
        <v>44743</v>
      </c>
      <c r="CS122" s="20" t="s">
        <v>232</v>
      </c>
      <c r="CT122" s="35">
        <v>44743</v>
      </c>
      <c r="CU122" s="35">
        <v>44501</v>
      </c>
      <c r="CV122" s="11" t="s">
        <v>226</v>
      </c>
      <c r="CW122" s="20" t="s">
        <v>233</v>
      </c>
      <c r="CX122" s="11" t="s">
        <v>234</v>
      </c>
      <c r="CY122" s="20">
        <v>76</v>
      </c>
      <c r="CZ122" s="36">
        <v>2</v>
      </c>
      <c r="DA122" s="36">
        <v>2</v>
      </c>
      <c r="DB122" s="36">
        <v>10</v>
      </c>
      <c r="DC122" s="36">
        <v>0</v>
      </c>
      <c r="DD122" s="36">
        <v>0</v>
      </c>
      <c r="DE122" s="36">
        <v>1</v>
      </c>
      <c r="DF122" s="36">
        <v>0</v>
      </c>
      <c r="DG122" s="36">
        <v>1</v>
      </c>
      <c r="DH122" s="37">
        <f>IF(DB122&gt;0,((DC122*0.125)+(DD122*0.25)+(DE122*0.25)+(DF122*1)+(DG122*1))/DB122,"")</f>
        <v>0.125</v>
      </c>
      <c r="DI122" s="35">
        <v>44774</v>
      </c>
      <c r="DJ122" s="20" t="s">
        <v>228</v>
      </c>
      <c r="DK122" s="20" t="s">
        <v>235</v>
      </c>
      <c r="DL122" s="20" t="s">
        <v>234</v>
      </c>
      <c r="DM122" s="20">
        <v>98</v>
      </c>
      <c r="DN122" s="20">
        <v>2</v>
      </c>
      <c r="DO122" s="20">
        <v>2</v>
      </c>
      <c r="DP122" s="20">
        <v>10</v>
      </c>
      <c r="DQ122" s="20">
        <v>0</v>
      </c>
      <c r="DR122" s="20">
        <v>0</v>
      </c>
      <c r="DS122" s="20">
        <v>0</v>
      </c>
      <c r="DT122" s="20">
        <v>0</v>
      </c>
      <c r="DU122" s="20">
        <v>0</v>
      </c>
      <c r="DV122" s="37" cm="1">
        <f t="array" ref="DV122">IF(AND(DI122:DP122&lt;&gt;""),((DQ122*0.125)+(DR122*0.25)+(DS122*0.25)+(DT122*1)+(DU122*1))/DP122,"")</f>
        <v>0</v>
      </c>
      <c r="DW122" s="35">
        <v>45082</v>
      </c>
      <c r="DX122" s="35">
        <v>45084</v>
      </c>
      <c r="DY122" s="20" t="s">
        <v>237</v>
      </c>
      <c r="DZ122" s="35">
        <v>45085</v>
      </c>
      <c r="EA122" s="35" t="s">
        <v>232</v>
      </c>
      <c r="EB122" s="40">
        <v>45100</v>
      </c>
      <c r="EC122" s="35">
        <v>45271</v>
      </c>
      <c r="ED122" s="20" t="s">
        <v>228</v>
      </c>
      <c r="EE122" s="20" t="s">
        <v>247</v>
      </c>
      <c r="EF122" s="20">
        <v>231</v>
      </c>
      <c r="EG122" s="20">
        <v>2</v>
      </c>
      <c r="EH122" s="20">
        <v>2</v>
      </c>
      <c r="EI122" s="20">
        <v>10</v>
      </c>
      <c r="EJ122" s="20">
        <v>0</v>
      </c>
      <c r="EK122" s="20">
        <v>0</v>
      </c>
      <c r="EL122" s="20">
        <v>0</v>
      </c>
      <c r="EM122" s="20">
        <v>0</v>
      </c>
      <c r="EN122" s="20">
        <v>0</v>
      </c>
      <c r="EO122" s="20">
        <v>0</v>
      </c>
      <c r="EP122" s="20">
        <v>1</v>
      </c>
      <c r="EQ122" s="20">
        <v>2</v>
      </c>
      <c r="ER122" s="20">
        <v>3</v>
      </c>
      <c r="ES122" s="46">
        <f>IF(EI122&lt;&gt;"",((EJ122*0.125)+((EK122+EL122+EM122+EN122+EO122)*0.25)+((EP122+EQ122+ER122)*1))/EI122,"")</f>
        <v>0.6</v>
      </c>
      <c r="ET122" s="35">
        <v>45335</v>
      </c>
      <c r="EU122" s="20" t="s">
        <v>228</v>
      </c>
      <c r="EV122" s="20" t="s">
        <v>247</v>
      </c>
      <c r="EW122" s="20">
        <v>144</v>
      </c>
      <c r="EX122" s="20">
        <v>3</v>
      </c>
      <c r="EY122" s="20">
        <v>3</v>
      </c>
      <c r="EZ122" s="28">
        <v>12</v>
      </c>
      <c r="FA122" s="20">
        <v>0</v>
      </c>
      <c r="FB122" s="20">
        <v>0</v>
      </c>
      <c r="FC122" s="20">
        <v>0</v>
      </c>
      <c r="FD122" s="20">
        <v>0</v>
      </c>
      <c r="FE122" s="20">
        <v>0</v>
      </c>
      <c r="FF122" s="20">
        <v>0</v>
      </c>
      <c r="FG122" s="20">
        <v>1</v>
      </c>
      <c r="FH122" s="20">
        <v>0</v>
      </c>
      <c r="FI122" s="20">
        <v>2</v>
      </c>
      <c r="FJ122" s="46">
        <f>IF(EZ122&lt;&gt;"",((FA122*0.125)+((FB122+FC122+FD122+FE122+FF122)*0.25)+((FG122+FH122+FI122)*1))/EZ122,"")</f>
        <v>0.25</v>
      </c>
      <c r="FK122" s="39">
        <v>39.116898999999997</v>
      </c>
      <c r="FL122" s="39">
        <v>-75.468823</v>
      </c>
      <c r="FM122" s="39">
        <v>38.755073576177864</v>
      </c>
      <c r="FN122" s="39">
        <v>39.478724423822129</v>
      </c>
      <c r="FO122" s="39">
        <v>-75.935176795836156</v>
      </c>
      <c r="FP122" s="39">
        <v>-75.002469204163845</v>
      </c>
      <c r="FQ122" s="39">
        <v>38.393248152355731</v>
      </c>
      <c r="FR122" s="39">
        <v>39.840549847644262</v>
      </c>
      <c r="FS122" s="39">
        <v>-76.401530591672298</v>
      </c>
      <c r="FT122" s="39">
        <v>-74.536115408327703</v>
      </c>
      <c r="FU122" s="35">
        <v>45772</v>
      </c>
      <c r="FV122" s="20" t="s">
        <v>248</v>
      </c>
      <c r="FW122" s="20" t="s">
        <v>258</v>
      </c>
      <c r="FX122" s="20">
        <v>135</v>
      </c>
      <c r="FY122" s="20">
        <v>1</v>
      </c>
      <c r="FZ122" s="20">
        <v>1</v>
      </c>
      <c r="GA122" s="20">
        <v>10</v>
      </c>
      <c r="GB122" s="20">
        <v>0</v>
      </c>
      <c r="GC122" s="20">
        <v>0</v>
      </c>
      <c r="GD122" s="20">
        <v>1</v>
      </c>
      <c r="GE122" s="20">
        <v>1</v>
      </c>
      <c r="GF122" s="20">
        <v>0</v>
      </c>
      <c r="GG122" s="20">
        <v>0</v>
      </c>
      <c r="GH122" s="20">
        <v>0</v>
      </c>
      <c r="GI122" s="20">
        <v>1</v>
      </c>
      <c r="GJ122" s="20">
        <v>4</v>
      </c>
      <c r="GK122" s="46">
        <f>IF(GA122&lt;&gt;"",((GB122*0.125)+((GC122+GD122+GE122+GF122+GG122)*0.25)+((GH122+GI122+GJ122)*1))/GA122,"")</f>
        <v>0.55000000000000004</v>
      </c>
      <c r="GL122" s="40">
        <v>45862</v>
      </c>
      <c r="GM122" s="40">
        <v>45994</v>
      </c>
      <c r="GN122" s="20" t="s">
        <v>237</v>
      </c>
      <c r="GO122" s="35">
        <v>45994</v>
      </c>
      <c r="GP122" s="20" t="s">
        <v>232</v>
      </c>
      <c r="GQ122" s="35">
        <v>46038</v>
      </c>
      <c r="HH122" s="34" t="str">
        <f>IF(GX122&lt;&gt;"",((GY122*0.125)+((GZ122+HA122+HB122+HC122+HD122)*0.25)+((HE122+HF122+HG122)*1))/GX122,"")</f>
        <v/>
      </c>
    </row>
    <row r="123" spans="1:216" ht="15" customHeight="1" x14ac:dyDescent="0.35">
      <c r="A123" s="14" t="s">
        <v>1022</v>
      </c>
      <c r="B123" s="12" t="s">
        <v>1023</v>
      </c>
      <c r="C123" s="13">
        <v>43009</v>
      </c>
      <c r="D123" s="13"/>
      <c r="E123" s="14" t="s">
        <v>214</v>
      </c>
      <c r="F123" s="15" t="s">
        <v>1024</v>
      </c>
      <c r="G123" s="15" t="s">
        <v>1025</v>
      </c>
      <c r="H123" s="14" t="s">
        <v>1011</v>
      </c>
      <c r="I123" s="16">
        <v>19947</v>
      </c>
      <c r="J123" s="17">
        <v>20964</v>
      </c>
      <c r="K123" s="18">
        <f ca="1">IF(A123&lt;&gt;"",RANDBETWEEN(1,2000)," ")</f>
        <v>1311</v>
      </c>
      <c r="L123" s="17" cm="1">
        <f t="array" ref="L123">IF(A123&lt;&gt;"",SUMPRODUCT(($E$2:$E$1303="Active") * (FK123 &gt;= $FM$2:$FM$1303) * (FK123 &lt;= $FN$2:$FN$1303) * (FL123 &gt;= $FO$2:$FO$1303) * (FL123 &lt;= $FP$2:$FP$1303)),"")</f>
        <v>1</v>
      </c>
      <c r="M123" s="17" cm="1">
        <f t="array" ref="M123">IF(A123&lt;&gt;"",SUMPRODUCT(($E$2:$E$1303="Active") * (FK123 &gt;= $FQ$2:$FQ$1303) * (FK123 &lt;= $FR$2:$FR$1303) * (FL123 &gt;= $FS$2:$FS$1303) * (FL123 &lt;= $FT$2:$FT$1303)),"")</f>
        <v>5</v>
      </c>
      <c r="N123" s="14" t="s">
        <v>218</v>
      </c>
      <c r="O123" s="14" t="s">
        <v>219</v>
      </c>
      <c r="P123" s="15" t="s">
        <v>1026</v>
      </c>
      <c r="Q123" s="14" t="s">
        <v>1027</v>
      </c>
      <c r="R123" s="15" t="s">
        <v>1028</v>
      </c>
      <c r="S123" s="14" t="s">
        <v>223</v>
      </c>
      <c r="T123" s="20" t="s">
        <v>224</v>
      </c>
      <c r="U123" s="21"/>
      <c r="V123" s="22"/>
      <c r="W123" s="22"/>
      <c r="X123" s="22"/>
      <c r="Y123" s="22"/>
      <c r="Z123" s="22"/>
      <c r="AA123" s="48" t="s">
        <v>347</v>
      </c>
      <c r="AB123" s="43">
        <v>46009.520833333336</v>
      </c>
      <c r="AC123" s="24">
        <v>46023</v>
      </c>
      <c r="AD123" s="25">
        <v>16</v>
      </c>
      <c r="AE123" s="25">
        <v>89</v>
      </c>
      <c r="AF123" s="26">
        <v>77</v>
      </c>
      <c r="AG123" s="20">
        <v>241</v>
      </c>
      <c r="AH123" s="22">
        <v>280</v>
      </c>
      <c r="AI123" s="26">
        <v>226</v>
      </c>
      <c r="AN123" s="27">
        <f>IF(COUNT(DV123,ES123,FJ123,GK123,HH123)&gt;0,AVERAGE(DV123,ES123,FJ123,GK123,HH123),"")</f>
        <v>0.14772727272727271</v>
      </c>
      <c r="AO123" s="28">
        <f>IF((E123&lt;&gt;""),COUNTA(AP123:BW123)+COUNTIF(T123,"No"),"")</f>
        <v>0</v>
      </c>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c r="BW123" s="29"/>
      <c r="BX123" s="30">
        <v>43852</v>
      </c>
      <c r="BY123" s="30">
        <v>43871</v>
      </c>
      <c r="BZ123" s="14" t="s">
        <v>228</v>
      </c>
      <c r="CA123" s="30">
        <v>43906</v>
      </c>
      <c r="CB123" s="14" t="s">
        <v>227</v>
      </c>
      <c r="CC123" s="31">
        <v>43951</v>
      </c>
      <c r="CD123" s="32" t="s">
        <v>228</v>
      </c>
      <c r="CE123" s="33" t="s">
        <v>282</v>
      </c>
      <c r="CF123" s="33" t="s">
        <v>247</v>
      </c>
      <c r="CG123" s="29">
        <v>97</v>
      </c>
      <c r="CH123" s="29">
        <v>4</v>
      </c>
      <c r="CI123" s="29">
        <v>4</v>
      </c>
      <c r="CJ123" s="29">
        <v>17</v>
      </c>
      <c r="CK123" s="29">
        <v>3</v>
      </c>
      <c r="CL123" s="29">
        <v>0</v>
      </c>
      <c r="CM123" s="29">
        <v>2</v>
      </c>
      <c r="CN123" s="34">
        <f>IF(CJ123&gt;0,((CK123*0.125)+(CL123*0.25)+(CM123*1))/CJ123,"")</f>
        <v>0.13970588235294118</v>
      </c>
      <c r="CO123" s="35">
        <v>44733</v>
      </c>
      <c r="CP123" s="35">
        <v>44741</v>
      </c>
      <c r="CQ123" s="20" t="s">
        <v>237</v>
      </c>
      <c r="CR123" s="35">
        <v>44743</v>
      </c>
      <c r="CS123" s="20" t="s">
        <v>232</v>
      </c>
      <c r="CT123" s="35">
        <v>44743</v>
      </c>
      <c r="CU123" s="35">
        <v>44453</v>
      </c>
      <c r="CV123" s="20" t="s">
        <v>228</v>
      </c>
      <c r="CW123" s="20" t="s">
        <v>233</v>
      </c>
      <c r="CX123" s="11" t="s">
        <v>234</v>
      </c>
      <c r="CY123" s="20">
        <v>60</v>
      </c>
      <c r="CZ123" s="36">
        <v>1</v>
      </c>
      <c r="DA123" s="36">
        <v>1</v>
      </c>
      <c r="DB123" s="36">
        <v>5</v>
      </c>
      <c r="DC123" s="36">
        <v>0</v>
      </c>
      <c r="DD123" s="36">
        <v>0</v>
      </c>
      <c r="DE123" s="36">
        <v>0</v>
      </c>
      <c r="DF123" s="36">
        <v>0</v>
      </c>
      <c r="DG123" s="36">
        <v>0</v>
      </c>
      <c r="DH123" s="37">
        <f>IF(DB123&gt;0,((DC123*0.125)+(DD123*0.25)+(DE123*0.25)+(DF123*1)+(DG123*1))/DB123,"")</f>
        <v>0</v>
      </c>
      <c r="DI123" s="35">
        <v>44896</v>
      </c>
      <c r="DJ123" s="20" t="s">
        <v>228</v>
      </c>
      <c r="DK123" s="20" t="s">
        <v>235</v>
      </c>
      <c r="DL123" s="20" t="s">
        <v>234</v>
      </c>
      <c r="DM123" s="20">
        <v>72</v>
      </c>
      <c r="DN123" s="20">
        <v>1</v>
      </c>
      <c r="DO123" s="20">
        <v>1</v>
      </c>
      <c r="DP123" s="20">
        <v>5</v>
      </c>
      <c r="DQ123" s="20">
        <v>0</v>
      </c>
      <c r="DR123" s="20">
        <v>0</v>
      </c>
      <c r="DS123" s="20">
        <v>2</v>
      </c>
      <c r="DT123" s="20">
        <v>0</v>
      </c>
      <c r="DU123" s="20">
        <v>1</v>
      </c>
      <c r="DV123" s="49" cm="1">
        <f t="array" ref="DV123">IF(AND(DI123:DP123&lt;&gt;""),((DQ123*0.125)+(DR123*0.25)+(DS123*0.25)+(DT123*1)+(DU123*1))/DP123,"")</f>
        <v>0.3</v>
      </c>
      <c r="DW123" s="35">
        <v>45082</v>
      </c>
      <c r="DX123" s="35">
        <v>45084</v>
      </c>
      <c r="DY123" s="20" t="s">
        <v>237</v>
      </c>
      <c r="DZ123" s="35">
        <v>45085</v>
      </c>
      <c r="EA123" s="35" t="s">
        <v>232</v>
      </c>
      <c r="EB123" s="40">
        <v>45100</v>
      </c>
      <c r="EC123" s="35">
        <v>45211</v>
      </c>
      <c r="ED123" s="20" t="s">
        <v>248</v>
      </c>
      <c r="EE123" s="20" t="s">
        <v>247</v>
      </c>
      <c r="EF123" s="20">
        <v>5</v>
      </c>
      <c r="EG123" s="20">
        <v>1</v>
      </c>
      <c r="EH123" s="20">
        <v>1</v>
      </c>
      <c r="EI123" s="20">
        <v>5</v>
      </c>
      <c r="EJ123" s="20">
        <v>0</v>
      </c>
      <c r="EK123" s="20">
        <v>0</v>
      </c>
      <c r="EL123" s="20">
        <v>0</v>
      </c>
      <c r="EM123" s="20">
        <v>0</v>
      </c>
      <c r="EN123" s="20">
        <v>0</v>
      </c>
      <c r="EO123" s="20">
        <v>0</v>
      </c>
      <c r="EP123" s="20">
        <v>0</v>
      </c>
      <c r="EQ123" s="20">
        <v>0</v>
      </c>
      <c r="ER123" s="20">
        <v>0</v>
      </c>
      <c r="ES123" s="34">
        <f>IF(EI123&lt;&gt;"",((EJ123*0.125)+((EK123+EL123+EM123+EN123+EO123)*0.25)+((EP123+EQ123+ER123)*1))/EI123,"")</f>
        <v>0</v>
      </c>
      <c r="ET123" s="35">
        <v>45583</v>
      </c>
      <c r="EU123" s="20" t="s">
        <v>248</v>
      </c>
      <c r="EV123" s="20" t="s">
        <v>234</v>
      </c>
      <c r="EW123" s="20">
        <v>133</v>
      </c>
      <c r="EX123" s="20">
        <v>3</v>
      </c>
      <c r="EY123" s="20">
        <v>3</v>
      </c>
      <c r="EZ123" s="20">
        <v>11</v>
      </c>
      <c r="FA123" s="20">
        <v>0</v>
      </c>
      <c r="FB123" s="20">
        <v>0</v>
      </c>
      <c r="FC123" s="20">
        <v>0</v>
      </c>
      <c r="FD123" s="20">
        <v>0</v>
      </c>
      <c r="FE123" s="20">
        <v>0</v>
      </c>
      <c r="FF123" s="20">
        <v>0</v>
      </c>
      <c r="FG123" s="20">
        <v>1</v>
      </c>
      <c r="FH123" s="20">
        <v>0</v>
      </c>
      <c r="FI123" s="20">
        <v>0</v>
      </c>
      <c r="FJ123" s="34">
        <f>IF(EZ123&lt;&gt;"",((FA123*0.125)+((FB123+FC123+FD123+FE123+FF123)*0.25)+((FG123+FH123+FI123)*1))/EZ123,"")</f>
        <v>9.0909090909090912E-2</v>
      </c>
      <c r="FK123" s="39">
        <v>38.667107000000001</v>
      </c>
      <c r="FL123" s="39">
        <v>-75.391937999999996</v>
      </c>
      <c r="FM123" s="39">
        <v>38.305281576177869</v>
      </c>
      <c r="FN123" s="39">
        <v>39.028932423822134</v>
      </c>
      <c r="FO123" s="39">
        <v>-75.855347857926745</v>
      </c>
      <c r="FP123" s="39">
        <v>-74.928528142073247</v>
      </c>
      <c r="FQ123" s="39">
        <v>37.943456152355736</v>
      </c>
      <c r="FR123" s="39">
        <v>39.390757847644267</v>
      </c>
      <c r="FS123" s="39">
        <v>-76.318757715853479</v>
      </c>
      <c r="FT123" s="39">
        <v>-74.465118284146513</v>
      </c>
      <c r="FU123" s="35">
        <v>45951</v>
      </c>
      <c r="FV123" s="20" t="s">
        <v>248</v>
      </c>
      <c r="FW123" s="20" t="s">
        <v>295</v>
      </c>
      <c r="FX123" s="20">
        <v>133</v>
      </c>
      <c r="FY123" s="20">
        <v>2</v>
      </c>
      <c r="FZ123" s="20">
        <v>2</v>
      </c>
      <c r="GA123" s="20">
        <v>10</v>
      </c>
      <c r="GB123" s="20">
        <v>0</v>
      </c>
      <c r="GC123" s="20">
        <v>0</v>
      </c>
      <c r="GD123" s="20">
        <v>0</v>
      </c>
      <c r="GE123" s="20">
        <v>0</v>
      </c>
      <c r="GF123" s="20">
        <v>0</v>
      </c>
      <c r="GG123" s="20">
        <v>0</v>
      </c>
      <c r="GH123" s="20">
        <v>0</v>
      </c>
      <c r="GI123" s="20">
        <v>1</v>
      </c>
      <c r="GJ123" s="20">
        <v>1</v>
      </c>
      <c r="GK123" s="34">
        <f>IF(GA123&lt;&gt;"",((GB123*0.125)+((GC123+GD123+GE123+GF123+GG123)*0.25)+((GH123+GI123+GJ123)*1))/GA123,"")</f>
        <v>0.2</v>
      </c>
      <c r="GL123" s="40">
        <v>45863</v>
      </c>
      <c r="GM123" s="40">
        <v>45882</v>
      </c>
      <c r="GN123" s="20" t="s">
        <v>237</v>
      </c>
      <c r="GO123" s="35">
        <v>45882</v>
      </c>
      <c r="GP123" s="20" t="s">
        <v>232</v>
      </c>
      <c r="GQ123" s="35">
        <v>45905</v>
      </c>
      <c r="HH123" s="34" t="str">
        <f>IF(GX123&lt;&gt;"",((GY123*0.125)+((GZ123+HA123+HB123+HC123+HD123)*0.25)+((HE123+HF123+HG123)*1))/GX123,"")</f>
        <v/>
      </c>
    </row>
    <row r="124" spans="1:216" ht="15" customHeight="1" x14ac:dyDescent="0.35">
      <c r="A124" s="11" t="s">
        <v>1029</v>
      </c>
      <c r="B124" s="12" t="s">
        <v>1030</v>
      </c>
      <c r="C124" s="13">
        <v>43009</v>
      </c>
      <c r="D124" s="13"/>
      <c r="E124" s="14" t="s">
        <v>214</v>
      </c>
      <c r="F124" s="15" t="s">
        <v>1031</v>
      </c>
      <c r="G124" s="15" t="s">
        <v>1032</v>
      </c>
      <c r="H124" s="14" t="s">
        <v>1033</v>
      </c>
      <c r="I124" s="16">
        <v>33166</v>
      </c>
      <c r="J124" s="17">
        <v>26106</v>
      </c>
      <c r="K124" s="18">
        <f ca="1">IF(A124&lt;&gt;"",RANDBETWEEN(1,2000)," ")</f>
        <v>350</v>
      </c>
      <c r="L124" s="17" cm="1">
        <f t="array" ref="L124">IF(A124&lt;&gt;"",SUMPRODUCT(($E$2:$E$1303="Active") * (FK124 &gt;= $FM$2:$FM$1303) * (FK124 &lt;= $FN$2:$FN$1303) * (FL124 &gt;= $FO$2:$FO$1303) * (FL124 &lt;= $FP$2:$FP$1303)),"")</f>
        <v>6</v>
      </c>
      <c r="M124" s="17" cm="1">
        <f t="array" ref="M124">IF(A124&lt;&gt;"",SUMPRODUCT(($E$2:$E$1303="Active") * (FK124 &gt;= $FQ$2:$FQ$1303) * (FK124 &lt;= $FR$2:$FR$1303) * (FL124 &gt;= $FS$2:$FS$1303) * (FL124 &lt;= $FT$2:$FT$1303)),"")</f>
        <v>10</v>
      </c>
      <c r="N124" s="14" t="s">
        <v>287</v>
      </c>
      <c r="O124" s="14" t="s">
        <v>219</v>
      </c>
      <c r="P124" s="15" t="s">
        <v>1034</v>
      </c>
      <c r="Q124" s="14" t="s">
        <v>1035</v>
      </c>
      <c r="R124" s="15" t="s">
        <v>1036</v>
      </c>
      <c r="S124" s="14" t="s">
        <v>224</v>
      </c>
      <c r="T124" s="20" t="s">
        <v>224</v>
      </c>
      <c r="U124" s="21"/>
      <c r="V124" s="22"/>
      <c r="W124" s="22"/>
      <c r="X124" s="22"/>
      <c r="Y124" s="22"/>
      <c r="Z124" s="22"/>
      <c r="AA124" s="48" t="s">
        <v>347</v>
      </c>
      <c r="AB124" s="43">
        <v>46021.5</v>
      </c>
      <c r="AC124" s="24">
        <v>46023</v>
      </c>
      <c r="AD124" s="25">
        <v>776</v>
      </c>
      <c r="AE124" s="25">
        <v>1308</v>
      </c>
      <c r="AF124" s="26">
        <v>2232</v>
      </c>
      <c r="AG124" s="20">
        <v>2900</v>
      </c>
      <c r="AH124" s="22">
        <v>2829</v>
      </c>
      <c r="AI124" s="26">
        <v>2969</v>
      </c>
      <c r="AN124" s="27">
        <f>IF(COUNT(DV124,ES124,FJ124,GK124,HH124)&gt;0,AVERAGE(DV124,ES124,FJ124,GK124,HH124),"")</f>
        <v>6.0000000000000012E-2</v>
      </c>
      <c r="AO124" s="28">
        <f>IF((E124&lt;&gt;""),COUNTA(AP124:BW124)+COUNTIF(T124,"No"),"")</f>
        <v>0</v>
      </c>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30">
        <v>43770</v>
      </c>
      <c r="BY124" s="30">
        <v>43815</v>
      </c>
      <c r="BZ124" s="14" t="s">
        <v>226</v>
      </c>
      <c r="CA124" s="30">
        <v>43780</v>
      </c>
      <c r="CB124" s="14" t="s">
        <v>232</v>
      </c>
      <c r="CC124" s="31">
        <v>43780</v>
      </c>
      <c r="CD124" s="32" t="s">
        <v>226</v>
      </c>
      <c r="CE124" s="33" t="s">
        <v>425</v>
      </c>
      <c r="CF124" s="33" t="s">
        <v>325</v>
      </c>
      <c r="CG124" s="29">
        <v>664</v>
      </c>
      <c r="CH124" s="29">
        <v>3</v>
      </c>
      <c r="CI124" s="29">
        <v>2</v>
      </c>
      <c r="CJ124" s="29">
        <v>10</v>
      </c>
      <c r="CK124" s="29">
        <v>1</v>
      </c>
      <c r="CL124" s="29">
        <v>1</v>
      </c>
      <c r="CM124" s="29">
        <v>0</v>
      </c>
      <c r="CN124" s="34">
        <f>IF(CJ124&gt;0,((CK124*0.125)+(CL124*0.25)+(CM124*1))/CJ124,"")</f>
        <v>3.7499999999999999E-2</v>
      </c>
      <c r="CO124" s="35">
        <v>44329</v>
      </c>
      <c r="CP124" s="35">
        <v>44333</v>
      </c>
      <c r="CQ124" s="20" t="s">
        <v>231</v>
      </c>
      <c r="CR124" s="35">
        <v>44348</v>
      </c>
      <c r="CS124" s="20" t="s">
        <v>232</v>
      </c>
      <c r="CT124" s="35">
        <v>44333</v>
      </c>
      <c r="CU124" s="35">
        <v>44496</v>
      </c>
      <c r="CV124" s="11" t="s">
        <v>226</v>
      </c>
      <c r="CW124" s="20" t="s">
        <v>233</v>
      </c>
      <c r="CX124" s="11" t="s">
        <v>234</v>
      </c>
      <c r="CY124" s="20">
        <v>471</v>
      </c>
      <c r="CZ124" s="36">
        <v>2</v>
      </c>
      <c r="DA124" s="36">
        <v>2</v>
      </c>
      <c r="DB124" s="36">
        <v>10</v>
      </c>
      <c r="DC124" s="36">
        <v>0</v>
      </c>
      <c r="DD124" s="36">
        <v>1</v>
      </c>
      <c r="DE124" s="36">
        <v>0</v>
      </c>
      <c r="DF124" s="36">
        <v>0</v>
      </c>
      <c r="DG124" s="36">
        <v>0</v>
      </c>
      <c r="DH124" s="37">
        <f>IF(DB124&gt;0,((DC124*0.125)+(DD124*0.25)+(DE124*0.25)+(DF124*1)+(DG124*1))/DB124,"")</f>
        <v>2.5000000000000001E-2</v>
      </c>
      <c r="DI124" s="35">
        <v>44896</v>
      </c>
      <c r="DJ124" s="20" t="s">
        <v>228</v>
      </c>
      <c r="DK124" s="20" t="s">
        <v>235</v>
      </c>
      <c r="DL124" s="20" t="s">
        <v>234</v>
      </c>
      <c r="DM124" s="20">
        <v>935</v>
      </c>
      <c r="DN124" s="20">
        <v>3</v>
      </c>
      <c r="DO124" s="20">
        <v>3</v>
      </c>
      <c r="DP124" s="20">
        <v>15</v>
      </c>
      <c r="DQ124" s="20">
        <v>0</v>
      </c>
      <c r="DR124" s="20">
        <v>1</v>
      </c>
      <c r="DS124" s="20">
        <v>1</v>
      </c>
      <c r="DT124" s="20">
        <v>0</v>
      </c>
      <c r="DU124" s="20">
        <v>0</v>
      </c>
      <c r="DV124" s="37" cm="1">
        <f t="array" ref="DV124">IF(AND(DI124:DP124&lt;&gt;""),((DQ124*0.125)+(DR124*0.25)+(DS124*0.25)+(DT124*1)+(DU124*1))/DP124,"")</f>
        <v>3.3333333333333333E-2</v>
      </c>
      <c r="DW124" s="35">
        <v>45446</v>
      </c>
      <c r="DX124" s="35">
        <v>45492</v>
      </c>
      <c r="DY124" s="20" t="s">
        <v>237</v>
      </c>
      <c r="DZ124" s="35">
        <v>45492</v>
      </c>
      <c r="EA124" s="35" t="s">
        <v>232</v>
      </c>
      <c r="EB124" s="38">
        <v>45509</v>
      </c>
      <c r="EC124" s="35">
        <v>45229</v>
      </c>
      <c r="ED124" s="20" t="s">
        <v>248</v>
      </c>
      <c r="EE124" s="20" t="s">
        <v>247</v>
      </c>
      <c r="EF124" s="20">
        <v>1297</v>
      </c>
      <c r="EG124" s="20">
        <v>3</v>
      </c>
      <c r="EH124" s="20">
        <v>3</v>
      </c>
      <c r="EI124" s="20">
        <v>15</v>
      </c>
      <c r="EJ124" s="20">
        <v>0</v>
      </c>
      <c r="EK124" s="20">
        <v>0</v>
      </c>
      <c r="EL124" s="20">
        <v>0</v>
      </c>
      <c r="EM124" s="20">
        <v>1</v>
      </c>
      <c r="EN124" s="20">
        <v>0</v>
      </c>
      <c r="EO124" s="20">
        <v>0</v>
      </c>
      <c r="EP124" s="20">
        <v>0</v>
      </c>
      <c r="EQ124" s="20">
        <v>0</v>
      </c>
      <c r="ER124" s="20">
        <v>0</v>
      </c>
      <c r="ES124" s="34">
        <f>IF(EI124&lt;&gt;"",((EJ124*0.125)+((EK124+EL124+EM124+EN124+EO124)*0.25)+((EP124+EQ124+ER124)*1))/EI124,"")</f>
        <v>1.6666666666666666E-2</v>
      </c>
      <c r="ET124" s="35">
        <v>45502</v>
      </c>
      <c r="EU124" s="20" t="s">
        <v>248</v>
      </c>
      <c r="EV124" s="20" t="s">
        <v>247</v>
      </c>
      <c r="EW124" s="20">
        <v>1453</v>
      </c>
      <c r="EX124" s="20">
        <v>3</v>
      </c>
      <c r="EY124" s="20">
        <v>3</v>
      </c>
      <c r="EZ124" s="20">
        <v>25</v>
      </c>
      <c r="FA124" s="20">
        <v>0</v>
      </c>
      <c r="FB124" s="20">
        <v>0</v>
      </c>
      <c r="FC124" s="20">
        <v>2</v>
      </c>
      <c r="FD124" s="20">
        <v>3</v>
      </c>
      <c r="FE124" s="20">
        <v>0</v>
      </c>
      <c r="FF124" s="20">
        <v>0</v>
      </c>
      <c r="FG124" s="20">
        <v>0</v>
      </c>
      <c r="FH124" s="20">
        <v>0</v>
      </c>
      <c r="FI124" s="20">
        <v>0</v>
      </c>
      <c r="FJ124" s="34">
        <f>IF(EZ124&lt;&gt;"",((FA124*0.125)+((FB124+FC124+FD124+FE124+FF124)*0.25)+((FG124+FH124+FI124)*1))/EZ124,"")</f>
        <v>0.05</v>
      </c>
      <c r="FK124" s="39">
        <v>25.835822</v>
      </c>
      <c r="FL124" s="39">
        <v>-80.301342000000005</v>
      </c>
      <c r="FM124" s="39">
        <v>25.473996576177868</v>
      </c>
      <c r="FN124" s="39">
        <v>26.197647423822133</v>
      </c>
      <c r="FO124" s="39">
        <v>-80.703349485532286</v>
      </c>
      <c r="FP124" s="39">
        <v>-79.899334514467725</v>
      </c>
      <c r="FQ124" s="39">
        <v>25.112171152355735</v>
      </c>
      <c r="FR124" s="39">
        <v>26.559472847644265</v>
      </c>
      <c r="FS124" s="39">
        <v>-81.10535697106458</v>
      </c>
      <c r="FT124" s="39">
        <v>-79.49732702893543</v>
      </c>
      <c r="FU124" s="35">
        <v>45750</v>
      </c>
      <c r="FV124" s="20" t="s">
        <v>248</v>
      </c>
      <c r="FW124" s="20" t="s">
        <v>258</v>
      </c>
      <c r="FX124" s="20">
        <v>1316</v>
      </c>
      <c r="FY124" s="20">
        <v>1</v>
      </c>
      <c r="FZ124" s="20">
        <v>1</v>
      </c>
      <c r="GA124" s="20">
        <v>25</v>
      </c>
      <c r="GB124" s="20">
        <v>0</v>
      </c>
      <c r="GC124" s="20">
        <v>0</v>
      </c>
      <c r="GD124" s="20">
        <v>0</v>
      </c>
      <c r="GE124" s="20">
        <v>0</v>
      </c>
      <c r="GF124" s="20">
        <v>0</v>
      </c>
      <c r="GG124" s="20">
        <v>0</v>
      </c>
      <c r="GH124" s="20">
        <v>0</v>
      </c>
      <c r="GI124" s="20">
        <v>0</v>
      </c>
      <c r="GJ124" s="20">
        <v>0</v>
      </c>
      <c r="GK124" s="34">
        <v>0</v>
      </c>
      <c r="GL124" s="40">
        <v>45870</v>
      </c>
      <c r="GM124" s="40">
        <v>45902</v>
      </c>
      <c r="GN124" s="20" t="s">
        <v>237</v>
      </c>
      <c r="GO124" s="35">
        <v>45902</v>
      </c>
      <c r="GP124" s="20" t="s">
        <v>232</v>
      </c>
      <c r="GQ124" s="35">
        <v>45905</v>
      </c>
      <c r="GR124" s="35">
        <v>46064</v>
      </c>
      <c r="GS124" s="20" t="s">
        <v>248</v>
      </c>
      <c r="GT124" s="20" t="s">
        <v>247</v>
      </c>
      <c r="GU124" s="20">
        <v>18</v>
      </c>
      <c r="GV124" s="20">
        <v>1</v>
      </c>
      <c r="GW124" s="20">
        <v>1</v>
      </c>
      <c r="GX124" s="20">
        <v>5</v>
      </c>
      <c r="GY124" s="20">
        <v>0</v>
      </c>
      <c r="GZ124" s="20">
        <v>0</v>
      </c>
      <c r="HA124" s="20">
        <v>0</v>
      </c>
      <c r="HB124" s="20">
        <v>0</v>
      </c>
      <c r="HC124" s="20">
        <v>0</v>
      </c>
      <c r="HD124" s="20">
        <v>0</v>
      </c>
      <c r="HE124" s="20">
        <v>0</v>
      </c>
      <c r="HF124" s="20">
        <v>0</v>
      </c>
      <c r="HG124" s="20">
        <f>1</f>
        <v>1</v>
      </c>
      <c r="HH124" s="34">
        <f>IF(GX124&lt;&gt;"",((GY124*0.125)+((GZ124+HA124+HB124+HC124+HD124)*0.25)+((HE124+HF124+HG124)*1))/GX124,"")</f>
        <v>0.2</v>
      </c>
    </row>
    <row r="125" spans="1:216" ht="15" customHeight="1" x14ac:dyDescent="0.35">
      <c r="A125" s="14" t="s">
        <v>1037</v>
      </c>
      <c r="B125" s="12" t="s">
        <v>1038</v>
      </c>
      <c r="C125" s="13">
        <v>43009</v>
      </c>
      <c r="D125" s="13">
        <v>45692</v>
      </c>
      <c r="E125" s="14" t="s">
        <v>214</v>
      </c>
      <c r="F125" s="15" t="s">
        <v>1039</v>
      </c>
      <c r="G125" s="15" t="s">
        <v>1040</v>
      </c>
      <c r="H125" s="14" t="s">
        <v>1033</v>
      </c>
      <c r="I125" s="16">
        <v>32504</v>
      </c>
      <c r="J125" s="17">
        <v>21791</v>
      </c>
      <c r="K125" s="18">
        <f ca="1">IF(A125&lt;&gt;"",RANDBETWEEN(1,2000)," ")</f>
        <v>1843</v>
      </c>
      <c r="L125" s="17" cm="1">
        <f t="array" ref="L125">IF(A125&lt;&gt;"",SUMPRODUCT(($E$2:$E$1303="Active") * (FK125 &gt;= $FM$2:$FM$1303) * (FK125 &lt;= $FN$2:$FN$1303) * (FL125 &gt;= $FO$2:$FO$1303) * (FL125 &lt;= $FP$2:$FP$1303)),"")</f>
        <v>3</v>
      </c>
      <c r="M125" s="17" cm="1">
        <f t="array" ref="M125">IF(A125&lt;&gt;"",SUMPRODUCT(($E$2:$E$1303="Active") * (FK125 &gt;= $FQ$2:$FQ$1303) * (FK125 &lt;= $FR$2:$FR$1303) * (FL125 &gt;= $FS$2:$FS$1303) * (FL125 &lt;= $FT$2:$FT$1303)),"")</f>
        <v>5</v>
      </c>
      <c r="N125" s="14" t="s">
        <v>287</v>
      </c>
      <c r="O125" s="14" t="s">
        <v>219</v>
      </c>
      <c r="P125" s="15" t="s">
        <v>1041</v>
      </c>
      <c r="Q125" s="14" t="s">
        <v>1042</v>
      </c>
      <c r="R125" s="15" t="s">
        <v>1043</v>
      </c>
      <c r="S125" s="14" t="s">
        <v>224</v>
      </c>
      <c r="T125" s="20" t="s">
        <v>224</v>
      </c>
      <c r="U125" s="21"/>
      <c r="V125" s="22"/>
      <c r="W125" s="22"/>
      <c r="X125" s="22"/>
      <c r="Y125" s="22"/>
      <c r="Z125" s="22"/>
      <c r="AA125" s="48">
        <v>2025.2</v>
      </c>
      <c r="AB125" s="43">
        <v>45930.541666666664</v>
      </c>
      <c r="AC125" s="24">
        <v>46023</v>
      </c>
      <c r="AD125" s="25">
        <v>493</v>
      </c>
      <c r="AE125" s="25">
        <v>239</v>
      </c>
      <c r="AF125" s="26">
        <v>209</v>
      </c>
      <c r="AG125" s="20">
        <v>418</v>
      </c>
      <c r="AH125" s="22">
        <v>612</v>
      </c>
      <c r="AI125" s="26">
        <v>552</v>
      </c>
      <c r="AN125" s="27">
        <f>IF(COUNT(DV125,ES125,FJ125,GK125,HH125)&gt;0,AVERAGE(DV125,ES125,FJ125,GK125,HH125),"")</f>
        <v>0.29749999999999999</v>
      </c>
      <c r="AO125" s="28">
        <f>IF((E125&lt;&gt;""),COUNTA(AP125:BW125)+COUNTIF(T125,"No"),"")</f>
        <v>0</v>
      </c>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30">
        <v>43787</v>
      </c>
      <c r="BY125" s="30">
        <v>43802</v>
      </c>
      <c r="BZ125" s="14" t="s">
        <v>228</v>
      </c>
      <c r="CA125" s="30">
        <v>43894</v>
      </c>
      <c r="CB125" s="14" t="s">
        <v>227</v>
      </c>
      <c r="CC125" s="31">
        <v>43810</v>
      </c>
      <c r="CD125" s="32" t="s">
        <v>228</v>
      </c>
      <c r="CE125" s="33" t="s">
        <v>291</v>
      </c>
      <c r="CF125" s="33" t="s">
        <v>292</v>
      </c>
      <c r="CG125" s="29">
        <v>352</v>
      </c>
      <c r="CH125" s="29">
        <v>2</v>
      </c>
      <c r="CI125" s="29">
        <v>2</v>
      </c>
      <c r="CJ125" s="29">
        <v>6</v>
      </c>
      <c r="CK125" s="29">
        <v>0</v>
      </c>
      <c r="CL125" s="29">
        <v>3</v>
      </c>
      <c r="CM125" s="29">
        <v>4</v>
      </c>
      <c r="CN125" s="53">
        <f>IF(CJ125&gt;0,((CK125*0.125)+(CL125*0.25)+(CM125*1))/CJ125,"")</f>
        <v>0.79166666666666663</v>
      </c>
      <c r="CO125" s="35">
        <v>44337</v>
      </c>
      <c r="CP125" s="35">
        <v>44340</v>
      </c>
      <c r="CQ125" s="20" t="s">
        <v>231</v>
      </c>
      <c r="CR125" s="35">
        <v>44349</v>
      </c>
      <c r="CS125" s="20" t="s">
        <v>232</v>
      </c>
      <c r="CT125" s="35">
        <v>44341</v>
      </c>
      <c r="CU125" s="35">
        <v>44256</v>
      </c>
      <c r="CV125" s="11" t="s">
        <v>228</v>
      </c>
      <c r="CW125" s="11" t="s">
        <v>293</v>
      </c>
      <c r="CX125" s="11" t="s">
        <v>247</v>
      </c>
      <c r="CY125" s="20">
        <v>123</v>
      </c>
      <c r="CZ125" s="36">
        <v>1</v>
      </c>
      <c r="DA125" s="36">
        <v>1</v>
      </c>
      <c r="DB125" s="36">
        <v>5</v>
      </c>
      <c r="DC125" s="36">
        <v>0</v>
      </c>
      <c r="DD125" s="36">
        <v>0</v>
      </c>
      <c r="DE125" s="36">
        <v>0</v>
      </c>
      <c r="DF125" s="36">
        <v>4</v>
      </c>
      <c r="DG125" s="36">
        <v>1</v>
      </c>
      <c r="DH125" s="46">
        <f>IF(DB125&gt;0,((DC125*0.125)+(DD125*0.25)+(DE125*0.25)+(DF125*1)+(DG125*1))/DB125,"")</f>
        <v>1</v>
      </c>
      <c r="DI125" s="35">
        <v>44743</v>
      </c>
      <c r="DJ125" s="20" t="s">
        <v>228</v>
      </c>
      <c r="DK125" s="20" t="s">
        <v>235</v>
      </c>
      <c r="DL125" s="20" t="s">
        <v>234</v>
      </c>
      <c r="DM125" s="20">
        <v>85</v>
      </c>
      <c r="DN125" s="20">
        <v>2</v>
      </c>
      <c r="DO125" s="20">
        <v>2</v>
      </c>
      <c r="DP125" s="20">
        <v>10</v>
      </c>
      <c r="DQ125" s="20">
        <v>0</v>
      </c>
      <c r="DR125" s="20">
        <v>0</v>
      </c>
      <c r="DS125" s="20">
        <v>0</v>
      </c>
      <c r="DT125" s="20">
        <v>2</v>
      </c>
      <c r="DU125" s="20">
        <v>0</v>
      </c>
      <c r="DV125" s="37" cm="1">
        <f t="array" ref="DV125">IF(AND(DI125:DP125&lt;&gt;""),((DQ125*0.125)+(DR125*0.25)+(DS125*0.25)+(DT125*1)+(DU125*1))/DP125,"")</f>
        <v>0.2</v>
      </c>
      <c r="DW125" s="35">
        <v>45460</v>
      </c>
      <c r="DX125" s="35">
        <v>45483</v>
      </c>
      <c r="DY125" s="20" t="s">
        <v>237</v>
      </c>
      <c r="DZ125" s="35">
        <v>45483</v>
      </c>
      <c r="EA125" s="35" t="s">
        <v>232</v>
      </c>
      <c r="EB125" s="38">
        <v>45485</v>
      </c>
      <c r="EC125" s="35">
        <v>45238</v>
      </c>
      <c r="ED125" s="20" t="s">
        <v>248</v>
      </c>
      <c r="EE125" s="20" t="s">
        <v>247</v>
      </c>
      <c r="EF125" s="20">
        <v>113</v>
      </c>
      <c r="EG125" s="20">
        <v>2</v>
      </c>
      <c r="EH125" s="20">
        <v>2</v>
      </c>
      <c r="EI125" s="20">
        <v>10</v>
      </c>
      <c r="EJ125" s="20">
        <v>0</v>
      </c>
      <c r="EK125" s="20">
        <v>0</v>
      </c>
      <c r="EL125" s="20">
        <v>0</v>
      </c>
      <c r="EM125" s="20">
        <v>0</v>
      </c>
      <c r="EN125" s="20">
        <v>0</v>
      </c>
      <c r="EO125" s="20">
        <v>0</v>
      </c>
      <c r="EP125" s="20">
        <v>0</v>
      </c>
      <c r="EQ125" s="20">
        <v>0</v>
      </c>
      <c r="ER125" s="20">
        <v>0</v>
      </c>
      <c r="ES125" s="34">
        <f>IF(EI125&lt;&gt;"",((EJ125*0.125)+((EK125+EL125+EM125+EN125+EO125)*0.25)+((EP125+EQ125+ER125)*1))/EI125,"")</f>
        <v>0</v>
      </c>
      <c r="ET125" s="35">
        <v>45558</v>
      </c>
      <c r="EU125" s="20" t="s">
        <v>248</v>
      </c>
      <c r="EV125" s="20" t="s">
        <v>234</v>
      </c>
      <c r="EW125" s="20">
        <v>317</v>
      </c>
      <c r="EX125" s="20">
        <v>1</v>
      </c>
      <c r="EY125" s="20">
        <v>1</v>
      </c>
      <c r="EZ125" s="20">
        <v>25</v>
      </c>
      <c r="FA125" s="20">
        <v>0</v>
      </c>
      <c r="FB125" s="20">
        <v>0</v>
      </c>
      <c r="FC125" s="20">
        <v>0</v>
      </c>
      <c r="FD125" s="20">
        <v>2</v>
      </c>
      <c r="FE125" s="20">
        <v>0</v>
      </c>
      <c r="FF125" s="20">
        <v>0</v>
      </c>
      <c r="FG125" s="20">
        <v>7</v>
      </c>
      <c r="FH125" s="20">
        <v>2</v>
      </c>
      <c r="FI125" s="20">
        <v>6</v>
      </c>
      <c r="FJ125" s="46">
        <f>IF(EZ125&lt;&gt;"",((FA125*0.125)+((FB125+FC125+FD125+FE125+FF125)*0.25)+((FG125+FH125+FI125)*1))/EZ125,"")</f>
        <v>0.62</v>
      </c>
      <c r="FK125" s="39">
        <v>30.480651999999999</v>
      </c>
      <c r="FL125" s="39">
        <v>-87.194143999999994</v>
      </c>
      <c r="FM125" s="39">
        <v>30.118826576177867</v>
      </c>
      <c r="FN125" s="39">
        <v>30.842477423822132</v>
      </c>
      <c r="FO125" s="39">
        <v>-87.61399224074097</v>
      </c>
      <c r="FP125" s="39">
        <v>-86.774295759259019</v>
      </c>
      <c r="FQ125" s="39">
        <v>29.757001152355734</v>
      </c>
      <c r="FR125" s="39">
        <v>31.204302847644264</v>
      </c>
      <c r="FS125" s="39">
        <v>-88.033840481481931</v>
      </c>
      <c r="FT125" s="39">
        <v>-86.354447518518057</v>
      </c>
      <c r="FU125" s="35">
        <v>45684</v>
      </c>
      <c r="FV125" s="20" t="s">
        <v>248</v>
      </c>
      <c r="FW125" s="20" t="s">
        <v>247</v>
      </c>
      <c r="FX125" s="20">
        <v>295</v>
      </c>
      <c r="FY125" s="20">
        <v>4</v>
      </c>
      <c r="FZ125" s="20">
        <v>4</v>
      </c>
      <c r="GA125" s="20">
        <v>25</v>
      </c>
      <c r="GB125" s="20">
        <v>0</v>
      </c>
      <c r="GC125" s="20">
        <v>0</v>
      </c>
      <c r="GD125" s="20">
        <v>0</v>
      </c>
      <c r="GE125" s="20">
        <v>1</v>
      </c>
      <c r="GF125" s="20">
        <v>0</v>
      </c>
      <c r="GG125" s="20">
        <v>0</v>
      </c>
      <c r="GH125" s="20">
        <v>4</v>
      </c>
      <c r="GI125" s="20">
        <v>1</v>
      </c>
      <c r="GJ125" s="20">
        <v>4</v>
      </c>
      <c r="GK125" s="46">
        <f>IF(GA125&lt;&gt;"",((GB125*0.125)+((GC125+GD125+GE125+GF125+GG125)*0.25)+((GH125+GI125+GJ125)*1))/GA125,"")</f>
        <v>0.37</v>
      </c>
      <c r="GL125" s="40">
        <v>45868</v>
      </c>
      <c r="GM125" s="40">
        <v>45966</v>
      </c>
      <c r="GN125" s="20" t="s">
        <v>231</v>
      </c>
      <c r="GO125" s="40">
        <v>45966</v>
      </c>
      <c r="GP125" s="20" t="s">
        <v>232</v>
      </c>
      <c r="GQ125" s="35">
        <v>45982</v>
      </c>
      <c r="HH125" s="34" t="str">
        <f>IF(GX125&lt;&gt;"",((GY125*0.125)+((GZ125+HA125+HB125+HC125+HD125)*0.25)+((HE125+HF125+HG125)*1))/GX125,"")</f>
        <v/>
      </c>
    </row>
    <row r="126" spans="1:216" ht="15" customHeight="1" x14ac:dyDescent="0.35">
      <c r="A126" s="11" t="s">
        <v>1044</v>
      </c>
      <c r="B126" s="12" t="s">
        <v>1045</v>
      </c>
      <c r="C126" s="43">
        <v>45133</v>
      </c>
      <c r="D126" s="13">
        <v>45538</v>
      </c>
      <c r="E126" s="14" t="s">
        <v>214</v>
      </c>
      <c r="F126" s="19" t="s">
        <v>1046</v>
      </c>
      <c r="G126" s="19" t="s">
        <v>1047</v>
      </c>
      <c r="H126" s="11" t="s">
        <v>1033</v>
      </c>
      <c r="I126" s="42">
        <v>32583</v>
      </c>
      <c r="J126" s="17">
        <v>31047</v>
      </c>
      <c r="K126" s="18">
        <f ca="1">IF(A126&lt;&gt;"",RANDBETWEEN(1,2000)," ")</f>
        <v>1140</v>
      </c>
      <c r="L126" s="17" cm="1">
        <f t="array" ref="L126">IF(A126&lt;&gt;"",SUMPRODUCT(($E$2:$E$1303="Active") * (FK126 &gt;= $FM$2:$FM$1303) * (FK126 &lt;= $FN$2:$FN$1303) * (FL126 &gt;= $FO$2:$FO$1303) * (FL126 &lt;= $FP$2:$FP$1303)),"")</f>
        <v>4</v>
      </c>
      <c r="M126" s="17" cm="1">
        <f t="array" ref="M126">IF(A126&lt;&gt;"",SUMPRODUCT(($E$2:$E$1303="Active") * (FK126 &gt;= $FQ$2:$FQ$1303) * (FK126 &lt;= $FR$2:$FR$1303) * (FL126 &gt;= $FS$2:$FS$1303) * (FL126 &lt;= $FT$2:$FT$1303)),"")</f>
        <v>6</v>
      </c>
      <c r="N126" s="11" t="s">
        <v>218</v>
      </c>
      <c r="O126" s="14" t="s">
        <v>219</v>
      </c>
      <c r="P126" s="19" t="s">
        <v>1048</v>
      </c>
      <c r="Q126" s="11" t="s">
        <v>1049</v>
      </c>
      <c r="R126" s="19" t="s">
        <v>1050</v>
      </c>
      <c r="S126" s="11" t="s">
        <v>224</v>
      </c>
      <c r="T126" s="20" t="s">
        <v>224</v>
      </c>
      <c r="AA126" s="48" t="s">
        <v>347</v>
      </c>
      <c r="AB126" s="43">
        <v>46010.6875</v>
      </c>
      <c r="AC126" s="24">
        <v>46023</v>
      </c>
      <c r="AF126" s="26"/>
      <c r="AG126" s="20">
        <v>150</v>
      </c>
      <c r="AH126" s="22">
        <v>130</v>
      </c>
      <c r="AI126" s="26">
        <v>207</v>
      </c>
      <c r="AN126" s="27">
        <f>IF(COUNT(DV126,ES126,FJ126,GK126,HH126)&gt;0,AVERAGE(DV126,ES126,FJ126,GK126,HH126),"")</f>
        <v>0.125</v>
      </c>
      <c r="AO126" s="28">
        <f>IF((E126&lt;&gt;""),COUNTA(AP126:BW126)+COUNTIF(T126,"No"),"")</f>
        <v>0</v>
      </c>
      <c r="CT126" s="35" t="s">
        <v>323</v>
      </c>
      <c r="DW126" s="35">
        <v>45456</v>
      </c>
      <c r="DX126" s="35">
        <v>45483</v>
      </c>
      <c r="DY126" s="20" t="s">
        <v>237</v>
      </c>
      <c r="DZ126" s="35">
        <v>45483</v>
      </c>
      <c r="EA126" s="35" t="s">
        <v>232</v>
      </c>
      <c r="EB126" s="40">
        <v>45485</v>
      </c>
      <c r="EJ126" s="20"/>
      <c r="EK126" s="20"/>
      <c r="EL126" s="20"/>
      <c r="EM126" s="20"/>
      <c r="EN126" s="20"/>
      <c r="EO126" s="20"/>
      <c r="EP126" s="20"/>
      <c r="EQ126" s="20"/>
      <c r="ER126" s="20"/>
      <c r="ES126" s="34" t="str">
        <f>IF(EI126&lt;&gt;"",((EJ126*0.125)+((EK126+EL126+EM126+EN126+EO126)*0.25)+((EP126+EQ126+ER126)*1))/EI126,"")</f>
        <v/>
      </c>
      <c r="ET126" s="35">
        <v>45527</v>
      </c>
      <c r="EU126" s="20" t="s">
        <v>248</v>
      </c>
      <c r="EV126" s="20" t="s">
        <v>234</v>
      </c>
      <c r="EW126" s="20">
        <v>81</v>
      </c>
      <c r="EX126" s="20">
        <v>1</v>
      </c>
      <c r="EY126" s="20">
        <v>1</v>
      </c>
      <c r="EZ126" s="20">
        <v>5</v>
      </c>
      <c r="FA126" s="20">
        <v>0</v>
      </c>
      <c r="FB126" s="20">
        <v>0</v>
      </c>
      <c r="FC126" s="20">
        <v>0</v>
      </c>
      <c r="FD126" s="20">
        <v>1</v>
      </c>
      <c r="FE126" s="20">
        <v>0</v>
      </c>
      <c r="FF126" s="20">
        <v>0</v>
      </c>
      <c r="FG126" s="20">
        <v>0</v>
      </c>
      <c r="FH126" s="20">
        <v>0</v>
      </c>
      <c r="FI126" s="20">
        <v>1</v>
      </c>
      <c r="FJ126" s="46">
        <f>IF(EZ126&lt;&gt;"",((FA126*0.125)+((FB126+FC126+FD126+FE126+FF126)*0.25)+((FG126+FH126+FI126)*1))/EZ126,"")</f>
        <v>0.25</v>
      </c>
      <c r="FK126" s="39">
        <v>30.566126000000001</v>
      </c>
      <c r="FL126" s="39">
        <v>-86.970229000000003</v>
      </c>
      <c r="FM126" s="39">
        <v>30.204300576177868</v>
      </c>
      <c r="FN126" s="39">
        <v>30.927951423822133</v>
      </c>
      <c r="FO126" s="39">
        <v>-87.390446684764129</v>
      </c>
      <c r="FP126" s="39">
        <v>-86.550011315235878</v>
      </c>
      <c r="FQ126" s="39">
        <v>29.842475152355735</v>
      </c>
      <c r="FR126" s="39">
        <v>31.289776847644266</v>
      </c>
      <c r="FS126" s="39">
        <v>-87.810664369528268</v>
      </c>
      <c r="FT126" s="39">
        <v>-86.129793630471738</v>
      </c>
      <c r="FU126" s="35">
        <v>45730</v>
      </c>
      <c r="FV126" s="20" t="s">
        <v>248</v>
      </c>
      <c r="FW126" s="20" t="s">
        <v>247</v>
      </c>
      <c r="FX126" s="20">
        <v>49</v>
      </c>
      <c r="FY126" s="20">
        <v>1</v>
      </c>
      <c r="FZ126" s="20">
        <v>1</v>
      </c>
      <c r="GA126" s="20">
        <v>5</v>
      </c>
      <c r="GB126" s="20">
        <v>0</v>
      </c>
      <c r="GC126" s="20">
        <v>0</v>
      </c>
      <c r="GD126" s="20">
        <v>0</v>
      </c>
      <c r="GE126" s="20">
        <v>0</v>
      </c>
      <c r="GF126" s="20">
        <v>0</v>
      </c>
      <c r="GG126" s="20">
        <v>0</v>
      </c>
      <c r="GH126" s="20">
        <v>0</v>
      </c>
      <c r="GI126" s="20">
        <v>0</v>
      </c>
      <c r="GJ126" s="20">
        <v>0</v>
      </c>
      <c r="GK126" s="34">
        <f>IF(GA126&lt;&gt;"",((GB126*0.125)+((GC126+GD126+GE126+GF126+GG126)*0.25)+((GH126+GI126+GJ126)*1))/GA126,"")</f>
        <v>0</v>
      </c>
      <c r="GL126" s="40">
        <v>45866</v>
      </c>
      <c r="GM126" s="40">
        <v>45883</v>
      </c>
      <c r="GN126" s="20" t="s">
        <v>237</v>
      </c>
      <c r="GO126" s="35">
        <v>45883</v>
      </c>
      <c r="GP126" s="20" t="s">
        <v>232</v>
      </c>
      <c r="GQ126" s="35">
        <v>45905</v>
      </c>
      <c r="HH126" s="34" t="str">
        <f>IF(GX126&lt;&gt;"",((GY126*0.125)+((GZ126+HA126+HB126+HC126+HD126)*0.25)+((HE126+HF126+HG126)*1))/GX126,"")</f>
        <v/>
      </c>
    </row>
    <row r="127" spans="1:216" ht="15" customHeight="1" x14ac:dyDescent="0.35">
      <c r="A127" s="14" t="s">
        <v>1051</v>
      </c>
      <c r="B127" s="12" t="s">
        <v>1052</v>
      </c>
      <c r="C127" s="13">
        <v>43009</v>
      </c>
      <c r="D127" s="13"/>
      <c r="E127" s="14" t="s">
        <v>214</v>
      </c>
      <c r="F127" s="15" t="s">
        <v>1053</v>
      </c>
      <c r="G127" s="15" t="s">
        <v>1047</v>
      </c>
      <c r="H127" s="14" t="s">
        <v>1033</v>
      </c>
      <c r="I127" s="16">
        <v>32583</v>
      </c>
      <c r="J127" s="17">
        <v>31047</v>
      </c>
      <c r="K127" s="18">
        <f ca="1">IF(A127&lt;&gt;"",RANDBETWEEN(1,2000)," ")</f>
        <v>1084</v>
      </c>
      <c r="L127" s="17" cm="1">
        <f t="array" ref="L127">IF(A127&lt;&gt;"",SUMPRODUCT(($E$2:$E$1303="Active") * (FK127 &gt;= $FM$2:$FM$1303) * (FK127 &lt;= $FN$2:$FN$1303) * (FL127 &gt;= $FO$2:$FO$1303) * (FL127 &lt;= $FP$2:$FP$1303)),"")</f>
        <v>4</v>
      </c>
      <c r="M127" s="17" cm="1">
        <f t="array" ref="M127">IF(A127&lt;&gt;"",SUMPRODUCT(($E$2:$E$1303="Active") * (FK127 &gt;= $FQ$2:$FQ$1303) * (FK127 &lt;= $FR$2:$FR$1303) * (FL127 &gt;= $FS$2:$FS$1303) * (FL127 &lt;= $FT$2:$FT$1303)),"")</f>
        <v>6</v>
      </c>
      <c r="N127" s="14" t="s">
        <v>287</v>
      </c>
      <c r="O127" s="14" t="s">
        <v>219</v>
      </c>
      <c r="P127" s="15" t="s">
        <v>1054</v>
      </c>
      <c r="Q127" s="14" t="s">
        <v>1055</v>
      </c>
      <c r="R127" s="15" t="s">
        <v>1056</v>
      </c>
      <c r="S127" s="14" t="s">
        <v>224</v>
      </c>
      <c r="T127" s="20" t="s">
        <v>224</v>
      </c>
      <c r="U127" s="21"/>
      <c r="V127" s="22"/>
      <c r="W127" s="22"/>
      <c r="X127" s="22"/>
      <c r="Y127" s="22"/>
      <c r="Z127" s="22"/>
      <c r="AA127" s="48" t="s">
        <v>347</v>
      </c>
      <c r="AB127" s="43">
        <v>45986.458333333336</v>
      </c>
      <c r="AC127" s="24">
        <v>46023</v>
      </c>
      <c r="AD127" s="25">
        <v>108</v>
      </c>
      <c r="AE127" s="25">
        <v>12</v>
      </c>
      <c r="AF127" s="26">
        <v>8</v>
      </c>
      <c r="AG127" s="20">
        <v>44</v>
      </c>
      <c r="AH127" s="22">
        <v>38</v>
      </c>
      <c r="AI127" s="26">
        <v>33</v>
      </c>
      <c r="AN127" s="27">
        <f>IF(COUNT(DV127,ES127,FJ127,GK127,HH127)&gt;0,AVERAGE(DV127,ES127,FJ127,GK127,HH127),"")</f>
        <v>0.05</v>
      </c>
      <c r="AO127" s="28">
        <f>IF((E127&lt;&gt;""),COUNTA(AP127:BW127)+COUNTIF(T127,"No"),"")</f>
        <v>0</v>
      </c>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c r="BX127" s="30">
        <v>43788</v>
      </c>
      <c r="BY127" s="30">
        <v>43802</v>
      </c>
      <c r="BZ127" s="14" t="s">
        <v>226</v>
      </c>
      <c r="CA127" s="30">
        <v>43794</v>
      </c>
      <c r="CB127" s="14" t="s">
        <v>227</v>
      </c>
      <c r="CC127" s="31">
        <v>43908</v>
      </c>
      <c r="CD127" s="32" t="s">
        <v>364</v>
      </c>
      <c r="CE127" s="33" t="s">
        <v>282</v>
      </c>
      <c r="CF127" s="33" t="s">
        <v>247</v>
      </c>
      <c r="CG127" s="29">
        <v>101</v>
      </c>
      <c r="CH127" s="29">
        <v>3</v>
      </c>
      <c r="CI127" s="29">
        <v>3</v>
      </c>
      <c r="CJ127" s="29">
        <v>15</v>
      </c>
      <c r="CK127" s="29">
        <v>1</v>
      </c>
      <c r="CL127" s="29">
        <v>3</v>
      </c>
      <c r="CM127" s="29">
        <v>4</v>
      </c>
      <c r="CN127" s="34">
        <f>IF(CJ127&gt;0,((CK127*0.125)+(CL127*0.25)+(CM127*1))/CJ127,"")</f>
        <v>0.32500000000000001</v>
      </c>
      <c r="CO127" s="35">
        <v>44337</v>
      </c>
      <c r="CP127" s="35">
        <v>44341</v>
      </c>
      <c r="CQ127" s="20" t="s">
        <v>231</v>
      </c>
      <c r="CR127" s="35">
        <v>44349</v>
      </c>
      <c r="CS127" s="20" t="s">
        <v>232</v>
      </c>
      <c r="CT127" s="35">
        <v>44341</v>
      </c>
      <c r="CU127" s="35">
        <v>44265</v>
      </c>
      <c r="CV127" s="11" t="s">
        <v>228</v>
      </c>
      <c r="CW127" s="11" t="s">
        <v>293</v>
      </c>
      <c r="CX127" s="11" t="s">
        <v>247</v>
      </c>
      <c r="CY127" s="20">
        <v>18</v>
      </c>
      <c r="CZ127" s="36">
        <v>1</v>
      </c>
      <c r="DA127" s="36">
        <v>1</v>
      </c>
      <c r="DB127" s="36">
        <v>5</v>
      </c>
      <c r="DC127" s="36">
        <v>0</v>
      </c>
      <c r="DD127" s="36">
        <v>0</v>
      </c>
      <c r="DE127" s="36">
        <v>0</v>
      </c>
      <c r="DF127" s="36">
        <v>0</v>
      </c>
      <c r="DG127" s="36">
        <v>0</v>
      </c>
      <c r="DH127" s="37">
        <f>IF(DB127&gt;0,((DC127*0.125)+(DD127*0.25)+(DE127*0.25)+(DF127*1)+(DG127*1))/DB127,"")</f>
        <v>0</v>
      </c>
      <c r="DI127" s="35">
        <v>44599</v>
      </c>
      <c r="DJ127" s="20" t="s">
        <v>228</v>
      </c>
      <c r="DK127" s="20" t="s">
        <v>294</v>
      </c>
      <c r="DL127" s="20" t="s">
        <v>247</v>
      </c>
      <c r="DM127" s="20">
        <v>8</v>
      </c>
      <c r="DN127" s="20">
        <v>1</v>
      </c>
      <c r="DO127" s="20">
        <v>1</v>
      </c>
      <c r="DP127" s="20">
        <v>5</v>
      </c>
      <c r="DQ127" s="20">
        <v>0</v>
      </c>
      <c r="DR127" s="20">
        <v>0</v>
      </c>
      <c r="DS127" s="20">
        <v>0</v>
      </c>
      <c r="DT127" s="20">
        <v>0</v>
      </c>
      <c r="DU127" s="20">
        <v>1</v>
      </c>
      <c r="DV127" s="37" cm="1">
        <f t="array" ref="DV127">IF(AND(DI127:DP127&lt;&gt;""),((DQ127*0.125)+(DR127*0.25)+(DS127*0.25)+(DT127*1)+(DU127*1))/DP127,"")</f>
        <v>0.2</v>
      </c>
      <c r="DW127" s="35">
        <v>45456</v>
      </c>
      <c r="DX127" s="35">
        <v>45476</v>
      </c>
      <c r="DY127" s="20" t="s">
        <v>237</v>
      </c>
      <c r="DZ127" s="35">
        <v>45476</v>
      </c>
      <c r="EA127" s="35" t="s">
        <v>232</v>
      </c>
      <c r="EB127" s="38">
        <v>45485</v>
      </c>
      <c r="EC127" s="35">
        <v>45290</v>
      </c>
      <c r="ED127" s="20" t="s">
        <v>228</v>
      </c>
      <c r="EE127" s="20" t="s">
        <v>247</v>
      </c>
      <c r="EF127" s="20">
        <v>8</v>
      </c>
      <c r="EG127" s="20">
        <v>1</v>
      </c>
      <c r="EH127" s="20">
        <v>1</v>
      </c>
      <c r="EI127" s="20">
        <v>5</v>
      </c>
      <c r="EJ127" s="20">
        <v>0</v>
      </c>
      <c r="EK127" s="20">
        <v>0</v>
      </c>
      <c r="EL127" s="20">
        <v>0</v>
      </c>
      <c r="EM127" s="20">
        <v>0</v>
      </c>
      <c r="EN127" s="20">
        <v>0</v>
      </c>
      <c r="EO127" s="20">
        <v>0</v>
      </c>
      <c r="EP127" s="20">
        <v>0</v>
      </c>
      <c r="EQ127" s="20">
        <v>0</v>
      </c>
      <c r="ER127" s="20">
        <v>0</v>
      </c>
      <c r="ES127" s="34">
        <f>IF(EI127&lt;&gt;"",((EJ127*0.125)+((EK127+EL127+EM127+EN127+EO127)*0.25)+((EP127+EQ127+ER127)*1))/EI127,"")</f>
        <v>0</v>
      </c>
      <c r="ET127" s="35">
        <v>45516</v>
      </c>
      <c r="EU127" s="20" t="s">
        <v>248</v>
      </c>
      <c r="EV127" s="20" t="s">
        <v>234</v>
      </c>
      <c r="EW127" s="20">
        <v>5</v>
      </c>
      <c r="EX127" s="20">
        <v>1</v>
      </c>
      <c r="EY127" s="20">
        <v>1</v>
      </c>
      <c r="EZ127" s="20">
        <v>5</v>
      </c>
      <c r="FA127" s="20">
        <v>0</v>
      </c>
      <c r="FB127" s="20">
        <v>0</v>
      </c>
      <c r="FC127" s="20">
        <v>0</v>
      </c>
      <c r="FD127" s="20">
        <v>0</v>
      </c>
      <c r="FE127" s="20">
        <v>0</v>
      </c>
      <c r="FF127" s="20">
        <v>0</v>
      </c>
      <c r="FG127" s="20">
        <v>0</v>
      </c>
      <c r="FH127" s="20">
        <v>0</v>
      </c>
      <c r="FI127" s="20">
        <v>0</v>
      </c>
      <c r="FJ127" s="34">
        <v>0</v>
      </c>
      <c r="FK127" s="39">
        <v>30.566126000000001</v>
      </c>
      <c r="FL127" s="39">
        <v>-86.970229000000003</v>
      </c>
      <c r="FM127" s="39">
        <v>30.204300576177868</v>
      </c>
      <c r="FN127" s="39">
        <v>30.927951423822133</v>
      </c>
      <c r="FO127" s="39">
        <v>-87.390446684764129</v>
      </c>
      <c r="FP127" s="39">
        <v>-86.550011315235878</v>
      </c>
      <c r="FQ127" s="39">
        <v>29.842475152355735</v>
      </c>
      <c r="FR127" s="39">
        <v>31.289776847644266</v>
      </c>
      <c r="FS127" s="39">
        <v>-87.810664369528268</v>
      </c>
      <c r="FT127" s="39">
        <v>-86.129793630471738</v>
      </c>
      <c r="FU127" s="35">
        <v>45953</v>
      </c>
      <c r="FV127" s="20" t="s">
        <v>248</v>
      </c>
      <c r="FW127" s="20" t="s">
        <v>295</v>
      </c>
      <c r="FX127" s="20">
        <v>8</v>
      </c>
      <c r="FY127" s="20">
        <v>1</v>
      </c>
      <c r="FZ127" s="20">
        <v>1</v>
      </c>
      <c r="GA127" s="20">
        <v>5</v>
      </c>
      <c r="GB127" s="20">
        <v>0</v>
      </c>
      <c r="GC127" s="20">
        <v>0</v>
      </c>
      <c r="GD127" s="20">
        <v>0</v>
      </c>
      <c r="GE127" s="20">
        <v>0</v>
      </c>
      <c r="GF127" s="20">
        <v>0</v>
      </c>
      <c r="GG127" s="20">
        <v>0</v>
      </c>
      <c r="GH127" s="20">
        <v>0</v>
      </c>
      <c r="GI127" s="20">
        <v>0</v>
      </c>
      <c r="GJ127" s="20">
        <v>0</v>
      </c>
      <c r="GK127" s="34">
        <f>IF(GA127&lt;&gt;"",((GB127*0.125)+((GC127+GD127+GE127+GF127+GG127)*0.25)+((GH127+GI127+GJ127)*1))/GA127,"")</f>
        <v>0</v>
      </c>
      <c r="GL127" s="40">
        <v>45866</v>
      </c>
      <c r="GM127" s="40">
        <v>45883</v>
      </c>
      <c r="GN127" s="20" t="s">
        <v>237</v>
      </c>
      <c r="GO127" s="35">
        <v>45883</v>
      </c>
      <c r="GP127" s="20" t="s">
        <v>232</v>
      </c>
      <c r="GQ127" s="35">
        <v>45961</v>
      </c>
      <c r="HH127" s="34" t="str">
        <f>IF(GX127&lt;&gt;"",((GY127*0.125)+((GZ127+HA127+HB127+HC127+HD127)*0.25)+((HE127+HF127+HG127)*1))/GX127,"")</f>
        <v/>
      </c>
    </row>
    <row r="128" spans="1:216" ht="15" customHeight="1" x14ac:dyDescent="0.35">
      <c r="A128" s="11" t="s">
        <v>1057</v>
      </c>
      <c r="B128" s="12" t="s">
        <v>1058</v>
      </c>
      <c r="C128" s="43">
        <v>44763</v>
      </c>
      <c r="D128" s="13"/>
      <c r="E128" s="11" t="s">
        <v>214</v>
      </c>
      <c r="F128" s="19" t="s">
        <v>1059</v>
      </c>
      <c r="G128" s="19" t="s">
        <v>1060</v>
      </c>
      <c r="H128" s="11" t="s">
        <v>1033</v>
      </c>
      <c r="I128" s="42">
        <v>32433</v>
      </c>
      <c r="J128" s="17">
        <v>18036</v>
      </c>
      <c r="K128" s="18">
        <f ca="1">IF(A128&lt;&gt;"",RANDBETWEEN(1,2000)," ")</f>
        <v>456</v>
      </c>
      <c r="L128" s="17" cm="1">
        <f t="array" ref="L128">IF(A128&lt;&gt;"",SUMPRODUCT(($E$2:$E$1303="Active") * (FK128 &gt;= $FM$2:$FM$1303) * (FK128 &lt;= $FN$2:$FN$1303) * (FL128 &gt;= $FO$2:$FO$1303) * (FL128 &lt;= $FP$2:$FP$1303)),"")</f>
        <v>1</v>
      </c>
      <c r="M128" s="17" cm="1">
        <f t="array" ref="M128">IF(A128&lt;&gt;"",SUMPRODUCT(($E$2:$E$1303="Active") * (FK128 &gt;= $FQ$2:$FQ$1303) * (FK128 &lt;= $FR$2:$FR$1303) * (FL128 &gt;= $FS$2:$FS$1303) * (FL128 &lt;= $FT$2:$FT$1303)),"")</f>
        <v>9</v>
      </c>
      <c r="N128" s="11" t="s">
        <v>218</v>
      </c>
      <c r="O128" s="11" t="s">
        <v>242</v>
      </c>
      <c r="P128" s="19" t="s">
        <v>1061</v>
      </c>
      <c r="Q128" s="11" t="s">
        <v>1062</v>
      </c>
      <c r="R128" s="19" t="s">
        <v>1063</v>
      </c>
      <c r="S128" s="11" t="s">
        <v>224</v>
      </c>
      <c r="T128" s="20" t="s">
        <v>224</v>
      </c>
      <c r="U128" s="21"/>
      <c r="V128" s="22"/>
      <c r="W128" s="22"/>
      <c r="X128" s="22"/>
      <c r="Y128" s="22"/>
      <c r="Z128" s="22"/>
      <c r="AA128" s="48" t="s">
        <v>347</v>
      </c>
      <c r="AB128" s="43">
        <v>46008.53125</v>
      </c>
      <c r="AC128" s="24">
        <v>46023</v>
      </c>
      <c r="AE128" s="25">
        <v>0</v>
      </c>
      <c r="AF128" s="26">
        <v>28</v>
      </c>
      <c r="AG128" s="20">
        <v>84</v>
      </c>
      <c r="AH128" s="22">
        <v>124</v>
      </c>
      <c r="AI128" s="26">
        <v>137</v>
      </c>
      <c r="AN128" s="27">
        <f>IF(COUNT(DV128,ES128,FJ128,GK128,HH128)&gt;0,AVERAGE(DV128,ES128,FJ128,GK128,HH128),"")</f>
        <v>0.14523809523809525</v>
      </c>
      <c r="AO128" s="28">
        <f>IF((E128&lt;&gt;""),COUNTA(AP128:BW128)+COUNTIF(T128,"No"),"")</f>
        <v>0</v>
      </c>
      <c r="CN128" s="34" t="str">
        <f>IF(CJ128&gt;0,((CK128*0.125)+(CL128*0.25)+(CM128*1))/CJ128,"")</f>
        <v/>
      </c>
      <c r="CS128" s="20" t="s">
        <v>323</v>
      </c>
      <c r="CT128" s="35" t="s">
        <v>323</v>
      </c>
      <c r="DH128" s="37" t="str">
        <f>IF(DB128&gt;0,((DC128*0.125)+(DD128*0.25)+(DE128*0.25)+(DF128*1)+(DG128*1))/DB128,"")</f>
        <v/>
      </c>
      <c r="DJ128" s="20" t="s">
        <v>228</v>
      </c>
      <c r="DK128" s="20" t="s">
        <v>235</v>
      </c>
      <c r="DL128" s="20" t="s">
        <v>234</v>
      </c>
      <c r="DM128" s="20">
        <v>0</v>
      </c>
      <c r="DN128" s="20">
        <v>0</v>
      </c>
      <c r="DO128" s="20">
        <v>0</v>
      </c>
      <c r="DP128" s="20">
        <v>0</v>
      </c>
      <c r="DQ128" s="20">
        <v>0</v>
      </c>
      <c r="DR128" s="20">
        <v>0</v>
      </c>
      <c r="DS128" s="20">
        <v>0</v>
      </c>
      <c r="DT128" s="20">
        <v>0</v>
      </c>
      <c r="DU128" s="20">
        <v>0</v>
      </c>
      <c r="DW128" s="35">
        <v>45456</v>
      </c>
      <c r="DX128" s="35">
        <v>45476</v>
      </c>
      <c r="DY128" s="20" t="s">
        <v>237</v>
      </c>
      <c r="DZ128" s="35">
        <v>45476</v>
      </c>
      <c r="EA128" s="35" t="s">
        <v>232</v>
      </c>
      <c r="EB128" s="38">
        <v>45485</v>
      </c>
      <c r="EC128" s="35">
        <v>45290</v>
      </c>
      <c r="ED128" s="20" t="s">
        <v>228</v>
      </c>
      <c r="EE128" s="20" t="s">
        <v>247</v>
      </c>
      <c r="EF128" s="20">
        <v>28</v>
      </c>
      <c r="EG128" s="20">
        <v>1</v>
      </c>
      <c r="EH128" s="20">
        <v>1</v>
      </c>
      <c r="EI128" s="20">
        <v>5</v>
      </c>
      <c r="EJ128" s="20">
        <v>0</v>
      </c>
      <c r="EK128" s="20">
        <v>0</v>
      </c>
      <c r="EL128" s="20">
        <v>0</v>
      </c>
      <c r="EM128" s="20">
        <v>0</v>
      </c>
      <c r="EN128" s="20">
        <v>0</v>
      </c>
      <c r="EO128" s="20">
        <v>0</v>
      </c>
      <c r="EP128" s="20">
        <v>1</v>
      </c>
      <c r="EQ128" s="20">
        <v>0</v>
      </c>
      <c r="ER128" s="20">
        <v>0</v>
      </c>
      <c r="ES128" s="34">
        <f>IF(EI128&lt;&gt;"",((EJ128*0.125)+((EK128+EL128+EM128+EN128+EO128)*0.25)+((EP128+EQ128+ER128)*1))/EI128,"")</f>
        <v>0.2</v>
      </c>
      <c r="ET128" s="35">
        <v>45400</v>
      </c>
      <c r="EU128" s="20" t="s">
        <v>248</v>
      </c>
      <c r="EV128" s="20" t="s">
        <v>247</v>
      </c>
      <c r="EW128" s="20">
        <v>61</v>
      </c>
      <c r="EX128" s="20">
        <v>3</v>
      </c>
      <c r="EY128" s="20">
        <v>2</v>
      </c>
      <c r="EZ128" s="28">
        <v>5</v>
      </c>
      <c r="FA128" s="20">
        <v>0</v>
      </c>
      <c r="FB128" s="20">
        <v>0</v>
      </c>
      <c r="FC128" s="20">
        <v>0</v>
      </c>
      <c r="FD128" s="20">
        <v>0</v>
      </c>
      <c r="FE128" s="20">
        <v>0</v>
      </c>
      <c r="FF128" s="20">
        <v>0</v>
      </c>
      <c r="FG128" s="20">
        <v>0</v>
      </c>
      <c r="FH128" s="20">
        <v>0</v>
      </c>
      <c r="FI128" s="20">
        <v>1</v>
      </c>
      <c r="FJ128" s="34">
        <f>IF(EZ128&lt;&gt;"",((FA128*0.125)+((FB128+FC128+FD128+FE128+FF128)*0.25)+((FG128+FH128+FI128)*1))/EZ128,"")</f>
        <v>0.2</v>
      </c>
      <c r="FK128" s="39">
        <v>30.824764999999999</v>
      </c>
      <c r="FL128" s="39">
        <v>-86.214782</v>
      </c>
      <c r="FM128" s="39">
        <v>30.462939576177867</v>
      </c>
      <c r="FN128" s="39">
        <v>31.186590423822132</v>
      </c>
      <c r="FO128" s="39">
        <v>-86.636127293711311</v>
      </c>
      <c r="FP128" s="39">
        <v>-85.793436706288688</v>
      </c>
      <c r="FQ128" s="39">
        <v>30.101114152355734</v>
      </c>
      <c r="FR128" s="39">
        <v>31.548415847644264</v>
      </c>
      <c r="FS128" s="39">
        <v>-87.057472587422637</v>
      </c>
      <c r="FT128" s="39">
        <v>-85.372091412577362</v>
      </c>
      <c r="FU128" s="35">
        <v>45770</v>
      </c>
      <c r="FV128" s="20" t="s">
        <v>248</v>
      </c>
      <c r="FW128" s="20" t="s">
        <v>258</v>
      </c>
      <c r="FX128" s="20">
        <v>66</v>
      </c>
      <c r="FY128" s="20">
        <v>2</v>
      </c>
      <c r="FZ128" s="20">
        <v>2</v>
      </c>
      <c r="GA128" s="20">
        <v>7</v>
      </c>
      <c r="GB128" s="20">
        <v>0</v>
      </c>
      <c r="GC128" s="20">
        <v>0</v>
      </c>
      <c r="GD128" s="20">
        <v>0</v>
      </c>
      <c r="GE128" s="20">
        <v>0</v>
      </c>
      <c r="GF128" s="20">
        <v>0</v>
      </c>
      <c r="GG128" s="20">
        <v>1</v>
      </c>
      <c r="GH128" s="20">
        <v>0</v>
      </c>
      <c r="GI128" s="20">
        <v>0</v>
      </c>
      <c r="GJ128" s="20">
        <v>0</v>
      </c>
      <c r="GK128" s="34">
        <f>IF(GA128&lt;&gt;"",((GB128*0.125)+((GC128+GD128+GE128+GF128+GG128)*0.25)+((GH128+GI128+GJ128)*1))/GA128,"")</f>
        <v>3.5714285714285712E-2</v>
      </c>
      <c r="GL128" s="40">
        <v>45866</v>
      </c>
      <c r="GM128" s="40">
        <v>45883</v>
      </c>
      <c r="GN128" s="20" t="s">
        <v>237</v>
      </c>
      <c r="GO128" s="35">
        <v>45883</v>
      </c>
      <c r="GP128" s="20" t="s">
        <v>232</v>
      </c>
      <c r="GQ128" s="35">
        <v>45905</v>
      </c>
      <c r="HH128" s="34" t="str">
        <f>IF(GX128&lt;&gt;"",((GY128*0.125)+((GZ128+HA128+HB128+HC128+HD128)*0.25)+((HE128+HF128+HG128)*1))/GX128,"")</f>
        <v/>
      </c>
    </row>
    <row r="129" spans="1:216" ht="15" customHeight="1" x14ac:dyDescent="0.35">
      <c r="A129" s="11" t="s">
        <v>1064</v>
      </c>
      <c r="B129" s="12" t="s">
        <v>1065</v>
      </c>
      <c r="C129" s="43">
        <v>45169</v>
      </c>
      <c r="E129" s="11" t="s">
        <v>214</v>
      </c>
      <c r="F129" s="19" t="s">
        <v>1066</v>
      </c>
      <c r="G129" s="19" t="s">
        <v>1067</v>
      </c>
      <c r="H129" s="11" t="s">
        <v>1033</v>
      </c>
      <c r="I129" s="42">
        <v>32401</v>
      </c>
      <c r="J129" s="17">
        <v>20487</v>
      </c>
      <c r="K129" s="18">
        <f ca="1">IF(A129&lt;&gt;"",RANDBETWEEN(1,2000)," ")</f>
        <v>1418</v>
      </c>
      <c r="L129" s="17" cm="1">
        <f t="array" ref="L129">IF(A129&lt;&gt;"",SUMPRODUCT(($E$2:$E$1303="Active") * (FK129 &gt;= $FM$2:$FM$1303) * (FK129 &lt;= $FN$2:$FN$1303) * (FL129 &gt;= $FO$2:$FO$1303) * (FL129 &lt;= $FP$2:$FP$1303)),"")</f>
        <v>2</v>
      </c>
      <c r="M129" s="17" cm="1">
        <f t="array" ref="M129">IF(A129&lt;&gt;"",SUMPRODUCT(($E$2:$E$1303="Active") * (FK129 &gt;= $FQ$2:$FQ$1303) * (FK129 &lt;= $FR$2:$FR$1303) * (FL129 &gt;= $FS$2:$FS$1303) * (FL129 &lt;= $FT$2:$FT$1303)),"")</f>
        <v>4</v>
      </c>
      <c r="N129" s="11" t="s">
        <v>218</v>
      </c>
      <c r="O129" s="11" t="s">
        <v>242</v>
      </c>
      <c r="P129" s="19" t="s">
        <v>1068</v>
      </c>
      <c r="Q129" s="11" t="s">
        <v>1069</v>
      </c>
      <c r="R129" s="19" t="s">
        <v>1070</v>
      </c>
      <c r="S129" s="11" t="s">
        <v>224</v>
      </c>
      <c r="T129" s="20" t="s">
        <v>224</v>
      </c>
      <c r="AB129" s="43">
        <v>45981.375</v>
      </c>
      <c r="AC129" s="24">
        <v>46023</v>
      </c>
      <c r="AF129" s="26"/>
      <c r="AG129" s="20">
        <v>0</v>
      </c>
      <c r="AH129" s="22">
        <v>53</v>
      </c>
      <c r="AI129" s="26">
        <v>53</v>
      </c>
      <c r="AN129" s="27">
        <f>IF(COUNT(DV129,ES129,FJ129,GK129,HH129)&gt;0,AVERAGE(DV129,ES129,FJ129,GK129,HH129),"")</f>
        <v>0.05</v>
      </c>
      <c r="AO129" s="28">
        <f>IF((E129&lt;&gt;""),COUNTA(AP129:BW129)+COUNTIF(T129,"No"),"")</f>
        <v>0</v>
      </c>
      <c r="DW129" s="35">
        <v>45456</v>
      </c>
      <c r="DX129" s="35">
        <v>45476</v>
      </c>
      <c r="DY129" s="20" t="s">
        <v>237</v>
      </c>
      <c r="DZ129" s="35">
        <v>45476</v>
      </c>
      <c r="EA129" s="35" t="s">
        <v>232</v>
      </c>
      <c r="EB129" s="40">
        <v>45485</v>
      </c>
      <c r="EJ129" s="20"/>
      <c r="EK129" s="20"/>
      <c r="EL129" s="20"/>
      <c r="EM129" s="20"/>
      <c r="EN129" s="20"/>
      <c r="EO129" s="20"/>
      <c r="EP129" s="20"/>
      <c r="EQ129" s="20"/>
      <c r="ER129" s="20"/>
      <c r="ES129" s="34" t="str">
        <f>IF(EI129&lt;&gt;"",((EJ129*0.125)+((EK129+EL129+EM129+EN129+EO129)*0.25)+((EP129+EQ129+ER129)*1))/EI129,"")</f>
        <v/>
      </c>
      <c r="ET129" s="35">
        <v>45587</v>
      </c>
      <c r="EU129" s="20" t="s">
        <v>248</v>
      </c>
      <c r="EV129" s="20" t="s">
        <v>234</v>
      </c>
      <c r="EW129" s="20">
        <v>38</v>
      </c>
      <c r="EX129" s="20">
        <v>1</v>
      </c>
      <c r="EY129" s="20">
        <v>1</v>
      </c>
      <c r="EZ129" s="20">
        <v>5</v>
      </c>
      <c r="FA129" s="20">
        <v>0</v>
      </c>
      <c r="FB129" s="20">
        <v>0</v>
      </c>
      <c r="FC129" s="20">
        <v>1</v>
      </c>
      <c r="FD129" s="20">
        <v>1</v>
      </c>
      <c r="FE129" s="20">
        <v>0</v>
      </c>
      <c r="FF129" s="20">
        <v>0</v>
      </c>
      <c r="FG129" s="20">
        <v>0</v>
      </c>
      <c r="FH129" s="20">
        <v>0</v>
      </c>
      <c r="FI129" s="20">
        <v>0</v>
      </c>
      <c r="FJ129" s="34">
        <f>IF(EZ129&lt;&gt;"",((FA129*0.125)+((FB129+FC129+FD129+FE129+FF129)*0.25)+((FG129+FH129+FI129)*1))/EZ129,"")</f>
        <v>0.1</v>
      </c>
      <c r="FK129" s="39">
        <v>30.161352000000001</v>
      </c>
      <c r="FL129" s="39">
        <v>-85.668828000000005</v>
      </c>
      <c r="FM129" s="39">
        <v>29.799526576177868</v>
      </c>
      <c r="FN129" s="39">
        <v>30.523177423822133</v>
      </c>
      <c r="FO129" s="39">
        <v>-86.087310075901129</v>
      </c>
      <c r="FP129" s="39">
        <v>-85.25034592409888</v>
      </c>
      <c r="FQ129" s="39">
        <v>29.437701152355736</v>
      </c>
      <c r="FR129" s="39">
        <v>30.885002847644266</v>
      </c>
      <c r="FS129" s="39">
        <v>-86.50579215180224</v>
      </c>
      <c r="FT129" s="39">
        <v>-84.83186384819777</v>
      </c>
      <c r="FU129" s="35">
        <v>45958</v>
      </c>
      <c r="FV129" s="20" t="s">
        <v>248</v>
      </c>
      <c r="FW129" s="20" t="s">
        <v>295</v>
      </c>
      <c r="FX129" s="20">
        <v>45</v>
      </c>
      <c r="FY129" s="20">
        <v>1</v>
      </c>
      <c r="FZ129" s="20">
        <v>1</v>
      </c>
      <c r="GA129" s="20">
        <v>5</v>
      </c>
      <c r="GB129" s="20">
        <v>0</v>
      </c>
      <c r="GC129" s="20">
        <v>0</v>
      </c>
      <c r="GD129" s="20">
        <v>0</v>
      </c>
      <c r="GE129" s="20">
        <v>0</v>
      </c>
      <c r="GF129" s="20">
        <v>0</v>
      </c>
      <c r="GG129" s="20">
        <v>0</v>
      </c>
      <c r="GH129" s="20">
        <v>0</v>
      </c>
      <c r="GI129" s="20">
        <v>0</v>
      </c>
      <c r="GJ129" s="20">
        <v>0</v>
      </c>
      <c r="GK129" s="34">
        <f>IF(GA129&lt;&gt;"",((GB129*0.125)+((GC129+GD129+GE129+GF129+GG129)*0.25)+((GH129+GI129+GJ129)*1))/GA129,"")</f>
        <v>0</v>
      </c>
      <c r="GP129" s="20" t="s">
        <v>232</v>
      </c>
      <c r="HH129" s="34" t="str">
        <f>IF(GX129&lt;&gt;"",((GY129*0.125)+((GZ129+HA129+HB129+HC129+HD129)*0.25)+((HE129+HF129+HG129)*1))/GX129,"")</f>
        <v/>
      </c>
    </row>
    <row r="130" spans="1:216" ht="15" customHeight="1" x14ac:dyDescent="0.35">
      <c r="A130" s="11" t="s">
        <v>1071</v>
      </c>
      <c r="B130" s="12" t="s">
        <v>1072</v>
      </c>
      <c r="C130" s="43">
        <v>44592</v>
      </c>
      <c r="D130" s="13"/>
      <c r="E130" s="11" t="s">
        <v>214</v>
      </c>
      <c r="F130" s="19" t="s">
        <v>1073</v>
      </c>
      <c r="G130" s="19" t="s">
        <v>1074</v>
      </c>
      <c r="H130" s="11" t="s">
        <v>1033</v>
      </c>
      <c r="I130" s="42">
        <v>32428</v>
      </c>
      <c r="J130" s="17">
        <v>17946</v>
      </c>
      <c r="K130" s="18">
        <f ca="1">IF(A130&lt;&gt;"",RANDBETWEEN(1,2000)," ")</f>
        <v>1506</v>
      </c>
      <c r="L130" s="17" cm="1">
        <f t="array" ref="L130">IF(A130&lt;&gt;"",SUMPRODUCT(($E$2:$E$1303="Active") * (FK130 &gt;= $FM$2:$FM$1303) * (FK130 &lt;= $FN$2:$FN$1303) * (FL130 &gt;= $FO$2:$FO$1303) * (FL130 &lt;= $FP$2:$FP$1303)),"")</f>
        <v>1</v>
      </c>
      <c r="M130" s="17" cm="1">
        <f t="array" ref="M130">IF(A130&lt;&gt;"",SUMPRODUCT(($E$2:$E$1303="Active") * (FK130 &gt;= $FQ$2:$FQ$1303) * (FK130 &lt;= $FR$2:$FR$1303) * (FL130 &gt;= $FS$2:$FS$1303) * (FL130 &lt;= $FT$2:$FT$1303)),"")</f>
        <v>7</v>
      </c>
      <c r="N130" s="11" t="s">
        <v>218</v>
      </c>
      <c r="O130" s="11" t="s">
        <v>242</v>
      </c>
      <c r="P130" s="19" t="s">
        <v>1075</v>
      </c>
      <c r="Q130" s="11" t="s">
        <v>1076</v>
      </c>
      <c r="R130" s="19" t="s">
        <v>1077</v>
      </c>
      <c r="S130" s="11" t="s">
        <v>223</v>
      </c>
      <c r="T130" s="20" t="s">
        <v>224</v>
      </c>
      <c r="U130" s="21"/>
      <c r="V130" s="22"/>
      <c r="W130" s="22"/>
      <c r="X130" s="22"/>
      <c r="Y130" s="22"/>
      <c r="Z130" s="22"/>
      <c r="AA130" s="48" t="s">
        <v>347</v>
      </c>
      <c r="AB130" s="43">
        <v>46013.3125</v>
      </c>
      <c r="AC130" s="24">
        <v>46023</v>
      </c>
      <c r="AD130" s="25">
        <v>0</v>
      </c>
      <c r="AE130" s="25">
        <v>0</v>
      </c>
      <c r="AF130" s="26">
        <v>31</v>
      </c>
      <c r="AG130" s="20">
        <v>60</v>
      </c>
      <c r="AH130" s="22">
        <v>52</v>
      </c>
      <c r="AI130" s="26">
        <v>58</v>
      </c>
      <c r="AN130" s="27">
        <f>IF(COUNT(DV130,ES130,FJ130,GK130,HH130)&gt;0,AVERAGE(DV130,ES130,FJ130,GK130,HH130),"")</f>
        <v>0.13333333333333333</v>
      </c>
      <c r="AO130" s="28">
        <f>IF((E130&lt;&gt;""),COUNTA(AP130:BW130)+COUNTIF(T130,"No"),"")</f>
        <v>0</v>
      </c>
      <c r="CN130" s="34" t="str">
        <f>IF(CJ130&gt;0,((CK130*0.125)+(CL130*0.25)+(CM130*1))/CJ130,"")</f>
        <v/>
      </c>
      <c r="CS130" s="20" t="s">
        <v>323</v>
      </c>
      <c r="CT130" s="35" t="s">
        <v>323</v>
      </c>
      <c r="DH130" s="37" t="str">
        <f>IF(DB130&gt;0,((DC130*0.125)+(DD130*0.25)+(DE130*0.25)+(DF130*1)+(DG130*1))/DB130,"")</f>
        <v/>
      </c>
      <c r="DJ130" s="20" t="s">
        <v>248</v>
      </c>
      <c r="DK130" s="20" t="s">
        <v>235</v>
      </c>
      <c r="DL130" s="20" t="s">
        <v>234</v>
      </c>
      <c r="DM130" s="20">
        <v>0</v>
      </c>
      <c r="DN130" s="20">
        <v>0</v>
      </c>
      <c r="DO130" s="20">
        <v>0</v>
      </c>
      <c r="DP130" s="20">
        <v>0</v>
      </c>
      <c r="DQ130" s="20">
        <v>0</v>
      </c>
      <c r="DR130" s="20">
        <v>0</v>
      </c>
      <c r="DS130" s="20">
        <v>0</v>
      </c>
      <c r="DT130" s="20">
        <v>0</v>
      </c>
      <c r="DU130" s="20">
        <v>0</v>
      </c>
      <c r="DW130" s="35">
        <v>45456</v>
      </c>
      <c r="DX130" s="35">
        <v>45476</v>
      </c>
      <c r="DY130" s="20" t="s">
        <v>237</v>
      </c>
      <c r="DZ130" s="35">
        <v>45476</v>
      </c>
      <c r="EA130" s="35" t="s">
        <v>232</v>
      </c>
      <c r="EB130" s="38">
        <v>45485</v>
      </c>
      <c r="EC130" s="35">
        <v>45290</v>
      </c>
      <c r="ED130" s="20" t="s">
        <v>228</v>
      </c>
      <c r="EE130" s="20" t="s">
        <v>247</v>
      </c>
      <c r="EF130" s="20">
        <v>70</v>
      </c>
      <c r="EG130" s="20">
        <v>1</v>
      </c>
      <c r="EH130" s="20">
        <v>1</v>
      </c>
      <c r="EI130" s="20">
        <v>5</v>
      </c>
      <c r="EJ130" s="20">
        <v>0</v>
      </c>
      <c r="EK130" s="20">
        <v>0</v>
      </c>
      <c r="EL130" s="20">
        <v>0</v>
      </c>
      <c r="EM130" s="20">
        <v>0</v>
      </c>
      <c r="EN130" s="20">
        <v>0</v>
      </c>
      <c r="EO130" s="20">
        <v>0</v>
      </c>
      <c r="EP130" s="20">
        <v>0</v>
      </c>
      <c r="EQ130" s="20">
        <v>0</v>
      </c>
      <c r="ER130" s="20">
        <v>2</v>
      </c>
      <c r="ES130" s="46">
        <f>IF(EI130&lt;&gt;"",((EJ130*0.125)+((EK130+EL130+EM130+EN130+EO130)*0.25)+((EP130+EQ130+ER130)*1))/EI130,"")</f>
        <v>0.4</v>
      </c>
      <c r="ET130" s="35">
        <v>45348</v>
      </c>
      <c r="EU130" s="20" t="s">
        <v>248</v>
      </c>
      <c r="EV130" s="20" t="s">
        <v>247</v>
      </c>
      <c r="EW130" s="20">
        <v>25</v>
      </c>
      <c r="EX130" s="20">
        <v>1</v>
      </c>
      <c r="EY130" s="20">
        <v>1</v>
      </c>
      <c r="EZ130" s="28">
        <v>5</v>
      </c>
      <c r="FA130" s="20">
        <v>0</v>
      </c>
      <c r="FB130" s="20">
        <v>0</v>
      </c>
      <c r="FC130" s="20">
        <v>0</v>
      </c>
      <c r="FD130" s="20">
        <v>0</v>
      </c>
      <c r="FE130" s="20">
        <v>0</v>
      </c>
      <c r="FF130" s="20">
        <v>0</v>
      </c>
      <c r="FG130" s="20">
        <v>0</v>
      </c>
      <c r="FH130" s="20">
        <v>0</v>
      </c>
      <c r="FI130" s="20">
        <v>0</v>
      </c>
      <c r="FJ130" s="34">
        <f>IF(EZ130&lt;&gt;"",((FA130*0.125)+((FB130+FC130+FD130+FE130+FF130)*0.25)+((FG130+FH130+FI130)*1))/EZ130,"")</f>
        <v>0</v>
      </c>
      <c r="FK130" s="39">
        <v>30.633716</v>
      </c>
      <c r="FL130" s="39">
        <v>-85.579558000000006</v>
      </c>
      <c r="FM130" s="39">
        <v>30.271890576177867</v>
      </c>
      <c r="FN130" s="39">
        <v>30.995541423822132</v>
      </c>
      <c r="FO130" s="39">
        <v>-86.000068952612224</v>
      </c>
      <c r="FP130" s="39">
        <v>-85.159047047387787</v>
      </c>
      <c r="FQ130" s="39">
        <v>29.910065152355735</v>
      </c>
      <c r="FR130" s="39">
        <v>31.357366847644265</v>
      </c>
      <c r="FS130" s="39">
        <v>-86.420579905224429</v>
      </c>
      <c r="FT130" s="39">
        <v>-84.738536094775583</v>
      </c>
      <c r="FU130" s="35">
        <v>45769</v>
      </c>
      <c r="FV130" s="20" t="s">
        <v>248</v>
      </c>
      <c r="FW130" s="20" t="s">
        <v>258</v>
      </c>
      <c r="FX130" s="20">
        <v>28</v>
      </c>
      <c r="FY130" s="20">
        <v>1</v>
      </c>
      <c r="FZ130" s="20">
        <v>1</v>
      </c>
      <c r="GA130" s="20">
        <v>6</v>
      </c>
      <c r="GB130" s="20">
        <v>0</v>
      </c>
      <c r="GC130" s="20">
        <v>0</v>
      </c>
      <c r="GD130" s="20">
        <v>0</v>
      </c>
      <c r="GE130" s="20">
        <v>0</v>
      </c>
      <c r="GF130" s="20">
        <v>0</v>
      </c>
      <c r="GG130" s="20">
        <v>0</v>
      </c>
      <c r="GH130" s="20">
        <v>0</v>
      </c>
      <c r="GI130" s="20">
        <v>0</v>
      </c>
      <c r="GJ130" s="20">
        <v>0</v>
      </c>
      <c r="GK130" s="34">
        <f>IF(GA130&lt;&gt;"",((GB130*0.125)+((GC130+GD130+GE130+GF130+GG130)*0.25)+((GH130+GI130+GJ130)*1))/GA130,"")</f>
        <v>0</v>
      </c>
      <c r="GL130" s="40">
        <v>45867</v>
      </c>
      <c r="GM130" s="40">
        <v>45888</v>
      </c>
      <c r="GN130" s="20" t="s">
        <v>237</v>
      </c>
      <c r="GO130" s="35">
        <v>45888</v>
      </c>
      <c r="GP130" s="20" t="s">
        <v>232</v>
      </c>
      <c r="GQ130" s="35">
        <v>45905</v>
      </c>
      <c r="HH130" s="34" t="str">
        <f>IF(GX130&lt;&gt;"",((GY130*0.125)+((GZ130+HA130+HB130+HC130+HD130)*0.25)+((HE130+HF130+HG130)*1))/GX130,"")</f>
        <v/>
      </c>
    </row>
    <row r="131" spans="1:216" ht="15" customHeight="1" x14ac:dyDescent="0.35">
      <c r="A131" s="11" t="s">
        <v>1078</v>
      </c>
      <c r="B131" s="12" t="s">
        <v>1079</v>
      </c>
      <c r="C131" s="13">
        <v>43009</v>
      </c>
      <c r="D131" s="13">
        <v>45696</v>
      </c>
      <c r="E131" s="14" t="s">
        <v>214</v>
      </c>
      <c r="F131" s="15" t="s">
        <v>1080</v>
      </c>
      <c r="G131" s="15" t="s">
        <v>1081</v>
      </c>
      <c r="H131" s="14" t="s">
        <v>1033</v>
      </c>
      <c r="I131" s="16">
        <v>32405</v>
      </c>
      <c r="J131" s="17">
        <v>28158</v>
      </c>
      <c r="K131" s="18">
        <f ca="1">IF(A131&lt;&gt;"",RANDBETWEEN(1,2000)," ")</f>
        <v>1932</v>
      </c>
      <c r="L131" s="17" cm="1">
        <f t="array" ref="L131">IF(A131&lt;&gt;"",SUMPRODUCT(($E$2:$E$1303="Active") * (FK131 &gt;= $FM$2:$FM$1303) * (FK131 &lt;= $FN$2:$FN$1303) * (FL131 &gt;= $FO$2:$FO$1303) * (FL131 &lt;= $FP$2:$FP$1303)),"")</f>
        <v>2</v>
      </c>
      <c r="M131" s="17" cm="1">
        <f t="array" ref="M131">IF(A131&lt;&gt;"",SUMPRODUCT(($E$2:$E$1303="Active") * (FK131 &gt;= $FQ$2:$FQ$1303) * (FK131 &lt;= $FR$2:$FR$1303) * (FL131 &gt;= $FS$2:$FS$1303) * (FL131 &lt;= $FT$2:$FT$1303)),"")</f>
        <v>4</v>
      </c>
      <c r="N131" s="14" t="s">
        <v>218</v>
      </c>
      <c r="O131" s="14" t="s">
        <v>219</v>
      </c>
      <c r="P131" s="15" t="s">
        <v>1082</v>
      </c>
      <c r="Q131" s="14" t="s">
        <v>1083</v>
      </c>
      <c r="R131" s="15" t="s">
        <v>1084</v>
      </c>
      <c r="S131" s="14" t="s">
        <v>224</v>
      </c>
      <c r="T131" s="20" t="s">
        <v>224</v>
      </c>
      <c r="U131" s="21"/>
      <c r="V131" s="22"/>
      <c r="W131" s="22"/>
      <c r="X131" s="22"/>
      <c r="Y131" s="22"/>
      <c r="Z131" s="22"/>
      <c r="AB131" s="43">
        <v>46009.333333333336</v>
      </c>
      <c r="AC131" s="24">
        <v>46023</v>
      </c>
      <c r="AD131" s="25">
        <v>143</v>
      </c>
      <c r="AE131" s="25">
        <v>208</v>
      </c>
      <c r="AF131" s="26">
        <v>223</v>
      </c>
      <c r="AG131" s="20">
        <v>239</v>
      </c>
      <c r="AH131" s="22">
        <v>174</v>
      </c>
      <c r="AI131" s="26">
        <v>206</v>
      </c>
      <c r="AN131" s="27">
        <f>IF(COUNT(DV131,ES131,FJ131,GK131,HH131)&gt;0,AVERAGE(DV131,ES131,FJ131,GK131,HH131),"")</f>
        <v>8.7499999999999994E-2</v>
      </c>
      <c r="AO131" s="28">
        <f>IF((E131&lt;&gt;""),COUNTA(AP131:BW131)+COUNTIF(T131,"No"),"")</f>
        <v>0</v>
      </c>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30">
        <v>44078</v>
      </c>
      <c r="BY131" s="30">
        <v>44088</v>
      </c>
      <c r="BZ131" s="14" t="s">
        <v>226</v>
      </c>
      <c r="CA131" s="30">
        <v>44088</v>
      </c>
      <c r="CB131" s="14" t="s">
        <v>232</v>
      </c>
      <c r="CC131" s="31">
        <v>43983</v>
      </c>
      <c r="CD131" s="32" t="s">
        <v>248</v>
      </c>
      <c r="CE131" s="33" t="s">
        <v>282</v>
      </c>
      <c r="CF131" s="33" t="s">
        <v>247</v>
      </c>
      <c r="CG131" s="29">
        <v>65</v>
      </c>
      <c r="CH131" s="29">
        <v>3</v>
      </c>
      <c r="CI131" s="29">
        <v>3</v>
      </c>
      <c r="CJ131" s="29">
        <v>15</v>
      </c>
      <c r="CK131" s="29">
        <v>0</v>
      </c>
      <c r="CL131" s="29">
        <v>0</v>
      </c>
      <c r="CM131" s="29">
        <v>5</v>
      </c>
      <c r="CN131" s="34">
        <f>IF(CJ131&gt;0,((CK131*0.125)+(CL131*0.25)+(CM131*1))/CJ131,"")</f>
        <v>0.33333333333333331</v>
      </c>
      <c r="CR131" s="35"/>
      <c r="CS131" s="20" t="s">
        <v>232</v>
      </c>
      <c r="CU131" s="35">
        <v>44264</v>
      </c>
      <c r="CV131" s="11" t="s">
        <v>228</v>
      </c>
      <c r="CW131" s="11" t="s">
        <v>293</v>
      </c>
      <c r="CX131" s="11" t="s">
        <v>247</v>
      </c>
      <c r="CY131" s="20">
        <v>73</v>
      </c>
      <c r="CZ131" s="36">
        <v>2</v>
      </c>
      <c r="DA131" s="36">
        <v>2</v>
      </c>
      <c r="DB131" s="36">
        <v>10</v>
      </c>
      <c r="DC131" s="36">
        <v>0</v>
      </c>
      <c r="DD131" s="36">
        <v>0</v>
      </c>
      <c r="DE131" s="36">
        <v>0</v>
      </c>
      <c r="DF131" s="36">
        <v>0</v>
      </c>
      <c r="DG131" s="36">
        <v>0</v>
      </c>
      <c r="DH131" s="37">
        <f>IF(DB131&gt;0,((DC131*0.125)+(DD131*0.25)+(DE131*0.25)+(DF131*1)+(DG131*1))/DB131,"")</f>
        <v>0</v>
      </c>
      <c r="DI131" s="35">
        <v>44599</v>
      </c>
      <c r="DJ131" s="20" t="s">
        <v>228</v>
      </c>
      <c r="DK131" s="20" t="s">
        <v>294</v>
      </c>
      <c r="DL131" s="20" t="s">
        <v>247</v>
      </c>
      <c r="DM131" s="20">
        <v>94</v>
      </c>
      <c r="DN131" s="20">
        <v>2</v>
      </c>
      <c r="DO131" s="20">
        <v>2</v>
      </c>
      <c r="DP131" s="20">
        <v>10</v>
      </c>
      <c r="DQ131" s="20">
        <v>0</v>
      </c>
      <c r="DR131" s="20">
        <v>0</v>
      </c>
      <c r="DS131" s="20">
        <v>1</v>
      </c>
      <c r="DT131" s="20">
        <v>2</v>
      </c>
      <c r="DU131" s="20">
        <v>0</v>
      </c>
      <c r="DV131" s="37" cm="1">
        <f t="array" ref="DV131">IF(AND(DI131:DP131&lt;&gt;""),((DQ131*0.125)+(DR131*0.25)+(DS131*0.25)+(DT131*1)+(DU131*1))/DP131,"")</f>
        <v>0.22500000000000001</v>
      </c>
      <c r="DW131" s="35">
        <v>45456</v>
      </c>
      <c r="DX131" s="35">
        <v>45476</v>
      </c>
      <c r="DY131" s="20" t="s">
        <v>237</v>
      </c>
      <c r="DZ131" s="35">
        <v>45476</v>
      </c>
      <c r="EA131" s="35" t="s">
        <v>232</v>
      </c>
      <c r="EB131" s="38">
        <v>45485</v>
      </c>
      <c r="EC131" s="35">
        <v>45236</v>
      </c>
      <c r="ED131" s="20" t="s">
        <v>248</v>
      </c>
      <c r="EE131" s="20" t="s">
        <v>247</v>
      </c>
      <c r="EF131" s="20">
        <v>88</v>
      </c>
      <c r="EG131" s="20">
        <v>2</v>
      </c>
      <c r="EH131" s="20">
        <v>2</v>
      </c>
      <c r="EI131" s="20">
        <v>10</v>
      </c>
      <c r="EJ131" s="20">
        <v>0</v>
      </c>
      <c r="EK131" s="20">
        <v>0</v>
      </c>
      <c r="EL131" s="20">
        <v>0</v>
      </c>
      <c r="EM131" s="20">
        <v>0</v>
      </c>
      <c r="EN131" s="20">
        <v>0</v>
      </c>
      <c r="EO131" s="20">
        <v>0</v>
      </c>
      <c r="EP131" s="20">
        <v>0</v>
      </c>
      <c r="EQ131" s="20">
        <v>0</v>
      </c>
      <c r="ER131" s="20">
        <v>0</v>
      </c>
      <c r="ES131" s="34">
        <f>IF(EI131&lt;&gt;"",((EJ131*0.125)+((EK131+EL131+EM131+EN131+EO131)*0.25)+((EP131+EQ131+ER131)*1))/EI131,"")</f>
        <v>0</v>
      </c>
      <c r="ET131" s="35">
        <v>45541</v>
      </c>
      <c r="EU131" s="20" t="s">
        <v>248</v>
      </c>
      <c r="EV131" s="20" t="s">
        <v>234</v>
      </c>
      <c r="EW131" s="20">
        <v>123</v>
      </c>
      <c r="EX131" s="20">
        <v>2</v>
      </c>
      <c r="EY131" s="20">
        <v>2</v>
      </c>
      <c r="EZ131" s="20">
        <v>10</v>
      </c>
      <c r="FA131" s="20">
        <v>0</v>
      </c>
      <c r="FB131" s="20">
        <v>0</v>
      </c>
      <c r="FC131" s="20">
        <v>0</v>
      </c>
      <c r="FD131" s="20">
        <v>0</v>
      </c>
      <c r="FE131" s="20">
        <v>0</v>
      </c>
      <c r="FF131" s="20">
        <v>0</v>
      </c>
      <c r="FG131" s="20">
        <v>0</v>
      </c>
      <c r="FH131" s="20">
        <v>0</v>
      </c>
      <c r="FI131" s="20">
        <v>0</v>
      </c>
      <c r="FJ131" s="34">
        <v>0</v>
      </c>
      <c r="FK131" s="39">
        <v>30.204027</v>
      </c>
      <c r="FL131" s="39">
        <v>-85.672178000000002</v>
      </c>
      <c r="FM131" s="39">
        <v>29.842201576177867</v>
      </c>
      <c r="FN131" s="39">
        <v>30.565852423822133</v>
      </c>
      <c r="FO131" s="39">
        <v>-86.09084139909038</v>
      </c>
      <c r="FP131" s="39">
        <v>-85.253514600909625</v>
      </c>
      <c r="FQ131" s="39">
        <v>29.480376152355735</v>
      </c>
      <c r="FR131" s="39">
        <v>30.927677847644265</v>
      </c>
      <c r="FS131" s="39">
        <v>-86.509504798180757</v>
      </c>
      <c r="FT131" s="39">
        <v>-84.834851201819248</v>
      </c>
      <c r="FU131" s="35">
        <v>45943</v>
      </c>
      <c r="FV131" s="20" t="s">
        <v>248</v>
      </c>
      <c r="FW131" s="20" t="s">
        <v>295</v>
      </c>
      <c r="FX131" s="20">
        <v>108</v>
      </c>
      <c r="FY131" s="20">
        <v>1</v>
      </c>
      <c r="FZ131" s="20">
        <v>1</v>
      </c>
      <c r="GA131" s="20">
        <v>8</v>
      </c>
      <c r="GB131" s="20">
        <v>0</v>
      </c>
      <c r="GC131" s="20">
        <v>0</v>
      </c>
      <c r="GD131" s="20">
        <v>0</v>
      </c>
      <c r="GE131" s="20">
        <v>0</v>
      </c>
      <c r="GF131" s="20">
        <v>0</v>
      </c>
      <c r="GG131" s="20">
        <v>0</v>
      </c>
      <c r="GH131" s="20">
        <v>1</v>
      </c>
      <c r="GI131" s="20">
        <v>0</v>
      </c>
      <c r="GJ131" s="20">
        <v>0</v>
      </c>
      <c r="GK131" s="34">
        <f>IF(GA131&lt;&gt;"",((GB131*0.125)+((GC131+GD131+GE131+GF131+GG131)*0.25)+((GH131+GI131+GJ131)*1))/GA131,"")</f>
        <v>0.125</v>
      </c>
      <c r="GP131" s="20" t="s">
        <v>232</v>
      </c>
      <c r="HH131" s="34" t="str">
        <f>IF(GX131&lt;&gt;"",((GY131*0.125)+((GZ131+HA131+HB131+HC131+HD131)*0.25)+((HE131+HF131+HG131)*1))/GX131,"")</f>
        <v/>
      </c>
    </row>
    <row r="132" spans="1:216" ht="15" customHeight="1" x14ac:dyDescent="0.35">
      <c r="A132" s="11" t="s">
        <v>1085</v>
      </c>
      <c r="B132" s="12" t="s">
        <v>1086</v>
      </c>
      <c r="C132" s="43">
        <v>45198</v>
      </c>
      <c r="D132" s="13">
        <v>45484</v>
      </c>
      <c r="E132" s="11" t="s">
        <v>214</v>
      </c>
      <c r="F132" s="19" t="s">
        <v>1087</v>
      </c>
      <c r="G132" s="19" t="s">
        <v>1088</v>
      </c>
      <c r="H132" s="11" t="s">
        <v>1033</v>
      </c>
      <c r="I132" s="42">
        <v>32327</v>
      </c>
      <c r="J132" s="17">
        <v>30048</v>
      </c>
      <c r="K132" s="18">
        <f ca="1">IF(A132&lt;&gt;"",RANDBETWEEN(1,2000)," ")</f>
        <v>1265</v>
      </c>
      <c r="L132" s="17" cm="1">
        <f t="array" ref="L132">IF(A132&lt;&gt;"",SUMPRODUCT(($E$2:$E$1303="Active") * (FK132 &gt;= $FM$2:$FM$1303) * (FK132 &lt;= $FN$2:$FN$1303) * (FL132 &gt;= $FO$2:$FO$1303) * (FL132 &lt;= $FP$2:$FP$1303)),"")</f>
        <v>2</v>
      </c>
      <c r="M132" s="17" cm="1">
        <f t="array" ref="M132">IF(A132&lt;&gt;"",SUMPRODUCT(($E$2:$E$1303="Active") * (FK132 &gt;= $FQ$2:$FQ$1303) * (FK132 &lt;= $FR$2:$FR$1303) * (FL132 &gt;= $FS$2:$FS$1303) * (FL132 &lt;= $FT$2:$FT$1303)),"")</f>
        <v>2</v>
      </c>
      <c r="N132" s="11" t="s">
        <v>218</v>
      </c>
      <c r="O132" s="11" t="s">
        <v>242</v>
      </c>
      <c r="P132" s="19" t="s">
        <v>1089</v>
      </c>
      <c r="Q132" s="11" t="s">
        <v>1090</v>
      </c>
      <c r="R132" s="19" t="s">
        <v>1091</v>
      </c>
      <c r="S132" s="11" t="s">
        <v>223</v>
      </c>
      <c r="T132" s="20" t="s">
        <v>224</v>
      </c>
      <c r="AB132" s="43">
        <v>45966.760416666664</v>
      </c>
      <c r="AC132" s="24">
        <v>46023</v>
      </c>
      <c r="AF132" s="26"/>
      <c r="AG132" s="20">
        <v>2</v>
      </c>
      <c r="AH132" s="22">
        <v>19</v>
      </c>
      <c r="AI132" s="26">
        <v>69</v>
      </c>
      <c r="AN132" s="27">
        <f>IF(COUNT(DV132,ES132,FJ132,GK132,HH132)&gt;0,AVERAGE(DV132,ES132,FJ132,GK132,HH132),"")</f>
        <v>0</v>
      </c>
      <c r="AO132" s="28">
        <f>IF((E132&lt;&gt;""),COUNTA(AP132:BW132)+COUNTIF(T132,"No"),"")</f>
        <v>0</v>
      </c>
      <c r="CT132" s="35" t="s">
        <v>323</v>
      </c>
      <c r="DW132" s="35">
        <v>45455</v>
      </c>
      <c r="DX132" s="35">
        <v>45476</v>
      </c>
      <c r="DY132" s="20" t="s">
        <v>237</v>
      </c>
      <c r="DZ132" s="35">
        <v>45476</v>
      </c>
      <c r="EA132" s="35" t="s">
        <v>232</v>
      </c>
      <c r="EB132" s="40">
        <v>45485</v>
      </c>
      <c r="EJ132" s="20"/>
      <c r="EK132" s="20"/>
      <c r="EL132" s="20"/>
      <c r="EM132" s="20"/>
      <c r="EN132" s="20"/>
      <c r="EO132" s="20"/>
      <c r="EP132" s="20"/>
      <c r="EQ132" s="20"/>
      <c r="ER132" s="20"/>
      <c r="ES132" s="34" t="str">
        <f>IF(EI132&lt;&gt;"",((EJ132*0.125)+((EK132+EL132+EM132+EN132+EO132)*0.25)+((EP132+EQ132+ER132)*1))/EI132,"")</f>
        <v/>
      </c>
      <c r="ET132" s="35">
        <v>45562</v>
      </c>
      <c r="EU132" s="20" t="s">
        <v>248</v>
      </c>
      <c r="EV132" s="20" t="s">
        <v>234</v>
      </c>
      <c r="EW132" s="20">
        <v>10</v>
      </c>
      <c r="EX132" s="20">
        <v>2</v>
      </c>
      <c r="EY132" s="20">
        <v>2</v>
      </c>
      <c r="EZ132" s="20">
        <v>5</v>
      </c>
      <c r="FA132" s="20">
        <v>0</v>
      </c>
      <c r="FB132" s="20">
        <v>0</v>
      </c>
      <c r="FC132" s="20">
        <v>0</v>
      </c>
      <c r="FD132" s="20">
        <v>0</v>
      </c>
      <c r="FE132" s="20">
        <v>0</v>
      </c>
      <c r="FF132" s="20">
        <v>0</v>
      </c>
      <c r="FG132" s="20">
        <v>0</v>
      </c>
      <c r="FH132" s="20">
        <v>0</v>
      </c>
      <c r="FI132" s="20">
        <v>0</v>
      </c>
      <c r="FJ132" s="34">
        <f>IF(EZ132&lt;&gt;"",((FA132*0.125)+((FB132+FC132+FD132+FE132+FF132)*0.25)+((FG132+FH132+FI132)*1))/EZ132,"")</f>
        <v>0</v>
      </c>
      <c r="FK132" s="39">
        <v>30.173134000000001</v>
      </c>
      <c r="FL132" s="39">
        <v>-84.311774</v>
      </c>
      <c r="FM132" s="39">
        <v>29.811308576177868</v>
      </c>
      <c r="FN132" s="39">
        <v>30.534959423822134</v>
      </c>
      <c r="FO132" s="39">
        <v>-84.730306097924199</v>
      </c>
      <c r="FP132" s="39">
        <v>-83.8932419020758</v>
      </c>
      <c r="FQ132" s="39">
        <v>29.449483152355736</v>
      </c>
      <c r="FR132" s="39">
        <v>30.896784847644266</v>
      </c>
      <c r="FS132" s="39">
        <v>-85.148838195848384</v>
      </c>
      <c r="FT132" s="39">
        <v>-83.474709804151615</v>
      </c>
      <c r="FU132" s="35">
        <v>45693</v>
      </c>
      <c r="FV132" s="59" t="s">
        <v>248</v>
      </c>
      <c r="FW132" s="59" t="s">
        <v>247</v>
      </c>
      <c r="FX132" s="20">
        <v>9</v>
      </c>
      <c r="FY132" s="20">
        <v>1</v>
      </c>
      <c r="FZ132" s="20">
        <v>1</v>
      </c>
      <c r="GA132" s="20">
        <v>5</v>
      </c>
      <c r="GB132" s="20">
        <v>0</v>
      </c>
      <c r="GC132" s="20">
        <v>0</v>
      </c>
      <c r="GD132" s="20">
        <v>0</v>
      </c>
      <c r="GE132" s="20">
        <v>0</v>
      </c>
      <c r="GF132" s="20">
        <v>0</v>
      </c>
      <c r="GG132" s="20">
        <v>0</v>
      </c>
      <c r="GH132" s="20">
        <v>0</v>
      </c>
      <c r="GI132" s="20">
        <v>0</v>
      </c>
      <c r="GJ132" s="20">
        <v>0</v>
      </c>
      <c r="GK132" s="34">
        <v>0</v>
      </c>
      <c r="GP132" s="20" t="s">
        <v>232</v>
      </c>
      <c r="HH132" s="41" t="str">
        <f>IF(GX132&lt;&gt;"",((GY132*0.125)+((GZ132+HA132+HB132+HC132+HD132)*0.25)+((HE132+HF132+HG132)*1))/GX132,"")</f>
        <v/>
      </c>
    </row>
    <row r="133" spans="1:216" ht="15" customHeight="1" x14ac:dyDescent="0.35">
      <c r="A133" s="14" t="s">
        <v>1092</v>
      </c>
      <c r="B133" s="12" t="s">
        <v>1093</v>
      </c>
      <c r="C133" s="13">
        <v>43009</v>
      </c>
      <c r="D133" s="13"/>
      <c r="E133" s="14" t="s">
        <v>214</v>
      </c>
      <c r="F133" s="15" t="s">
        <v>1094</v>
      </c>
      <c r="G133" s="15" t="s">
        <v>1095</v>
      </c>
      <c r="H133" s="14" t="s">
        <v>1033</v>
      </c>
      <c r="I133" s="16">
        <v>32714</v>
      </c>
      <c r="J133" s="17">
        <v>38049</v>
      </c>
      <c r="K133" s="18">
        <f ca="1">IF(A133&lt;&gt;"",RANDBETWEEN(1,2000)," ")</f>
        <v>231</v>
      </c>
      <c r="L133" s="17" cm="1">
        <f t="array" ref="L133">IF(A133&lt;&gt;"",SUMPRODUCT(($E$2:$E$1303="Active") * (FK133 &gt;= $FM$2:$FM$1303) * (FK133 &lt;= $FN$2:$FN$1303) * (FL133 &gt;= $FO$2:$FO$1303) * (FL133 &lt;= $FP$2:$FP$1303)),"")</f>
        <v>9</v>
      </c>
      <c r="M133" s="17" cm="1">
        <f t="array" ref="M133">IF(A133&lt;&gt;"",SUMPRODUCT(($E$2:$E$1303="Active") * (FK133 &gt;= $FQ$2:$FQ$1303) * (FK133 &lt;= $FR$2:$FR$1303) * (FL133 &gt;= $FS$2:$FS$1303) * (FL133 &lt;= $FT$2:$FT$1303)),"")</f>
        <v>19</v>
      </c>
      <c r="N133" s="14" t="s">
        <v>218</v>
      </c>
      <c r="O133" s="14" t="s">
        <v>242</v>
      </c>
      <c r="P133" s="15" t="s">
        <v>1096</v>
      </c>
      <c r="Q133" s="14" t="s">
        <v>1097</v>
      </c>
      <c r="R133" s="15" t="s">
        <v>1098</v>
      </c>
      <c r="S133" s="14" t="s">
        <v>223</v>
      </c>
      <c r="T133" s="20" t="s">
        <v>224</v>
      </c>
      <c r="U133" s="21"/>
      <c r="V133" s="22"/>
      <c r="W133" s="22"/>
      <c r="X133" s="22"/>
      <c r="Y133" s="22"/>
      <c r="Z133" s="22"/>
      <c r="AA133" s="48" t="s">
        <v>347</v>
      </c>
      <c r="AB133" s="43">
        <v>46010.5</v>
      </c>
      <c r="AC133" s="24">
        <v>46023</v>
      </c>
      <c r="AD133" s="25">
        <v>194</v>
      </c>
      <c r="AE133" s="25">
        <v>260</v>
      </c>
      <c r="AF133" s="26">
        <v>347</v>
      </c>
      <c r="AG133" s="20">
        <v>478</v>
      </c>
      <c r="AH133" s="22">
        <v>442</v>
      </c>
      <c r="AI133" s="26">
        <v>630</v>
      </c>
      <c r="AN133" s="27">
        <f>IF(COUNT(DV133,ES133,FJ133,GK133,HH133)&gt;0,AVERAGE(DV133,ES133,FJ133,GK133,HH133),"")</f>
        <v>4.4249999999999998E-2</v>
      </c>
      <c r="AO133" s="28">
        <f>IF((E133&lt;&gt;""),COUNTA(AP133:BW133)+COUNTIF(T133,"No"),"")</f>
        <v>0</v>
      </c>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c r="BX133" s="30">
        <v>44007</v>
      </c>
      <c r="BY133" s="30">
        <v>44020</v>
      </c>
      <c r="BZ133" s="14" t="s">
        <v>228</v>
      </c>
      <c r="CA133" s="30">
        <v>44056</v>
      </c>
      <c r="CB133" s="14" t="s">
        <v>232</v>
      </c>
      <c r="CC133" s="31">
        <v>43908</v>
      </c>
      <c r="CD133" s="32" t="s">
        <v>364</v>
      </c>
      <c r="CE133" s="33" t="s">
        <v>291</v>
      </c>
      <c r="CF133" s="33" t="s">
        <v>292</v>
      </c>
      <c r="CG133" s="29">
        <v>226</v>
      </c>
      <c r="CH133" s="29">
        <v>4</v>
      </c>
      <c r="CI133" s="29">
        <v>4</v>
      </c>
      <c r="CJ133" s="29">
        <v>20</v>
      </c>
      <c r="CK133" s="29">
        <v>0</v>
      </c>
      <c r="CL133" s="29">
        <v>1</v>
      </c>
      <c r="CM133" s="29">
        <v>0</v>
      </c>
      <c r="CN133" s="34">
        <f>IF(CJ133&gt;0,((CK133*0.125)+(CL133*0.25)+(CM133*1))/CJ133,"")</f>
        <v>1.2500000000000001E-2</v>
      </c>
      <c r="CO133" s="35">
        <v>44669</v>
      </c>
      <c r="CP133" s="35">
        <v>44686</v>
      </c>
      <c r="CQ133" s="20" t="s">
        <v>237</v>
      </c>
      <c r="CR133" s="35">
        <v>44686</v>
      </c>
      <c r="CS133" s="20" t="s">
        <v>232</v>
      </c>
      <c r="CT133" s="35">
        <v>44687</v>
      </c>
      <c r="CU133" s="35">
        <v>44539</v>
      </c>
      <c r="CV133" s="11" t="s">
        <v>228</v>
      </c>
      <c r="CW133" s="20" t="s">
        <v>233</v>
      </c>
      <c r="CX133" s="11" t="s">
        <v>234</v>
      </c>
      <c r="CY133" s="20">
        <v>118</v>
      </c>
      <c r="CZ133" s="36">
        <v>3</v>
      </c>
      <c r="DA133" s="36">
        <v>3</v>
      </c>
      <c r="DB133" s="36">
        <v>11</v>
      </c>
      <c r="DC133" s="36">
        <v>1</v>
      </c>
      <c r="DD133" s="36">
        <v>0</v>
      </c>
      <c r="DE133" s="36">
        <v>1</v>
      </c>
      <c r="DF133" s="36">
        <v>1</v>
      </c>
      <c r="DG133" s="36">
        <v>0</v>
      </c>
      <c r="DH133" s="37">
        <f>IF(DB133&gt;0,((DC133*0.125)+(DD133*0.25)+(DE133*0.25)+(DF133*1)+(DG133*1))/DB133,"")</f>
        <v>0.125</v>
      </c>
      <c r="DI133" s="35">
        <v>44805</v>
      </c>
      <c r="DJ133" s="20" t="s">
        <v>228</v>
      </c>
      <c r="DK133" s="20" t="s">
        <v>235</v>
      </c>
      <c r="DL133" s="20" t="s">
        <v>234</v>
      </c>
      <c r="DM133" s="20">
        <v>148</v>
      </c>
      <c r="DN133" s="20">
        <v>2</v>
      </c>
      <c r="DO133" s="20">
        <v>2</v>
      </c>
      <c r="DP133" s="20">
        <v>10</v>
      </c>
      <c r="DQ133" s="20">
        <v>0</v>
      </c>
      <c r="DR133" s="20">
        <v>0</v>
      </c>
      <c r="DS133" s="20">
        <v>2</v>
      </c>
      <c r="DT133" s="20">
        <v>1</v>
      </c>
      <c r="DU133" s="20">
        <v>0</v>
      </c>
      <c r="DV133" s="37" cm="1">
        <f t="array" ref="DV133">IF(AND(DI133:DP133&lt;&gt;""),((DQ133*0.125)+(DR133*0.25)+(DS133*0.25)+(DT133*1)+(DU133*1))/DP133,"")</f>
        <v>0.15</v>
      </c>
      <c r="DW133" s="35">
        <v>45453</v>
      </c>
      <c r="DX133" s="35">
        <v>45475</v>
      </c>
      <c r="DY133" s="20" t="s">
        <v>237</v>
      </c>
      <c r="DZ133" s="35">
        <v>45475</v>
      </c>
      <c r="EA133" s="35" t="s">
        <v>232</v>
      </c>
      <c r="EB133" s="38">
        <v>45485</v>
      </c>
      <c r="EC133" s="35">
        <v>45244</v>
      </c>
      <c r="ED133" s="20" t="s">
        <v>248</v>
      </c>
      <c r="EE133" s="20" t="s">
        <v>247</v>
      </c>
      <c r="EF133" s="20">
        <v>180</v>
      </c>
      <c r="EG133" s="20">
        <v>3</v>
      </c>
      <c r="EH133" s="20">
        <v>3</v>
      </c>
      <c r="EI133" s="20">
        <v>15</v>
      </c>
      <c r="EJ133" s="20">
        <v>0</v>
      </c>
      <c r="EK133" s="20">
        <v>0</v>
      </c>
      <c r="EL133" s="20">
        <v>0</v>
      </c>
      <c r="EM133" s="20">
        <v>0</v>
      </c>
      <c r="EN133" s="20">
        <v>0</v>
      </c>
      <c r="EO133" s="20">
        <v>0</v>
      </c>
      <c r="EP133" s="20">
        <v>0</v>
      </c>
      <c r="EQ133" s="20">
        <v>0</v>
      </c>
      <c r="ER133" s="20">
        <v>0</v>
      </c>
      <c r="ES133" s="34">
        <f>IF(EI133&lt;&gt;"",((EJ133*0.125)+((EK133+EL133+EM133+EN133+EO133)*0.25)+((EP133+EQ133+ER133)*1))/EI133,"")</f>
        <v>0</v>
      </c>
      <c r="ET133" s="35">
        <v>45517</v>
      </c>
      <c r="EU133" s="20" t="s">
        <v>248</v>
      </c>
      <c r="EV133" s="20" t="s">
        <v>234</v>
      </c>
      <c r="EW133" s="20">
        <v>305</v>
      </c>
      <c r="EX133" s="20">
        <v>4</v>
      </c>
      <c r="EY133" s="20">
        <v>3</v>
      </c>
      <c r="EZ133" s="20">
        <v>25</v>
      </c>
      <c r="FA133" s="20">
        <v>0</v>
      </c>
      <c r="FB133" s="20">
        <v>0</v>
      </c>
      <c r="FC133" s="20">
        <v>0</v>
      </c>
      <c r="FD133" s="20">
        <v>0</v>
      </c>
      <c r="FE133" s="20">
        <v>0</v>
      </c>
      <c r="FF133" s="20">
        <v>0</v>
      </c>
      <c r="FG133" s="20">
        <v>0</v>
      </c>
      <c r="FH133" s="20">
        <v>1</v>
      </c>
      <c r="FI133" s="20">
        <v>0</v>
      </c>
      <c r="FJ133" s="34">
        <f>IF(EZ133&lt;&gt;"",((FA133*0.125)+((FB133+FC133+FD133+FE133+FF133)*0.25)+((FG133+FH133+FI133)*1))/EZ133,"")</f>
        <v>0.04</v>
      </c>
      <c r="FK133" s="39">
        <v>28.665334000000001</v>
      </c>
      <c r="FL133" s="39">
        <v>-81.415734</v>
      </c>
      <c r="FM133" s="39">
        <v>28.303508576177869</v>
      </c>
      <c r="FN133" s="39">
        <v>29.027159423822134</v>
      </c>
      <c r="FO133" s="39">
        <v>-81.828100479976996</v>
      </c>
      <c r="FP133" s="39">
        <v>-81.003367520023005</v>
      </c>
      <c r="FQ133" s="39">
        <v>27.941683152355736</v>
      </c>
      <c r="FR133" s="39">
        <v>29.388984847644267</v>
      </c>
      <c r="FS133" s="39">
        <v>-82.240466959954006</v>
      </c>
      <c r="FT133" s="39">
        <v>-80.591001040045995</v>
      </c>
      <c r="FU133" s="35">
        <v>45866</v>
      </c>
      <c r="FV133" s="20" t="s">
        <v>248</v>
      </c>
      <c r="FW133" s="20" t="s">
        <v>355</v>
      </c>
      <c r="FX133" s="20">
        <v>114</v>
      </c>
      <c r="FY133" s="20">
        <v>3</v>
      </c>
      <c r="FZ133" s="20">
        <v>3</v>
      </c>
      <c r="GA133" s="20">
        <v>8</v>
      </c>
      <c r="GB133" s="20">
        <v>0</v>
      </c>
      <c r="GC133" s="20">
        <v>0</v>
      </c>
      <c r="GD133" s="20">
        <v>0</v>
      </c>
      <c r="GE133" s="20">
        <v>1</v>
      </c>
      <c r="GF133" s="20">
        <v>0</v>
      </c>
      <c r="GG133" s="20">
        <v>0</v>
      </c>
      <c r="GH133" s="20">
        <v>0</v>
      </c>
      <c r="GI133" s="20">
        <v>0</v>
      </c>
      <c r="GJ133" s="20">
        <v>0</v>
      </c>
      <c r="GK133" s="34">
        <f>IF(GA133&lt;&gt;"",((GB133*0.125)+((GC133+GD133+GE133+GF133+GG133)*0.25)+((GH133+GI133+GJ133)*1))/GA133,"")</f>
        <v>3.125E-2</v>
      </c>
      <c r="GL133" s="40">
        <v>45868</v>
      </c>
      <c r="GM133" s="40">
        <v>45890</v>
      </c>
      <c r="GN133" s="20" t="s">
        <v>237</v>
      </c>
      <c r="GO133" s="35">
        <v>45890</v>
      </c>
      <c r="GP133" s="20" t="s">
        <v>232</v>
      </c>
      <c r="GQ133" s="35">
        <v>45961</v>
      </c>
      <c r="GR133" s="35">
        <v>46059</v>
      </c>
      <c r="GS133" s="20" t="s">
        <v>248</v>
      </c>
      <c r="GT133" s="20" t="s">
        <v>247</v>
      </c>
      <c r="GU133" s="20">
        <v>35</v>
      </c>
      <c r="GV133" s="20">
        <v>3</v>
      </c>
      <c r="GW133" s="20">
        <v>3</v>
      </c>
      <c r="GX133" s="20">
        <v>5</v>
      </c>
      <c r="GY133" s="20">
        <v>0</v>
      </c>
      <c r="GZ133" s="20">
        <v>0</v>
      </c>
      <c r="HA133" s="20">
        <v>0</v>
      </c>
      <c r="HB133" s="20">
        <v>0</v>
      </c>
      <c r="HC133" s="20">
        <v>0</v>
      </c>
      <c r="HD133" s="20">
        <v>0</v>
      </c>
      <c r="HE133" s="20">
        <v>0</v>
      </c>
      <c r="HF133" s="20">
        <v>0</v>
      </c>
      <c r="HG133" s="20">
        <v>0</v>
      </c>
      <c r="HH133" s="34">
        <f>IF(GX133&lt;&gt;"",((GY133*0.125)+((GZ133+HA133+HB133+HC133+HD133)*0.25)+((HE133+HF133+HG133)*1))/GX133,"")</f>
        <v>0</v>
      </c>
    </row>
    <row r="134" spans="1:216" ht="15" customHeight="1" x14ac:dyDescent="0.35">
      <c r="A134" s="11" t="s">
        <v>1099</v>
      </c>
      <c r="B134" s="12" t="s">
        <v>1100</v>
      </c>
      <c r="C134" s="13">
        <v>43009</v>
      </c>
      <c r="D134" s="13">
        <v>45604</v>
      </c>
      <c r="E134" s="14" t="s">
        <v>214</v>
      </c>
      <c r="F134" s="15" t="s">
        <v>1101</v>
      </c>
      <c r="G134" s="15" t="s">
        <v>1102</v>
      </c>
      <c r="H134" s="14" t="s">
        <v>1033</v>
      </c>
      <c r="I134" s="16">
        <v>32609</v>
      </c>
      <c r="J134" s="17">
        <v>18322</v>
      </c>
      <c r="K134" s="18">
        <f ca="1">IF(A134&lt;&gt;"",RANDBETWEEN(1,2000)," ")</f>
        <v>1125</v>
      </c>
      <c r="L134" s="17" cm="1">
        <f t="array" ref="L134">IF(A134&lt;&gt;"",SUMPRODUCT(($E$2:$E$1303="Active") * (FK134 &gt;= $FM$2:$FM$1303) * (FK134 &lt;= $FN$2:$FN$1303) * (FL134 &gt;= $FO$2:$FO$1303) * (FL134 &lt;= $FP$2:$FP$1303)),"")</f>
        <v>1</v>
      </c>
      <c r="M134" s="17" cm="1">
        <f t="array" ref="M134">IF(A134&lt;&gt;"",SUMPRODUCT(($E$2:$E$1303="Active") * (FK134 &gt;= $FQ$2:$FQ$1303) * (FK134 &lt;= $FR$2:$FR$1303) * (FL134 &gt;= $FS$2:$FS$1303) * (FL134 &lt;= $FT$2:$FT$1303)),"")</f>
        <v>6</v>
      </c>
      <c r="N134" s="14" t="s">
        <v>287</v>
      </c>
      <c r="O134" s="14" t="s">
        <v>219</v>
      </c>
      <c r="P134" s="15" t="s">
        <v>1103</v>
      </c>
      <c r="Q134" s="14" t="s">
        <v>1104</v>
      </c>
      <c r="R134" s="19" t="s">
        <v>1105</v>
      </c>
      <c r="S134" s="14" t="s">
        <v>224</v>
      </c>
      <c r="T134" s="20" t="s">
        <v>224</v>
      </c>
      <c r="U134" s="21"/>
      <c r="V134" s="22"/>
      <c r="W134" s="22"/>
      <c r="X134" s="22"/>
      <c r="Y134" s="22"/>
      <c r="Z134" s="22"/>
      <c r="AA134" s="22" t="s">
        <v>542</v>
      </c>
      <c r="AB134" s="43">
        <v>46022.541666666664</v>
      </c>
      <c r="AC134" s="24">
        <v>46023</v>
      </c>
      <c r="AD134" s="25">
        <v>200</v>
      </c>
      <c r="AE134" s="25">
        <v>231</v>
      </c>
      <c r="AF134" s="26">
        <v>234</v>
      </c>
      <c r="AG134" s="20">
        <v>277</v>
      </c>
      <c r="AH134" s="22">
        <v>266</v>
      </c>
      <c r="AI134" s="26">
        <v>367</v>
      </c>
      <c r="AN134" s="27">
        <f>IF(COUNT(DV134,ES134,FJ134,GK134,HH134)&gt;0,AVERAGE(DV134,ES134,FJ134,GK134,HH134),"")</f>
        <v>0.17272727272727273</v>
      </c>
      <c r="AO134" s="28">
        <f>IF((E134&lt;&gt;""),COUNTA(AP134:BW134)+COUNTIF(T134,"No"),"")</f>
        <v>0</v>
      </c>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30">
        <v>44077</v>
      </c>
      <c r="BY134" s="30">
        <v>44088</v>
      </c>
      <c r="BZ134" s="14" t="s">
        <v>226</v>
      </c>
      <c r="CA134" s="30">
        <v>44088</v>
      </c>
      <c r="CB134" s="14" t="s">
        <v>232</v>
      </c>
      <c r="CC134" s="31">
        <v>43908</v>
      </c>
      <c r="CD134" s="32" t="s">
        <v>364</v>
      </c>
      <c r="CE134" s="33" t="s">
        <v>380</v>
      </c>
      <c r="CF134" s="33" t="s">
        <v>321</v>
      </c>
      <c r="CG134" s="29">
        <v>130</v>
      </c>
      <c r="CH134" s="29">
        <v>2</v>
      </c>
      <c r="CI134" s="29">
        <v>2</v>
      </c>
      <c r="CJ134" s="29">
        <v>10</v>
      </c>
      <c r="CK134" s="29">
        <v>1</v>
      </c>
      <c r="CL134" s="29">
        <v>1</v>
      </c>
      <c r="CM134" s="29">
        <v>1</v>
      </c>
      <c r="CN134" s="34">
        <f>IF(CJ134&gt;0,((CK134*0.125)+(CL134*0.25)+(CM134*1))/CJ134,"")</f>
        <v>0.13750000000000001</v>
      </c>
      <c r="CO134" s="35">
        <v>44636</v>
      </c>
      <c r="CP134" s="35">
        <v>44652</v>
      </c>
      <c r="CQ134" s="20" t="s">
        <v>237</v>
      </c>
      <c r="CR134" s="35">
        <v>44659</v>
      </c>
      <c r="CS134" s="20" t="s">
        <v>232</v>
      </c>
      <c r="CT134" s="35">
        <v>44652</v>
      </c>
      <c r="CU134" s="35">
        <v>44467</v>
      </c>
      <c r="CV134" s="11" t="s">
        <v>248</v>
      </c>
      <c r="CW134" s="20" t="s">
        <v>233</v>
      </c>
      <c r="CX134" s="11" t="s">
        <v>234</v>
      </c>
      <c r="CY134" s="20">
        <v>131</v>
      </c>
      <c r="CZ134" s="36">
        <v>1</v>
      </c>
      <c r="DA134" s="36">
        <v>1</v>
      </c>
      <c r="DB134" s="36">
        <v>5</v>
      </c>
      <c r="DC134" s="36">
        <v>0</v>
      </c>
      <c r="DD134" s="36">
        <v>0</v>
      </c>
      <c r="DE134" s="36">
        <v>1</v>
      </c>
      <c r="DF134" s="36">
        <v>0</v>
      </c>
      <c r="DG134" s="36">
        <v>1</v>
      </c>
      <c r="DH134" s="37">
        <f>IF(DB134&gt;0,((DC134*0.125)+(DD134*0.25)+(DE134*0.25)+(DF134*1)+(DG134*1))/DB134,"")</f>
        <v>0.25</v>
      </c>
      <c r="DI134" s="35">
        <v>44774</v>
      </c>
      <c r="DJ134" s="20" t="s">
        <v>228</v>
      </c>
      <c r="DK134" s="20" t="s">
        <v>235</v>
      </c>
      <c r="DL134" s="20" t="s">
        <v>234</v>
      </c>
      <c r="DM134" s="20">
        <v>113</v>
      </c>
      <c r="DN134" s="20">
        <v>1</v>
      </c>
      <c r="DO134" s="20">
        <v>1</v>
      </c>
      <c r="DP134" s="20">
        <v>5</v>
      </c>
      <c r="DQ134" s="20">
        <v>0</v>
      </c>
      <c r="DR134" s="20">
        <v>0</v>
      </c>
      <c r="DS134" s="20">
        <v>0</v>
      </c>
      <c r="DT134" s="20">
        <v>1</v>
      </c>
      <c r="DU134" s="20">
        <v>0</v>
      </c>
      <c r="DV134" s="37" cm="1">
        <f t="array" ref="DV134">IF(AND(DI134:DP134&lt;&gt;""),((DQ134*0.125)+(DR134*0.25)+(DS134*0.25)+(DT134*1)+(DU134*1))/DP134,"")</f>
        <v>0.2</v>
      </c>
      <c r="DW134" s="35">
        <v>45455</v>
      </c>
      <c r="DX134" s="35">
        <v>45475</v>
      </c>
      <c r="DY134" s="20" t="s">
        <v>237</v>
      </c>
      <c r="DZ134" s="35">
        <v>45475</v>
      </c>
      <c r="EA134" s="35" t="s">
        <v>232</v>
      </c>
      <c r="EB134" s="38">
        <v>45485</v>
      </c>
      <c r="EC134" s="35">
        <v>45237</v>
      </c>
      <c r="ED134" s="20" t="s">
        <v>248</v>
      </c>
      <c r="EE134" s="20" t="s">
        <v>247</v>
      </c>
      <c r="EF134" s="20">
        <v>121</v>
      </c>
      <c r="EG134" s="20">
        <v>2</v>
      </c>
      <c r="EH134" s="20">
        <v>2</v>
      </c>
      <c r="EI134" s="20">
        <v>10</v>
      </c>
      <c r="EJ134" s="20">
        <v>0</v>
      </c>
      <c r="EK134" s="20">
        <v>0</v>
      </c>
      <c r="EL134" s="20">
        <v>0</v>
      </c>
      <c r="EM134" s="20">
        <v>0</v>
      </c>
      <c r="EN134" s="20">
        <v>0</v>
      </c>
      <c r="EO134" s="20">
        <v>0</v>
      </c>
      <c r="EP134" s="20">
        <v>3</v>
      </c>
      <c r="EQ134" s="20">
        <v>0</v>
      </c>
      <c r="ER134" s="20">
        <v>0</v>
      </c>
      <c r="ES134" s="46">
        <f>IF(EI134&lt;&gt;"",((EJ134*0.125)+((EK134+EL134+EM134+EN134+EO134)*0.25)+((EP134+EQ134+ER134)*1))/EI134,"")</f>
        <v>0.3</v>
      </c>
      <c r="ET134" s="35">
        <v>45357</v>
      </c>
      <c r="EU134" s="20" t="s">
        <v>248</v>
      </c>
      <c r="EV134" s="20" t="s">
        <v>247</v>
      </c>
      <c r="EW134" s="20">
        <v>134</v>
      </c>
      <c r="EX134" s="20">
        <v>1</v>
      </c>
      <c r="EY134" s="20">
        <v>1</v>
      </c>
      <c r="EZ134" s="28">
        <v>11</v>
      </c>
      <c r="FA134" s="20">
        <v>0</v>
      </c>
      <c r="FB134" s="20">
        <v>0</v>
      </c>
      <c r="FC134" s="20">
        <v>0</v>
      </c>
      <c r="FD134" s="20">
        <v>0</v>
      </c>
      <c r="FE134" s="20">
        <v>0</v>
      </c>
      <c r="FF134" s="20">
        <v>0</v>
      </c>
      <c r="FG134" s="20">
        <v>1</v>
      </c>
      <c r="FH134" s="20">
        <v>0</v>
      </c>
      <c r="FI134" s="20">
        <v>0</v>
      </c>
      <c r="FJ134" s="34">
        <f>IF(EZ134&lt;&gt;"",((FA134*0.125)+((FB134+FC134+FD134+FE134+FF134)*0.25)+((FG134+FH134+FI134)*1))/EZ134,"")</f>
        <v>9.0909090909090912E-2</v>
      </c>
      <c r="FK134" s="39">
        <v>29.757942</v>
      </c>
      <c r="FL134" s="39">
        <v>-82.275758999999994</v>
      </c>
      <c r="FM134" s="39">
        <v>29.396116576177867</v>
      </c>
      <c r="FN134" s="39">
        <v>30.119767423822132</v>
      </c>
      <c r="FO134" s="39">
        <v>-82.692546133261772</v>
      </c>
      <c r="FP134" s="39">
        <v>-81.858971866738216</v>
      </c>
      <c r="FQ134" s="39">
        <v>29.034291152355735</v>
      </c>
      <c r="FR134" s="39">
        <v>30.481592847644265</v>
      </c>
      <c r="FS134" s="39">
        <v>-83.109333266523549</v>
      </c>
      <c r="FT134" s="39">
        <v>-81.442184733476438</v>
      </c>
      <c r="FU134" s="35">
        <v>45778</v>
      </c>
      <c r="FV134" s="20" t="s">
        <v>248</v>
      </c>
      <c r="FW134" s="20" t="s">
        <v>258</v>
      </c>
      <c r="FX134" s="20">
        <v>121</v>
      </c>
      <c r="FY134" s="20">
        <v>1</v>
      </c>
      <c r="FZ134" s="20">
        <v>1</v>
      </c>
      <c r="GA134" s="20">
        <v>10</v>
      </c>
      <c r="GB134" s="20">
        <v>0</v>
      </c>
      <c r="GC134" s="20">
        <v>0</v>
      </c>
      <c r="GD134" s="20">
        <v>0</v>
      </c>
      <c r="GE134" s="20">
        <v>0</v>
      </c>
      <c r="GF134" s="20">
        <v>0</v>
      </c>
      <c r="GG134" s="20">
        <v>0</v>
      </c>
      <c r="GH134" s="20">
        <v>0</v>
      </c>
      <c r="GI134" s="20">
        <v>1</v>
      </c>
      <c r="GJ134" s="20">
        <v>0</v>
      </c>
      <c r="GK134" s="34">
        <f>IF(GA134&lt;&gt;"",((GB134*0.125)+((GC134+GD134+GE134+GF134+GG134)*0.25)+((GH134+GI134+GJ134)*1))/GA134,"")</f>
        <v>0.1</v>
      </c>
      <c r="GP134" s="20" t="s">
        <v>232</v>
      </c>
      <c r="HH134" s="34" t="str">
        <f>IF(GX134&lt;&gt;"",((GY134*0.125)+((GZ134+HA134+HB134+HC134+HD134)*0.25)+((HE134+HF134+HG134)*1))/GX134,"")</f>
        <v/>
      </c>
    </row>
    <row r="135" spans="1:216" ht="15" customHeight="1" x14ac:dyDescent="0.35">
      <c r="A135" s="11" t="s">
        <v>1106</v>
      </c>
      <c r="B135" s="12" t="s">
        <v>1107</v>
      </c>
      <c r="C135" s="13">
        <v>43009</v>
      </c>
      <c r="D135" s="13">
        <v>45960</v>
      </c>
      <c r="E135" s="14" t="s">
        <v>214</v>
      </c>
      <c r="F135" s="15" t="s">
        <v>1108</v>
      </c>
      <c r="G135" s="15" t="s">
        <v>1109</v>
      </c>
      <c r="H135" s="14" t="s">
        <v>1033</v>
      </c>
      <c r="I135" s="16">
        <v>34474</v>
      </c>
      <c r="J135" s="17">
        <v>17781</v>
      </c>
      <c r="K135" s="18">
        <f ca="1">IF(A135&lt;&gt;"",RANDBETWEEN(1,2000)," ")</f>
        <v>1378</v>
      </c>
      <c r="L135" s="17" cm="1">
        <f t="array" ref="L135">IF(A135&lt;&gt;"",SUMPRODUCT(($E$2:$E$1303="Active") * (FK135 &gt;= $FM$2:$FM$1303) * (FK135 &lt;= $FN$2:$FN$1303) * (FL135 &gt;= $FO$2:$FO$1303) * (FL135 &lt;= $FP$2:$FP$1303)),"")</f>
        <v>2</v>
      </c>
      <c r="M135" s="17" cm="1">
        <f t="array" ref="M135">IF(A135&lt;&gt;"",SUMPRODUCT(($E$2:$E$1303="Active") * (FK135 &gt;= $FQ$2:$FQ$1303) * (FK135 &lt;= $FR$2:$FR$1303) * (FL135 &gt;= $FS$2:$FS$1303) * (FL135 &lt;= $FT$2:$FT$1303)),"")</f>
        <v>7</v>
      </c>
      <c r="N135" s="14" t="s">
        <v>287</v>
      </c>
      <c r="O135" s="14" t="s">
        <v>219</v>
      </c>
      <c r="P135" s="15" t="s">
        <v>1110</v>
      </c>
      <c r="Q135" s="14" t="s">
        <v>1111</v>
      </c>
      <c r="R135" s="15" t="s">
        <v>1112</v>
      </c>
      <c r="S135" s="14" t="s">
        <v>223</v>
      </c>
      <c r="T135" s="20" t="s">
        <v>224</v>
      </c>
      <c r="U135" s="21"/>
      <c r="V135" s="22"/>
      <c r="W135" s="22"/>
      <c r="X135" s="22"/>
      <c r="Y135" s="22"/>
      <c r="Z135" s="22"/>
      <c r="AB135" s="43">
        <v>45926.378472222219</v>
      </c>
      <c r="AC135" s="24">
        <v>46023</v>
      </c>
      <c r="AD135" s="25">
        <v>191</v>
      </c>
      <c r="AE135" s="25">
        <v>184</v>
      </c>
      <c r="AF135" s="26">
        <v>162</v>
      </c>
      <c r="AG135" s="20">
        <v>178</v>
      </c>
      <c r="AH135" s="22">
        <v>179</v>
      </c>
      <c r="AI135" s="26">
        <v>124</v>
      </c>
      <c r="AN135" s="27">
        <f>IF(COUNT(DV135,ES135,FJ135,GK135,HH135)&gt;0,AVERAGE(DV135,ES135,FJ135,GK135,HH135),"")</f>
        <v>0.19543650793650794</v>
      </c>
      <c r="AO135" s="28">
        <f>IF((E135&lt;&gt;""),COUNTA(AP135:BW135)+COUNTIF(T135,"No"),"")</f>
        <v>1</v>
      </c>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t="s">
        <v>1113</v>
      </c>
      <c r="BU135" s="29"/>
      <c r="BV135" s="29"/>
      <c r="BW135" s="29"/>
      <c r="BX135" s="30">
        <v>44077</v>
      </c>
      <c r="BY135" s="30">
        <v>44088</v>
      </c>
      <c r="BZ135" s="14" t="s">
        <v>226</v>
      </c>
      <c r="CA135" s="30">
        <v>44088</v>
      </c>
      <c r="CB135" s="14" t="s">
        <v>232</v>
      </c>
      <c r="CC135" s="31">
        <v>43907</v>
      </c>
      <c r="CD135" s="32" t="s">
        <v>364</v>
      </c>
      <c r="CE135" s="33" t="s">
        <v>282</v>
      </c>
      <c r="CF135" s="33" t="s">
        <v>247</v>
      </c>
      <c r="CG135" s="29">
        <v>107</v>
      </c>
      <c r="CH135" s="29">
        <v>2</v>
      </c>
      <c r="CI135" s="29">
        <v>2</v>
      </c>
      <c r="CJ135" s="29">
        <v>10</v>
      </c>
      <c r="CK135" s="29">
        <v>2</v>
      </c>
      <c r="CL135" s="29">
        <v>2</v>
      </c>
      <c r="CM135" s="29">
        <v>0</v>
      </c>
      <c r="CN135" s="34">
        <f>IF(CJ135&gt;0,((CK135*0.125)+(CL135*0.25)+(CM135*1))/CJ135,"")</f>
        <v>7.4999999999999997E-2</v>
      </c>
      <c r="CO135" s="35">
        <v>44636</v>
      </c>
      <c r="CP135" s="35">
        <v>44651</v>
      </c>
      <c r="CQ135" s="20" t="s">
        <v>237</v>
      </c>
      <c r="CR135" s="35">
        <v>44659</v>
      </c>
      <c r="CS135" s="20" t="s">
        <v>232</v>
      </c>
      <c r="CT135" s="35">
        <v>44652</v>
      </c>
      <c r="CU135" s="35">
        <v>44487</v>
      </c>
      <c r="CV135" s="11" t="s">
        <v>226</v>
      </c>
      <c r="CW135" s="20" t="s">
        <v>233</v>
      </c>
      <c r="CX135" s="11" t="s">
        <v>234</v>
      </c>
      <c r="CY135" s="20">
        <v>87</v>
      </c>
      <c r="CZ135" s="36">
        <v>1</v>
      </c>
      <c r="DA135" s="36">
        <v>1</v>
      </c>
      <c r="DB135" s="36">
        <v>5</v>
      </c>
      <c r="DC135" s="36">
        <v>0</v>
      </c>
      <c r="DD135" s="36">
        <v>0</v>
      </c>
      <c r="DE135" s="36">
        <v>0</v>
      </c>
      <c r="DF135" s="36">
        <v>0</v>
      </c>
      <c r="DG135" s="36">
        <v>0</v>
      </c>
      <c r="DH135" s="37">
        <f>IF(DB135&gt;0,((DC135*0.125)+(DD135*0.25)+(DE135*0.25)+(DF135*1)+(DG135*1))/DB135,"")</f>
        <v>0</v>
      </c>
      <c r="DI135" s="35">
        <v>44896</v>
      </c>
      <c r="DJ135" s="20" t="s">
        <v>228</v>
      </c>
      <c r="DK135" s="20" t="s">
        <v>235</v>
      </c>
      <c r="DL135" s="20" t="s">
        <v>234</v>
      </c>
      <c r="DM135" s="20">
        <v>82</v>
      </c>
      <c r="DN135" s="20">
        <v>1</v>
      </c>
      <c r="DO135" s="20">
        <v>1</v>
      </c>
      <c r="DP135" s="20">
        <v>5</v>
      </c>
      <c r="DQ135" s="20">
        <v>0</v>
      </c>
      <c r="DR135" s="20">
        <v>0</v>
      </c>
      <c r="DS135" s="20">
        <v>0</v>
      </c>
      <c r="DT135" s="20">
        <v>0</v>
      </c>
      <c r="DU135" s="20">
        <v>0</v>
      </c>
      <c r="DV135" s="37" cm="1">
        <f t="array" ref="DV135">IF(AND(DI135:DP135&lt;&gt;""),((DQ135*0.125)+(DR135*0.25)+(DS135*0.25)+(DT135*1)+(DU135*1))/DP135,"")</f>
        <v>0</v>
      </c>
      <c r="DW135" s="35">
        <v>45454</v>
      </c>
      <c r="DX135" s="35">
        <v>45475</v>
      </c>
      <c r="DY135" s="20" t="s">
        <v>237</v>
      </c>
      <c r="DZ135" s="35">
        <v>45475</v>
      </c>
      <c r="EA135" s="35" t="s">
        <v>232</v>
      </c>
      <c r="EB135" s="38">
        <v>45485</v>
      </c>
      <c r="EC135" s="35">
        <v>45290</v>
      </c>
      <c r="ED135" s="20" t="s">
        <v>228</v>
      </c>
      <c r="EE135" s="20" t="s">
        <v>247</v>
      </c>
      <c r="EF135" s="20">
        <v>80</v>
      </c>
      <c r="EG135" s="20">
        <v>1</v>
      </c>
      <c r="EH135" s="20">
        <v>1</v>
      </c>
      <c r="EI135" s="20">
        <v>5</v>
      </c>
      <c r="EJ135" s="20">
        <v>0</v>
      </c>
      <c r="EK135" s="20">
        <v>0</v>
      </c>
      <c r="EL135" s="20">
        <v>0</v>
      </c>
      <c r="EM135" s="20">
        <v>0</v>
      </c>
      <c r="EN135" s="20">
        <v>0</v>
      </c>
      <c r="EO135" s="20">
        <v>0</v>
      </c>
      <c r="EP135" s="20">
        <v>0</v>
      </c>
      <c r="EQ135" s="20">
        <v>0</v>
      </c>
      <c r="ER135" s="20">
        <v>0</v>
      </c>
      <c r="ES135" s="34">
        <f>IF(EI135&lt;&gt;"",((EJ135*0.125)+((EK135+EL135+EM135+EN135+EO135)*0.25)+((EP135+EQ135+ER135)*1))/EI135,"")</f>
        <v>0</v>
      </c>
      <c r="ET135" s="35">
        <v>45580</v>
      </c>
      <c r="EU135" s="20" t="s">
        <v>248</v>
      </c>
      <c r="EV135" s="20" t="s">
        <v>234</v>
      </c>
      <c r="EW135" s="20">
        <v>108</v>
      </c>
      <c r="EX135" s="20">
        <v>1</v>
      </c>
      <c r="EY135" s="20">
        <v>1</v>
      </c>
      <c r="EZ135" s="20">
        <v>9</v>
      </c>
      <c r="FA135" s="20">
        <v>0</v>
      </c>
      <c r="FB135" s="20">
        <v>0</v>
      </c>
      <c r="FC135" s="20">
        <v>0</v>
      </c>
      <c r="FD135" s="20">
        <v>6</v>
      </c>
      <c r="FE135" s="20">
        <v>0</v>
      </c>
      <c r="FF135" s="20">
        <v>0</v>
      </c>
      <c r="FG135" s="20">
        <v>2</v>
      </c>
      <c r="FH135" s="20">
        <v>0</v>
      </c>
      <c r="FI135" s="20">
        <v>0</v>
      </c>
      <c r="FJ135" s="46">
        <f>IF(EZ135&lt;&gt;"",((FA135*0.125)+((FB135+FC135+FD135+FE135+FF135)*0.25)+((FG135+FH135+FI135)*1))/EZ135,"")</f>
        <v>0.3888888888888889</v>
      </c>
      <c r="FK135" s="39">
        <v>29.151405</v>
      </c>
      <c r="FL135" s="39">
        <v>-82.193333999999993</v>
      </c>
      <c r="FM135" s="39">
        <v>28.789579576177868</v>
      </c>
      <c r="FN135" s="39">
        <v>29.513230423822133</v>
      </c>
      <c r="FO135" s="39">
        <v>-82.607636874583264</v>
      </c>
      <c r="FP135" s="39">
        <v>-81.779031125416722</v>
      </c>
      <c r="FQ135" s="39">
        <v>28.427754152355735</v>
      </c>
      <c r="FR135" s="39">
        <v>29.875055847644266</v>
      </c>
      <c r="FS135" s="39">
        <v>-83.021939749166521</v>
      </c>
      <c r="FT135" s="39">
        <v>-81.364728250833465</v>
      </c>
      <c r="FU135" s="35">
        <v>45950</v>
      </c>
      <c r="FV135" s="20" t="s">
        <v>248</v>
      </c>
      <c r="FW135" s="20" t="s">
        <v>295</v>
      </c>
      <c r="FX135" s="20">
        <v>72</v>
      </c>
      <c r="FY135" s="20">
        <v>1</v>
      </c>
      <c r="FZ135" s="20">
        <v>1</v>
      </c>
      <c r="GA135" s="20">
        <v>7</v>
      </c>
      <c r="GB135" s="20">
        <v>0</v>
      </c>
      <c r="GC135" s="20">
        <v>0</v>
      </c>
      <c r="GD135" s="20">
        <v>0</v>
      </c>
      <c r="GE135" s="20">
        <v>3</v>
      </c>
      <c r="GF135" s="20">
        <v>0</v>
      </c>
      <c r="GG135" s="20">
        <v>0</v>
      </c>
      <c r="GH135" s="20">
        <v>0</v>
      </c>
      <c r="GI135" s="20">
        <v>0</v>
      </c>
      <c r="GJ135" s="20">
        <v>2</v>
      </c>
      <c r="GK135" s="46">
        <f>IF(GA135&lt;&gt;"",((GB135*0.125)+((GC135+GD135+GE135+GF135+GG135)*0.25)+((GH135+GI135+GJ135)*1))/GA135,"")</f>
        <v>0.39285714285714285</v>
      </c>
      <c r="GP135" s="20" t="s">
        <v>232</v>
      </c>
      <c r="HH135" s="34" t="str">
        <f>IF(GX135&lt;&gt;"",((GY135*0.125)+((GZ135+HA135+HB135+HC135+HD135)*0.25)+((HE135+HF135+HG135)*1))/GX135,"")</f>
        <v/>
      </c>
    </row>
    <row r="136" spans="1:216" ht="15" customHeight="1" x14ac:dyDescent="0.35">
      <c r="A136" s="14" t="s">
        <v>1114</v>
      </c>
      <c r="B136" s="12" t="s">
        <v>1115</v>
      </c>
      <c r="C136" s="13">
        <v>43009</v>
      </c>
      <c r="D136" s="13">
        <v>45604</v>
      </c>
      <c r="E136" s="14" t="s">
        <v>214</v>
      </c>
      <c r="F136" s="15" t="s">
        <v>1116</v>
      </c>
      <c r="G136" s="15" t="s">
        <v>1117</v>
      </c>
      <c r="H136" s="14" t="s">
        <v>1033</v>
      </c>
      <c r="I136" s="16">
        <v>34604</v>
      </c>
      <c r="J136" s="17">
        <v>12800</v>
      </c>
      <c r="K136" s="18">
        <f ca="1">IF(A136&lt;&gt;"",RANDBETWEEN(1,2000)," ")</f>
        <v>1733</v>
      </c>
      <c r="L136" s="17" cm="1">
        <f t="array" ref="L136">IF(A136&lt;&gt;"",SUMPRODUCT(($E$2:$E$1303="Active") * (FK136 &gt;= $FM$2:$FM$1303) * (FK136 &lt;= $FN$2:$FN$1303) * (FL136 &gt;= $FO$2:$FO$1303) * (FL136 &lt;= $FP$2:$FP$1303)),"")</f>
        <v>2</v>
      </c>
      <c r="M136" s="17" cm="1">
        <f t="array" ref="M136">IF(A136&lt;&gt;"",SUMPRODUCT(($E$2:$E$1303="Active") * (FK136 &gt;= $FQ$2:$FQ$1303) * (FK136 &lt;= $FR$2:$FR$1303) * (FL136 &gt;= $FS$2:$FS$1303) * (FL136 &lt;= $FT$2:$FT$1303)),"")</f>
        <v>12</v>
      </c>
      <c r="N136" s="14" t="s">
        <v>287</v>
      </c>
      <c r="O136" s="14" t="s">
        <v>219</v>
      </c>
      <c r="P136" s="15" t="s">
        <v>1118</v>
      </c>
      <c r="Q136" s="14" t="s">
        <v>1119</v>
      </c>
      <c r="R136" s="15" t="s">
        <v>1120</v>
      </c>
      <c r="S136" s="14" t="s">
        <v>223</v>
      </c>
      <c r="T136" s="20" t="s">
        <v>224</v>
      </c>
      <c r="U136" s="21"/>
      <c r="V136" s="22"/>
      <c r="W136" s="22"/>
      <c r="X136" s="22"/>
      <c r="Y136" s="22"/>
      <c r="Z136" s="22"/>
      <c r="AA136" s="48" t="s">
        <v>347</v>
      </c>
      <c r="AB136" s="43">
        <v>45930.375</v>
      </c>
      <c r="AC136" s="24">
        <v>46023</v>
      </c>
      <c r="AD136" s="25">
        <v>126</v>
      </c>
      <c r="AE136" s="25">
        <v>184</v>
      </c>
      <c r="AF136" s="26">
        <v>183</v>
      </c>
      <c r="AG136" s="20">
        <v>282</v>
      </c>
      <c r="AH136" s="22">
        <v>270</v>
      </c>
      <c r="AI136" s="26">
        <v>240</v>
      </c>
      <c r="AN136" s="27">
        <f>IF(COUNT(DV136,ES136,FJ136,GK136,HH136)&gt;0,AVERAGE(DV136,ES136,FJ136,GK136,HH136),"")</f>
        <v>8.531746031746032E-2</v>
      </c>
      <c r="AO136" s="28">
        <f>IF((E136&lt;&gt;""),COUNTA(AP136:BW136)+COUNTIF(T136,"No"),"")</f>
        <v>0</v>
      </c>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30">
        <v>44012</v>
      </c>
      <c r="BY136" s="30">
        <v>44020</v>
      </c>
      <c r="BZ136" s="14" t="s">
        <v>228</v>
      </c>
      <c r="CA136" s="30">
        <v>44056</v>
      </c>
      <c r="CB136" s="14" t="s">
        <v>232</v>
      </c>
      <c r="CC136" s="31">
        <v>43907</v>
      </c>
      <c r="CD136" s="32" t="s">
        <v>364</v>
      </c>
      <c r="CE136" s="33" t="s">
        <v>282</v>
      </c>
      <c r="CF136" s="33" t="s">
        <v>247</v>
      </c>
      <c r="CG136" s="29">
        <v>96</v>
      </c>
      <c r="CH136" s="29">
        <v>2</v>
      </c>
      <c r="CI136" s="29">
        <v>2</v>
      </c>
      <c r="CJ136" s="29">
        <v>8</v>
      </c>
      <c r="CK136" s="29">
        <v>0</v>
      </c>
      <c r="CL136" s="29">
        <v>2</v>
      </c>
      <c r="CM136" s="29">
        <v>0</v>
      </c>
      <c r="CN136" s="34">
        <f>IF(CJ136&gt;0,((CK136*0.125)+(CL136*0.25)+(CM136*1))/CJ136,"")</f>
        <v>6.25E-2</v>
      </c>
      <c r="CO136" s="35">
        <v>44634</v>
      </c>
      <c r="CP136" s="35">
        <v>44649</v>
      </c>
      <c r="CQ136" s="20" t="s">
        <v>237</v>
      </c>
      <c r="CR136" s="35">
        <v>44657</v>
      </c>
      <c r="CS136" s="20" t="s">
        <v>232</v>
      </c>
      <c r="CT136" s="35">
        <v>44652</v>
      </c>
      <c r="CU136" s="35">
        <v>44494</v>
      </c>
      <c r="CV136" s="11" t="s">
        <v>228</v>
      </c>
      <c r="CW136" s="20" t="s">
        <v>233</v>
      </c>
      <c r="CX136" s="11" t="s">
        <v>234</v>
      </c>
      <c r="CY136" s="20">
        <v>99</v>
      </c>
      <c r="CZ136" s="36">
        <v>1</v>
      </c>
      <c r="DA136" s="36">
        <v>1</v>
      </c>
      <c r="DB136" s="36">
        <v>5</v>
      </c>
      <c r="DC136" s="36">
        <v>0</v>
      </c>
      <c r="DD136" s="36">
        <v>0</v>
      </c>
      <c r="DE136" s="36">
        <v>0</v>
      </c>
      <c r="DF136" s="36">
        <v>0</v>
      </c>
      <c r="DG136" s="36">
        <v>1</v>
      </c>
      <c r="DH136" s="37">
        <f>IF(DB136&gt;0,((DC136*0.125)+(DD136*0.25)+(DE136*0.25)+(DF136*1)+(DG136*1))/DB136,"")</f>
        <v>0.2</v>
      </c>
      <c r="DI136" s="35">
        <v>44774</v>
      </c>
      <c r="DJ136" s="20" t="s">
        <v>228</v>
      </c>
      <c r="DK136" s="20" t="s">
        <v>235</v>
      </c>
      <c r="DL136" s="20" t="s">
        <v>234</v>
      </c>
      <c r="DM136" s="20">
        <v>95</v>
      </c>
      <c r="DN136" s="20">
        <v>2</v>
      </c>
      <c r="DO136" s="20">
        <v>2</v>
      </c>
      <c r="DP136" s="20">
        <v>6</v>
      </c>
      <c r="DQ136" s="20">
        <v>0</v>
      </c>
      <c r="DR136" s="20">
        <v>0</v>
      </c>
      <c r="DS136" s="20">
        <v>2</v>
      </c>
      <c r="DT136" s="20">
        <v>0</v>
      </c>
      <c r="DU136" s="20">
        <v>1</v>
      </c>
      <c r="DV136" s="49" cm="1">
        <f t="array" ref="DV136">IF(AND(DI136:DP136&lt;&gt;""),((DQ136*0.125)+(DR136*0.25)+(DS136*0.25)+(DT136*1)+(DU136*1))/DP136,"")</f>
        <v>0.25</v>
      </c>
      <c r="DW136" s="35">
        <v>45454</v>
      </c>
      <c r="DX136" s="35">
        <v>45475</v>
      </c>
      <c r="DY136" s="20" t="s">
        <v>237</v>
      </c>
      <c r="DZ136" s="35">
        <v>45475</v>
      </c>
      <c r="EA136" s="35" t="s">
        <v>232</v>
      </c>
      <c r="EB136" s="38">
        <v>45485</v>
      </c>
      <c r="EC136" s="35">
        <v>45222</v>
      </c>
      <c r="ED136" s="20" t="s">
        <v>248</v>
      </c>
      <c r="EE136" s="20" t="s">
        <v>247</v>
      </c>
      <c r="EF136" s="20">
        <v>84</v>
      </c>
      <c r="EG136" s="20">
        <v>2</v>
      </c>
      <c r="EH136" s="20">
        <v>2</v>
      </c>
      <c r="EI136" s="20">
        <v>7</v>
      </c>
      <c r="EJ136" s="20">
        <v>0</v>
      </c>
      <c r="EK136" s="20">
        <v>0</v>
      </c>
      <c r="EL136" s="20">
        <v>3</v>
      </c>
      <c r="EM136" s="20">
        <v>0</v>
      </c>
      <c r="EN136" s="20">
        <v>0</v>
      </c>
      <c r="EO136" s="20">
        <v>0</v>
      </c>
      <c r="EP136" s="20">
        <v>0</v>
      </c>
      <c r="EQ136" s="20">
        <v>0</v>
      </c>
      <c r="ER136" s="20">
        <v>0</v>
      </c>
      <c r="ES136" s="34">
        <f>IF(EI136&lt;&gt;"",((EJ136*0.125)+((EK136+EL136+EM136+EN136+EO136)*0.25)+((EP136+EQ136+ER136)*1))/EI136,"")</f>
        <v>0.10714285714285714</v>
      </c>
      <c r="ET136" s="35">
        <v>45422</v>
      </c>
      <c r="EU136" s="20" t="s">
        <v>248</v>
      </c>
      <c r="EV136" s="20" t="s">
        <v>247</v>
      </c>
      <c r="EW136" s="20">
        <v>156</v>
      </c>
      <c r="EX136" s="20">
        <v>2</v>
      </c>
      <c r="EY136" s="20">
        <v>2</v>
      </c>
      <c r="EZ136" s="28">
        <v>12</v>
      </c>
      <c r="FA136" s="20">
        <v>0</v>
      </c>
      <c r="FB136" s="20">
        <v>0</v>
      </c>
      <c r="FC136" s="20">
        <v>2</v>
      </c>
      <c r="FD136" s="20">
        <v>0</v>
      </c>
      <c r="FE136" s="20">
        <v>0</v>
      </c>
      <c r="FF136" s="20">
        <v>0</v>
      </c>
      <c r="FG136" s="20">
        <v>0</v>
      </c>
      <c r="FH136" s="20">
        <v>0</v>
      </c>
      <c r="FI136" s="20">
        <v>0</v>
      </c>
      <c r="FJ136" s="34">
        <f>IF(EZ136&lt;&gt;"",((FA136*0.125)+((FB136+FC136+FD136+FE136+FF136)*0.25)+((FG136+FH136+FI136)*1))/EZ136,"")</f>
        <v>4.1666666666666664E-2</v>
      </c>
      <c r="FK136" s="39">
        <v>28.483844999999999</v>
      </c>
      <c r="FL136" s="39">
        <v>-82.429676000000001</v>
      </c>
      <c r="FM136" s="39">
        <v>28.122019576177866</v>
      </c>
      <c r="FN136" s="39">
        <v>28.845670423822131</v>
      </c>
      <c r="FO136" s="39">
        <v>-82.841331678264027</v>
      </c>
      <c r="FP136" s="39">
        <v>-82.018020321735975</v>
      </c>
      <c r="FQ136" s="39">
        <v>27.760194152355734</v>
      </c>
      <c r="FR136" s="39">
        <v>29.207495847644264</v>
      </c>
      <c r="FS136" s="39">
        <v>-83.252987356528052</v>
      </c>
      <c r="FT136" s="39">
        <v>-81.606364643471949</v>
      </c>
      <c r="FU136" s="35">
        <v>45883</v>
      </c>
      <c r="FV136" s="20" t="s">
        <v>248</v>
      </c>
      <c r="FW136" s="20" t="s">
        <v>355</v>
      </c>
      <c r="FX136" s="20">
        <v>108</v>
      </c>
      <c r="FY136" s="20">
        <v>1</v>
      </c>
      <c r="FZ136" s="20">
        <v>1</v>
      </c>
      <c r="GA136" s="20">
        <v>9</v>
      </c>
      <c r="GB136" s="20">
        <v>0</v>
      </c>
      <c r="GC136" s="20">
        <v>0</v>
      </c>
      <c r="GD136" s="20">
        <v>0</v>
      </c>
      <c r="GE136" s="20">
        <v>0</v>
      </c>
      <c r="GF136" s="20">
        <v>1</v>
      </c>
      <c r="GG136" s="20">
        <v>0</v>
      </c>
      <c r="GH136" s="20">
        <v>0</v>
      </c>
      <c r="GI136" s="20">
        <v>0</v>
      </c>
      <c r="GJ136" s="20">
        <v>0</v>
      </c>
      <c r="GK136" s="34">
        <f>IF(GA136&lt;&gt;"",((GB136*0.125)+((GC136+GD136+GE136+GF136+GG136)*0.25)+((GH136+GI136+GJ136)*1))/GA136,"")</f>
        <v>2.7777777777777776E-2</v>
      </c>
      <c r="GL136" s="40">
        <v>45868</v>
      </c>
      <c r="GM136" s="40">
        <v>45895</v>
      </c>
      <c r="GN136" s="20" t="s">
        <v>237</v>
      </c>
      <c r="GO136" s="35">
        <v>45895</v>
      </c>
      <c r="GP136" s="20" t="s">
        <v>232</v>
      </c>
      <c r="GQ136" s="35">
        <v>45905</v>
      </c>
      <c r="GR136" s="35">
        <v>46120</v>
      </c>
      <c r="GS136" s="20" t="s">
        <v>248</v>
      </c>
      <c r="GT136" s="20" t="s">
        <v>247</v>
      </c>
      <c r="GU136" s="20">
        <v>8</v>
      </c>
      <c r="GV136" s="20">
        <v>2</v>
      </c>
      <c r="GW136" s="20">
        <v>2</v>
      </c>
      <c r="GX136" s="20">
        <v>5</v>
      </c>
      <c r="GY136" s="20">
        <v>0</v>
      </c>
      <c r="GZ136" s="20">
        <v>0</v>
      </c>
      <c r="HA136" s="20">
        <v>0</v>
      </c>
      <c r="HB136" s="20">
        <v>0</v>
      </c>
      <c r="HC136" s="20">
        <v>0</v>
      </c>
      <c r="HD136" s="20">
        <v>0</v>
      </c>
      <c r="HE136" s="20">
        <v>0</v>
      </c>
      <c r="HF136" s="20">
        <v>0</v>
      </c>
      <c r="HG136" s="20">
        <v>0</v>
      </c>
      <c r="HH136" s="41">
        <f>IF(GX136&lt;&gt;"",((GY136*0.125)+((GZ136+HA136+HB136+HC136+HD136)*0.25)+((HE136+HF136+HG136)*1))/GX136,"")</f>
        <v>0</v>
      </c>
    </row>
    <row r="137" spans="1:216" ht="15" customHeight="1" x14ac:dyDescent="0.35">
      <c r="A137" s="14" t="s">
        <v>1121</v>
      </c>
      <c r="B137" s="12" t="s">
        <v>1122</v>
      </c>
      <c r="C137" s="13">
        <v>43009</v>
      </c>
      <c r="D137" s="13">
        <v>45814</v>
      </c>
      <c r="E137" s="14" t="s">
        <v>214</v>
      </c>
      <c r="F137" s="15" t="s">
        <v>1123</v>
      </c>
      <c r="G137" s="15" t="s">
        <v>1124</v>
      </c>
      <c r="H137" s="14" t="s">
        <v>1033</v>
      </c>
      <c r="I137" s="16">
        <v>34429</v>
      </c>
      <c r="J137" s="17">
        <v>8837</v>
      </c>
      <c r="K137" s="18">
        <f ca="1">IF(A137&lt;&gt;"",RANDBETWEEN(1,2000)," ")</f>
        <v>1183</v>
      </c>
      <c r="L137" s="17" cm="1">
        <f t="array" ref="L137">IF(A137&lt;&gt;"",SUMPRODUCT(($E$2:$E$1303="Active") * (FK137 &gt;= $FM$2:$FM$1303) * (FK137 &lt;= $FN$2:$FN$1303) * (FL137 &gt;= $FO$2:$FO$1303) * (FL137 &lt;= $FP$2:$FP$1303)),"")</f>
        <v>1</v>
      </c>
      <c r="M137" s="17" cm="1">
        <f t="array" ref="M137">IF(A137&lt;&gt;"",SUMPRODUCT(($E$2:$E$1303="Active") * (FK137 &gt;= $FQ$2:$FQ$1303) * (FK137 &lt;= $FR$2:$FR$1303) * (FL137 &gt;= $FS$2:$FS$1303) * (FL137 &lt;= $FT$2:$FT$1303)),"")</f>
        <v>4</v>
      </c>
      <c r="N137" s="14" t="s">
        <v>287</v>
      </c>
      <c r="O137" s="14" t="s">
        <v>219</v>
      </c>
      <c r="P137" s="15" t="s">
        <v>1125</v>
      </c>
      <c r="Q137" s="14" t="s">
        <v>1126</v>
      </c>
      <c r="R137" s="15" t="s">
        <v>1127</v>
      </c>
      <c r="S137" s="14" t="s">
        <v>223</v>
      </c>
      <c r="T137" s="20" t="s">
        <v>224</v>
      </c>
      <c r="U137" s="21"/>
      <c r="V137" s="22"/>
      <c r="W137" s="22"/>
      <c r="X137" s="22"/>
      <c r="Y137" s="22"/>
      <c r="Z137" s="22"/>
      <c r="AB137" s="43">
        <v>46020.416666666664</v>
      </c>
      <c r="AC137" s="24">
        <v>46023</v>
      </c>
      <c r="AD137" s="25">
        <v>93</v>
      </c>
      <c r="AE137" s="25">
        <v>113</v>
      </c>
      <c r="AF137" s="26">
        <v>104</v>
      </c>
      <c r="AG137" s="20">
        <v>156</v>
      </c>
      <c r="AH137" s="22">
        <v>144</v>
      </c>
      <c r="AI137" s="26">
        <v>121</v>
      </c>
      <c r="AN137" s="27">
        <f>IF(COUNT(DV137,ES137,FJ137,GK137,HH137)&gt;0,AVERAGE(DV137,ES137,FJ137,GK137,HH137),"")</f>
        <v>0.42291666666666666</v>
      </c>
      <c r="AO137" s="28">
        <f>IF((E137&lt;&gt;""),COUNTA(AP137:BW137)+COUNTIF(T137,"No"),"")</f>
        <v>0</v>
      </c>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30">
        <v>44077</v>
      </c>
      <c r="BY137" s="30">
        <v>44088</v>
      </c>
      <c r="BZ137" s="14" t="s">
        <v>226</v>
      </c>
      <c r="CA137" s="30">
        <v>44088</v>
      </c>
      <c r="CB137" s="14" t="s">
        <v>232</v>
      </c>
      <c r="CC137" s="31">
        <v>44043</v>
      </c>
      <c r="CD137" s="32" t="s">
        <v>1128</v>
      </c>
      <c r="CE137" s="33" t="s">
        <v>282</v>
      </c>
      <c r="CF137" s="33" t="s">
        <v>247</v>
      </c>
      <c r="CG137" s="29">
        <v>40</v>
      </c>
      <c r="CH137" s="29">
        <v>2</v>
      </c>
      <c r="CI137" s="29">
        <v>2</v>
      </c>
      <c r="CJ137" s="29">
        <v>11</v>
      </c>
      <c r="CK137" s="29">
        <v>0</v>
      </c>
      <c r="CL137" s="29">
        <v>4</v>
      </c>
      <c r="CM137" s="29">
        <v>1</v>
      </c>
      <c r="CN137" s="34">
        <f>IF(CJ137&gt;0,((CK137*0.125)+(CL137*0.25)+(CM137*1))/CJ137,"")</f>
        <v>0.18181818181818182</v>
      </c>
      <c r="CO137" s="35">
        <v>44327</v>
      </c>
      <c r="CP137" s="35">
        <v>44333</v>
      </c>
      <c r="CQ137" s="20" t="s">
        <v>231</v>
      </c>
      <c r="CR137" s="35">
        <v>44349</v>
      </c>
      <c r="CS137" s="20" t="s">
        <v>232</v>
      </c>
      <c r="CT137" s="35">
        <v>44333</v>
      </c>
      <c r="CU137" s="35">
        <v>44453</v>
      </c>
      <c r="CV137" s="11" t="s">
        <v>226</v>
      </c>
      <c r="CW137" s="20" t="s">
        <v>233</v>
      </c>
      <c r="CX137" s="11" t="s">
        <v>234</v>
      </c>
      <c r="CY137" s="20">
        <v>51</v>
      </c>
      <c r="CZ137" s="36">
        <v>2</v>
      </c>
      <c r="DA137" s="36">
        <v>2</v>
      </c>
      <c r="DB137" s="36">
        <v>10</v>
      </c>
      <c r="DC137" s="36">
        <v>0</v>
      </c>
      <c r="DD137" s="36">
        <v>4</v>
      </c>
      <c r="DE137" s="36">
        <v>0</v>
      </c>
      <c r="DF137" s="36">
        <v>0</v>
      </c>
      <c r="DG137" s="36">
        <v>1</v>
      </c>
      <c r="DH137" s="37">
        <f>IF(DB137&gt;0,((DC137*0.125)+(DD137*0.25)+(DE137*0.25)+(DF137*1)+(DG137*1))/DB137,"")</f>
        <v>0.2</v>
      </c>
      <c r="DI137" s="35">
        <v>44805</v>
      </c>
      <c r="DJ137" s="20" t="s">
        <v>228</v>
      </c>
      <c r="DK137" s="20" t="s">
        <v>235</v>
      </c>
      <c r="DL137" s="20" t="s">
        <v>234</v>
      </c>
      <c r="DM137" s="20">
        <v>46</v>
      </c>
      <c r="DN137" s="20">
        <v>1</v>
      </c>
      <c r="DO137" s="20">
        <v>1</v>
      </c>
      <c r="DP137" s="20">
        <v>5</v>
      </c>
      <c r="DQ137" s="20">
        <v>0</v>
      </c>
      <c r="DR137" s="20">
        <v>0</v>
      </c>
      <c r="DS137" s="20">
        <v>0</v>
      </c>
      <c r="DT137" s="20">
        <v>0</v>
      </c>
      <c r="DU137" s="20">
        <v>4</v>
      </c>
      <c r="DV137" s="49" cm="1">
        <f t="array" ref="DV137">IF(AND(DI137:DP137&lt;&gt;""),((DQ137*0.125)+(DR137*0.25)+(DS137*0.25)+(DT137*1)+(DU137*1))/DP137,"")</f>
        <v>0.8</v>
      </c>
      <c r="DW137" s="35">
        <v>45454</v>
      </c>
      <c r="DX137" s="35">
        <v>45475</v>
      </c>
      <c r="DY137" s="20" t="s">
        <v>237</v>
      </c>
      <c r="DZ137" s="35">
        <v>45475</v>
      </c>
      <c r="EA137" s="35" t="s">
        <v>232</v>
      </c>
      <c r="EB137" s="38">
        <v>45485</v>
      </c>
      <c r="EC137" s="35">
        <v>45182</v>
      </c>
      <c r="ED137" s="20" t="s">
        <v>248</v>
      </c>
      <c r="EE137" s="20" t="s">
        <v>247</v>
      </c>
      <c r="EF137" s="20">
        <v>52</v>
      </c>
      <c r="EG137" s="20">
        <v>2</v>
      </c>
      <c r="EH137" s="20">
        <v>2</v>
      </c>
      <c r="EI137" s="20">
        <v>10</v>
      </c>
      <c r="EJ137" s="20">
        <v>0</v>
      </c>
      <c r="EK137" s="20">
        <v>0</v>
      </c>
      <c r="EL137" s="20">
        <v>0</v>
      </c>
      <c r="EM137" s="20">
        <v>1</v>
      </c>
      <c r="EN137" s="20">
        <v>0</v>
      </c>
      <c r="EO137" s="20">
        <v>0</v>
      </c>
      <c r="EP137" s="20">
        <v>0</v>
      </c>
      <c r="EQ137" s="20">
        <v>0</v>
      </c>
      <c r="ER137" s="20">
        <v>3</v>
      </c>
      <c r="ES137" s="46">
        <f>IF(EI137&lt;&gt;"",((EJ137*0.125)+((EK137+EL137+EM137+EN137+EO137)*0.25)+((EP137+EQ137+ER137)*1))/EI137,"")</f>
        <v>0.32500000000000001</v>
      </c>
      <c r="ET137" s="35">
        <v>45328</v>
      </c>
      <c r="EU137" s="20" t="s">
        <v>248</v>
      </c>
      <c r="EV137" s="20" t="s">
        <v>247</v>
      </c>
      <c r="EW137" s="20">
        <v>87</v>
      </c>
      <c r="EX137" s="20">
        <v>2</v>
      </c>
      <c r="EY137" s="20">
        <v>2</v>
      </c>
      <c r="EZ137" s="28">
        <v>10</v>
      </c>
      <c r="FA137" s="20">
        <v>0</v>
      </c>
      <c r="FB137" s="20">
        <v>0</v>
      </c>
      <c r="FC137" s="20">
        <v>6</v>
      </c>
      <c r="FD137" s="20">
        <v>6</v>
      </c>
      <c r="FE137" s="20">
        <v>0</v>
      </c>
      <c r="FF137" s="20">
        <v>0</v>
      </c>
      <c r="FG137" s="20">
        <v>0</v>
      </c>
      <c r="FH137" s="20">
        <v>1</v>
      </c>
      <c r="FI137" s="20">
        <v>0</v>
      </c>
      <c r="FJ137" s="46">
        <f>IF(EZ137&lt;&gt;"",((FA137*0.125)+((FB137+FC137+FD137+FE137+FF137)*0.25)+((FG137+FH137+FI137)*1))/EZ137,"")</f>
        <v>0.4</v>
      </c>
      <c r="FK137" s="39">
        <v>28.863151999999999</v>
      </c>
      <c r="FL137" s="39">
        <v>-82.621450999999993</v>
      </c>
      <c r="FM137" s="39">
        <v>28.501326576177867</v>
      </c>
      <c r="FN137" s="39">
        <v>29.224977423822132</v>
      </c>
      <c r="FO137" s="39">
        <v>-83.034599765615084</v>
      </c>
      <c r="FP137" s="39">
        <v>-82.208302234384902</v>
      </c>
      <c r="FQ137" s="39">
        <v>28.139501152355734</v>
      </c>
      <c r="FR137" s="39">
        <v>29.586802847644265</v>
      </c>
      <c r="FS137" s="39">
        <v>-83.447748531230189</v>
      </c>
      <c r="FT137" s="39">
        <v>-81.795153468769797</v>
      </c>
      <c r="FU137" s="35">
        <v>45692</v>
      </c>
      <c r="FV137" s="20" t="s">
        <v>248</v>
      </c>
      <c r="FW137" s="20" t="s">
        <v>247</v>
      </c>
      <c r="FX137" s="20">
        <v>69</v>
      </c>
      <c r="FY137" s="20">
        <v>1</v>
      </c>
      <c r="FZ137" s="20">
        <v>1</v>
      </c>
      <c r="GA137" s="20">
        <v>6</v>
      </c>
      <c r="GB137" s="20">
        <v>0</v>
      </c>
      <c r="GC137" s="20">
        <v>0</v>
      </c>
      <c r="GD137" s="20">
        <v>4</v>
      </c>
      <c r="GE137" s="20">
        <v>0</v>
      </c>
      <c r="GF137" s="20">
        <v>0</v>
      </c>
      <c r="GG137" s="20">
        <v>0</v>
      </c>
      <c r="GH137" s="20">
        <v>0</v>
      </c>
      <c r="GI137" s="20">
        <v>0</v>
      </c>
      <c r="GJ137" s="20">
        <v>0</v>
      </c>
      <c r="GK137" s="34">
        <f>IF(GA137&lt;&gt;"",((GB137*0.125)+((GC137+GD137+GE137+GF137+GG137)*0.25)+((GH137+GI137+GJ137)*1))/GA137,"")</f>
        <v>0.16666666666666666</v>
      </c>
      <c r="GP137" s="20" t="s">
        <v>232</v>
      </c>
      <c r="HH137" s="34" t="str">
        <f>IF(GX137&lt;&gt;"",((GY137*0.125)+((GZ137+HA137+HB137+HC137+HD137)*0.25)+((HE137+HF137+HG137)*1))/GX137,"")</f>
        <v/>
      </c>
    </row>
    <row r="138" spans="1:216" ht="15" customHeight="1" x14ac:dyDescent="0.35">
      <c r="A138" s="11" t="s">
        <v>1129</v>
      </c>
      <c r="B138" s="12" t="s">
        <v>1130</v>
      </c>
      <c r="C138" s="43">
        <v>45021</v>
      </c>
      <c r="D138" s="43">
        <v>45484</v>
      </c>
      <c r="E138" s="11" t="s">
        <v>214</v>
      </c>
      <c r="F138" s="19" t="s">
        <v>1131</v>
      </c>
      <c r="G138" s="19" t="s">
        <v>1132</v>
      </c>
      <c r="H138" s="11" t="s">
        <v>1033</v>
      </c>
      <c r="I138" s="42">
        <v>32304</v>
      </c>
      <c r="J138" s="17">
        <v>50007</v>
      </c>
      <c r="K138" s="18">
        <f ca="1">IF(A138&lt;&gt;"",RANDBETWEEN(1,2000)," ")</f>
        <v>1930</v>
      </c>
      <c r="L138" s="17" cm="1">
        <f t="array" ref="L138">IF(A138&lt;&gt;"",SUMPRODUCT(($E$2:$E$1303="Active") * (FK138 &gt;= $FM$2:$FM$1303) * (FK138 &lt;= $FN$2:$FN$1303) * (FL138 &gt;= $FO$2:$FO$1303) * (FL138 &lt;= $FP$2:$FP$1303)),"")</f>
        <v>2</v>
      </c>
      <c r="M138" s="17" cm="1">
        <f t="array" ref="M138">IF(A138&lt;&gt;"",SUMPRODUCT(($E$2:$E$1303="Active") * (FK138 &gt;= $FQ$2:$FQ$1303) * (FK138 &lt;= $FR$2:$FR$1303) * (FL138 &gt;= $FS$2:$FS$1303) * (FL138 &lt;= $FT$2:$FT$1303)),"")</f>
        <v>2</v>
      </c>
      <c r="N138" s="11" t="s">
        <v>218</v>
      </c>
      <c r="O138" s="11" t="s">
        <v>242</v>
      </c>
      <c r="P138" s="19" t="s">
        <v>1133</v>
      </c>
      <c r="Q138" s="11" t="s">
        <v>1134</v>
      </c>
      <c r="R138" s="19" t="s">
        <v>1135</v>
      </c>
      <c r="S138" s="11" t="s">
        <v>224</v>
      </c>
      <c r="T138" s="20" t="s">
        <v>224</v>
      </c>
      <c r="AA138" s="48" t="s">
        <v>347</v>
      </c>
      <c r="AB138" s="43">
        <v>46008.46875</v>
      </c>
      <c r="AC138" s="24">
        <v>46023</v>
      </c>
      <c r="AF138" s="26"/>
      <c r="AG138" s="20">
        <v>219</v>
      </c>
      <c r="AH138" s="22">
        <v>352</v>
      </c>
      <c r="AI138" s="26">
        <v>363</v>
      </c>
      <c r="AN138" s="27">
        <f>IF(COUNT(DV138,ES138,FJ138,GK138,HH138)&gt;0,AVERAGE(DV138,ES138,FJ138,GK138,HH138),"")</f>
        <v>5.2631578947368418E-2</v>
      </c>
      <c r="AO138" s="28">
        <f>IF((E138&lt;&gt;""),COUNTA(AP138:BW138)+COUNTIF(T138,"No"),"")</f>
        <v>0</v>
      </c>
      <c r="CT138" s="35" t="s">
        <v>323</v>
      </c>
      <c r="DW138" s="35">
        <v>45455</v>
      </c>
      <c r="DX138" s="35">
        <v>45475</v>
      </c>
      <c r="DY138" s="20" t="s">
        <v>237</v>
      </c>
      <c r="DZ138" s="35">
        <v>45475</v>
      </c>
      <c r="EA138" s="35" t="s">
        <v>232</v>
      </c>
      <c r="EB138" s="40">
        <v>45485</v>
      </c>
      <c r="EJ138" s="20"/>
      <c r="EK138" s="20"/>
      <c r="EL138" s="20"/>
      <c r="EM138" s="20"/>
      <c r="EN138" s="20"/>
      <c r="EO138" s="20"/>
      <c r="EP138" s="20"/>
      <c r="EQ138" s="20"/>
      <c r="ER138" s="20"/>
      <c r="ES138" s="34" t="str">
        <f>IF(EI138&lt;&gt;"",((EJ138*0.125)+((EK138+EL138+EM138+EN138+EO138)*0.25)+((EP138+EQ138+ER138)*1))/EI138,"")</f>
        <v/>
      </c>
      <c r="ET138" s="35">
        <v>45574</v>
      </c>
      <c r="EU138" s="20" t="s">
        <v>248</v>
      </c>
      <c r="EV138" s="20" t="s">
        <v>234</v>
      </c>
      <c r="EW138" s="20">
        <v>208</v>
      </c>
      <c r="EX138" s="20">
        <v>2</v>
      </c>
      <c r="EY138" s="20">
        <v>2</v>
      </c>
      <c r="EZ138" s="20">
        <v>19</v>
      </c>
      <c r="FA138" s="20">
        <v>0</v>
      </c>
      <c r="FB138" s="20">
        <v>0</v>
      </c>
      <c r="FC138" s="20">
        <v>0</v>
      </c>
      <c r="FD138" s="20">
        <v>0</v>
      </c>
      <c r="FE138" s="20">
        <v>0</v>
      </c>
      <c r="FF138" s="20">
        <v>0</v>
      </c>
      <c r="FG138" s="20">
        <v>0</v>
      </c>
      <c r="FH138" s="20">
        <v>0</v>
      </c>
      <c r="FI138" s="20">
        <v>2</v>
      </c>
      <c r="FJ138" s="34">
        <f>IF(EZ138&lt;&gt;"",((FA138*0.125)+((FB138+FC138+FD138+FE138+FF138)*0.25)+((FG138+FH138+FI138)*1))/EZ138,"")</f>
        <v>0.10526315789473684</v>
      </c>
      <c r="FK138" s="39">
        <v>30.456156</v>
      </c>
      <c r="FL138" s="39">
        <v>-84.354432000000003</v>
      </c>
      <c r="FM138" s="39">
        <v>30.094330576177867</v>
      </c>
      <c r="FN138" s="39">
        <v>30.817981423822133</v>
      </c>
      <c r="FO138" s="39">
        <v>-84.774174653622381</v>
      </c>
      <c r="FP138" s="39">
        <v>-83.934689346377624</v>
      </c>
      <c r="FQ138" s="39">
        <v>29.732505152355735</v>
      </c>
      <c r="FR138" s="39">
        <v>31.179806847644265</v>
      </c>
      <c r="FS138" s="39">
        <v>-85.19391730724476</v>
      </c>
      <c r="FT138" s="39">
        <v>-83.514946692755245</v>
      </c>
      <c r="FU138" s="35">
        <v>45952</v>
      </c>
      <c r="FV138" s="20" t="s">
        <v>248</v>
      </c>
      <c r="FW138" s="20" t="s">
        <v>295</v>
      </c>
      <c r="FX138" s="20">
        <v>158</v>
      </c>
      <c r="FY138" s="20">
        <v>2</v>
      </c>
      <c r="FZ138" s="20">
        <v>2</v>
      </c>
      <c r="GA138" s="20">
        <v>11</v>
      </c>
      <c r="GB138" s="20">
        <v>0</v>
      </c>
      <c r="GC138" s="20">
        <v>0</v>
      </c>
      <c r="GD138" s="20">
        <v>0</v>
      </c>
      <c r="GE138" s="20">
        <v>0</v>
      </c>
      <c r="GF138" s="20">
        <v>0</v>
      </c>
      <c r="GG138" s="20">
        <v>0</v>
      </c>
      <c r="GH138" s="20">
        <v>0</v>
      </c>
      <c r="GI138" s="20">
        <v>0</v>
      </c>
      <c r="GJ138" s="20">
        <v>0</v>
      </c>
      <c r="GK138" s="34">
        <f>IF(GA138&lt;&gt;"",((GB138*0.125)+((GC138+GD138+GE138+GF138+GG138)*0.25)+((GH138+GI138+GJ138)*1))/GA138,"")</f>
        <v>0</v>
      </c>
      <c r="GL138" s="40">
        <v>45867</v>
      </c>
      <c r="GM138" s="40">
        <v>45888</v>
      </c>
      <c r="GN138" s="20" t="s">
        <v>237</v>
      </c>
      <c r="GO138" s="35">
        <v>45888</v>
      </c>
      <c r="GP138" s="20" t="s">
        <v>232</v>
      </c>
      <c r="GQ138" s="35">
        <v>45905</v>
      </c>
      <c r="HH138" s="34" t="str">
        <f>IF(GX138&lt;&gt;"",((GY138*0.125)+((GZ138+HA138+HB138+HC138+HD138)*0.25)+((HE138+HF138+HG138)*1))/GX138,"")</f>
        <v/>
      </c>
    </row>
    <row r="139" spans="1:216" ht="15" customHeight="1" x14ac:dyDescent="0.35">
      <c r="A139" s="11" t="s">
        <v>1136</v>
      </c>
      <c r="B139" s="12" t="s">
        <v>1137</v>
      </c>
      <c r="C139" s="13">
        <v>43009</v>
      </c>
      <c r="D139" s="13">
        <v>45184</v>
      </c>
      <c r="E139" s="14" t="s">
        <v>214</v>
      </c>
      <c r="F139" s="15" t="s">
        <v>1138</v>
      </c>
      <c r="G139" s="15" t="s">
        <v>1139</v>
      </c>
      <c r="H139" s="14" t="s">
        <v>1033</v>
      </c>
      <c r="I139" s="16">
        <v>34741</v>
      </c>
      <c r="J139" s="17">
        <v>56454</v>
      </c>
      <c r="K139" s="18">
        <f ca="1">IF(A139&lt;&gt;"",RANDBETWEEN(1,2000)," ")</f>
        <v>391</v>
      </c>
      <c r="L139" s="17" cm="1">
        <f t="array" ref="L139">IF(A139&lt;&gt;"",SUMPRODUCT(($E$2:$E$1303="Active") * (FK139 &gt;= $FM$2:$FM$1303) * (FK139 &lt;= $FN$2:$FN$1303) * (FL139 &gt;= $FO$2:$FO$1303) * (FL139 &lt;= $FP$2:$FP$1303)),"")</f>
        <v>6</v>
      </c>
      <c r="M139" s="17" cm="1">
        <f t="array" ref="M139">IF(A139&lt;&gt;"",SUMPRODUCT(($E$2:$E$1303="Active") * (FK139 &gt;= $FQ$2:$FQ$1303) * (FK139 &lt;= $FR$2:$FR$1303) * (FL139 &gt;= $FS$2:$FS$1303) * (FL139 &lt;= $FT$2:$FT$1303)),"")</f>
        <v>16</v>
      </c>
      <c r="N139" s="14" t="s">
        <v>287</v>
      </c>
      <c r="O139" s="14" t="s">
        <v>219</v>
      </c>
      <c r="P139" s="15" t="s">
        <v>1140</v>
      </c>
      <c r="Q139" s="14" t="s">
        <v>1141</v>
      </c>
      <c r="R139" s="15" t="s">
        <v>1142</v>
      </c>
      <c r="S139" s="14" t="s">
        <v>224</v>
      </c>
      <c r="T139" s="20" t="s">
        <v>224</v>
      </c>
      <c r="U139" s="21"/>
      <c r="V139" s="22"/>
      <c r="W139" s="22"/>
      <c r="X139" s="22"/>
      <c r="Y139" s="22"/>
      <c r="Z139" s="22"/>
      <c r="AA139" s="22" t="s">
        <v>542</v>
      </c>
      <c r="AB139" s="43">
        <v>45930.416666666664</v>
      </c>
      <c r="AC139" s="24">
        <v>46023</v>
      </c>
      <c r="AD139" s="25">
        <v>383</v>
      </c>
      <c r="AE139" s="25">
        <v>613</v>
      </c>
      <c r="AF139" s="26">
        <v>651</v>
      </c>
      <c r="AG139" s="20">
        <v>120</v>
      </c>
      <c r="AH139" s="22">
        <v>159</v>
      </c>
      <c r="AI139" s="26">
        <v>301</v>
      </c>
      <c r="AN139" s="27">
        <f>IF(COUNT(DV139,ES139,FJ139,GK139,HH139)&gt;0,AVERAGE(DV139,ES139,FJ139,GK139,HH139),"")</f>
        <v>8.8888888888888892E-2</v>
      </c>
      <c r="AO139" s="28">
        <f>IF((E139&lt;&gt;""),COUNTA(AP139:BW139)+COUNTIF(T139,"No"),"")</f>
        <v>0</v>
      </c>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30">
        <v>44007</v>
      </c>
      <c r="BY139" s="30">
        <v>44020</v>
      </c>
      <c r="BZ139" s="14" t="s">
        <v>228</v>
      </c>
      <c r="CA139" s="30">
        <v>44056</v>
      </c>
      <c r="CB139" s="14" t="s">
        <v>232</v>
      </c>
      <c r="CC139" s="31">
        <v>43907</v>
      </c>
      <c r="CD139" s="32" t="s">
        <v>364</v>
      </c>
      <c r="CE139" s="33" t="s">
        <v>380</v>
      </c>
      <c r="CF139" s="33" t="s">
        <v>321</v>
      </c>
      <c r="CG139" s="29">
        <v>189</v>
      </c>
      <c r="CH139" s="29">
        <v>3</v>
      </c>
      <c r="CI139" s="29">
        <v>3</v>
      </c>
      <c r="CJ139" s="29">
        <v>15</v>
      </c>
      <c r="CK139" s="29">
        <v>2</v>
      </c>
      <c r="CL139" s="29">
        <v>2</v>
      </c>
      <c r="CM139" s="29">
        <v>2</v>
      </c>
      <c r="CN139" s="34">
        <f>IF(CJ139&gt;0,((CK139*0.125)+(CL139*0.25)+(CM139*1))/CJ139,"")</f>
        <v>0.18333333333333332</v>
      </c>
      <c r="CO139" s="35">
        <v>44670</v>
      </c>
      <c r="CP139" s="35">
        <v>44691</v>
      </c>
      <c r="CQ139" s="20" t="s">
        <v>237</v>
      </c>
      <c r="CR139" s="35">
        <v>44691</v>
      </c>
      <c r="CS139" s="20" t="s">
        <v>232</v>
      </c>
      <c r="CT139" s="35">
        <v>44694</v>
      </c>
      <c r="CU139" s="35">
        <v>44453</v>
      </c>
      <c r="CV139" s="11" t="s">
        <v>226</v>
      </c>
      <c r="CW139" s="20" t="s">
        <v>233</v>
      </c>
      <c r="CX139" s="11" t="s">
        <v>234</v>
      </c>
      <c r="CY139" s="20">
        <v>222</v>
      </c>
      <c r="CZ139" s="36">
        <v>2</v>
      </c>
      <c r="DA139" s="36">
        <v>2</v>
      </c>
      <c r="DB139" s="36">
        <v>10</v>
      </c>
      <c r="DC139" s="36">
        <v>0</v>
      </c>
      <c r="DD139" s="36">
        <v>0</v>
      </c>
      <c r="DE139" s="36">
        <v>0</v>
      </c>
      <c r="DF139" s="36">
        <v>0</v>
      </c>
      <c r="DG139" s="36">
        <v>1</v>
      </c>
      <c r="DH139" s="37">
        <f>IF(DB139&gt;0,((DC139*0.125)+(DD139*0.25)+(DE139*0.25)+(DF139*1)+(DG139*1))/DB139,"")</f>
        <v>0.1</v>
      </c>
      <c r="DI139" s="35">
        <v>44805</v>
      </c>
      <c r="DJ139" s="20" t="s">
        <v>228</v>
      </c>
      <c r="DK139" s="20" t="s">
        <v>235</v>
      </c>
      <c r="DL139" s="20" t="s">
        <v>234</v>
      </c>
      <c r="DM139" s="20">
        <v>370</v>
      </c>
      <c r="DN139" s="20">
        <v>3</v>
      </c>
      <c r="DO139" s="20">
        <v>3</v>
      </c>
      <c r="DP139" s="20">
        <v>15</v>
      </c>
      <c r="DQ139" s="20">
        <v>0</v>
      </c>
      <c r="DR139" s="20">
        <v>0</v>
      </c>
      <c r="DS139" s="20">
        <v>0</v>
      </c>
      <c r="DT139" s="20">
        <v>3</v>
      </c>
      <c r="DU139" s="20">
        <v>1</v>
      </c>
      <c r="DV139" s="49" cm="1">
        <f t="array" ref="DV139">IF(AND(DI139:DP139&lt;&gt;""),((DQ139*0.125)+(DR139*0.25)+(DS139*0.25)+(DT139*1)+(DU139*1))/DP139,"")</f>
        <v>0.26666666666666666</v>
      </c>
      <c r="DW139" s="35">
        <v>45449</v>
      </c>
      <c r="DX139" s="35">
        <v>45474</v>
      </c>
      <c r="DY139" s="20" t="s">
        <v>237</v>
      </c>
      <c r="DZ139" s="35">
        <v>45474</v>
      </c>
      <c r="EA139" s="35" t="s">
        <v>232</v>
      </c>
      <c r="EB139" s="38">
        <v>45485</v>
      </c>
      <c r="EJ139" s="20"/>
      <c r="EK139" s="20"/>
      <c r="EL139" s="20"/>
      <c r="EM139" s="20"/>
      <c r="EN139" s="20"/>
      <c r="EO139" s="20"/>
      <c r="EP139" s="20"/>
      <c r="EQ139" s="20"/>
      <c r="ER139" s="20"/>
      <c r="ES139" s="34" t="str">
        <f>IF(EI139&lt;&gt;"",((EJ139*0.125)+((EK139+EL139+EM139+EN139+EO139)*0.25)+((EP139+EQ139+ER139)*1))/EI139,"")</f>
        <v/>
      </c>
      <c r="ET139" s="35">
        <v>45574</v>
      </c>
      <c r="EU139" s="20" t="s">
        <v>248</v>
      </c>
      <c r="EV139" s="20" t="s">
        <v>234</v>
      </c>
      <c r="EW139" s="20">
        <v>32</v>
      </c>
      <c r="EX139" s="20">
        <v>1</v>
      </c>
      <c r="EY139" s="20">
        <v>1</v>
      </c>
      <c r="EZ139" s="20">
        <v>5</v>
      </c>
      <c r="FA139" s="20">
        <v>0</v>
      </c>
      <c r="FB139" s="20">
        <v>0</v>
      </c>
      <c r="FC139" s="20">
        <v>0</v>
      </c>
      <c r="FD139" s="20">
        <v>0</v>
      </c>
      <c r="FE139" s="20">
        <v>0</v>
      </c>
      <c r="FF139" s="20">
        <v>0</v>
      </c>
      <c r="FG139" s="20">
        <v>0</v>
      </c>
      <c r="FH139" s="20">
        <v>0</v>
      </c>
      <c r="FI139" s="20">
        <v>0</v>
      </c>
      <c r="FJ139" s="34">
        <v>0</v>
      </c>
      <c r="FK139" s="39">
        <v>28.306895000000001</v>
      </c>
      <c r="FL139" s="39">
        <v>-81.422939999999997</v>
      </c>
      <c r="FM139" s="39">
        <v>27.945069576177868</v>
      </c>
      <c r="FN139" s="39">
        <v>28.668720423822133</v>
      </c>
      <c r="FO139" s="39">
        <v>-81.833908972225629</v>
      </c>
      <c r="FP139" s="39">
        <v>-81.011971027774365</v>
      </c>
      <c r="FQ139" s="39">
        <v>27.583244152355736</v>
      </c>
      <c r="FR139" s="39">
        <v>29.030545847644266</v>
      </c>
      <c r="FS139" s="39">
        <v>-82.244877944451275</v>
      </c>
      <c r="FT139" s="39">
        <v>-80.601002055548719</v>
      </c>
      <c r="FU139" s="35">
        <v>45876</v>
      </c>
      <c r="FV139" s="20" t="s">
        <v>248</v>
      </c>
      <c r="FW139" s="20" t="s">
        <v>355</v>
      </c>
      <c r="FX139" s="20">
        <v>143</v>
      </c>
      <c r="FY139" s="20">
        <v>2</v>
      </c>
      <c r="FZ139" s="20">
        <v>2</v>
      </c>
      <c r="GA139" s="20">
        <v>10</v>
      </c>
      <c r="GB139" s="20">
        <v>0</v>
      </c>
      <c r="GC139" s="20">
        <v>0</v>
      </c>
      <c r="GD139" s="20">
        <v>0</v>
      </c>
      <c r="GE139" s="20">
        <v>0</v>
      </c>
      <c r="GF139" s="20">
        <v>0</v>
      </c>
      <c r="GG139" s="20">
        <v>0</v>
      </c>
      <c r="GH139" s="20">
        <v>0</v>
      </c>
      <c r="GI139" s="20">
        <v>0</v>
      </c>
      <c r="GJ139" s="20">
        <v>0</v>
      </c>
      <c r="GK139" s="34">
        <v>0</v>
      </c>
      <c r="GP139" s="20" t="s">
        <v>232</v>
      </c>
      <c r="HH139" s="34" t="str">
        <f>IF(GX139&lt;&gt;"",((GY139*0.125)+((GZ139+HA139+HB139+HC139+HD139)*0.25)+((HE139+HF139+HG139)*1))/GX139,"")</f>
        <v/>
      </c>
    </row>
    <row r="140" spans="1:216" ht="15" customHeight="1" x14ac:dyDescent="0.35">
      <c r="A140" s="11" t="s">
        <v>1143</v>
      </c>
      <c r="B140" s="12" t="s">
        <v>1144</v>
      </c>
      <c r="C140" s="13">
        <v>43009</v>
      </c>
      <c r="D140" s="13">
        <v>45765</v>
      </c>
      <c r="E140" s="14" t="s">
        <v>214</v>
      </c>
      <c r="F140" s="15" t="s">
        <v>1145</v>
      </c>
      <c r="G140" s="15" t="s">
        <v>1146</v>
      </c>
      <c r="H140" s="14" t="s">
        <v>1033</v>
      </c>
      <c r="I140" s="16">
        <v>32712</v>
      </c>
      <c r="J140" s="17">
        <v>50085</v>
      </c>
      <c r="K140" s="18">
        <f ca="1">IF(A140&lt;&gt;"",RANDBETWEEN(1,2000)," ")</f>
        <v>1167</v>
      </c>
      <c r="L140" s="17" cm="1">
        <f t="array" ref="L140">IF(A140&lt;&gt;"",SUMPRODUCT(($E$2:$E$1303="Active") * (FK140 &gt;= $FM$2:$FM$1303) * (FK140 &lt;= $FN$2:$FN$1303) * (FL140 &gt;= $FO$2:$FO$1303) * (FL140 &lt;= $FP$2:$FP$1303)),"")</f>
        <v>6</v>
      </c>
      <c r="M140" s="17" cm="1">
        <f t="array" ref="M140">IF(A140&lt;&gt;"",SUMPRODUCT(($E$2:$E$1303="Active") * (FK140 &gt;= $FQ$2:$FQ$1303) * (FK140 &lt;= $FR$2:$FR$1303) * (FL140 &gt;= $FS$2:$FS$1303) * (FL140 &lt;= $FT$2:$FT$1303)),"")</f>
        <v>14</v>
      </c>
      <c r="N140" s="14" t="s">
        <v>287</v>
      </c>
      <c r="O140" s="14" t="s">
        <v>219</v>
      </c>
      <c r="P140" s="15" t="s">
        <v>1147</v>
      </c>
      <c r="Q140" s="14" t="s">
        <v>1148</v>
      </c>
      <c r="R140" s="15" t="s">
        <v>1149</v>
      </c>
      <c r="S140" s="14" t="s">
        <v>223</v>
      </c>
      <c r="T140" s="20" t="s">
        <v>224</v>
      </c>
      <c r="U140" s="21"/>
      <c r="V140" s="22"/>
      <c r="W140" s="22"/>
      <c r="X140" s="22" t="s">
        <v>223</v>
      </c>
      <c r="Y140" s="22"/>
      <c r="Z140" s="22"/>
      <c r="AA140" s="48" t="s">
        <v>347</v>
      </c>
      <c r="AB140" s="43">
        <v>46022.541666666664</v>
      </c>
      <c r="AC140" s="24">
        <v>46023</v>
      </c>
      <c r="AD140" s="25">
        <v>335</v>
      </c>
      <c r="AE140" s="25">
        <v>394</v>
      </c>
      <c r="AF140" s="26">
        <v>556</v>
      </c>
      <c r="AG140" s="20">
        <v>503</v>
      </c>
      <c r="AH140" s="22">
        <v>684</v>
      </c>
      <c r="AI140" s="26">
        <v>704</v>
      </c>
      <c r="AN140" s="27">
        <f>IF(COUNT(DV140,ES140,FJ140,GK140,HH140)&gt;0,AVERAGE(DV140,ES140,FJ140,GK140,HH140),"")</f>
        <v>0.27774038461538464</v>
      </c>
      <c r="AO140" s="28">
        <f>IF((E140&lt;&gt;""),COUNTA(AP140:BW140)+COUNTIF(T140,"No"),"")</f>
        <v>0</v>
      </c>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30">
        <v>44006</v>
      </c>
      <c r="BY140" s="30">
        <v>44020</v>
      </c>
      <c r="BZ140" s="14" t="s">
        <v>226</v>
      </c>
      <c r="CA140" s="30">
        <v>44025</v>
      </c>
      <c r="CB140" s="14" t="s">
        <v>232</v>
      </c>
      <c r="CC140" s="31">
        <v>43906</v>
      </c>
      <c r="CD140" s="32" t="s">
        <v>364</v>
      </c>
      <c r="CE140" s="33" t="s">
        <v>282</v>
      </c>
      <c r="CF140" s="33" t="s">
        <v>247</v>
      </c>
      <c r="CG140" s="29">
        <v>97</v>
      </c>
      <c r="CH140" s="29">
        <v>2</v>
      </c>
      <c r="CI140" s="29">
        <v>2</v>
      </c>
      <c r="CJ140" s="29">
        <v>10</v>
      </c>
      <c r="CK140" s="29">
        <v>2</v>
      </c>
      <c r="CL140" s="29">
        <v>0</v>
      </c>
      <c r="CM140" s="29">
        <v>4</v>
      </c>
      <c r="CN140" s="34">
        <f>IF(CJ140&gt;0,((CK140*0.125)+(CL140*0.25)+(CM140*1))/CJ140,"")</f>
        <v>0.42499999999999999</v>
      </c>
      <c r="CO140" s="35">
        <v>44669</v>
      </c>
      <c r="CP140" s="35">
        <v>44687</v>
      </c>
      <c r="CQ140" s="20" t="s">
        <v>237</v>
      </c>
      <c r="CR140" s="35">
        <v>44687</v>
      </c>
      <c r="CS140" s="20" t="s">
        <v>232</v>
      </c>
      <c r="CT140" s="35">
        <v>44694</v>
      </c>
      <c r="CU140" s="35">
        <v>44258</v>
      </c>
      <c r="CV140" s="11" t="s">
        <v>228</v>
      </c>
      <c r="CW140" s="11" t="s">
        <v>293</v>
      </c>
      <c r="CX140" s="11" t="s">
        <v>247</v>
      </c>
      <c r="CY140" s="20">
        <v>173</v>
      </c>
      <c r="CZ140" s="36">
        <v>2</v>
      </c>
      <c r="DA140" s="36">
        <v>2</v>
      </c>
      <c r="DB140" s="36">
        <v>10</v>
      </c>
      <c r="DC140" s="36">
        <v>0</v>
      </c>
      <c r="DD140" s="36">
        <v>0</v>
      </c>
      <c r="DE140" s="36">
        <v>0</v>
      </c>
      <c r="DF140" s="36">
        <v>0</v>
      </c>
      <c r="DG140" s="36">
        <v>0</v>
      </c>
      <c r="DH140" s="37">
        <f>IF(DB140&gt;0,((DC140*0.125)+(DD140*0.25)+(DE140*0.25)+(DF140*1)+(DG140*1))/DB140,"")</f>
        <v>0</v>
      </c>
      <c r="DI140" s="35">
        <v>44896</v>
      </c>
      <c r="DJ140" s="20" t="s">
        <v>228</v>
      </c>
      <c r="DK140" s="20" t="s">
        <v>235</v>
      </c>
      <c r="DL140" s="20" t="s">
        <v>234</v>
      </c>
      <c r="DM140" s="20">
        <v>265</v>
      </c>
      <c r="DN140" s="20">
        <v>4</v>
      </c>
      <c r="DO140" s="20">
        <v>4</v>
      </c>
      <c r="DP140" s="20">
        <v>20</v>
      </c>
      <c r="DQ140" s="20">
        <v>0</v>
      </c>
      <c r="DR140" s="20">
        <v>0</v>
      </c>
      <c r="DS140" s="20">
        <v>0</v>
      </c>
      <c r="DT140" s="20">
        <v>1</v>
      </c>
      <c r="DU140" s="20">
        <v>1</v>
      </c>
      <c r="DV140" s="37" cm="1">
        <f t="array" ref="DV140">IF(AND(DI140:DP140&lt;&gt;""),((DQ140*0.125)+(DR140*0.25)+(DS140*0.25)+(DT140*1)+(DU140*1))/DP140,"")</f>
        <v>0.1</v>
      </c>
      <c r="DW140" s="35">
        <v>45453</v>
      </c>
      <c r="DX140" s="35">
        <v>45474</v>
      </c>
      <c r="DY140" s="20" t="s">
        <v>237</v>
      </c>
      <c r="DZ140" s="35">
        <v>45474</v>
      </c>
      <c r="EA140" s="35" t="s">
        <v>232</v>
      </c>
      <c r="EB140" s="38">
        <v>45485</v>
      </c>
      <c r="EC140" s="35">
        <v>45265</v>
      </c>
      <c r="ED140" s="20" t="s">
        <v>228</v>
      </c>
      <c r="EE140" s="20" t="s">
        <v>247</v>
      </c>
      <c r="EF140" s="20">
        <v>291</v>
      </c>
      <c r="EG140" s="20">
        <v>4</v>
      </c>
      <c r="EH140" s="20">
        <v>4</v>
      </c>
      <c r="EI140" s="20">
        <v>20</v>
      </c>
      <c r="EJ140" s="20">
        <v>0</v>
      </c>
      <c r="EK140" s="20">
        <v>0</v>
      </c>
      <c r="EL140" s="20">
        <v>0</v>
      </c>
      <c r="EM140" s="20">
        <v>0</v>
      </c>
      <c r="EN140" s="20">
        <v>0</v>
      </c>
      <c r="EO140" s="20">
        <v>0</v>
      </c>
      <c r="EP140" s="20">
        <v>3</v>
      </c>
      <c r="EQ140" s="20">
        <v>2</v>
      </c>
      <c r="ER140" s="20">
        <v>3</v>
      </c>
      <c r="ES140" s="46">
        <f>IF(EI140&lt;&gt;"",((EJ140*0.125)+((EK140+EL140+EM140+EN140+EO140)*0.25)+((EP140+EQ140+ER140)*1))/EI140,"")</f>
        <v>0.4</v>
      </c>
      <c r="ET140" s="35">
        <v>45377</v>
      </c>
      <c r="EU140" s="20" t="s">
        <v>228</v>
      </c>
      <c r="EV140" s="20" t="s">
        <v>247</v>
      </c>
      <c r="EW140" s="20">
        <v>262</v>
      </c>
      <c r="EX140" s="20">
        <v>5</v>
      </c>
      <c r="EY140" s="20">
        <v>5</v>
      </c>
      <c r="EZ140" s="28">
        <v>26</v>
      </c>
      <c r="FA140" s="20">
        <v>1</v>
      </c>
      <c r="FB140" s="20">
        <v>0</v>
      </c>
      <c r="FC140" s="20">
        <v>2</v>
      </c>
      <c r="FD140" s="20">
        <v>0</v>
      </c>
      <c r="FE140" s="20">
        <v>0</v>
      </c>
      <c r="FF140" s="20">
        <v>0</v>
      </c>
      <c r="FG140" s="20">
        <v>0</v>
      </c>
      <c r="FH140" s="20">
        <v>2</v>
      </c>
      <c r="FI140" s="20">
        <v>0</v>
      </c>
      <c r="FJ140" s="34">
        <f>IF(EZ140&lt;&gt;"",((FA140*0.125)+((FB140+FC140+FD140+FE140+FF140)*0.25)+((FG140+FH140+FI140)*1))/EZ140,"")</f>
        <v>0.10096153846153846</v>
      </c>
      <c r="FK140" s="39">
        <v>28.731407999999998</v>
      </c>
      <c r="FL140" s="39">
        <v>-81.507026999999994</v>
      </c>
      <c r="FM140" s="39">
        <v>28.369582576177866</v>
      </c>
      <c r="FN140" s="39">
        <v>29.093233423822131</v>
      </c>
      <c r="FO140" s="39">
        <v>-81.919653897740957</v>
      </c>
      <c r="FP140" s="39">
        <v>-81.09440010225903</v>
      </c>
      <c r="FQ140" s="39">
        <v>28.007757152355733</v>
      </c>
      <c r="FR140" s="39">
        <v>29.455058847644263</v>
      </c>
      <c r="FS140" s="39">
        <v>-82.332280795481921</v>
      </c>
      <c r="FT140" s="39">
        <v>-80.681773204518066</v>
      </c>
      <c r="FU140" s="35">
        <v>45758</v>
      </c>
      <c r="FV140" s="20" t="s">
        <v>248</v>
      </c>
      <c r="FW140" s="20" t="s">
        <v>258</v>
      </c>
      <c r="FX140" s="20">
        <v>304</v>
      </c>
      <c r="FY140" s="20">
        <v>2</v>
      </c>
      <c r="FZ140" s="20">
        <v>2</v>
      </c>
      <c r="GA140" s="20">
        <v>25</v>
      </c>
      <c r="GB140" s="20">
        <v>0</v>
      </c>
      <c r="GC140" s="20">
        <v>0</v>
      </c>
      <c r="GD140" s="20">
        <v>0</v>
      </c>
      <c r="GE140" s="20">
        <v>3</v>
      </c>
      <c r="GF140" s="20">
        <v>0</v>
      </c>
      <c r="GG140" s="20">
        <v>0</v>
      </c>
      <c r="GH140" s="20">
        <v>0</v>
      </c>
      <c r="GI140" s="20">
        <v>1</v>
      </c>
      <c r="GJ140" s="20">
        <v>11</v>
      </c>
      <c r="GK140" s="46">
        <f>IF(GA140&lt;&gt;"",((GB140*0.125)+((GC140+GD140+GE140+GF140+GG140)*0.25)+((GH140+GI140+GJ140)*1))/GA140,"")</f>
        <v>0.51</v>
      </c>
      <c r="GL140" s="40">
        <v>45868</v>
      </c>
      <c r="GM140" s="40">
        <v>45894</v>
      </c>
      <c r="GN140" s="20" t="s">
        <v>237</v>
      </c>
      <c r="GO140" s="35">
        <v>45894</v>
      </c>
      <c r="GP140" s="20" t="s">
        <v>232</v>
      </c>
      <c r="GQ140" s="35">
        <v>45905</v>
      </c>
      <c r="HH140" s="41" t="str">
        <f>IF(GX140&lt;&gt;"",((GY140*0.125)+((GZ140+HA140+HB140+HC140+HD140)*0.25)+((HE140+HF140+HG140)*1))/GX140,"")</f>
        <v/>
      </c>
    </row>
    <row r="141" spans="1:216" ht="15" customHeight="1" x14ac:dyDescent="0.35">
      <c r="A141" s="11" t="s">
        <v>1150</v>
      </c>
      <c r="B141" s="12" t="s">
        <v>1151</v>
      </c>
      <c r="C141" s="13">
        <v>43009</v>
      </c>
      <c r="D141" s="13">
        <v>45525</v>
      </c>
      <c r="E141" s="14" t="s">
        <v>214</v>
      </c>
      <c r="F141" s="15" t="s">
        <v>1152</v>
      </c>
      <c r="G141" s="15" t="s">
        <v>1153</v>
      </c>
      <c r="H141" s="14" t="s">
        <v>1033</v>
      </c>
      <c r="I141" s="16">
        <v>34788</v>
      </c>
      <c r="J141" s="17">
        <v>19409</v>
      </c>
      <c r="K141" s="18">
        <f ca="1">IF(A141&lt;&gt;"",RANDBETWEEN(1,2000)," ")</f>
        <v>2000</v>
      </c>
      <c r="L141" s="17" cm="1">
        <f t="array" ref="L141">IF(A141&lt;&gt;"",SUMPRODUCT(($E$2:$E$1303="Active") * (FK141 &gt;= $FM$2:$FM$1303) * (FK141 &lt;= $FN$2:$FN$1303) * (FL141 &gt;= $FO$2:$FO$1303) * (FL141 &lt;= $FP$2:$FP$1303)),"")</f>
        <v>4</v>
      </c>
      <c r="M141" s="17" cm="1">
        <f t="array" ref="M141">IF(A141&lt;&gt;"",SUMPRODUCT(($E$2:$E$1303="Active") * (FK141 &gt;= $FQ$2:$FQ$1303) * (FK141 &lt;= $FR$2:$FR$1303) * (FL141 &gt;= $FS$2:$FS$1303) * (FL141 &lt;= $FT$2:$FT$1303)),"")</f>
        <v>14</v>
      </c>
      <c r="N141" s="14" t="s">
        <v>287</v>
      </c>
      <c r="O141" s="14" t="s">
        <v>219</v>
      </c>
      <c r="P141" s="15" t="s">
        <v>1154</v>
      </c>
      <c r="Q141" s="14" t="s">
        <v>1155</v>
      </c>
      <c r="R141" s="15" t="s">
        <v>1156</v>
      </c>
      <c r="S141" s="14" t="s">
        <v>224</v>
      </c>
      <c r="T141" s="20" t="s">
        <v>224</v>
      </c>
      <c r="U141" s="21"/>
      <c r="V141" s="22"/>
      <c r="W141" s="22"/>
      <c r="X141" s="22"/>
      <c r="Y141" s="22"/>
      <c r="Z141" s="22"/>
      <c r="AB141" s="43">
        <v>45929.5625</v>
      </c>
      <c r="AC141" s="24">
        <v>46023</v>
      </c>
      <c r="AD141" s="25">
        <v>138</v>
      </c>
      <c r="AE141" s="25">
        <v>133</v>
      </c>
      <c r="AF141" s="26">
        <v>182</v>
      </c>
      <c r="AG141" s="20">
        <v>265</v>
      </c>
      <c r="AH141" s="22">
        <v>274</v>
      </c>
      <c r="AI141" s="26">
        <v>260</v>
      </c>
      <c r="AN141" s="27">
        <f>IF(COUNT(DV141,ES141,FJ141,GK141,HH141)&gt;0,AVERAGE(DV141,ES141,FJ141,GK141,HH141),"")</f>
        <v>0.12651515151515152</v>
      </c>
      <c r="AO141" s="28">
        <f>IF((E141&lt;&gt;""),COUNTA(AP141:BW141)+COUNTIF(T141,"No"),"")</f>
        <v>0</v>
      </c>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30">
        <v>44006</v>
      </c>
      <c r="BY141" s="30">
        <v>44020</v>
      </c>
      <c r="BZ141" s="14" t="s">
        <v>226</v>
      </c>
      <c r="CA141" s="30">
        <v>44025</v>
      </c>
      <c r="CB141" s="14" t="s">
        <v>232</v>
      </c>
      <c r="CC141" s="31">
        <v>43983</v>
      </c>
      <c r="CD141" s="32" t="s">
        <v>248</v>
      </c>
      <c r="CE141" s="33" t="s">
        <v>282</v>
      </c>
      <c r="CF141" s="33" t="s">
        <v>247</v>
      </c>
      <c r="CG141" s="29">
        <v>72</v>
      </c>
      <c r="CH141" s="29">
        <v>2</v>
      </c>
      <c r="CI141" s="29">
        <v>2</v>
      </c>
      <c r="CJ141" s="29">
        <v>9</v>
      </c>
      <c r="CK141" s="29">
        <v>0</v>
      </c>
      <c r="CL141" s="29">
        <v>0</v>
      </c>
      <c r="CM141" s="29">
        <v>1</v>
      </c>
      <c r="CN141" s="34">
        <f>IF(CJ141&gt;0,((CK141*0.125)+(CL141*0.25)+(CM141*1))/CJ141,"")</f>
        <v>0.1111111111111111</v>
      </c>
      <c r="CO141" s="35">
        <v>44636</v>
      </c>
      <c r="CP141" s="35">
        <v>44651</v>
      </c>
      <c r="CQ141" s="20" t="s">
        <v>237</v>
      </c>
      <c r="CR141" s="35">
        <v>44659</v>
      </c>
      <c r="CS141" s="20" t="s">
        <v>232</v>
      </c>
      <c r="CT141" s="35">
        <v>44652</v>
      </c>
      <c r="CU141" s="35">
        <v>44473</v>
      </c>
      <c r="CV141" s="11" t="s">
        <v>226</v>
      </c>
      <c r="CW141" s="20" t="s">
        <v>233</v>
      </c>
      <c r="CX141" s="11" t="s">
        <v>234</v>
      </c>
      <c r="CY141" s="20">
        <v>71</v>
      </c>
      <c r="CZ141" s="36">
        <v>2</v>
      </c>
      <c r="DA141" s="36">
        <v>2</v>
      </c>
      <c r="DB141" s="36">
        <v>10</v>
      </c>
      <c r="DC141" s="36">
        <v>0</v>
      </c>
      <c r="DD141" s="36">
        <v>1</v>
      </c>
      <c r="DE141" s="36">
        <v>1</v>
      </c>
      <c r="DF141" s="36">
        <v>0</v>
      </c>
      <c r="DG141" s="36">
        <v>0</v>
      </c>
      <c r="DH141" s="37">
        <f>IF(DB141&gt;0,((DC141*0.125)+(DD141*0.25)+(DE141*0.25)+(DF141*1)+(DG141*1))/DB141,"")</f>
        <v>0.05</v>
      </c>
      <c r="DI141" s="35">
        <v>44866</v>
      </c>
      <c r="DJ141" s="20" t="s">
        <v>228</v>
      </c>
      <c r="DK141" s="20" t="s">
        <v>235</v>
      </c>
      <c r="DL141" s="20" t="s">
        <v>234</v>
      </c>
      <c r="DM141" s="20">
        <v>93</v>
      </c>
      <c r="DN141" s="20">
        <v>3</v>
      </c>
      <c r="DO141" s="20">
        <v>3</v>
      </c>
      <c r="DP141" s="20">
        <v>9</v>
      </c>
      <c r="DQ141" s="20">
        <v>0</v>
      </c>
      <c r="DR141" s="20">
        <v>0</v>
      </c>
      <c r="DS141" s="20">
        <v>0</v>
      </c>
      <c r="DT141" s="20">
        <v>0</v>
      </c>
      <c r="DU141" s="20">
        <v>0</v>
      </c>
      <c r="DV141" s="37" cm="1">
        <f t="array" ref="DV141">IF(AND(DI141:DP141&lt;&gt;""),((DQ141*0.125)+(DR141*0.25)+(DS141*0.25)+(DT141*1)+(DU141*1))/DP141,"")</f>
        <v>0</v>
      </c>
      <c r="DW141" s="35">
        <v>45454</v>
      </c>
      <c r="DX141" s="35">
        <v>45474</v>
      </c>
      <c r="DY141" s="20" t="s">
        <v>237</v>
      </c>
      <c r="DZ141" s="35">
        <v>45474</v>
      </c>
      <c r="EA141" s="35" t="s">
        <v>232</v>
      </c>
      <c r="EB141" s="38">
        <v>45485</v>
      </c>
      <c r="EC141" s="35">
        <v>45272</v>
      </c>
      <c r="ED141" s="20" t="s">
        <v>228</v>
      </c>
      <c r="EE141" s="20" t="s">
        <v>247</v>
      </c>
      <c r="EF141" s="20">
        <v>89</v>
      </c>
      <c r="EG141" s="20">
        <v>2</v>
      </c>
      <c r="EH141" s="20">
        <v>2</v>
      </c>
      <c r="EI141" s="20">
        <v>10</v>
      </c>
      <c r="EJ141" s="20">
        <v>0</v>
      </c>
      <c r="EK141" s="20">
        <v>0</v>
      </c>
      <c r="EL141" s="20">
        <v>0</v>
      </c>
      <c r="EM141" s="20">
        <v>0</v>
      </c>
      <c r="EN141" s="20">
        <v>0</v>
      </c>
      <c r="EO141" s="20">
        <v>0</v>
      </c>
      <c r="EP141" s="20">
        <v>0</v>
      </c>
      <c r="EQ141" s="20">
        <v>0</v>
      </c>
      <c r="ER141" s="20">
        <v>0</v>
      </c>
      <c r="ES141" s="34">
        <f>IF(EI141&lt;&gt;"",((EJ141*0.125)+((EK141+EL141+EM141+EN141+EO141)*0.25)+((EP141+EQ141+ER141)*1))/EI141,"")</f>
        <v>0</v>
      </c>
      <c r="ET141" s="35">
        <v>45517</v>
      </c>
      <c r="EU141" s="20" t="s">
        <v>248</v>
      </c>
      <c r="EV141" s="20" t="s">
        <v>234</v>
      </c>
      <c r="EW141" s="20">
        <v>134</v>
      </c>
      <c r="EX141" s="20">
        <v>3</v>
      </c>
      <c r="EY141" s="20">
        <v>3</v>
      </c>
      <c r="EZ141" s="20">
        <v>11</v>
      </c>
      <c r="FA141" s="20">
        <v>0</v>
      </c>
      <c r="FB141" s="20">
        <v>0</v>
      </c>
      <c r="FC141" s="20">
        <v>1</v>
      </c>
      <c r="FD141" s="20">
        <v>3</v>
      </c>
      <c r="FE141" s="20">
        <v>0</v>
      </c>
      <c r="FF141" s="20">
        <v>0</v>
      </c>
      <c r="FG141" s="20">
        <v>1</v>
      </c>
      <c r="FH141" s="20">
        <v>0</v>
      </c>
      <c r="FI141" s="20">
        <v>1</v>
      </c>
      <c r="FJ141" s="60">
        <f>IF(EZ141&lt;&gt;"",((FA141*0.125)+((FB141+FC141+FD141+FE141+FF141)*0.25)+((FG141+FH141+FI141)*1))/EZ141,"")</f>
        <v>0.27272727272727271</v>
      </c>
      <c r="FK141" s="39">
        <v>28.884398999999998</v>
      </c>
      <c r="FL141" s="39">
        <v>-81.794694000000007</v>
      </c>
      <c r="FM141" s="39">
        <v>28.522573576177866</v>
      </c>
      <c r="FN141" s="39">
        <v>29.246224423822131</v>
      </c>
      <c r="FO141" s="39">
        <v>-82.207927258144949</v>
      </c>
      <c r="FP141" s="39">
        <v>-81.381460741855065</v>
      </c>
      <c r="FQ141" s="39">
        <v>28.160748152355733</v>
      </c>
      <c r="FR141" s="39">
        <v>29.608049847644264</v>
      </c>
      <c r="FS141" s="39">
        <v>-82.621160516289905</v>
      </c>
      <c r="FT141" s="39">
        <v>-80.968227483710109</v>
      </c>
      <c r="FU141" s="35">
        <v>45936</v>
      </c>
      <c r="FV141" s="20" t="s">
        <v>248</v>
      </c>
      <c r="FW141" s="20" t="s">
        <v>295</v>
      </c>
      <c r="FX141" s="20">
        <v>149</v>
      </c>
      <c r="FY141" s="20">
        <v>3</v>
      </c>
      <c r="FZ141" s="20">
        <v>3</v>
      </c>
      <c r="GA141" s="20">
        <v>15</v>
      </c>
      <c r="GB141" s="20">
        <v>0</v>
      </c>
      <c r="GC141" s="20">
        <v>0</v>
      </c>
      <c r="GD141" s="20">
        <v>0</v>
      </c>
      <c r="GE141" s="20">
        <v>1</v>
      </c>
      <c r="GF141" s="20">
        <v>0</v>
      </c>
      <c r="GG141" s="20">
        <v>1</v>
      </c>
      <c r="GH141" s="20">
        <v>2</v>
      </c>
      <c r="GI141" s="20">
        <v>1</v>
      </c>
      <c r="GJ141" s="20">
        <v>0</v>
      </c>
      <c r="GK141" s="34">
        <f>IF(GA141&lt;&gt;"",((GB141*0.125)+((GC141+GD141+GE141+GF141+GG141)*0.25)+((GH141+GI141+GJ141)*1))/GA141,"")</f>
        <v>0.23333333333333334</v>
      </c>
      <c r="GP141" s="20" t="s">
        <v>232</v>
      </c>
      <c r="HH141" s="41" t="str">
        <f>IF(GX141&lt;&gt;"",((GY141*0.125)+((GZ141+HA141+HB141+HC141+HD141)*0.25)+((HE141+HF141+HG141)*1))/GX141,"")</f>
        <v/>
      </c>
    </row>
    <row r="142" spans="1:216" ht="15" customHeight="1" x14ac:dyDescent="0.35">
      <c r="A142" s="14" t="s">
        <v>1157</v>
      </c>
      <c r="B142" s="12" t="s">
        <v>1158</v>
      </c>
      <c r="C142" s="13">
        <v>43009</v>
      </c>
      <c r="D142" s="13">
        <v>44910</v>
      </c>
      <c r="E142" s="14" t="s">
        <v>214</v>
      </c>
      <c r="F142" s="15" t="s">
        <v>1159</v>
      </c>
      <c r="G142" s="15" t="s">
        <v>1160</v>
      </c>
      <c r="H142" s="14" t="s">
        <v>1033</v>
      </c>
      <c r="I142" s="16">
        <v>32707</v>
      </c>
      <c r="J142" s="17">
        <v>37704</v>
      </c>
      <c r="K142" s="18">
        <f ca="1">IF(A142&lt;&gt;"",RANDBETWEEN(1,2000)," ")</f>
        <v>386</v>
      </c>
      <c r="L142" s="17" cm="1">
        <f t="array" ref="L142">IF(A142&lt;&gt;"",SUMPRODUCT(($E$2:$E$1303="Active") * (FK142 &gt;= $FM$2:$FM$1303) * (FK142 &lt;= $FN$2:$FN$1303) * (FL142 &gt;= $FO$2:$FO$1303) * (FL142 &lt;= $FP$2:$FP$1303)),"")</f>
        <v>8</v>
      </c>
      <c r="M142" s="17" cm="1">
        <f t="array" ref="M142">IF(A142&lt;&gt;"",SUMPRODUCT(($E$2:$E$1303="Active") * (FK142 &gt;= $FQ$2:$FQ$1303) * (FK142 &lt;= $FR$2:$FR$1303) * (FL142 &gt;= $FS$2:$FS$1303) * (FL142 &lt;= $FT$2:$FT$1303)),"")</f>
        <v>18</v>
      </c>
      <c r="N142" s="14" t="s">
        <v>287</v>
      </c>
      <c r="O142" s="14" t="s">
        <v>219</v>
      </c>
      <c r="P142" s="15" t="s">
        <v>1161</v>
      </c>
      <c r="Q142" s="14" t="s">
        <v>1162</v>
      </c>
      <c r="R142" s="15" t="s">
        <v>1163</v>
      </c>
      <c r="S142" s="14" t="s">
        <v>223</v>
      </c>
      <c r="T142" s="20" t="s">
        <v>224</v>
      </c>
      <c r="U142" s="21"/>
      <c r="V142" s="22"/>
      <c r="W142" s="22"/>
      <c r="X142" s="22"/>
      <c r="Y142" s="22"/>
      <c r="Z142" s="22"/>
      <c r="AA142" s="48" t="s">
        <v>347</v>
      </c>
      <c r="AB142" s="43">
        <v>46014.625</v>
      </c>
      <c r="AC142" s="24">
        <v>46023</v>
      </c>
      <c r="AD142" s="25">
        <v>413</v>
      </c>
      <c r="AE142" s="25">
        <v>404</v>
      </c>
      <c r="AF142" s="26">
        <v>380</v>
      </c>
      <c r="AG142" s="20">
        <v>624</v>
      </c>
      <c r="AH142" s="22">
        <v>780</v>
      </c>
      <c r="AI142" s="26">
        <v>809</v>
      </c>
      <c r="AN142" s="27">
        <f>IF(COUNT(DV142,ES142,FJ142,GK142,HH142)&gt;0,AVERAGE(DV142,ES142,FJ142,GK142,HH142),"")</f>
        <v>0.19677083333333334</v>
      </c>
      <c r="AO142" s="28">
        <f>IF((E142&lt;&gt;""),COUNTA(AP142:BW142)+COUNTIF(T142,"No"),"")</f>
        <v>0</v>
      </c>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30">
        <v>44006</v>
      </c>
      <c r="BY142" s="30">
        <v>44020</v>
      </c>
      <c r="BZ142" s="14" t="s">
        <v>226</v>
      </c>
      <c r="CA142" s="30">
        <v>44025</v>
      </c>
      <c r="CB142" s="14" t="s">
        <v>232</v>
      </c>
      <c r="CC142" s="31">
        <v>43794</v>
      </c>
      <c r="CD142" s="32" t="s">
        <v>228</v>
      </c>
      <c r="CE142" s="33" t="s">
        <v>425</v>
      </c>
      <c r="CF142" s="33" t="s">
        <v>325</v>
      </c>
      <c r="CG142" s="29">
        <v>301</v>
      </c>
      <c r="CH142" s="29">
        <v>1</v>
      </c>
      <c r="CI142" s="29">
        <v>1</v>
      </c>
      <c r="CJ142" s="29">
        <v>5</v>
      </c>
      <c r="CK142" s="29">
        <v>0</v>
      </c>
      <c r="CL142" s="29">
        <v>0</v>
      </c>
      <c r="CM142" s="29">
        <v>1</v>
      </c>
      <c r="CN142" s="34">
        <f>IF(CJ142&gt;0,((CK142*0.125)+(CL142*0.25)+(CM142*1))/CJ142,"")</f>
        <v>0.2</v>
      </c>
      <c r="CO142" s="35">
        <v>44327</v>
      </c>
      <c r="CP142" s="35">
        <v>44333</v>
      </c>
      <c r="CQ142" s="20" t="s">
        <v>231</v>
      </c>
      <c r="CR142" s="35">
        <v>44349</v>
      </c>
      <c r="CS142" s="20" t="s">
        <v>232</v>
      </c>
      <c r="CT142" s="35">
        <v>44333</v>
      </c>
      <c r="CU142" s="35">
        <v>44442</v>
      </c>
      <c r="CV142" s="11" t="s">
        <v>228</v>
      </c>
      <c r="CW142" s="20" t="s">
        <v>233</v>
      </c>
      <c r="CX142" s="11" t="s">
        <v>234</v>
      </c>
      <c r="CY142" s="20">
        <v>224</v>
      </c>
      <c r="CZ142" s="36">
        <v>2</v>
      </c>
      <c r="DA142" s="36">
        <v>2</v>
      </c>
      <c r="DB142" s="36">
        <v>10</v>
      </c>
      <c r="DC142" s="36">
        <v>0</v>
      </c>
      <c r="DD142" s="36">
        <v>1</v>
      </c>
      <c r="DE142" s="36">
        <v>0</v>
      </c>
      <c r="DF142" s="36">
        <v>0</v>
      </c>
      <c r="DG142" s="36">
        <v>0</v>
      </c>
      <c r="DH142" s="37">
        <f>IF(DB142&gt;0,((DC142*0.125)+(DD142*0.25)+(DE142*0.25)+(DF142*1)+(DG142*1))/DB142,"")</f>
        <v>2.5000000000000001E-2</v>
      </c>
      <c r="DI142" s="35">
        <v>44896</v>
      </c>
      <c r="DJ142" s="20" t="s">
        <v>228</v>
      </c>
      <c r="DK142" s="20" t="s">
        <v>235</v>
      </c>
      <c r="DL142" s="20" t="s">
        <v>234</v>
      </c>
      <c r="DM142" s="20">
        <v>167</v>
      </c>
      <c r="DN142" s="20">
        <v>1</v>
      </c>
      <c r="DO142" s="20">
        <v>1</v>
      </c>
      <c r="DP142" s="20">
        <v>5</v>
      </c>
      <c r="DQ142" s="20">
        <v>0</v>
      </c>
      <c r="DR142" s="20">
        <v>0</v>
      </c>
      <c r="DS142" s="20">
        <v>0</v>
      </c>
      <c r="DT142" s="20">
        <v>0</v>
      </c>
      <c r="DU142" s="20">
        <v>3</v>
      </c>
      <c r="DV142" s="49" cm="1">
        <f t="array" ref="DV142">IF(AND(DI142:DP142&lt;&gt;""),((DQ142*0.125)+(DR142*0.25)+(DS142*0.25)+(DT142*1)+(DU142*1))/DP142,"")</f>
        <v>0.6</v>
      </c>
      <c r="DW142" s="35">
        <v>45453</v>
      </c>
      <c r="DX142" s="35">
        <v>45474</v>
      </c>
      <c r="DY142" s="20" t="s">
        <v>237</v>
      </c>
      <c r="DZ142" s="35">
        <v>45474</v>
      </c>
      <c r="EA142" s="35" t="s">
        <v>232</v>
      </c>
      <c r="EB142" s="38">
        <v>45485</v>
      </c>
      <c r="EC142" s="35">
        <v>45210</v>
      </c>
      <c r="ED142" s="20" t="s">
        <v>248</v>
      </c>
      <c r="EE142" s="20" t="s">
        <v>247</v>
      </c>
      <c r="EF142" s="20">
        <v>213</v>
      </c>
      <c r="EG142" s="20">
        <v>4</v>
      </c>
      <c r="EH142" s="20">
        <v>4</v>
      </c>
      <c r="EI142" s="20">
        <v>20</v>
      </c>
      <c r="EJ142" s="20">
        <v>0</v>
      </c>
      <c r="EK142" s="20">
        <v>0</v>
      </c>
      <c r="EL142" s="20">
        <v>0</v>
      </c>
      <c r="EM142" s="20">
        <v>0</v>
      </c>
      <c r="EN142" s="20">
        <v>0</v>
      </c>
      <c r="EO142" s="20">
        <v>0</v>
      </c>
      <c r="EP142" s="20">
        <v>0</v>
      </c>
      <c r="EQ142" s="20">
        <v>0</v>
      </c>
      <c r="ER142" s="20">
        <v>0</v>
      </c>
      <c r="ES142" s="34">
        <f>IF(EI142&lt;&gt;"",((EJ142*0.125)+((EK142+EL142+EM142+EN142+EO142)*0.25)+((EP142+EQ142+ER142)*1))/EI142,"")</f>
        <v>0</v>
      </c>
      <c r="ET142" s="35">
        <v>45342</v>
      </c>
      <c r="EU142" s="20" t="s">
        <v>248</v>
      </c>
      <c r="EV142" s="20" t="s">
        <v>247</v>
      </c>
      <c r="EW142" s="20">
        <v>306</v>
      </c>
      <c r="EX142" s="20">
        <v>2</v>
      </c>
      <c r="EY142" s="20">
        <v>2</v>
      </c>
      <c r="EZ142" s="28">
        <v>24</v>
      </c>
      <c r="FA142" s="20">
        <v>0</v>
      </c>
      <c r="FB142" s="20">
        <v>0</v>
      </c>
      <c r="FC142" s="20">
        <v>0</v>
      </c>
      <c r="FD142" s="20">
        <v>1</v>
      </c>
      <c r="FE142" s="20">
        <v>0</v>
      </c>
      <c r="FF142" s="20">
        <v>0</v>
      </c>
      <c r="FG142" s="20">
        <v>3</v>
      </c>
      <c r="FH142" s="20">
        <v>0</v>
      </c>
      <c r="FI142" s="20">
        <v>1</v>
      </c>
      <c r="FJ142" s="34">
        <f>IF(EZ142&lt;&gt;"",((FA142*0.125)+((FB142+FC142+FD142+FE142+FF142)*0.25)+((FG142+FH142+FI142)*1))/EZ142,"")</f>
        <v>0.17708333333333334</v>
      </c>
      <c r="FK142" s="39">
        <v>28.661595999999999</v>
      </c>
      <c r="FL142" s="39">
        <v>-81.313890000000001</v>
      </c>
      <c r="FM142" s="39">
        <v>28.299770576177867</v>
      </c>
      <c r="FN142" s="39">
        <v>29.023421423822132</v>
      </c>
      <c r="FO142" s="39">
        <v>-81.726241773589436</v>
      </c>
      <c r="FP142" s="39">
        <v>-80.901538226410565</v>
      </c>
      <c r="FQ142" s="39">
        <v>27.937945152355734</v>
      </c>
      <c r="FR142" s="39">
        <v>29.385246847644265</v>
      </c>
      <c r="FS142" s="39">
        <v>-82.138593547178886</v>
      </c>
      <c r="FT142" s="39">
        <v>-80.489186452821116</v>
      </c>
      <c r="FU142" s="35">
        <v>45764</v>
      </c>
      <c r="FV142" s="20" t="s">
        <v>248</v>
      </c>
      <c r="FW142" s="20" t="s">
        <v>258</v>
      </c>
      <c r="FX142" s="20">
        <v>337</v>
      </c>
      <c r="FY142" s="20">
        <v>3</v>
      </c>
      <c r="FZ142" s="20">
        <v>3</v>
      </c>
      <c r="GA142" s="20">
        <v>25</v>
      </c>
      <c r="GB142" s="20">
        <v>0</v>
      </c>
      <c r="GC142" s="20">
        <v>0</v>
      </c>
      <c r="GD142" s="20">
        <v>0</v>
      </c>
      <c r="GE142" s="20">
        <v>1</v>
      </c>
      <c r="GF142" s="20">
        <v>0</v>
      </c>
      <c r="GG142" s="20">
        <v>0</v>
      </c>
      <c r="GH142" s="20">
        <v>0</v>
      </c>
      <c r="GI142" s="20">
        <v>0</v>
      </c>
      <c r="GJ142" s="20">
        <v>0</v>
      </c>
      <c r="GK142" s="34">
        <f>IF(GA142&lt;&gt;"",((GB142*0.125)+((GC142+GD142+GE142+GF142+GG142)*0.25)+((GH142+GI142+GJ142)*1))/GA142,"")</f>
        <v>0.01</v>
      </c>
      <c r="GL142" s="40">
        <v>45868</v>
      </c>
      <c r="GM142" s="40">
        <v>45890</v>
      </c>
      <c r="GN142" s="20" t="s">
        <v>237</v>
      </c>
      <c r="GO142" s="35">
        <v>45890</v>
      </c>
      <c r="GP142" s="20" t="s">
        <v>232</v>
      </c>
      <c r="GQ142" s="35">
        <v>45905</v>
      </c>
      <c r="HH142" s="34" t="str">
        <f>IF(GX142&lt;&gt;"",((GY142*0.125)+((GZ142+HA142+HB142+HC142+HD142)*0.25)+((HE142+HF142+HG142)*1))/GX142,"")</f>
        <v/>
      </c>
    </row>
    <row r="143" spans="1:216" ht="15" customHeight="1" x14ac:dyDescent="0.35">
      <c r="A143" s="11" t="s">
        <v>1164</v>
      </c>
      <c r="B143" s="12" t="s">
        <v>1165</v>
      </c>
      <c r="C143" s="13">
        <v>44904</v>
      </c>
      <c r="D143" s="13">
        <v>46002</v>
      </c>
      <c r="E143" s="11" t="s">
        <v>214</v>
      </c>
      <c r="F143" s="19" t="s">
        <v>1166</v>
      </c>
      <c r="G143" s="19" t="s">
        <v>1139</v>
      </c>
      <c r="H143" s="11" t="s">
        <v>1033</v>
      </c>
      <c r="I143" s="42">
        <v>34744</v>
      </c>
      <c r="J143" s="17">
        <v>59232</v>
      </c>
      <c r="K143" s="18">
        <f ca="1">IF(A143&lt;&gt;"",RANDBETWEEN(1,2000)," ")</f>
        <v>504</v>
      </c>
      <c r="L143" s="17" cm="1">
        <f t="array" ref="L143">IF(A143&lt;&gt;"",SUMPRODUCT(($E$2:$E$1303="Active") * (FK143 &gt;= $FM$2:$FM$1303) * (FK143 &lt;= $FN$2:$FN$1303) * (FL143 &gt;= $FO$2:$FO$1303) * (FL143 &lt;= $FP$2:$FP$1303)),"")</f>
        <v>4</v>
      </c>
      <c r="M143" s="17" cm="1">
        <f t="array" ref="M143">IF(A143&lt;&gt;"",SUMPRODUCT(($E$2:$E$1303="Active") * (FK143 &gt;= $FQ$2:$FQ$1303) * (FK143 &lt;= $FR$2:$FR$1303) * (FL143 &gt;= $FS$2:$FS$1303) * (FL143 &lt;= $FT$2:$FT$1303)),"")</f>
        <v>16</v>
      </c>
      <c r="N143" s="11" t="s">
        <v>218</v>
      </c>
      <c r="O143" s="11" t="s">
        <v>242</v>
      </c>
      <c r="P143" s="19" t="s">
        <v>1167</v>
      </c>
      <c r="Q143" s="11" t="s">
        <v>1168</v>
      </c>
      <c r="R143" s="19" t="s">
        <v>1169</v>
      </c>
      <c r="S143" s="11" t="s">
        <v>224</v>
      </c>
      <c r="T143" s="20" t="s">
        <v>224</v>
      </c>
      <c r="AA143" s="48" t="s">
        <v>347</v>
      </c>
      <c r="AB143" s="43">
        <v>46014.5</v>
      </c>
      <c r="AC143" s="24">
        <v>46023</v>
      </c>
      <c r="AD143" s="25">
        <v>0</v>
      </c>
      <c r="AE143" s="25">
        <v>0</v>
      </c>
      <c r="AF143" s="26">
        <v>76</v>
      </c>
      <c r="AG143" s="20">
        <v>233</v>
      </c>
      <c r="AH143" s="22">
        <v>534</v>
      </c>
      <c r="AI143" s="26">
        <v>648</v>
      </c>
      <c r="AN143" s="27">
        <f>IF(COUNT(DV143,ES143,FJ143,GK143,HH143)&gt;0,AVERAGE(DV143,ES143,FJ143,GK143,HH143),"")</f>
        <v>0.2940625</v>
      </c>
      <c r="AO143" s="28">
        <f>IF((E143&lt;&gt;""),COUNTA(AP143:BW143)+COUNTIF(T143,"No"),"")</f>
        <v>0</v>
      </c>
      <c r="CN143" s="34" t="str">
        <f>IF(CJ143&gt;0,((CK143*0.125)+(CL143*0.25)+(CM143*1))/CJ143,"")</f>
        <v/>
      </c>
      <c r="CO143" s="35">
        <v>44838</v>
      </c>
      <c r="CP143" s="35">
        <v>44838</v>
      </c>
      <c r="CQ143" s="20" t="s">
        <v>266</v>
      </c>
      <c r="CR143" s="35">
        <v>44838</v>
      </c>
      <c r="CS143" s="20" t="s">
        <v>232</v>
      </c>
      <c r="CT143" s="35">
        <v>44886</v>
      </c>
      <c r="DH143" s="37" t="str">
        <f>IF(DB143&gt;0,((DC143*0.125)+(DD143*0.25)+(DE143*0.25)+(DF143*1)+(DG143*1))/DB143,"")</f>
        <v/>
      </c>
      <c r="DJ143" s="20" t="s">
        <v>228</v>
      </c>
      <c r="DK143" s="20" t="s">
        <v>235</v>
      </c>
      <c r="DL143" s="20" t="s">
        <v>234</v>
      </c>
      <c r="DM143" s="20">
        <v>0</v>
      </c>
      <c r="DN143" s="20">
        <v>0</v>
      </c>
      <c r="DO143" s="20">
        <v>0</v>
      </c>
      <c r="DP143" s="20">
        <v>0</v>
      </c>
      <c r="DQ143" s="20">
        <v>0</v>
      </c>
      <c r="DR143" s="20">
        <v>0</v>
      </c>
      <c r="DS143" s="20">
        <v>0</v>
      </c>
      <c r="DT143" s="20">
        <v>0</v>
      </c>
      <c r="DU143" s="20">
        <v>0</v>
      </c>
      <c r="DW143" s="35">
        <v>45450</v>
      </c>
      <c r="DX143" s="35">
        <v>45469</v>
      </c>
      <c r="DY143" s="20" t="s">
        <v>237</v>
      </c>
      <c r="DZ143" s="35">
        <v>45469</v>
      </c>
      <c r="EA143" s="35" t="s">
        <v>232</v>
      </c>
      <c r="EB143" s="40">
        <v>45471</v>
      </c>
      <c r="EJ143" s="20"/>
      <c r="EK143" s="20"/>
      <c r="EL143" s="20"/>
      <c r="EM143" s="20"/>
      <c r="EN143" s="20"/>
      <c r="EO143" s="20"/>
      <c r="EP143" s="20"/>
      <c r="EQ143" s="20"/>
      <c r="ER143" s="20"/>
      <c r="ES143" s="34" t="str">
        <f>IF(EI143&lt;&gt;"",((EJ143*0.125)+((EK143+EL143+EM143+EN143+EO143)*0.25)+((EP143+EQ143+ER143)*1))/EI143,"")</f>
        <v/>
      </c>
      <c r="ET143" s="35">
        <v>45562</v>
      </c>
      <c r="EU143" s="20" t="s">
        <v>248</v>
      </c>
      <c r="EV143" s="20" t="s">
        <v>234</v>
      </c>
      <c r="EW143" s="20">
        <v>297</v>
      </c>
      <c r="EX143" s="20">
        <v>2</v>
      </c>
      <c r="EY143" s="20">
        <v>2</v>
      </c>
      <c r="EZ143" s="20">
        <v>25</v>
      </c>
      <c r="FA143" s="20">
        <v>0</v>
      </c>
      <c r="FB143" s="20">
        <v>0</v>
      </c>
      <c r="FC143" s="20">
        <v>0</v>
      </c>
      <c r="FD143" s="20">
        <v>2</v>
      </c>
      <c r="FE143" s="20">
        <v>0</v>
      </c>
      <c r="FF143" s="20">
        <v>0</v>
      </c>
      <c r="FG143" s="20">
        <v>3</v>
      </c>
      <c r="FH143" s="20">
        <v>1</v>
      </c>
      <c r="FI143" s="20">
        <v>2</v>
      </c>
      <c r="FJ143" s="46">
        <f>IF(EZ143&lt;&gt;"",((FA143*0.125)+((FB143+FC143+FD143+FE143+FF143)*0.25)+((FG143+FH143+FI143)*1))/EZ143,"")</f>
        <v>0.26</v>
      </c>
      <c r="FK143" s="39">
        <v>28.288830000000001</v>
      </c>
      <c r="FL143" s="39">
        <v>-81.321573999999998</v>
      </c>
      <c r="FM143" s="39">
        <v>27.927004576177868</v>
      </c>
      <c r="FN143" s="39">
        <v>28.650655423822133</v>
      </c>
      <c r="FO143" s="39">
        <v>-81.732473214925975</v>
      </c>
      <c r="FP143" s="39">
        <v>-80.910674785074022</v>
      </c>
      <c r="FQ143" s="39">
        <v>27.565179152355736</v>
      </c>
      <c r="FR143" s="39">
        <v>29.012480847644266</v>
      </c>
      <c r="FS143" s="39">
        <v>-82.143372429851951</v>
      </c>
      <c r="FT143" s="39">
        <v>-80.499775570148046</v>
      </c>
      <c r="FU143" s="35">
        <v>45721</v>
      </c>
      <c r="FV143" s="20" t="s">
        <v>248</v>
      </c>
      <c r="FW143" s="20" t="s">
        <v>247</v>
      </c>
      <c r="FX143" s="20">
        <v>237</v>
      </c>
      <c r="FY143" s="20">
        <v>1</v>
      </c>
      <c r="FZ143" s="20">
        <v>1</v>
      </c>
      <c r="GA143" s="20">
        <v>16</v>
      </c>
      <c r="GB143" s="20">
        <v>0</v>
      </c>
      <c r="GC143" s="20">
        <v>0</v>
      </c>
      <c r="GD143" s="20">
        <v>0</v>
      </c>
      <c r="GE143" s="20">
        <v>1</v>
      </c>
      <c r="GF143" s="20">
        <v>0</v>
      </c>
      <c r="GG143" s="20">
        <v>0</v>
      </c>
      <c r="GH143" s="20">
        <v>1</v>
      </c>
      <c r="GI143" s="20">
        <v>1</v>
      </c>
      <c r="GJ143" s="20">
        <v>3</v>
      </c>
      <c r="GK143" s="46">
        <f>IF(GA143&lt;&gt;"",((GB143*0.125)+((GC143+GD143+GE143+GF143+GG143)*0.25)+((GH143+GI143+GJ143)*1))/GA143,"")</f>
        <v>0.328125</v>
      </c>
      <c r="GL143" s="40">
        <v>45971</v>
      </c>
      <c r="GM143" s="40">
        <v>45992</v>
      </c>
      <c r="GN143" s="20" t="s">
        <v>237</v>
      </c>
      <c r="GO143" s="35">
        <v>45993</v>
      </c>
      <c r="GP143" s="20" t="s">
        <v>232</v>
      </c>
      <c r="GQ143" s="35">
        <v>46038</v>
      </c>
      <c r="HH143" s="34" t="str">
        <f>IF(GX143&lt;&gt;"",((GY143*0.125)+((GZ143+HA143+HB143+HC143+HD143)*0.25)+((HE143+HF143+HG143)*1))/GX143,"")</f>
        <v/>
      </c>
    </row>
    <row r="144" spans="1:216" ht="15" customHeight="1" x14ac:dyDescent="0.35">
      <c r="A144" s="11" t="s">
        <v>1170</v>
      </c>
      <c r="B144" s="12" t="s">
        <v>1171</v>
      </c>
      <c r="C144" s="43">
        <v>45071</v>
      </c>
      <c r="D144" s="13">
        <v>45617</v>
      </c>
      <c r="E144" s="11" t="s">
        <v>214</v>
      </c>
      <c r="F144" s="19" t="s">
        <v>1172</v>
      </c>
      <c r="G144" s="19" t="s">
        <v>1139</v>
      </c>
      <c r="H144" s="11" t="s">
        <v>1033</v>
      </c>
      <c r="I144" s="42">
        <v>34741</v>
      </c>
      <c r="J144" s="17">
        <v>56454</v>
      </c>
      <c r="K144" s="18">
        <f ca="1">IF(A144&lt;&gt;"",RANDBETWEEN(1,2000)," ")</f>
        <v>1555</v>
      </c>
      <c r="L144" s="17" cm="1">
        <f t="array" ref="L144">IF(A144&lt;&gt;"",SUMPRODUCT(($E$2:$E$1303="Active") * (FK144 &gt;= $FM$2:$FM$1303) * (FK144 &lt;= $FN$2:$FN$1303) * (FL144 &gt;= $FO$2:$FO$1303) * (FL144 &lt;= $FP$2:$FP$1303)),"")</f>
        <v>6</v>
      </c>
      <c r="M144" s="17" cm="1">
        <f t="array" ref="M144">IF(A144&lt;&gt;"",SUMPRODUCT(($E$2:$E$1303="Active") * (FK144 &gt;= $FQ$2:$FQ$1303) * (FK144 &lt;= $FR$2:$FR$1303) * (FL144 &gt;= $FS$2:$FS$1303) * (FL144 &lt;= $FT$2:$FT$1303)),"")</f>
        <v>16</v>
      </c>
      <c r="N144" s="11" t="s">
        <v>218</v>
      </c>
      <c r="O144" s="14" t="s">
        <v>219</v>
      </c>
      <c r="P144" s="19" t="s">
        <v>1173</v>
      </c>
      <c r="Q144" s="11" t="s">
        <v>1174</v>
      </c>
      <c r="R144" s="19" t="s">
        <v>1175</v>
      </c>
      <c r="S144" s="11" t="s">
        <v>224</v>
      </c>
      <c r="T144" s="20" t="s">
        <v>224</v>
      </c>
      <c r="U144" s="21"/>
      <c r="V144" s="22"/>
      <c r="W144" s="22"/>
      <c r="X144" s="22"/>
      <c r="Y144" s="22"/>
      <c r="Z144" s="22"/>
      <c r="AA144" s="22" t="s">
        <v>363</v>
      </c>
      <c r="AB144" s="43">
        <v>46003.375</v>
      </c>
      <c r="AC144" s="24">
        <v>46023</v>
      </c>
      <c r="AF144" s="26"/>
      <c r="AG144" s="20">
        <v>39</v>
      </c>
      <c r="AH144" s="22">
        <v>117</v>
      </c>
      <c r="AI144" s="26">
        <v>107</v>
      </c>
      <c r="AN144" s="27">
        <f>IF(COUNT(DV144,ES144,FJ144,GK144,HH144)&gt;0,AVERAGE(DV144,ES144,FJ144,GK144,HH144),"")</f>
        <v>0.1</v>
      </c>
      <c r="AO144" s="28">
        <f>IF((E144&lt;&gt;""),COUNTA(AP144:BW144)+COUNTIF(T144,"No"),"")</f>
        <v>0</v>
      </c>
      <c r="CN144" s="34" t="str">
        <f>IF(CJ144&gt;0,((CK144*0.125)+(CL144*0.25)+(CM144*1))/CJ144,"")</f>
        <v/>
      </c>
      <c r="CO144" s="35">
        <v>44749</v>
      </c>
      <c r="CP144" s="35">
        <v>44755</v>
      </c>
      <c r="CQ144" s="20" t="s">
        <v>266</v>
      </c>
      <c r="CR144" s="47">
        <v>44755</v>
      </c>
      <c r="CS144" s="20" t="s">
        <v>232</v>
      </c>
      <c r="CT144" s="35">
        <v>44757</v>
      </c>
      <c r="DH144" s="37" t="str">
        <f>IF(DB144&gt;0,((DC144*0.125)+(DD144*0.25)+(DE144*0.25)+(DF144*1)+(DG144*1))/DB144,"")</f>
        <v/>
      </c>
      <c r="DV144" s="37" t="str" cm="1">
        <f t="array" ref="DV144">IF(AND(DI144:DP144&lt;&gt;""),((DQ144*0.125)+(DR144*0.25)+(DS144*0.25)+(DT144*1)+(DU144*1))/DP144,"")</f>
        <v/>
      </c>
      <c r="DW144" s="35">
        <v>45449</v>
      </c>
      <c r="DX144" s="35">
        <v>45469</v>
      </c>
      <c r="DY144" s="20" t="s">
        <v>237</v>
      </c>
      <c r="DZ144" s="35">
        <v>45469</v>
      </c>
      <c r="EA144" s="35" t="s">
        <v>232</v>
      </c>
      <c r="EB144" s="38">
        <v>45471</v>
      </c>
      <c r="EJ144" s="20"/>
      <c r="EK144" s="20"/>
      <c r="EL144" s="20"/>
      <c r="EM144" s="20"/>
      <c r="EN144" s="20"/>
      <c r="EO144" s="20"/>
      <c r="EP144" s="20"/>
      <c r="EQ144" s="20"/>
      <c r="ER144" s="20"/>
      <c r="ES144" s="34" t="str">
        <f>IF(EI144&lt;&gt;"",((EJ144*0.125)+((EK144+EL144+EM144+EN144+EO144)*0.25)+((EP144+EQ144+ER144)*1))/EI144,"")</f>
        <v/>
      </c>
      <c r="ET144" s="35">
        <v>45541</v>
      </c>
      <c r="EU144" s="20" t="s">
        <v>248</v>
      </c>
      <c r="EV144" s="20" t="s">
        <v>234</v>
      </c>
      <c r="EW144" s="20">
        <v>65</v>
      </c>
      <c r="EX144" s="20">
        <v>1</v>
      </c>
      <c r="EY144" s="20">
        <v>1</v>
      </c>
      <c r="EZ144" s="20">
        <v>5</v>
      </c>
      <c r="FA144" s="20">
        <v>0</v>
      </c>
      <c r="FB144" s="20">
        <v>0</v>
      </c>
      <c r="FC144" s="20">
        <v>0</v>
      </c>
      <c r="FD144" s="20">
        <v>0</v>
      </c>
      <c r="FE144" s="20">
        <v>0</v>
      </c>
      <c r="FF144" s="20">
        <v>0</v>
      </c>
      <c r="FG144" s="20">
        <v>0</v>
      </c>
      <c r="FH144" s="20">
        <v>0</v>
      </c>
      <c r="FI144" s="20">
        <v>1</v>
      </c>
      <c r="FJ144" s="34">
        <f>IF(EZ144&lt;&gt;"",((FA144*0.125)+((FB144+FC144+FD144+FE144+FF144)*0.25)+((FG144+FH144+FI144)*1))/EZ144,"")</f>
        <v>0.2</v>
      </c>
      <c r="FK144" s="39">
        <v>28.306895000000001</v>
      </c>
      <c r="FL144" s="39">
        <v>-81.422939999999997</v>
      </c>
      <c r="FM144" s="39">
        <v>27.945069576177868</v>
      </c>
      <c r="FN144" s="39">
        <v>28.668720423822133</v>
      </c>
      <c r="FO144" s="39">
        <v>-81.833908972225629</v>
      </c>
      <c r="FP144" s="39">
        <v>-81.011971027774365</v>
      </c>
      <c r="FQ144" s="39">
        <v>27.583244152355736</v>
      </c>
      <c r="FR144" s="39">
        <v>29.030545847644266</v>
      </c>
      <c r="FS144" s="39">
        <v>-82.244877944451275</v>
      </c>
      <c r="FT144" s="39">
        <v>-80.601002055548719</v>
      </c>
      <c r="FU144" s="35">
        <v>45770</v>
      </c>
      <c r="FV144" s="20" t="s">
        <v>248</v>
      </c>
      <c r="FW144" s="20" t="s">
        <v>258</v>
      </c>
      <c r="FX144" s="20">
        <v>38</v>
      </c>
      <c r="FY144" s="20">
        <v>1</v>
      </c>
      <c r="FZ144" s="20">
        <v>1</v>
      </c>
      <c r="GA144" s="20">
        <v>5</v>
      </c>
      <c r="GB144" s="20">
        <v>0</v>
      </c>
      <c r="GC144" s="20">
        <v>0</v>
      </c>
      <c r="GD144" s="20">
        <v>0</v>
      </c>
      <c r="GE144" s="20">
        <v>0</v>
      </c>
      <c r="GF144" s="20">
        <v>0</v>
      </c>
      <c r="GG144" s="20">
        <v>0</v>
      </c>
      <c r="GH144" s="20">
        <v>0</v>
      </c>
      <c r="GI144" s="20">
        <v>0</v>
      </c>
      <c r="GJ144" s="20">
        <v>0</v>
      </c>
      <c r="GK144" s="34">
        <f>IF(GA144&lt;&gt;"",((GB144*0.125)+((GC144+GD144+GE144+GF144+GG144)*0.25)+((GH144+GI144+GJ144)*1))/GA144,"")</f>
        <v>0</v>
      </c>
      <c r="GP144" s="20" t="s">
        <v>232</v>
      </c>
      <c r="HH144" s="34" t="str">
        <f>IF(GX144&lt;&gt;"",((GY144*0.125)+((GZ144+HA144+HB144+HC144+HD144)*0.25)+((HE144+HF144+HG144)*1))/GX144,"")</f>
        <v/>
      </c>
    </row>
    <row r="145" spans="1:216" ht="15" customHeight="1" x14ac:dyDescent="0.35">
      <c r="A145" s="14" t="s">
        <v>1176</v>
      </c>
      <c r="B145" s="12" t="s">
        <v>1177</v>
      </c>
      <c r="C145" s="13">
        <v>43829</v>
      </c>
      <c r="D145" s="13">
        <v>45459</v>
      </c>
      <c r="E145" s="14" t="s">
        <v>214</v>
      </c>
      <c r="F145" s="15" t="s">
        <v>1178</v>
      </c>
      <c r="G145" s="15" t="s">
        <v>1179</v>
      </c>
      <c r="H145" s="14" t="s">
        <v>1033</v>
      </c>
      <c r="I145" s="16">
        <v>33811</v>
      </c>
      <c r="J145" s="17">
        <v>24249</v>
      </c>
      <c r="K145" s="18">
        <f ca="1">IF(A145&lt;&gt;"",RANDBETWEEN(1,2000)," ")</f>
        <v>1238</v>
      </c>
      <c r="L145" s="17" cm="1">
        <f t="array" ref="L145">IF(A145&lt;&gt;"",SUMPRODUCT(($E$2:$E$1303="Active") * (FK145 &gt;= $FM$2:$FM$1303) * (FK145 &lt;= $FN$2:$FN$1303) * (FL145 &gt;= $FO$2:$FO$1303) * (FL145 &lt;= $FP$2:$FP$1303)),"")</f>
        <v>5</v>
      </c>
      <c r="M145" s="17" cm="1">
        <f t="array" ref="M145">IF(A145&lt;&gt;"",SUMPRODUCT(($E$2:$E$1303="Active") * (FK145 &gt;= $FQ$2:$FQ$1303) * (FK145 &lt;= $FR$2:$FR$1303) * (FL145 &gt;= $FS$2:$FS$1303) * (FL145 &lt;= $FT$2:$FT$1303)),"")</f>
        <v>16</v>
      </c>
      <c r="N145" s="14" t="s">
        <v>287</v>
      </c>
      <c r="O145" s="14" t="s">
        <v>219</v>
      </c>
      <c r="P145" s="15" t="s">
        <v>1180</v>
      </c>
      <c r="Q145" s="14" t="s">
        <v>1181</v>
      </c>
      <c r="R145" s="15" t="s">
        <v>1182</v>
      </c>
      <c r="S145" s="14" t="s">
        <v>223</v>
      </c>
      <c r="T145" s="20" t="s">
        <v>224</v>
      </c>
      <c r="U145" s="21"/>
      <c r="V145" s="22" t="s">
        <v>224</v>
      </c>
      <c r="W145" s="22" t="s">
        <v>224</v>
      </c>
      <c r="X145" s="22"/>
      <c r="Y145" s="22"/>
      <c r="Z145" s="22"/>
      <c r="AA145" s="48" t="s">
        <v>347</v>
      </c>
      <c r="AB145" s="43">
        <v>45925.375</v>
      </c>
      <c r="AC145" s="24">
        <v>46023</v>
      </c>
      <c r="AD145" s="25">
        <v>500</v>
      </c>
      <c r="AE145" s="25">
        <v>589</v>
      </c>
      <c r="AF145" s="26">
        <v>693</v>
      </c>
      <c r="AG145" s="20">
        <v>593</v>
      </c>
      <c r="AH145" s="22">
        <v>317</v>
      </c>
      <c r="AI145" s="26">
        <v>313</v>
      </c>
      <c r="AN145" s="27">
        <f>IF(COUNT(DV145,ES145,FJ145,GK145,HH145)&gt;0,AVERAGE(DV145,ES145,FJ145,GK145,HH145),"")</f>
        <v>0.21363401253918496</v>
      </c>
      <c r="AO145" s="28">
        <f>IF((E145&lt;&gt;""),COUNTA(AP145:BW145)+COUNTIF(T145,"No"),"")</f>
        <v>0</v>
      </c>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30">
        <v>44011</v>
      </c>
      <c r="BY145" s="30">
        <v>44020</v>
      </c>
      <c r="BZ145" s="14" t="s">
        <v>228</v>
      </c>
      <c r="CA145" s="30">
        <v>44056</v>
      </c>
      <c r="CB145" s="14" t="s">
        <v>232</v>
      </c>
      <c r="CC145" s="31">
        <v>43892</v>
      </c>
      <c r="CD145" s="32" t="s">
        <v>228</v>
      </c>
      <c r="CE145" s="33" t="s">
        <v>291</v>
      </c>
      <c r="CF145" s="33" t="s">
        <v>292</v>
      </c>
      <c r="CG145" s="29">
        <v>180</v>
      </c>
      <c r="CH145" s="29">
        <v>2</v>
      </c>
      <c r="CI145" s="29">
        <v>2</v>
      </c>
      <c r="CJ145" s="29">
        <v>10</v>
      </c>
      <c r="CK145" s="29">
        <v>4</v>
      </c>
      <c r="CL145" s="29">
        <v>2</v>
      </c>
      <c r="CM145" s="29">
        <v>1</v>
      </c>
      <c r="CN145" s="34">
        <f>IF(CJ145&gt;0,((CK145*0.125)+(CL145*0.25)+(CM145*1))/CJ145,"")</f>
        <v>0.2</v>
      </c>
      <c r="CO145" s="35">
        <v>44634</v>
      </c>
      <c r="CP145" s="35">
        <v>44650</v>
      </c>
      <c r="CQ145" s="20" t="s">
        <v>237</v>
      </c>
      <c r="CR145" s="35">
        <v>44657</v>
      </c>
      <c r="CS145" s="20" t="s">
        <v>232</v>
      </c>
      <c r="CT145" s="35">
        <v>44652</v>
      </c>
      <c r="CU145" s="35">
        <v>44446</v>
      </c>
      <c r="CV145" s="11" t="s">
        <v>228</v>
      </c>
      <c r="CW145" s="20" t="s">
        <v>233</v>
      </c>
      <c r="CX145" s="11" t="s">
        <v>234</v>
      </c>
      <c r="CY145" s="20">
        <v>303</v>
      </c>
      <c r="CZ145" s="36">
        <v>2</v>
      </c>
      <c r="DA145" s="36">
        <v>2</v>
      </c>
      <c r="DB145" s="36">
        <v>10</v>
      </c>
      <c r="DC145" s="36">
        <v>0</v>
      </c>
      <c r="DD145" s="36">
        <v>0</v>
      </c>
      <c r="DE145" s="36">
        <v>0</v>
      </c>
      <c r="DF145" s="36">
        <v>3</v>
      </c>
      <c r="DG145" s="36">
        <v>0</v>
      </c>
      <c r="DH145" s="46">
        <f>IF(DB145&gt;0,((DC145*0.125)+(DD145*0.25)+(DE145*0.25)+(DF145*1)+(DG145*1))/DB145,"")</f>
        <v>0.3</v>
      </c>
      <c r="DI145" s="35">
        <v>44743</v>
      </c>
      <c r="DJ145" s="20" t="s">
        <v>228</v>
      </c>
      <c r="DK145" s="20" t="s">
        <v>235</v>
      </c>
      <c r="DL145" s="20" t="s">
        <v>234</v>
      </c>
      <c r="DM145" s="20">
        <v>315</v>
      </c>
      <c r="DN145" s="20">
        <v>5</v>
      </c>
      <c r="DO145" s="20">
        <v>5</v>
      </c>
      <c r="DP145" s="20">
        <v>22</v>
      </c>
      <c r="DQ145" s="20">
        <v>0</v>
      </c>
      <c r="DR145" s="20">
        <v>2</v>
      </c>
      <c r="DS145" s="20">
        <v>1</v>
      </c>
      <c r="DT145" s="20">
        <v>2</v>
      </c>
      <c r="DU145" s="20">
        <v>1</v>
      </c>
      <c r="DV145" s="37" cm="1">
        <f t="array" ref="DV145">IF(AND(DI145:DP145&lt;&gt;""),((DQ145*0.125)+(DR145*0.25)+(DS145*0.25)+(DT145*1)+(DU145*1))/DP145,"")</f>
        <v>0.17045454545454544</v>
      </c>
      <c r="DW145" s="35">
        <v>45449</v>
      </c>
      <c r="DX145" s="35">
        <v>45469</v>
      </c>
      <c r="DY145" s="20" t="s">
        <v>237</v>
      </c>
      <c r="DZ145" s="35">
        <v>45469</v>
      </c>
      <c r="EA145" s="35" t="s">
        <v>232</v>
      </c>
      <c r="EB145" s="38">
        <v>45471</v>
      </c>
      <c r="EC145" s="35">
        <v>45252</v>
      </c>
      <c r="ED145" s="20" t="s">
        <v>248</v>
      </c>
      <c r="EE145" s="20" t="s">
        <v>247</v>
      </c>
      <c r="EF145" s="20">
        <v>412</v>
      </c>
      <c r="EG145" s="20">
        <v>4</v>
      </c>
      <c r="EH145" s="20">
        <v>4</v>
      </c>
      <c r="EI145" s="20">
        <v>20</v>
      </c>
      <c r="EJ145" s="20">
        <v>0</v>
      </c>
      <c r="EK145" s="20">
        <v>0</v>
      </c>
      <c r="EL145" s="20">
        <v>0</v>
      </c>
      <c r="EM145" s="20">
        <v>5</v>
      </c>
      <c r="EN145" s="20">
        <v>0</v>
      </c>
      <c r="EO145" s="20">
        <v>0</v>
      </c>
      <c r="EP145" s="20">
        <v>0</v>
      </c>
      <c r="EQ145" s="20">
        <v>0</v>
      </c>
      <c r="ER145" s="20">
        <v>0</v>
      </c>
      <c r="ES145" s="34">
        <f>IF(EI145&lt;&gt;"",((EJ145*0.125)+((EK145+EL145+EM145+EN145+EO145)*0.25)+((EP145+EQ145+ER145)*1))/EI145,"")</f>
        <v>6.25E-2</v>
      </c>
      <c r="ET145" s="35">
        <v>45454</v>
      </c>
      <c r="EU145" s="20" t="s">
        <v>248</v>
      </c>
      <c r="EV145" s="20" t="s">
        <v>247</v>
      </c>
      <c r="EW145" s="20">
        <v>232</v>
      </c>
      <c r="EX145" s="20">
        <v>2</v>
      </c>
      <c r="EY145" s="20">
        <v>2</v>
      </c>
      <c r="EZ145" s="28">
        <f>232*0.08</f>
        <v>18.559999999999999</v>
      </c>
      <c r="FA145" s="20">
        <v>0</v>
      </c>
      <c r="FB145" s="20">
        <v>0</v>
      </c>
      <c r="FC145" s="20">
        <v>0</v>
      </c>
      <c r="FD145" s="20">
        <v>2</v>
      </c>
      <c r="FE145" s="20">
        <v>0</v>
      </c>
      <c r="FF145" s="20">
        <v>0</v>
      </c>
      <c r="FG145" s="20">
        <v>0</v>
      </c>
      <c r="FH145" s="20">
        <v>3</v>
      </c>
      <c r="FI145" s="20">
        <v>3</v>
      </c>
      <c r="FJ145" s="46">
        <f>IF(EZ145&lt;&gt;"",((FA145*0.125)+((FB145+FC145+FD145+FE145+FF145)*0.25)+((FG145+FH145+FI145)*1))/EZ145,"")</f>
        <v>0.35021551724137934</v>
      </c>
      <c r="FK145" s="39">
        <v>27.985738000000001</v>
      </c>
      <c r="FL145" s="39">
        <v>-82.013268999999994</v>
      </c>
      <c r="FM145" s="39">
        <v>27.623912576177869</v>
      </c>
      <c r="FN145" s="39">
        <v>28.347563423822134</v>
      </c>
      <c r="FO145" s="39">
        <v>-82.423007421386941</v>
      </c>
      <c r="FP145" s="39">
        <v>-81.603530578613046</v>
      </c>
      <c r="FQ145" s="39">
        <v>27.262087152355736</v>
      </c>
      <c r="FR145" s="39">
        <v>28.709388847644266</v>
      </c>
      <c r="FS145" s="39">
        <v>-82.832745842773889</v>
      </c>
      <c r="FT145" s="39">
        <v>-81.193792157226099</v>
      </c>
      <c r="FU145" s="35">
        <v>45749</v>
      </c>
      <c r="FV145" s="20" t="s">
        <v>248</v>
      </c>
      <c r="FW145" s="20" t="s">
        <v>258</v>
      </c>
      <c r="FX145" s="20">
        <v>205</v>
      </c>
      <c r="FY145" s="20">
        <v>3</v>
      </c>
      <c r="FZ145" s="20">
        <v>3</v>
      </c>
      <c r="GA145" s="20">
        <v>16</v>
      </c>
      <c r="GB145" s="20">
        <v>0</v>
      </c>
      <c r="GC145" s="20">
        <v>0</v>
      </c>
      <c r="GD145" s="20">
        <v>0</v>
      </c>
      <c r="GE145" s="20">
        <v>0</v>
      </c>
      <c r="GF145" s="20">
        <v>0</v>
      </c>
      <c r="GG145" s="20">
        <v>0</v>
      </c>
      <c r="GH145" s="20">
        <v>0</v>
      </c>
      <c r="GI145" s="20">
        <v>0</v>
      </c>
      <c r="GJ145" s="20">
        <v>2</v>
      </c>
      <c r="GK145" s="34">
        <f>IF(GA145&lt;&gt;"",((GB145*0.125)+((GC145+GD145+GE145+GF145+GG145)*0.25)+((GH145+GI145+GJ145)*1))/GA145,"")</f>
        <v>0.125</v>
      </c>
      <c r="GL145" s="40">
        <v>45869</v>
      </c>
      <c r="GM145" s="40">
        <v>45894</v>
      </c>
      <c r="GN145" s="20" t="s">
        <v>237</v>
      </c>
      <c r="GO145" s="35">
        <v>45894</v>
      </c>
      <c r="GP145" s="20" t="s">
        <v>232</v>
      </c>
      <c r="GQ145" s="35">
        <v>45905</v>
      </c>
      <c r="GR145" s="35">
        <v>46062</v>
      </c>
      <c r="GS145" s="20" t="s">
        <v>248</v>
      </c>
      <c r="GT145" s="20" t="s">
        <v>247</v>
      </c>
      <c r="GU145" s="20">
        <v>649</v>
      </c>
      <c r="GV145" s="20">
        <v>2</v>
      </c>
      <c r="GW145" s="20">
        <v>2</v>
      </c>
      <c r="GX145" s="20">
        <v>25</v>
      </c>
      <c r="GY145" s="20">
        <v>0</v>
      </c>
      <c r="GZ145" s="20">
        <v>0</v>
      </c>
      <c r="HA145" s="20">
        <v>0</v>
      </c>
      <c r="HB145" s="20">
        <v>0</v>
      </c>
      <c r="HC145" s="20">
        <v>0</v>
      </c>
      <c r="HD145" s="20">
        <v>0</v>
      </c>
      <c r="HE145" s="20">
        <f>1+1+1+1</f>
        <v>4</v>
      </c>
      <c r="HF145" s="20">
        <v>0</v>
      </c>
      <c r="HG145" s="20">
        <f>1+1+1+1+1</f>
        <v>5</v>
      </c>
      <c r="HH145" s="61">
        <f>IF(GX145&lt;&gt;"",((GY145*0.125)+((GZ145+HA145+HB145+HC145+HD145)*0.25)+((HE145+HF145+HG145)*1))/GX145,"")</f>
        <v>0.36</v>
      </c>
    </row>
    <row r="146" spans="1:216" ht="15" customHeight="1" x14ac:dyDescent="0.35">
      <c r="A146" s="11" t="s">
        <v>1183</v>
      </c>
      <c r="B146" s="12" t="s">
        <v>1184</v>
      </c>
      <c r="C146" s="13">
        <v>43009</v>
      </c>
      <c r="D146" s="13">
        <v>45478</v>
      </c>
      <c r="E146" s="14" t="s">
        <v>214</v>
      </c>
      <c r="F146" s="15" t="s">
        <v>1185</v>
      </c>
      <c r="G146" s="15" t="s">
        <v>1186</v>
      </c>
      <c r="H146" s="14" t="s">
        <v>1033</v>
      </c>
      <c r="I146" s="16">
        <v>32773</v>
      </c>
      <c r="J146" s="17">
        <v>33990</v>
      </c>
      <c r="K146" s="18">
        <f ca="1">IF(A146&lt;&gt;"",RANDBETWEEN(1,2000)," ")</f>
        <v>1639</v>
      </c>
      <c r="L146" s="17" cm="1">
        <f t="array" ref="L146">IF(A146&lt;&gt;"",SUMPRODUCT(($E$2:$E$1303="Active") * (FK146 &gt;= $FM$2:$FM$1303) * (FK146 &lt;= $FN$2:$FN$1303) * (FL146 &gt;= $FO$2:$FO$1303) * (FL146 &lt;= $FP$2:$FP$1303)),"")</f>
        <v>7</v>
      </c>
      <c r="M146" s="17" cm="1">
        <f t="array" ref="M146">IF(A146&lt;&gt;"",SUMPRODUCT(($E$2:$E$1303="Active") * (FK146 &gt;= $FQ$2:$FQ$1303) * (FK146 &lt;= $FR$2:$FR$1303) * (FL146 &gt;= $FS$2:$FS$1303) * (FL146 &lt;= $FT$2:$FT$1303)),"")</f>
        <v>16</v>
      </c>
      <c r="N146" s="14" t="s">
        <v>287</v>
      </c>
      <c r="O146" s="14" t="s">
        <v>219</v>
      </c>
      <c r="P146" s="15" t="s">
        <v>1187</v>
      </c>
      <c r="Q146" s="14" t="s">
        <v>1188</v>
      </c>
      <c r="R146" s="15" t="s">
        <v>1189</v>
      </c>
      <c r="S146" s="14" t="s">
        <v>224</v>
      </c>
      <c r="T146" s="20" t="s">
        <v>224</v>
      </c>
      <c r="U146" s="21"/>
      <c r="V146" s="22"/>
      <c r="W146" s="22"/>
      <c r="X146" s="22"/>
      <c r="Y146" s="22"/>
      <c r="Z146" s="22"/>
      <c r="AA146" s="48" t="s">
        <v>347</v>
      </c>
      <c r="AB146" s="43">
        <v>46022.395833333336</v>
      </c>
      <c r="AC146" s="24">
        <v>46023</v>
      </c>
      <c r="AD146" s="25">
        <v>997</v>
      </c>
      <c r="AE146" s="25">
        <v>778</v>
      </c>
      <c r="AF146" s="26">
        <v>759</v>
      </c>
      <c r="AG146" s="20">
        <v>1192</v>
      </c>
      <c r="AH146" s="22">
        <v>1145</v>
      </c>
      <c r="AI146" s="26">
        <v>1347</v>
      </c>
      <c r="AN146" s="27">
        <f>IF(COUNT(DV146,ES146,FJ146,GK146,HH146)&gt;0,AVERAGE(DV146,ES146,FJ146,GK146,HH146),"")</f>
        <v>0.16058333333333336</v>
      </c>
      <c r="AO146" s="28">
        <f>IF((E146&lt;&gt;""),COUNTA(AP146:BW146)+COUNTIF(T146,"No"),"")</f>
        <v>0</v>
      </c>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30">
        <v>44006</v>
      </c>
      <c r="BY146" s="30">
        <v>44020</v>
      </c>
      <c r="BZ146" s="14" t="s">
        <v>226</v>
      </c>
      <c r="CA146" s="30">
        <v>44025</v>
      </c>
      <c r="CB146" s="14" t="s">
        <v>232</v>
      </c>
      <c r="CC146" s="31">
        <v>43801</v>
      </c>
      <c r="CD146" s="32" t="s">
        <v>228</v>
      </c>
      <c r="CE146" s="33" t="s">
        <v>425</v>
      </c>
      <c r="CF146" s="33" t="s">
        <v>325</v>
      </c>
      <c r="CG146" s="29">
        <v>869</v>
      </c>
      <c r="CH146" s="29">
        <v>4</v>
      </c>
      <c r="CI146" s="29">
        <v>4</v>
      </c>
      <c r="CJ146" s="29">
        <v>20</v>
      </c>
      <c r="CK146" s="29">
        <v>0</v>
      </c>
      <c r="CL146" s="29">
        <v>2</v>
      </c>
      <c r="CM146" s="29">
        <v>1</v>
      </c>
      <c r="CN146" s="34">
        <f>IF(CJ146&gt;0,((CK146*0.125)+(CL146*0.25)+(CM146*1))/CJ146,"")</f>
        <v>7.4999999999999997E-2</v>
      </c>
      <c r="CO146" s="35">
        <v>44327</v>
      </c>
      <c r="CP146" s="35">
        <v>44333</v>
      </c>
      <c r="CQ146" s="20" t="s">
        <v>231</v>
      </c>
      <c r="CR146" s="35">
        <v>44349</v>
      </c>
      <c r="CS146" s="20" t="s">
        <v>232</v>
      </c>
      <c r="CT146" s="35">
        <v>44333</v>
      </c>
      <c r="CU146" s="35">
        <v>44494</v>
      </c>
      <c r="CV146" s="11" t="s">
        <v>228</v>
      </c>
      <c r="CW146" s="20" t="s">
        <v>233</v>
      </c>
      <c r="CX146" s="11" t="s">
        <v>234</v>
      </c>
      <c r="CY146" s="20">
        <v>337</v>
      </c>
      <c r="CZ146" s="36">
        <v>2</v>
      </c>
      <c r="DA146" s="36">
        <v>2</v>
      </c>
      <c r="DB146" s="36">
        <v>10</v>
      </c>
      <c r="DC146" s="36">
        <v>0</v>
      </c>
      <c r="DD146" s="36">
        <v>2</v>
      </c>
      <c r="DE146" s="36">
        <v>0</v>
      </c>
      <c r="DF146" s="36">
        <v>0</v>
      </c>
      <c r="DG146" s="36">
        <v>0</v>
      </c>
      <c r="DH146" s="37">
        <f>IF(DB146&gt;0,((DC146*0.125)+(DD146*0.25)+(DE146*0.25)+(DF146*1)+(DG146*1))/DB146,"")</f>
        <v>0.05</v>
      </c>
      <c r="DI146" s="35">
        <v>44896</v>
      </c>
      <c r="DJ146" s="20" t="s">
        <v>228</v>
      </c>
      <c r="DK146" s="20" t="s">
        <v>235</v>
      </c>
      <c r="DL146" s="20" t="s">
        <v>234</v>
      </c>
      <c r="DM146" s="20">
        <v>395</v>
      </c>
      <c r="DN146" s="20">
        <v>2</v>
      </c>
      <c r="DO146" s="20">
        <v>2</v>
      </c>
      <c r="DP146" s="20">
        <v>10</v>
      </c>
      <c r="DQ146" s="20">
        <v>0</v>
      </c>
      <c r="DR146" s="20">
        <v>0</v>
      </c>
      <c r="DS146" s="20">
        <v>0</v>
      </c>
      <c r="DT146" s="20">
        <v>0</v>
      </c>
      <c r="DU146" s="20">
        <v>0</v>
      </c>
      <c r="DV146" s="37" cm="1">
        <f t="array" ref="DV146">IF(AND(DI146:DP146&lt;&gt;""),((DQ146*0.125)+(DR146*0.25)+(DS146*0.25)+(DT146*1)+(DU146*1))/DP146,"")</f>
        <v>0</v>
      </c>
      <c r="DW146" s="35">
        <v>45453</v>
      </c>
      <c r="DX146" s="35">
        <v>45469</v>
      </c>
      <c r="DY146" s="20" t="s">
        <v>237</v>
      </c>
      <c r="DZ146" s="35">
        <v>45469</v>
      </c>
      <c r="EA146" s="35" t="s">
        <v>232</v>
      </c>
      <c r="EB146" s="38">
        <v>45471</v>
      </c>
      <c r="EC146" s="35">
        <v>45225</v>
      </c>
      <c r="ED146" s="20" t="s">
        <v>248</v>
      </c>
      <c r="EE146" s="20" t="s">
        <v>247</v>
      </c>
      <c r="EF146" s="20">
        <v>364</v>
      </c>
      <c r="EG146" s="20">
        <v>3</v>
      </c>
      <c r="EH146" s="20">
        <v>3</v>
      </c>
      <c r="EI146" s="20">
        <v>15</v>
      </c>
      <c r="EJ146" s="20">
        <v>0</v>
      </c>
      <c r="EK146" s="20">
        <v>0</v>
      </c>
      <c r="EL146" s="20">
        <v>0</v>
      </c>
      <c r="EM146" s="20">
        <v>0</v>
      </c>
      <c r="EN146" s="20">
        <v>0</v>
      </c>
      <c r="EO146" s="20">
        <v>0</v>
      </c>
      <c r="EP146" s="20">
        <v>3</v>
      </c>
      <c r="EQ146" s="20">
        <v>0</v>
      </c>
      <c r="ER146" s="20">
        <v>1</v>
      </c>
      <c r="ES146" s="46">
        <f>IF(EI146&lt;&gt;"",((EJ146*0.125)+((EK146+EL146+EM146+EN146+EO146)*0.25)+((EP146+EQ146+ER146)*1))/EI146,"")</f>
        <v>0.26666666666666666</v>
      </c>
      <c r="ET146" s="35">
        <v>45366</v>
      </c>
      <c r="EU146" s="20" t="s">
        <v>248</v>
      </c>
      <c r="EV146" s="20" t="s">
        <v>247</v>
      </c>
      <c r="EW146" s="20">
        <v>613</v>
      </c>
      <c r="EX146" s="20">
        <v>2</v>
      </c>
      <c r="EY146" s="20">
        <v>2</v>
      </c>
      <c r="EZ146" s="28">
        <v>25</v>
      </c>
      <c r="FA146" s="20">
        <v>0</v>
      </c>
      <c r="FB146" s="20">
        <v>0</v>
      </c>
      <c r="FC146" s="20">
        <v>1</v>
      </c>
      <c r="FD146" s="20">
        <v>1</v>
      </c>
      <c r="FE146" s="20">
        <v>0</v>
      </c>
      <c r="FF146" s="20">
        <v>0</v>
      </c>
      <c r="FG146" s="20">
        <v>9</v>
      </c>
      <c r="FH146" s="20">
        <v>0</v>
      </c>
      <c r="FI146" s="20">
        <v>0</v>
      </c>
      <c r="FJ146" s="46">
        <f>IF(EZ146&lt;&gt;"",((FA146*0.125)+((FB146+FC146+FD146+FE146+FF146)*0.25)+((FG146+FH146+FI146)*1))/EZ146,"")</f>
        <v>0.38</v>
      </c>
      <c r="FK146" s="39">
        <v>28.749288</v>
      </c>
      <c r="FL146" s="39">
        <v>-81.247777999999997</v>
      </c>
      <c r="FM146" s="39">
        <v>28.387462576177867</v>
      </c>
      <c r="FN146" s="39">
        <v>29.111113423822133</v>
      </c>
      <c r="FO146" s="39">
        <v>-81.660475519210138</v>
      </c>
      <c r="FP146" s="39">
        <v>-80.835080480789856</v>
      </c>
      <c r="FQ146" s="39">
        <v>28.025637152355735</v>
      </c>
      <c r="FR146" s="39">
        <v>29.472938847644265</v>
      </c>
      <c r="FS146" s="39">
        <v>-82.073173038420279</v>
      </c>
      <c r="FT146" s="39">
        <v>-80.422382961579714</v>
      </c>
      <c r="FU146" s="35">
        <v>45840</v>
      </c>
      <c r="FV146" s="20" t="s">
        <v>248</v>
      </c>
      <c r="FW146" s="20" t="s">
        <v>355</v>
      </c>
      <c r="FX146" s="20">
        <v>540</v>
      </c>
      <c r="FY146" s="20">
        <v>1</v>
      </c>
      <c r="FZ146" s="20">
        <v>1</v>
      </c>
      <c r="GA146" s="20">
        <v>25</v>
      </c>
      <c r="GB146" s="20">
        <v>0</v>
      </c>
      <c r="GC146" s="20">
        <v>0</v>
      </c>
      <c r="GD146" s="20">
        <v>0</v>
      </c>
      <c r="GE146" s="20">
        <v>0</v>
      </c>
      <c r="GF146" s="20">
        <v>0</v>
      </c>
      <c r="GG146" s="20">
        <v>0</v>
      </c>
      <c r="GH146" s="20">
        <v>0</v>
      </c>
      <c r="GI146" s="20">
        <v>0</v>
      </c>
      <c r="GJ146" s="20">
        <v>0</v>
      </c>
      <c r="GK146" s="34">
        <f>IF(GA146&lt;&gt;"",((GB146*0.125)+((GC146+GD146+GE146+GF146+GG146)*0.25)+((GH146+GI146+GJ146)*1))/GA146,"")</f>
        <v>0</v>
      </c>
      <c r="GL146" s="40">
        <v>45868</v>
      </c>
      <c r="GM146" s="40">
        <v>45890</v>
      </c>
      <c r="GN146" s="20" t="s">
        <v>237</v>
      </c>
      <c r="GO146" s="35">
        <v>45890</v>
      </c>
      <c r="GP146" s="20" t="s">
        <v>232</v>
      </c>
      <c r="GQ146" s="35">
        <v>45905</v>
      </c>
      <c r="GR146" s="35">
        <v>46084</v>
      </c>
      <c r="GS146" s="20" t="s">
        <v>248</v>
      </c>
      <c r="GT146" s="20" t="s">
        <v>247</v>
      </c>
      <c r="GU146" s="20">
        <v>102</v>
      </c>
      <c r="GV146" s="20">
        <v>1</v>
      </c>
      <c r="GW146" s="20">
        <v>1</v>
      </c>
      <c r="GX146" s="20">
        <v>8</v>
      </c>
      <c r="GY146" s="20">
        <v>0</v>
      </c>
      <c r="GZ146" s="20">
        <v>0</v>
      </c>
      <c r="HA146" s="20">
        <v>0</v>
      </c>
      <c r="HB146" s="20">
        <v>1</v>
      </c>
      <c r="HC146" s="20">
        <v>0</v>
      </c>
      <c r="HD146" s="20">
        <v>0</v>
      </c>
      <c r="HE146" s="20">
        <v>1</v>
      </c>
      <c r="HF146" s="20">
        <v>0</v>
      </c>
      <c r="HG146" s="20">
        <v>0</v>
      </c>
      <c r="HH146" s="34">
        <f>IF(GX146&lt;&gt;"",((GY146*0.125)+((GZ146+HA146+HB146+HC146+HD146)*0.25)+((HE146+HF146+HG146)*1))/GX146,"")</f>
        <v>0.15625</v>
      </c>
    </row>
    <row r="147" spans="1:216" ht="15" customHeight="1" x14ac:dyDescent="0.35">
      <c r="A147" s="11" t="s">
        <v>1190</v>
      </c>
      <c r="B147" s="12" t="s">
        <v>1191</v>
      </c>
      <c r="C147" s="43">
        <v>44670</v>
      </c>
      <c r="D147" s="13">
        <v>45696</v>
      </c>
      <c r="E147" s="11" t="s">
        <v>214</v>
      </c>
      <c r="F147" s="19" t="s">
        <v>1192</v>
      </c>
      <c r="G147" s="19" t="s">
        <v>1193</v>
      </c>
      <c r="H147" s="11" t="s">
        <v>1033</v>
      </c>
      <c r="I147" s="42">
        <v>33578</v>
      </c>
      <c r="J147" s="17">
        <v>58854</v>
      </c>
      <c r="K147" s="18">
        <f ca="1">IF(A147&lt;&gt;"",RANDBETWEEN(1,2000)," ")</f>
        <v>1253</v>
      </c>
      <c r="L147" s="17" cm="1">
        <f t="array" ref="L147">IF(A147&lt;&gt;"",SUMPRODUCT(($E$2:$E$1303="Active") * (FK147 &gt;= $FM$2:$FM$1303) * (FK147 &lt;= $FN$2:$FN$1303) * (FL147 &gt;= $FO$2:$FO$1303) * (FL147 &lt;= $FP$2:$FP$1303)),"")</f>
        <v>8</v>
      </c>
      <c r="M147" s="17" cm="1">
        <f t="array" ref="M147">IF(A147&lt;&gt;"",SUMPRODUCT(($E$2:$E$1303="Active") * (FK147 &gt;= $FQ$2:$FQ$1303) * (FK147 &lt;= $FR$2:$FR$1303) * (FL147 &gt;= $FS$2:$FS$1303) * (FL147 &lt;= $FT$2:$FT$1303)),"")</f>
        <v>10</v>
      </c>
      <c r="N147" s="11" t="s">
        <v>218</v>
      </c>
      <c r="O147" s="11" t="s">
        <v>242</v>
      </c>
      <c r="P147" s="19" t="s">
        <v>1194</v>
      </c>
      <c r="Q147" s="11" t="s">
        <v>1195</v>
      </c>
      <c r="R147" s="19" t="s">
        <v>1196</v>
      </c>
      <c r="S147" s="11" t="s">
        <v>223</v>
      </c>
      <c r="T147" s="20" t="s">
        <v>224</v>
      </c>
      <c r="U147" s="21"/>
      <c r="V147" s="22"/>
      <c r="W147" s="22"/>
      <c r="X147" s="22"/>
      <c r="Y147" s="22"/>
      <c r="Z147" s="22"/>
      <c r="AA147" s="48">
        <v>2025.2</v>
      </c>
      <c r="AB147" s="23">
        <v>46010.666666666664</v>
      </c>
      <c r="AC147" s="24">
        <v>46023</v>
      </c>
      <c r="AD147" s="25">
        <v>0</v>
      </c>
      <c r="AE147" s="25">
        <v>0</v>
      </c>
      <c r="AF147" s="26">
        <v>218</v>
      </c>
      <c r="AG147" s="20">
        <v>732</v>
      </c>
      <c r="AH147" s="22">
        <v>868</v>
      </c>
      <c r="AI147" s="26">
        <v>1056</v>
      </c>
      <c r="AN147" s="27">
        <f>IF(COUNT(DV147,ES147,FJ147,GK147,HH147)&gt;0,AVERAGE(DV147,ES147,FJ147,GK147,HH147),"")</f>
        <v>9.9999999999999992E-2</v>
      </c>
      <c r="AO147" s="28">
        <f>IF((E147&lt;&gt;""),COUNTA(AP147:BW147)+COUNTIF(T147,"No"),"")</f>
        <v>0</v>
      </c>
      <c r="CN147" s="34" t="str">
        <f>IF(CJ147&gt;0,((CK147*0.125)+(CL147*0.25)+(CM147*1))/CJ147,"")</f>
        <v/>
      </c>
      <c r="CS147" s="20" t="s">
        <v>323</v>
      </c>
      <c r="CT147" s="35" t="s">
        <v>323</v>
      </c>
      <c r="DH147" s="37" t="str">
        <f>IF(DB147&gt;0,((DC147*0.125)+(DD147*0.25)+(DE147*0.25)+(DF147*1)+(DG147*1))/DB147,"")</f>
        <v/>
      </c>
      <c r="DJ147" s="20" t="s">
        <v>248</v>
      </c>
      <c r="DK147" s="20" t="s">
        <v>235</v>
      </c>
      <c r="DL147" s="20" t="s">
        <v>234</v>
      </c>
      <c r="DM147" s="20">
        <v>0</v>
      </c>
      <c r="DN147" s="20">
        <v>0</v>
      </c>
      <c r="DO147" s="20">
        <v>0</v>
      </c>
      <c r="DP147" s="20">
        <v>0</v>
      </c>
      <c r="DQ147" s="20">
        <v>0</v>
      </c>
      <c r="DR147" s="20">
        <v>0</v>
      </c>
      <c r="DS147" s="20">
        <v>0</v>
      </c>
      <c r="DT147" s="20">
        <v>0</v>
      </c>
      <c r="DU147" s="20">
        <v>0</v>
      </c>
      <c r="DW147" s="35">
        <v>45449</v>
      </c>
      <c r="DX147" s="35">
        <v>45469</v>
      </c>
      <c r="DY147" s="20" t="s">
        <v>237</v>
      </c>
      <c r="DZ147" s="35">
        <v>45469</v>
      </c>
      <c r="EA147" s="35" t="s">
        <v>232</v>
      </c>
      <c r="EB147" s="38">
        <v>45471</v>
      </c>
      <c r="EC147" s="35">
        <v>45290</v>
      </c>
      <c r="ED147" s="20" t="s">
        <v>228</v>
      </c>
      <c r="EE147" s="20" t="s">
        <v>247</v>
      </c>
      <c r="EF147" s="20">
        <v>170</v>
      </c>
      <c r="EG147" s="20">
        <v>1</v>
      </c>
      <c r="EH147" s="20">
        <v>1</v>
      </c>
      <c r="EI147" s="20">
        <v>5</v>
      </c>
      <c r="EJ147" s="20">
        <v>0</v>
      </c>
      <c r="EK147" s="20">
        <v>0</v>
      </c>
      <c r="EL147" s="20">
        <v>0</v>
      </c>
      <c r="EM147" s="20">
        <v>0</v>
      </c>
      <c r="EN147" s="20">
        <v>0</v>
      </c>
      <c r="EO147" s="20">
        <v>0</v>
      </c>
      <c r="EP147" s="20">
        <v>0</v>
      </c>
      <c r="EQ147" s="20">
        <v>0</v>
      </c>
      <c r="ER147" s="20">
        <v>0</v>
      </c>
      <c r="ES147" s="34">
        <f>IF(EI147&lt;&gt;"",((EJ147*0.125)+((EK147+EL147+EM147+EN147+EO147)*0.25)+((EP147+EQ147+ER147)*1))/EI147,"")</f>
        <v>0</v>
      </c>
      <c r="ET147" s="35">
        <v>45342</v>
      </c>
      <c r="EU147" s="20" t="s">
        <v>248</v>
      </c>
      <c r="EV147" s="20" t="s">
        <v>247</v>
      </c>
      <c r="EW147" s="20">
        <v>420</v>
      </c>
      <c r="EX147" s="20">
        <v>1</v>
      </c>
      <c r="EY147" s="20">
        <v>1</v>
      </c>
      <c r="EZ147" s="28">
        <v>5</v>
      </c>
      <c r="FA147" s="20">
        <v>0</v>
      </c>
      <c r="FB147" s="20">
        <v>0</v>
      </c>
      <c r="FC147" s="20">
        <v>0</v>
      </c>
      <c r="FD147" s="20">
        <v>2</v>
      </c>
      <c r="FE147" s="20">
        <v>0</v>
      </c>
      <c r="FF147" s="20">
        <v>0</v>
      </c>
      <c r="FG147" s="20">
        <v>1</v>
      </c>
      <c r="FH147" s="20">
        <v>0</v>
      </c>
      <c r="FI147" s="20">
        <v>0</v>
      </c>
      <c r="FJ147" s="46">
        <f>IF(EZ147&lt;&gt;"",((FA147*0.125)+((FB147+FC147+FD147+FE147+FF147)*0.25)+((FG147+FH147+FI147)*1))/EZ147,"")</f>
        <v>0.3</v>
      </c>
      <c r="FK147" s="39">
        <v>27.848004</v>
      </c>
      <c r="FL147" s="39">
        <v>-82.342386000000005</v>
      </c>
      <c r="FM147" s="39">
        <v>27.486178576177867</v>
      </c>
      <c r="FN147" s="39">
        <v>28.209829423822132</v>
      </c>
      <c r="FO147" s="39">
        <v>-82.7516028644675</v>
      </c>
      <c r="FP147" s="39">
        <v>-81.933169135532509</v>
      </c>
      <c r="FQ147" s="39">
        <v>27.124353152355734</v>
      </c>
      <c r="FR147" s="39">
        <v>28.571654847644265</v>
      </c>
      <c r="FS147" s="39">
        <v>-83.160819728934996</v>
      </c>
      <c r="FT147" s="39">
        <v>-81.523952271065014</v>
      </c>
      <c r="FU147" s="35">
        <v>45852</v>
      </c>
      <c r="FV147" s="20" t="s">
        <v>248</v>
      </c>
      <c r="FW147" s="20" t="s">
        <v>355</v>
      </c>
      <c r="FX147" s="20">
        <v>233</v>
      </c>
      <c r="FY147" s="20">
        <v>1</v>
      </c>
      <c r="FZ147" s="20">
        <v>1</v>
      </c>
      <c r="GA147" s="20">
        <v>16</v>
      </c>
      <c r="GB147" s="20">
        <v>0</v>
      </c>
      <c r="GC147" s="20">
        <v>0</v>
      </c>
      <c r="GD147" s="20">
        <v>0</v>
      </c>
      <c r="GE147" s="20">
        <v>0</v>
      </c>
      <c r="GF147" s="20">
        <v>0</v>
      </c>
      <c r="GG147" s="20">
        <v>0</v>
      </c>
      <c r="GH147" s="20">
        <v>0</v>
      </c>
      <c r="GI147" s="20">
        <v>0</v>
      </c>
      <c r="GJ147" s="20">
        <v>0</v>
      </c>
      <c r="GK147" s="34">
        <f>IF(GA147&lt;&gt;"",((GB147*0.125)+((GC147+GD147+GE147+GF147+GG147)*0.25)+((GH147+GI147+GJ147)*1))/GA147,"")</f>
        <v>0</v>
      </c>
      <c r="GL147" s="40">
        <v>45922</v>
      </c>
      <c r="GM147" s="40">
        <v>45966</v>
      </c>
      <c r="GN147" s="20" t="s">
        <v>231</v>
      </c>
      <c r="GO147" s="40">
        <v>45966</v>
      </c>
      <c r="GP147" s="20" t="s">
        <v>232</v>
      </c>
      <c r="GQ147" s="35">
        <v>45982</v>
      </c>
      <c r="HH147" s="34" t="str">
        <f>IF(GX147&lt;&gt;"",((GY147*0.125)+((GZ147+HA147+HB147+HC147+HD147)*0.25)+((HE147+HF147+HG147)*1))/GX147,"")</f>
        <v/>
      </c>
    </row>
    <row r="148" spans="1:216" ht="15" customHeight="1" x14ac:dyDescent="0.35">
      <c r="A148" s="11" t="s">
        <v>1197</v>
      </c>
      <c r="B148" s="12" t="s">
        <v>1198</v>
      </c>
      <c r="C148" s="13">
        <v>43009</v>
      </c>
      <c r="D148" s="13"/>
      <c r="E148" s="14" t="s">
        <v>214</v>
      </c>
      <c r="F148" s="15" t="s">
        <v>1199</v>
      </c>
      <c r="G148" s="15" t="s">
        <v>1200</v>
      </c>
      <c r="H148" s="14" t="s">
        <v>1033</v>
      </c>
      <c r="I148" s="16">
        <v>33760</v>
      </c>
      <c r="J148" s="17">
        <v>19565</v>
      </c>
      <c r="K148" s="18">
        <f ca="1">IF(A148&lt;&gt;"",RANDBETWEEN(1,2000)," ")</f>
        <v>5</v>
      </c>
      <c r="L148" s="17" cm="1">
        <f t="array" ref="L148">IF(A148&lt;&gt;"",SUMPRODUCT(($E$2:$E$1303="Active") * (FK148 &gt;= $FM$2:$FM$1303) * (FK148 &lt;= $FN$2:$FN$1303) * (FL148 &gt;= $FO$2:$FO$1303) * (FL148 &lt;= $FP$2:$FP$1303)),"")</f>
        <v>6</v>
      </c>
      <c r="M148" s="17" cm="1">
        <f t="array" ref="M148">IF(A148&lt;&gt;"",SUMPRODUCT(($E$2:$E$1303="Active") * (FK148 &gt;= $FQ$2:$FQ$1303) * (FK148 &lt;= $FR$2:$FR$1303) * (FL148 &gt;= $FS$2:$FS$1303) * (FL148 &lt;= $FT$2:$FT$1303)),"")</f>
        <v>10</v>
      </c>
      <c r="N148" s="14" t="s">
        <v>287</v>
      </c>
      <c r="O148" s="14" t="s">
        <v>219</v>
      </c>
      <c r="P148" s="15" t="s">
        <v>1201</v>
      </c>
      <c r="Q148" s="14" t="s">
        <v>1202</v>
      </c>
      <c r="R148" s="15" t="s">
        <v>1203</v>
      </c>
      <c r="S148" s="14" t="s">
        <v>224</v>
      </c>
      <c r="T148" s="20" t="s">
        <v>224</v>
      </c>
      <c r="U148" s="21"/>
      <c r="V148" s="22"/>
      <c r="W148" s="22"/>
      <c r="X148" s="22"/>
      <c r="Y148" s="22"/>
      <c r="Z148" s="22"/>
      <c r="AA148" s="48" t="s">
        <v>347</v>
      </c>
      <c r="AB148" s="43">
        <v>46014.375</v>
      </c>
      <c r="AC148" s="24">
        <v>46023</v>
      </c>
      <c r="AD148" s="25">
        <v>868</v>
      </c>
      <c r="AE148" s="25">
        <v>1378</v>
      </c>
      <c r="AF148" s="26">
        <v>1497</v>
      </c>
      <c r="AG148" s="20">
        <v>1596</v>
      </c>
      <c r="AH148" s="22">
        <v>1960</v>
      </c>
      <c r="AI148" s="26">
        <v>2236</v>
      </c>
      <c r="AN148" s="27">
        <f>IF(COUNT(DV148,ES148,FJ148,GK148,HH148)&gt;0,AVERAGE(DV148,ES148,FJ148,GK148,HH148),"")</f>
        <v>3.5000000000000003E-2</v>
      </c>
      <c r="AO148" s="28">
        <f>IF((E148&lt;&gt;""),COUNTA(AP148:BW148)+COUNTIF(T148,"No"),"")</f>
        <v>0</v>
      </c>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30">
        <v>44012</v>
      </c>
      <c r="BY148" s="30">
        <v>44020</v>
      </c>
      <c r="BZ148" s="14" t="s">
        <v>228</v>
      </c>
      <c r="CA148" s="30">
        <v>44056</v>
      </c>
      <c r="CB148" s="14" t="s">
        <v>232</v>
      </c>
      <c r="CC148" s="31">
        <v>43801</v>
      </c>
      <c r="CD148" s="32" t="s">
        <v>228</v>
      </c>
      <c r="CE148" s="33" t="s">
        <v>425</v>
      </c>
      <c r="CF148" s="33" t="s">
        <v>325</v>
      </c>
      <c r="CG148" s="29">
        <v>631</v>
      </c>
      <c r="CH148" s="29">
        <v>2</v>
      </c>
      <c r="CI148" s="29">
        <v>2</v>
      </c>
      <c r="CJ148" s="29">
        <v>10</v>
      </c>
      <c r="CK148" s="29">
        <v>1</v>
      </c>
      <c r="CL148" s="29">
        <v>0</v>
      </c>
      <c r="CM148" s="29">
        <v>0</v>
      </c>
      <c r="CN148" s="34">
        <f>IF(CJ148&gt;0,((CK148*0.125)+(CL148*0.25)+(CM148*1))/CJ148,"")</f>
        <v>1.2500000000000001E-2</v>
      </c>
      <c r="CO148" s="35">
        <v>44865</v>
      </c>
      <c r="CP148" s="35">
        <v>44880</v>
      </c>
      <c r="CQ148" s="20" t="s">
        <v>237</v>
      </c>
      <c r="CR148" s="35">
        <v>44880</v>
      </c>
      <c r="CS148" s="20" t="s">
        <v>232</v>
      </c>
      <c r="CT148" s="35">
        <v>44886</v>
      </c>
      <c r="CU148" s="35">
        <v>44532</v>
      </c>
      <c r="CV148" s="11" t="s">
        <v>228</v>
      </c>
      <c r="CW148" s="20" t="s">
        <v>233</v>
      </c>
      <c r="CX148" s="11" t="s">
        <v>234</v>
      </c>
      <c r="CY148" s="20">
        <v>661</v>
      </c>
      <c r="CZ148" s="36">
        <v>2</v>
      </c>
      <c r="DA148" s="36">
        <v>2</v>
      </c>
      <c r="DB148" s="36">
        <v>10</v>
      </c>
      <c r="DC148" s="36">
        <v>0</v>
      </c>
      <c r="DD148" s="36">
        <v>0</v>
      </c>
      <c r="DE148" s="36">
        <v>0</v>
      </c>
      <c r="DF148" s="36">
        <v>0</v>
      </c>
      <c r="DG148" s="36">
        <v>0</v>
      </c>
      <c r="DH148" s="37">
        <f>IF(DB148&gt;0,((DC148*0.125)+(DD148*0.25)+(DE148*0.25)+(DF148*1)+(DG148*1))/DB148,"")</f>
        <v>0</v>
      </c>
      <c r="DI148" s="35">
        <v>44866</v>
      </c>
      <c r="DJ148" s="20" t="s">
        <v>248</v>
      </c>
      <c r="DK148" s="20" t="s">
        <v>235</v>
      </c>
      <c r="DL148" s="20" t="s">
        <v>234</v>
      </c>
      <c r="DM148" s="20">
        <v>678</v>
      </c>
      <c r="DN148" s="20">
        <v>2</v>
      </c>
      <c r="DO148" s="20">
        <v>2</v>
      </c>
      <c r="DP148" s="20">
        <v>8</v>
      </c>
      <c r="DQ148" s="20">
        <v>0</v>
      </c>
      <c r="DR148" s="20">
        <v>0</v>
      </c>
      <c r="DS148" s="20">
        <v>0</v>
      </c>
      <c r="DT148" s="20">
        <v>0</v>
      </c>
      <c r="DU148" s="20">
        <v>0</v>
      </c>
      <c r="DV148" s="37" cm="1">
        <f t="array" ref="DV148">IF(AND(DI148:DP148&lt;&gt;""),((DQ148*0.125)+(DR148*0.25)+(DS148*0.25)+(DT148*1)+(DU148*1))/DP148,"")</f>
        <v>0</v>
      </c>
      <c r="DW148" s="35">
        <v>45448</v>
      </c>
      <c r="DX148" s="35">
        <v>45463</v>
      </c>
      <c r="DY148" s="20" t="s">
        <v>237</v>
      </c>
      <c r="DZ148" s="35">
        <v>45463</v>
      </c>
      <c r="EA148" s="35" t="s">
        <v>232</v>
      </c>
      <c r="EB148" s="38">
        <v>45471</v>
      </c>
      <c r="EC148" s="35">
        <v>45265</v>
      </c>
      <c r="ED148" s="20" t="s">
        <v>228</v>
      </c>
      <c r="EE148" s="20" t="s">
        <v>247</v>
      </c>
      <c r="EF148" s="20">
        <v>750</v>
      </c>
      <c r="EG148" s="20">
        <v>2</v>
      </c>
      <c r="EH148" s="20">
        <v>2</v>
      </c>
      <c r="EI148" s="20">
        <v>10</v>
      </c>
      <c r="EJ148" s="20">
        <v>0</v>
      </c>
      <c r="EK148" s="20">
        <v>0</v>
      </c>
      <c r="EL148" s="20">
        <v>0</v>
      </c>
      <c r="EM148" s="20">
        <v>0</v>
      </c>
      <c r="EN148" s="20">
        <v>0</v>
      </c>
      <c r="EO148" s="20">
        <v>0</v>
      </c>
      <c r="EP148" s="20">
        <v>0</v>
      </c>
      <c r="EQ148" s="20">
        <v>0</v>
      </c>
      <c r="ER148" s="20">
        <v>0</v>
      </c>
      <c r="ES148" s="34">
        <f>IF(EI148&lt;&gt;"",((EJ148*0.125)+((EK148+EL148+EM148+EN148+EO148)*0.25)+((EP148+EQ148+ER148)*1))/EI148,"")</f>
        <v>0</v>
      </c>
      <c r="ET148" s="35">
        <v>45519</v>
      </c>
      <c r="EU148" s="20" t="s">
        <v>248</v>
      </c>
      <c r="EV148" s="20" t="s">
        <v>234</v>
      </c>
      <c r="EW148" s="20">
        <v>915</v>
      </c>
      <c r="EX148" s="20">
        <v>3</v>
      </c>
      <c r="EY148" s="20">
        <v>3</v>
      </c>
      <c r="EZ148" s="20">
        <v>25</v>
      </c>
      <c r="FA148" s="20">
        <v>0</v>
      </c>
      <c r="FB148" s="20">
        <v>0</v>
      </c>
      <c r="FC148" s="20">
        <v>0</v>
      </c>
      <c r="FD148" s="20">
        <v>0</v>
      </c>
      <c r="FE148" s="20">
        <v>0</v>
      </c>
      <c r="FF148" s="20">
        <v>0</v>
      </c>
      <c r="FG148" s="20">
        <v>0</v>
      </c>
      <c r="FH148" s="20">
        <v>0</v>
      </c>
      <c r="FI148" s="20">
        <v>0</v>
      </c>
      <c r="FJ148" s="34">
        <v>0</v>
      </c>
      <c r="FK148" s="39">
        <v>27.900791999999999</v>
      </c>
      <c r="FL148" s="39">
        <v>-82.714423999999994</v>
      </c>
      <c r="FM148" s="39">
        <v>27.538966576177867</v>
      </c>
      <c r="FN148" s="39">
        <v>28.262617423822132</v>
      </c>
      <c r="FO148" s="39">
        <v>-83.123840320032684</v>
      </c>
      <c r="FP148" s="39">
        <v>-82.305007679967304</v>
      </c>
      <c r="FQ148" s="39">
        <v>27.177141152355734</v>
      </c>
      <c r="FR148" s="39">
        <v>28.624442847644264</v>
      </c>
      <c r="FS148" s="39">
        <v>-83.533256640065375</v>
      </c>
      <c r="FT148" s="39">
        <v>-81.895591359934613</v>
      </c>
      <c r="FU148" s="35">
        <v>45721</v>
      </c>
      <c r="FV148" s="20" t="s">
        <v>248</v>
      </c>
      <c r="FW148" s="20" t="s">
        <v>247</v>
      </c>
      <c r="FX148" s="20">
        <v>1045</v>
      </c>
      <c r="FY148" s="20">
        <v>2</v>
      </c>
      <c r="FZ148" s="20">
        <v>2</v>
      </c>
      <c r="GA148" s="20">
        <v>25</v>
      </c>
      <c r="GB148" s="20">
        <v>0</v>
      </c>
      <c r="GC148" s="20">
        <v>0</v>
      </c>
      <c r="GD148" s="20">
        <v>1</v>
      </c>
      <c r="GE148" s="20">
        <v>1</v>
      </c>
      <c r="GF148" s="20">
        <v>0</v>
      </c>
      <c r="GG148" s="20">
        <v>0</v>
      </c>
      <c r="GH148" s="20">
        <v>2</v>
      </c>
      <c r="GI148" s="20">
        <v>0</v>
      </c>
      <c r="GJ148" s="20">
        <v>1</v>
      </c>
      <c r="GK148" s="34">
        <f>IF(GA148&lt;&gt;"",((GB148*0.125)+((GC148+GD148+GE148+GF148+GG148)*0.25)+((GH148+GI148+GJ148)*1))/GA148,"")</f>
        <v>0.14000000000000001</v>
      </c>
      <c r="GL148" s="40">
        <v>45869</v>
      </c>
      <c r="GM148" s="40">
        <v>45897</v>
      </c>
      <c r="GN148" s="20" t="s">
        <v>237</v>
      </c>
      <c r="GO148" s="35">
        <v>45897</v>
      </c>
      <c r="GP148" s="20" t="s">
        <v>232</v>
      </c>
      <c r="GQ148" s="35">
        <v>45905</v>
      </c>
      <c r="HH148" s="34" t="str">
        <f>IF(GX148&lt;&gt;"",((GY148*0.125)+((GZ148+HA148+HB148+HC148+HD148)*0.25)+((HE148+HF148+HG148)*1))/GX148,"")</f>
        <v/>
      </c>
    </row>
    <row r="149" spans="1:216" ht="15" customHeight="1" x14ac:dyDescent="0.35">
      <c r="A149" s="11" t="s">
        <v>1204</v>
      </c>
      <c r="B149" s="12" t="s">
        <v>1205</v>
      </c>
      <c r="C149" s="13">
        <v>43009</v>
      </c>
      <c r="D149" s="13">
        <v>45800</v>
      </c>
      <c r="E149" s="14" t="s">
        <v>214</v>
      </c>
      <c r="F149" s="15" t="s">
        <v>1206</v>
      </c>
      <c r="G149" s="15" t="s">
        <v>1207</v>
      </c>
      <c r="H149" s="14" t="s">
        <v>1033</v>
      </c>
      <c r="I149" s="16">
        <v>33610</v>
      </c>
      <c r="J149" s="17">
        <v>45218</v>
      </c>
      <c r="K149" s="18">
        <f ca="1">IF(A149&lt;&gt;"",RANDBETWEEN(1,2000)," ")</f>
        <v>961</v>
      </c>
      <c r="L149" s="17" cm="1">
        <f t="array" ref="L149">IF(A149&lt;&gt;"",SUMPRODUCT(($E$2:$E$1303="Active") * (FK149 &gt;= $FM$2:$FM$1303) * (FK149 &lt;= $FN$2:$FN$1303) * (FL149 &gt;= $FO$2:$FO$1303) * (FL149 &lt;= $FP$2:$FP$1303)),"")</f>
        <v>8</v>
      </c>
      <c r="M149" s="17" cm="1">
        <f t="array" ref="M149">IF(A149&lt;&gt;"",SUMPRODUCT(($E$2:$E$1303="Active") * (FK149 &gt;= $FQ$2:$FQ$1303) * (FK149 &lt;= $FR$2:$FR$1303) * (FL149 &gt;= $FS$2:$FS$1303) * (FL149 &lt;= $FT$2:$FT$1303)),"")</f>
        <v>10</v>
      </c>
      <c r="N149" s="14" t="s">
        <v>287</v>
      </c>
      <c r="O149" s="14" t="s">
        <v>219</v>
      </c>
      <c r="P149" s="15" t="s">
        <v>1208</v>
      </c>
      <c r="Q149" s="14" t="s">
        <v>1209</v>
      </c>
      <c r="R149" s="15" t="s">
        <v>1210</v>
      </c>
      <c r="S149" s="14" t="s">
        <v>224</v>
      </c>
      <c r="T149" s="20" t="s">
        <v>224</v>
      </c>
      <c r="U149" s="21"/>
      <c r="V149" s="22"/>
      <c r="W149" s="22"/>
      <c r="X149" s="22"/>
      <c r="Y149" s="22"/>
      <c r="Z149" s="22"/>
      <c r="AA149" s="48" t="s">
        <v>347</v>
      </c>
      <c r="AB149" s="43">
        <v>46022.375</v>
      </c>
      <c r="AC149" s="24">
        <v>46023</v>
      </c>
      <c r="AD149" s="25">
        <v>373</v>
      </c>
      <c r="AE149" s="25">
        <v>401</v>
      </c>
      <c r="AF149" s="26">
        <v>415</v>
      </c>
      <c r="AG149" s="20">
        <v>496</v>
      </c>
      <c r="AH149" s="22">
        <v>472</v>
      </c>
      <c r="AI149" s="26">
        <v>773</v>
      </c>
      <c r="AN149" s="27">
        <f>IF(COUNT(DV149,ES149,FJ149,GK149,HH149)&gt;0,AVERAGE(DV149,ES149,FJ149,GK149,HH149),"")</f>
        <v>0.20606275303643723</v>
      </c>
      <c r="AO149" s="28">
        <f>IF((E149&lt;&gt;""),COUNTA(AP149:BW149)+COUNTIF(T149,"No"),"")</f>
        <v>0</v>
      </c>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30">
        <v>44012</v>
      </c>
      <c r="BY149" s="30">
        <v>44020</v>
      </c>
      <c r="BZ149" s="14" t="s">
        <v>228</v>
      </c>
      <c r="CA149" s="30">
        <v>44056</v>
      </c>
      <c r="CB149" s="14" t="s">
        <v>232</v>
      </c>
      <c r="CC149" s="31">
        <v>43808</v>
      </c>
      <c r="CD149" s="32" t="s">
        <v>228</v>
      </c>
      <c r="CE149" s="33" t="s">
        <v>291</v>
      </c>
      <c r="CF149" s="33" t="s">
        <v>292</v>
      </c>
      <c r="CG149" s="29">
        <v>315</v>
      </c>
      <c r="CH149" s="29">
        <v>6</v>
      </c>
      <c r="CI149" s="29">
        <v>4</v>
      </c>
      <c r="CJ149" s="29">
        <v>20</v>
      </c>
      <c r="CK149" s="29">
        <v>3</v>
      </c>
      <c r="CL149" s="29">
        <v>6</v>
      </c>
      <c r="CM149" s="29">
        <v>3</v>
      </c>
      <c r="CN149" s="34">
        <f>IF(CJ149&gt;0,((CK149*0.125)+(CL149*0.25)+(CM149*1))/CJ149,"")</f>
        <v>0.24374999999999999</v>
      </c>
      <c r="CO149" s="35">
        <v>44634</v>
      </c>
      <c r="CP149" s="35">
        <v>44649</v>
      </c>
      <c r="CQ149" s="20" t="s">
        <v>237</v>
      </c>
      <c r="CR149" s="35">
        <v>44657</v>
      </c>
      <c r="CS149" s="20" t="s">
        <v>232</v>
      </c>
      <c r="CT149" s="35">
        <v>44652</v>
      </c>
      <c r="CU149" s="35">
        <v>44440</v>
      </c>
      <c r="CV149" s="11" t="s">
        <v>228</v>
      </c>
      <c r="CW149" s="20" t="s">
        <v>233</v>
      </c>
      <c r="CX149" s="11" t="s">
        <v>234</v>
      </c>
      <c r="CY149" s="20">
        <v>160</v>
      </c>
      <c r="CZ149" s="36">
        <v>1</v>
      </c>
      <c r="DA149" s="36">
        <v>1</v>
      </c>
      <c r="DB149" s="36">
        <v>5</v>
      </c>
      <c r="DC149" s="36">
        <v>0</v>
      </c>
      <c r="DD149" s="36">
        <v>0</v>
      </c>
      <c r="DE149" s="36">
        <v>0</v>
      </c>
      <c r="DF149" s="36">
        <v>1</v>
      </c>
      <c r="DG149" s="36">
        <v>0</v>
      </c>
      <c r="DH149" s="37">
        <f>IF(DB149&gt;0,((DC149*0.125)+(DD149*0.25)+(DE149*0.25)+(DF149*1)+(DG149*1))/DB149,"")</f>
        <v>0.2</v>
      </c>
      <c r="DI149" s="35">
        <v>44774</v>
      </c>
      <c r="DJ149" s="20" t="s">
        <v>228</v>
      </c>
      <c r="DK149" s="20" t="s">
        <v>235</v>
      </c>
      <c r="DL149" s="20" t="s">
        <v>234</v>
      </c>
      <c r="DM149" s="20">
        <v>227</v>
      </c>
      <c r="DN149" s="20">
        <v>1</v>
      </c>
      <c r="DO149" s="20">
        <v>1</v>
      </c>
      <c r="DP149" s="20">
        <v>5</v>
      </c>
      <c r="DQ149" s="20">
        <v>0</v>
      </c>
      <c r="DR149" s="20">
        <v>0</v>
      </c>
      <c r="DS149" s="20">
        <v>0</v>
      </c>
      <c r="DT149" s="20">
        <v>0</v>
      </c>
      <c r="DU149" s="20">
        <v>0</v>
      </c>
      <c r="DV149" s="37" cm="1">
        <f t="array" ref="DV149">IF(AND(DI149:DP149&lt;&gt;""),((DQ149*0.125)+(DR149*0.25)+(DS149*0.25)+(DT149*1)+(DU149*1))/DP149,"")</f>
        <v>0</v>
      </c>
      <c r="DW149" s="35">
        <v>45448</v>
      </c>
      <c r="DX149" s="35">
        <v>45463</v>
      </c>
      <c r="DY149" s="20" t="s">
        <v>237</v>
      </c>
      <c r="DZ149" s="35">
        <v>45463</v>
      </c>
      <c r="EA149" s="35" t="s">
        <v>232</v>
      </c>
      <c r="EB149" s="38">
        <v>45471</v>
      </c>
      <c r="EC149" s="35">
        <v>45113</v>
      </c>
      <c r="ED149" s="20" t="s">
        <v>228</v>
      </c>
      <c r="EE149" s="20" t="s">
        <v>247</v>
      </c>
      <c r="EF149" s="20">
        <v>188</v>
      </c>
      <c r="EG149" s="20">
        <v>4</v>
      </c>
      <c r="EH149" s="20">
        <v>4</v>
      </c>
      <c r="EI149" s="20">
        <v>20</v>
      </c>
      <c r="EJ149" s="20">
        <v>0</v>
      </c>
      <c r="EK149" s="20">
        <v>0</v>
      </c>
      <c r="EL149" s="20">
        <v>0</v>
      </c>
      <c r="EM149" s="20">
        <v>5</v>
      </c>
      <c r="EN149" s="20">
        <v>0</v>
      </c>
      <c r="EO149" s="20">
        <v>0</v>
      </c>
      <c r="EP149" s="20">
        <v>0</v>
      </c>
      <c r="EQ149" s="20">
        <v>0</v>
      </c>
      <c r="ER149" s="20">
        <v>0</v>
      </c>
      <c r="ES149" s="34">
        <f>IF(EI149&lt;&gt;"",((EJ149*0.125)+((EK149+EL149+EM149+EN149+EO149)*0.25)+((EP149+EQ149+ER149)*1))/EI149,"")</f>
        <v>6.25E-2</v>
      </c>
      <c r="ET149" s="35">
        <v>45450</v>
      </c>
      <c r="EU149" s="20" t="s">
        <v>248</v>
      </c>
      <c r="EV149" s="20" t="s">
        <v>247</v>
      </c>
      <c r="EW149" s="20">
        <v>247</v>
      </c>
      <c r="EX149" s="20">
        <v>3</v>
      </c>
      <c r="EY149" s="20">
        <v>3</v>
      </c>
      <c r="EZ149" s="28">
        <f>247*0.08</f>
        <v>19.760000000000002</v>
      </c>
      <c r="FA149" s="20">
        <v>0</v>
      </c>
      <c r="FB149" s="20">
        <v>0</v>
      </c>
      <c r="FC149" s="20">
        <v>0</v>
      </c>
      <c r="FD149" s="20">
        <v>15</v>
      </c>
      <c r="FE149" s="20">
        <v>0</v>
      </c>
      <c r="FF149" s="20">
        <v>0</v>
      </c>
      <c r="FG149" s="20">
        <v>3</v>
      </c>
      <c r="FH149" s="20">
        <v>1</v>
      </c>
      <c r="FI149" s="20">
        <v>1</v>
      </c>
      <c r="FJ149" s="46">
        <f>IF(EZ149&lt;&gt;"",((FA149*0.125)+((FB149+FC149+FD149+FE149+FF149)*0.25)+((FG149+FH149+FI149)*1))/EZ149,"")</f>
        <v>0.44281376518218618</v>
      </c>
      <c r="FK149" s="39">
        <v>28.001528</v>
      </c>
      <c r="FL149" s="39">
        <v>-82.376778999999999</v>
      </c>
      <c r="FM149" s="39">
        <v>27.639702576177868</v>
      </c>
      <c r="FN149" s="39">
        <v>28.363353423822133</v>
      </c>
      <c r="FO149" s="39">
        <v>-82.786577449671242</v>
      </c>
      <c r="FP149" s="39">
        <v>-81.966980550328756</v>
      </c>
      <c r="FQ149" s="39">
        <v>27.277877152355735</v>
      </c>
      <c r="FR149" s="39">
        <v>28.725178847644266</v>
      </c>
      <c r="FS149" s="39">
        <v>-83.19637589934247</v>
      </c>
      <c r="FT149" s="39">
        <v>-81.557182100657528</v>
      </c>
      <c r="FU149" s="35">
        <v>45792</v>
      </c>
      <c r="FV149" s="20" t="s">
        <v>248</v>
      </c>
      <c r="FW149" s="20" t="s">
        <v>258</v>
      </c>
      <c r="FX149" s="20">
        <v>231</v>
      </c>
      <c r="FY149" s="20">
        <v>2</v>
      </c>
      <c r="FZ149" s="20">
        <v>2</v>
      </c>
      <c r="GA149" s="20">
        <v>20</v>
      </c>
      <c r="GB149" s="20">
        <v>0</v>
      </c>
      <c r="GC149" s="20">
        <v>0</v>
      </c>
      <c r="GD149" s="20">
        <v>0</v>
      </c>
      <c r="GE149" s="20">
        <v>6</v>
      </c>
      <c r="GF149" s="20">
        <v>0</v>
      </c>
      <c r="GG149" s="20">
        <v>0</v>
      </c>
      <c r="GH149" s="20">
        <v>8</v>
      </c>
      <c r="GI149" s="20">
        <v>1</v>
      </c>
      <c r="GJ149" s="20">
        <v>0</v>
      </c>
      <c r="GK149" s="46">
        <f>IF(GA149&lt;&gt;"",((GB149*0.125)+((GC149+GD149+GE149+GF149+GG149)*0.25)+((GH149+GI149+GJ149)*1))/GA149,"")</f>
        <v>0.52500000000000002</v>
      </c>
      <c r="GL149" s="40">
        <v>45869</v>
      </c>
      <c r="GM149" s="40">
        <v>45896</v>
      </c>
      <c r="GN149" s="20" t="s">
        <v>237</v>
      </c>
      <c r="GO149" s="35">
        <v>45896</v>
      </c>
      <c r="GP149" s="20" t="s">
        <v>232</v>
      </c>
      <c r="GQ149" s="35">
        <v>45961</v>
      </c>
      <c r="GR149" s="35">
        <v>46070</v>
      </c>
      <c r="GS149" s="20" t="s">
        <v>248</v>
      </c>
      <c r="GT149" s="20" t="s">
        <v>247</v>
      </c>
      <c r="GU149" s="20">
        <v>821</v>
      </c>
      <c r="GV149" s="20">
        <v>2</v>
      </c>
      <c r="GW149" s="20">
        <v>2</v>
      </c>
      <c r="GX149" s="20">
        <v>25</v>
      </c>
      <c r="GY149" s="20">
        <v>0</v>
      </c>
      <c r="GZ149" s="20">
        <v>0</v>
      </c>
      <c r="HA149" s="20">
        <v>0</v>
      </c>
      <c r="HB149" s="20">
        <v>0</v>
      </c>
      <c r="HC149" s="20">
        <v>0</v>
      </c>
      <c r="HD149" s="20">
        <v>0</v>
      </c>
      <c r="HE149" s="20">
        <v>0</v>
      </c>
      <c r="HF149" s="20">
        <v>0</v>
      </c>
      <c r="HG149" s="20">
        <v>0</v>
      </c>
      <c r="HH149" s="41">
        <f>IF(GX149&lt;&gt;"",((GY149*0.125)+((GZ149+HA149+HB149+HC149+HD149)*0.25)+((HE149+HF149+HG149)*1))/GX149,"")</f>
        <v>0</v>
      </c>
    </row>
    <row r="150" spans="1:216" ht="15" customHeight="1" x14ac:dyDescent="0.35">
      <c r="A150" s="11" t="s">
        <v>1211</v>
      </c>
      <c r="B150" s="12" t="s">
        <v>1212</v>
      </c>
      <c r="C150" s="13">
        <v>43009</v>
      </c>
      <c r="D150" s="13">
        <v>45471</v>
      </c>
      <c r="E150" s="14" t="s">
        <v>214</v>
      </c>
      <c r="F150" s="15" t="s">
        <v>1213</v>
      </c>
      <c r="G150" s="15" t="s">
        <v>1214</v>
      </c>
      <c r="H150" s="14" t="s">
        <v>1033</v>
      </c>
      <c r="I150" s="16">
        <v>33559</v>
      </c>
      <c r="J150" s="17">
        <v>16675</v>
      </c>
      <c r="K150" s="18">
        <f ca="1">IF(A150&lt;&gt;"",RANDBETWEEN(1,2000)," ")</f>
        <v>1062</v>
      </c>
      <c r="L150" s="17" cm="1">
        <f t="array" ref="L150">IF(A150&lt;&gt;"",SUMPRODUCT(($E$2:$E$1303="Active") * (FK150 &gt;= $FM$2:$FM$1303) * (FK150 &lt;= $FN$2:$FN$1303) * (FL150 &gt;= $FO$2:$FO$1303) * (FL150 &lt;= $FP$2:$FP$1303)),"")</f>
        <v>9</v>
      </c>
      <c r="M150" s="17" cm="1">
        <f t="array" ref="M150">IF(A150&lt;&gt;"",SUMPRODUCT(($E$2:$E$1303="Active") * (FK150 &gt;= $FQ$2:$FQ$1303) * (FK150 &lt;= $FR$2:$FR$1303) * (FL150 &gt;= $FS$2:$FS$1303) * (FL150 &lt;= $FT$2:$FT$1303)),"")</f>
        <v>10</v>
      </c>
      <c r="N150" s="14" t="s">
        <v>287</v>
      </c>
      <c r="O150" s="14" t="s">
        <v>219</v>
      </c>
      <c r="P150" s="15" t="s">
        <v>1215</v>
      </c>
      <c r="Q150" s="14" t="s">
        <v>1216</v>
      </c>
      <c r="R150" s="15" t="s">
        <v>1217</v>
      </c>
      <c r="S150" s="14" t="s">
        <v>224</v>
      </c>
      <c r="T150" s="20" t="s">
        <v>224</v>
      </c>
      <c r="U150" s="21"/>
      <c r="V150" s="22"/>
      <c r="W150" s="22"/>
      <c r="X150" s="22"/>
      <c r="Y150" s="22"/>
      <c r="Z150" s="22"/>
      <c r="AA150" s="48" t="s">
        <v>347</v>
      </c>
      <c r="AB150" s="43">
        <v>46009.5</v>
      </c>
      <c r="AC150" s="24">
        <v>46023</v>
      </c>
      <c r="AD150" s="25">
        <v>101</v>
      </c>
      <c r="AE150" s="25">
        <v>135</v>
      </c>
      <c r="AF150" s="26">
        <v>111</v>
      </c>
      <c r="AG150" s="20">
        <v>160</v>
      </c>
      <c r="AH150" s="22">
        <v>209</v>
      </c>
      <c r="AI150" s="26">
        <v>217</v>
      </c>
      <c r="AN150" s="27">
        <f>IF(COUNT(DV150,ES150,FJ150,GK150,HH150)&gt;0,AVERAGE(DV150,ES150,FJ150,GK150,HH150),"")</f>
        <v>5.9374999999999997E-2</v>
      </c>
      <c r="AO150" s="28">
        <f>IF((E150&lt;&gt;""),COUNTA(AP150:BW150)+COUNTIF(T150,"No"),"")</f>
        <v>0</v>
      </c>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30">
        <v>44012</v>
      </c>
      <c r="BY150" s="30">
        <v>44020</v>
      </c>
      <c r="BZ150" s="14" t="s">
        <v>228</v>
      </c>
      <c r="CA150" s="30">
        <v>44056</v>
      </c>
      <c r="CB150" s="14" t="s">
        <v>232</v>
      </c>
      <c r="CC150" s="31">
        <v>43908</v>
      </c>
      <c r="CD150" s="32" t="s">
        <v>364</v>
      </c>
      <c r="CE150" s="33" t="s">
        <v>282</v>
      </c>
      <c r="CF150" s="33" t="s">
        <v>247</v>
      </c>
      <c r="CG150" s="29">
        <v>105</v>
      </c>
      <c r="CH150" s="29">
        <v>1</v>
      </c>
      <c r="CI150" s="29">
        <v>1</v>
      </c>
      <c r="CJ150" s="29">
        <v>5</v>
      </c>
      <c r="CK150" s="29">
        <v>0</v>
      </c>
      <c r="CL150" s="29">
        <v>0</v>
      </c>
      <c r="CM150" s="29">
        <v>5</v>
      </c>
      <c r="CN150" s="53">
        <f>IF(CJ150&gt;0,((CK150*0.125)+(CL150*0.25)+(CM150*1))/CJ150,"")</f>
        <v>1</v>
      </c>
      <c r="CO150" s="35">
        <v>44634</v>
      </c>
      <c r="CP150" s="35">
        <v>44649</v>
      </c>
      <c r="CQ150" s="20" t="s">
        <v>237</v>
      </c>
      <c r="CR150" s="35">
        <v>44657</v>
      </c>
      <c r="CS150" s="20" t="s">
        <v>232</v>
      </c>
      <c r="CT150" s="35">
        <v>44652</v>
      </c>
      <c r="CU150" s="35">
        <v>44256</v>
      </c>
      <c r="CV150" s="11" t="s">
        <v>228</v>
      </c>
      <c r="CW150" s="11" t="s">
        <v>293</v>
      </c>
      <c r="CX150" s="11" t="s">
        <v>247</v>
      </c>
      <c r="CY150" s="20">
        <v>120</v>
      </c>
      <c r="CZ150" s="36">
        <v>1</v>
      </c>
      <c r="DA150" s="36">
        <v>1</v>
      </c>
      <c r="DB150" s="36">
        <v>5</v>
      </c>
      <c r="DC150" s="36">
        <v>0</v>
      </c>
      <c r="DD150" s="36">
        <v>0</v>
      </c>
      <c r="DE150" s="36">
        <v>1</v>
      </c>
      <c r="DF150" s="36">
        <v>0</v>
      </c>
      <c r="DG150" s="36">
        <v>0</v>
      </c>
      <c r="DH150" s="37">
        <f>IF(DB150&gt;0,((DC150*0.125)+(DD150*0.25)+(DE150*0.25)+(DF150*1)+(DG150*1))/DB150,"")</f>
        <v>0.05</v>
      </c>
      <c r="DI150" s="35">
        <v>44866</v>
      </c>
      <c r="DJ150" s="20" t="s">
        <v>228</v>
      </c>
      <c r="DK150" s="20" t="s">
        <v>235</v>
      </c>
      <c r="DL150" s="20" t="s">
        <v>234</v>
      </c>
      <c r="DM150" s="20">
        <v>56</v>
      </c>
      <c r="DN150" s="20">
        <v>1</v>
      </c>
      <c r="DO150" s="20">
        <v>1</v>
      </c>
      <c r="DP150" s="20">
        <v>5</v>
      </c>
      <c r="DQ150" s="20">
        <v>0</v>
      </c>
      <c r="DR150" s="20">
        <v>0</v>
      </c>
      <c r="DS150" s="20">
        <v>1</v>
      </c>
      <c r="DT150" s="20">
        <v>0</v>
      </c>
      <c r="DU150" s="20">
        <v>0</v>
      </c>
      <c r="DV150" s="37" cm="1">
        <f t="array" ref="DV150">IF(AND(DI150:DP150&lt;&gt;""),((DQ150*0.125)+(DR150*0.25)+(DS150*0.25)+(DT150*1)+(DU150*1))/DP150,"")</f>
        <v>0.05</v>
      </c>
      <c r="DW150" s="35">
        <v>45448</v>
      </c>
      <c r="DX150" s="35">
        <v>45463</v>
      </c>
      <c r="DY150" s="20" t="s">
        <v>237</v>
      </c>
      <c r="DZ150" s="35">
        <v>45463</v>
      </c>
      <c r="EA150" s="35" t="s">
        <v>232</v>
      </c>
      <c r="EB150" s="38">
        <v>45471</v>
      </c>
      <c r="EC150" s="35">
        <v>45289</v>
      </c>
      <c r="ED150" s="20" t="s">
        <v>228</v>
      </c>
      <c r="EE150" s="20" t="s">
        <v>247</v>
      </c>
      <c r="EF150" s="20">
        <v>55</v>
      </c>
      <c r="EG150" s="20">
        <v>1</v>
      </c>
      <c r="EH150" s="20">
        <v>1</v>
      </c>
      <c r="EI150" s="20">
        <v>5</v>
      </c>
      <c r="EJ150" s="20">
        <v>0</v>
      </c>
      <c r="EK150" s="20">
        <v>0</v>
      </c>
      <c r="EL150" s="20">
        <v>0</v>
      </c>
      <c r="EM150" s="20">
        <v>0</v>
      </c>
      <c r="EN150" s="20">
        <v>0</v>
      </c>
      <c r="EO150" s="20">
        <v>0</v>
      </c>
      <c r="EP150" s="20">
        <v>0</v>
      </c>
      <c r="EQ150" s="20">
        <v>0</v>
      </c>
      <c r="ER150" s="20">
        <v>0</v>
      </c>
      <c r="ES150" s="34">
        <f>IF(EI150&lt;&gt;"",((EJ150*0.125)+((EK150+EL150+EM150+EN150+EO150)*0.25)+((EP150+EQ150+ER150)*1))/EI150,"")</f>
        <v>0</v>
      </c>
      <c r="ET150" s="35">
        <v>45513</v>
      </c>
      <c r="EU150" s="20" t="s">
        <v>248</v>
      </c>
      <c r="EV150" s="20" t="s">
        <v>234</v>
      </c>
      <c r="EW150" s="20">
        <v>105</v>
      </c>
      <c r="EX150" s="20">
        <v>1</v>
      </c>
      <c r="EY150" s="20">
        <v>1</v>
      </c>
      <c r="EZ150" s="20">
        <v>8</v>
      </c>
      <c r="FA150" s="20">
        <v>0</v>
      </c>
      <c r="FB150" s="20">
        <v>0</v>
      </c>
      <c r="FC150" s="20">
        <v>2</v>
      </c>
      <c r="FD150" s="20">
        <v>0</v>
      </c>
      <c r="FE150" s="20">
        <v>0</v>
      </c>
      <c r="FF150" s="20">
        <v>0</v>
      </c>
      <c r="FG150" s="20">
        <v>0</v>
      </c>
      <c r="FH150" s="20">
        <v>0</v>
      </c>
      <c r="FI150" s="20">
        <v>0</v>
      </c>
      <c r="FJ150" s="34">
        <f>IF(EZ150&lt;&gt;"",((FA150*0.125)+((FB150+FC150+FD150+FE150+FF150)*0.25)+((FG150+FH150+FI150)*1))/EZ150,"")</f>
        <v>6.25E-2</v>
      </c>
      <c r="FK150" s="39">
        <v>28.154743</v>
      </c>
      <c r="FL150" s="39">
        <v>-82.400237000000004</v>
      </c>
      <c r="FM150" s="39">
        <v>27.792917576177867</v>
      </c>
      <c r="FN150" s="39">
        <v>28.516568423822132</v>
      </c>
      <c r="FO150" s="39">
        <v>-82.810620456499521</v>
      </c>
      <c r="FP150" s="39">
        <v>-81.989853543500487</v>
      </c>
      <c r="FQ150" s="39">
        <v>27.431092152355735</v>
      </c>
      <c r="FR150" s="39">
        <v>28.878393847644265</v>
      </c>
      <c r="FS150" s="39">
        <v>-83.221003912999024</v>
      </c>
      <c r="FT150" s="39">
        <v>-81.579470087000985</v>
      </c>
      <c r="FU150" s="35">
        <v>45741</v>
      </c>
      <c r="FV150" s="20" t="s">
        <v>248</v>
      </c>
      <c r="FW150" s="20" t="s">
        <v>247</v>
      </c>
      <c r="FX150" s="20">
        <v>104</v>
      </c>
      <c r="FY150" s="20">
        <v>1</v>
      </c>
      <c r="FZ150" s="20">
        <v>1</v>
      </c>
      <c r="GA150" s="20">
        <v>8</v>
      </c>
      <c r="GB150" s="20">
        <v>0</v>
      </c>
      <c r="GC150" s="20">
        <v>0</v>
      </c>
      <c r="GD150" s="20">
        <v>0</v>
      </c>
      <c r="GE150" s="20">
        <v>0</v>
      </c>
      <c r="GF150" s="20">
        <v>0</v>
      </c>
      <c r="GG150" s="20">
        <v>0</v>
      </c>
      <c r="GH150" s="20">
        <v>1</v>
      </c>
      <c r="GI150" s="20">
        <v>0</v>
      </c>
      <c r="GJ150" s="20">
        <v>0</v>
      </c>
      <c r="GK150" s="34">
        <f>IF(GA150&lt;&gt;"",((GB150*0.125)+((GC150+GD150+GE150+GF150+GG150)*0.25)+((GH150+GI150+GJ150)*1))/GA150,"")</f>
        <v>0.125</v>
      </c>
      <c r="GL150" s="40">
        <v>45869</v>
      </c>
      <c r="GM150" s="40">
        <v>45895</v>
      </c>
      <c r="GN150" s="20" t="s">
        <v>237</v>
      </c>
      <c r="GO150" s="35">
        <v>45895</v>
      </c>
      <c r="GP150" s="20" t="s">
        <v>232</v>
      </c>
      <c r="GQ150" s="35">
        <v>45961</v>
      </c>
      <c r="HH150" s="34" t="str">
        <f>IF(GX150&lt;&gt;"",((GY150*0.125)+((GZ150+HA150+HB150+HC150+HD150)*0.25)+((HE150+HF150+HG150)*1))/GX150,"")</f>
        <v/>
      </c>
    </row>
    <row r="151" spans="1:216" ht="15" customHeight="1" x14ac:dyDescent="0.35">
      <c r="A151" s="11" t="s">
        <v>1218</v>
      </c>
      <c r="B151" s="12" t="s">
        <v>1219</v>
      </c>
      <c r="C151" s="13">
        <v>43009</v>
      </c>
      <c r="D151" s="13">
        <v>45908</v>
      </c>
      <c r="E151" s="14" t="s">
        <v>214</v>
      </c>
      <c r="F151" s="15" t="s">
        <v>1220</v>
      </c>
      <c r="G151" s="15" t="s">
        <v>1221</v>
      </c>
      <c r="H151" s="14" t="s">
        <v>1033</v>
      </c>
      <c r="I151" s="16">
        <v>33762</v>
      </c>
      <c r="J151" s="17">
        <v>5572</v>
      </c>
      <c r="K151" s="18">
        <f ca="1">IF(A151&lt;&gt;"",RANDBETWEEN(1,2000)," ")</f>
        <v>1405</v>
      </c>
      <c r="L151" s="17" cm="1">
        <f t="array" ref="L151">IF(A151&lt;&gt;"",SUMPRODUCT(($E$2:$E$1303="Active") * (FK151 &gt;= $FM$2:$FM$1303) * (FK151 &lt;= $FN$2:$FN$1303) * (FL151 &gt;= $FO$2:$FO$1303) * (FL151 &lt;= $FP$2:$FP$1303)),"")</f>
        <v>6</v>
      </c>
      <c r="M151" s="17" cm="1">
        <f t="array" ref="M151">IF(A151&lt;&gt;"",SUMPRODUCT(($E$2:$E$1303="Active") * (FK151 &gt;= $FQ$2:$FQ$1303) * (FK151 &lt;= $FR$2:$FR$1303) * (FL151 &gt;= $FS$2:$FS$1303) * (FL151 &lt;= $FT$2:$FT$1303)),"")</f>
        <v>10</v>
      </c>
      <c r="N151" s="14" t="s">
        <v>287</v>
      </c>
      <c r="O151" s="14" t="s">
        <v>219</v>
      </c>
      <c r="P151" s="15" t="s">
        <v>1222</v>
      </c>
      <c r="Q151" s="14" t="s">
        <v>1223</v>
      </c>
      <c r="R151" s="15" t="s">
        <v>1224</v>
      </c>
      <c r="S151" s="14" t="s">
        <v>224</v>
      </c>
      <c r="T151" s="20" t="s">
        <v>224</v>
      </c>
      <c r="U151" s="21"/>
      <c r="V151" s="22"/>
      <c r="W151" s="22"/>
      <c r="X151" s="22"/>
      <c r="Y151" s="22"/>
      <c r="Z151" s="22"/>
      <c r="AA151" s="48" t="s">
        <v>347</v>
      </c>
      <c r="AB151" s="43">
        <v>46014.3125</v>
      </c>
      <c r="AC151" s="24">
        <v>46023</v>
      </c>
      <c r="AD151" s="25">
        <v>151</v>
      </c>
      <c r="AE151" s="25">
        <v>145</v>
      </c>
      <c r="AF151" s="26">
        <v>200</v>
      </c>
      <c r="AG151" s="20">
        <v>41</v>
      </c>
      <c r="AH151" s="22">
        <v>45</v>
      </c>
      <c r="AI151" s="26">
        <v>30</v>
      </c>
      <c r="AN151" s="27">
        <f>IF(COUNT(DV151,ES151,FJ151,GK151,HH151)&gt;0,AVERAGE(DV151,ES151,FJ151,GK151,HH151),"")</f>
        <v>0.04</v>
      </c>
      <c r="AO151" s="28">
        <f>IF((E151&lt;&gt;""),COUNTA(AP151:BW151)+COUNTIF(T151,"No"),"")</f>
        <v>0</v>
      </c>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30">
        <v>44012</v>
      </c>
      <c r="BY151" s="30">
        <v>44020</v>
      </c>
      <c r="BZ151" s="14" t="s">
        <v>228</v>
      </c>
      <c r="CA151" s="30">
        <v>44056</v>
      </c>
      <c r="CB151" s="14" t="s">
        <v>232</v>
      </c>
      <c r="CC151" s="31">
        <v>44071</v>
      </c>
      <c r="CD151" s="32" t="s">
        <v>228</v>
      </c>
      <c r="CE151" s="33" t="s">
        <v>256</v>
      </c>
      <c r="CF151" s="33" t="s">
        <v>257</v>
      </c>
      <c r="CG151" s="29">
        <v>87</v>
      </c>
      <c r="CH151" s="29">
        <v>1</v>
      </c>
      <c r="CI151" s="29">
        <v>1</v>
      </c>
      <c r="CJ151" s="29">
        <v>5</v>
      </c>
      <c r="CK151" s="29">
        <v>0</v>
      </c>
      <c r="CL151" s="29">
        <v>1</v>
      </c>
      <c r="CM151" s="29">
        <v>0</v>
      </c>
      <c r="CN151" s="34">
        <f>IF(CJ151&gt;0,((CK151*0.125)+(CL151*0.25)+(CM151*1))/CJ151,"")</f>
        <v>0.05</v>
      </c>
      <c r="CO151" s="35">
        <v>44635</v>
      </c>
      <c r="CP151" s="35">
        <v>44649</v>
      </c>
      <c r="CQ151" s="20" t="s">
        <v>237</v>
      </c>
      <c r="CR151" s="35">
        <v>44658</v>
      </c>
      <c r="CS151" s="20" t="s">
        <v>232</v>
      </c>
      <c r="CT151" s="35">
        <v>44652</v>
      </c>
      <c r="CU151" s="35">
        <v>44473</v>
      </c>
      <c r="CV151" s="11" t="s">
        <v>228</v>
      </c>
      <c r="CW151" s="20" t="s">
        <v>233</v>
      </c>
      <c r="CX151" s="11" t="s">
        <v>234</v>
      </c>
      <c r="CY151" s="20">
        <v>69</v>
      </c>
      <c r="CZ151" s="36">
        <v>1</v>
      </c>
      <c r="DA151" s="36">
        <v>1</v>
      </c>
      <c r="DB151" s="36">
        <v>5</v>
      </c>
      <c r="DC151" s="36">
        <v>0</v>
      </c>
      <c r="DD151" s="36">
        <v>0</v>
      </c>
      <c r="DE151" s="36">
        <v>0</v>
      </c>
      <c r="DF151" s="36">
        <v>0</v>
      </c>
      <c r="DG151" s="36">
        <v>1</v>
      </c>
      <c r="DH151" s="37">
        <f>IF(DB151&gt;0,((DC151*0.125)+(DD151*0.25)+(DE151*0.25)+(DF151*1)+(DG151*1))/DB151,"")</f>
        <v>0.2</v>
      </c>
      <c r="DI151" s="35">
        <v>44774</v>
      </c>
      <c r="DJ151" s="20" t="s">
        <v>228</v>
      </c>
      <c r="DK151" s="20" t="s">
        <v>235</v>
      </c>
      <c r="DL151" s="20" t="s">
        <v>234</v>
      </c>
      <c r="DM151" s="20">
        <v>102</v>
      </c>
      <c r="DN151" s="20">
        <v>1</v>
      </c>
      <c r="DO151" s="20">
        <v>1</v>
      </c>
      <c r="DP151" s="20">
        <v>5</v>
      </c>
      <c r="DQ151" s="20">
        <v>0</v>
      </c>
      <c r="DR151" s="20">
        <v>0</v>
      </c>
      <c r="DS151" s="20">
        <v>0</v>
      </c>
      <c r="DT151" s="20">
        <v>0</v>
      </c>
      <c r="DU151" s="20">
        <v>0</v>
      </c>
      <c r="DV151" s="37" cm="1">
        <f t="array" ref="DV151">IF(AND(DI151:DP151&lt;&gt;""),((DQ151*0.125)+(DR151*0.25)+(DS151*0.25)+(DT151*1)+(DU151*1))/DP151,"")</f>
        <v>0</v>
      </c>
      <c r="DW151" s="35">
        <v>45448</v>
      </c>
      <c r="DX151" s="35">
        <v>45463</v>
      </c>
      <c r="DY151" s="20" t="s">
        <v>237</v>
      </c>
      <c r="DZ151" s="35">
        <v>45463</v>
      </c>
      <c r="EA151" s="35" t="s">
        <v>232</v>
      </c>
      <c r="EB151" s="38">
        <v>45471</v>
      </c>
      <c r="EC151" s="35">
        <v>45290</v>
      </c>
      <c r="ED151" s="20" t="s">
        <v>228</v>
      </c>
      <c r="EE151" s="20" t="s">
        <v>247</v>
      </c>
      <c r="EF151" s="20">
        <v>98</v>
      </c>
      <c r="EG151" s="20">
        <v>1</v>
      </c>
      <c r="EH151" s="20">
        <v>1</v>
      </c>
      <c r="EI151" s="20">
        <v>5</v>
      </c>
      <c r="EJ151" s="20">
        <v>0</v>
      </c>
      <c r="EK151" s="20">
        <v>0</v>
      </c>
      <c r="EL151" s="20">
        <v>0</v>
      </c>
      <c r="EM151" s="20">
        <v>0</v>
      </c>
      <c r="EN151" s="20">
        <v>0</v>
      </c>
      <c r="EO151" s="20">
        <v>0</v>
      </c>
      <c r="EP151" s="20">
        <v>0</v>
      </c>
      <c r="EQ151" s="20">
        <v>0</v>
      </c>
      <c r="ER151" s="20">
        <v>0</v>
      </c>
      <c r="ES151" s="34">
        <f>IF(EI151&lt;&gt;"",((EJ151*0.125)+((EK151+EL151+EM151+EN151+EO151)*0.25)+((EP151+EQ151+ER151)*1))/EI151,"")</f>
        <v>0</v>
      </c>
      <c r="ET151" s="35">
        <v>45545</v>
      </c>
      <c r="EU151" s="20" t="s">
        <v>248</v>
      </c>
      <c r="EV151" s="20" t="s">
        <v>234</v>
      </c>
      <c r="EW151" s="20">
        <v>19</v>
      </c>
      <c r="EX151" s="20">
        <v>1</v>
      </c>
      <c r="EY151" s="20">
        <v>1</v>
      </c>
      <c r="EZ151" s="20">
        <v>5</v>
      </c>
      <c r="FA151" s="20">
        <v>0</v>
      </c>
      <c r="FB151" s="20">
        <v>0</v>
      </c>
      <c r="FC151" s="20">
        <v>0</v>
      </c>
      <c r="FD151" s="20">
        <v>0</v>
      </c>
      <c r="FE151" s="20">
        <v>0</v>
      </c>
      <c r="FF151" s="20">
        <v>0</v>
      </c>
      <c r="FG151" s="20">
        <v>0</v>
      </c>
      <c r="FH151" s="20">
        <v>0</v>
      </c>
      <c r="FI151" s="20">
        <v>0</v>
      </c>
      <c r="FJ151" s="34">
        <v>0</v>
      </c>
      <c r="FK151" s="39">
        <v>27.898208</v>
      </c>
      <c r="FL151" s="39">
        <v>-82.671347999999995</v>
      </c>
      <c r="FM151" s="39">
        <v>27.536382576177868</v>
      </c>
      <c r="FN151" s="39">
        <v>28.260033423822133</v>
      </c>
      <c r="FO151" s="39">
        <v>-83.080754543963025</v>
      </c>
      <c r="FP151" s="39">
        <v>-82.261941456036965</v>
      </c>
      <c r="FQ151" s="39">
        <v>27.174557152355735</v>
      </c>
      <c r="FR151" s="39">
        <v>28.621858847644265</v>
      </c>
      <c r="FS151" s="39">
        <v>-83.490161087926069</v>
      </c>
      <c r="FT151" s="39">
        <v>-81.852534912073921</v>
      </c>
      <c r="FU151" s="35">
        <v>45831</v>
      </c>
      <c r="FV151" s="20" t="s">
        <v>248</v>
      </c>
      <c r="FW151" s="20" t="s">
        <v>355</v>
      </c>
      <c r="FX151" s="20">
        <v>30</v>
      </c>
      <c r="FY151" s="20">
        <v>1</v>
      </c>
      <c r="FZ151" s="20">
        <v>1</v>
      </c>
      <c r="GA151" s="20">
        <v>5</v>
      </c>
      <c r="GB151" s="20">
        <v>0</v>
      </c>
      <c r="GC151" s="20">
        <v>0</v>
      </c>
      <c r="GD151" s="20">
        <v>0</v>
      </c>
      <c r="GE151" s="20">
        <v>0</v>
      </c>
      <c r="GF151" s="20">
        <v>0</v>
      </c>
      <c r="GG151" s="20">
        <v>0</v>
      </c>
      <c r="GH151" s="20">
        <v>0</v>
      </c>
      <c r="GI151" s="20">
        <v>0</v>
      </c>
      <c r="GJ151" s="20">
        <v>0</v>
      </c>
      <c r="GK151" s="34">
        <f>IF(GA151&lt;&gt;"",((GB151*0.125)+((GC151+GD151+GE151+GF151+GG151)*0.25)+((GH151+GI151+GJ151)*1))/GA151,"")</f>
        <v>0</v>
      </c>
      <c r="GL151" s="40">
        <v>45869</v>
      </c>
      <c r="GM151" s="40">
        <v>45896</v>
      </c>
      <c r="GN151" s="20" t="s">
        <v>237</v>
      </c>
      <c r="GO151" s="35">
        <v>45896</v>
      </c>
      <c r="GP151" s="20" t="s">
        <v>232</v>
      </c>
      <c r="GQ151" s="35">
        <v>45961</v>
      </c>
      <c r="GR151" s="35">
        <v>46118</v>
      </c>
      <c r="GS151" s="20" t="s">
        <v>248</v>
      </c>
      <c r="GT151" s="20" t="s">
        <v>247</v>
      </c>
      <c r="GU151" s="20">
        <v>256</v>
      </c>
      <c r="GV151" s="20">
        <v>4</v>
      </c>
      <c r="GW151" s="20">
        <v>3</v>
      </c>
      <c r="GX151" s="20">
        <v>20</v>
      </c>
      <c r="GY151" s="20">
        <v>0</v>
      </c>
      <c r="GZ151" s="20">
        <v>0</v>
      </c>
      <c r="HA151" s="20">
        <v>0</v>
      </c>
      <c r="HB151" s="20">
        <v>0</v>
      </c>
      <c r="HC151" s="20">
        <v>0</v>
      </c>
      <c r="HD151" s="20">
        <v>0</v>
      </c>
      <c r="HE151" s="20">
        <v>0</v>
      </c>
      <c r="HF151" s="20">
        <v>1</v>
      </c>
      <c r="HG151" s="20">
        <v>3</v>
      </c>
      <c r="HH151" s="34">
        <f>IF(GX151&lt;&gt;"",((GY151*0.125)+((GZ151+HA151+HB151+HC151+HD151)*0.25)+((HE151+HF151+HG151)*1))/GX151,"")</f>
        <v>0.2</v>
      </c>
    </row>
    <row r="152" spans="1:216" ht="15" customHeight="1" x14ac:dyDescent="0.35">
      <c r="A152" s="11" t="s">
        <v>1225</v>
      </c>
      <c r="B152" s="12" t="s">
        <v>1226</v>
      </c>
      <c r="C152" s="13">
        <v>43009</v>
      </c>
      <c r="D152" s="13">
        <v>45491</v>
      </c>
      <c r="E152" s="14" t="s">
        <v>214</v>
      </c>
      <c r="F152" s="15" t="s">
        <v>1227</v>
      </c>
      <c r="G152" s="15" t="s">
        <v>1200</v>
      </c>
      <c r="H152" s="14" t="s">
        <v>1033</v>
      </c>
      <c r="I152" s="16">
        <v>33762</v>
      </c>
      <c r="J152" s="17">
        <v>5572</v>
      </c>
      <c r="K152" s="18">
        <f ca="1">IF(A152&lt;&gt;"",RANDBETWEEN(1,2000)," ")</f>
        <v>180</v>
      </c>
      <c r="L152" s="17" cm="1">
        <f t="array" ref="L152">IF(A152&lt;&gt;"",SUMPRODUCT(($E$2:$E$1303="Active") * (FK152 &gt;= $FM$2:$FM$1303) * (FK152 &lt;= $FN$2:$FN$1303) * (FL152 &gt;= $FO$2:$FO$1303) * (FL152 &lt;= $FP$2:$FP$1303)),"")</f>
        <v>6</v>
      </c>
      <c r="M152" s="17" cm="1">
        <f t="array" ref="M152">IF(A152&lt;&gt;"",SUMPRODUCT(($E$2:$E$1303="Active") * (FK152 &gt;= $FQ$2:$FQ$1303) * (FK152 &lt;= $FR$2:$FR$1303) * (FL152 &gt;= $FS$2:$FS$1303) * (FL152 &lt;= $FT$2:$FT$1303)),"")</f>
        <v>10</v>
      </c>
      <c r="N152" s="14" t="s">
        <v>287</v>
      </c>
      <c r="O152" s="14" t="s">
        <v>219</v>
      </c>
      <c r="P152" s="19" t="s">
        <v>519</v>
      </c>
      <c r="Q152" s="14" t="s">
        <v>520</v>
      </c>
      <c r="R152" t="s">
        <v>521</v>
      </c>
      <c r="S152" s="14" t="s">
        <v>223</v>
      </c>
      <c r="T152" s="20" t="s">
        <v>224</v>
      </c>
      <c r="U152" s="21"/>
      <c r="V152" s="22"/>
      <c r="W152" s="22"/>
      <c r="X152" s="22"/>
      <c r="Y152" s="22"/>
      <c r="Z152" s="22"/>
      <c r="AA152" s="48" t="s">
        <v>347</v>
      </c>
      <c r="AB152" s="43">
        <v>45930.541666666664</v>
      </c>
      <c r="AC152" s="24">
        <v>46023</v>
      </c>
      <c r="AD152" s="25">
        <v>413</v>
      </c>
      <c r="AE152" s="25">
        <v>300</v>
      </c>
      <c r="AF152" s="26">
        <v>383</v>
      </c>
      <c r="AG152" s="20">
        <v>459</v>
      </c>
      <c r="AH152" s="22">
        <v>287</v>
      </c>
      <c r="AI152" s="26">
        <v>180</v>
      </c>
      <c r="AN152" s="27">
        <f>IF(COUNT(DV152,ES152,FJ152,GK152,HH152)&gt;0,AVERAGE(DV152,ES152,FJ152,GK152,HH152),"")</f>
        <v>2.4107142857142855E-2</v>
      </c>
      <c r="AO152" s="28">
        <f>IF((E152&lt;&gt;""),COUNTA(AP152:BW152)+COUNTIF(T152,"No"),"")</f>
        <v>0</v>
      </c>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30">
        <v>44077</v>
      </c>
      <c r="BY152" s="30">
        <v>44095</v>
      </c>
      <c r="BZ152" s="14" t="s">
        <v>248</v>
      </c>
      <c r="CA152" s="30">
        <v>44097</v>
      </c>
      <c r="CB152" s="14" t="s">
        <v>232</v>
      </c>
      <c r="CC152" s="31">
        <v>43811</v>
      </c>
      <c r="CD152" s="32" t="s">
        <v>228</v>
      </c>
      <c r="CE152" s="33" t="s">
        <v>291</v>
      </c>
      <c r="CF152" s="33" t="s">
        <v>292</v>
      </c>
      <c r="CG152" s="29">
        <v>216</v>
      </c>
      <c r="CH152" s="29">
        <v>2</v>
      </c>
      <c r="CI152" s="29">
        <v>2</v>
      </c>
      <c r="CJ152" s="29">
        <v>10</v>
      </c>
      <c r="CK152" s="29">
        <v>1</v>
      </c>
      <c r="CL152" s="29">
        <v>0</v>
      </c>
      <c r="CM152" s="29">
        <v>0</v>
      </c>
      <c r="CN152" s="34">
        <f>IF(CJ152&gt;0,((CK152*0.125)+(CL152*0.25)+(CM152*1))/CJ152,"")</f>
        <v>1.2500000000000001E-2</v>
      </c>
      <c r="CO152" s="35">
        <v>44328</v>
      </c>
      <c r="CP152" s="35">
        <v>44333</v>
      </c>
      <c r="CQ152" s="20" t="s">
        <v>231</v>
      </c>
      <c r="CR152" s="35">
        <v>44348</v>
      </c>
      <c r="CS152" s="20" t="s">
        <v>232</v>
      </c>
      <c r="CT152" s="35">
        <v>44333</v>
      </c>
      <c r="CU152" s="35">
        <v>44532</v>
      </c>
      <c r="CV152" s="11" t="s">
        <v>228</v>
      </c>
      <c r="CW152" s="20" t="s">
        <v>233</v>
      </c>
      <c r="CX152" s="11" t="s">
        <v>234</v>
      </c>
      <c r="CY152" s="20">
        <v>174</v>
      </c>
      <c r="CZ152" s="36">
        <v>4</v>
      </c>
      <c r="DA152" s="36">
        <v>4</v>
      </c>
      <c r="DB152" s="36">
        <v>16</v>
      </c>
      <c r="DC152" s="36">
        <v>0</v>
      </c>
      <c r="DD152" s="36">
        <v>0</v>
      </c>
      <c r="DE152" s="36">
        <v>0</v>
      </c>
      <c r="DF152" s="36">
        <v>0</v>
      </c>
      <c r="DG152" s="36">
        <v>5</v>
      </c>
      <c r="DH152" s="46">
        <f>IF(DB152&gt;0,((DC152*0.125)+(DD152*0.25)+(DE152*0.25)+(DF152*1)+(DG152*1))/DB152,"")</f>
        <v>0.3125</v>
      </c>
      <c r="DI152" s="35">
        <v>44743</v>
      </c>
      <c r="DJ152" s="20" t="s">
        <v>228</v>
      </c>
      <c r="DK152" s="20" t="s">
        <v>235</v>
      </c>
      <c r="DL152" s="20" t="s">
        <v>234</v>
      </c>
      <c r="DM152" s="20">
        <v>163</v>
      </c>
      <c r="DN152" s="20">
        <v>2</v>
      </c>
      <c r="DO152" s="20">
        <v>2</v>
      </c>
      <c r="DP152" s="20">
        <v>10</v>
      </c>
      <c r="DQ152" s="20">
        <v>0</v>
      </c>
      <c r="DR152" s="20">
        <v>0</v>
      </c>
      <c r="DS152" s="20">
        <v>1</v>
      </c>
      <c r="DT152" s="20">
        <v>0</v>
      </c>
      <c r="DU152" s="20">
        <v>0</v>
      </c>
      <c r="DV152" s="37" cm="1">
        <f t="array" ref="DV152">IF(AND(DI152:DP152&lt;&gt;""),((DQ152*0.125)+(DR152*0.25)+(DS152*0.25)+(DT152*1)+(DU152*1))/DP152,"")</f>
        <v>2.5000000000000001E-2</v>
      </c>
      <c r="DW152" s="35">
        <v>45448</v>
      </c>
      <c r="DX152" s="35">
        <v>45463</v>
      </c>
      <c r="DY152" s="20" t="s">
        <v>237</v>
      </c>
      <c r="DZ152" s="35">
        <v>45463</v>
      </c>
      <c r="EA152" s="35" t="s">
        <v>232</v>
      </c>
      <c r="EB152" s="38">
        <v>45471</v>
      </c>
      <c r="EC152" s="35">
        <v>45290</v>
      </c>
      <c r="ED152" s="20" t="s">
        <v>228</v>
      </c>
      <c r="EE152" s="20" t="s">
        <v>247</v>
      </c>
      <c r="EF152" s="20">
        <v>206</v>
      </c>
      <c r="EG152" s="20">
        <v>1</v>
      </c>
      <c r="EH152" s="20">
        <v>1</v>
      </c>
      <c r="EI152" s="20">
        <v>5</v>
      </c>
      <c r="EJ152" s="20">
        <v>0</v>
      </c>
      <c r="EK152" s="20">
        <v>0</v>
      </c>
      <c r="EL152" s="20">
        <v>0</v>
      </c>
      <c r="EM152" s="20">
        <v>0</v>
      </c>
      <c r="EN152" s="20">
        <v>0</v>
      </c>
      <c r="EO152" s="20">
        <v>0</v>
      </c>
      <c r="EP152" s="20">
        <v>0</v>
      </c>
      <c r="EQ152" s="20">
        <v>0</v>
      </c>
      <c r="ER152" s="20">
        <v>0</v>
      </c>
      <c r="ES152" s="34">
        <f>IF(EI152&lt;&gt;"",((EJ152*0.125)+((EK152+EL152+EM152+EN152+EO152)*0.25)+((EP152+EQ152+ER152)*1))/EI152,"")</f>
        <v>0</v>
      </c>
      <c r="ET152" s="35">
        <v>45464</v>
      </c>
      <c r="EU152" s="20" t="s">
        <v>248</v>
      </c>
      <c r="EV152" s="20" t="s">
        <v>247</v>
      </c>
      <c r="EW152" s="20">
        <v>181</v>
      </c>
      <c r="EX152" s="20">
        <v>1</v>
      </c>
      <c r="EY152" s="20">
        <v>1</v>
      </c>
      <c r="EZ152" s="20">
        <v>14</v>
      </c>
      <c r="FA152" s="20">
        <v>0</v>
      </c>
      <c r="FB152" s="20">
        <v>0</v>
      </c>
      <c r="FC152" s="20">
        <v>0</v>
      </c>
      <c r="FD152" s="20">
        <v>0</v>
      </c>
      <c r="FE152" s="20">
        <v>0</v>
      </c>
      <c r="FF152" s="20">
        <v>0</v>
      </c>
      <c r="FG152" s="20">
        <v>0</v>
      </c>
      <c r="FH152" s="20">
        <v>0</v>
      </c>
      <c r="FI152" s="20">
        <v>1</v>
      </c>
      <c r="FJ152" s="34">
        <f>IF(EZ152&lt;&gt;"",((FA152*0.125)+((FB152+FC152+FD152+FE152+FF152)*0.25)+((FG152+FH152+FI152)*1))/EZ152,"")</f>
        <v>7.1428571428571425E-2</v>
      </c>
      <c r="FK152" s="39">
        <v>27.898208</v>
      </c>
      <c r="FL152" s="39">
        <v>-82.671347999999995</v>
      </c>
      <c r="FM152" s="39">
        <v>27.536382576177868</v>
      </c>
      <c r="FN152" s="39">
        <v>28.260033423822133</v>
      </c>
      <c r="FO152" s="39">
        <v>-83.080754543963025</v>
      </c>
      <c r="FP152" s="39">
        <v>-82.261941456036965</v>
      </c>
      <c r="FQ152" s="39">
        <v>27.174557152355735</v>
      </c>
      <c r="FR152" s="39">
        <v>28.621858847644265</v>
      </c>
      <c r="FS152" s="39">
        <v>-83.490161087926069</v>
      </c>
      <c r="FT152" s="39">
        <v>-81.852534912073921</v>
      </c>
      <c r="FU152" s="35">
        <v>45930</v>
      </c>
      <c r="FV152" s="20" t="s">
        <v>248</v>
      </c>
      <c r="FW152" s="20" t="s">
        <v>295</v>
      </c>
      <c r="FX152" s="20">
        <v>110</v>
      </c>
      <c r="FY152" s="20">
        <v>1</v>
      </c>
      <c r="FZ152" s="20">
        <v>1</v>
      </c>
      <c r="GA152" s="20">
        <v>7</v>
      </c>
      <c r="GB152" s="20">
        <v>0</v>
      </c>
      <c r="GC152" s="20">
        <v>0</v>
      </c>
      <c r="GD152" s="20">
        <v>0</v>
      </c>
      <c r="GE152" s="20">
        <v>0</v>
      </c>
      <c r="GF152" s="20">
        <v>0</v>
      </c>
      <c r="GG152" s="20">
        <v>0</v>
      </c>
      <c r="GH152" s="20">
        <v>0</v>
      </c>
      <c r="GI152" s="20">
        <v>0</v>
      </c>
      <c r="GJ152" s="20">
        <v>0</v>
      </c>
      <c r="GK152" s="34">
        <f>IF(GA152&lt;&gt;"",((GB152*0.125)+((GC152+GD152+GE152+GF152+GG152)*0.25)+((GH152+GI152+GJ152)*1))/GA152,"")</f>
        <v>0</v>
      </c>
      <c r="GL152" s="40">
        <v>45869</v>
      </c>
      <c r="GM152" s="40">
        <v>45897</v>
      </c>
      <c r="GN152" s="20" t="s">
        <v>237</v>
      </c>
      <c r="GO152" s="35">
        <v>45897</v>
      </c>
      <c r="GP152" s="20" t="s">
        <v>232</v>
      </c>
      <c r="GQ152" s="35">
        <v>45905</v>
      </c>
      <c r="HH152" s="41" t="str">
        <f>IF(GX152&lt;&gt;"",((GY152*0.125)+((GZ152+HA152+HB152+HC152+HD152)*0.25)+((HE152+HF152+HG152)*1))/GX152,"")</f>
        <v/>
      </c>
    </row>
    <row r="153" spans="1:216" ht="15" customHeight="1" x14ac:dyDescent="0.35">
      <c r="A153" s="14" t="s">
        <v>1228</v>
      </c>
      <c r="B153" s="12" t="s">
        <v>1229</v>
      </c>
      <c r="C153" s="13">
        <v>43009</v>
      </c>
      <c r="D153" s="13">
        <v>45789</v>
      </c>
      <c r="E153" s="14" t="s">
        <v>214</v>
      </c>
      <c r="F153" s="15" t="s">
        <v>1230</v>
      </c>
      <c r="G153" s="15" t="s">
        <v>1231</v>
      </c>
      <c r="H153" s="14" t="s">
        <v>1033</v>
      </c>
      <c r="I153" s="16">
        <v>34243</v>
      </c>
      <c r="J153" s="17">
        <v>30107</v>
      </c>
      <c r="K153" s="18">
        <f ca="1">IF(A153&lt;&gt;"",RANDBETWEEN(1,2000)," ")</f>
        <v>1198</v>
      </c>
      <c r="L153" s="17" cm="1">
        <f t="array" ref="L153">IF(A153&lt;&gt;"",SUMPRODUCT(($E$2:$E$1303="Active") * (FK153 &gt;= $FM$2:$FM$1303) * (FK153 &lt;= $FN$2:$FN$1303) * (FL153 &gt;= $FO$2:$FO$1303) * (FL153 &lt;= $FP$2:$FP$1303)),"")</f>
        <v>2</v>
      </c>
      <c r="M153" s="17" cm="1">
        <f t="array" ref="M153">IF(A153&lt;&gt;"",SUMPRODUCT(($E$2:$E$1303="Active") * (FK153 &gt;= $FQ$2:$FQ$1303) * (FK153 &lt;= $FR$2:$FR$1303) * (FL153 &gt;= $FS$2:$FS$1303) * (FL153 &lt;= $FT$2:$FT$1303)),"")</f>
        <v>10</v>
      </c>
      <c r="N153" s="14" t="s">
        <v>287</v>
      </c>
      <c r="O153" s="14" t="s">
        <v>219</v>
      </c>
      <c r="P153" s="15" t="s">
        <v>1232</v>
      </c>
      <c r="Q153" s="14" t="s">
        <v>1233</v>
      </c>
      <c r="R153" s="15" t="s">
        <v>1234</v>
      </c>
      <c r="S153" s="14" t="s">
        <v>224</v>
      </c>
      <c r="T153" s="20" t="s">
        <v>224</v>
      </c>
      <c r="U153" s="21"/>
      <c r="V153" s="22"/>
      <c r="W153" s="22"/>
      <c r="X153" s="22"/>
      <c r="Y153" s="22"/>
      <c r="Z153" s="22"/>
      <c r="AA153" s="48" t="s">
        <v>347</v>
      </c>
      <c r="AB153" s="43">
        <v>46020.520833333336</v>
      </c>
      <c r="AC153" s="24">
        <v>46023</v>
      </c>
      <c r="AD153" s="25">
        <v>179</v>
      </c>
      <c r="AE153" s="25">
        <v>145</v>
      </c>
      <c r="AF153" s="26">
        <v>119</v>
      </c>
      <c r="AG153" s="20">
        <v>174</v>
      </c>
      <c r="AH153" s="22">
        <v>285</v>
      </c>
      <c r="AI153" s="26">
        <v>290</v>
      </c>
      <c r="AN153" s="27">
        <f>IF(COUNT(DV153,ES153,FJ153,GK153,HH153)&gt;0,AVERAGE(DV153,ES153,FJ153,GK153,HH153),"")</f>
        <v>0.30681818181818182</v>
      </c>
      <c r="AO153" s="28">
        <f>IF((E153&lt;&gt;""),COUNTA(AP153:BW153)+COUNTIF(T153,"No"),"")</f>
        <v>0</v>
      </c>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30">
        <v>44007</v>
      </c>
      <c r="BY153" s="30">
        <v>44020</v>
      </c>
      <c r="BZ153" s="14" t="s">
        <v>228</v>
      </c>
      <c r="CA153" s="30">
        <v>44056</v>
      </c>
      <c r="CB153" s="14" t="s">
        <v>232</v>
      </c>
      <c r="CC153" s="31">
        <v>43951</v>
      </c>
      <c r="CD153" s="32" t="s">
        <v>228</v>
      </c>
      <c r="CE153" s="33" t="s">
        <v>256</v>
      </c>
      <c r="CF153" s="33" t="s">
        <v>257</v>
      </c>
      <c r="CG153" s="29">
        <v>92</v>
      </c>
      <c r="CH153" s="29">
        <v>2</v>
      </c>
      <c r="CI153" s="29">
        <v>2</v>
      </c>
      <c r="CJ153" s="29">
        <v>10</v>
      </c>
      <c r="CK153" s="29">
        <v>2</v>
      </c>
      <c r="CL153" s="29">
        <v>0</v>
      </c>
      <c r="CM153" s="29">
        <v>1</v>
      </c>
      <c r="CN153" s="34">
        <f>IF(CJ153&gt;0,((CK153*0.125)+(CL153*0.25)+(CM153*1))/CJ153,"")</f>
        <v>0.125</v>
      </c>
      <c r="CO153" s="35">
        <v>44635</v>
      </c>
      <c r="CP153" s="35">
        <v>44701</v>
      </c>
      <c r="CQ153" s="20" t="s">
        <v>237</v>
      </c>
      <c r="CR153" s="35">
        <v>44701</v>
      </c>
      <c r="CS153" s="20" t="s">
        <v>232</v>
      </c>
      <c r="CT153" s="35">
        <v>44704</v>
      </c>
      <c r="CU153" s="35">
        <v>44480</v>
      </c>
      <c r="CV153" s="11" t="s">
        <v>226</v>
      </c>
      <c r="CW153" s="20" t="s">
        <v>233</v>
      </c>
      <c r="CX153" s="11" t="s">
        <v>234</v>
      </c>
      <c r="CY153" s="20">
        <v>80</v>
      </c>
      <c r="CZ153" s="36">
        <v>2</v>
      </c>
      <c r="DA153" s="36">
        <v>2</v>
      </c>
      <c r="DB153" s="36">
        <v>10</v>
      </c>
      <c r="DC153" s="36">
        <v>0</v>
      </c>
      <c r="DD153" s="36">
        <v>0</v>
      </c>
      <c r="DE153" s="36">
        <v>0</v>
      </c>
      <c r="DF153" s="36">
        <v>0</v>
      </c>
      <c r="DG153" s="36">
        <v>1</v>
      </c>
      <c r="DH153" s="37">
        <f>IF(DB153&gt;0,((DC153*0.125)+(DD153*0.25)+(DE153*0.25)+(DF153*1)+(DG153*1))/DB153,"")</f>
        <v>0.1</v>
      </c>
      <c r="DI153" s="35">
        <v>44805</v>
      </c>
      <c r="DJ153" s="20" t="s">
        <v>228</v>
      </c>
      <c r="DK153" s="20" t="s">
        <v>235</v>
      </c>
      <c r="DL153" s="20" t="s">
        <v>234</v>
      </c>
      <c r="DM153" s="20">
        <v>56</v>
      </c>
      <c r="DN153" s="20">
        <v>1</v>
      </c>
      <c r="DO153" s="20">
        <v>1</v>
      </c>
      <c r="DP153" s="20">
        <v>5</v>
      </c>
      <c r="DQ153" s="20">
        <v>0</v>
      </c>
      <c r="DR153" s="20">
        <v>0</v>
      </c>
      <c r="DS153" s="20">
        <v>1</v>
      </c>
      <c r="DT153" s="20">
        <v>0</v>
      </c>
      <c r="DU153" s="20">
        <v>1</v>
      </c>
      <c r="DV153" s="49" cm="1">
        <f t="array" ref="DV153">IF(AND(DI153:DP153&lt;&gt;""),((DQ153*0.125)+(DR153*0.25)+(DS153*0.25)+(DT153*1)+(DU153*1))/DP153,"")</f>
        <v>0.25</v>
      </c>
      <c r="DW153" s="35">
        <v>45447</v>
      </c>
      <c r="DX153" s="35">
        <v>45462</v>
      </c>
      <c r="DY153" s="20" t="s">
        <v>237</v>
      </c>
      <c r="DZ153" s="35">
        <v>45462</v>
      </c>
      <c r="EA153" s="35" t="s">
        <v>232</v>
      </c>
      <c r="EB153" s="38">
        <v>45471</v>
      </c>
      <c r="EC153" s="35">
        <v>45224</v>
      </c>
      <c r="ED153" s="20" t="s">
        <v>248</v>
      </c>
      <c r="EE153" s="20" t="s">
        <v>247</v>
      </c>
      <c r="EF153" s="20">
        <v>63</v>
      </c>
      <c r="EG153" s="20">
        <v>1</v>
      </c>
      <c r="EH153" s="20">
        <v>1</v>
      </c>
      <c r="EI153" s="20">
        <v>5</v>
      </c>
      <c r="EJ153" s="20">
        <v>0</v>
      </c>
      <c r="EK153" s="20">
        <v>0</v>
      </c>
      <c r="EL153" s="20">
        <v>0</v>
      </c>
      <c r="EM153" s="20">
        <v>0</v>
      </c>
      <c r="EN153" s="20">
        <v>0</v>
      </c>
      <c r="EO153" s="20">
        <v>0</v>
      </c>
      <c r="EP153" s="20">
        <v>0</v>
      </c>
      <c r="EQ153" s="20">
        <v>0</v>
      </c>
      <c r="ER153" s="20">
        <v>0</v>
      </c>
      <c r="ES153" s="34">
        <f>IF(EI153&lt;&gt;"",((EJ153*0.125)+((EK153+EL153+EM153+EN153+EO153)*0.25)+((EP153+EQ153+ER153)*1))/EI153,"")</f>
        <v>0</v>
      </c>
      <c r="ET153" s="35">
        <v>45513</v>
      </c>
      <c r="EU153" s="20" t="s">
        <v>248</v>
      </c>
      <c r="EV153" s="20" t="s">
        <v>234</v>
      </c>
      <c r="EW153" s="20">
        <v>145</v>
      </c>
      <c r="EX153" s="20">
        <v>1</v>
      </c>
      <c r="EY153" s="20">
        <v>1</v>
      </c>
      <c r="EZ153" s="20">
        <v>12</v>
      </c>
      <c r="FA153" s="20">
        <v>0</v>
      </c>
      <c r="FB153" s="20">
        <v>0</v>
      </c>
      <c r="FC153" s="20">
        <v>0</v>
      </c>
      <c r="FD153" s="20">
        <v>0</v>
      </c>
      <c r="FE153" s="20">
        <v>0</v>
      </c>
      <c r="FF153" s="20">
        <v>0</v>
      </c>
      <c r="FG153" s="20">
        <v>1</v>
      </c>
      <c r="FH153" s="20">
        <v>2</v>
      </c>
      <c r="FI153" s="20">
        <v>3</v>
      </c>
      <c r="FJ153" s="46">
        <f>IF(EZ153&lt;&gt;"",((FA153*0.125)+((FB153+FC153+FD153+FE153+FF153)*0.25)+((FG153+FH153+FI153)*1))/EZ153,"")</f>
        <v>0.5</v>
      </c>
      <c r="FK153" s="39">
        <v>27.404803999999999</v>
      </c>
      <c r="FL153" s="39">
        <v>-82.519154</v>
      </c>
      <c r="FM153" s="39">
        <v>27.042978576177866</v>
      </c>
      <c r="FN153" s="39">
        <v>27.766629423822131</v>
      </c>
      <c r="FO153" s="39">
        <v>-82.926717506207837</v>
      </c>
      <c r="FP153" s="39">
        <v>-82.111590493792164</v>
      </c>
      <c r="FQ153" s="39">
        <v>26.681153152355733</v>
      </c>
      <c r="FR153" s="39">
        <v>28.128454847644264</v>
      </c>
      <c r="FS153" s="39">
        <v>-83.334281012415687</v>
      </c>
      <c r="FT153" s="39">
        <v>-81.704026987584314</v>
      </c>
      <c r="FU153" s="35">
        <v>45779</v>
      </c>
      <c r="FV153" s="20" t="s">
        <v>248</v>
      </c>
      <c r="FW153" s="20" t="s">
        <v>258</v>
      </c>
      <c r="FX153" s="20">
        <v>137</v>
      </c>
      <c r="FY153" s="20">
        <v>1</v>
      </c>
      <c r="FZ153" s="20">
        <v>1</v>
      </c>
      <c r="GA153" s="20">
        <v>11</v>
      </c>
      <c r="GB153" s="20">
        <v>0</v>
      </c>
      <c r="GC153" s="20">
        <v>1</v>
      </c>
      <c r="GD153" s="20">
        <v>0</v>
      </c>
      <c r="GE153" s="20">
        <v>0</v>
      </c>
      <c r="GF153" s="20">
        <v>0</v>
      </c>
      <c r="GG153" s="20">
        <v>0</v>
      </c>
      <c r="GH153" s="20">
        <v>0</v>
      </c>
      <c r="GI153" s="20">
        <v>2</v>
      </c>
      <c r="GJ153" s="20">
        <v>3</v>
      </c>
      <c r="GK153" s="46">
        <f>IF(GA153&lt;&gt;"",((GB153*0.125)+((GC153+GD153+GE153+GF153+GG153)*0.25)+((GH153+GI153+GJ153)*1))/GA153,"")</f>
        <v>0.47727272727272729</v>
      </c>
      <c r="GL153" s="40">
        <v>45971</v>
      </c>
      <c r="GM153" s="40">
        <v>45994</v>
      </c>
      <c r="GN153" s="20" t="s">
        <v>237</v>
      </c>
      <c r="GO153" s="35">
        <v>45994</v>
      </c>
      <c r="GP153" s="20" t="s">
        <v>232</v>
      </c>
      <c r="GQ153" s="40">
        <v>45961</v>
      </c>
      <c r="HH153" s="34" t="str">
        <f>IF(GX153&lt;&gt;"",((GY153*0.125)+((GZ153+HA153+HB153+HC153+HD153)*0.25)+((HE153+HF153+HG153)*1))/GX153,"")</f>
        <v/>
      </c>
    </row>
    <row r="154" spans="1:216" ht="15" customHeight="1" x14ac:dyDescent="0.35">
      <c r="A154" s="11" t="s">
        <v>1235</v>
      </c>
      <c r="B154" s="12" t="s">
        <v>1236</v>
      </c>
      <c r="C154" s="13">
        <v>43009</v>
      </c>
      <c r="D154" s="13">
        <v>45527</v>
      </c>
      <c r="E154" s="14" t="s">
        <v>214</v>
      </c>
      <c r="F154" s="15" t="s">
        <v>1237</v>
      </c>
      <c r="G154" s="15" t="s">
        <v>1238</v>
      </c>
      <c r="H154" s="14" t="s">
        <v>1033</v>
      </c>
      <c r="I154" s="16">
        <v>34104</v>
      </c>
      <c r="J154" s="17">
        <v>25485</v>
      </c>
      <c r="K154" s="18">
        <f ca="1">IF(A154&lt;&gt;"",RANDBETWEEN(1,2000)," ")</f>
        <v>778</v>
      </c>
      <c r="L154" s="17" cm="1">
        <f t="array" ref="L154">IF(A154&lt;&gt;"",SUMPRODUCT(($E$2:$E$1303="Active") * (FK154 &gt;= $FM$2:$FM$1303) * (FK154 &lt;= $FN$2:$FN$1303) * (FL154 &gt;= $FO$2:$FO$1303) * (FL154 &lt;= $FP$2:$FP$1303)),"")</f>
        <v>1</v>
      </c>
      <c r="M154" s="17" cm="1">
        <f t="array" ref="M154">IF(A154&lt;&gt;"",SUMPRODUCT(($E$2:$E$1303="Active") * (FK154 &gt;= $FQ$2:$FQ$1303) * (FK154 &lt;= $FR$2:$FR$1303) * (FL154 &gt;= $FS$2:$FS$1303) * (FL154 &lt;= $FT$2:$FT$1303)),"")</f>
        <v>1</v>
      </c>
      <c r="N154" s="14" t="s">
        <v>287</v>
      </c>
      <c r="O154" s="14" t="s">
        <v>242</v>
      </c>
      <c r="P154" s="15" t="s">
        <v>1239</v>
      </c>
      <c r="Q154" s="14" t="s">
        <v>1240</v>
      </c>
      <c r="R154" s="15" t="s">
        <v>1241</v>
      </c>
      <c r="S154" s="14" t="s">
        <v>224</v>
      </c>
      <c r="T154" s="20" t="s">
        <v>224</v>
      </c>
      <c r="U154" s="21"/>
      <c r="V154" s="22"/>
      <c r="W154" s="22"/>
      <c r="X154" s="22"/>
      <c r="Y154" s="22"/>
      <c r="Z154" s="22"/>
      <c r="AA154" s="48" t="s">
        <v>347</v>
      </c>
      <c r="AB154" s="43">
        <v>46008.583333333336</v>
      </c>
      <c r="AC154" s="24">
        <v>46023</v>
      </c>
      <c r="AD154" s="25">
        <v>122</v>
      </c>
      <c r="AE154" s="25">
        <v>111</v>
      </c>
      <c r="AF154" s="26">
        <v>114</v>
      </c>
      <c r="AG154" s="20">
        <v>480</v>
      </c>
      <c r="AH154" s="22">
        <v>969</v>
      </c>
      <c r="AI154" s="26">
        <v>1596</v>
      </c>
      <c r="AN154" s="27">
        <f>IF(COUNT(DV154,ES154,FJ154,GK154,HH154)&gt;0,AVERAGE(DV154,ES154,FJ154,GK154,HH154),"")</f>
        <v>0.14455882352941177</v>
      </c>
      <c r="AO154" s="28">
        <f>IF((E154&lt;&gt;""),COUNTA(AP154:BW154)+COUNTIF(T154,"No"),"")</f>
        <v>0</v>
      </c>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30">
        <v>44008</v>
      </c>
      <c r="BY154" s="30">
        <v>44020</v>
      </c>
      <c r="BZ154" s="14" t="s">
        <v>228</v>
      </c>
      <c r="CA154" s="30">
        <v>44056</v>
      </c>
      <c r="CB154" s="14" t="s">
        <v>232</v>
      </c>
      <c r="CC154" s="31">
        <v>44042</v>
      </c>
      <c r="CD154" s="32" t="s">
        <v>1128</v>
      </c>
      <c r="CE154" s="33" t="s">
        <v>282</v>
      </c>
      <c r="CF154" s="33" t="s">
        <v>247</v>
      </c>
      <c r="CG154" s="29">
        <v>68</v>
      </c>
      <c r="CH154" s="29">
        <v>2</v>
      </c>
      <c r="CI154" s="29">
        <v>2</v>
      </c>
      <c r="CJ154" s="29">
        <v>14</v>
      </c>
      <c r="CK154" s="29">
        <v>1</v>
      </c>
      <c r="CL154" s="29">
        <v>6</v>
      </c>
      <c r="CM154" s="29">
        <v>3</v>
      </c>
      <c r="CN154" s="34">
        <f>IF(CJ154&gt;0,((CK154*0.125)+(CL154*0.25)+(CM154*1))/CJ154,"")</f>
        <v>0.33035714285714285</v>
      </c>
      <c r="CO154" s="35">
        <v>44672</v>
      </c>
      <c r="CP154" s="35">
        <v>44691</v>
      </c>
      <c r="CQ154" s="20" t="s">
        <v>237</v>
      </c>
      <c r="CR154" s="35">
        <v>44691</v>
      </c>
      <c r="CS154" s="20" t="s">
        <v>232</v>
      </c>
      <c r="CT154" s="35">
        <v>44694</v>
      </c>
      <c r="CU154" s="35">
        <v>44264</v>
      </c>
      <c r="CV154" s="11" t="s">
        <v>228</v>
      </c>
      <c r="CW154" s="11" t="s">
        <v>293</v>
      </c>
      <c r="CX154" s="11" t="s">
        <v>247</v>
      </c>
      <c r="CY154" s="20">
        <v>34</v>
      </c>
      <c r="CZ154" s="36">
        <v>2</v>
      </c>
      <c r="DA154" s="36">
        <v>2</v>
      </c>
      <c r="DB154" s="36">
        <v>10</v>
      </c>
      <c r="DC154" s="36">
        <v>0</v>
      </c>
      <c r="DD154" s="36">
        <v>0</v>
      </c>
      <c r="DE154" s="36">
        <v>0</v>
      </c>
      <c r="DF154" s="36">
        <v>1</v>
      </c>
      <c r="DG154" s="36">
        <v>0</v>
      </c>
      <c r="DH154" s="37">
        <f>IF(DB154&gt;0,((DC154*0.125)+(DD154*0.25)+(DE154*0.25)+(DF154*1)+(DG154*1))/DB154,"")</f>
        <v>0.1</v>
      </c>
      <c r="DI154" s="35">
        <v>44599</v>
      </c>
      <c r="DJ154" s="20" t="s">
        <v>228</v>
      </c>
      <c r="DK154" s="20" t="s">
        <v>294</v>
      </c>
      <c r="DL154" s="20" t="s">
        <v>247</v>
      </c>
      <c r="DM154" s="20">
        <v>55</v>
      </c>
      <c r="DN154" s="20">
        <v>4</v>
      </c>
      <c r="DO154" s="20">
        <v>4</v>
      </c>
      <c r="DP154" s="20">
        <v>17</v>
      </c>
      <c r="DQ154" s="20">
        <v>0</v>
      </c>
      <c r="DR154" s="20">
        <v>2</v>
      </c>
      <c r="DS154" s="20">
        <v>0</v>
      </c>
      <c r="DT154" s="20">
        <v>0</v>
      </c>
      <c r="DU154" s="20">
        <v>1</v>
      </c>
      <c r="DV154" s="37" cm="1">
        <f t="array" ref="DV154">IF(AND(DI154:DP154&lt;&gt;""),((DQ154*0.125)+(DR154*0.25)+(DS154*0.25)+(DT154*1)+(DU154*1))/DP154,"")</f>
        <v>8.8235294117647065E-2</v>
      </c>
      <c r="DW154" s="35">
        <v>45447</v>
      </c>
      <c r="DX154" s="35">
        <v>45462</v>
      </c>
      <c r="DY154" s="20" t="s">
        <v>237</v>
      </c>
      <c r="DZ154" s="35">
        <v>45462</v>
      </c>
      <c r="EA154" s="35" t="s">
        <v>232</v>
      </c>
      <c r="EB154" s="38">
        <v>45471</v>
      </c>
      <c r="EC154" s="35">
        <v>45290</v>
      </c>
      <c r="ED154" s="20" t="s">
        <v>228</v>
      </c>
      <c r="EE154" s="20" t="s">
        <v>247</v>
      </c>
      <c r="EF154" s="20">
        <v>43</v>
      </c>
      <c r="EG154" s="20">
        <v>2</v>
      </c>
      <c r="EH154" s="20">
        <v>2</v>
      </c>
      <c r="EI154" s="20">
        <v>7</v>
      </c>
      <c r="EJ154" s="20">
        <v>0</v>
      </c>
      <c r="EK154" s="20">
        <v>0</v>
      </c>
      <c r="EL154" s="20">
        <v>0</v>
      </c>
      <c r="EM154" s="20">
        <v>0</v>
      </c>
      <c r="EN154" s="20">
        <v>0</v>
      </c>
      <c r="EO154" s="20">
        <v>0</v>
      </c>
      <c r="EP154" s="20">
        <v>0</v>
      </c>
      <c r="EQ154" s="20">
        <v>0</v>
      </c>
      <c r="ER154" s="20">
        <v>0</v>
      </c>
      <c r="ES154" s="34">
        <f>IF(EI154&lt;&gt;"",((EJ154*0.125)+((EK154+EL154+EM154+EN154+EO154)*0.25)+((EP154+EQ154+ER154)*1))/EI154,"")</f>
        <v>0</v>
      </c>
      <c r="ET154" s="35">
        <v>45519</v>
      </c>
      <c r="EU154" s="20" t="s">
        <v>248</v>
      </c>
      <c r="EV154" s="20" t="s">
        <v>234</v>
      </c>
      <c r="EW154" s="20">
        <v>376</v>
      </c>
      <c r="EX154" s="20">
        <v>3</v>
      </c>
      <c r="EY154" s="20">
        <v>2</v>
      </c>
      <c r="EZ154" s="20">
        <v>25</v>
      </c>
      <c r="FA154" s="20">
        <v>0</v>
      </c>
      <c r="FB154" s="20">
        <v>0</v>
      </c>
      <c r="FC154" s="20">
        <v>0</v>
      </c>
      <c r="FD154" s="20">
        <v>0</v>
      </c>
      <c r="FE154" s="20">
        <v>1</v>
      </c>
      <c r="FF154" s="20">
        <v>0</v>
      </c>
      <c r="FG154" s="20">
        <v>6</v>
      </c>
      <c r="FH154" s="20">
        <v>1</v>
      </c>
      <c r="FI154" s="20">
        <v>1</v>
      </c>
      <c r="FJ154" s="60">
        <f>IF(EZ154&lt;&gt;"",((FA154*0.125)+((FB154+FC154+FD154+FE154+FF154)*0.25)+((FG154+FH154+FI154)*1))/EZ154,"")</f>
        <v>0.33</v>
      </c>
      <c r="FK154" s="39">
        <v>26.153079999999999</v>
      </c>
      <c r="FL154" s="39">
        <v>-81.73657</v>
      </c>
      <c r="FM154" s="39">
        <v>25.791254576177867</v>
      </c>
      <c r="FN154" s="39">
        <v>26.514905423822132</v>
      </c>
      <c r="FO154" s="39">
        <v>-82.139664378830616</v>
      </c>
      <c r="FP154" s="39">
        <v>-81.333475621169384</v>
      </c>
      <c r="FQ154" s="39">
        <v>25.429429152355734</v>
      </c>
      <c r="FR154" s="39">
        <v>26.876730847644264</v>
      </c>
      <c r="FS154" s="39">
        <v>-82.542758757661218</v>
      </c>
      <c r="FT154" s="39">
        <v>-80.930381242338782</v>
      </c>
      <c r="FU154" s="35">
        <v>45821</v>
      </c>
      <c r="FV154" s="20" t="s">
        <v>248</v>
      </c>
      <c r="FW154" s="20" t="s">
        <v>355</v>
      </c>
      <c r="FX154" s="20">
        <v>621</v>
      </c>
      <c r="FY154" s="20">
        <v>4</v>
      </c>
      <c r="FZ154" s="20">
        <v>4</v>
      </c>
      <c r="GA154" s="20">
        <v>25</v>
      </c>
      <c r="GB154" s="20">
        <v>0</v>
      </c>
      <c r="GC154" s="20">
        <v>0</v>
      </c>
      <c r="GD154" s="20">
        <v>0</v>
      </c>
      <c r="GE154" s="20">
        <v>0</v>
      </c>
      <c r="GF154" s="20">
        <v>0</v>
      </c>
      <c r="GG154" s="20">
        <v>0</v>
      </c>
      <c r="GH154" s="20">
        <v>0</v>
      </c>
      <c r="GI154" s="20">
        <v>1</v>
      </c>
      <c r="GJ154" s="20">
        <v>3</v>
      </c>
      <c r="GK154" s="34">
        <f>IF(GA154&lt;&gt;"",((GB154*0.125)+((GC154+GD154+GE154+GF154+GG154)*0.25)+((GH154+GI154+GJ154)*1))/GA154,"")</f>
        <v>0.16</v>
      </c>
      <c r="GL154" s="40">
        <v>45870</v>
      </c>
      <c r="GM154" s="40">
        <v>45908</v>
      </c>
      <c r="GN154" s="20" t="s">
        <v>237</v>
      </c>
      <c r="GO154" s="35">
        <v>45908</v>
      </c>
      <c r="GP154" s="20" t="s">
        <v>232</v>
      </c>
      <c r="GQ154" s="35">
        <v>45961</v>
      </c>
      <c r="HH154" s="34" t="str">
        <f>IF(GX154&lt;&gt;"",((GY154*0.125)+((GZ154+HA154+HB154+HC154+HD154)*0.25)+((HE154+HF154+HG154)*1))/GX154,"")</f>
        <v/>
      </c>
    </row>
    <row r="155" spans="1:216" ht="15" customHeight="1" x14ac:dyDescent="0.35">
      <c r="A155" s="11" t="s">
        <v>1242</v>
      </c>
      <c r="B155" s="12" t="s">
        <v>1243</v>
      </c>
      <c r="C155" s="13">
        <v>43009</v>
      </c>
      <c r="D155" s="13">
        <v>45519</v>
      </c>
      <c r="E155" s="14" t="s">
        <v>214</v>
      </c>
      <c r="F155" s="15" t="s">
        <v>1244</v>
      </c>
      <c r="G155" s="15" t="s">
        <v>1245</v>
      </c>
      <c r="H155" s="14" t="s">
        <v>1033</v>
      </c>
      <c r="I155" s="16">
        <v>34285</v>
      </c>
      <c r="J155" s="62">
        <v>18971</v>
      </c>
      <c r="K155" s="18">
        <f ca="1">IF(A155&lt;&gt;"",RANDBETWEEN(1,2000)," ")</f>
        <v>1950</v>
      </c>
      <c r="L155" s="17" cm="1">
        <f t="array" ref="L155">IF(A155&lt;&gt;"",SUMPRODUCT(($E$2:$E$1303="Active") * (FK155 &gt;= $FM$2:$FM$1303) * (FK155 &lt;= $FN$2:$FN$1303) * (FL155 &gt;= $FO$2:$FO$1303) * (FL155 &lt;= $FP$2:$FP$1303)),"")</f>
        <v>3</v>
      </c>
      <c r="M155" s="17" cm="1">
        <f t="array" ref="M155">IF(A155&lt;&gt;"",SUMPRODUCT(($E$2:$E$1303="Active") * (FK155 &gt;= $FQ$2:$FQ$1303) * (FK155 &lt;= $FR$2:$FR$1303) * (FL155 &gt;= $FS$2:$FS$1303) * (FL155 &lt;= $FT$2:$FT$1303)),"")</f>
        <v>3</v>
      </c>
      <c r="N155" s="14" t="s">
        <v>287</v>
      </c>
      <c r="O155" s="14" t="s">
        <v>219</v>
      </c>
      <c r="P155" s="15" t="s">
        <v>1246</v>
      </c>
      <c r="Q155" s="14" t="s">
        <v>1247</v>
      </c>
      <c r="R155" s="15" t="s">
        <v>1248</v>
      </c>
      <c r="S155" s="14" t="s">
        <v>224</v>
      </c>
      <c r="T155" s="20" t="s">
        <v>224</v>
      </c>
      <c r="U155" s="21"/>
      <c r="V155" s="22"/>
      <c r="W155" s="22"/>
      <c r="X155" s="22"/>
      <c r="Y155" s="22"/>
      <c r="Z155" s="22"/>
      <c r="AA155" s="48" t="s">
        <v>347</v>
      </c>
      <c r="AB155" s="43">
        <v>46021.5</v>
      </c>
      <c r="AC155" s="24">
        <v>46023</v>
      </c>
      <c r="AD155" s="25">
        <v>122</v>
      </c>
      <c r="AE155" s="25">
        <v>184</v>
      </c>
      <c r="AF155" s="26">
        <v>246</v>
      </c>
      <c r="AG155" s="20">
        <v>392</v>
      </c>
      <c r="AH155" s="22">
        <v>470</v>
      </c>
      <c r="AI155" s="26">
        <v>615</v>
      </c>
      <c r="AN155" s="27">
        <f>IF(COUNT(DV155,ES155,FJ155,GK155,HH155)&gt;0,AVERAGE(DV155,ES155,FJ155,GK155,HH155),"")</f>
        <v>0.10421918767507002</v>
      </c>
      <c r="AO155" s="28">
        <f>IF((E155&lt;&gt;""),COUNTA(AP155:BW155)+COUNTIF(T155,"No"),"")</f>
        <v>0</v>
      </c>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30">
        <v>44007</v>
      </c>
      <c r="BY155" s="30">
        <v>44020</v>
      </c>
      <c r="BZ155" s="14" t="s">
        <v>228</v>
      </c>
      <c r="CA155" s="30">
        <v>44056</v>
      </c>
      <c r="CB155" s="14" t="s">
        <v>232</v>
      </c>
      <c r="CC155" s="31">
        <v>43969</v>
      </c>
      <c r="CD155" s="32" t="s">
        <v>226</v>
      </c>
      <c r="CE155" s="33" t="s">
        <v>282</v>
      </c>
      <c r="CF155" s="33" t="s">
        <v>247</v>
      </c>
      <c r="CG155" s="29">
        <v>87</v>
      </c>
      <c r="CH155" s="29">
        <v>2</v>
      </c>
      <c r="CI155" s="29">
        <v>2</v>
      </c>
      <c r="CJ155" s="29">
        <v>10</v>
      </c>
      <c r="CK155" s="29">
        <v>0</v>
      </c>
      <c r="CL155" s="29">
        <v>1</v>
      </c>
      <c r="CM155" s="29">
        <v>0</v>
      </c>
      <c r="CN155" s="34">
        <f>IF(CJ155&gt;0,((CK155*0.125)+(CL155*0.25)+(CM155*1))/CJ155,"")</f>
        <v>2.5000000000000001E-2</v>
      </c>
      <c r="CO155" s="35">
        <v>44635</v>
      </c>
      <c r="CP155" s="35">
        <v>44649</v>
      </c>
      <c r="CQ155" s="20" t="s">
        <v>237</v>
      </c>
      <c r="CR155" s="35">
        <v>44658</v>
      </c>
      <c r="CS155" s="20" t="s">
        <v>232</v>
      </c>
      <c r="CT155" s="35">
        <v>44652</v>
      </c>
      <c r="CU155" s="35">
        <v>44531</v>
      </c>
      <c r="CV155" s="11" t="s">
        <v>228</v>
      </c>
      <c r="CW155" s="20" t="s">
        <v>233</v>
      </c>
      <c r="CX155" s="11" t="s">
        <v>234</v>
      </c>
      <c r="CY155" s="20">
        <v>73</v>
      </c>
      <c r="CZ155" s="36">
        <v>2</v>
      </c>
      <c r="DA155" s="36">
        <v>2</v>
      </c>
      <c r="DB155" s="36">
        <v>6</v>
      </c>
      <c r="DC155" s="36">
        <v>0</v>
      </c>
      <c r="DD155" s="36">
        <v>0</v>
      </c>
      <c r="DE155" s="36">
        <v>0</v>
      </c>
      <c r="DF155" s="36">
        <v>0</v>
      </c>
      <c r="DG155" s="36">
        <v>0</v>
      </c>
      <c r="DH155" s="37">
        <f>IF(DB155&gt;0,((DC155*0.125)+(DD155*0.25)+(DE155*0.25)+(DF155*1)+(DG155*1))/DB155,"")</f>
        <v>0</v>
      </c>
      <c r="DI155" s="35">
        <v>44896</v>
      </c>
      <c r="DJ155" s="20" t="s">
        <v>228</v>
      </c>
      <c r="DK155" s="20" t="s">
        <v>235</v>
      </c>
      <c r="DL155" s="20" t="s">
        <v>234</v>
      </c>
      <c r="DM155" s="20">
        <v>190</v>
      </c>
      <c r="DN155" s="20">
        <v>2</v>
      </c>
      <c r="DO155" s="20">
        <v>2</v>
      </c>
      <c r="DP155" s="20">
        <v>10</v>
      </c>
      <c r="DQ155" s="20">
        <v>0</v>
      </c>
      <c r="DR155" s="20">
        <v>0</v>
      </c>
      <c r="DS155" s="20">
        <v>0</v>
      </c>
      <c r="DT155" s="20">
        <v>0</v>
      </c>
      <c r="DU155" s="20">
        <v>1</v>
      </c>
      <c r="DV155" s="37" cm="1">
        <f t="array" ref="DV155">IF(AND(DI155:DP155&lt;&gt;""),((DQ155*0.125)+(DR155*0.25)+(DS155*0.25)+(DT155*1)+(DU155*1))/DP155,"")</f>
        <v>0.1</v>
      </c>
      <c r="DW155" s="35">
        <v>45447</v>
      </c>
      <c r="DX155" s="35">
        <v>45462</v>
      </c>
      <c r="DY155" s="20" t="s">
        <v>237</v>
      </c>
      <c r="DZ155" s="35">
        <v>45462</v>
      </c>
      <c r="EA155" s="35" t="s">
        <v>232</v>
      </c>
      <c r="EB155" s="38">
        <v>45471</v>
      </c>
      <c r="EC155" s="35">
        <v>45265</v>
      </c>
      <c r="ED155" s="20" t="s">
        <v>228</v>
      </c>
      <c r="EE155" s="20" t="s">
        <v>247</v>
      </c>
      <c r="EF155" s="20">
        <v>127</v>
      </c>
      <c r="EG155" s="20">
        <v>2</v>
      </c>
      <c r="EH155" s="20">
        <v>2</v>
      </c>
      <c r="EI155" s="20">
        <v>10</v>
      </c>
      <c r="EJ155" s="20">
        <v>0</v>
      </c>
      <c r="EK155" s="20">
        <v>0</v>
      </c>
      <c r="EL155" s="20">
        <v>0</v>
      </c>
      <c r="EM155" s="20">
        <v>0</v>
      </c>
      <c r="EN155" s="20">
        <v>0</v>
      </c>
      <c r="EO155" s="20">
        <v>0</v>
      </c>
      <c r="EP155" s="20">
        <v>0</v>
      </c>
      <c r="EQ155" s="20">
        <v>0</v>
      </c>
      <c r="ER155" s="20">
        <v>0</v>
      </c>
      <c r="ES155" s="34">
        <f>IF(EI155&lt;&gt;"",((EJ155*0.125)+((EK155+EL155+EM155+EN155+EO155)*0.25)+((EP155+EQ155+ER155)*1))/EI155,"")</f>
        <v>0</v>
      </c>
      <c r="ET155" s="35">
        <v>45511</v>
      </c>
      <c r="EU155" s="20" t="s">
        <v>248</v>
      </c>
      <c r="EV155" s="20" t="s">
        <v>234</v>
      </c>
      <c r="EW155" s="20">
        <v>211</v>
      </c>
      <c r="EX155" s="20">
        <v>3</v>
      </c>
      <c r="EY155" s="20">
        <v>3</v>
      </c>
      <c r="EZ155" s="20">
        <v>17</v>
      </c>
      <c r="FA155" s="20">
        <v>1</v>
      </c>
      <c r="FB155" s="20">
        <v>0</v>
      </c>
      <c r="FC155" s="20">
        <v>0</v>
      </c>
      <c r="FD155" s="20">
        <v>1</v>
      </c>
      <c r="FE155" s="20">
        <v>0</v>
      </c>
      <c r="FF155" s="20">
        <v>0</v>
      </c>
      <c r="FG155" s="20">
        <v>1</v>
      </c>
      <c r="FH155" s="20">
        <v>0</v>
      </c>
      <c r="FI155" s="20">
        <v>3</v>
      </c>
      <c r="FJ155" s="46">
        <f>IF(EZ155&lt;&gt;"",((FA155*0.125)+((FB155+FC155+FD155+FE155+FF155)*0.25)+((FG155+FH155+FI155)*1))/EZ155,"")</f>
        <v>0.25735294117647056</v>
      </c>
      <c r="FK155" s="39">
        <v>27.091087999999999</v>
      </c>
      <c r="FL155" s="39">
        <v>-82.429965999999993</v>
      </c>
      <c r="FM155" s="39">
        <v>26.729262576177867</v>
      </c>
      <c r="FN155" s="39">
        <v>27.452913423822132</v>
      </c>
      <c r="FO155" s="39">
        <v>-82.836381891626132</v>
      </c>
      <c r="FP155" s="39">
        <v>-82.023550108373854</v>
      </c>
      <c r="FQ155" s="39">
        <v>26.367437152355734</v>
      </c>
      <c r="FR155" s="39">
        <v>27.814738847644264</v>
      </c>
      <c r="FS155" s="39">
        <v>-83.242797783252271</v>
      </c>
      <c r="FT155" s="39">
        <v>-81.617134216747715</v>
      </c>
      <c r="FU155" s="35">
        <v>45904</v>
      </c>
      <c r="FV155" s="20" t="s">
        <v>248</v>
      </c>
      <c r="FW155" s="20" t="s">
        <v>295</v>
      </c>
      <c r="FX155" s="20">
        <v>292</v>
      </c>
      <c r="FY155" s="20">
        <v>2</v>
      </c>
      <c r="FZ155" s="20">
        <v>2</v>
      </c>
      <c r="GA155" s="20">
        <v>21</v>
      </c>
      <c r="GB155" s="20">
        <v>0</v>
      </c>
      <c r="GC155" s="20">
        <v>0</v>
      </c>
      <c r="GD155" s="20">
        <v>0</v>
      </c>
      <c r="GE155" s="20">
        <v>0</v>
      </c>
      <c r="GF155" s="20">
        <v>1</v>
      </c>
      <c r="GG155" s="20">
        <v>0</v>
      </c>
      <c r="GH155" s="20">
        <v>0</v>
      </c>
      <c r="GI155" s="20">
        <v>0</v>
      </c>
      <c r="GJ155" s="20">
        <v>1</v>
      </c>
      <c r="GK155" s="34">
        <f>IF(GA155&lt;&gt;"",((GB155*0.125)+((GC155+GD155+GE155+GF155+GG155)*0.25)+((GH155+GI155+GJ155)*1))/GA155,"")</f>
        <v>5.9523809523809521E-2</v>
      </c>
      <c r="GL155" s="40">
        <v>45870</v>
      </c>
      <c r="GM155" s="40">
        <v>45898</v>
      </c>
      <c r="GN155" s="20" t="s">
        <v>237</v>
      </c>
      <c r="GO155" s="35">
        <v>45898</v>
      </c>
      <c r="GP155" s="20" t="s">
        <v>232</v>
      </c>
      <c r="GQ155" s="35">
        <v>45961</v>
      </c>
      <c r="HH155" s="34" t="str">
        <f>IF(GX155&lt;&gt;"",((GY155*0.125)+((GZ155+HA155+HB155+HC155+HD155)*0.25)+((HE155+HF155+HG155)*1))/GX155,"")</f>
        <v/>
      </c>
    </row>
    <row r="156" spans="1:216" ht="15" customHeight="1" x14ac:dyDescent="0.35">
      <c r="A156" s="14" t="s">
        <v>1249</v>
      </c>
      <c r="B156" s="12" t="s">
        <v>1250</v>
      </c>
      <c r="C156" s="13">
        <v>43009</v>
      </c>
      <c r="D156" s="13"/>
      <c r="E156" s="14" t="s">
        <v>214</v>
      </c>
      <c r="F156" s="15" t="s">
        <v>1251</v>
      </c>
      <c r="G156" s="15" t="s">
        <v>1252</v>
      </c>
      <c r="H156" s="14" t="s">
        <v>1033</v>
      </c>
      <c r="I156" s="16">
        <v>33030</v>
      </c>
      <c r="J156" s="17">
        <v>36776</v>
      </c>
      <c r="K156" s="18">
        <f ca="1">IF(A156&lt;&gt;"",RANDBETWEEN(1,2000)," ")</f>
        <v>1320</v>
      </c>
      <c r="L156" s="17" cm="1">
        <f t="array" ref="L156">IF(A156&lt;&gt;"",SUMPRODUCT(($E$2:$E$1303="Active") * (FK156 &gt;= $FM$2:$FM$1303) * (FK156 &lt;= $FN$2:$FN$1303) * (FL156 &gt;= $FO$2:$FO$1303) * (FL156 &lt;= $FP$2:$FP$1303)),"")</f>
        <v>4</v>
      </c>
      <c r="M156" s="17" cm="1">
        <f t="array" ref="M156">IF(A156&lt;&gt;"",SUMPRODUCT(($E$2:$E$1303="Active") * (FK156 &gt;= $FQ$2:$FQ$1303) * (FK156 &lt;= $FR$2:$FR$1303) * (FL156 &gt;= $FS$2:$FS$1303) * (FL156 &lt;= $FT$2:$FT$1303)),"")</f>
        <v>6</v>
      </c>
      <c r="N156" s="14" t="s">
        <v>287</v>
      </c>
      <c r="O156" s="14" t="s">
        <v>219</v>
      </c>
      <c r="P156" s="15" t="s">
        <v>1253</v>
      </c>
      <c r="Q156" s="14" t="s">
        <v>1254</v>
      </c>
      <c r="R156" s="15" t="s">
        <v>1255</v>
      </c>
      <c r="S156" s="14" t="s">
        <v>223</v>
      </c>
      <c r="T156" s="20" t="s">
        <v>224</v>
      </c>
      <c r="U156" s="21"/>
      <c r="V156" s="22"/>
      <c r="W156" s="22"/>
      <c r="X156" s="22"/>
      <c r="Y156" s="22"/>
      <c r="Z156" s="22"/>
      <c r="AA156" s="48" t="s">
        <v>347</v>
      </c>
      <c r="AB156" s="43">
        <v>46020.333333333336</v>
      </c>
      <c r="AC156" s="24">
        <v>46023</v>
      </c>
      <c r="AD156" s="25">
        <v>215</v>
      </c>
      <c r="AE156" s="25">
        <v>236</v>
      </c>
      <c r="AF156" s="26">
        <v>360</v>
      </c>
      <c r="AG156" s="20">
        <v>446</v>
      </c>
      <c r="AH156" s="22">
        <v>341</v>
      </c>
      <c r="AI156" s="26">
        <v>350</v>
      </c>
      <c r="AN156" s="27">
        <f>IF(COUNT(DV156,ES156,FJ156,GK156,HH156)&gt;0,AVERAGE(DV156,ES156,FJ156,GK156,HH156),"")</f>
        <v>0.15147251308900522</v>
      </c>
      <c r="AO156" s="28">
        <f>IF((E156&lt;&gt;""),COUNTA(AP156:BW156)+COUNTIF(T156,"No"),"")</f>
        <v>0</v>
      </c>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30"/>
      <c r="BY156" s="30"/>
      <c r="BZ156" s="14"/>
      <c r="CA156" s="30"/>
      <c r="CB156" s="14" t="s">
        <v>232</v>
      </c>
      <c r="CC156" s="31">
        <v>43907</v>
      </c>
      <c r="CD156" s="32" t="s">
        <v>364</v>
      </c>
      <c r="CE156" s="33" t="s">
        <v>380</v>
      </c>
      <c r="CF156" s="33" t="s">
        <v>321</v>
      </c>
      <c r="CG156" s="29">
        <v>130</v>
      </c>
      <c r="CH156" s="29">
        <v>3</v>
      </c>
      <c r="CI156" s="29">
        <v>3</v>
      </c>
      <c r="CJ156" s="29">
        <v>15</v>
      </c>
      <c r="CK156" s="29">
        <v>0</v>
      </c>
      <c r="CL156" s="29">
        <v>2</v>
      </c>
      <c r="CM156" s="29">
        <v>1</v>
      </c>
      <c r="CN156" s="34">
        <f>IF(CJ156&gt;0,((CK156*0.125)+(CL156*0.25)+(CM156*1))/CJ156,"")</f>
        <v>0.1</v>
      </c>
      <c r="CO156" s="35">
        <v>44328</v>
      </c>
      <c r="CP156" s="35">
        <v>44333</v>
      </c>
      <c r="CQ156" s="20" t="s">
        <v>231</v>
      </c>
      <c r="CR156" s="35">
        <v>44348</v>
      </c>
      <c r="CS156" s="20" t="s">
        <v>232</v>
      </c>
      <c r="CT156" s="35">
        <v>44333</v>
      </c>
      <c r="CU156" s="35">
        <v>44496</v>
      </c>
      <c r="CV156" s="11" t="s">
        <v>226</v>
      </c>
      <c r="CW156" s="20" t="s">
        <v>233</v>
      </c>
      <c r="CX156" s="11" t="s">
        <v>234</v>
      </c>
      <c r="CY156" s="20">
        <v>122</v>
      </c>
      <c r="CZ156" s="36">
        <v>4</v>
      </c>
      <c r="DA156" s="36">
        <v>4</v>
      </c>
      <c r="DB156" s="36">
        <v>20</v>
      </c>
      <c r="DC156" s="36">
        <v>0</v>
      </c>
      <c r="DD156" s="36">
        <v>4</v>
      </c>
      <c r="DE156" s="36">
        <v>1</v>
      </c>
      <c r="DF156" s="36">
        <v>0</v>
      </c>
      <c r="DG156" s="36">
        <v>2</v>
      </c>
      <c r="DH156" s="37">
        <f>IF(DB156&gt;0,((DC156*0.125)+(DD156*0.25)+(DE156*0.25)+(DF156*1)+(DG156*1))/DB156,"")</f>
        <v>0.16250000000000001</v>
      </c>
      <c r="DI156" s="35">
        <v>44805</v>
      </c>
      <c r="DJ156" s="20" t="s">
        <v>228</v>
      </c>
      <c r="DK156" s="20" t="s">
        <v>235</v>
      </c>
      <c r="DL156" s="20" t="s">
        <v>234</v>
      </c>
      <c r="DM156" s="20">
        <v>147</v>
      </c>
      <c r="DN156" s="20">
        <v>3</v>
      </c>
      <c r="DO156" s="20">
        <v>3</v>
      </c>
      <c r="DP156" s="20">
        <v>15</v>
      </c>
      <c r="DQ156" s="20">
        <v>0</v>
      </c>
      <c r="DR156" s="20">
        <v>0</v>
      </c>
      <c r="DS156" s="20">
        <v>0</v>
      </c>
      <c r="DT156" s="20">
        <v>0</v>
      </c>
      <c r="DU156" s="20">
        <v>4</v>
      </c>
      <c r="DV156" s="49" cm="1">
        <f t="array" ref="DV156">IF(AND(DI156:DP156&lt;&gt;""),((DQ156*0.125)+(DR156*0.25)+(DS156*0.25)+(DT156*1)+(DU156*1))/DP156,"")</f>
        <v>0.26666666666666666</v>
      </c>
      <c r="DW156" s="35">
        <v>45446</v>
      </c>
      <c r="DX156" s="35">
        <v>45462</v>
      </c>
      <c r="DY156" s="20" t="s">
        <v>237</v>
      </c>
      <c r="DZ156" s="35">
        <v>45462</v>
      </c>
      <c r="EA156" s="35" t="s">
        <v>232</v>
      </c>
      <c r="EB156" s="38">
        <v>45471</v>
      </c>
      <c r="EC156" s="35">
        <v>45265</v>
      </c>
      <c r="ED156" s="20" t="s">
        <v>228</v>
      </c>
      <c r="EE156" s="20" t="s">
        <v>247</v>
      </c>
      <c r="EF156" s="20">
        <v>197</v>
      </c>
      <c r="EG156" s="20">
        <v>3</v>
      </c>
      <c r="EH156" s="20">
        <v>3</v>
      </c>
      <c r="EI156" s="20">
        <v>15</v>
      </c>
      <c r="EJ156" s="20">
        <v>0</v>
      </c>
      <c r="EK156" s="20">
        <v>0</v>
      </c>
      <c r="EL156" s="20">
        <v>1</v>
      </c>
      <c r="EM156" s="20">
        <v>0</v>
      </c>
      <c r="EN156" s="20">
        <v>0</v>
      </c>
      <c r="EO156" s="20">
        <v>0</v>
      </c>
      <c r="EP156" s="20">
        <v>1</v>
      </c>
      <c r="EQ156" s="20">
        <v>0</v>
      </c>
      <c r="ER156" s="20">
        <v>0</v>
      </c>
      <c r="ES156" s="34">
        <f>IF(EI156&lt;&gt;"",((EJ156*0.125)+((EK156+EL156+EM156+EN156+EO156)*0.25)+((EP156+EQ156+ER156)*1))/EI156,"")</f>
        <v>8.3333333333333329E-2</v>
      </c>
      <c r="ET156" s="35">
        <v>45436</v>
      </c>
      <c r="EU156" s="20" t="s">
        <v>248</v>
      </c>
      <c r="EV156" s="20" t="s">
        <v>247</v>
      </c>
      <c r="EW156" s="20">
        <v>191</v>
      </c>
      <c r="EX156" s="20">
        <v>4</v>
      </c>
      <c r="EY156" s="20">
        <v>4</v>
      </c>
      <c r="EZ156" s="28">
        <f>191*0.08</f>
        <v>15.280000000000001</v>
      </c>
      <c r="FA156" s="20">
        <v>0</v>
      </c>
      <c r="FB156" s="20">
        <v>0</v>
      </c>
      <c r="FC156" s="20">
        <v>0</v>
      </c>
      <c r="FD156" s="20">
        <v>0</v>
      </c>
      <c r="FE156" s="20">
        <v>0</v>
      </c>
      <c r="FF156" s="20">
        <v>0</v>
      </c>
      <c r="FG156" s="20">
        <v>1</v>
      </c>
      <c r="FH156" s="20">
        <v>0</v>
      </c>
      <c r="FI156" s="20">
        <v>1</v>
      </c>
      <c r="FJ156" s="34">
        <f>IF(EZ156&lt;&gt;"",((FA156*0.125)+((FB156+FC156+FD156+FE156+FF156)*0.25)+((FG156+FH156+FI156)*1))/EZ156,"")</f>
        <v>0.13089005235602094</v>
      </c>
      <c r="FK156" s="39">
        <v>25.452870000000001</v>
      </c>
      <c r="FL156" s="39">
        <v>-80.525474000000003</v>
      </c>
      <c r="FM156" s="39">
        <v>25.091044576177868</v>
      </c>
      <c r="FN156" s="39">
        <v>25.814695423822133</v>
      </c>
      <c r="FO156" s="39">
        <v>-80.926193629262187</v>
      </c>
      <c r="FP156" s="39">
        <v>-80.124754370737818</v>
      </c>
      <c r="FQ156" s="39">
        <v>24.729219152355736</v>
      </c>
      <c r="FR156" s="39">
        <v>26.176520847644266</v>
      </c>
      <c r="FS156" s="39">
        <v>-81.326913258524385</v>
      </c>
      <c r="FT156" s="39">
        <v>-79.72403474147562</v>
      </c>
      <c r="FU156" s="35">
        <v>45859</v>
      </c>
      <c r="FV156" s="20" t="s">
        <v>248</v>
      </c>
      <c r="FW156" s="20" t="s">
        <v>355</v>
      </c>
      <c r="FX156" s="20">
        <v>111</v>
      </c>
      <c r="FY156" s="20">
        <v>3</v>
      </c>
      <c r="FZ156" s="20">
        <v>3</v>
      </c>
      <c r="GA156" s="20">
        <v>8</v>
      </c>
      <c r="GB156" s="20">
        <v>0</v>
      </c>
      <c r="GC156" s="20">
        <v>0</v>
      </c>
      <c r="GD156" s="20">
        <v>0</v>
      </c>
      <c r="GE156" s="20">
        <v>0</v>
      </c>
      <c r="GF156" s="20">
        <v>0</v>
      </c>
      <c r="GG156" s="20">
        <v>0</v>
      </c>
      <c r="GH156" s="20">
        <v>1</v>
      </c>
      <c r="GI156" s="20">
        <v>0</v>
      </c>
      <c r="GJ156" s="20">
        <v>0</v>
      </c>
      <c r="GK156" s="34">
        <f>IF(GA156&lt;&gt;"",((GB156*0.125)+((GC156+GD156+GE156+GF156+GG156)*0.25)+((GH156+GI156+GJ156)*1))/GA156,"")</f>
        <v>0.125</v>
      </c>
      <c r="GL156" s="40">
        <v>45870</v>
      </c>
      <c r="GM156" s="40">
        <v>45902</v>
      </c>
      <c r="GN156" s="20" t="s">
        <v>237</v>
      </c>
      <c r="GO156" s="35">
        <v>45902</v>
      </c>
      <c r="GP156" s="20" t="s">
        <v>232</v>
      </c>
      <c r="GQ156" s="35">
        <v>45905</v>
      </c>
      <c r="HH156" s="34" t="str">
        <f>IF(GX156&lt;&gt;"",((GY156*0.125)+((GZ156+HA156+HB156+HC156+HD156)*0.25)+((HE156+HF156+HG156)*1))/GX156,"")</f>
        <v/>
      </c>
    </row>
    <row r="157" spans="1:216" ht="15" customHeight="1" x14ac:dyDescent="0.35">
      <c r="A157" s="11" t="s">
        <v>1256</v>
      </c>
      <c r="B157" s="12" t="s">
        <v>1257</v>
      </c>
      <c r="C157" s="13">
        <v>43009</v>
      </c>
      <c r="D157" s="13">
        <v>45573</v>
      </c>
      <c r="E157" s="14" t="s">
        <v>214</v>
      </c>
      <c r="F157" s="15" t="s">
        <v>1258</v>
      </c>
      <c r="G157" s="15" t="s">
        <v>1032</v>
      </c>
      <c r="H157" s="14" t="s">
        <v>1033</v>
      </c>
      <c r="I157" s="16">
        <v>33142</v>
      </c>
      <c r="J157" s="17">
        <v>55425</v>
      </c>
      <c r="K157" s="18">
        <f ca="1">IF(A157&lt;&gt;"",RANDBETWEEN(1,2000)," ")</f>
        <v>1377</v>
      </c>
      <c r="L157" s="17" cm="1">
        <f t="array" ref="L157">IF(A157&lt;&gt;"",SUMPRODUCT(($E$2:$E$1303="Active") * (FK157 &gt;= $FM$2:$FM$1303) * (FK157 &lt;= $FN$2:$FN$1303) * (FL157 &gt;= $FO$2:$FO$1303) * (FL157 &lt;= $FP$2:$FP$1303)),"")</f>
        <v>6</v>
      </c>
      <c r="M157" s="17" cm="1">
        <f t="array" ref="M157">IF(A157&lt;&gt;"",SUMPRODUCT(($E$2:$E$1303="Active") * (FK157 &gt;= $FQ$2:$FQ$1303) * (FK157 &lt;= $FR$2:$FR$1303) * (FL157 &gt;= $FS$2:$FS$1303) * (FL157 &lt;= $FT$2:$FT$1303)),"")</f>
        <v>10</v>
      </c>
      <c r="N157" s="14" t="s">
        <v>287</v>
      </c>
      <c r="O157" s="14" t="s">
        <v>219</v>
      </c>
      <c r="P157" s="15" t="s">
        <v>1259</v>
      </c>
      <c r="Q157" s="14" t="s">
        <v>1260</v>
      </c>
      <c r="R157" s="15" t="s">
        <v>1261</v>
      </c>
      <c r="S157" s="14" t="s">
        <v>223</v>
      </c>
      <c r="T157" s="20" t="s">
        <v>224</v>
      </c>
      <c r="U157" s="21"/>
      <c r="V157" s="22"/>
      <c r="W157" s="22"/>
      <c r="X157" s="22"/>
      <c r="Y157" s="22"/>
      <c r="Z157" s="22"/>
      <c r="AA157" s="22" t="s">
        <v>542</v>
      </c>
      <c r="AB157" s="43">
        <v>46009.5</v>
      </c>
      <c r="AC157" s="24">
        <v>46023</v>
      </c>
      <c r="AD157" s="25">
        <v>79</v>
      </c>
      <c r="AE157" s="25">
        <v>194</v>
      </c>
      <c r="AF157" s="26">
        <v>165</v>
      </c>
      <c r="AG157" s="20">
        <v>218</v>
      </c>
      <c r="AH157" s="22">
        <v>251</v>
      </c>
      <c r="AI157" s="26">
        <v>294</v>
      </c>
      <c r="AN157" s="27">
        <f>IF(COUNT(DV157,ES157,FJ157,GK157,HH157)&gt;0,AVERAGE(DV157,ES157,FJ157,GK157,HH157),"")</f>
        <v>4.7794117647058827E-2</v>
      </c>
      <c r="AO157" s="28">
        <f>IF((E157&lt;&gt;""),COUNTA(AP157:BW157)+COUNTIF(T157,"No"),"")</f>
        <v>0</v>
      </c>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30">
        <v>43770</v>
      </c>
      <c r="BY157" s="30">
        <v>43815</v>
      </c>
      <c r="BZ157" s="14" t="s">
        <v>228</v>
      </c>
      <c r="CA157" s="30">
        <v>43892</v>
      </c>
      <c r="CB157" s="14" t="s">
        <v>232</v>
      </c>
      <c r="CC157" s="31">
        <v>43892</v>
      </c>
      <c r="CD157" s="32" t="s">
        <v>364</v>
      </c>
      <c r="CE157" s="33" t="s">
        <v>380</v>
      </c>
      <c r="CF157" s="33" t="s">
        <v>321</v>
      </c>
      <c r="CG157" s="29">
        <v>149</v>
      </c>
      <c r="CH157" s="29">
        <v>3</v>
      </c>
      <c r="CI157" s="29">
        <v>3</v>
      </c>
      <c r="CJ157" s="29">
        <v>15</v>
      </c>
      <c r="CK157" s="29">
        <v>1</v>
      </c>
      <c r="CL157" s="29">
        <v>0</v>
      </c>
      <c r="CM157" s="29">
        <v>2</v>
      </c>
      <c r="CN157" s="34">
        <f>IF(CJ157&gt;0,((CK157*0.125)+(CL157*0.25)+(CM157*1))/CJ157,"")</f>
        <v>0.14166666666666666</v>
      </c>
      <c r="CO157" s="35">
        <v>44329</v>
      </c>
      <c r="CP157" s="35">
        <v>44333</v>
      </c>
      <c r="CQ157" s="20" t="s">
        <v>231</v>
      </c>
      <c r="CR157" s="35">
        <v>44349</v>
      </c>
      <c r="CS157" s="20" t="s">
        <v>232</v>
      </c>
      <c r="CT157" s="35">
        <v>44333</v>
      </c>
      <c r="CU157" s="35">
        <v>44453</v>
      </c>
      <c r="CV157" s="20" t="s">
        <v>228</v>
      </c>
      <c r="CW157" s="20" t="s">
        <v>233</v>
      </c>
      <c r="CX157" s="11" t="s">
        <v>234</v>
      </c>
      <c r="CY157" s="20">
        <v>115</v>
      </c>
      <c r="CZ157" s="36">
        <v>1</v>
      </c>
      <c r="DA157" s="36">
        <v>1</v>
      </c>
      <c r="DB157" s="36">
        <v>5</v>
      </c>
      <c r="DC157" s="36">
        <v>0</v>
      </c>
      <c r="DD157" s="36">
        <v>0</v>
      </c>
      <c r="DE157" s="36">
        <v>0</v>
      </c>
      <c r="DF157" s="36">
        <v>0</v>
      </c>
      <c r="DG157" s="36">
        <v>0</v>
      </c>
      <c r="DH157" s="37">
        <f>IF(DB157&gt;0,((DC157*0.125)+(DD157*0.25)+(DE157*0.25)+(DF157*1)+(DG157*1))/DB157,"")</f>
        <v>0</v>
      </c>
      <c r="DI157" s="35">
        <v>44835</v>
      </c>
      <c r="DJ157" s="20" t="s">
        <v>228</v>
      </c>
      <c r="DK157" s="20" t="s">
        <v>235</v>
      </c>
      <c r="DL157" s="20" t="s">
        <v>234</v>
      </c>
      <c r="DM157" s="20">
        <v>109</v>
      </c>
      <c r="DN157" s="20">
        <v>2</v>
      </c>
      <c r="DO157" s="20">
        <v>2</v>
      </c>
      <c r="DP157" s="20">
        <v>6</v>
      </c>
      <c r="DQ157" s="20">
        <v>0</v>
      </c>
      <c r="DR157" s="20">
        <v>0</v>
      </c>
      <c r="DS157" s="20">
        <v>1</v>
      </c>
      <c r="DT157" s="20">
        <v>0</v>
      </c>
      <c r="DU157" s="20">
        <v>0</v>
      </c>
      <c r="DV157" s="37" cm="1">
        <f t="array" ref="DV157">IF(AND(DI157:DP157&lt;&gt;""),((DQ157*0.125)+(DR157*0.25)+(DS157*0.25)+(DT157*1)+(DU157*1))/DP157,"")</f>
        <v>4.1666666666666664E-2</v>
      </c>
      <c r="DW157" s="35">
        <v>45446</v>
      </c>
      <c r="DX157" s="35">
        <v>45462</v>
      </c>
      <c r="DY157" s="20" t="s">
        <v>237</v>
      </c>
      <c r="DZ157" s="35">
        <v>45462</v>
      </c>
      <c r="EA157" s="35" t="s">
        <v>232</v>
      </c>
      <c r="EB157" s="38">
        <v>45471</v>
      </c>
      <c r="EC157" s="35">
        <v>45289</v>
      </c>
      <c r="ED157" s="20" t="s">
        <v>228</v>
      </c>
      <c r="EE157" s="20" t="s">
        <v>247</v>
      </c>
      <c r="EF157" s="20">
        <v>56</v>
      </c>
      <c r="EG157" s="20">
        <v>3</v>
      </c>
      <c r="EH157" s="20">
        <v>3</v>
      </c>
      <c r="EI157" s="20">
        <v>12</v>
      </c>
      <c r="EJ157" s="20">
        <v>0</v>
      </c>
      <c r="EK157" s="20">
        <v>0</v>
      </c>
      <c r="EL157" s="20">
        <v>0</v>
      </c>
      <c r="EM157" s="20">
        <v>0</v>
      </c>
      <c r="EN157" s="20">
        <v>0</v>
      </c>
      <c r="EO157" s="20">
        <v>0</v>
      </c>
      <c r="EP157" s="20">
        <v>0</v>
      </c>
      <c r="EQ157" s="20">
        <v>0</v>
      </c>
      <c r="ER157" s="20">
        <v>0</v>
      </c>
      <c r="ES157" s="34">
        <f>IF(EI157&lt;&gt;"",((EJ157*0.125)+((EK157+EL157+EM157+EN157+EO157)*0.25)+((EP157+EQ157+ER157)*1))/EI157,"")</f>
        <v>0</v>
      </c>
      <c r="ET157" s="35">
        <v>45513</v>
      </c>
      <c r="EU157" s="20" t="s">
        <v>248</v>
      </c>
      <c r="EV157" s="20" t="s">
        <v>234</v>
      </c>
      <c r="EW157" s="20">
        <v>151</v>
      </c>
      <c r="EX157" s="20">
        <v>2</v>
      </c>
      <c r="EY157" s="20">
        <v>2</v>
      </c>
      <c r="EZ157" s="20">
        <v>12</v>
      </c>
      <c r="FA157" s="20">
        <v>0</v>
      </c>
      <c r="FB157" s="20">
        <v>0</v>
      </c>
      <c r="FC157" s="20">
        <v>0</v>
      </c>
      <c r="FD157" s="20">
        <v>1</v>
      </c>
      <c r="FE157" s="20">
        <v>0</v>
      </c>
      <c r="FF157" s="20">
        <v>0</v>
      </c>
      <c r="FG157" s="20">
        <v>0</v>
      </c>
      <c r="FH157" s="20">
        <v>0</v>
      </c>
      <c r="FI157" s="20">
        <v>0</v>
      </c>
      <c r="FJ157" s="34">
        <f>IF(EZ157&lt;&gt;"",((FA157*0.125)+((FB157+FC157+FD157+FE157+FF157)*0.25)+((FG157+FH157+FI157)*1))/EZ157,"")</f>
        <v>2.0833333333333332E-2</v>
      </c>
      <c r="FK157" s="39">
        <v>25.812533999999999</v>
      </c>
      <c r="FL157" s="39">
        <v>-80.240440000000007</v>
      </c>
      <c r="FM157" s="39">
        <v>25.450708576177867</v>
      </c>
      <c r="FN157" s="39">
        <v>26.174359423822132</v>
      </c>
      <c r="FO157" s="39">
        <v>-80.642368419098176</v>
      </c>
      <c r="FP157" s="39">
        <v>-79.838511580901837</v>
      </c>
      <c r="FQ157" s="39">
        <v>25.088883152355734</v>
      </c>
      <c r="FR157" s="39">
        <v>26.536184847644265</v>
      </c>
      <c r="FS157" s="39">
        <v>-81.04429683819636</v>
      </c>
      <c r="FT157" s="39">
        <v>-79.436583161803654</v>
      </c>
      <c r="FU157" s="35">
        <v>45799</v>
      </c>
      <c r="FV157" s="20" t="s">
        <v>248</v>
      </c>
      <c r="FW157" s="20" t="s">
        <v>258</v>
      </c>
      <c r="FX157" s="20">
        <v>112</v>
      </c>
      <c r="FY157" s="20">
        <v>2</v>
      </c>
      <c r="FZ157" s="20">
        <v>2</v>
      </c>
      <c r="GA157" s="20">
        <v>9</v>
      </c>
      <c r="GB157" s="20">
        <v>0</v>
      </c>
      <c r="GC157" s="20">
        <v>0</v>
      </c>
      <c r="GD157" s="20">
        <v>0</v>
      </c>
      <c r="GE157" s="20">
        <v>0</v>
      </c>
      <c r="GF157" s="20">
        <v>0</v>
      </c>
      <c r="GG157" s="20">
        <v>0</v>
      </c>
      <c r="GH157" s="20">
        <v>0</v>
      </c>
      <c r="GI157" s="20">
        <v>0</v>
      </c>
      <c r="GJ157" s="20">
        <v>0</v>
      </c>
      <c r="GK157" s="34">
        <f>IF(GA157&lt;&gt;"",((GB157*0.125)+((GC157+GD157+GE157+GF157+GG157)*0.25)+((GH157+GI157+GJ157)*1))/GA157,"")</f>
        <v>0</v>
      </c>
      <c r="GP157" s="20" t="s">
        <v>232</v>
      </c>
      <c r="GR157" s="35">
        <v>46107</v>
      </c>
      <c r="GS157" s="20" t="s">
        <v>248</v>
      </c>
      <c r="GT157" s="20" t="s">
        <v>247</v>
      </c>
      <c r="GU157" s="20">
        <v>298</v>
      </c>
      <c r="GV157" s="20">
        <v>5</v>
      </c>
      <c r="GW157" s="20">
        <v>5</v>
      </c>
      <c r="GX157" s="20">
        <v>17</v>
      </c>
      <c r="GY157" s="20">
        <v>0</v>
      </c>
      <c r="GZ157" s="20">
        <v>0</v>
      </c>
      <c r="HA157" s="20">
        <v>0</v>
      </c>
      <c r="HB157" s="20">
        <v>0</v>
      </c>
      <c r="HC157" s="20">
        <v>0</v>
      </c>
      <c r="HD157" s="20">
        <v>0</v>
      </c>
      <c r="HE157" s="20">
        <v>0</v>
      </c>
      <c r="HF157" s="20">
        <v>0</v>
      </c>
      <c r="HG157" s="20">
        <v>3</v>
      </c>
      <c r="HH157" s="34">
        <f>IF(GX157&lt;&gt;"",((GY157*0.125)+((GZ157+HA157+HB157+HC157+HD157)*0.25)+((HE157+HF157+HG157)*1))/GX157,"")</f>
        <v>0.17647058823529413</v>
      </c>
    </row>
    <row r="158" spans="1:216" ht="15" customHeight="1" x14ac:dyDescent="0.35">
      <c r="A158" s="11" t="s">
        <v>1262</v>
      </c>
      <c r="B158" s="12" t="s">
        <v>1263</v>
      </c>
      <c r="C158" s="43">
        <v>44642</v>
      </c>
      <c r="D158" s="13">
        <v>45832</v>
      </c>
      <c r="E158" s="11" t="s">
        <v>214</v>
      </c>
      <c r="F158" s="19" t="s">
        <v>1264</v>
      </c>
      <c r="G158" s="19" t="s">
        <v>1265</v>
      </c>
      <c r="H158" s="11" t="s">
        <v>1033</v>
      </c>
      <c r="I158" s="42">
        <v>33948</v>
      </c>
      <c r="J158" s="17">
        <v>17190</v>
      </c>
      <c r="K158" s="18">
        <f ca="1">IF(A158&lt;&gt;"",RANDBETWEEN(1,2000)," ")</f>
        <v>1227</v>
      </c>
      <c r="L158" s="17" cm="1">
        <f t="array" ref="L158">IF(A158&lt;&gt;"",SUMPRODUCT(($E$2:$E$1303="Active") * (FK158 &gt;= $FM$2:$FM$1303) * (FK158 &lt;= $FN$2:$FN$1303) * (FL158 &gt;= $FO$2:$FO$1303) * (FL158 &lt;= $FP$2:$FP$1303)),"")</f>
        <v>2</v>
      </c>
      <c r="M158" s="17" cm="1">
        <f t="array" ref="M158">IF(A158&lt;&gt;"",SUMPRODUCT(($E$2:$E$1303="Active") * (FK158 &gt;= $FQ$2:$FQ$1303) * (FK158 &lt;= $FR$2:$FR$1303) * (FL158 &gt;= $FS$2:$FS$1303) * (FL158 &lt;= $FT$2:$FT$1303)),"")</f>
        <v>3</v>
      </c>
      <c r="N158" s="11" t="s">
        <v>218</v>
      </c>
      <c r="O158" s="14" t="s">
        <v>219</v>
      </c>
      <c r="P158" s="19" t="s">
        <v>1266</v>
      </c>
      <c r="Q158" s="11" t="s">
        <v>1267</v>
      </c>
      <c r="R158" s="19" t="s">
        <v>1268</v>
      </c>
      <c r="S158" s="11" t="s">
        <v>223</v>
      </c>
      <c r="T158" s="20" t="s">
        <v>224</v>
      </c>
      <c r="U158" s="21"/>
      <c r="V158" s="22"/>
      <c r="W158" s="22"/>
      <c r="X158" s="22"/>
      <c r="Y158" s="22"/>
      <c r="Z158" s="22"/>
      <c r="AB158" s="43">
        <v>46010.333333333336</v>
      </c>
      <c r="AC158" s="24">
        <v>46023</v>
      </c>
      <c r="AF158" s="26">
        <v>22</v>
      </c>
      <c r="AG158" s="20">
        <v>35</v>
      </c>
      <c r="AH158" s="22">
        <v>145</v>
      </c>
      <c r="AI158" s="26">
        <v>169</v>
      </c>
      <c r="AN158" s="27">
        <f>IF(COUNT(DV158,ES158,FJ158,GK158,HH158)&gt;0,AVERAGE(DV158,ES158,FJ158,GK158,HH158),"")</f>
        <v>9.8214285714285712E-2</v>
      </c>
      <c r="AO158" s="28">
        <f>IF((E158&lt;&gt;""),COUNTA(AP158:BW158)+COUNTIF(T158,"No"),"")</f>
        <v>0</v>
      </c>
      <c r="CN158" s="34" t="str">
        <f>IF(CJ158&gt;0,((CK158*0.125)+(CL158*0.25)+(CM158*1))/CJ158,"")</f>
        <v/>
      </c>
      <c r="CS158" s="20" t="s">
        <v>323</v>
      </c>
      <c r="CT158" s="35" t="s">
        <v>323</v>
      </c>
      <c r="DH158" s="37" t="str">
        <f>IF(DB158&gt;0,((DC158*0.125)+(DD158*0.25)+(DE158*0.25)+(DF158*1)+(DG158*1))/DB158,"")</f>
        <v/>
      </c>
      <c r="DI158" s="35">
        <v>44896</v>
      </c>
      <c r="DJ158" s="20" t="s">
        <v>228</v>
      </c>
      <c r="DK158" s="20" t="s">
        <v>235</v>
      </c>
      <c r="DL158" s="20" t="s">
        <v>234</v>
      </c>
      <c r="DM158" s="20">
        <v>0</v>
      </c>
      <c r="DN158" s="20">
        <v>0</v>
      </c>
      <c r="DO158" s="20">
        <v>0</v>
      </c>
      <c r="DP158" s="20">
        <v>0</v>
      </c>
      <c r="DQ158" s="20">
        <v>0</v>
      </c>
      <c r="DR158" s="20">
        <v>0</v>
      </c>
      <c r="DS158" s="20">
        <v>0</v>
      </c>
      <c r="DT158" s="20">
        <v>0</v>
      </c>
      <c r="DU158" s="20">
        <v>0</v>
      </c>
      <c r="DV158" s="37">
        <v>0</v>
      </c>
      <c r="DW158" s="35">
        <v>45447</v>
      </c>
      <c r="DX158" s="35">
        <v>45462</v>
      </c>
      <c r="DY158" s="20" t="s">
        <v>237</v>
      </c>
      <c r="DZ158" s="35">
        <v>45462</v>
      </c>
      <c r="EA158" s="35" t="s">
        <v>232</v>
      </c>
      <c r="EB158" s="38">
        <v>45471</v>
      </c>
      <c r="EC158" s="35">
        <v>45290</v>
      </c>
      <c r="ED158" s="20" t="s">
        <v>228</v>
      </c>
      <c r="EE158" s="20" t="s">
        <v>247</v>
      </c>
      <c r="EF158" s="20">
        <v>17</v>
      </c>
      <c r="EG158" s="20">
        <v>1</v>
      </c>
      <c r="EH158" s="20">
        <v>1</v>
      </c>
      <c r="EI158" s="20">
        <v>5</v>
      </c>
      <c r="EJ158" s="20">
        <v>0</v>
      </c>
      <c r="EK158" s="20">
        <v>0</v>
      </c>
      <c r="EL158" s="20">
        <v>0</v>
      </c>
      <c r="EM158" s="20">
        <v>0</v>
      </c>
      <c r="EN158" s="20">
        <v>0</v>
      </c>
      <c r="EO158" s="20">
        <v>0</v>
      </c>
      <c r="EP158" s="20">
        <v>0</v>
      </c>
      <c r="EQ158" s="20">
        <v>0</v>
      </c>
      <c r="ER158" s="20">
        <v>0</v>
      </c>
      <c r="ES158" s="34">
        <f>IF(EI158&lt;&gt;"",((EJ158*0.125)+((EK158+EL158+EM158+EN158+EO158)*0.25)+((EP158+EQ158+ER158)*1))/EI158,"")</f>
        <v>0</v>
      </c>
      <c r="ET158" s="35">
        <v>45523</v>
      </c>
      <c r="EU158" s="20" t="s">
        <v>248</v>
      </c>
      <c r="EV158" s="20" t="s">
        <v>234</v>
      </c>
      <c r="EW158" s="20">
        <v>83</v>
      </c>
      <c r="EX158" s="20">
        <v>1</v>
      </c>
      <c r="EY158" s="20">
        <v>1</v>
      </c>
      <c r="EZ158" s="20">
        <v>7</v>
      </c>
      <c r="FA158" s="20">
        <v>0</v>
      </c>
      <c r="FB158" s="20">
        <v>0</v>
      </c>
      <c r="FC158" s="20">
        <v>0</v>
      </c>
      <c r="FD158" s="20">
        <v>0</v>
      </c>
      <c r="FE158" s="20">
        <v>0</v>
      </c>
      <c r="FF158" s="20">
        <v>0</v>
      </c>
      <c r="FG158" s="20">
        <v>0</v>
      </c>
      <c r="FH158" s="20">
        <v>0</v>
      </c>
      <c r="FI158" s="20">
        <v>1</v>
      </c>
      <c r="FJ158" s="34">
        <f>IF(EZ158&lt;&gt;"",((FA158*0.125)+((FB158+FC158+FD158+FE158+FF158)*0.25)+((FG158+FH158+FI158)*1))/EZ158,"")</f>
        <v>0.14285714285714285</v>
      </c>
      <c r="FK158" s="39">
        <v>26.971598</v>
      </c>
      <c r="FL158" s="39">
        <v>-82.154825000000002</v>
      </c>
      <c r="FM158" s="39">
        <v>26.609772576177868</v>
      </c>
      <c r="FN158" s="39">
        <v>27.333423423822133</v>
      </c>
      <c r="FO158" s="39">
        <v>-82.560808674729529</v>
      </c>
      <c r="FP158" s="39">
        <v>-81.748841325270476</v>
      </c>
      <c r="FQ158" s="39">
        <v>26.247947152355735</v>
      </c>
      <c r="FR158" s="39">
        <v>27.695248847644265</v>
      </c>
      <c r="FS158" s="39">
        <v>-82.96679234945907</v>
      </c>
      <c r="FT158" s="39">
        <v>-81.342857650540935</v>
      </c>
      <c r="FU158" s="35">
        <v>45821</v>
      </c>
      <c r="FV158" s="20" t="s">
        <v>248</v>
      </c>
      <c r="FW158" s="20" t="s">
        <v>355</v>
      </c>
      <c r="FX158" s="20">
        <v>86</v>
      </c>
      <c r="FY158" s="20">
        <v>1</v>
      </c>
      <c r="FZ158" s="20">
        <v>1</v>
      </c>
      <c r="GA158" s="20">
        <v>5</v>
      </c>
      <c r="GB158" s="20">
        <v>0</v>
      </c>
      <c r="GC158" s="20">
        <v>0</v>
      </c>
      <c r="GD158" s="20">
        <v>0</v>
      </c>
      <c r="GE158" s="20">
        <v>0</v>
      </c>
      <c r="GF158" s="20">
        <v>1</v>
      </c>
      <c r="GG158" s="20">
        <v>0</v>
      </c>
      <c r="GH158" s="20">
        <v>0</v>
      </c>
      <c r="GI158" s="20">
        <v>0</v>
      </c>
      <c r="GJ158" s="20">
        <v>1</v>
      </c>
      <c r="GK158" s="46">
        <f>IF(GA158&lt;&gt;"",((GB158*0.125)+((GC158+GD158+GE158+GF158+GG158)*0.25)+((GH158+GI158+GJ158)*1))/GA158,"")</f>
        <v>0.25</v>
      </c>
      <c r="GP158" s="20" t="s">
        <v>232</v>
      </c>
      <c r="HH158" s="34" t="str">
        <f>IF(GX158&lt;&gt;"",((GY158*0.125)+((GZ158+HA158+HB158+HC158+HD158)*0.25)+((HE158+HF158+HG158)*1))/GX158,"")</f>
        <v/>
      </c>
    </row>
    <row r="159" spans="1:216" ht="15" customHeight="1" x14ac:dyDescent="0.35">
      <c r="A159" s="14" t="s">
        <v>1269</v>
      </c>
      <c r="B159" s="12" t="s">
        <v>1270</v>
      </c>
      <c r="C159" s="13">
        <v>43009</v>
      </c>
      <c r="D159" s="13"/>
      <c r="E159" s="14" t="s">
        <v>214</v>
      </c>
      <c r="F159" s="15" t="s">
        <v>1271</v>
      </c>
      <c r="G159" s="15" t="s">
        <v>1272</v>
      </c>
      <c r="H159" s="14" t="s">
        <v>1033</v>
      </c>
      <c r="I159" s="16">
        <v>33060</v>
      </c>
      <c r="J159" s="17">
        <v>35793</v>
      </c>
      <c r="K159" s="18">
        <f ca="1">IF(A159&lt;&gt;"",RANDBETWEEN(1,2000)," ")</f>
        <v>904</v>
      </c>
      <c r="L159" s="17" cm="1">
        <f t="array" ref="L159">IF(A159&lt;&gt;"",SUMPRODUCT(($E$2:$E$1303="Active") * (FK159 &gt;= $FM$2:$FM$1303) * (FK159 &lt;= $FN$2:$FN$1303) * (FL159 &gt;= $FO$2:$FO$1303) * (FL159 &lt;= $FP$2:$FP$1303)),"")</f>
        <v>6</v>
      </c>
      <c r="M159" s="17" cm="1">
        <f t="array" ref="M159">IF(A159&lt;&gt;"",SUMPRODUCT(($E$2:$E$1303="Active") * (FK159 &gt;= $FQ$2:$FQ$1303) * (FK159 &lt;= $FR$2:$FR$1303) * (FL159 &gt;= $FS$2:$FS$1303) * (FL159 &lt;= $FT$2:$FT$1303)),"")</f>
        <v>11</v>
      </c>
      <c r="N159" s="14" t="s">
        <v>287</v>
      </c>
      <c r="O159" s="14" t="s">
        <v>219</v>
      </c>
      <c r="P159" s="15" t="s">
        <v>1273</v>
      </c>
      <c r="Q159" s="14" t="s">
        <v>1274</v>
      </c>
      <c r="R159" s="15" t="s">
        <v>1275</v>
      </c>
      <c r="S159" s="14" t="s">
        <v>224</v>
      </c>
      <c r="T159" s="20" t="s">
        <v>224</v>
      </c>
      <c r="U159" s="21"/>
      <c r="V159" s="22"/>
      <c r="W159" s="22"/>
      <c r="X159" s="22"/>
      <c r="Y159" s="22"/>
      <c r="Z159" s="22"/>
      <c r="AA159" s="48" t="s">
        <v>347</v>
      </c>
      <c r="AB159" s="43">
        <v>46022.541666666664</v>
      </c>
      <c r="AC159" s="24">
        <v>46023</v>
      </c>
      <c r="AD159" s="25">
        <v>1103</v>
      </c>
      <c r="AE159" s="25">
        <v>1060</v>
      </c>
      <c r="AF159" s="26">
        <v>1211</v>
      </c>
      <c r="AG159" s="20">
        <v>639</v>
      </c>
      <c r="AH159" s="22">
        <v>873</v>
      </c>
      <c r="AI159" s="26">
        <v>880</v>
      </c>
      <c r="AN159" s="27">
        <f>IF(COUNT(DV159,ES159,FJ159,GK159,HH159)&gt;0,AVERAGE(DV159,ES159,FJ159,GK159,HH159),"")</f>
        <v>0.11646551724137931</v>
      </c>
      <c r="AO159" s="28">
        <f>IF((E159&lt;&gt;""),COUNTA(AP159:BW159)+COUNTIF(T159,"No"),"")</f>
        <v>0</v>
      </c>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30">
        <v>43817</v>
      </c>
      <c r="BY159" s="30">
        <v>43853</v>
      </c>
      <c r="BZ159" s="14" t="s">
        <v>228</v>
      </c>
      <c r="CA159" s="30">
        <v>43893</v>
      </c>
      <c r="CB159" s="14" t="s">
        <v>232</v>
      </c>
      <c r="CC159" s="31">
        <v>43787</v>
      </c>
      <c r="CD159" s="32" t="s">
        <v>226</v>
      </c>
      <c r="CE159" s="33" t="s">
        <v>425</v>
      </c>
      <c r="CF159" s="33" t="s">
        <v>325</v>
      </c>
      <c r="CG159" s="29">
        <v>477</v>
      </c>
      <c r="CH159" s="29">
        <v>6</v>
      </c>
      <c r="CI159" s="29">
        <v>4</v>
      </c>
      <c r="CJ159" s="29">
        <v>20</v>
      </c>
      <c r="CK159" s="29">
        <v>2</v>
      </c>
      <c r="CL159" s="29">
        <v>2</v>
      </c>
      <c r="CM159" s="29">
        <v>4</v>
      </c>
      <c r="CN159" s="34">
        <f>IF(CJ159&gt;0,((CK159*0.125)+(CL159*0.25)+(CM159*1))/CJ159,"")</f>
        <v>0.23749999999999999</v>
      </c>
      <c r="CO159" s="35">
        <v>44671</v>
      </c>
      <c r="CP159" s="35">
        <v>44692</v>
      </c>
      <c r="CQ159" s="20" t="s">
        <v>237</v>
      </c>
      <c r="CR159" s="35">
        <v>44692</v>
      </c>
      <c r="CS159" s="20" t="s">
        <v>232</v>
      </c>
      <c r="CT159" s="35">
        <v>44694</v>
      </c>
      <c r="CU159" s="35">
        <v>44440</v>
      </c>
      <c r="CV159" s="11" t="s">
        <v>228</v>
      </c>
      <c r="CW159" s="20" t="s">
        <v>233</v>
      </c>
      <c r="CX159" s="11" t="s">
        <v>234</v>
      </c>
      <c r="CY159" s="20">
        <v>516</v>
      </c>
      <c r="CZ159" s="36">
        <v>8</v>
      </c>
      <c r="DA159" s="36">
        <v>8</v>
      </c>
      <c r="DB159" s="36">
        <v>35</v>
      </c>
      <c r="DC159" s="36">
        <v>0</v>
      </c>
      <c r="DD159" s="36">
        <v>2</v>
      </c>
      <c r="DE159" s="36">
        <v>0</v>
      </c>
      <c r="DF159" s="36">
        <v>7</v>
      </c>
      <c r="DG159" s="36">
        <v>2</v>
      </c>
      <c r="DH159" s="37">
        <f>IF(DB159&gt;0,((DC159*0.125)+(DD159*0.25)+(DE159*0.25)+(DF159*1)+(DG159*1))/DB159,"")</f>
        <v>0.27142857142857141</v>
      </c>
      <c r="DI159" s="35">
        <v>44774</v>
      </c>
      <c r="DJ159" s="20" t="s">
        <v>228</v>
      </c>
      <c r="DK159" s="20" t="s">
        <v>235</v>
      </c>
      <c r="DL159" s="20" t="s">
        <v>234</v>
      </c>
      <c r="DM159" s="20">
        <v>592</v>
      </c>
      <c r="DN159" s="20">
        <v>6</v>
      </c>
      <c r="DO159" s="20">
        <v>6</v>
      </c>
      <c r="DP159" s="20">
        <v>29</v>
      </c>
      <c r="DQ159" s="20">
        <v>0</v>
      </c>
      <c r="DR159" s="20">
        <v>0</v>
      </c>
      <c r="DS159" s="20">
        <v>0</v>
      </c>
      <c r="DT159" s="20">
        <v>2</v>
      </c>
      <c r="DU159" s="20">
        <v>6</v>
      </c>
      <c r="DV159" s="49" cm="1">
        <f t="array" ref="DV159">IF(AND(DI159:DP159&lt;&gt;""),((DQ159*0.125)+(DR159*0.25)+(DS159*0.25)+(DT159*1)+(DU159*1))/DP159,"")</f>
        <v>0.27586206896551724</v>
      </c>
      <c r="DW159" s="35">
        <v>45443</v>
      </c>
      <c r="DX159" s="35">
        <v>45461</v>
      </c>
      <c r="DY159" s="20" t="s">
        <v>237</v>
      </c>
      <c r="DZ159" s="35">
        <v>45461</v>
      </c>
      <c r="EA159" s="35" t="s">
        <v>232</v>
      </c>
      <c r="EB159" s="38">
        <v>45471</v>
      </c>
      <c r="EC159" s="35">
        <v>45217</v>
      </c>
      <c r="ED159" s="20" t="s">
        <v>248</v>
      </c>
      <c r="EE159" s="20" t="s">
        <v>247</v>
      </c>
      <c r="EF159" s="20">
        <v>619</v>
      </c>
      <c r="EG159" s="20">
        <v>5</v>
      </c>
      <c r="EH159" s="20">
        <v>5</v>
      </c>
      <c r="EI159" s="20">
        <v>25</v>
      </c>
      <c r="EJ159" s="20">
        <v>0</v>
      </c>
      <c r="EK159" s="20">
        <v>1</v>
      </c>
      <c r="EL159" s="20">
        <v>1</v>
      </c>
      <c r="EM159" s="20">
        <v>0</v>
      </c>
      <c r="EN159" s="20">
        <v>0</v>
      </c>
      <c r="EO159" s="20">
        <v>0</v>
      </c>
      <c r="EP159" s="20">
        <v>0</v>
      </c>
      <c r="EQ159" s="20">
        <v>0</v>
      </c>
      <c r="ER159" s="20">
        <v>0</v>
      </c>
      <c r="ES159" s="34">
        <f>IF(EI159&lt;&gt;"",((EJ159*0.125)+((EK159+EL159+EM159+EN159+EO159)*0.25)+((EP159+EQ159+ER159)*1))/EI159,"")</f>
        <v>0.02</v>
      </c>
      <c r="ET159" s="35">
        <v>45502</v>
      </c>
      <c r="EU159" s="20" t="s">
        <v>248</v>
      </c>
      <c r="EV159" s="20" t="s">
        <v>234</v>
      </c>
      <c r="EW159" s="20">
        <v>447</v>
      </c>
      <c r="EX159" s="20">
        <v>8</v>
      </c>
      <c r="EY159" s="20">
        <v>8</v>
      </c>
      <c r="EZ159" s="20">
        <v>25</v>
      </c>
      <c r="FA159" s="20">
        <v>0</v>
      </c>
      <c r="FB159" s="20">
        <v>0</v>
      </c>
      <c r="FC159" s="20">
        <v>0</v>
      </c>
      <c r="FD159" s="20">
        <v>0</v>
      </c>
      <c r="FE159" s="20">
        <v>0</v>
      </c>
      <c r="FF159" s="20">
        <v>0</v>
      </c>
      <c r="FG159" s="20">
        <v>1</v>
      </c>
      <c r="FH159" s="20">
        <v>0</v>
      </c>
      <c r="FI159" s="20">
        <v>0</v>
      </c>
      <c r="FJ159" s="34">
        <f>IF(EZ159&lt;&gt;"",((FA159*0.125)+((FB159+FC159+FD159+FE159+FF159)*0.25)+((FG159+FH159+FI159)*1))/EZ159,"")</f>
        <v>0.04</v>
      </c>
      <c r="FK159" s="39">
        <v>26.233581000000001</v>
      </c>
      <c r="FL159" s="39">
        <v>-80.119022000000001</v>
      </c>
      <c r="FM159" s="39">
        <v>25.871755576177868</v>
      </c>
      <c r="FN159" s="39">
        <v>26.595406423822133</v>
      </c>
      <c r="FO159" s="39">
        <v>-80.522395072358705</v>
      </c>
      <c r="FP159" s="39">
        <v>-79.715648927641297</v>
      </c>
      <c r="FQ159" s="39">
        <v>25.509930152355736</v>
      </c>
      <c r="FR159" s="39">
        <v>26.957231847644266</v>
      </c>
      <c r="FS159" s="39">
        <v>-80.925768144717409</v>
      </c>
      <c r="FT159" s="39">
        <v>-79.312275855282593</v>
      </c>
      <c r="FU159" s="35">
        <v>45824</v>
      </c>
      <c r="FV159" s="20" t="s">
        <v>248</v>
      </c>
      <c r="FW159" s="20" t="s">
        <v>355</v>
      </c>
      <c r="FX159" s="20">
        <v>336</v>
      </c>
      <c r="FY159" s="20">
        <v>6</v>
      </c>
      <c r="FZ159" s="20">
        <v>6</v>
      </c>
      <c r="GA159" s="20">
        <v>25</v>
      </c>
      <c r="GB159" s="20">
        <v>0</v>
      </c>
      <c r="GC159" s="20">
        <v>0</v>
      </c>
      <c r="GD159" s="20">
        <v>0</v>
      </c>
      <c r="GE159" s="20">
        <v>1</v>
      </c>
      <c r="GF159" s="20">
        <v>0</v>
      </c>
      <c r="GG159" s="20">
        <v>0</v>
      </c>
      <c r="GH159" s="20">
        <v>2</v>
      </c>
      <c r="GI159" s="20">
        <v>0</v>
      </c>
      <c r="GJ159" s="20">
        <v>1</v>
      </c>
      <c r="GK159" s="34">
        <f>IF(GA159&lt;&gt;"",((GB159*0.125)+((GC159+GD159+GE159+GF159+GG159)*0.25)+((GH159+GI159+GJ159)*1))/GA159,"")</f>
        <v>0.13</v>
      </c>
      <c r="GL159" s="40">
        <v>45873</v>
      </c>
      <c r="GM159" s="40">
        <v>45903</v>
      </c>
      <c r="GN159" s="20" t="s">
        <v>237</v>
      </c>
      <c r="GO159" s="35">
        <v>45903</v>
      </c>
      <c r="GP159" s="20" t="s">
        <v>232</v>
      </c>
      <c r="GQ159" s="35">
        <v>45961</v>
      </c>
      <c r="HH159" s="34" t="str">
        <f>IF(GX159&lt;&gt;"",((GY159*0.125)+((GZ159+HA159+HB159+HC159+HD159)*0.25)+((HE159+HF159+HG159)*1))/GX159,"")</f>
        <v/>
      </c>
    </row>
    <row r="160" spans="1:216" ht="15" customHeight="1" x14ac:dyDescent="0.35">
      <c r="A160" s="11" t="s">
        <v>1276</v>
      </c>
      <c r="B160" s="12" t="s">
        <v>1277</v>
      </c>
      <c r="C160" s="13">
        <v>43009</v>
      </c>
      <c r="D160" s="13">
        <v>45476</v>
      </c>
      <c r="E160" s="14" t="s">
        <v>214</v>
      </c>
      <c r="F160" s="15" t="s">
        <v>1278</v>
      </c>
      <c r="G160" s="15" t="s">
        <v>1272</v>
      </c>
      <c r="H160" s="14" t="s">
        <v>1033</v>
      </c>
      <c r="I160" s="16">
        <v>33060</v>
      </c>
      <c r="J160" s="17">
        <v>35793</v>
      </c>
      <c r="K160" s="18">
        <f ca="1">IF(A160&lt;&gt;"",RANDBETWEEN(1,2000)," ")</f>
        <v>1820</v>
      </c>
      <c r="L160" s="17" cm="1">
        <f t="array" ref="L160">IF(A160&lt;&gt;"",SUMPRODUCT(($E$2:$E$1303="Active") * (FK160 &gt;= $FM$2:$FM$1303) * (FK160 &lt;= $FN$2:$FN$1303) * (FL160 &gt;= $FO$2:$FO$1303) * (FL160 &lt;= $FP$2:$FP$1303)),"")</f>
        <v>6</v>
      </c>
      <c r="M160" s="17" cm="1">
        <f t="array" ref="M160">IF(A160&lt;&gt;"",SUMPRODUCT(($E$2:$E$1303="Active") * (FK160 &gt;= $FQ$2:$FQ$1303) * (FK160 &lt;= $FR$2:$FR$1303) * (FL160 &gt;= $FS$2:$FS$1303) * (FL160 &lt;= $FT$2:$FT$1303)),"")</f>
        <v>11</v>
      </c>
      <c r="N160" s="14" t="s">
        <v>287</v>
      </c>
      <c r="O160" s="14" t="s">
        <v>219</v>
      </c>
      <c r="P160" s="15" t="s">
        <v>1279</v>
      </c>
      <c r="Q160" s="14" t="s">
        <v>1280</v>
      </c>
      <c r="R160" s="15" t="s">
        <v>1281</v>
      </c>
      <c r="S160" s="14" t="s">
        <v>223</v>
      </c>
      <c r="T160" s="20" t="s">
        <v>224</v>
      </c>
      <c r="U160" s="21"/>
      <c r="V160" s="22"/>
      <c r="W160" s="22"/>
      <c r="X160" s="22"/>
      <c r="Y160" s="22"/>
      <c r="Z160" s="22"/>
      <c r="AB160" s="43">
        <v>46009.354166666664</v>
      </c>
      <c r="AC160" s="24">
        <v>46023</v>
      </c>
      <c r="AD160" s="25">
        <v>45</v>
      </c>
      <c r="AE160" s="25">
        <v>57</v>
      </c>
      <c r="AF160" s="26">
        <v>74</v>
      </c>
      <c r="AG160" s="20">
        <v>74</v>
      </c>
      <c r="AH160" s="22">
        <v>66</v>
      </c>
      <c r="AI160" s="26">
        <v>174</v>
      </c>
      <c r="AN160" s="27">
        <f>IF(COUNT(DV160,ES160,FJ160,GK160,HH160)&gt;0,AVERAGE(DV160,ES160,FJ160,GK160,HH160),"")</f>
        <v>0.10208333333333333</v>
      </c>
      <c r="AO160" s="28">
        <f>IF((E160&lt;&gt;""),COUNTA(AP160:BW160)+COUNTIF(T160,"No"),"")</f>
        <v>0</v>
      </c>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30">
        <v>43817</v>
      </c>
      <c r="BY160" s="30">
        <v>43853</v>
      </c>
      <c r="BZ160" s="14" t="s">
        <v>228</v>
      </c>
      <c r="CA160" s="30">
        <v>43895</v>
      </c>
      <c r="CB160" s="14" t="s">
        <v>232</v>
      </c>
      <c r="CC160" s="31">
        <v>43895</v>
      </c>
      <c r="CD160" s="32" t="s">
        <v>364</v>
      </c>
      <c r="CE160" s="33" t="s">
        <v>282</v>
      </c>
      <c r="CF160" s="33" t="s">
        <v>247</v>
      </c>
      <c r="CG160" s="29">
        <v>38</v>
      </c>
      <c r="CH160" s="29">
        <v>2</v>
      </c>
      <c r="CI160" s="29">
        <v>2</v>
      </c>
      <c r="CJ160" s="29">
        <v>10</v>
      </c>
      <c r="CK160" s="29">
        <v>0</v>
      </c>
      <c r="CL160" s="29">
        <v>0</v>
      </c>
      <c r="CM160" s="29">
        <v>1</v>
      </c>
      <c r="CN160" s="34">
        <f>IF(CJ160&gt;0,((CK160*0.125)+(CL160*0.25)+(CM160*1))/CJ160,"")</f>
        <v>0.1</v>
      </c>
      <c r="CO160" s="35">
        <v>44671</v>
      </c>
      <c r="CP160" s="35">
        <v>44691</v>
      </c>
      <c r="CQ160" s="20" t="s">
        <v>237</v>
      </c>
      <c r="CR160" s="35">
        <v>44691</v>
      </c>
      <c r="CS160" s="20" t="s">
        <v>232</v>
      </c>
      <c r="CT160" s="35">
        <v>44694</v>
      </c>
      <c r="CU160" s="35">
        <v>44531</v>
      </c>
      <c r="CV160" s="11" t="s">
        <v>228</v>
      </c>
      <c r="CW160" s="20" t="s">
        <v>233</v>
      </c>
      <c r="CX160" s="11" t="s">
        <v>234</v>
      </c>
      <c r="CY160" s="20">
        <v>20</v>
      </c>
      <c r="CZ160" s="36">
        <v>2</v>
      </c>
      <c r="DA160" s="36">
        <v>2</v>
      </c>
      <c r="DB160" s="36">
        <v>6</v>
      </c>
      <c r="DC160" s="36">
        <v>2</v>
      </c>
      <c r="DD160" s="36">
        <v>0</v>
      </c>
      <c r="DE160" s="36">
        <v>0</v>
      </c>
      <c r="DF160" s="36">
        <v>1</v>
      </c>
      <c r="DG160" s="36">
        <v>0</v>
      </c>
      <c r="DH160" s="37">
        <f>IF(DB160&gt;0,((DC160*0.125)+(DD160*0.25)+(DE160*0.25)+(DF160*1)+(DG160*1))/DB160,"")</f>
        <v>0.20833333333333334</v>
      </c>
      <c r="DI160" s="35">
        <v>44743</v>
      </c>
      <c r="DJ160" s="20" t="s">
        <v>228</v>
      </c>
      <c r="DK160" s="20" t="s">
        <v>235</v>
      </c>
      <c r="DL160" s="20" t="s">
        <v>234</v>
      </c>
      <c r="DM160" s="20">
        <v>23</v>
      </c>
      <c r="DN160" s="20">
        <v>4</v>
      </c>
      <c r="DO160" s="20">
        <v>4</v>
      </c>
      <c r="DP160" s="20">
        <v>11</v>
      </c>
      <c r="DQ160" s="20">
        <v>0</v>
      </c>
      <c r="DR160" s="20">
        <v>0</v>
      </c>
      <c r="DS160" s="20">
        <v>0</v>
      </c>
      <c r="DT160" s="20">
        <v>0</v>
      </c>
      <c r="DU160" s="20">
        <v>0</v>
      </c>
      <c r="DV160" s="37" cm="1">
        <f t="array" ref="DV160">IF(AND(DI160:DP160&lt;&gt;""),((DQ160*0.125)+(DR160*0.25)+(DS160*0.25)+(DT160*1)+(DU160*1))/DP160,"")</f>
        <v>0</v>
      </c>
      <c r="DW160" s="35">
        <v>45442</v>
      </c>
      <c r="DX160" s="35">
        <v>45461</v>
      </c>
      <c r="DY160" s="20" t="s">
        <v>237</v>
      </c>
      <c r="DZ160" s="35">
        <v>45461</v>
      </c>
      <c r="EA160" s="35" t="s">
        <v>232</v>
      </c>
      <c r="EB160" s="38">
        <v>45471</v>
      </c>
      <c r="EC160" s="35">
        <v>45271</v>
      </c>
      <c r="ED160" s="20" t="s">
        <v>228</v>
      </c>
      <c r="EE160" s="20" t="s">
        <v>247</v>
      </c>
      <c r="EF160" s="20">
        <v>51</v>
      </c>
      <c r="EG160" s="20">
        <v>2</v>
      </c>
      <c r="EH160" s="20">
        <v>2</v>
      </c>
      <c r="EI160" s="20">
        <v>6</v>
      </c>
      <c r="EJ160" s="20">
        <v>0</v>
      </c>
      <c r="EK160" s="20">
        <v>0</v>
      </c>
      <c r="EL160" s="20">
        <v>0</v>
      </c>
      <c r="EM160" s="20">
        <v>1</v>
      </c>
      <c r="EN160" s="20">
        <v>0</v>
      </c>
      <c r="EO160" s="20">
        <v>0</v>
      </c>
      <c r="EP160" s="20">
        <v>1</v>
      </c>
      <c r="EQ160" s="20">
        <v>0</v>
      </c>
      <c r="ER160" s="20">
        <v>0</v>
      </c>
      <c r="ES160" s="34">
        <f>IF(EI160&lt;&gt;"",((EJ160*0.125)+((EK160+EL160+EM160+EN160+EO160)*0.25)+((EP160+EQ160+ER160)*1))/EI160,"")</f>
        <v>0.20833333333333334</v>
      </c>
      <c r="ET160" s="35">
        <v>45380</v>
      </c>
      <c r="EU160" s="20" t="s">
        <v>228</v>
      </c>
      <c r="EV160" s="20" t="s">
        <v>247</v>
      </c>
      <c r="EW160" s="20">
        <v>32</v>
      </c>
      <c r="EX160" s="20">
        <v>2</v>
      </c>
      <c r="EY160" s="20">
        <v>1</v>
      </c>
      <c r="EZ160" s="28">
        <v>5</v>
      </c>
      <c r="FA160" s="20">
        <v>0</v>
      </c>
      <c r="FB160" s="20">
        <v>0</v>
      </c>
      <c r="FC160" s="20">
        <v>0</v>
      </c>
      <c r="FD160" s="20">
        <v>0</v>
      </c>
      <c r="FE160" s="20">
        <v>0</v>
      </c>
      <c r="FF160" s="20">
        <v>0</v>
      </c>
      <c r="FG160" s="20">
        <v>1</v>
      </c>
      <c r="FH160" s="20">
        <v>0</v>
      </c>
      <c r="FI160" s="20">
        <v>0</v>
      </c>
      <c r="FJ160" s="34">
        <f>IF(EZ160&lt;&gt;"",((FA160*0.125)+((FB160+FC160+FD160+FE160+FF160)*0.25)+((FG160+FH160+FI160)*1))/EZ160,"")</f>
        <v>0.2</v>
      </c>
      <c r="FK160" s="39">
        <v>26.233581000000001</v>
      </c>
      <c r="FL160" s="39">
        <v>-80.119022000000001</v>
      </c>
      <c r="FM160" s="39">
        <v>25.871755576177868</v>
      </c>
      <c r="FN160" s="39">
        <v>26.595406423822133</v>
      </c>
      <c r="FO160" s="39">
        <v>-80.522395072358705</v>
      </c>
      <c r="FP160" s="39">
        <v>-79.715648927641297</v>
      </c>
      <c r="FQ160" s="39">
        <v>25.509930152355736</v>
      </c>
      <c r="FR160" s="39">
        <v>26.957231847644266</v>
      </c>
      <c r="FS160" s="39">
        <v>-80.925768144717409</v>
      </c>
      <c r="FT160" s="39">
        <v>-79.312275855282593</v>
      </c>
      <c r="FU160" s="35">
        <v>45866</v>
      </c>
      <c r="FV160" s="20" t="s">
        <v>248</v>
      </c>
      <c r="FW160" s="20" t="s">
        <v>355</v>
      </c>
      <c r="FX160" s="20">
        <v>69</v>
      </c>
      <c r="FY160" s="20">
        <v>1</v>
      </c>
      <c r="FZ160" s="20">
        <v>1</v>
      </c>
      <c r="GA160" s="20">
        <v>5</v>
      </c>
      <c r="GB160" s="20">
        <v>0</v>
      </c>
      <c r="GC160" s="20">
        <v>0</v>
      </c>
      <c r="GD160" s="20">
        <v>0</v>
      </c>
      <c r="GE160" s="20">
        <v>0</v>
      </c>
      <c r="GF160" s="20">
        <v>0</v>
      </c>
      <c r="GG160" s="20">
        <v>0</v>
      </c>
      <c r="GH160" s="20">
        <v>0</v>
      </c>
      <c r="GI160" s="20">
        <v>0</v>
      </c>
      <c r="GJ160" s="20">
        <v>0</v>
      </c>
      <c r="GK160" s="34">
        <v>0</v>
      </c>
      <c r="GP160" s="20" t="s">
        <v>232</v>
      </c>
      <c r="HH160" s="34" t="str">
        <f>IF(GX160&lt;&gt;"",((GY160*0.125)+((GZ160+HA160+HB160+HC160+HD160)*0.25)+((HE160+HF160+HG160)*1))/GX160,"")</f>
        <v/>
      </c>
    </row>
    <row r="161" spans="1:216" ht="15" customHeight="1" x14ac:dyDescent="0.35">
      <c r="A161" s="11" t="s">
        <v>1282</v>
      </c>
      <c r="B161" s="12" t="s">
        <v>1283</v>
      </c>
      <c r="C161" s="13">
        <v>43009</v>
      </c>
      <c r="D161" s="13"/>
      <c r="E161" s="14" t="s">
        <v>214</v>
      </c>
      <c r="F161" s="15" t="s">
        <v>1284</v>
      </c>
      <c r="G161" s="15" t="s">
        <v>1032</v>
      </c>
      <c r="H161" s="14" t="s">
        <v>1033</v>
      </c>
      <c r="I161" s="16">
        <v>33186</v>
      </c>
      <c r="J161" s="17">
        <v>69866</v>
      </c>
      <c r="K161" s="18">
        <f ca="1">IF(A161&lt;&gt;"",RANDBETWEEN(1,2000)," ")</f>
        <v>1416</v>
      </c>
      <c r="L161" s="17" cm="1">
        <f t="array" ref="L161">IF(A161&lt;&gt;"",SUMPRODUCT(($E$2:$E$1303="Active") * (FK161 &gt;= $FM$2:$FM$1303) * (FK161 &lt;= $FN$2:$FN$1303) * (FL161 &gt;= $FO$2:$FO$1303) * (FL161 &lt;= $FP$2:$FP$1303)),"")</f>
        <v>5</v>
      </c>
      <c r="M161" s="17" cm="1">
        <f t="array" ref="M161">IF(A161&lt;&gt;"",SUMPRODUCT(($E$2:$E$1303="Active") * (FK161 &gt;= $FQ$2:$FQ$1303) * (FK161 &lt;= $FR$2:$FR$1303) * (FL161 &gt;= $FS$2:$FS$1303) * (FL161 &lt;= $FT$2:$FT$1303)),"")</f>
        <v>10</v>
      </c>
      <c r="N161" s="14" t="s">
        <v>287</v>
      </c>
      <c r="O161" s="14" t="s">
        <v>219</v>
      </c>
      <c r="P161" s="15" t="s">
        <v>1285</v>
      </c>
      <c r="Q161" s="14" t="s">
        <v>1286</v>
      </c>
      <c r="R161" s="15" t="s">
        <v>1287</v>
      </c>
      <c r="S161" s="14" t="s">
        <v>223</v>
      </c>
      <c r="T161" s="20" t="s">
        <v>224</v>
      </c>
      <c r="U161" s="21"/>
      <c r="V161" s="22"/>
      <c r="W161" s="22"/>
      <c r="X161" s="22"/>
      <c r="Y161" s="22"/>
      <c r="Z161" s="22"/>
      <c r="AA161" s="48">
        <v>2025.2</v>
      </c>
      <c r="AB161" s="43">
        <v>46020.541666666664</v>
      </c>
      <c r="AC161" s="24">
        <v>46023</v>
      </c>
      <c r="AD161" s="25">
        <v>644</v>
      </c>
      <c r="AE161" s="25">
        <v>699</v>
      </c>
      <c r="AF161" s="26">
        <v>499</v>
      </c>
      <c r="AG161" s="20">
        <v>715</v>
      </c>
      <c r="AH161" s="22">
        <v>776</v>
      </c>
      <c r="AI161" s="26">
        <v>799</v>
      </c>
      <c r="AN161" s="27">
        <f>IF(COUNT(DV161,ES161,FJ161,GK161,HH161)&gt;0,AVERAGE(DV161,ES161,FJ161,GK161,HH161),"")</f>
        <v>6.6666666666666666E-2</v>
      </c>
      <c r="AO161" s="28">
        <f>IF((E161&lt;&gt;""),COUNTA(AP161:BW161)+COUNTIF(T161,"No"),"")</f>
        <v>0</v>
      </c>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30">
        <v>43843</v>
      </c>
      <c r="BY161" s="30">
        <v>43853</v>
      </c>
      <c r="BZ161" s="14" t="s">
        <v>226</v>
      </c>
      <c r="CA161" s="30">
        <v>43859</v>
      </c>
      <c r="CB161" s="14" t="s">
        <v>232</v>
      </c>
      <c r="CC161" s="31">
        <v>43808</v>
      </c>
      <c r="CD161" s="32" t="s">
        <v>226</v>
      </c>
      <c r="CE161" s="33" t="s">
        <v>425</v>
      </c>
      <c r="CF161" s="33" t="s">
        <v>325</v>
      </c>
      <c r="CG161" s="29">
        <v>477</v>
      </c>
      <c r="CH161" s="29">
        <v>2</v>
      </c>
      <c r="CI161" s="29">
        <v>2</v>
      </c>
      <c r="CJ161" s="29">
        <v>8</v>
      </c>
      <c r="CK161" s="29">
        <v>2</v>
      </c>
      <c r="CL161" s="29">
        <v>0</v>
      </c>
      <c r="CM161" s="29">
        <v>0</v>
      </c>
      <c r="CN161" s="34">
        <f>IF(CJ161&gt;0,((CK161*0.125)+(CL161*0.25)+(CM161*1))/CJ161,"")</f>
        <v>3.125E-2</v>
      </c>
      <c r="CO161" s="35">
        <v>44329</v>
      </c>
      <c r="CP161" s="35">
        <v>44333</v>
      </c>
      <c r="CQ161" s="20" t="s">
        <v>231</v>
      </c>
      <c r="CR161" s="35">
        <v>44348</v>
      </c>
      <c r="CS161" s="20" t="s">
        <v>232</v>
      </c>
      <c r="CT161" s="35">
        <v>44333</v>
      </c>
      <c r="CU161" s="35">
        <v>44501</v>
      </c>
      <c r="CV161" s="11" t="s">
        <v>226</v>
      </c>
      <c r="CW161" s="20" t="s">
        <v>233</v>
      </c>
      <c r="CX161" s="11" t="s">
        <v>234</v>
      </c>
      <c r="CY161" s="20">
        <v>305</v>
      </c>
      <c r="CZ161" s="36">
        <v>1</v>
      </c>
      <c r="DA161" s="36">
        <v>1</v>
      </c>
      <c r="DB161" s="36">
        <v>5</v>
      </c>
      <c r="DC161" s="36">
        <v>0</v>
      </c>
      <c r="DD161" s="36">
        <v>0</v>
      </c>
      <c r="DE161" s="36">
        <v>0</v>
      </c>
      <c r="DF161" s="36">
        <v>0</v>
      </c>
      <c r="DG161" s="36">
        <v>0</v>
      </c>
      <c r="DH161" s="37">
        <f>IF(DB161&gt;0,((DC161*0.125)+(DD161*0.25)+(DE161*0.25)+(DF161*1)+(DG161*1))/DB161,"")</f>
        <v>0</v>
      </c>
      <c r="DI161" s="35">
        <v>44896</v>
      </c>
      <c r="DJ161" s="20" t="s">
        <v>228</v>
      </c>
      <c r="DK161" s="20" t="s">
        <v>235</v>
      </c>
      <c r="DL161" s="20" t="s">
        <v>234</v>
      </c>
      <c r="DM161" s="20">
        <v>267</v>
      </c>
      <c r="DN161" s="20">
        <v>2</v>
      </c>
      <c r="DO161" s="20">
        <v>2</v>
      </c>
      <c r="DP161" s="20">
        <v>10</v>
      </c>
      <c r="DQ161" s="20">
        <v>0</v>
      </c>
      <c r="DR161" s="20">
        <v>0</v>
      </c>
      <c r="DS161" s="20">
        <v>0</v>
      </c>
      <c r="DT161" s="20">
        <v>0</v>
      </c>
      <c r="DU161" s="20">
        <v>0</v>
      </c>
      <c r="DV161" s="37" cm="1">
        <f t="array" ref="DV161">IF(AND(DI161:DP161&lt;&gt;""),((DQ161*0.125)+(DR161*0.25)+(DS161*0.25)+(DT161*1)+(DU161*1))/DP161,"")</f>
        <v>0</v>
      </c>
      <c r="DW161" s="35">
        <v>45446</v>
      </c>
      <c r="DX161" s="35">
        <v>45461</v>
      </c>
      <c r="DY161" s="20" t="s">
        <v>237</v>
      </c>
      <c r="DZ161" s="35">
        <v>45461</v>
      </c>
      <c r="EA161" s="35" t="s">
        <v>232</v>
      </c>
      <c r="EB161" s="38">
        <v>45471</v>
      </c>
      <c r="EC161" s="35">
        <v>45290</v>
      </c>
      <c r="ED161" s="20" t="s">
        <v>228</v>
      </c>
      <c r="EE161" s="20" t="s">
        <v>247</v>
      </c>
      <c r="EF161" s="20">
        <v>232</v>
      </c>
      <c r="EG161" s="20">
        <v>3</v>
      </c>
      <c r="EH161" s="20">
        <v>3</v>
      </c>
      <c r="EI161" s="20">
        <v>15</v>
      </c>
      <c r="EJ161" s="20">
        <v>0</v>
      </c>
      <c r="EK161" s="20">
        <v>0</v>
      </c>
      <c r="EL161" s="20">
        <v>0</v>
      </c>
      <c r="EM161" s="20">
        <v>1</v>
      </c>
      <c r="EN161" s="20">
        <v>0</v>
      </c>
      <c r="EO161" s="20">
        <v>0</v>
      </c>
      <c r="EP161" s="20">
        <v>0</v>
      </c>
      <c r="EQ161" s="20">
        <v>0</v>
      </c>
      <c r="ER161" s="20">
        <v>0</v>
      </c>
      <c r="ES161" s="34">
        <f>IF(EI161&lt;&gt;"",((EJ161*0.125)+((EK161+EL161+EM161+EN161+EO161)*0.25)+((EP161+EQ161+ER161)*1))/EI161,"")</f>
        <v>1.6666666666666666E-2</v>
      </c>
      <c r="ET161" s="35">
        <v>45380</v>
      </c>
      <c r="EU161" s="20" t="s">
        <v>248</v>
      </c>
      <c r="EV161" s="20" t="s">
        <v>247</v>
      </c>
      <c r="EW161" s="20">
        <v>418</v>
      </c>
      <c r="EX161" s="20">
        <v>5</v>
      </c>
      <c r="EY161" s="20">
        <v>5</v>
      </c>
      <c r="EZ161" s="28">
        <v>25</v>
      </c>
      <c r="FA161" s="20">
        <v>0</v>
      </c>
      <c r="FB161" s="20">
        <v>0</v>
      </c>
      <c r="FC161" s="20">
        <v>2</v>
      </c>
      <c r="FD161" s="20">
        <v>2</v>
      </c>
      <c r="FE161" s="20">
        <v>0</v>
      </c>
      <c r="FF161" s="20">
        <v>0</v>
      </c>
      <c r="FG161" s="20">
        <v>0</v>
      </c>
      <c r="FH161" s="20">
        <v>0</v>
      </c>
      <c r="FI161" s="20">
        <v>3</v>
      </c>
      <c r="FJ161" s="34">
        <f>IF(EZ161&lt;&gt;"",((FA161*0.125)+((FB161+FC161+FD161+FE161+FF161)*0.25)+((FG161+FH161+FI161)*1))/EZ161,"")</f>
        <v>0.16</v>
      </c>
      <c r="FK161" s="39">
        <v>25.656027999999999</v>
      </c>
      <c r="FL161" s="39">
        <v>-80.414856</v>
      </c>
      <c r="FM161" s="39">
        <v>25.294202576177867</v>
      </c>
      <c r="FN161" s="39">
        <v>26.017853423822132</v>
      </c>
      <c r="FO161" s="39">
        <v>-80.816255581006558</v>
      </c>
      <c r="FP161" s="39">
        <v>-80.013456418993442</v>
      </c>
      <c r="FQ161" s="39">
        <v>24.932377152355734</v>
      </c>
      <c r="FR161" s="39">
        <v>26.379678847644264</v>
      </c>
      <c r="FS161" s="39">
        <v>-81.217655162013116</v>
      </c>
      <c r="FT161" s="39">
        <v>-79.612056837986884</v>
      </c>
      <c r="FU161" s="35">
        <v>45803</v>
      </c>
      <c r="FV161" s="20" t="s">
        <v>248</v>
      </c>
      <c r="FW161" s="20" t="s">
        <v>258</v>
      </c>
      <c r="FX161" s="20">
        <v>362</v>
      </c>
      <c r="FY161" s="20">
        <v>4</v>
      </c>
      <c r="FZ161" s="20">
        <v>4</v>
      </c>
      <c r="GA161" s="20">
        <v>25</v>
      </c>
      <c r="GB161" s="20">
        <v>0</v>
      </c>
      <c r="GC161" s="20">
        <v>0</v>
      </c>
      <c r="GD161" s="20">
        <v>1</v>
      </c>
      <c r="GE161" s="20">
        <v>0</v>
      </c>
      <c r="GF161" s="20">
        <v>0</v>
      </c>
      <c r="GG161" s="20">
        <v>0</v>
      </c>
      <c r="GH161" s="20">
        <v>0</v>
      </c>
      <c r="GI161" s="20">
        <v>1</v>
      </c>
      <c r="GJ161" s="20">
        <v>1</v>
      </c>
      <c r="GK161" s="34">
        <f>IF(GA161&lt;&gt;"",((GB161*0.125)+((GC161+GD161+GE161+GF161+GG161)*0.25)+((GH161+GI161+GJ161)*1))/GA161,"")</f>
        <v>0.09</v>
      </c>
      <c r="GL161" s="40">
        <v>45796</v>
      </c>
      <c r="GM161" s="40">
        <v>45807</v>
      </c>
      <c r="GN161" s="20" t="s">
        <v>231</v>
      </c>
      <c r="GO161" s="35">
        <v>45902</v>
      </c>
      <c r="GP161" s="20" t="s">
        <v>232</v>
      </c>
      <c r="GQ161" s="35">
        <v>45814</v>
      </c>
      <c r="HH161" s="34" t="str">
        <f>IF(GX161&lt;&gt;"",((GY161*0.125)+((GZ161+HA161+HB161+HC161+HD161)*0.25)+((HE161+HF161+HG161)*1))/GX161,"")</f>
        <v/>
      </c>
    </row>
    <row r="162" spans="1:216" ht="15" customHeight="1" x14ac:dyDescent="0.35">
      <c r="A162" s="11" t="s">
        <v>1288</v>
      </c>
      <c r="B162" s="12" t="s">
        <v>1289</v>
      </c>
      <c r="C162" s="13">
        <v>43009</v>
      </c>
      <c r="D162" s="13">
        <v>45503</v>
      </c>
      <c r="E162" s="14" t="s">
        <v>214</v>
      </c>
      <c r="F162" s="15" t="s">
        <v>1290</v>
      </c>
      <c r="G162" s="15" t="s">
        <v>1291</v>
      </c>
      <c r="H162" s="14" t="s">
        <v>1033</v>
      </c>
      <c r="I162" s="16">
        <v>34996</v>
      </c>
      <c r="J162" s="17">
        <v>11042</v>
      </c>
      <c r="K162" s="18">
        <f ca="1">IF(A162&lt;&gt;"",RANDBETWEEN(1,2000)," ")</f>
        <v>1554</v>
      </c>
      <c r="L162" s="17" cm="1">
        <f t="array" ref="L162">IF(A162&lt;&gt;"",SUMPRODUCT(($E$2:$E$1303="Active") * (FK162 &gt;= $FM$2:$FM$1303) * (FK162 &lt;= $FN$2:$FN$1303) * (FL162 &gt;= $FO$2:$FO$1303) * (FL162 &lt;= $FP$2:$FP$1303)),"")</f>
        <v>2</v>
      </c>
      <c r="M162" s="17" cm="1">
        <f t="array" ref="M162">IF(A162&lt;&gt;"",SUMPRODUCT(($E$2:$E$1303="Active") * (FK162 &gt;= $FQ$2:$FQ$1303) * (FK162 &lt;= $FR$2:$FR$1303) * (FL162 &gt;= $FS$2:$FS$1303) * (FL162 &lt;= $FT$2:$FT$1303)),"")</f>
        <v>6</v>
      </c>
      <c r="N162" s="14" t="s">
        <v>287</v>
      </c>
      <c r="O162" s="14" t="s">
        <v>219</v>
      </c>
      <c r="P162" s="15" t="s">
        <v>1292</v>
      </c>
      <c r="Q162" s="14" t="s">
        <v>1293</v>
      </c>
      <c r="R162" s="15" t="s">
        <v>1294</v>
      </c>
      <c r="S162" s="14" t="s">
        <v>224</v>
      </c>
      <c r="T162" s="20" t="s">
        <v>224</v>
      </c>
      <c r="U162" s="21"/>
      <c r="V162" s="22"/>
      <c r="W162" s="22"/>
      <c r="X162" s="22"/>
      <c r="Y162" s="22"/>
      <c r="Z162" s="22"/>
      <c r="AA162" s="48" t="s">
        <v>347</v>
      </c>
      <c r="AB162" s="43">
        <v>46022.5</v>
      </c>
      <c r="AC162" s="24">
        <v>46023</v>
      </c>
      <c r="AD162" s="25">
        <v>450</v>
      </c>
      <c r="AE162" s="25">
        <v>352</v>
      </c>
      <c r="AF162" s="26">
        <v>505</v>
      </c>
      <c r="AG162" s="20">
        <v>530</v>
      </c>
      <c r="AH162" s="22">
        <v>525</v>
      </c>
      <c r="AI162" s="26">
        <v>630</v>
      </c>
      <c r="AN162" s="27">
        <f>IF(COUNT(DV162,ES162,FJ162,GK162,HH162)&gt;0,AVERAGE(DV162,ES162,FJ162,GK162,HH162),"")</f>
        <v>0.10313852813852815</v>
      </c>
      <c r="AO162" s="28">
        <f>IF((E162&lt;&gt;""),COUNTA(AP162:BW162)+COUNTIF(T162,"No"),"")</f>
        <v>0</v>
      </c>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30">
        <v>43906</v>
      </c>
      <c r="BY162" s="30">
        <v>43915</v>
      </c>
      <c r="BZ162" s="14" t="s">
        <v>226</v>
      </c>
      <c r="CA162" s="30">
        <v>43921</v>
      </c>
      <c r="CB162" s="14" t="s">
        <v>232</v>
      </c>
      <c r="CC162" s="31">
        <v>43810</v>
      </c>
      <c r="CD162" s="32" t="s">
        <v>228</v>
      </c>
      <c r="CE162" s="33" t="s">
        <v>291</v>
      </c>
      <c r="CF162" s="33" t="s">
        <v>292</v>
      </c>
      <c r="CG162" s="29">
        <v>249</v>
      </c>
      <c r="CH162" s="29">
        <v>2</v>
      </c>
      <c r="CI162" s="29">
        <v>2</v>
      </c>
      <c r="CJ162" s="29">
        <v>13</v>
      </c>
      <c r="CK162" s="29">
        <v>1</v>
      </c>
      <c r="CL162" s="29">
        <v>3</v>
      </c>
      <c r="CM162" s="29">
        <v>1</v>
      </c>
      <c r="CN162" s="34">
        <f>IF(CJ162&gt;0,((CK162*0.125)+(CL162*0.25)+(CM162*1))/CJ162,"")</f>
        <v>0.14423076923076922</v>
      </c>
      <c r="CO162" s="35">
        <v>44671</v>
      </c>
      <c r="CP162" s="35">
        <v>44692</v>
      </c>
      <c r="CQ162" s="20" t="s">
        <v>237</v>
      </c>
      <c r="CR162" s="35">
        <v>44692</v>
      </c>
      <c r="CS162" s="20" t="s">
        <v>232</v>
      </c>
      <c r="CT162" s="35">
        <v>44694</v>
      </c>
      <c r="CU162" s="35">
        <v>44453</v>
      </c>
      <c r="CV162" s="20" t="s">
        <v>228</v>
      </c>
      <c r="CW162" s="20" t="s">
        <v>233</v>
      </c>
      <c r="CX162" s="11" t="s">
        <v>234</v>
      </c>
      <c r="CY162" s="20">
        <v>185</v>
      </c>
      <c r="CZ162" s="36">
        <v>3</v>
      </c>
      <c r="DA162" s="36">
        <v>3</v>
      </c>
      <c r="DB162" s="36">
        <v>11</v>
      </c>
      <c r="DC162" s="36">
        <v>0</v>
      </c>
      <c r="DD162" s="36">
        <v>1</v>
      </c>
      <c r="DE162" s="36">
        <v>1</v>
      </c>
      <c r="DF162" s="36">
        <v>0</v>
      </c>
      <c r="DG162" s="36">
        <v>0</v>
      </c>
      <c r="DH162" s="37">
        <f>IF(DB162&gt;0,((DC162*0.125)+(DD162*0.25)+(DE162*0.25)+(DF162*1)+(DG162*1))/DB162,"")</f>
        <v>4.5454545454545456E-2</v>
      </c>
      <c r="DI162" s="35">
        <v>44835</v>
      </c>
      <c r="DJ162" s="20" t="s">
        <v>228</v>
      </c>
      <c r="DK162" s="20" t="s">
        <v>235</v>
      </c>
      <c r="DL162" s="20" t="s">
        <v>234</v>
      </c>
      <c r="DM162" s="20">
        <v>235</v>
      </c>
      <c r="DN162" s="20">
        <v>2</v>
      </c>
      <c r="DO162" s="20">
        <v>2</v>
      </c>
      <c r="DP162" s="20">
        <v>10</v>
      </c>
      <c r="DQ162" s="20">
        <v>0</v>
      </c>
      <c r="DR162" s="20">
        <v>0</v>
      </c>
      <c r="DS162" s="20">
        <v>0</v>
      </c>
      <c r="DT162" s="20">
        <v>0</v>
      </c>
      <c r="DU162" s="20">
        <v>0</v>
      </c>
      <c r="DV162" s="37" cm="1">
        <f t="array" ref="DV162">IF(AND(DI162:DP162&lt;&gt;""),((DQ162*0.125)+(DR162*0.25)+(DS162*0.25)+(DT162*1)+(DU162*1))/DP162,"")</f>
        <v>0</v>
      </c>
      <c r="DW162" s="35">
        <v>45442</v>
      </c>
      <c r="DX162" s="35">
        <v>45460</v>
      </c>
      <c r="DY162" s="20" t="s">
        <v>237</v>
      </c>
      <c r="DZ162" s="35">
        <v>45460</v>
      </c>
      <c r="EA162" s="35" t="s">
        <v>232</v>
      </c>
      <c r="EB162" s="38">
        <v>45471</v>
      </c>
      <c r="EC162" s="35">
        <v>45273</v>
      </c>
      <c r="ED162" s="20" t="s">
        <v>228</v>
      </c>
      <c r="EE162" s="20" t="s">
        <v>247</v>
      </c>
      <c r="EF162" s="20">
        <v>270</v>
      </c>
      <c r="EG162" s="20">
        <v>2</v>
      </c>
      <c r="EH162" s="20">
        <v>2</v>
      </c>
      <c r="EI162" s="20">
        <v>10</v>
      </c>
      <c r="EJ162" s="20">
        <v>0</v>
      </c>
      <c r="EK162" s="20">
        <v>0</v>
      </c>
      <c r="EL162" s="20">
        <v>1</v>
      </c>
      <c r="EM162" s="20">
        <v>0</v>
      </c>
      <c r="EN162" s="20">
        <v>0</v>
      </c>
      <c r="EO162" s="20">
        <v>0</v>
      </c>
      <c r="EP162" s="20">
        <v>0</v>
      </c>
      <c r="EQ162" s="20">
        <v>0</v>
      </c>
      <c r="ER162" s="20">
        <v>0</v>
      </c>
      <c r="ES162" s="34">
        <f>IF(EI162&lt;&gt;"",((EJ162*0.125)+((EK162+EL162+EM162+EN162+EO162)*0.25)+((EP162+EQ162+ER162)*1))/EI162,"")</f>
        <v>2.5000000000000001E-2</v>
      </c>
      <c r="ET162" s="35">
        <v>45490</v>
      </c>
      <c r="EU162" s="20" t="s">
        <v>248</v>
      </c>
      <c r="EV162" s="20" t="s">
        <v>234</v>
      </c>
      <c r="EW162" s="20">
        <v>266</v>
      </c>
      <c r="EX162" s="20">
        <v>5</v>
      </c>
      <c r="EY162" s="20">
        <v>5</v>
      </c>
      <c r="EZ162" s="20">
        <v>21</v>
      </c>
      <c r="FA162" s="20">
        <v>0</v>
      </c>
      <c r="FB162" s="20">
        <v>0</v>
      </c>
      <c r="FC162" s="20">
        <v>8</v>
      </c>
      <c r="FD162" s="20">
        <v>1</v>
      </c>
      <c r="FE162" s="20">
        <v>0</v>
      </c>
      <c r="FF162" s="20">
        <v>0</v>
      </c>
      <c r="FG162" s="20">
        <v>5</v>
      </c>
      <c r="FH162" s="20">
        <v>0</v>
      </c>
      <c r="FI162" s="20">
        <v>0</v>
      </c>
      <c r="FJ162" s="46">
        <f>IF(EZ162&lt;&gt;"",((FA162*0.125)+((FB162+FC162+FD162+FE162+FF162)*0.25)+((FG162+FH162+FI162)*1))/EZ162,"")</f>
        <v>0.34523809523809523</v>
      </c>
      <c r="FK162" s="39">
        <v>27.207746</v>
      </c>
      <c r="FL162" s="39">
        <v>-80.195160999999999</v>
      </c>
      <c r="FM162" s="39">
        <v>26.845920576177868</v>
      </c>
      <c r="FN162" s="39">
        <v>27.569571423822133</v>
      </c>
      <c r="FO162" s="39">
        <v>-80.602001462268504</v>
      </c>
      <c r="FP162" s="39">
        <v>-79.788320537731494</v>
      </c>
      <c r="FQ162" s="39">
        <v>26.484095152355735</v>
      </c>
      <c r="FR162" s="39">
        <v>27.931396847644265</v>
      </c>
      <c r="FS162" s="39">
        <v>-81.008841924537023</v>
      </c>
      <c r="FT162" s="39">
        <v>-79.381480075462974</v>
      </c>
      <c r="FU162" s="35">
        <v>45940</v>
      </c>
      <c r="FV162" s="20" t="s">
        <v>248</v>
      </c>
      <c r="FW162" s="20" t="s">
        <v>295</v>
      </c>
      <c r="FX162" s="20">
        <v>300</v>
      </c>
      <c r="FY162" s="20">
        <v>3</v>
      </c>
      <c r="FZ162" s="20">
        <v>3</v>
      </c>
      <c r="GA162" s="20">
        <v>22</v>
      </c>
      <c r="GB162" s="20">
        <v>0</v>
      </c>
      <c r="GC162" s="20">
        <v>0</v>
      </c>
      <c r="GD162" s="20">
        <v>0</v>
      </c>
      <c r="GE162" s="20">
        <v>0</v>
      </c>
      <c r="GF162" s="20">
        <v>0</v>
      </c>
      <c r="GG162" s="20">
        <v>0</v>
      </c>
      <c r="GH162" s="20">
        <v>0</v>
      </c>
      <c r="GI162" s="20">
        <v>0</v>
      </c>
      <c r="GJ162" s="20">
        <v>1</v>
      </c>
      <c r="GK162" s="34">
        <f>IF(GA162&lt;&gt;"",((GB162*0.125)+((GC162+GD162+GE162+GF162+GG162)*0.25)+((GH162+GI162+GJ162)*1))/GA162,"")</f>
        <v>4.5454545454545456E-2</v>
      </c>
      <c r="GL162" s="40">
        <v>45843</v>
      </c>
      <c r="GM162" s="40">
        <v>45904</v>
      </c>
      <c r="GN162" s="20" t="s">
        <v>237</v>
      </c>
      <c r="GO162" s="35">
        <v>45904</v>
      </c>
      <c r="GP162" s="20" t="s">
        <v>232</v>
      </c>
      <c r="GQ162" s="35">
        <v>45905</v>
      </c>
      <c r="GR162" s="35">
        <v>46062</v>
      </c>
      <c r="GS162" s="20" t="s">
        <v>248</v>
      </c>
      <c r="GT162" s="20" t="s">
        <v>247</v>
      </c>
      <c r="GU162" s="20">
        <v>127</v>
      </c>
      <c r="GV162" s="20">
        <v>3</v>
      </c>
      <c r="GW162" s="20">
        <v>3</v>
      </c>
      <c r="GX162" s="20">
        <v>10</v>
      </c>
      <c r="GY162" s="20">
        <v>0</v>
      </c>
      <c r="GZ162" s="20">
        <v>0</v>
      </c>
      <c r="HA162" s="20">
        <v>0</v>
      </c>
      <c r="HB162" s="20">
        <v>0</v>
      </c>
      <c r="HC162" s="20">
        <v>0</v>
      </c>
      <c r="HD162" s="20">
        <v>0</v>
      </c>
      <c r="HE162" s="20">
        <v>0</v>
      </c>
      <c r="HF162" s="20">
        <f>1</f>
        <v>1</v>
      </c>
      <c r="HG162" s="20">
        <v>0</v>
      </c>
      <c r="HH162" s="34">
        <f>IF(GX162&lt;&gt;"",((GY162*0.125)+((GZ162+HA162+HB162+HC162+HD162)*0.25)+((HE162+HF162+HG162)*1))/GX162,"")</f>
        <v>0.1</v>
      </c>
    </row>
    <row r="163" spans="1:216" ht="15" customHeight="1" x14ac:dyDescent="0.35">
      <c r="A163" s="11" t="s">
        <v>1295</v>
      </c>
      <c r="B163" s="12" t="s">
        <v>1296</v>
      </c>
      <c r="C163" s="13">
        <v>43009</v>
      </c>
      <c r="D163" s="13">
        <v>45468</v>
      </c>
      <c r="E163" s="14" t="s">
        <v>214</v>
      </c>
      <c r="F163" s="15" t="s">
        <v>1297</v>
      </c>
      <c r="G163" s="15" t="s">
        <v>1298</v>
      </c>
      <c r="H163" s="14" t="s">
        <v>1033</v>
      </c>
      <c r="I163" s="16">
        <v>34946</v>
      </c>
      <c r="J163" s="17">
        <v>6793</v>
      </c>
      <c r="K163" s="18">
        <f ca="1">IF(A163&lt;&gt;"",RANDBETWEEN(1,2000)," ")</f>
        <v>353</v>
      </c>
      <c r="L163" s="17" cm="1">
        <f t="array" ref="L163">IF(A163&lt;&gt;"",SUMPRODUCT(($E$2:$E$1303="Active") * (FK163 &gt;= $FM$2:$FM$1303) * (FK163 &lt;= $FN$2:$FN$1303) * (FL163 &gt;= $FO$2:$FO$1303) * (FL163 &lt;= $FP$2:$FP$1303)),"")</f>
        <v>4</v>
      </c>
      <c r="M163" s="17" cm="1">
        <f t="array" ref="M163">IF(A163&lt;&gt;"",SUMPRODUCT(($E$2:$E$1303="Active") * (FK163 &gt;= $FQ$2:$FQ$1303) * (FK163 &lt;= $FR$2:$FR$1303) * (FL163 &gt;= $FS$2:$FS$1303) * (FL163 &lt;= $FT$2:$FT$1303)),"")</f>
        <v>6</v>
      </c>
      <c r="N163" s="14" t="s">
        <v>287</v>
      </c>
      <c r="O163" s="14" t="s">
        <v>219</v>
      </c>
      <c r="P163" s="15" t="s">
        <v>1299</v>
      </c>
      <c r="Q163" s="14" t="s">
        <v>1300</v>
      </c>
      <c r="R163" s="15" t="s">
        <v>1301</v>
      </c>
      <c r="S163" s="14" t="s">
        <v>224</v>
      </c>
      <c r="T163" s="20" t="s">
        <v>224</v>
      </c>
      <c r="U163" s="21"/>
      <c r="V163" s="22"/>
      <c r="W163" s="22"/>
      <c r="X163" s="22"/>
      <c r="Y163" s="22"/>
      <c r="Z163" s="22"/>
      <c r="AA163" s="48" t="s">
        <v>347</v>
      </c>
      <c r="AB163" s="43">
        <v>45930.4375</v>
      </c>
      <c r="AC163" s="24">
        <v>46023</v>
      </c>
      <c r="AD163" s="25">
        <v>613</v>
      </c>
      <c r="AE163" s="25">
        <v>519</v>
      </c>
      <c r="AF163" s="26">
        <v>405</v>
      </c>
      <c r="AG163" s="20">
        <v>468</v>
      </c>
      <c r="AH163" s="22">
        <v>357</v>
      </c>
      <c r="AI163" s="26">
        <v>165</v>
      </c>
      <c r="AN163" s="27">
        <f>IF(COUNT(DV163,ES163,FJ163,GK163,HH163)&gt;0,AVERAGE(DV163,ES163,FJ163,GK163,HH163),"")</f>
        <v>7.8431372549019607E-3</v>
      </c>
      <c r="AO163" s="28">
        <f>IF((E163&lt;&gt;""),COUNTA(AP163:BW163)+COUNTIF(T163,"No"),"")</f>
        <v>0</v>
      </c>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30">
        <v>43906</v>
      </c>
      <c r="BY163" s="30">
        <v>43915</v>
      </c>
      <c r="BZ163" s="14" t="s">
        <v>226</v>
      </c>
      <c r="CA163" s="30">
        <v>43921</v>
      </c>
      <c r="CB163" s="14" t="s">
        <v>232</v>
      </c>
      <c r="CC163" s="31">
        <v>43787</v>
      </c>
      <c r="CD163" s="32" t="s">
        <v>228</v>
      </c>
      <c r="CE163" s="33" t="s">
        <v>425</v>
      </c>
      <c r="CF163" s="33" t="s">
        <v>325</v>
      </c>
      <c r="CG163" s="29">
        <v>529</v>
      </c>
      <c r="CH163" s="29">
        <v>2</v>
      </c>
      <c r="CI163" s="29">
        <v>2</v>
      </c>
      <c r="CJ163" s="29">
        <v>10</v>
      </c>
      <c r="CK163" s="29">
        <v>1</v>
      </c>
      <c r="CL163" s="29">
        <v>1</v>
      </c>
      <c r="CM163" s="29">
        <v>0</v>
      </c>
      <c r="CN163" s="34">
        <f>IF(CJ163&gt;0,((CK163*0.125)+(CL163*0.25)+(CM163*1))/CJ163,"")</f>
        <v>3.7499999999999999E-2</v>
      </c>
      <c r="CO163" s="35">
        <v>44671</v>
      </c>
      <c r="CP163" s="35">
        <v>44692</v>
      </c>
      <c r="CQ163" s="20" t="s">
        <v>237</v>
      </c>
      <c r="CR163" s="35">
        <v>44692</v>
      </c>
      <c r="CS163" s="20" t="s">
        <v>232</v>
      </c>
      <c r="CT163" s="35">
        <v>44694</v>
      </c>
      <c r="CU163" s="35">
        <v>44496</v>
      </c>
      <c r="CV163" s="20" t="s">
        <v>226</v>
      </c>
      <c r="CW163" s="20" t="s">
        <v>233</v>
      </c>
      <c r="CX163" s="11" t="s">
        <v>234</v>
      </c>
      <c r="CY163" s="20">
        <v>290</v>
      </c>
      <c r="CZ163" s="36">
        <v>2</v>
      </c>
      <c r="DA163" s="36">
        <v>2</v>
      </c>
      <c r="DB163" s="36">
        <v>10</v>
      </c>
      <c r="DC163" s="36">
        <v>0</v>
      </c>
      <c r="DD163" s="36">
        <v>0</v>
      </c>
      <c r="DE163" s="36">
        <v>1</v>
      </c>
      <c r="DF163" s="36">
        <v>0</v>
      </c>
      <c r="DG163" s="36">
        <v>0</v>
      </c>
      <c r="DH163" s="37">
        <f>IF(DB163&gt;0,((DC163*0.125)+(DD163*0.25)+(DE163*0.25)+(DF163*1)+(DG163*1))/DB163,"")</f>
        <v>2.5000000000000001E-2</v>
      </c>
      <c r="DI163" s="35">
        <v>44835</v>
      </c>
      <c r="DJ163" s="20" t="s">
        <v>228</v>
      </c>
      <c r="DK163" s="20" t="s">
        <v>235</v>
      </c>
      <c r="DL163" s="20" t="s">
        <v>234</v>
      </c>
      <c r="DM163" s="20">
        <v>177</v>
      </c>
      <c r="DN163" s="20">
        <v>3</v>
      </c>
      <c r="DO163" s="20">
        <v>3</v>
      </c>
      <c r="DP163" s="20">
        <v>15</v>
      </c>
      <c r="DQ163" s="20">
        <v>0</v>
      </c>
      <c r="DR163" s="20">
        <v>0</v>
      </c>
      <c r="DS163" s="20">
        <v>1</v>
      </c>
      <c r="DT163" s="20">
        <v>0</v>
      </c>
      <c r="DU163" s="20">
        <v>0</v>
      </c>
      <c r="DV163" s="37" cm="1">
        <f t="array" ref="DV163">IF(AND(DI163:DP163&lt;&gt;""),((DQ163*0.125)+(DR163*0.25)+(DS163*0.25)+(DT163*1)+(DU163*1))/DP163,"")</f>
        <v>1.6666666666666666E-2</v>
      </c>
      <c r="DW163" s="35">
        <v>45442</v>
      </c>
      <c r="DX163" s="35">
        <v>45460</v>
      </c>
      <c r="DY163" s="20" t="s">
        <v>237</v>
      </c>
      <c r="DZ163" s="35">
        <v>45460</v>
      </c>
      <c r="EA163" s="35" t="s">
        <v>232</v>
      </c>
      <c r="EB163" s="38">
        <v>45471</v>
      </c>
      <c r="EC163" s="35">
        <v>45226</v>
      </c>
      <c r="ED163" s="20" t="s">
        <v>248</v>
      </c>
      <c r="EE163" s="20" t="s">
        <v>247</v>
      </c>
      <c r="EF163" s="20">
        <v>228</v>
      </c>
      <c r="EG163" s="20">
        <v>3</v>
      </c>
      <c r="EH163" s="20">
        <v>3</v>
      </c>
      <c r="EI163" s="20">
        <v>13</v>
      </c>
      <c r="EJ163" s="20">
        <v>0</v>
      </c>
      <c r="EK163" s="20">
        <v>0</v>
      </c>
      <c r="EL163" s="20">
        <v>0</v>
      </c>
      <c r="EM163" s="20">
        <v>0</v>
      </c>
      <c r="EN163" s="20">
        <v>0</v>
      </c>
      <c r="EO163" s="20">
        <v>0</v>
      </c>
      <c r="EP163" s="20">
        <v>0</v>
      </c>
      <c r="EQ163" s="20">
        <v>0</v>
      </c>
      <c r="ER163" s="20">
        <v>0</v>
      </c>
      <c r="ES163" s="34">
        <f>IF(EI163&lt;&gt;"",((EJ163*0.125)+((EK163+EL163+EM163+EN163+EO163)*0.25)+((EP163+EQ163+ER163)*1))/EI163,"")</f>
        <v>0</v>
      </c>
      <c r="ET163" s="35">
        <v>45523</v>
      </c>
      <c r="EU163" s="20" t="s">
        <v>248</v>
      </c>
      <c r="EV163" s="20" t="s">
        <v>234</v>
      </c>
      <c r="EW163" s="20">
        <v>214</v>
      </c>
      <c r="EX163" s="20">
        <v>2</v>
      </c>
      <c r="EY163" s="20">
        <v>2</v>
      </c>
      <c r="EZ163" s="20">
        <v>17</v>
      </c>
      <c r="FA163" s="20">
        <v>0</v>
      </c>
      <c r="FB163" s="20">
        <v>0</v>
      </c>
      <c r="FC163" s="20">
        <v>1</v>
      </c>
      <c r="FD163" s="20">
        <v>0</v>
      </c>
      <c r="FE163" s="20">
        <v>0</v>
      </c>
      <c r="FF163" s="20">
        <v>0</v>
      </c>
      <c r="FG163" s="20">
        <v>0</v>
      </c>
      <c r="FH163" s="20">
        <v>0</v>
      </c>
      <c r="FI163" s="20">
        <v>0</v>
      </c>
      <c r="FJ163" s="34">
        <f>IF(EZ163&lt;&gt;"",((FA163*0.125)+((FB163+FC163+FD163+FE163+FF163)*0.25)+((FG163+FH163+FI163)*1))/EZ163,"")</f>
        <v>1.4705882352941176E-2</v>
      </c>
      <c r="FK163" s="39">
        <v>27.511185999999999</v>
      </c>
      <c r="FL163" s="39">
        <v>-80.362514000000004</v>
      </c>
      <c r="FM163" s="39">
        <v>27.149360576177866</v>
      </c>
      <c r="FN163" s="39">
        <v>27.873011423822131</v>
      </c>
      <c r="FO163" s="39">
        <v>-80.770470919832491</v>
      </c>
      <c r="FP163" s="39">
        <v>-79.954557080167518</v>
      </c>
      <c r="FQ163" s="39">
        <v>26.787535152355733</v>
      </c>
      <c r="FR163" s="39">
        <v>28.234836847644264</v>
      </c>
      <c r="FS163" s="39">
        <v>-81.178427839664977</v>
      </c>
      <c r="FT163" s="39">
        <v>-79.546600160335032</v>
      </c>
      <c r="FU163" s="35">
        <v>45744</v>
      </c>
      <c r="FV163" s="20" t="s">
        <v>248</v>
      </c>
      <c r="FW163" s="20" t="s">
        <v>258</v>
      </c>
      <c r="FX163" s="20">
        <v>104</v>
      </c>
      <c r="FY163" s="20">
        <v>1</v>
      </c>
      <c r="FZ163" s="20">
        <v>1</v>
      </c>
      <c r="GA163" s="20">
        <v>8</v>
      </c>
      <c r="GB163" s="20">
        <v>0</v>
      </c>
      <c r="GC163" s="20">
        <v>0</v>
      </c>
      <c r="GD163" s="20">
        <v>0</v>
      </c>
      <c r="GE163" s="20">
        <v>0</v>
      </c>
      <c r="GF163" s="20">
        <v>0</v>
      </c>
      <c r="GG163" s="20">
        <v>0</v>
      </c>
      <c r="GH163" s="20">
        <v>0</v>
      </c>
      <c r="GI163" s="20">
        <v>0</v>
      </c>
      <c r="GJ163" s="20">
        <v>0</v>
      </c>
      <c r="GK163" s="34">
        <f>IF(GA163&lt;&gt;"",((GB163*0.125)+((GC163+GD163+GE163+GF163+GG163)*0.25)+((GH163+GI163+GJ163)*1))/GA163,"")</f>
        <v>0</v>
      </c>
      <c r="GL163" s="40">
        <v>45874</v>
      </c>
      <c r="GM163" s="40">
        <v>45904</v>
      </c>
      <c r="GN163" s="20" t="s">
        <v>237</v>
      </c>
      <c r="GO163" s="35">
        <v>45904</v>
      </c>
      <c r="GP163" s="20" t="s">
        <v>232</v>
      </c>
      <c r="GQ163" s="35">
        <v>45905</v>
      </c>
      <c r="HH163" s="34" t="str">
        <f>IF(GX163&lt;&gt;"",((GY163*0.125)+((GZ163+HA163+HB163+HC163+HD163)*0.25)+((HE163+HF163+HG163)*1))/GX163,"")</f>
        <v/>
      </c>
    </row>
    <row r="164" spans="1:216" ht="15" customHeight="1" x14ac:dyDescent="0.35">
      <c r="A164" s="11" t="s">
        <v>1302</v>
      </c>
      <c r="B164" s="12" t="s">
        <v>1303</v>
      </c>
      <c r="C164" s="13">
        <v>43009</v>
      </c>
      <c r="D164" s="13"/>
      <c r="E164" s="14" t="s">
        <v>214</v>
      </c>
      <c r="F164" s="15" t="s">
        <v>1304</v>
      </c>
      <c r="G164" s="15" t="s">
        <v>1305</v>
      </c>
      <c r="H164" s="14" t="s">
        <v>1033</v>
      </c>
      <c r="I164" s="16">
        <v>33309</v>
      </c>
      <c r="J164" s="17">
        <v>37642</v>
      </c>
      <c r="K164" s="18">
        <f ca="1">IF(A164&lt;&gt;"",RANDBETWEEN(1,2000)," ")</f>
        <v>1233</v>
      </c>
      <c r="L164" s="17" cm="1">
        <f t="array" ref="L164">IF(A164&lt;&gt;"",SUMPRODUCT(($E$2:$E$1303="Active") * (FK164 &gt;= $FM$2:$FM$1303) * (FK164 &lt;= $FN$2:$FN$1303) * (FL164 &gt;= $FO$2:$FO$1303) * (FL164 &lt;= $FP$2:$FP$1303)),"")</f>
        <v>6</v>
      </c>
      <c r="M164" s="17" cm="1">
        <f t="array" ref="M164">IF(A164&lt;&gt;"",SUMPRODUCT(($E$2:$E$1303="Active") * (FK164 &gt;= $FQ$2:$FQ$1303) * (FK164 &lt;= $FR$2:$FR$1303) * (FL164 &gt;= $FS$2:$FS$1303) * (FL164 &lt;= $FT$2:$FT$1303)),"")</f>
        <v>11</v>
      </c>
      <c r="N164" s="14" t="s">
        <v>287</v>
      </c>
      <c r="O164" s="14" t="s">
        <v>219</v>
      </c>
      <c r="P164" s="19" t="s">
        <v>519</v>
      </c>
      <c r="Q164" s="14" t="s">
        <v>520</v>
      </c>
      <c r="R164" t="s">
        <v>521</v>
      </c>
      <c r="S164" s="14" t="s">
        <v>223</v>
      </c>
      <c r="T164" s="20" t="s">
        <v>224</v>
      </c>
      <c r="U164" s="21"/>
      <c r="V164" s="22"/>
      <c r="W164" s="22"/>
      <c r="X164" s="22"/>
      <c r="Y164" s="22"/>
      <c r="Z164" s="22"/>
      <c r="AA164" s="22" t="s">
        <v>542</v>
      </c>
      <c r="AB164" s="43">
        <v>45930.655555555553</v>
      </c>
      <c r="AC164" s="24">
        <v>46023</v>
      </c>
      <c r="AD164" s="25">
        <v>287</v>
      </c>
      <c r="AE164" s="25">
        <v>224</v>
      </c>
      <c r="AF164" s="26">
        <v>182</v>
      </c>
      <c r="AG164" s="20">
        <v>223</v>
      </c>
      <c r="AH164" s="22">
        <v>218</v>
      </c>
      <c r="AI164" s="26">
        <v>414</v>
      </c>
      <c r="AN164" s="27">
        <f>IF(COUNT(DV164,ES164,FJ164,GK164,HH164)&gt;0,AVERAGE(DV164,ES164,FJ164,GK164,HH164),"")</f>
        <v>5.7053571428571426E-2</v>
      </c>
      <c r="AO164" s="28">
        <f>IF((E164&lt;&gt;""),COUNTA(AP164:BW164)+COUNTIF(T164,"No"),"")</f>
        <v>2</v>
      </c>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0" t="s">
        <v>224</v>
      </c>
      <c r="BO164" s="29"/>
      <c r="BP164" s="20" t="s">
        <v>224</v>
      </c>
      <c r="BQ164" s="29"/>
      <c r="BR164" s="29"/>
      <c r="BS164" s="29"/>
      <c r="BT164" s="29"/>
      <c r="BU164" s="29"/>
      <c r="BV164" s="29"/>
      <c r="BW164" s="29"/>
      <c r="BX164" s="30">
        <v>43851</v>
      </c>
      <c r="BY164" s="30">
        <v>43879</v>
      </c>
      <c r="BZ164" s="14" t="s">
        <v>228</v>
      </c>
      <c r="CA164" s="30">
        <v>43892</v>
      </c>
      <c r="CB164" s="14" t="s">
        <v>232</v>
      </c>
      <c r="CC164" s="31">
        <v>43892</v>
      </c>
      <c r="CD164" s="32" t="s">
        <v>364</v>
      </c>
      <c r="CE164" s="33" t="s">
        <v>291</v>
      </c>
      <c r="CF164" s="33" t="s">
        <v>292</v>
      </c>
      <c r="CG164" s="29">
        <v>184</v>
      </c>
      <c r="CH164" s="29">
        <v>7</v>
      </c>
      <c r="CI164" s="29">
        <v>7</v>
      </c>
      <c r="CJ164" s="29">
        <v>28</v>
      </c>
      <c r="CK164" s="29">
        <v>3</v>
      </c>
      <c r="CL164" s="29">
        <v>0</v>
      </c>
      <c r="CM164" s="29">
        <v>2</v>
      </c>
      <c r="CN164" s="34">
        <f>IF(CJ164&gt;0,((CK164*0.125)+(CL164*0.25)+(CM164*1))/CJ164,"")</f>
        <v>8.4821428571428575E-2</v>
      </c>
      <c r="CO164" s="35">
        <v>44672</v>
      </c>
      <c r="CP164" s="35">
        <v>44691</v>
      </c>
      <c r="CQ164" s="20" t="s">
        <v>237</v>
      </c>
      <c r="CR164" s="35">
        <v>44691</v>
      </c>
      <c r="CS164" s="20" t="s">
        <v>232</v>
      </c>
      <c r="CT164" s="35">
        <v>44694</v>
      </c>
      <c r="CU164" s="35">
        <v>44495</v>
      </c>
      <c r="CV164" s="11" t="s">
        <v>228</v>
      </c>
      <c r="CW164" s="20" t="s">
        <v>233</v>
      </c>
      <c r="CX164" s="11" t="s">
        <v>234</v>
      </c>
      <c r="CY164" s="20">
        <v>89</v>
      </c>
      <c r="CZ164" s="36">
        <v>9</v>
      </c>
      <c r="DA164" s="36">
        <v>9</v>
      </c>
      <c r="DB164" s="36">
        <v>44</v>
      </c>
      <c r="DC164" s="36">
        <v>0</v>
      </c>
      <c r="DD164" s="36">
        <v>0</v>
      </c>
      <c r="DE164" s="36">
        <v>0</v>
      </c>
      <c r="DF164" s="36">
        <v>1</v>
      </c>
      <c r="DG164" s="36">
        <v>1</v>
      </c>
      <c r="DH164" s="37">
        <f>IF(DB164&gt;0,((DC164*0.125)+(DD164*0.25)+(DE164*0.25)+(DF164*1)+(DG164*1))/DB164,"")</f>
        <v>4.5454545454545456E-2</v>
      </c>
      <c r="DI164" s="35">
        <v>44835</v>
      </c>
      <c r="DJ164" s="20" t="s">
        <v>228</v>
      </c>
      <c r="DK164" s="20" t="s">
        <v>235</v>
      </c>
      <c r="DL164" s="20" t="s">
        <v>234</v>
      </c>
      <c r="DM164" s="20">
        <v>123</v>
      </c>
      <c r="DN164" s="20">
        <v>8</v>
      </c>
      <c r="DO164" s="20">
        <v>8</v>
      </c>
      <c r="DP164" s="20">
        <v>36</v>
      </c>
      <c r="DQ164" s="20">
        <v>0</v>
      </c>
      <c r="DR164" s="20">
        <v>0</v>
      </c>
      <c r="DS164" s="20">
        <v>1</v>
      </c>
      <c r="DT164" s="20">
        <v>2</v>
      </c>
      <c r="DU164" s="20">
        <v>0</v>
      </c>
      <c r="DV164" s="37" cm="1">
        <f t="array" ref="DV164">IF(AND(DI164:DP164&lt;&gt;""),((DQ164*0.125)+(DR164*0.25)+(DS164*0.25)+(DT164*1)+(DU164*1))/DP164,"")</f>
        <v>6.25E-2</v>
      </c>
      <c r="DW164" s="35">
        <v>45443</v>
      </c>
      <c r="DX164" s="35">
        <v>45460</v>
      </c>
      <c r="DY164" s="20" t="s">
        <v>237</v>
      </c>
      <c r="DZ164" s="35">
        <v>45460</v>
      </c>
      <c r="EA164" s="35" t="s">
        <v>232</v>
      </c>
      <c r="EB164" s="38">
        <v>45471</v>
      </c>
      <c r="EC164" s="35">
        <v>45290</v>
      </c>
      <c r="ED164" s="20" t="s">
        <v>228</v>
      </c>
      <c r="EE164" s="20" t="s">
        <v>247</v>
      </c>
      <c r="EF164" s="20">
        <v>59</v>
      </c>
      <c r="EG164" s="20">
        <v>4</v>
      </c>
      <c r="EH164" s="20">
        <v>4</v>
      </c>
      <c r="EI164" s="20">
        <v>14</v>
      </c>
      <c r="EJ164" s="20">
        <v>0</v>
      </c>
      <c r="EK164" s="20">
        <v>0</v>
      </c>
      <c r="EL164" s="20">
        <v>0</v>
      </c>
      <c r="EM164" s="20">
        <v>2</v>
      </c>
      <c r="EN164" s="20">
        <v>0</v>
      </c>
      <c r="EO164" s="20">
        <v>0</v>
      </c>
      <c r="EP164" s="20">
        <v>0</v>
      </c>
      <c r="EQ164" s="20">
        <v>0</v>
      </c>
      <c r="ER164" s="20">
        <v>0</v>
      </c>
      <c r="ES164" s="34">
        <f>IF(EI164&lt;&gt;"",((EJ164*0.125)+((EK164+EL164+EM164+EN164+EO164)*0.25)+((EP164+EQ164+ER164)*1))/EI164,"")</f>
        <v>3.5714285714285712E-2</v>
      </c>
      <c r="ET164" s="35">
        <v>45464</v>
      </c>
      <c r="EU164" s="20" t="s">
        <v>248</v>
      </c>
      <c r="EV164" s="20" t="s">
        <v>247</v>
      </c>
      <c r="EW164" s="20">
        <v>120</v>
      </c>
      <c r="EX164" s="20">
        <v>4</v>
      </c>
      <c r="EY164" s="20">
        <v>4</v>
      </c>
      <c r="EZ164" s="20">
        <v>9</v>
      </c>
      <c r="FA164" s="20">
        <v>0</v>
      </c>
      <c r="FB164" s="20">
        <v>0</v>
      </c>
      <c r="FC164" s="20">
        <v>0</v>
      </c>
      <c r="FD164" s="20">
        <v>0</v>
      </c>
      <c r="FE164" s="20">
        <v>0</v>
      </c>
      <c r="FF164" s="20">
        <v>0</v>
      </c>
      <c r="FG164" s="20">
        <v>0</v>
      </c>
      <c r="FH164" s="20">
        <v>0</v>
      </c>
      <c r="FI164" s="20">
        <v>0</v>
      </c>
      <c r="FJ164" s="34">
        <f>IF(EZ164&lt;&gt;"",((FA164*0.125)+((FB164+FC164+FD164+FE164+FF164)*0.25)+((FG164+FH164+FI164)*1))/EZ164,"")</f>
        <v>0</v>
      </c>
      <c r="FK164" s="39">
        <v>26.188293000000002</v>
      </c>
      <c r="FL164" s="39">
        <v>-80.170447999999993</v>
      </c>
      <c r="FM164" s="39">
        <v>25.826467576177869</v>
      </c>
      <c r="FN164" s="39">
        <v>26.550118423822134</v>
      </c>
      <c r="FO164" s="39">
        <v>-80.573664140495254</v>
      </c>
      <c r="FP164" s="39">
        <v>-79.767231859504733</v>
      </c>
      <c r="FQ164" s="39">
        <v>25.464642152355736</v>
      </c>
      <c r="FR164" s="39">
        <v>26.911943847644267</v>
      </c>
      <c r="FS164" s="39">
        <v>-80.9768802809905</v>
      </c>
      <c r="FT164" s="39">
        <v>-79.364015719009487</v>
      </c>
      <c r="FU164" s="35">
        <v>45817</v>
      </c>
      <c r="FV164" s="20" t="s">
        <v>248</v>
      </c>
      <c r="FW164" s="20" t="s">
        <v>355</v>
      </c>
      <c r="FX164" s="20">
        <v>225</v>
      </c>
      <c r="FY164" s="20">
        <v>5</v>
      </c>
      <c r="FZ164" s="20">
        <v>5</v>
      </c>
      <c r="GA164" s="20">
        <v>25</v>
      </c>
      <c r="GB164" s="20">
        <v>0</v>
      </c>
      <c r="GC164" s="20">
        <v>0</v>
      </c>
      <c r="GD164" s="20">
        <v>1</v>
      </c>
      <c r="GE164" s="20">
        <v>0</v>
      </c>
      <c r="GF164" s="20">
        <v>0</v>
      </c>
      <c r="GG164" s="20">
        <v>0</v>
      </c>
      <c r="GH164" s="20">
        <v>2</v>
      </c>
      <c r="GI164" s="20">
        <v>0</v>
      </c>
      <c r="GJ164" s="20">
        <v>1</v>
      </c>
      <c r="GK164" s="34">
        <f>IF(GA164&lt;&gt;"",((GB164*0.125)+((GC164+GD164+GE164+GF164+GG164)*0.25)+((GH164+GI164+GJ164)*1))/GA164,"")</f>
        <v>0.13</v>
      </c>
      <c r="GL164" s="40">
        <v>46113</v>
      </c>
      <c r="GM164" s="35">
        <v>46121</v>
      </c>
      <c r="GN164" s="20" t="s">
        <v>372</v>
      </c>
      <c r="GO164" s="35">
        <v>46121</v>
      </c>
      <c r="GP164" s="20" t="s">
        <v>232</v>
      </c>
      <c r="HH164" s="34" t="str">
        <f>IF(GX164&lt;&gt;"",((GY164*0.125)+((GZ164+HA164+HB164+HC164+HD164)*0.25)+((HE164+HF164+HG164)*1))/GX164,"")</f>
        <v/>
      </c>
    </row>
    <row r="165" spans="1:216" ht="15" customHeight="1" x14ac:dyDescent="0.35">
      <c r="A165" s="11" t="s">
        <v>1306</v>
      </c>
      <c r="B165" s="12" t="s">
        <v>1307</v>
      </c>
      <c r="C165" s="43">
        <v>44712</v>
      </c>
      <c r="D165" s="13">
        <v>45450</v>
      </c>
      <c r="E165" s="11" t="s">
        <v>214</v>
      </c>
      <c r="F165" s="19" t="s">
        <v>1308</v>
      </c>
      <c r="G165" s="19" t="s">
        <v>1309</v>
      </c>
      <c r="H165" s="11" t="s">
        <v>1033</v>
      </c>
      <c r="I165" s="42">
        <v>33431</v>
      </c>
      <c r="J165" s="17">
        <v>22047</v>
      </c>
      <c r="K165" s="18">
        <f ca="1">IF(A165&lt;&gt;"",RANDBETWEEN(1,2000)," ")</f>
        <v>436</v>
      </c>
      <c r="L165" s="17" cm="1">
        <f t="array" ref="L165">IF(A165&lt;&gt;"",SUMPRODUCT(($E$2:$E$1303="Active") * (FK165 &gt;= $FM$2:$FM$1303) * (FK165 &lt;= $FN$2:$FN$1303) * (FL165 &gt;= $FO$2:$FO$1303) * (FL165 &lt;= $FP$2:$FP$1303)),"")</f>
        <v>6</v>
      </c>
      <c r="M165" s="17" cm="1">
        <f t="array" ref="M165">IF(A165&lt;&gt;"",SUMPRODUCT(($E$2:$E$1303="Active") * (FK165 &gt;= $FQ$2:$FQ$1303) * (FK165 &lt;= $FR$2:$FR$1303) * (FL165 &gt;= $FS$2:$FS$1303) * (FL165 &lt;= $FT$2:$FT$1303)),"")</f>
        <v>11</v>
      </c>
      <c r="N165" s="11" t="s">
        <v>218</v>
      </c>
      <c r="O165" s="14" t="s">
        <v>219</v>
      </c>
      <c r="P165" s="19" t="s">
        <v>1310</v>
      </c>
      <c r="Q165" s="11" t="s">
        <v>1311</v>
      </c>
      <c r="R165" s="19" t="s">
        <v>1312</v>
      </c>
      <c r="S165" s="11" t="s">
        <v>223</v>
      </c>
      <c r="T165" s="20" t="s">
        <v>224</v>
      </c>
      <c r="U165" s="21"/>
      <c r="V165" s="22"/>
      <c r="W165" s="22"/>
      <c r="X165" s="22"/>
      <c r="Y165" s="22"/>
      <c r="Z165" s="22"/>
      <c r="AA165" s="48" t="s">
        <v>347</v>
      </c>
      <c r="AB165" s="43">
        <v>46009.458333333336</v>
      </c>
      <c r="AC165" s="24">
        <v>46023</v>
      </c>
      <c r="AD165" s="25">
        <v>0</v>
      </c>
      <c r="AE165" s="25">
        <v>0</v>
      </c>
      <c r="AF165" s="26">
        <v>166</v>
      </c>
      <c r="AG165" s="20">
        <v>840</v>
      </c>
      <c r="AH165" s="22">
        <v>1022</v>
      </c>
      <c r="AI165" s="26">
        <v>1055</v>
      </c>
      <c r="AN165" s="27">
        <f>IF(COUNT(DV165,ES165,FJ165,GK165,HH165)&gt;0,AVERAGE(DV165,ES165,FJ165,GK165,HH165),"")</f>
        <v>0.14964912280701753</v>
      </c>
      <c r="AO165" s="28">
        <f>IF((E165&lt;&gt;""),COUNTA(AP165:BW165)+COUNTIF(T165,"No"),"")</f>
        <v>0</v>
      </c>
      <c r="CN165" s="34" t="str">
        <f>IF(CJ165&gt;0,((CK165*0.125)+(CL165*0.25)+(CM165*1))/CJ165,"")</f>
        <v/>
      </c>
      <c r="CS165" s="20" t="s">
        <v>323</v>
      </c>
      <c r="CT165" s="35" t="s">
        <v>323</v>
      </c>
      <c r="DH165" s="37" t="str">
        <f>IF(DB165&gt;0,((DC165*0.125)+(DD165*0.25)+(DE165*0.25)+(DF165*1)+(DG165*1))/DB165,"")</f>
        <v/>
      </c>
      <c r="DJ165" s="20" t="s">
        <v>248</v>
      </c>
      <c r="DK165" s="20" t="s">
        <v>235</v>
      </c>
      <c r="DL165" s="20" t="s">
        <v>234</v>
      </c>
      <c r="DM165" s="20">
        <v>0</v>
      </c>
      <c r="DN165" s="20">
        <v>0</v>
      </c>
      <c r="DO165" s="20">
        <v>0</v>
      </c>
      <c r="DP165" s="20">
        <v>0</v>
      </c>
      <c r="DQ165" s="20">
        <v>0</v>
      </c>
      <c r="DR165" s="20">
        <v>0</v>
      </c>
      <c r="DS165" s="20">
        <v>0</v>
      </c>
      <c r="DT165" s="20">
        <v>0</v>
      </c>
      <c r="DU165" s="20">
        <v>0</v>
      </c>
      <c r="DW165" s="35">
        <v>45442</v>
      </c>
      <c r="DX165" s="35">
        <v>45460</v>
      </c>
      <c r="DY165" s="20" t="s">
        <v>237</v>
      </c>
      <c r="DZ165" s="35">
        <v>45460</v>
      </c>
      <c r="EA165" s="35" t="s">
        <v>232</v>
      </c>
      <c r="EB165" s="38">
        <v>45471</v>
      </c>
      <c r="EC165" s="35">
        <v>45290</v>
      </c>
      <c r="ED165" s="20" t="s">
        <v>228</v>
      </c>
      <c r="EE165" s="20" t="s">
        <v>247</v>
      </c>
      <c r="EF165" s="20">
        <v>160</v>
      </c>
      <c r="EG165" s="20">
        <v>4</v>
      </c>
      <c r="EH165" s="20">
        <v>4</v>
      </c>
      <c r="EI165" s="20">
        <v>19</v>
      </c>
      <c r="EJ165" s="20">
        <v>0</v>
      </c>
      <c r="EK165" s="20">
        <v>0</v>
      </c>
      <c r="EL165" s="20">
        <v>0</v>
      </c>
      <c r="EM165" s="20">
        <v>2</v>
      </c>
      <c r="EN165" s="20">
        <v>0</v>
      </c>
      <c r="EO165" s="20">
        <v>0</v>
      </c>
      <c r="EP165" s="20">
        <v>1</v>
      </c>
      <c r="EQ165" s="20">
        <v>0</v>
      </c>
      <c r="ER165" s="20">
        <v>0</v>
      </c>
      <c r="ES165" s="34">
        <f>IF(EI165&lt;&gt;"",((EJ165*0.125)+((EK165+EL165+EM165+EN165+EO165)*0.25)+((EP165+EQ165+ER165)*1))/EI165,"")</f>
        <v>7.8947368421052627E-2</v>
      </c>
      <c r="ET165" s="35">
        <v>45442</v>
      </c>
      <c r="EU165" s="20" t="s">
        <v>248</v>
      </c>
      <c r="EV165" s="20" t="s">
        <v>247</v>
      </c>
      <c r="EW165" s="20">
        <v>418</v>
      </c>
      <c r="EX165" s="20">
        <v>4</v>
      </c>
      <c r="EY165" s="20">
        <v>4</v>
      </c>
      <c r="EZ165" s="28">
        <v>25</v>
      </c>
      <c r="FA165" s="20">
        <v>0</v>
      </c>
      <c r="FB165" s="20">
        <v>0</v>
      </c>
      <c r="FC165" s="20">
        <v>0</v>
      </c>
      <c r="FD165" s="20">
        <v>1</v>
      </c>
      <c r="FE165" s="20">
        <v>0</v>
      </c>
      <c r="FF165" s="20">
        <v>0</v>
      </c>
      <c r="FG165" s="20">
        <v>2</v>
      </c>
      <c r="FH165" s="20">
        <v>2</v>
      </c>
      <c r="FI165" s="20">
        <v>3</v>
      </c>
      <c r="FJ165" s="46">
        <f>IF(EZ165&lt;&gt;"",((FA165*0.125)+((FB165+FC165+FD165+FE165+FF165)*0.25)+((FG165+FH165+FI165)*1))/EZ165,"")</f>
        <v>0.28999999999999998</v>
      </c>
      <c r="FK165" s="39">
        <v>26.378146000000001</v>
      </c>
      <c r="FL165" s="39">
        <v>-80.102035999999998</v>
      </c>
      <c r="FM165" s="39">
        <v>26.016320576177868</v>
      </c>
      <c r="FN165" s="39">
        <v>26.739971423822134</v>
      </c>
      <c r="FO165" s="39">
        <v>-80.505912526916617</v>
      </c>
      <c r="FP165" s="39">
        <v>-79.698159473083379</v>
      </c>
      <c r="FQ165" s="39">
        <v>25.654495152355736</v>
      </c>
      <c r="FR165" s="39">
        <v>27.101796847644266</v>
      </c>
      <c r="FS165" s="39">
        <v>-80.909789053833236</v>
      </c>
      <c r="FT165" s="39">
        <v>-79.29428294616676</v>
      </c>
      <c r="FU165" s="35">
        <v>45799</v>
      </c>
      <c r="FV165" s="20" t="s">
        <v>248</v>
      </c>
      <c r="FW165" s="20" t="s">
        <v>258</v>
      </c>
      <c r="FX165" s="20">
        <v>485</v>
      </c>
      <c r="FY165" s="20">
        <v>7</v>
      </c>
      <c r="FZ165" s="20">
        <v>7</v>
      </c>
      <c r="GA165" s="20">
        <v>25</v>
      </c>
      <c r="GB165" s="20">
        <v>0</v>
      </c>
      <c r="GC165" s="20">
        <v>0</v>
      </c>
      <c r="GD165" s="20">
        <v>0</v>
      </c>
      <c r="GE165" s="20">
        <v>0</v>
      </c>
      <c r="GF165" s="20">
        <v>0</v>
      </c>
      <c r="GG165" s="20">
        <v>0</v>
      </c>
      <c r="GH165" s="20">
        <v>2</v>
      </c>
      <c r="GI165" s="20">
        <v>0</v>
      </c>
      <c r="GJ165" s="20">
        <v>0</v>
      </c>
      <c r="GK165" s="34">
        <f>IF(GA165&lt;&gt;"",((GB165*0.125)+((GC165+GD165+GE165+GF165+GG165)*0.25)+((GH165+GI165+GJ165)*1))/GA165,"")</f>
        <v>0.08</v>
      </c>
      <c r="GL165" s="40">
        <v>45873</v>
      </c>
      <c r="GM165" s="40">
        <v>45903</v>
      </c>
      <c r="GN165" s="20" t="s">
        <v>237</v>
      </c>
      <c r="GO165" s="35">
        <v>45903</v>
      </c>
      <c r="GP165" s="20" t="s">
        <v>232</v>
      </c>
      <c r="GQ165" s="35">
        <v>45905</v>
      </c>
      <c r="HH165" s="34" t="str">
        <f>IF(GX165&lt;&gt;"",((GY165*0.125)+((GZ165+HA165+HB165+HC165+HD165)*0.25)+((HE165+HF165+HG165)*1))/GX165,"")</f>
        <v/>
      </c>
    </row>
    <row r="166" spans="1:216" ht="15" customHeight="1" x14ac:dyDescent="0.35">
      <c r="A166" s="11" t="s">
        <v>1313</v>
      </c>
      <c r="B166" s="12" t="s">
        <v>1314</v>
      </c>
      <c r="C166" s="13">
        <v>43009</v>
      </c>
      <c r="D166" s="13">
        <v>45895</v>
      </c>
      <c r="E166" s="14" t="s">
        <v>214</v>
      </c>
      <c r="F166" s="15" t="s">
        <v>1315</v>
      </c>
      <c r="G166" s="15" t="s">
        <v>1316</v>
      </c>
      <c r="H166" s="14" t="s">
        <v>1033</v>
      </c>
      <c r="I166" s="16">
        <v>32960</v>
      </c>
      <c r="J166" s="17">
        <v>21522</v>
      </c>
      <c r="K166" s="18">
        <f ca="1">IF(A166&lt;&gt;"",RANDBETWEEN(1,2000)," ")</f>
        <v>446</v>
      </c>
      <c r="L166" s="17" cm="1">
        <f t="array" ref="L166">IF(A166&lt;&gt;"",SUMPRODUCT(($E$2:$E$1303="Active") * (FK166 &gt;= $FM$2:$FM$1303) * (FK166 &lt;= $FN$2:$FN$1303) * (FL166 &gt;= $FO$2:$FO$1303) * (FL166 &lt;= $FP$2:$FP$1303)),"")</f>
        <v>3</v>
      </c>
      <c r="M166" s="17" cm="1">
        <f t="array" ref="M166">IF(A166&lt;&gt;"",SUMPRODUCT(($E$2:$E$1303="Active") * (FK166 &gt;= $FQ$2:$FQ$1303) * (FK166 &lt;= $FR$2:$FR$1303) * (FL166 &gt;= $FS$2:$FS$1303) * (FL166 &lt;= $FT$2:$FT$1303)),"")</f>
        <v>7</v>
      </c>
      <c r="N166" s="14" t="s">
        <v>287</v>
      </c>
      <c r="O166" s="14" t="s">
        <v>219</v>
      </c>
      <c r="P166" s="15" t="s">
        <v>1317</v>
      </c>
      <c r="Q166" s="14" t="s">
        <v>1318</v>
      </c>
      <c r="R166" s="15" t="s">
        <v>1319</v>
      </c>
      <c r="S166" s="14" t="s">
        <v>224</v>
      </c>
      <c r="T166" s="20" t="s">
        <v>224</v>
      </c>
      <c r="U166" s="21"/>
      <c r="V166" s="22"/>
      <c r="W166" s="22"/>
      <c r="X166" s="22"/>
      <c r="Y166" s="22"/>
      <c r="Z166" s="22"/>
      <c r="AA166" s="48" t="s">
        <v>347</v>
      </c>
      <c r="AB166" s="43">
        <v>46022.583333333336</v>
      </c>
      <c r="AC166" s="24">
        <v>46023</v>
      </c>
      <c r="AD166" s="25">
        <v>449</v>
      </c>
      <c r="AE166" s="25">
        <v>477</v>
      </c>
      <c r="AF166" s="26">
        <v>459</v>
      </c>
      <c r="AG166" s="20">
        <v>563</v>
      </c>
      <c r="AH166" s="22">
        <v>839</v>
      </c>
      <c r="AI166" s="26">
        <v>905</v>
      </c>
      <c r="AN166" s="27">
        <f>IF(COUNT(DV166,ES166,FJ166,GK166,HH166)&gt;0,AVERAGE(DV166,ES166,FJ166,GK166,HH166),"")</f>
        <v>0.19375000000000001</v>
      </c>
      <c r="AO166" s="28">
        <f>IF((E166&lt;&gt;""),COUNTA(AP166:BW166)+COUNTIF(T166,"No"),"")</f>
        <v>0</v>
      </c>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30">
        <v>43906</v>
      </c>
      <c r="BY166" s="30">
        <v>43915</v>
      </c>
      <c r="BZ166" s="14" t="s">
        <v>226</v>
      </c>
      <c r="CA166" s="30">
        <v>43921</v>
      </c>
      <c r="CB166" s="14" t="s">
        <v>232</v>
      </c>
      <c r="CC166" s="31">
        <v>43908</v>
      </c>
      <c r="CD166" s="32" t="s">
        <v>364</v>
      </c>
      <c r="CE166" s="33" t="s">
        <v>291</v>
      </c>
      <c r="CF166" s="33" t="s">
        <v>292</v>
      </c>
      <c r="CG166" s="29">
        <v>181</v>
      </c>
      <c r="CH166" s="29">
        <v>2</v>
      </c>
      <c r="CI166" s="29">
        <v>2</v>
      </c>
      <c r="CJ166" s="29">
        <v>10</v>
      </c>
      <c r="CK166" s="29">
        <v>0</v>
      </c>
      <c r="CL166" s="29">
        <v>2</v>
      </c>
      <c r="CM166" s="29">
        <v>0</v>
      </c>
      <c r="CN166" s="34">
        <f>IF(CJ166&gt;0,((CK166*0.125)+(CL166*0.25)+(CM166*1))/CJ166,"")</f>
        <v>0.05</v>
      </c>
      <c r="CO166" s="35">
        <v>44670</v>
      </c>
      <c r="CP166" s="35">
        <v>44701</v>
      </c>
      <c r="CQ166" s="20" t="s">
        <v>237</v>
      </c>
      <c r="CR166" s="35">
        <v>44701</v>
      </c>
      <c r="CS166" s="20" t="s">
        <v>232</v>
      </c>
      <c r="CT166" s="35">
        <v>44704</v>
      </c>
      <c r="CU166" s="35">
        <v>44490</v>
      </c>
      <c r="CV166" s="11" t="s">
        <v>228</v>
      </c>
      <c r="CW166" s="20" t="s">
        <v>233</v>
      </c>
      <c r="CX166" s="11" t="s">
        <v>234</v>
      </c>
      <c r="CY166" s="20">
        <v>216</v>
      </c>
      <c r="CZ166" s="36">
        <v>3</v>
      </c>
      <c r="DA166" s="36">
        <v>3</v>
      </c>
      <c r="DB166" s="36">
        <v>15</v>
      </c>
      <c r="DC166" s="36">
        <v>0</v>
      </c>
      <c r="DD166" s="36">
        <v>4</v>
      </c>
      <c r="DE166" s="36">
        <v>0</v>
      </c>
      <c r="DF166" s="36">
        <v>0</v>
      </c>
      <c r="DG166" s="36">
        <v>2</v>
      </c>
      <c r="DH166" s="37">
        <f>IF(DB166&gt;0,((DC166*0.125)+(DD166*0.25)+(DE166*0.25)+(DF166*1)+(DG166*1))/DB166,"")</f>
        <v>0.2</v>
      </c>
      <c r="DI166" s="35">
        <v>44743</v>
      </c>
      <c r="DJ166" s="20" t="s">
        <v>228</v>
      </c>
      <c r="DK166" s="20" t="s">
        <v>235</v>
      </c>
      <c r="DL166" s="20" t="s">
        <v>234</v>
      </c>
      <c r="DM166" s="20">
        <v>243</v>
      </c>
      <c r="DN166" s="20">
        <v>2</v>
      </c>
      <c r="DO166" s="20">
        <v>2</v>
      </c>
      <c r="DP166" s="20">
        <v>10</v>
      </c>
      <c r="DQ166" s="20">
        <v>0</v>
      </c>
      <c r="DR166" s="20">
        <v>0</v>
      </c>
      <c r="DS166" s="20">
        <v>0</v>
      </c>
      <c r="DT166" s="20">
        <v>0</v>
      </c>
      <c r="DU166" s="20">
        <v>0</v>
      </c>
      <c r="DV166" s="37" cm="1">
        <f t="array" ref="DV166">IF(AND(DI166:DP166&lt;&gt;""),((DQ166*0.125)+(DR166*0.25)+(DS166*0.25)+(DT166*1)+(DU166*1))/DP166,"")</f>
        <v>0</v>
      </c>
      <c r="DW166" s="35">
        <v>45441</v>
      </c>
      <c r="DX166" s="35">
        <v>45457</v>
      </c>
      <c r="DY166" s="20" t="s">
        <v>237</v>
      </c>
      <c r="DZ166" s="35">
        <v>45457</v>
      </c>
      <c r="EA166" s="35" t="s">
        <v>232</v>
      </c>
      <c r="EB166" s="38">
        <v>45457</v>
      </c>
      <c r="EC166" s="35">
        <v>45265</v>
      </c>
      <c r="ED166" s="20" t="s">
        <v>228</v>
      </c>
      <c r="EE166" s="20" t="s">
        <v>247</v>
      </c>
      <c r="EF166" s="20">
        <v>205</v>
      </c>
      <c r="EG166" s="20">
        <v>2</v>
      </c>
      <c r="EH166" s="20">
        <v>2</v>
      </c>
      <c r="EI166" s="20">
        <v>10</v>
      </c>
      <c r="EJ166" s="20">
        <v>0</v>
      </c>
      <c r="EK166" s="20">
        <v>0</v>
      </c>
      <c r="EL166" s="20">
        <v>0</v>
      </c>
      <c r="EM166" s="20">
        <v>1</v>
      </c>
      <c r="EN166" s="20">
        <v>0</v>
      </c>
      <c r="EO166" s="20">
        <v>0</v>
      </c>
      <c r="EP166" s="20">
        <v>0</v>
      </c>
      <c r="EQ166" s="20">
        <v>0</v>
      </c>
      <c r="ER166" s="20">
        <v>0</v>
      </c>
      <c r="ES166" s="34">
        <f>IF(EI166&lt;&gt;"",((EJ166*0.125)+((EK166+EL166+EM166+EN166+EO166)*0.25)+((EP166+EQ166+ER166)*1))/EI166,"")</f>
        <v>2.5000000000000001E-2</v>
      </c>
      <c r="ET166" s="35">
        <v>45413</v>
      </c>
      <c r="EU166" s="20" t="s">
        <v>228</v>
      </c>
      <c r="EV166" s="20" t="s">
        <v>247</v>
      </c>
      <c r="EW166" s="20">
        <v>320</v>
      </c>
      <c r="EX166" s="20">
        <v>4</v>
      </c>
      <c r="EY166" s="20">
        <v>4</v>
      </c>
      <c r="EZ166" s="28">
        <v>25</v>
      </c>
      <c r="FA166" s="20">
        <v>0</v>
      </c>
      <c r="FB166" s="20">
        <v>0</v>
      </c>
      <c r="FC166" s="20">
        <v>2</v>
      </c>
      <c r="FD166" s="20">
        <v>0</v>
      </c>
      <c r="FE166" s="20">
        <v>0</v>
      </c>
      <c r="FF166" s="20">
        <v>0</v>
      </c>
      <c r="FG166" s="20">
        <v>2</v>
      </c>
      <c r="FH166" s="20">
        <v>0</v>
      </c>
      <c r="FI166" s="20">
        <v>0</v>
      </c>
      <c r="FJ166" s="34">
        <f>IF(EZ166&lt;&gt;"",((FA166*0.125)+((FB166+FC166+FD166+FE166+FF166)*0.25)+((FG166+FH166+FI166)*1))/EZ166,"")</f>
        <v>0.1</v>
      </c>
      <c r="FK166" s="39">
        <v>27.641442999999999</v>
      </c>
      <c r="FL166" s="39">
        <v>-80.402203</v>
      </c>
      <c r="FM166" s="39">
        <v>27.279617576177866</v>
      </c>
      <c r="FN166" s="39">
        <v>28.003268423822131</v>
      </c>
      <c r="FO166" s="39">
        <v>-80.810644581324354</v>
      </c>
      <c r="FP166" s="39">
        <v>-79.993761418675646</v>
      </c>
      <c r="FQ166" s="39">
        <v>26.917792152355734</v>
      </c>
      <c r="FR166" s="39">
        <v>28.365093847644264</v>
      </c>
      <c r="FS166" s="39">
        <v>-81.219086162648722</v>
      </c>
      <c r="FT166" s="39">
        <v>-79.585319837351278</v>
      </c>
      <c r="FU166" s="35">
        <v>45887</v>
      </c>
      <c r="FV166" s="20" t="s">
        <v>248</v>
      </c>
      <c r="FW166" s="20" t="s">
        <v>355</v>
      </c>
      <c r="FX166" s="20">
        <v>396</v>
      </c>
      <c r="FY166" s="20">
        <v>3</v>
      </c>
      <c r="FZ166" s="20">
        <v>3</v>
      </c>
      <c r="GA166" s="20">
        <v>25</v>
      </c>
      <c r="GB166" s="20">
        <v>0</v>
      </c>
      <c r="GC166" s="20">
        <v>0</v>
      </c>
      <c r="GD166" s="20">
        <v>0</v>
      </c>
      <c r="GE166" s="20">
        <v>0</v>
      </c>
      <c r="GF166" s="20">
        <v>0</v>
      </c>
      <c r="GG166" s="20">
        <v>1</v>
      </c>
      <c r="GH166" s="20">
        <v>15</v>
      </c>
      <c r="GI166" s="20">
        <v>0</v>
      </c>
      <c r="GJ166" s="20">
        <v>1</v>
      </c>
      <c r="GK166" s="46">
        <f>IF(GA166&lt;&gt;"",((GB166*0.125)+((GC166+GD166+GE166+GF166+GG166)*0.25)+((GH166+GI166+GJ166)*1))/GA166,"")</f>
        <v>0.65</v>
      </c>
      <c r="GL166" s="40">
        <v>45874</v>
      </c>
      <c r="GM166" s="40">
        <v>45908</v>
      </c>
      <c r="GN166" s="20" t="s">
        <v>237</v>
      </c>
      <c r="GO166" s="35">
        <v>45908</v>
      </c>
      <c r="GP166" s="20" t="s">
        <v>232</v>
      </c>
      <c r="GQ166" s="35">
        <v>45961</v>
      </c>
      <c r="HH166" s="34" t="str">
        <f>IF(GX166&lt;&gt;"",((GY166*0.125)+((GZ166+HA166+HB166+HC166+HD166)*0.25)+((HE166+HF166+HG166)*1))/GX166,"")</f>
        <v/>
      </c>
    </row>
    <row r="167" spans="1:216" ht="15" customHeight="1" x14ac:dyDescent="0.35">
      <c r="A167" s="11" t="s">
        <v>1320</v>
      </c>
      <c r="B167" s="12" t="s">
        <v>1321</v>
      </c>
      <c r="C167" s="13">
        <v>43009</v>
      </c>
      <c r="D167" s="13"/>
      <c r="E167" s="14" t="s">
        <v>214</v>
      </c>
      <c r="F167" s="15" t="s">
        <v>1322</v>
      </c>
      <c r="G167" s="15" t="s">
        <v>1323</v>
      </c>
      <c r="H167" s="14" t="s">
        <v>1033</v>
      </c>
      <c r="I167" s="16">
        <v>33462</v>
      </c>
      <c r="J167" s="17">
        <v>33982</v>
      </c>
      <c r="K167" s="18">
        <f ca="1">IF(A167&lt;&gt;"",RANDBETWEEN(1,2000)," ")</f>
        <v>302</v>
      </c>
      <c r="L167" s="17" cm="1">
        <f t="array" ref="L167">IF(A167&lt;&gt;"",SUMPRODUCT(($E$2:$E$1303="Active") * (FK167 &gt;= $FM$2:$FM$1303) * (FK167 &lt;= $FN$2:$FN$1303) * (FL167 &gt;= $FO$2:$FO$1303) * (FL167 &lt;= $FP$2:$FP$1303)),"")</f>
        <v>5</v>
      </c>
      <c r="M167" s="17" cm="1">
        <f t="array" ref="M167">IF(A167&lt;&gt;"",SUMPRODUCT(($E$2:$E$1303="Active") * (FK167 &gt;= $FQ$2:$FQ$1303) * (FK167 &lt;= $FR$2:$FR$1303) * (FL167 &gt;= $FS$2:$FS$1303) * (FL167 &lt;= $FT$2:$FT$1303)),"")</f>
        <v>8</v>
      </c>
      <c r="N167" s="14" t="s">
        <v>287</v>
      </c>
      <c r="O167" s="14" t="s">
        <v>219</v>
      </c>
      <c r="P167" s="15" t="s">
        <v>1324</v>
      </c>
      <c r="Q167" s="14" t="s">
        <v>1325</v>
      </c>
      <c r="R167" s="15" t="s">
        <v>1326</v>
      </c>
      <c r="S167" s="14" t="s">
        <v>223</v>
      </c>
      <c r="T167" s="20" t="s">
        <v>224</v>
      </c>
      <c r="U167" s="21"/>
      <c r="V167" s="22"/>
      <c r="W167" s="22"/>
      <c r="X167" s="22"/>
      <c r="Y167" s="22"/>
      <c r="Z167" s="22"/>
      <c r="AA167" s="48" t="s">
        <v>347</v>
      </c>
      <c r="AB167" s="43">
        <v>46018.479166666664</v>
      </c>
      <c r="AC167" s="24">
        <v>46023</v>
      </c>
      <c r="AD167" s="25">
        <v>439</v>
      </c>
      <c r="AE167" s="25">
        <v>438</v>
      </c>
      <c r="AF167" s="26">
        <v>401</v>
      </c>
      <c r="AG167" s="20">
        <v>469</v>
      </c>
      <c r="AH167" s="22">
        <v>509</v>
      </c>
      <c r="AI167" s="26">
        <v>548</v>
      </c>
      <c r="AN167" s="27">
        <f>IF(COUNT(DV167,ES167,FJ167,GK167,HH167)&gt;0,AVERAGE(DV167,ES167,FJ167,GK167,HH167),"")</f>
        <v>2.5000000000000001E-2</v>
      </c>
      <c r="AO167" s="28">
        <f>IF((E167&lt;&gt;""),COUNTA(AP167:BW167)+COUNTIF(T167,"No"),"")</f>
        <v>0</v>
      </c>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30">
        <v>43907</v>
      </c>
      <c r="BY167" s="30">
        <v>43915</v>
      </c>
      <c r="BZ167" s="14" t="s">
        <v>228</v>
      </c>
      <c r="CA167" s="30">
        <v>43978</v>
      </c>
      <c r="CB167" s="14" t="s">
        <v>232</v>
      </c>
      <c r="CC167" s="31">
        <v>43811</v>
      </c>
      <c r="CD167" s="32" t="s">
        <v>228</v>
      </c>
      <c r="CE167" s="33" t="s">
        <v>291</v>
      </c>
      <c r="CF167" s="33" t="s">
        <v>292</v>
      </c>
      <c r="CG167" s="29">
        <v>211</v>
      </c>
      <c r="CH167" s="29">
        <v>3</v>
      </c>
      <c r="CI167" s="29">
        <v>3</v>
      </c>
      <c r="CJ167" s="29">
        <v>12</v>
      </c>
      <c r="CK167" s="29">
        <v>0</v>
      </c>
      <c r="CL167" s="29">
        <v>0</v>
      </c>
      <c r="CM167" s="29">
        <v>0</v>
      </c>
      <c r="CN167" s="34">
        <f>IF(CJ167&gt;0,((CK167*0.125)+(CL167*0.25)+(CM167*1))/CJ167,"")</f>
        <v>0</v>
      </c>
      <c r="CO167" s="35">
        <v>44671</v>
      </c>
      <c r="CP167" s="35">
        <v>44692</v>
      </c>
      <c r="CQ167" s="20" t="s">
        <v>237</v>
      </c>
      <c r="CR167" s="35">
        <v>44692</v>
      </c>
      <c r="CS167" s="20" t="s">
        <v>232</v>
      </c>
      <c r="CT167" s="35">
        <v>44694</v>
      </c>
      <c r="CU167" s="35">
        <v>44489</v>
      </c>
      <c r="CV167" s="11" t="s">
        <v>228</v>
      </c>
      <c r="CW167" s="20" t="s">
        <v>233</v>
      </c>
      <c r="CX167" s="11" t="s">
        <v>234</v>
      </c>
      <c r="CY167" s="20">
        <v>227</v>
      </c>
      <c r="CZ167" s="36">
        <v>1</v>
      </c>
      <c r="DA167" s="36">
        <v>1</v>
      </c>
      <c r="DB167" s="36">
        <v>5</v>
      </c>
      <c r="DC167" s="36">
        <v>0</v>
      </c>
      <c r="DD167" s="36">
        <v>1</v>
      </c>
      <c r="DE167" s="36">
        <v>1</v>
      </c>
      <c r="DF167" s="36">
        <v>0</v>
      </c>
      <c r="DG167" s="36">
        <v>0</v>
      </c>
      <c r="DH167" s="37">
        <f>IF(DB167&gt;0,((DC167*0.125)+(DD167*0.25)+(DE167*0.25)+(DF167*1)+(DG167*1))/DB167,"")</f>
        <v>0.1</v>
      </c>
      <c r="DI167" s="35">
        <v>44805</v>
      </c>
      <c r="DJ167" s="20" t="s">
        <v>228</v>
      </c>
      <c r="DK167" s="20" t="s">
        <v>235</v>
      </c>
      <c r="DL167" s="20" t="s">
        <v>234</v>
      </c>
      <c r="DM167" s="20">
        <v>199</v>
      </c>
      <c r="DN167" s="20">
        <v>1</v>
      </c>
      <c r="DO167" s="20">
        <v>1</v>
      </c>
      <c r="DP167" s="20">
        <v>5</v>
      </c>
      <c r="DQ167" s="20">
        <v>0</v>
      </c>
      <c r="DR167" s="20">
        <v>0</v>
      </c>
      <c r="DS167" s="20">
        <v>0</v>
      </c>
      <c r="DT167" s="20">
        <v>0</v>
      </c>
      <c r="DU167" s="20">
        <v>0</v>
      </c>
      <c r="DV167" s="37" cm="1">
        <f t="array" ref="DV167">IF(AND(DI167:DP167&lt;&gt;""),((DQ167*0.125)+(DR167*0.25)+(DS167*0.25)+(DT167*1)+(DU167*1))/DP167,"")</f>
        <v>0</v>
      </c>
      <c r="DW167" s="35">
        <v>45442</v>
      </c>
      <c r="DX167" s="35">
        <v>45457</v>
      </c>
      <c r="DY167" s="20" t="s">
        <v>237</v>
      </c>
      <c r="DZ167" s="35">
        <v>45457</v>
      </c>
      <c r="EA167" s="35" t="s">
        <v>232</v>
      </c>
      <c r="EB167" s="38">
        <v>45457</v>
      </c>
      <c r="EC167" s="35">
        <v>45272</v>
      </c>
      <c r="ED167" s="20" t="s">
        <v>228</v>
      </c>
      <c r="EE167" s="20" t="s">
        <v>247</v>
      </c>
      <c r="EF167" s="20">
        <v>202</v>
      </c>
      <c r="EG167" s="20">
        <v>2</v>
      </c>
      <c r="EH167" s="20">
        <v>2</v>
      </c>
      <c r="EI167" s="20">
        <v>10</v>
      </c>
      <c r="EJ167" s="20">
        <v>0</v>
      </c>
      <c r="EK167" s="20">
        <v>0</v>
      </c>
      <c r="EL167" s="20">
        <v>0</v>
      </c>
      <c r="EM167" s="20">
        <v>0</v>
      </c>
      <c r="EN167" s="20">
        <v>0</v>
      </c>
      <c r="EO167" s="20">
        <v>0</v>
      </c>
      <c r="EP167" s="20">
        <v>0</v>
      </c>
      <c r="EQ167" s="20">
        <v>1</v>
      </c>
      <c r="ER167" s="20">
        <v>0</v>
      </c>
      <c r="ES167" s="34">
        <f>IF(EI167&lt;&gt;"",((EJ167*0.125)+((EK167+EL167+EM167+EN167+EO167)*0.25)+((EP167+EQ167+ER167)*1))/EI167,"")</f>
        <v>0.1</v>
      </c>
      <c r="ET167" s="35">
        <v>45428</v>
      </c>
      <c r="EU167" s="20" t="s">
        <v>248</v>
      </c>
      <c r="EV167" s="20" t="s">
        <v>247</v>
      </c>
      <c r="EW167" s="20">
        <v>210</v>
      </c>
      <c r="EX167" s="20">
        <v>3</v>
      </c>
      <c r="EY167" s="20">
        <v>3</v>
      </c>
      <c r="EZ167" s="28">
        <v>16</v>
      </c>
      <c r="FA167" s="20">
        <v>0</v>
      </c>
      <c r="FB167" s="20">
        <v>0</v>
      </c>
      <c r="FC167" s="20">
        <v>0</v>
      </c>
      <c r="FD167" s="20">
        <v>0</v>
      </c>
      <c r="FE167" s="20">
        <v>0</v>
      </c>
      <c r="FF167" s="20">
        <v>0</v>
      </c>
      <c r="FG167" s="20">
        <v>0</v>
      </c>
      <c r="FH167" s="20">
        <v>0</v>
      </c>
      <c r="FI167" s="20">
        <v>0</v>
      </c>
      <c r="FJ167" s="34">
        <f>IF(EZ167&lt;&gt;"",((FA167*0.125)+((FB167+FC167+FD167+FE167+FF167)*0.25)+((FG167+FH167+FI167)*1))/EZ167,"")</f>
        <v>0</v>
      </c>
      <c r="FK167" s="39">
        <v>26.574566000000001</v>
      </c>
      <c r="FL167" s="39">
        <v>-80.075928000000005</v>
      </c>
      <c r="FM167" s="39">
        <v>26.212740576177868</v>
      </c>
      <c r="FN167" s="39">
        <v>26.936391423822133</v>
      </c>
      <c r="FO167" s="39">
        <v>-80.480494719588975</v>
      </c>
      <c r="FP167" s="39">
        <v>-79.671361280411034</v>
      </c>
      <c r="FQ167" s="39">
        <v>25.850915152355736</v>
      </c>
      <c r="FR167" s="39">
        <v>27.298216847644266</v>
      </c>
      <c r="FS167" s="39">
        <v>-80.885061439177946</v>
      </c>
      <c r="FT167" s="39">
        <v>-79.266794560822063</v>
      </c>
      <c r="FU167" s="35">
        <v>45798</v>
      </c>
      <c r="FV167" s="20" t="s">
        <v>248</v>
      </c>
      <c r="FW167" s="20" t="s">
        <v>258</v>
      </c>
      <c r="FX167" s="20">
        <v>268</v>
      </c>
      <c r="FY167" s="20">
        <v>2</v>
      </c>
      <c r="FZ167" s="20">
        <v>2</v>
      </c>
      <c r="GA167" s="20">
        <v>25</v>
      </c>
      <c r="GB167" s="20">
        <v>0</v>
      </c>
      <c r="GC167" s="20">
        <v>0</v>
      </c>
      <c r="GD167" s="20">
        <v>0</v>
      </c>
      <c r="GE167" s="20">
        <v>0</v>
      </c>
      <c r="GF167" s="20">
        <v>0</v>
      </c>
      <c r="GG167" s="20">
        <v>0</v>
      </c>
      <c r="GH167" s="20">
        <v>0</v>
      </c>
      <c r="GI167" s="20">
        <v>0</v>
      </c>
      <c r="GJ167" s="20">
        <v>0</v>
      </c>
      <c r="GK167" s="34">
        <f>IF(GA167&lt;&gt;"",((GB167*0.125)+((GC167+GD167+GE167+GF167+GG167)*0.25)+((GH167+GI167+GJ167)*1))/GA167,"")</f>
        <v>0</v>
      </c>
      <c r="GL167" s="40">
        <v>45873</v>
      </c>
      <c r="GM167" s="40">
        <v>45902</v>
      </c>
      <c r="GN167" s="20" t="s">
        <v>237</v>
      </c>
      <c r="GO167" s="35">
        <v>45902</v>
      </c>
      <c r="GP167" s="20" t="s">
        <v>232</v>
      </c>
      <c r="GQ167" s="35">
        <v>45905</v>
      </c>
      <c r="HH167" s="34" t="str">
        <f>IF(GX167&lt;&gt;"",((GY167*0.125)+((GZ167+HA167+HB167+HC167+HD167)*0.25)+((HE167+HF167+HG167)*1))/GX167,"")</f>
        <v/>
      </c>
    </row>
    <row r="168" spans="1:216" ht="15" customHeight="1" x14ac:dyDescent="0.35">
      <c r="A168" s="11" t="s">
        <v>1327</v>
      </c>
      <c r="B168" s="12" t="s">
        <v>1328</v>
      </c>
      <c r="C168" s="13">
        <v>43009</v>
      </c>
      <c r="D168" s="13"/>
      <c r="E168" s="14" t="s">
        <v>214</v>
      </c>
      <c r="F168" s="15" t="s">
        <v>1329</v>
      </c>
      <c r="G168" s="15" t="s">
        <v>1330</v>
      </c>
      <c r="H168" s="14" t="s">
        <v>1033</v>
      </c>
      <c r="I168" s="16">
        <v>32168</v>
      </c>
      <c r="J168" s="17">
        <v>30058</v>
      </c>
      <c r="K168" s="18">
        <f ca="1">IF(A168&lt;&gt;"",RANDBETWEEN(1,2000)," ")</f>
        <v>619</v>
      </c>
      <c r="L168" s="17" cm="1">
        <f t="array" ref="L168">IF(A168&lt;&gt;"",SUMPRODUCT(($E$2:$E$1303="Active") * (FK168 &gt;= $FM$2:$FM$1303) * (FK168 &lt;= $FN$2:$FN$1303) * (FL168 &gt;= $FO$2:$FO$1303) * (FL168 &lt;= $FP$2:$FP$1303)),"")</f>
        <v>6</v>
      </c>
      <c r="M168" s="17" cm="1">
        <f t="array" ref="M168">IF(A168&lt;&gt;"",SUMPRODUCT(($E$2:$E$1303="Active") * (FK168 &gt;= $FQ$2:$FQ$1303) * (FK168 &lt;= $FR$2:$FR$1303) * (FL168 &gt;= $FS$2:$FS$1303) * (FL168 &lt;= $FT$2:$FT$1303)),"")</f>
        <v>15</v>
      </c>
      <c r="N168" s="14" t="s">
        <v>287</v>
      </c>
      <c r="O168" s="14" t="s">
        <v>219</v>
      </c>
      <c r="P168" s="15" t="s">
        <v>1331</v>
      </c>
      <c r="Q168" s="14" t="s">
        <v>1332</v>
      </c>
      <c r="R168" s="15" t="s">
        <v>1333</v>
      </c>
      <c r="S168" s="14" t="s">
        <v>224</v>
      </c>
      <c r="T168" s="20" t="s">
        <v>224</v>
      </c>
      <c r="U168" s="21"/>
      <c r="V168" s="22"/>
      <c r="W168" s="22"/>
      <c r="X168" s="22"/>
      <c r="Y168" s="22"/>
      <c r="Z168" s="22"/>
      <c r="AA168" s="48" t="s">
        <v>347</v>
      </c>
      <c r="AB168" s="43">
        <v>46022.333333333336</v>
      </c>
      <c r="AC168" s="24">
        <v>46023</v>
      </c>
      <c r="AD168" s="25">
        <v>401</v>
      </c>
      <c r="AE168" s="25">
        <v>706</v>
      </c>
      <c r="AF168" s="26">
        <v>788</v>
      </c>
      <c r="AG168" s="20">
        <v>995</v>
      </c>
      <c r="AH168" s="22">
        <v>1200</v>
      </c>
      <c r="AI168" s="26">
        <v>1440</v>
      </c>
      <c r="AN168" s="27">
        <f>IF(COUNT(DV168,ES168,FJ168,GK168,HH168)&gt;0,AVERAGE(DV168,ES168,FJ168,GK168,HH168),"")</f>
        <v>5.7499999999999996E-2</v>
      </c>
      <c r="AO168" s="28">
        <f>IF((E168&lt;&gt;""),COUNTA(AP168:BW168)+COUNTIF(T168,"No"),"")</f>
        <v>0</v>
      </c>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30"/>
      <c r="BY168" s="30"/>
      <c r="BZ168" s="14"/>
      <c r="CA168" s="30"/>
      <c r="CB168" s="14" t="s">
        <v>232</v>
      </c>
      <c r="CC168" s="31">
        <v>43809</v>
      </c>
      <c r="CD168" s="32" t="s">
        <v>228</v>
      </c>
      <c r="CE168" s="33" t="s">
        <v>291</v>
      </c>
      <c r="CF168" s="33" t="s">
        <v>292</v>
      </c>
      <c r="CG168" s="29">
        <v>281</v>
      </c>
      <c r="CH168" s="29">
        <v>2</v>
      </c>
      <c r="CI168" s="29">
        <v>2</v>
      </c>
      <c r="CJ168" s="29">
        <v>6</v>
      </c>
      <c r="CK168" s="29">
        <v>1</v>
      </c>
      <c r="CL168" s="29">
        <v>0</v>
      </c>
      <c r="CM168" s="29">
        <v>1</v>
      </c>
      <c r="CN168" s="34">
        <f>IF(CJ168&gt;0,((CK168*0.125)+(CL168*0.25)+(CM168*1))/CJ168,"")</f>
        <v>0.1875</v>
      </c>
      <c r="CO168" s="35">
        <v>44327</v>
      </c>
      <c r="CP168" s="35">
        <v>44333</v>
      </c>
      <c r="CQ168" s="20" t="s">
        <v>231</v>
      </c>
      <c r="CR168" s="35">
        <v>44348</v>
      </c>
      <c r="CS168" s="20" t="s">
        <v>232</v>
      </c>
      <c r="CT168" s="35">
        <v>44333</v>
      </c>
      <c r="CU168" s="35">
        <v>44453</v>
      </c>
      <c r="CV168" s="11" t="s">
        <v>226</v>
      </c>
      <c r="CW168" s="20" t="s">
        <v>233</v>
      </c>
      <c r="CX168" s="11" t="s">
        <v>234</v>
      </c>
      <c r="CY168" s="20">
        <v>359</v>
      </c>
      <c r="CZ168" s="36">
        <v>2</v>
      </c>
      <c r="DA168" s="36">
        <v>2</v>
      </c>
      <c r="DB168" s="36">
        <v>10</v>
      </c>
      <c r="DC168" s="36">
        <v>0</v>
      </c>
      <c r="DD168" s="36">
        <v>0</v>
      </c>
      <c r="DE168" s="36">
        <v>0</v>
      </c>
      <c r="DF168" s="36">
        <v>0</v>
      </c>
      <c r="DG168" s="36">
        <v>2</v>
      </c>
      <c r="DH168" s="37">
        <f>IF(DB168&gt;0,((DC168*0.125)+(DD168*0.25)+(DE168*0.25)+(DF168*1)+(DG168*1))/DB168,"")</f>
        <v>0.2</v>
      </c>
      <c r="DI168" s="35">
        <v>44805</v>
      </c>
      <c r="DJ168" s="20" t="s">
        <v>228</v>
      </c>
      <c r="DK168" s="20" t="s">
        <v>235</v>
      </c>
      <c r="DL168" s="20" t="s">
        <v>234</v>
      </c>
      <c r="DM168" s="20">
        <v>329</v>
      </c>
      <c r="DN168" s="20">
        <v>1</v>
      </c>
      <c r="DO168" s="20">
        <v>1</v>
      </c>
      <c r="DP168" s="20">
        <v>5</v>
      </c>
      <c r="DQ168" s="20">
        <v>0</v>
      </c>
      <c r="DR168" s="20">
        <v>0</v>
      </c>
      <c r="DS168" s="20">
        <v>0</v>
      </c>
      <c r="DT168" s="20">
        <v>0</v>
      </c>
      <c r="DU168" s="20">
        <v>0</v>
      </c>
      <c r="DV168" s="37" cm="1">
        <f t="array" ref="DV168">IF(AND(DI168:DP168&lt;&gt;""),((DQ168*0.125)+(DR168*0.25)+(DS168*0.25)+(DT168*1)+(DU168*1))/DP168,"")</f>
        <v>0</v>
      </c>
      <c r="DW168" s="35">
        <v>45441</v>
      </c>
      <c r="DX168" s="35">
        <v>45457</v>
      </c>
      <c r="DY168" s="20" t="s">
        <v>237</v>
      </c>
      <c r="DZ168" s="35">
        <v>45457</v>
      </c>
      <c r="EA168" s="35" t="s">
        <v>232</v>
      </c>
      <c r="EB168" s="38">
        <v>45457</v>
      </c>
      <c r="EC168" s="35">
        <v>45290</v>
      </c>
      <c r="ED168" s="20" t="s">
        <v>228</v>
      </c>
      <c r="EE168" s="20" t="s">
        <v>247</v>
      </c>
      <c r="EF168" s="20">
        <v>417</v>
      </c>
      <c r="EG168" s="20">
        <v>1</v>
      </c>
      <c r="EH168" s="20">
        <v>1</v>
      </c>
      <c r="EI168" s="20">
        <v>5</v>
      </c>
      <c r="EJ168" s="20">
        <v>0</v>
      </c>
      <c r="EK168" s="20">
        <v>0</v>
      </c>
      <c r="EL168" s="20">
        <v>0</v>
      </c>
      <c r="EM168" s="20">
        <v>0</v>
      </c>
      <c r="EN168" s="20">
        <v>0</v>
      </c>
      <c r="EO168" s="20">
        <v>0</v>
      </c>
      <c r="EP168" s="20">
        <v>0</v>
      </c>
      <c r="EQ168" s="20">
        <v>0</v>
      </c>
      <c r="ER168" s="20">
        <v>0</v>
      </c>
      <c r="ES168" s="34">
        <f>IF(EI168&lt;&gt;"",((EJ168*0.125)+((EK168+EL168+EM168+EN168+EO168)*0.25)+((EP168+EQ168+ER168)*1))/EI168,"")</f>
        <v>0</v>
      </c>
      <c r="ET168" s="35">
        <v>45512</v>
      </c>
      <c r="EU168" s="20" t="s">
        <v>248</v>
      </c>
      <c r="EV168" s="20" t="s">
        <v>234</v>
      </c>
      <c r="EW168" s="20">
        <v>690</v>
      </c>
      <c r="EX168" s="20">
        <v>1</v>
      </c>
      <c r="EY168" s="20">
        <v>1</v>
      </c>
      <c r="EZ168" s="20">
        <v>25</v>
      </c>
      <c r="FA168" s="20">
        <v>0</v>
      </c>
      <c r="FB168" s="20">
        <v>0</v>
      </c>
      <c r="FC168" s="20">
        <v>3</v>
      </c>
      <c r="FD168" s="20">
        <v>0</v>
      </c>
      <c r="FE168" s="20">
        <v>0</v>
      </c>
      <c r="FF168" s="20">
        <v>0</v>
      </c>
      <c r="FG168" s="20">
        <v>2</v>
      </c>
      <c r="FH168" s="20">
        <v>0</v>
      </c>
      <c r="FI168" s="20">
        <v>0</v>
      </c>
      <c r="FJ168" s="34">
        <f>IF(EZ168&lt;&gt;"",((FA168*0.125)+((FB168+FC168+FD168+FE168+FF168)*0.25)+((FG168+FH168+FI168)*1))/EZ168,"")</f>
        <v>0.11</v>
      </c>
      <c r="FK168" s="39">
        <v>28.970566000000002</v>
      </c>
      <c r="FL168" s="39">
        <v>-81.049846000000002</v>
      </c>
      <c r="FM168" s="39">
        <v>28.608740576177869</v>
      </c>
      <c r="FN168" s="39">
        <v>29.332391423822134</v>
      </c>
      <c r="FO168" s="39">
        <v>-81.463422854718104</v>
      </c>
      <c r="FP168" s="39">
        <v>-80.636269145281901</v>
      </c>
      <c r="FQ168" s="39">
        <v>28.246915152355736</v>
      </c>
      <c r="FR168" s="39">
        <v>29.694216847644267</v>
      </c>
      <c r="FS168" s="39">
        <v>-81.876999709436205</v>
      </c>
      <c r="FT168" s="39">
        <v>-80.222692290563799</v>
      </c>
      <c r="FU168" s="35">
        <v>45960</v>
      </c>
      <c r="FV168" s="20" t="s">
        <v>248</v>
      </c>
      <c r="FW168" s="20" t="s">
        <v>295</v>
      </c>
      <c r="FX168" s="20">
        <v>772</v>
      </c>
      <c r="FY168" s="20">
        <v>3</v>
      </c>
      <c r="FZ168" s="20">
        <v>3</v>
      </c>
      <c r="GA168" s="20">
        <v>25</v>
      </c>
      <c r="GB168" s="20">
        <v>0</v>
      </c>
      <c r="GC168" s="20">
        <v>0</v>
      </c>
      <c r="GD168" s="20">
        <v>0</v>
      </c>
      <c r="GE168" s="20">
        <v>0</v>
      </c>
      <c r="GF168" s="20">
        <v>0</v>
      </c>
      <c r="GG168" s="20">
        <v>0</v>
      </c>
      <c r="GH168" s="20">
        <v>3</v>
      </c>
      <c r="GI168" s="20">
        <v>0</v>
      </c>
      <c r="GJ168" s="20">
        <v>0</v>
      </c>
      <c r="GK168" s="34">
        <f>IF(GA168&lt;&gt;"",((GB168*0.125)+((GC168+GD168+GE168+GF168+GG168)*0.25)+((GH168+GI168+GJ168)*1))/GA168,"")</f>
        <v>0.12</v>
      </c>
      <c r="GL168" s="40">
        <v>45868</v>
      </c>
      <c r="GM168" s="40">
        <v>45890</v>
      </c>
      <c r="GN168" s="20" t="s">
        <v>237</v>
      </c>
      <c r="GO168" s="35">
        <v>45890</v>
      </c>
      <c r="GP168" s="20" t="s">
        <v>232</v>
      </c>
      <c r="GQ168" s="35">
        <v>45905</v>
      </c>
      <c r="HH168" s="34" t="str">
        <f>IF(GX168&lt;&gt;"",((GY168*0.125)+((GZ168+HA168+HB168+HC168+HD168)*0.25)+((HE168+HF168+HG168)*1))/GX168,"")</f>
        <v/>
      </c>
    </row>
    <row r="169" spans="1:216" ht="15" customHeight="1" x14ac:dyDescent="0.35">
      <c r="A169" s="11" t="s">
        <v>1334</v>
      </c>
      <c r="B169" s="12" t="s">
        <v>1335</v>
      </c>
      <c r="C169" s="13">
        <v>43009</v>
      </c>
      <c r="D169" s="13">
        <v>45468</v>
      </c>
      <c r="E169" s="14" t="s">
        <v>214</v>
      </c>
      <c r="F169" s="15" t="s">
        <v>1336</v>
      </c>
      <c r="G169" s="15" t="s">
        <v>1337</v>
      </c>
      <c r="H169" s="14" t="s">
        <v>1033</v>
      </c>
      <c r="I169" s="16">
        <v>32221</v>
      </c>
      <c r="J169" s="17">
        <v>30961</v>
      </c>
      <c r="K169" s="18">
        <f ca="1">IF(A169&lt;&gt;"",RANDBETWEEN(1,2000)," ")</f>
        <v>130</v>
      </c>
      <c r="L169" s="17" cm="1">
        <f t="array" ref="L169">IF(A169&lt;&gt;"",SUMPRODUCT(($E$2:$E$1303="Active") * (FK169 &gt;= $FM$2:$FM$1303) * (FK169 &lt;= $FN$2:$FN$1303) * (FL169 &gt;= $FO$2:$FO$1303) * (FL169 &lt;= $FP$2:$FP$1303)),"")</f>
        <v>4</v>
      </c>
      <c r="M169" s="17" cm="1">
        <f t="array" ref="M169">IF(A169&lt;&gt;"",SUMPRODUCT(($E$2:$E$1303="Active") * (FK169 &gt;= $FQ$2:$FQ$1303) * (FK169 &lt;= $FR$2:$FR$1303) * (FL169 &gt;= $FS$2:$FS$1303) * (FL169 &lt;= $FT$2:$FT$1303)),"")</f>
        <v>7</v>
      </c>
      <c r="N169" s="14" t="s">
        <v>287</v>
      </c>
      <c r="O169" s="14" t="s">
        <v>219</v>
      </c>
      <c r="P169" s="15" t="s">
        <v>1338</v>
      </c>
      <c r="Q169" s="14" t="s">
        <v>1339</v>
      </c>
      <c r="R169" s="15" t="s">
        <v>1340</v>
      </c>
      <c r="S169" s="14" t="s">
        <v>224</v>
      </c>
      <c r="T169" s="20" t="s">
        <v>224</v>
      </c>
      <c r="U169" s="21"/>
      <c r="V169" s="22"/>
      <c r="W169" s="22"/>
      <c r="X169" s="22"/>
      <c r="Y169" s="22"/>
      <c r="Z169" s="22"/>
      <c r="AA169" s="48" t="s">
        <v>347</v>
      </c>
      <c r="AB169" s="43">
        <v>46014.479166666664</v>
      </c>
      <c r="AC169" s="24">
        <v>46023</v>
      </c>
      <c r="AD169" s="25">
        <v>2194</v>
      </c>
      <c r="AE169" s="25">
        <v>2667</v>
      </c>
      <c r="AF169" s="26">
        <v>2577</v>
      </c>
      <c r="AG169" s="20">
        <v>3060</v>
      </c>
      <c r="AH169" s="22">
        <v>3314</v>
      </c>
      <c r="AI169" s="26">
        <v>3398</v>
      </c>
      <c r="AN169" s="27">
        <f>IF(COUNT(DV169,ES169,FJ169,GK169,HH169)&gt;0,AVERAGE(DV169,ES169,FJ169,GK169,HH169),"")</f>
        <v>6.5004960317460322E-2</v>
      </c>
      <c r="AO169" s="28">
        <f>IF((E169&lt;&gt;""),COUNTA(AP169:BW169)+COUNTIF(T169,"No"),"")</f>
        <v>0</v>
      </c>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30">
        <v>43908</v>
      </c>
      <c r="BY169" s="30">
        <v>43915</v>
      </c>
      <c r="BZ169" s="14" t="s">
        <v>228</v>
      </c>
      <c r="CA169" s="30">
        <v>43978</v>
      </c>
      <c r="CB169" s="14" t="s">
        <v>232</v>
      </c>
      <c r="CC169" s="31">
        <v>43780</v>
      </c>
      <c r="CD169" s="32" t="s">
        <v>226</v>
      </c>
      <c r="CE169" s="33" t="s">
        <v>425</v>
      </c>
      <c r="CF169" s="33" t="s">
        <v>325</v>
      </c>
      <c r="CG169" s="29">
        <v>1532</v>
      </c>
      <c r="CH169" s="29">
        <v>11</v>
      </c>
      <c r="CI169" s="29">
        <v>11</v>
      </c>
      <c r="CJ169" s="29">
        <v>33</v>
      </c>
      <c r="CK169" s="29">
        <v>0</v>
      </c>
      <c r="CL169" s="29">
        <v>0</v>
      </c>
      <c r="CM169" s="29">
        <v>1</v>
      </c>
      <c r="CN169" s="34">
        <f>IF(CJ169&gt;0,((CK169*0.125)+(CL169*0.25)+(CM169*1))/CJ169,"")</f>
        <v>3.0303030303030304E-2</v>
      </c>
      <c r="CO169" s="35">
        <v>44326</v>
      </c>
      <c r="CP169" s="35">
        <v>44333</v>
      </c>
      <c r="CQ169" s="20" t="s">
        <v>231</v>
      </c>
      <c r="CR169" s="35">
        <v>44349</v>
      </c>
      <c r="CS169" s="20" t="s">
        <v>232</v>
      </c>
      <c r="CT169" s="35">
        <v>44333</v>
      </c>
      <c r="CU169" s="35">
        <v>44501</v>
      </c>
      <c r="CV169" s="11" t="s">
        <v>226</v>
      </c>
      <c r="CW169" s="20" t="s">
        <v>233</v>
      </c>
      <c r="CX169" s="11" t="s">
        <v>234</v>
      </c>
      <c r="CY169" s="20">
        <v>1460</v>
      </c>
      <c r="CZ169" s="36">
        <v>13</v>
      </c>
      <c r="DA169" s="36">
        <v>13</v>
      </c>
      <c r="DB169" s="36">
        <v>61</v>
      </c>
      <c r="DC169" s="36">
        <v>0</v>
      </c>
      <c r="DD169" s="36">
        <v>3</v>
      </c>
      <c r="DE169" s="36">
        <v>4</v>
      </c>
      <c r="DF169" s="36">
        <v>1</v>
      </c>
      <c r="DG169" s="36">
        <v>4</v>
      </c>
      <c r="DH169" s="37">
        <f>IF(DB169&gt;0,((DC169*0.125)+(DD169*0.25)+(DE169*0.25)+(DF169*1)+(DG169*1))/DB169,"")</f>
        <v>0.11065573770491803</v>
      </c>
      <c r="DI169" s="35">
        <v>44835</v>
      </c>
      <c r="DJ169" s="20" t="s">
        <v>228</v>
      </c>
      <c r="DK169" s="20" t="s">
        <v>235</v>
      </c>
      <c r="DL169" s="20" t="s">
        <v>234</v>
      </c>
      <c r="DM169" s="20">
        <v>1371</v>
      </c>
      <c r="DN169" s="20">
        <v>12</v>
      </c>
      <c r="DO169" s="20">
        <v>12</v>
      </c>
      <c r="DP169" s="20">
        <v>56</v>
      </c>
      <c r="DQ169" s="20">
        <v>0</v>
      </c>
      <c r="DR169" s="20">
        <v>0</v>
      </c>
      <c r="DS169" s="20">
        <v>1</v>
      </c>
      <c r="DT169" s="20">
        <v>0</v>
      </c>
      <c r="DU169" s="20">
        <v>0</v>
      </c>
      <c r="DV169" s="37" cm="1">
        <f t="array" ref="DV169">IF(AND(DI169:DP169&lt;&gt;""),((DQ169*0.125)+(DR169*0.25)+(DS169*0.25)+(DT169*1)+(DU169*1))/DP169,"")</f>
        <v>4.464285714285714E-3</v>
      </c>
      <c r="DW169" s="35">
        <v>45440</v>
      </c>
      <c r="DX169" s="35">
        <v>45457</v>
      </c>
      <c r="DY169" s="20" t="s">
        <v>237</v>
      </c>
      <c r="DZ169" s="35">
        <v>45457</v>
      </c>
      <c r="EA169" s="35" t="s">
        <v>232</v>
      </c>
      <c r="EB169" s="38">
        <v>45457</v>
      </c>
      <c r="EC169" s="35">
        <v>45265</v>
      </c>
      <c r="ED169" s="20" t="s">
        <v>228</v>
      </c>
      <c r="EE169" s="20" t="s">
        <v>247</v>
      </c>
      <c r="EF169" s="20">
        <v>1205</v>
      </c>
      <c r="EG169" s="20">
        <v>9</v>
      </c>
      <c r="EH169" s="20">
        <v>9</v>
      </c>
      <c r="EI169" s="20">
        <v>45</v>
      </c>
      <c r="EJ169" s="20">
        <v>0</v>
      </c>
      <c r="EK169" s="20">
        <v>0</v>
      </c>
      <c r="EL169" s="20">
        <v>3</v>
      </c>
      <c r="EM169" s="20">
        <v>3</v>
      </c>
      <c r="EN169" s="20">
        <v>0</v>
      </c>
      <c r="EO169" s="20">
        <v>0</v>
      </c>
      <c r="EP169" s="20">
        <v>0</v>
      </c>
      <c r="EQ169" s="20">
        <v>0</v>
      </c>
      <c r="ER169" s="20">
        <v>1</v>
      </c>
      <c r="ES169" s="34">
        <f>IF(EI169&lt;&gt;"",((EJ169*0.125)+((EK169+EL169+EM169+EN169+EO169)*0.25)+((EP169+EQ169+ER169)*1))/EI169,"")</f>
        <v>5.5555555555555552E-2</v>
      </c>
      <c r="ET169" s="35">
        <v>45455</v>
      </c>
      <c r="EU169" s="20" t="s">
        <v>248</v>
      </c>
      <c r="EV169" s="20" t="s">
        <v>247</v>
      </c>
      <c r="EW169" s="20">
        <v>1348</v>
      </c>
      <c r="EX169" s="20">
        <v>10</v>
      </c>
      <c r="EY169" s="20">
        <v>7</v>
      </c>
      <c r="EZ169" s="20">
        <v>25</v>
      </c>
      <c r="FA169" s="20">
        <v>0</v>
      </c>
      <c r="FB169" s="20">
        <v>0</v>
      </c>
      <c r="FC169" s="20">
        <v>0</v>
      </c>
      <c r="FD169" s="20">
        <v>6</v>
      </c>
      <c r="FE169" s="20">
        <v>0</v>
      </c>
      <c r="FF169" s="20">
        <v>0</v>
      </c>
      <c r="FG169" s="20">
        <v>0</v>
      </c>
      <c r="FH169" s="20">
        <v>0</v>
      </c>
      <c r="FI169" s="20">
        <v>0</v>
      </c>
      <c r="FJ169" s="34">
        <f>IF(EZ169&lt;&gt;"",((FA169*0.125)+((FB169+FC169+FD169+FE169+FF169)*0.25)+((FG169+FH169+FI169)*1))/EZ169,"")</f>
        <v>0.06</v>
      </c>
      <c r="FK169" s="39">
        <v>30.251028000000002</v>
      </c>
      <c r="FL169" s="39">
        <v>-81.852885999999998</v>
      </c>
      <c r="FM169" s="39">
        <v>29.889202576177869</v>
      </c>
      <c r="FN169" s="39">
        <v>30.612853423822134</v>
      </c>
      <c r="FO169" s="39">
        <v>-82.271749554096274</v>
      </c>
      <c r="FP169" s="39">
        <v>-81.434022445903722</v>
      </c>
      <c r="FQ169" s="39">
        <v>29.527377152355736</v>
      </c>
      <c r="FR169" s="39">
        <v>30.974678847644267</v>
      </c>
      <c r="FS169" s="39">
        <v>-82.690613108192565</v>
      </c>
      <c r="FT169" s="39">
        <v>-81.015158891807431</v>
      </c>
      <c r="FU169" s="35">
        <v>45763</v>
      </c>
      <c r="FV169" s="20" t="s">
        <v>248</v>
      </c>
      <c r="FW169" s="20" t="s">
        <v>258</v>
      </c>
      <c r="FX169" s="20">
        <v>414</v>
      </c>
      <c r="FY169" s="20">
        <v>9</v>
      </c>
      <c r="FZ169" s="20">
        <v>9</v>
      </c>
      <c r="GA169" s="20">
        <v>25</v>
      </c>
      <c r="GB169" s="20">
        <v>0</v>
      </c>
      <c r="GC169" s="20">
        <v>1</v>
      </c>
      <c r="GD169" s="20">
        <v>0</v>
      </c>
      <c r="GE169" s="20">
        <v>1</v>
      </c>
      <c r="GF169" s="20">
        <v>0</v>
      </c>
      <c r="GG169" s="20">
        <v>0</v>
      </c>
      <c r="GH169" s="20">
        <v>0</v>
      </c>
      <c r="GI169" s="20">
        <v>2</v>
      </c>
      <c r="GJ169" s="20">
        <v>1</v>
      </c>
      <c r="GK169" s="34">
        <f>IF(GA169&lt;&gt;"",((GB169*0.125)+((GC169+GD169+GE169+GF169+GG169)*0.25)+((GH169+GI169+GJ169)*1))/GA169,"")</f>
        <v>0.14000000000000001</v>
      </c>
      <c r="GL169" s="40">
        <v>45867</v>
      </c>
      <c r="GM169" s="40">
        <v>45889</v>
      </c>
      <c r="GN169" s="20" t="s">
        <v>237</v>
      </c>
      <c r="GO169" s="35">
        <v>45889</v>
      </c>
      <c r="GP169" s="20" t="s">
        <v>232</v>
      </c>
      <c r="GQ169" s="35">
        <v>45905</v>
      </c>
      <c r="HH169" s="41" t="str">
        <f>IF(GX169&lt;&gt;"",((GY169*0.125)+((GZ169+HA169+HB169+HC169+HD169)*0.25)+((HE169+HF169+HG169)*1))/GX169,"")</f>
        <v/>
      </c>
    </row>
    <row r="170" spans="1:216" ht="15" customHeight="1" x14ac:dyDescent="0.35">
      <c r="A170" s="11" t="s">
        <v>1341</v>
      </c>
      <c r="B170" s="12" t="s">
        <v>1342</v>
      </c>
      <c r="C170" s="13">
        <v>43829</v>
      </c>
      <c r="D170" s="13">
        <v>45890</v>
      </c>
      <c r="E170" s="14" t="s">
        <v>214</v>
      </c>
      <c r="F170" s="15" t="s">
        <v>1343</v>
      </c>
      <c r="G170" s="15" t="s">
        <v>1344</v>
      </c>
      <c r="H170" s="14" t="s">
        <v>1033</v>
      </c>
      <c r="I170" s="16">
        <v>33412</v>
      </c>
      <c r="J170" s="17">
        <v>15872</v>
      </c>
      <c r="K170" s="18">
        <f ca="1">IF(A170&lt;&gt;"",RANDBETWEEN(1,2000)," ")</f>
        <v>550</v>
      </c>
      <c r="L170" s="17" cm="1">
        <f t="array" ref="L170">IF(A170&lt;&gt;"",SUMPRODUCT(($E$2:$E$1303="Active") * (FK170 &gt;= $FM$2:$FM$1303) * (FK170 &lt;= $FN$2:$FN$1303) * (FL170 &gt;= $FO$2:$FO$1303) * (FL170 &lt;= $FP$2:$FP$1303)),"")</f>
        <v>2</v>
      </c>
      <c r="M170" s="17" cm="1">
        <f t="array" ref="M170">IF(A170&lt;&gt;"",SUMPRODUCT(($E$2:$E$1303="Active") * (FK170 &gt;= $FQ$2:$FQ$1303) * (FK170 &lt;= $FR$2:$FR$1303) * (FL170 &gt;= $FS$2:$FS$1303) * (FL170 &lt;= $FT$2:$FT$1303)),"")</f>
        <v>8</v>
      </c>
      <c r="N170" s="14" t="s">
        <v>287</v>
      </c>
      <c r="O170" s="14" t="s">
        <v>219</v>
      </c>
      <c r="P170" s="15" t="s">
        <v>1345</v>
      </c>
      <c r="Q170" s="14" t="s">
        <v>1346</v>
      </c>
      <c r="R170" s="15" t="s">
        <v>1347</v>
      </c>
      <c r="S170" s="14" t="s">
        <v>224</v>
      </c>
      <c r="T170" s="20" t="s">
        <v>224</v>
      </c>
      <c r="U170" s="21"/>
      <c r="V170" s="22"/>
      <c r="W170" s="22"/>
      <c r="X170" s="22"/>
      <c r="Y170" s="22"/>
      <c r="Z170" s="22"/>
      <c r="AA170" s="48" t="s">
        <v>347</v>
      </c>
      <c r="AB170" s="43">
        <v>46022.5</v>
      </c>
      <c r="AC170" s="24">
        <v>46023</v>
      </c>
      <c r="AD170" s="25">
        <v>149</v>
      </c>
      <c r="AE170" s="25">
        <v>410</v>
      </c>
      <c r="AF170" s="26">
        <v>468</v>
      </c>
      <c r="AG170" s="20">
        <v>529</v>
      </c>
      <c r="AH170" s="22">
        <v>549</v>
      </c>
      <c r="AI170" s="26">
        <v>760</v>
      </c>
      <c r="AN170" s="27">
        <f>IF(COUNT(DV170,ES170,FJ170,GK170,HH170)&gt;0,AVERAGE(DV170,ES170,FJ170,GK170,HH170),"")</f>
        <v>0.12886904761904763</v>
      </c>
      <c r="AO170" s="28">
        <f>IF((E170&lt;&gt;""),COUNTA(AP170:BW170)+COUNTIF(T170,"No"),"")</f>
        <v>0</v>
      </c>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30">
        <v>43817</v>
      </c>
      <c r="BY170" s="30">
        <v>43853</v>
      </c>
      <c r="BZ170" s="14" t="s">
        <v>226</v>
      </c>
      <c r="CA170" s="30">
        <v>43838</v>
      </c>
      <c r="CB170" s="14" t="s">
        <v>232</v>
      </c>
      <c r="CC170" s="31">
        <v>44105</v>
      </c>
      <c r="CD170" s="32" t="s">
        <v>228</v>
      </c>
      <c r="CE170" s="33" t="s">
        <v>603</v>
      </c>
      <c r="CF170" s="33" t="s">
        <v>604</v>
      </c>
      <c r="CG170" s="29">
        <v>27</v>
      </c>
      <c r="CH170" s="29">
        <v>1</v>
      </c>
      <c r="CI170" s="29">
        <v>1</v>
      </c>
      <c r="CJ170" s="29">
        <v>10</v>
      </c>
      <c r="CK170" s="29">
        <v>0</v>
      </c>
      <c r="CL170" s="29">
        <v>1</v>
      </c>
      <c r="CM170" s="29">
        <v>1</v>
      </c>
      <c r="CN170" s="34">
        <f>IF(CJ170&gt;0,((CK170*0.125)+(CL170*0.25)+(CM170*1))/CJ170,"")</f>
        <v>0.125</v>
      </c>
      <c r="CO170" s="35">
        <v>44328</v>
      </c>
      <c r="CP170" s="35">
        <v>44333</v>
      </c>
      <c r="CQ170" s="20" t="s">
        <v>231</v>
      </c>
      <c r="CR170" s="35">
        <v>44348</v>
      </c>
      <c r="CS170" s="20" t="s">
        <v>232</v>
      </c>
      <c r="CT170" s="35">
        <v>44333</v>
      </c>
      <c r="CU170" s="35">
        <v>44473</v>
      </c>
      <c r="CV170" s="11" t="s">
        <v>226</v>
      </c>
      <c r="CW170" s="20" t="s">
        <v>233</v>
      </c>
      <c r="CX170" s="11" t="s">
        <v>234</v>
      </c>
      <c r="CY170" s="20">
        <v>204</v>
      </c>
      <c r="CZ170" s="36">
        <v>3</v>
      </c>
      <c r="DA170" s="36">
        <v>3</v>
      </c>
      <c r="DB170" s="36">
        <v>11</v>
      </c>
      <c r="DC170" s="36">
        <v>0</v>
      </c>
      <c r="DD170" s="36">
        <v>0</v>
      </c>
      <c r="DE170" s="36">
        <v>1</v>
      </c>
      <c r="DF170" s="36">
        <v>1</v>
      </c>
      <c r="DG170" s="36">
        <v>2</v>
      </c>
      <c r="DH170" s="46">
        <f>IF(DB170&gt;0,((DC170*0.125)+(DD170*0.25)+(DE170*0.25)+(DF170*1)+(DG170*1))/DB170,"")</f>
        <v>0.29545454545454547</v>
      </c>
      <c r="DI170" s="35">
        <v>44743</v>
      </c>
      <c r="DJ170" s="20" t="s">
        <v>228</v>
      </c>
      <c r="DK170" s="20" t="s">
        <v>235</v>
      </c>
      <c r="DL170" s="20" t="s">
        <v>234</v>
      </c>
      <c r="DM170" s="20">
        <v>206</v>
      </c>
      <c r="DN170" s="20">
        <v>3</v>
      </c>
      <c r="DO170" s="20">
        <v>3</v>
      </c>
      <c r="DP170" s="20">
        <v>15</v>
      </c>
      <c r="DQ170" s="20">
        <v>0</v>
      </c>
      <c r="DR170" s="20">
        <v>0</v>
      </c>
      <c r="DS170" s="20">
        <v>0</v>
      </c>
      <c r="DT170" s="20">
        <v>0</v>
      </c>
      <c r="DU170" s="20">
        <v>1</v>
      </c>
      <c r="DV170" s="37" cm="1">
        <f t="array" ref="DV170">IF(AND(DI170:DP170&lt;&gt;""),((DQ170*0.125)+(DR170*0.25)+(DS170*0.25)+(DT170*1)+(DU170*1))/DP170,"")</f>
        <v>6.6666666666666666E-2</v>
      </c>
      <c r="DW170" s="35">
        <v>45442</v>
      </c>
      <c r="DX170" s="35">
        <v>45457</v>
      </c>
      <c r="DY170" s="20" t="s">
        <v>237</v>
      </c>
      <c r="DZ170" s="35">
        <v>45457</v>
      </c>
      <c r="EA170" s="35" t="s">
        <v>232</v>
      </c>
      <c r="EB170" s="38">
        <v>45457</v>
      </c>
      <c r="EC170" s="35">
        <v>45290</v>
      </c>
      <c r="ED170" s="20" t="s">
        <v>228</v>
      </c>
      <c r="EE170" s="20" t="s">
        <v>247</v>
      </c>
      <c r="EF170" s="20">
        <v>235</v>
      </c>
      <c r="EG170" s="20">
        <v>4</v>
      </c>
      <c r="EH170" s="20">
        <v>4</v>
      </c>
      <c r="EI170" s="20">
        <v>20</v>
      </c>
      <c r="EJ170" s="20">
        <v>0</v>
      </c>
      <c r="EK170" s="20">
        <v>0</v>
      </c>
      <c r="EL170" s="20">
        <v>0</v>
      </c>
      <c r="EM170" s="20">
        <v>1</v>
      </c>
      <c r="EN170" s="20">
        <v>0</v>
      </c>
      <c r="EO170" s="20">
        <v>0</v>
      </c>
      <c r="EP170" s="20">
        <v>3</v>
      </c>
      <c r="EQ170" s="20">
        <v>0</v>
      </c>
      <c r="ER170" s="20">
        <v>0</v>
      </c>
      <c r="ES170" s="34">
        <f>IF(EI170&lt;&gt;"",((EJ170*0.125)+((EK170+EL170+EM170+EN170+EO170)*0.25)+((EP170+EQ170+ER170)*1))/EI170,"")</f>
        <v>0.16250000000000001</v>
      </c>
      <c r="ET170" s="35">
        <v>45407</v>
      </c>
      <c r="EU170" s="20" t="s">
        <v>248</v>
      </c>
      <c r="EV170" s="20" t="s">
        <v>247</v>
      </c>
      <c r="EW170" s="20">
        <v>256</v>
      </c>
      <c r="EX170" s="20">
        <v>3</v>
      </c>
      <c r="EY170" s="20">
        <v>3</v>
      </c>
      <c r="EZ170" s="28">
        <v>20</v>
      </c>
      <c r="FA170" s="20">
        <v>0</v>
      </c>
      <c r="FB170" s="20">
        <v>0</v>
      </c>
      <c r="FC170" s="20">
        <v>0</v>
      </c>
      <c r="FD170" s="20">
        <v>0</v>
      </c>
      <c r="FE170" s="20">
        <v>1</v>
      </c>
      <c r="FF170" s="20">
        <v>0</v>
      </c>
      <c r="FG170" s="20">
        <v>0</v>
      </c>
      <c r="FH170" s="20">
        <v>0</v>
      </c>
      <c r="FI170" s="20">
        <v>0</v>
      </c>
      <c r="FJ170" s="34">
        <f>IF(EZ170&lt;&gt;"",((FA170*0.125)+((FB170+FC170+FD170+FE170+FF170)*0.25)+((FG170+FH170+FI170)*1))/EZ170,"")</f>
        <v>1.2500000000000001E-2</v>
      </c>
      <c r="FK170" s="39">
        <v>26.830085</v>
      </c>
      <c r="FL170" s="39">
        <v>-80.212742000000006</v>
      </c>
      <c r="FM170" s="39">
        <v>26.468259576177868</v>
      </c>
      <c r="FN170" s="39">
        <v>27.191910423822133</v>
      </c>
      <c r="FO170" s="39">
        <v>-80.618217262560393</v>
      </c>
      <c r="FP170" s="39">
        <v>-79.807266737439619</v>
      </c>
      <c r="FQ170" s="39">
        <v>26.106434152355735</v>
      </c>
      <c r="FR170" s="39">
        <v>27.553735847644266</v>
      </c>
      <c r="FS170" s="39">
        <v>-81.023692525120765</v>
      </c>
      <c r="FT170" s="39">
        <v>-79.401791474879246</v>
      </c>
      <c r="FU170" s="35">
        <v>45882</v>
      </c>
      <c r="FV170" s="20" t="s">
        <v>248</v>
      </c>
      <c r="FW170" s="20" t="s">
        <v>355</v>
      </c>
      <c r="FX170" s="20">
        <v>297</v>
      </c>
      <c r="FY170" s="20">
        <v>4</v>
      </c>
      <c r="FZ170" s="20">
        <v>4</v>
      </c>
      <c r="GA170" s="20">
        <v>21</v>
      </c>
      <c r="GB170" s="20">
        <v>0</v>
      </c>
      <c r="GC170" s="20">
        <v>0</v>
      </c>
      <c r="GD170" s="20">
        <v>1</v>
      </c>
      <c r="GE170" s="20">
        <v>2</v>
      </c>
      <c r="GF170" s="20">
        <v>0</v>
      </c>
      <c r="GG170" s="20">
        <v>0</v>
      </c>
      <c r="GH170" s="20">
        <v>3</v>
      </c>
      <c r="GI170" s="20">
        <v>0</v>
      </c>
      <c r="GJ170" s="20">
        <v>2</v>
      </c>
      <c r="GK170" s="46">
        <f>IF(GA170&lt;&gt;"",((GB170*0.125)+((GC170+GD170+GE170+GF170+GG170)*0.25)+((GH170+GI170+GJ170)*1))/GA170,"")</f>
        <v>0.27380952380952384</v>
      </c>
      <c r="GL170" s="40">
        <v>45873</v>
      </c>
      <c r="GM170" s="40">
        <v>45904</v>
      </c>
      <c r="GN170" s="20" t="s">
        <v>237</v>
      </c>
      <c r="GO170" s="35">
        <v>45904</v>
      </c>
      <c r="GP170" s="20" t="s">
        <v>232</v>
      </c>
      <c r="GQ170" s="35">
        <v>45905</v>
      </c>
      <c r="HH170" s="34" t="str">
        <f>IF(GX170&lt;&gt;"",((GY170*0.125)+((GZ170+HA170+HB170+HC170+HD170)*0.25)+((HE170+HF170+HG170)*1))/GX170,"")</f>
        <v/>
      </c>
    </row>
    <row r="171" spans="1:216" ht="15" customHeight="1" x14ac:dyDescent="0.35">
      <c r="A171" s="11" t="s">
        <v>1348</v>
      </c>
      <c r="B171" s="12" t="s">
        <v>1349</v>
      </c>
      <c r="C171" s="13">
        <v>43009</v>
      </c>
      <c r="D171" s="13"/>
      <c r="E171" s="14" t="s">
        <v>214</v>
      </c>
      <c r="F171" s="15" t="s">
        <v>1350</v>
      </c>
      <c r="G171" s="15" t="s">
        <v>1351</v>
      </c>
      <c r="H171" s="14" t="s">
        <v>1033</v>
      </c>
      <c r="I171" s="16">
        <v>32114</v>
      </c>
      <c r="J171" s="17">
        <v>34943</v>
      </c>
      <c r="K171" s="18">
        <f ca="1">IF(A171&lt;&gt;"",RANDBETWEEN(1,2000)," ")</f>
        <v>1360</v>
      </c>
      <c r="L171" s="17" cm="1">
        <f t="array" ref="L171">IF(A171&lt;&gt;"",SUMPRODUCT(($E$2:$E$1303="Active") * (FK171 &gt;= $FM$2:$FM$1303) * (FK171 &lt;= $FN$2:$FN$1303) * (FL171 &gt;= $FO$2:$FO$1303) * (FL171 &lt;= $FP$2:$FP$1303)),"")</f>
        <v>3</v>
      </c>
      <c r="M171" s="17" cm="1">
        <f t="array" ref="M171">IF(A171&lt;&gt;"",SUMPRODUCT(($E$2:$E$1303="Active") * (FK171 &gt;= $FQ$2:$FQ$1303) * (FK171 &lt;= $FR$2:$FR$1303) * (FL171 &gt;= $FS$2:$FS$1303) * (FL171 &lt;= $FT$2:$FT$1303)),"")</f>
        <v>10</v>
      </c>
      <c r="N171" s="14" t="s">
        <v>287</v>
      </c>
      <c r="O171" s="14" t="s">
        <v>219</v>
      </c>
      <c r="P171" s="19" t="s">
        <v>519</v>
      </c>
      <c r="Q171" s="14" t="s">
        <v>520</v>
      </c>
      <c r="R171" t="s">
        <v>521</v>
      </c>
      <c r="S171" s="14" t="s">
        <v>223</v>
      </c>
      <c r="T171" s="20" t="s">
        <v>224</v>
      </c>
      <c r="U171" s="21"/>
      <c r="V171" s="22"/>
      <c r="W171" s="22"/>
      <c r="X171" s="22"/>
      <c r="Y171" s="22"/>
      <c r="Z171" s="22"/>
      <c r="AB171" s="43">
        <v>45924.625</v>
      </c>
      <c r="AC171" s="24">
        <v>46023</v>
      </c>
      <c r="AD171" s="25">
        <v>123</v>
      </c>
      <c r="AE171" s="25">
        <v>14</v>
      </c>
      <c r="AF171" s="26"/>
      <c r="AG171" s="20">
        <v>95</v>
      </c>
      <c r="AH171" s="22">
        <v>111</v>
      </c>
      <c r="AI171" s="26">
        <v>94</v>
      </c>
      <c r="AN171" s="27">
        <f>IF(COUNT(DV171,ES171,FJ171,GK171,HH171)&gt;0,AVERAGE(DV171,ES171,FJ171,GK171,HH171),"")</f>
        <v>2.0833333333333333E-3</v>
      </c>
      <c r="AO171" s="28">
        <f>IF((E171&lt;&gt;""),COUNTA(AP171:BW171)+COUNTIF(T171,"No"),"")</f>
        <v>0</v>
      </c>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30">
        <v>43908</v>
      </c>
      <c r="BY171" s="30">
        <v>43915</v>
      </c>
      <c r="BZ171" s="14" t="s">
        <v>228</v>
      </c>
      <c r="CA171" s="30">
        <v>43978</v>
      </c>
      <c r="CB171" s="14" t="s">
        <v>232</v>
      </c>
      <c r="CC171" s="31">
        <v>43906</v>
      </c>
      <c r="CD171" s="32" t="s">
        <v>364</v>
      </c>
      <c r="CE171" s="33" t="s">
        <v>380</v>
      </c>
      <c r="CF171" s="33" t="s">
        <v>321</v>
      </c>
      <c r="CG171" s="29">
        <v>145</v>
      </c>
      <c r="CH171" s="29">
        <v>3</v>
      </c>
      <c r="CI171" s="29">
        <v>3</v>
      </c>
      <c r="CJ171" s="29">
        <v>15</v>
      </c>
      <c r="CK171" s="29">
        <v>1</v>
      </c>
      <c r="CL171" s="29">
        <v>0</v>
      </c>
      <c r="CM171" s="29">
        <v>0</v>
      </c>
      <c r="CN171" s="34">
        <f>IF(CJ171&gt;0,((CK171*0.125)+(CL171*0.25)+(CM171*1))/CJ171,"")</f>
        <v>8.3333333333333332E-3</v>
      </c>
      <c r="CO171" s="35">
        <v>44867</v>
      </c>
      <c r="CP171" s="35">
        <v>44880</v>
      </c>
      <c r="CQ171" s="20" t="s">
        <v>237</v>
      </c>
      <c r="CR171" s="35">
        <v>44880</v>
      </c>
      <c r="CS171" s="20" t="s">
        <v>232</v>
      </c>
      <c r="CT171" s="35">
        <v>44886</v>
      </c>
      <c r="DH171" s="37" t="str">
        <f>IF(DB171&gt;0,((DC171*0.125)+(DD171*0.25)+(DE171*0.25)+(DF171*1)+(DG171*1))/DB171,"")</f>
        <v/>
      </c>
      <c r="DI171" s="35">
        <v>44896</v>
      </c>
      <c r="DJ171" s="20" t="s">
        <v>228</v>
      </c>
      <c r="DK171" s="20" t="s">
        <v>235</v>
      </c>
      <c r="DL171" s="20" t="s">
        <v>234</v>
      </c>
      <c r="DM171" s="20">
        <v>0</v>
      </c>
      <c r="DN171" s="20">
        <v>0</v>
      </c>
      <c r="DO171" s="20">
        <v>0</v>
      </c>
      <c r="DP171" s="20">
        <v>0</v>
      </c>
      <c r="DQ171" s="20">
        <v>0</v>
      </c>
      <c r="DR171" s="20">
        <v>0</v>
      </c>
      <c r="DS171" s="20">
        <v>0</v>
      </c>
      <c r="DT171" s="20">
        <v>0</v>
      </c>
      <c r="DU171" s="20">
        <v>0</v>
      </c>
      <c r="DV171" s="37">
        <v>0</v>
      </c>
      <c r="DW171" s="35">
        <v>45441</v>
      </c>
      <c r="DX171" s="35">
        <v>45456</v>
      </c>
      <c r="DY171" s="20" t="s">
        <v>237</v>
      </c>
      <c r="DZ171" s="35">
        <v>45456</v>
      </c>
      <c r="EA171" s="35" t="s">
        <v>232</v>
      </c>
      <c r="EB171" s="38">
        <v>45457</v>
      </c>
      <c r="EC171" s="35">
        <v>45290</v>
      </c>
      <c r="ED171" s="20" t="s">
        <v>248</v>
      </c>
      <c r="EE171" s="20" t="s">
        <v>247</v>
      </c>
      <c r="EF171" s="20">
        <v>0</v>
      </c>
      <c r="EG171" s="20">
        <v>0</v>
      </c>
      <c r="EH171" s="20">
        <v>0</v>
      </c>
      <c r="EI171" s="20">
        <v>0</v>
      </c>
      <c r="EJ171" s="20">
        <v>0</v>
      </c>
      <c r="EK171" s="20">
        <v>0</v>
      </c>
      <c r="EL171" s="20">
        <v>0</v>
      </c>
      <c r="EM171" s="20">
        <v>0</v>
      </c>
      <c r="EN171" s="20">
        <v>0</v>
      </c>
      <c r="EO171" s="20">
        <v>0</v>
      </c>
      <c r="EP171" s="20">
        <v>0</v>
      </c>
      <c r="EQ171" s="20">
        <v>0</v>
      </c>
      <c r="ER171" s="20">
        <v>0</v>
      </c>
      <c r="ES171" s="34">
        <v>0</v>
      </c>
      <c r="ET171" s="35">
        <v>45464</v>
      </c>
      <c r="EU171" s="20" t="s">
        <v>248</v>
      </c>
      <c r="EV171" s="20" t="s">
        <v>247</v>
      </c>
      <c r="EW171" s="20">
        <v>54</v>
      </c>
      <c r="EX171" s="20">
        <v>3</v>
      </c>
      <c r="EY171" s="20">
        <v>3</v>
      </c>
      <c r="EZ171" s="20">
        <v>5</v>
      </c>
      <c r="FA171" s="20">
        <v>0</v>
      </c>
      <c r="FB171" s="20">
        <v>0</v>
      </c>
      <c r="FC171" s="20">
        <v>0</v>
      </c>
      <c r="FD171" s="20">
        <v>0</v>
      </c>
      <c r="FE171" s="20">
        <v>0</v>
      </c>
      <c r="FF171" s="20">
        <v>0</v>
      </c>
      <c r="FG171" s="20">
        <v>0</v>
      </c>
      <c r="FH171" s="20">
        <v>0</v>
      </c>
      <c r="FI171" s="20">
        <v>0</v>
      </c>
      <c r="FJ171" s="34">
        <f>IF(EZ171&lt;&gt;"",((FA171*0.125)+((FB171+FC171+FD171+FE171+FF171)*0.25)+((FG171+FH171+FI171)*1))/EZ171,"")</f>
        <v>0</v>
      </c>
      <c r="FK171" s="39">
        <v>29.192951999999998</v>
      </c>
      <c r="FL171" s="39">
        <v>-81.053291999999999</v>
      </c>
      <c r="FM171" s="39">
        <v>28.831126576177866</v>
      </c>
      <c r="FN171" s="39">
        <v>29.554777423822131</v>
      </c>
      <c r="FO171" s="39">
        <v>-81.467762618587514</v>
      </c>
      <c r="FP171" s="39">
        <v>-80.638821381412484</v>
      </c>
      <c r="FQ171" s="39">
        <v>28.469301152355733</v>
      </c>
      <c r="FR171" s="39">
        <v>29.916602847644263</v>
      </c>
      <c r="FS171" s="39">
        <v>-81.882233237175043</v>
      </c>
      <c r="FT171" s="39">
        <v>-80.224350762824955</v>
      </c>
      <c r="FU171" s="35">
        <v>45846</v>
      </c>
      <c r="FV171" s="20" t="s">
        <v>228</v>
      </c>
      <c r="FW171" s="20" t="s">
        <v>1352</v>
      </c>
      <c r="FX171" s="20">
        <v>42</v>
      </c>
      <c r="FY171" s="20">
        <v>2</v>
      </c>
      <c r="FZ171" s="20">
        <v>2</v>
      </c>
      <c r="GA171" s="20">
        <v>5</v>
      </c>
      <c r="GB171" s="20">
        <v>0</v>
      </c>
      <c r="GC171" s="20">
        <v>0</v>
      </c>
      <c r="GD171" s="20">
        <v>0</v>
      </c>
      <c r="GE171" s="20">
        <v>0</v>
      </c>
      <c r="GF171" s="20">
        <v>0</v>
      </c>
      <c r="GG171" s="20">
        <v>0</v>
      </c>
      <c r="GH171" s="20">
        <v>0</v>
      </c>
      <c r="GI171" s="20">
        <v>0</v>
      </c>
      <c r="GJ171" s="20">
        <v>0</v>
      </c>
      <c r="GK171" s="34">
        <f>IF(GA171&lt;&gt;"",((GB171*0.125)+((GC171+GD171+GE171+GF171+GG171)*0.25)+((GH171+GI171+GJ171)*1))/GA171,"")</f>
        <v>0</v>
      </c>
      <c r="GP171" s="20" t="s">
        <v>232</v>
      </c>
      <c r="GR171" s="35">
        <v>46115</v>
      </c>
      <c r="GS171" s="20" t="s">
        <v>248</v>
      </c>
      <c r="GT171" s="20" t="s">
        <v>247</v>
      </c>
      <c r="GU171" s="20">
        <v>303</v>
      </c>
      <c r="GV171" s="20">
        <v>4</v>
      </c>
      <c r="GW171" s="20">
        <v>3</v>
      </c>
      <c r="GX171" s="20">
        <v>24</v>
      </c>
      <c r="GY171" s="20">
        <v>0</v>
      </c>
      <c r="GZ171" s="20">
        <v>0</v>
      </c>
      <c r="HA171" s="20">
        <v>0</v>
      </c>
      <c r="HB171" s="20">
        <v>1</v>
      </c>
      <c r="HC171" s="20">
        <v>0</v>
      </c>
      <c r="HD171" s="20">
        <v>0</v>
      </c>
      <c r="HE171" s="20">
        <v>0</v>
      </c>
      <c r="HF171" s="20">
        <v>0</v>
      </c>
      <c r="HG171" s="20">
        <v>0</v>
      </c>
      <c r="HH171" s="34">
        <f>IF(GX171&lt;&gt;"",((GY171*0.125)+((GZ171+HA171+HB171+HC171+HD171)*0.25)+((HE171+HF171+HG171)*1))/GX171,"")</f>
        <v>1.0416666666666666E-2</v>
      </c>
    </row>
    <row r="172" spans="1:216" ht="15" customHeight="1" x14ac:dyDescent="0.35">
      <c r="A172" s="11" t="s">
        <v>1353</v>
      </c>
      <c r="B172" s="12" t="s">
        <v>1354</v>
      </c>
      <c r="C172" s="13">
        <v>43009</v>
      </c>
      <c r="D172" s="13"/>
      <c r="E172" s="14" t="s">
        <v>214</v>
      </c>
      <c r="F172" s="15" t="s">
        <v>1355</v>
      </c>
      <c r="G172" s="15" t="s">
        <v>1356</v>
      </c>
      <c r="H172" s="14" t="s">
        <v>1033</v>
      </c>
      <c r="I172" s="16">
        <v>32952</v>
      </c>
      <c r="J172" s="17">
        <v>20670</v>
      </c>
      <c r="K172" s="18">
        <f ca="1">IF(A172&lt;&gt;"",RANDBETWEEN(1,2000)," ")</f>
        <v>432</v>
      </c>
      <c r="L172" s="17" cm="1">
        <f t="array" ref="L172">IF(A172&lt;&gt;"",SUMPRODUCT(($E$2:$E$1303="Active") * (FK172 &gt;= $FM$2:$FM$1303) * (FK172 &lt;= $FN$2:$FN$1303) * (FL172 &gt;= $FO$2:$FO$1303) * (FL172 &lt;= $FP$2:$FP$1303)),"")</f>
        <v>4</v>
      </c>
      <c r="M172" s="17" cm="1">
        <f t="array" ref="M172">IF(A172&lt;&gt;"",SUMPRODUCT(($E$2:$E$1303="Active") * (FK172 &gt;= $FQ$2:$FQ$1303) * (FK172 &lt;= $FR$2:$FR$1303) * (FL172 &gt;= $FS$2:$FS$1303) * (FL172 &lt;= $FT$2:$FT$1303)),"")</f>
        <v>14</v>
      </c>
      <c r="N172" s="14" t="s">
        <v>287</v>
      </c>
      <c r="O172" s="14" t="s">
        <v>219</v>
      </c>
      <c r="P172" s="15" t="s">
        <v>1357</v>
      </c>
      <c r="Q172" s="14" t="s">
        <v>1358</v>
      </c>
      <c r="R172" s="15" t="s">
        <v>1359</v>
      </c>
      <c r="S172" s="14" t="s">
        <v>224</v>
      </c>
      <c r="T172" s="20" t="s">
        <v>224</v>
      </c>
      <c r="U172" s="21"/>
      <c r="V172" s="22"/>
      <c r="W172" s="22"/>
      <c r="X172" s="22"/>
      <c r="Y172" s="22"/>
      <c r="Z172" s="22"/>
      <c r="AA172" s="48" t="s">
        <v>347</v>
      </c>
      <c r="AB172" s="43">
        <v>46021.479166666664</v>
      </c>
      <c r="AC172" s="24">
        <v>46023</v>
      </c>
      <c r="AD172" s="25">
        <v>200</v>
      </c>
      <c r="AE172" s="25">
        <v>315</v>
      </c>
      <c r="AF172" s="26">
        <v>285</v>
      </c>
      <c r="AG172" s="20">
        <v>515</v>
      </c>
      <c r="AH172" s="22">
        <v>432</v>
      </c>
      <c r="AI172" s="26">
        <v>434</v>
      </c>
      <c r="AN172" s="27">
        <f>IF(COUNT(DV172,ES172,FJ172,GK172,HH172)&gt;0,AVERAGE(DV172,ES172,FJ172,GK172,HH172),"")</f>
        <v>2.2499999999999999E-2</v>
      </c>
      <c r="AO172" s="28">
        <f>IF((E172&lt;&gt;""),COUNTA(AP172:BW172)+COUNTIF(T172,"No"),"")</f>
        <v>0</v>
      </c>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30">
        <v>43907</v>
      </c>
      <c r="BY172" s="30">
        <v>43915</v>
      </c>
      <c r="BZ172" s="14" t="s">
        <v>228</v>
      </c>
      <c r="CA172" s="30">
        <v>43978</v>
      </c>
      <c r="CB172" s="14" t="s">
        <v>232</v>
      </c>
      <c r="CC172" s="31">
        <v>43969</v>
      </c>
      <c r="CD172" s="32" t="s">
        <v>226</v>
      </c>
      <c r="CE172" s="33" t="s">
        <v>282</v>
      </c>
      <c r="CF172" s="33" t="s">
        <v>247</v>
      </c>
      <c r="CG172" s="29">
        <v>55</v>
      </c>
      <c r="CH172" s="29">
        <v>3</v>
      </c>
      <c r="CI172" s="29">
        <v>3</v>
      </c>
      <c r="CJ172" s="29">
        <v>10</v>
      </c>
      <c r="CK172" s="29">
        <v>1</v>
      </c>
      <c r="CL172" s="29">
        <v>3</v>
      </c>
      <c r="CM172" s="29">
        <v>0</v>
      </c>
      <c r="CN172" s="34">
        <f>IF(CJ172&gt;0,((CK172*0.125)+(CL172*0.25)+(CM172*1))/CJ172,"")</f>
        <v>8.7499999999999994E-2</v>
      </c>
      <c r="CO172" s="35">
        <v>44670</v>
      </c>
      <c r="CP172" s="35">
        <v>44691</v>
      </c>
      <c r="CQ172" s="20" t="s">
        <v>237</v>
      </c>
      <c r="CR172" s="35">
        <v>44691</v>
      </c>
      <c r="CS172" s="20" t="s">
        <v>232</v>
      </c>
      <c r="CT172" s="35">
        <v>44694</v>
      </c>
      <c r="CU172" s="35">
        <v>44496</v>
      </c>
      <c r="CV172" s="20" t="s">
        <v>228</v>
      </c>
      <c r="CW172" s="20" t="s">
        <v>233</v>
      </c>
      <c r="CX172" s="11" t="s">
        <v>234</v>
      </c>
      <c r="CY172" s="20">
        <v>152</v>
      </c>
      <c r="CZ172" s="36">
        <v>1</v>
      </c>
      <c r="DA172" s="36">
        <v>1</v>
      </c>
      <c r="DB172" s="36">
        <v>5</v>
      </c>
      <c r="DC172" s="36">
        <v>0</v>
      </c>
      <c r="DD172" s="36">
        <v>1</v>
      </c>
      <c r="DE172" s="36">
        <v>0</v>
      </c>
      <c r="DF172" s="36">
        <v>0</v>
      </c>
      <c r="DG172" s="36">
        <v>0</v>
      </c>
      <c r="DH172" s="37">
        <f>IF(DB172&gt;0,((DC172*0.125)+(DD172*0.25)+(DE172*0.25)+(DF172*1)+(DG172*1))/DB172,"")</f>
        <v>0.05</v>
      </c>
      <c r="DI172" s="35">
        <v>44835</v>
      </c>
      <c r="DJ172" s="20" t="s">
        <v>228</v>
      </c>
      <c r="DK172" s="20" t="s">
        <v>235</v>
      </c>
      <c r="DL172" s="20" t="s">
        <v>234</v>
      </c>
      <c r="DM172" s="20">
        <v>131</v>
      </c>
      <c r="DN172" s="20">
        <v>1</v>
      </c>
      <c r="DO172" s="20">
        <v>1</v>
      </c>
      <c r="DP172" s="20">
        <v>5</v>
      </c>
      <c r="DQ172" s="20">
        <v>0</v>
      </c>
      <c r="DR172" s="20">
        <v>0</v>
      </c>
      <c r="DS172" s="20">
        <v>1</v>
      </c>
      <c r="DT172" s="20">
        <v>0</v>
      </c>
      <c r="DU172" s="20">
        <v>0</v>
      </c>
      <c r="DV172" s="37" cm="1">
        <f t="array" ref="DV172">IF(AND(DI172:DP172&lt;&gt;""),((DQ172*0.125)+(DR172*0.25)+(DS172*0.25)+(DT172*1)+(DU172*1))/DP172,"")</f>
        <v>0.05</v>
      </c>
      <c r="DW172" s="35">
        <v>45441</v>
      </c>
      <c r="DX172" s="35">
        <v>45456</v>
      </c>
      <c r="DY172" s="20" t="s">
        <v>237</v>
      </c>
      <c r="DZ172" s="35">
        <v>45456</v>
      </c>
      <c r="EA172" s="35" t="s">
        <v>232</v>
      </c>
      <c r="EB172" s="38">
        <v>45457</v>
      </c>
      <c r="EC172" s="35">
        <v>45290</v>
      </c>
      <c r="ED172" s="20" t="s">
        <v>228</v>
      </c>
      <c r="EE172" s="20" t="s">
        <v>247</v>
      </c>
      <c r="EF172" s="20">
        <v>154</v>
      </c>
      <c r="EG172" s="20">
        <v>1</v>
      </c>
      <c r="EH172" s="20">
        <v>1</v>
      </c>
      <c r="EI172" s="20">
        <v>5</v>
      </c>
      <c r="EJ172" s="20">
        <v>0</v>
      </c>
      <c r="EK172" s="20">
        <v>0</v>
      </c>
      <c r="EL172" s="20">
        <v>0</v>
      </c>
      <c r="EM172" s="20">
        <v>0</v>
      </c>
      <c r="EN172" s="20">
        <v>0</v>
      </c>
      <c r="EO172" s="20">
        <v>0</v>
      </c>
      <c r="EP172" s="20">
        <v>0</v>
      </c>
      <c r="EQ172" s="20">
        <v>0</v>
      </c>
      <c r="ER172" s="20">
        <v>0</v>
      </c>
      <c r="ES172" s="34">
        <f>IF(EI172&lt;&gt;"",((EJ172*0.125)+((EK172+EL172+EM172+EN172+EO172)*0.25)+((EP172+EQ172+ER172)*1))/EI172,"")</f>
        <v>0</v>
      </c>
      <c r="ET172" s="35">
        <v>45572</v>
      </c>
      <c r="EU172" s="20" t="s">
        <v>248</v>
      </c>
      <c r="EV172" s="20" t="s">
        <v>234</v>
      </c>
      <c r="EW172" s="20">
        <v>257</v>
      </c>
      <c r="EX172" s="20">
        <v>1</v>
      </c>
      <c r="EY172" s="20">
        <v>1</v>
      </c>
      <c r="EZ172" s="20">
        <v>25</v>
      </c>
      <c r="FA172" s="20">
        <v>0</v>
      </c>
      <c r="FB172" s="20">
        <v>0</v>
      </c>
      <c r="FC172" s="20">
        <v>0</v>
      </c>
      <c r="FD172" s="20">
        <v>0</v>
      </c>
      <c r="FE172" s="20">
        <v>0</v>
      </c>
      <c r="FF172" s="20">
        <v>0</v>
      </c>
      <c r="FG172" s="20">
        <v>0</v>
      </c>
      <c r="FH172" s="20">
        <v>0</v>
      </c>
      <c r="FI172" s="20">
        <v>1</v>
      </c>
      <c r="FJ172" s="34">
        <f>IF(EZ172&lt;&gt;"",((FA172*0.125)+((FB172+FC172+FD172+FE172+FF172)*0.25)+((FG172+FH172+FI172)*1))/EZ172,"")</f>
        <v>0.04</v>
      </c>
      <c r="FK172" s="39">
        <v>28.275614999999998</v>
      </c>
      <c r="FL172" s="39">
        <v>-80.656561999999994</v>
      </c>
      <c r="FM172" s="39">
        <v>27.913789576177866</v>
      </c>
      <c r="FN172" s="39">
        <v>28.637440423822131</v>
      </c>
      <c r="FO172" s="39">
        <v>-81.06741022657296</v>
      </c>
      <c r="FP172" s="39">
        <v>-80.245713773427028</v>
      </c>
      <c r="FQ172" s="39">
        <v>27.551964152355733</v>
      </c>
      <c r="FR172" s="39">
        <v>28.999265847644264</v>
      </c>
      <c r="FS172" s="39">
        <v>-81.478258453145912</v>
      </c>
      <c r="FT172" s="39">
        <v>-79.834865546854076</v>
      </c>
      <c r="FU172" s="35">
        <v>45817</v>
      </c>
      <c r="FV172" s="20" t="s">
        <v>248</v>
      </c>
      <c r="FW172" s="20" t="s">
        <v>355</v>
      </c>
      <c r="FX172" s="20">
        <v>102</v>
      </c>
      <c r="FY172" s="20">
        <v>1</v>
      </c>
      <c r="FZ172" s="20">
        <v>1</v>
      </c>
      <c r="GA172" s="20">
        <v>10</v>
      </c>
      <c r="GB172" s="20">
        <v>0</v>
      </c>
      <c r="GC172" s="20">
        <v>0</v>
      </c>
      <c r="GD172" s="20">
        <v>0</v>
      </c>
      <c r="GE172" s="20">
        <v>0</v>
      </c>
      <c r="GF172" s="20">
        <v>0</v>
      </c>
      <c r="GG172" s="20">
        <v>0</v>
      </c>
      <c r="GH172" s="20">
        <v>0</v>
      </c>
      <c r="GI172" s="20">
        <v>0</v>
      </c>
      <c r="GJ172" s="20">
        <v>0</v>
      </c>
      <c r="GK172" s="34">
        <v>0</v>
      </c>
      <c r="GL172" s="40">
        <v>45874</v>
      </c>
      <c r="GM172" s="40">
        <v>45908</v>
      </c>
      <c r="GN172" s="20" t="s">
        <v>237</v>
      </c>
      <c r="GO172" s="35">
        <v>45908</v>
      </c>
      <c r="GP172" s="20" t="s">
        <v>232</v>
      </c>
      <c r="GQ172" s="35">
        <v>45961</v>
      </c>
      <c r="HH172" s="41" t="str">
        <f>IF(GX172&lt;&gt;"",((GY172*0.125)+((GZ172+HA172+HB172+HC172+HD172)*0.25)+((HE172+HF172+HG172)*1))/GX172,"")</f>
        <v/>
      </c>
    </row>
    <row r="173" spans="1:216" ht="15" customHeight="1" x14ac:dyDescent="0.35">
      <c r="A173" s="11" t="s">
        <v>1360</v>
      </c>
      <c r="B173" s="12" t="s">
        <v>1361</v>
      </c>
      <c r="C173" s="13">
        <v>43009</v>
      </c>
      <c r="D173" s="13">
        <v>45511</v>
      </c>
      <c r="E173" s="14" t="s">
        <v>214</v>
      </c>
      <c r="F173" s="15" t="s">
        <v>1362</v>
      </c>
      <c r="G173" s="15" t="s">
        <v>1363</v>
      </c>
      <c r="H173" s="14" t="s">
        <v>1033</v>
      </c>
      <c r="I173" s="16">
        <v>32952</v>
      </c>
      <c r="J173" s="17">
        <v>20670</v>
      </c>
      <c r="K173" s="18">
        <f ca="1">IF(A173&lt;&gt;"",RANDBETWEEN(1,2000)," ")</f>
        <v>537</v>
      </c>
      <c r="L173" s="17" cm="1">
        <f t="array" ref="L173">IF(A173&lt;&gt;"",SUMPRODUCT(($E$2:$E$1303="Active") * (FK173 &gt;= $FM$2:$FM$1303) * (FK173 &lt;= $FN$2:$FN$1303) * (FL173 &gt;= $FO$2:$FO$1303) * (FL173 &lt;= $FP$2:$FP$1303)),"")</f>
        <v>4</v>
      </c>
      <c r="M173" s="17" cm="1">
        <f t="array" ref="M173">IF(A173&lt;&gt;"",SUMPRODUCT(($E$2:$E$1303="Active") * (FK173 &gt;= $FQ$2:$FQ$1303) * (FK173 &lt;= $FR$2:$FR$1303) * (FL173 &gt;= $FS$2:$FS$1303) * (FL173 &lt;= $FT$2:$FT$1303)),"")</f>
        <v>14</v>
      </c>
      <c r="N173" s="14" t="s">
        <v>287</v>
      </c>
      <c r="O173" s="14" t="s">
        <v>219</v>
      </c>
      <c r="P173" s="15" t="s">
        <v>1364</v>
      </c>
      <c r="Q173" s="14" t="s">
        <v>1365</v>
      </c>
      <c r="R173" s="15" t="s">
        <v>1366</v>
      </c>
      <c r="S173" s="14" t="s">
        <v>223</v>
      </c>
      <c r="T173" s="20" t="s">
        <v>224</v>
      </c>
      <c r="U173" s="21" t="s">
        <v>224</v>
      </c>
      <c r="V173" s="22"/>
      <c r="W173" s="22"/>
      <c r="X173" s="22" t="s">
        <v>224</v>
      </c>
      <c r="Y173" s="22"/>
      <c r="Z173" s="22"/>
      <c r="AA173" s="22" t="s">
        <v>542</v>
      </c>
      <c r="AB173" s="43">
        <v>46021.479166666664</v>
      </c>
      <c r="AC173" s="24">
        <v>46023</v>
      </c>
      <c r="AD173" s="25">
        <v>338</v>
      </c>
      <c r="AE173" s="25">
        <v>452</v>
      </c>
      <c r="AF173" s="26">
        <v>501</v>
      </c>
      <c r="AG173" s="20">
        <v>503</v>
      </c>
      <c r="AH173" s="22">
        <v>549</v>
      </c>
      <c r="AI173" s="26">
        <v>498</v>
      </c>
      <c r="AN173" s="27">
        <f>IF(COUNT(DV173,ES173,FJ173,GK173,HH173)&gt;0,AVERAGE(DV173,ES173,FJ173,GK173,HH173),"")</f>
        <v>0.14198039215686276</v>
      </c>
      <c r="AO173" s="28">
        <f>IF((E173&lt;&gt;""),COUNTA(AP173:BW173)+COUNTIF(T173,"No"),"")</f>
        <v>0</v>
      </c>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30">
        <v>43907</v>
      </c>
      <c r="BY173" s="30">
        <v>43915</v>
      </c>
      <c r="BZ173" s="14" t="s">
        <v>228</v>
      </c>
      <c r="CA173" s="30">
        <v>43978</v>
      </c>
      <c r="CB173" s="14" t="s">
        <v>232</v>
      </c>
      <c r="CC173" s="31">
        <v>43829</v>
      </c>
      <c r="CD173" s="32" t="s">
        <v>226</v>
      </c>
      <c r="CE173" s="33" t="s">
        <v>291</v>
      </c>
      <c r="CF173" s="33" t="s">
        <v>292</v>
      </c>
      <c r="CG173" s="29">
        <v>299</v>
      </c>
      <c r="CH173" s="29">
        <v>3</v>
      </c>
      <c r="CI173" s="29">
        <v>3</v>
      </c>
      <c r="CJ173" s="29">
        <v>18</v>
      </c>
      <c r="CK173" s="29">
        <v>2</v>
      </c>
      <c r="CL173" s="29">
        <v>0</v>
      </c>
      <c r="CM173" s="29">
        <v>0</v>
      </c>
      <c r="CN173" s="34">
        <f>IF(CJ173&gt;0,((CK173*0.125)+(CL173*0.25)+(CM173*1))/CJ173,"")</f>
        <v>1.3888888888888888E-2</v>
      </c>
      <c r="CO173" s="35">
        <v>44670</v>
      </c>
      <c r="CP173" s="35">
        <v>44687</v>
      </c>
      <c r="CQ173" s="20" t="s">
        <v>237</v>
      </c>
      <c r="CR173" s="35">
        <v>44687</v>
      </c>
      <c r="CS173" s="20" t="s">
        <v>232</v>
      </c>
      <c r="CT173" s="35">
        <v>44694</v>
      </c>
      <c r="CU173" s="35">
        <v>44532</v>
      </c>
      <c r="CV173" s="11" t="s">
        <v>228</v>
      </c>
      <c r="CW173" s="20" t="s">
        <v>233</v>
      </c>
      <c r="CX173" s="11" t="s">
        <v>234</v>
      </c>
      <c r="CY173" s="20">
        <v>194</v>
      </c>
      <c r="CZ173" s="36">
        <v>1</v>
      </c>
      <c r="DA173" s="36">
        <v>1</v>
      </c>
      <c r="DB173" s="36">
        <v>5</v>
      </c>
      <c r="DC173" s="36">
        <v>0</v>
      </c>
      <c r="DD173" s="36">
        <v>0</v>
      </c>
      <c r="DE173" s="36">
        <v>0</v>
      </c>
      <c r="DF173" s="36">
        <v>0</v>
      </c>
      <c r="DG173" s="36">
        <v>0</v>
      </c>
      <c r="DH173" s="37">
        <f>IF(DB173&gt;0,((DC173*0.125)+(DD173*0.25)+(DE173*0.25)+(DF173*1)+(DG173*1))/DB173,"")</f>
        <v>0</v>
      </c>
      <c r="DI173" s="35">
        <v>44896</v>
      </c>
      <c r="DJ173" s="20" t="s">
        <v>228</v>
      </c>
      <c r="DK173" s="20" t="s">
        <v>235</v>
      </c>
      <c r="DL173" s="20" t="s">
        <v>234</v>
      </c>
      <c r="DM173" s="20">
        <v>273</v>
      </c>
      <c r="DN173" s="20">
        <v>2</v>
      </c>
      <c r="DO173" s="20">
        <v>2</v>
      </c>
      <c r="DP173" s="20">
        <v>10</v>
      </c>
      <c r="DQ173" s="20">
        <v>0</v>
      </c>
      <c r="DR173" s="20">
        <v>1</v>
      </c>
      <c r="DS173" s="20">
        <v>2</v>
      </c>
      <c r="DT173" s="20">
        <v>1</v>
      </c>
      <c r="DU173" s="20">
        <v>1</v>
      </c>
      <c r="DV173" s="49" cm="1">
        <f t="array" ref="DV173">IF(AND(DI173:DP173&lt;&gt;""),((DQ173*0.125)+(DR173*0.25)+(DS173*0.25)+(DT173*1)+(DU173*1))/DP173,"")</f>
        <v>0.27500000000000002</v>
      </c>
      <c r="DW173" s="35">
        <v>45441</v>
      </c>
      <c r="DX173" s="35">
        <v>45456</v>
      </c>
      <c r="DY173" s="20" t="s">
        <v>237</v>
      </c>
      <c r="DZ173" s="35">
        <v>45456</v>
      </c>
      <c r="EA173" s="35" t="s">
        <v>232</v>
      </c>
      <c r="EB173" s="38">
        <v>45457</v>
      </c>
      <c r="EC173" s="35">
        <v>45218</v>
      </c>
      <c r="ED173" s="20" t="s">
        <v>248</v>
      </c>
      <c r="EE173" s="20" t="s">
        <v>247</v>
      </c>
      <c r="EF173" s="20">
        <v>228</v>
      </c>
      <c r="EG173" s="20">
        <v>3</v>
      </c>
      <c r="EH173" s="20">
        <v>3</v>
      </c>
      <c r="EI173" s="20">
        <v>15</v>
      </c>
      <c r="EJ173" s="20">
        <v>0</v>
      </c>
      <c r="EK173" s="20">
        <v>0</v>
      </c>
      <c r="EL173" s="20">
        <v>0</v>
      </c>
      <c r="EM173" s="20">
        <v>1</v>
      </c>
      <c r="EN173" s="20">
        <v>0</v>
      </c>
      <c r="EO173" s="20">
        <v>0</v>
      </c>
      <c r="EP173" s="20">
        <v>0</v>
      </c>
      <c r="EQ173" s="20">
        <v>0</v>
      </c>
      <c r="ER173" s="20">
        <v>0</v>
      </c>
      <c r="ES173" s="34">
        <f>IF(EI173&lt;&gt;"",((EJ173*0.125)+((EK173+EL173+EM173+EN173+EO173)*0.25)+((EP173+EQ173+ER173)*1))/EI173,"")</f>
        <v>1.6666666666666666E-2</v>
      </c>
      <c r="ET173" s="35">
        <v>45503</v>
      </c>
      <c r="EU173" s="20" t="s">
        <v>248</v>
      </c>
      <c r="EV173" s="20" t="s">
        <v>234</v>
      </c>
      <c r="EW173" s="20">
        <v>306</v>
      </c>
      <c r="EX173" s="20">
        <v>3</v>
      </c>
      <c r="EY173" s="20">
        <v>3</v>
      </c>
      <c r="EZ173" s="20">
        <v>25</v>
      </c>
      <c r="FA173" s="20">
        <v>0</v>
      </c>
      <c r="FB173" s="20">
        <v>0</v>
      </c>
      <c r="FC173" s="20">
        <v>0</v>
      </c>
      <c r="FD173" s="20">
        <v>9</v>
      </c>
      <c r="FE173" s="20">
        <v>0</v>
      </c>
      <c r="FF173" s="20">
        <v>0</v>
      </c>
      <c r="FG173" s="20">
        <v>0</v>
      </c>
      <c r="FH173" s="20">
        <v>1</v>
      </c>
      <c r="FI173" s="20">
        <v>5</v>
      </c>
      <c r="FJ173" s="46">
        <f>IF(EZ173&lt;&gt;"",((FA173*0.125)+((FB173+FC173+FD173+FE173+FF173)*0.25)+((FG173+FH173+FI173)*1))/EZ173,"")</f>
        <v>0.33</v>
      </c>
      <c r="FK173" s="39">
        <v>28.275614999999998</v>
      </c>
      <c r="FL173" s="39">
        <v>-80.656561999999994</v>
      </c>
      <c r="FM173" s="39">
        <v>27.913789576177866</v>
      </c>
      <c r="FN173" s="39">
        <v>28.637440423822131</v>
      </c>
      <c r="FO173" s="39">
        <v>-81.06741022657296</v>
      </c>
      <c r="FP173" s="39">
        <v>-80.245713773427028</v>
      </c>
      <c r="FQ173" s="39">
        <v>27.551964152355733</v>
      </c>
      <c r="FR173" s="39">
        <v>28.999265847644264</v>
      </c>
      <c r="FS173" s="39">
        <v>-81.478258453145912</v>
      </c>
      <c r="FT173" s="39">
        <v>-79.834865546854076</v>
      </c>
      <c r="FU173" s="35">
        <v>45904</v>
      </c>
      <c r="FV173" s="20" t="s">
        <v>248</v>
      </c>
      <c r="FW173" s="20" t="s">
        <v>295</v>
      </c>
      <c r="FX173" s="20">
        <v>253</v>
      </c>
      <c r="FY173" s="20">
        <v>4</v>
      </c>
      <c r="FZ173" s="20">
        <v>4</v>
      </c>
      <c r="GA173" s="20">
        <v>17</v>
      </c>
      <c r="GB173" s="20">
        <v>0</v>
      </c>
      <c r="GC173" s="20">
        <v>0</v>
      </c>
      <c r="GD173" s="20">
        <v>0</v>
      </c>
      <c r="GE173" s="20">
        <v>2</v>
      </c>
      <c r="GF173" s="20">
        <v>0</v>
      </c>
      <c r="GG173" s="20">
        <v>0</v>
      </c>
      <c r="GH173" s="20">
        <v>1</v>
      </c>
      <c r="GI173" s="20">
        <v>0</v>
      </c>
      <c r="GJ173" s="20">
        <v>0</v>
      </c>
      <c r="GK173" s="34">
        <f>IF(GA173&lt;&gt;"",((GB173*0.125)+((GC173+GD173+GE173+GF173+GG173)*0.25)+((GH173+GI173+GJ173)*1))/GA173,"")</f>
        <v>8.8235294117647065E-2</v>
      </c>
      <c r="GL173" s="40">
        <v>46114</v>
      </c>
      <c r="GM173" s="40">
        <v>46121</v>
      </c>
      <c r="GN173" s="20" t="s">
        <v>372</v>
      </c>
      <c r="GO173" s="35">
        <v>46121</v>
      </c>
      <c r="GP173" s="20" t="s">
        <v>232</v>
      </c>
      <c r="GR173" s="35">
        <v>46071</v>
      </c>
      <c r="GS173" s="20" t="s">
        <v>248</v>
      </c>
      <c r="GT173" s="20" t="s">
        <v>247</v>
      </c>
      <c r="GU173" s="20">
        <v>14</v>
      </c>
      <c r="GV173" s="20">
        <v>2</v>
      </c>
      <c r="GW173" s="20">
        <v>1</v>
      </c>
      <c r="GX173" s="20">
        <v>5</v>
      </c>
      <c r="GY173" s="20">
        <v>0</v>
      </c>
      <c r="GZ173" s="20">
        <v>0</v>
      </c>
      <c r="HA173" s="20">
        <v>0</v>
      </c>
      <c r="HB173" s="20">
        <v>0</v>
      </c>
      <c r="HC173" s="20">
        <v>0</v>
      </c>
      <c r="HD173" s="20">
        <v>0</v>
      </c>
      <c r="HE173" s="20">
        <v>0</v>
      </c>
      <c r="HF173" s="20">
        <v>0</v>
      </c>
      <c r="HG173" s="20">
        <v>0</v>
      </c>
      <c r="HH173" s="34">
        <f>IF(GX173&lt;&gt;"",((GY173*0.125)+((GZ173+HA173+HB173+HC173+HD173)*0.25)+((HE173+HF173+HG173)*1))/GX173,"")</f>
        <v>0</v>
      </c>
    </row>
    <row r="174" spans="1:216" ht="15" customHeight="1" x14ac:dyDescent="0.35">
      <c r="A174" s="11" t="s">
        <v>1367</v>
      </c>
      <c r="B174" s="12" t="s">
        <v>1368</v>
      </c>
      <c r="C174" s="13">
        <v>44263</v>
      </c>
      <c r="D174" s="13">
        <v>45845</v>
      </c>
      <c r="E174" s="11" t="s">
        <v>214</v>
      </c>
      <c r="F174" s="19" t="s">
        <v>1369</v>
      </c>
      <c r="G174" s="19" t="s">
        <v>1370</v>
      </c>
      <c r="H174" s="11" t="s">
        <v>1033</v>
      </c>
      <c r="I174" s="42">
        <v>32780</v>
      </c>
      <c r="J174" s="17">
        <v>39525</v>
      </c>
      <c r="K174" s="18">
        <f ca="1">IF(A174&lt;&gt;"",RANDBETWEEN(1,2000)," ")</f>
        <v>851</v>
      </c>
      <c r="L174" s="17" cm="1">
        <f t="array" ref="L174">IF(A174&lt;&gt;"",SUMPRODUCT(($E$2:$E$1303="Active") * (FK174 &gt;= $FM$2:$FM$1303) * (FK174 &lt;= $FN$2:$FN$1303) * (FL174 &gt;= $FO$2:$FO$1303) * (FL174 &lt;= $FP$2:$FP$1303)),"")</f>
        <v>4</v>
      </c>
      <c r="M174" s="17" cm="1">
        <f t="array" ref="M174">IF(A174&lt;&gt;"",SUMPRODUCT(($E$2:$E$1303="Active") * (FK174 &gt;= $FQ$2:$FQ$1303) * (FK174 &lt;= $FR$2:$FR$1303) * (FL174 &gt;= $FS$2:$FS$1303) * (FL174 &lt;= $FT$2:$FT$1303)),"")</f>
        <v>14</v>
      </c>
      <c r="N174" s="11" t="s">
        <v>287</v>
      </c>
      <c r="O174" s="14" t="s">
        <v>219</v>
      </c>
      <c r="P174" s="19" t="s">
        <v>1371</v>
      </c>
      <c r="Q174" s="11" t="s">
        <v>1372</v>
      </c>
      <c r="R174" s="15" t="s">
        <v>1373</v>
      </c>
      <c r="S174" s="11" t="s">
        <v>224</v>
      </c>
      <c r="T174" s="20" t="s">
        <v>224</v>
      </c>
      <c r="U174" s="21"/>
      <c r="V174" s="22"/>
      <c r="W174" s="22"/>
      <c r="X174" s="22"/>
      <c r="Y174" s="22"/>
      <c r="Z174" s="22"/>
      <c r="AA174" s="22" t="s">
        <v>542</v>
      </c>
      <c r="AB174" s="43">
        <v>46021.541666666664</v>
      </c>
      <c r="AC174" s="24">
        <v>46023</v>
      </c>
      <c r="AD174" s="25">
        <v>0</v>
      </c>
      <c r="AE174" s="25">
        <v>114</v>
      </c>
      <c r="AF174" s="26">
        <v>196</v>
      </c>
      <c r="AG174" s="20">
        <v>44</v>
      </c>
      <c r="AH174" s="22">
        <v>172</v>
      </c>
      <c r="AI174" s="26">
        <v>322</v>
      </c>
      <c r="AN174" s="27">
        <f>IF(COUNT(DV174,ES174,FJ174,GK174,HH174)&gt;0,AVERAGE(DV174,ES174,FJ174,GK174,HH174),"")</f>
        <v>0.08</v>
      </c>
      <c r="AO174" s="28">
        <f>IF((E174&lt;&gt;""),COUNTA(AP174:BW174)+COUNTIF(T174,"No"),"")</f>
        <v>0</v>
      </c>
      <c r="CN174" s="34" t="str">
        <f>IF(CJ174&gt;0,((CK174*0.125)+(CL174*0.25)+(CM174*1))/CJ174,"")</f>
        <v/>
      </c>
      <c r="CO174" s="35">
        <v>44670</v>
      </c>
      <c r="CP174" s="35">
        <v>44687</v>
      </c>
      <c r="CQ174" s="20" t="s">
        <v>237</v>
      </c>
      <c r="CR174" s="47">
        <v>44687</v>
      </c>
      <c r="CS174" s="20" t="s">
        <v>232</v>
      </c>
      <c r="CT174" s="35">
        <v>44694</v>
      </c>
      <c r="CV174" s="11" t="s">
        <v>228</v>
      </c>
      <c r="CW174" s="20" t="s">
        <v>233</v>
      </c>
      <c r="CX174" s="11" t="s">
        <v>234</v>
      </c>
      <c r="CY174" s="20">
        <v>0</v>
      </c>
      <c r="CZ174" s="36">
        <v>0</v>
      </c>
      <c r="DA174" s="36">
        <v>0</v>
      </c>
      <c r="DB174" s="36">
        <v>0</v>
      </c>
      <c r="DC174" s="36">
        <v>0</v>
      </c>
      <c r="DD174" s="36">
        <v>0</v>
      </c>
      <c r="DE174" s="36">
        <v>0</v>
      </c>
      <c r="DF174" s="36">
        <v>0</v>
      </c>
      <c r="DG174" s="36">
        <v>0</v>
      </c>
      <c r="DI174" s="35">
        <v>44908</v>
      </c>
      <c r="DJ174" s="20" t="s">
        <v>248</v>
      </c>
      <c r="DK174" s="20" t="s">
        <v>235</v>
      </c>
      <c r="DL174" s="20" t="s">
        <v>234</v>
      </c>
      <c r="DM174" s="20">
        <v>84</v>
      </c>
      <c r="DN174" s="20">
        <v>2</v>
      </c>
      <c r="DO174" s="20">
        <v>2</v>
      </c>
      <c r="DP174" s="20">
        <v>10</v>
      </c>
      <c r="DQ174" s="20">
        <v>0</v>
      </c>
      <c r="DR174" s="20">
        <v>0</v>
      </c>
      <c r="DS174" s="20">
        <v>0</v>
      </c>
      <c r="DT174" s="20">
        <v>0</v>
      </c>
      <c r="DU174" s="20">
        <v>1</v>
      </c>
      <c r="DV174" s="37" cm="1">
        <f t="array" ref="DV174">IF(AND(DI174:DP174&lt;&gt;""),((DQ174*0.125)+(DR174*0.25)+(DS174*0.25)+(DT174*1)+(DU174*1))/DP174,"")</f>
        <v>0.1</v>
      </c>
      <c r="DW174" s="35">
        <v>45441</v>
      </c>
      <c r="DX174" s="35">
        <v>45456</v>
      </c>
      <c r="DY174" s="20" t="s">
        <v>237</v>
      </c>
      <c r="DZ174" s="35">
        <v>45456</v>
      </c>
      <c r="EA174" s="35" t="s">
        <v>232</v>
      </c>
      <c r="EB174" s="38">
        <v>45457</v>
      </c>
      <c r="EC174" s="35">
        <v>45290</v>
      </c>
      <c r="ED174" s="20" t="s">
        <v>228</v>
      </c>
      <c r="EE174" s="20" t="s">
        <v>247</v>
      </c>
      <c r="EF174" s="20">
        <v>112</v>
      </c>
      <c r="EG174" s="20">
        <v>1</v>
      </c>
      <c r="EH174" s="20">
        <v>1</v>
      </c>
      <c r="EI174" s="20">
        <v>5</v>
      </c>
      <c r="EJ174" s="20">
        <v>0</v>
      </c>
      <c r="EK174" s="20">
        <v>0</v>
      </c>
      <c r="EL174" s="20">
        <v>0</v>
      </c>
      <c r="EM174" s="20">
        <v>1</v>
      </c>
      <c r="EN174" s="20">
        <v>0</v>
      </c>
      <c r="EO174" s="20">
        <v>0</v>
      </c>
      <c r="EP174" s="20">
        <v>0</v>
      </c>
      <c r="EQ174" s="20">
        <v>0</v>
      </c>
      <c r="ER174" s="20">
        <v>0</v>
      </c>
      <c r="ES174" s="34">
        <f>IF(EI174&lt;&gt;"",((EJ174*0.125)+((EK174+EL174+EM174+EN174+EO174)*0.25)+((EP174+EQ174+ER174)*1))/EI174,"")</f>
        <v>0.05</v>
      </c>
      <c r="ET174" s="35">
        <v>45475</v>
      </c>
      <c r="EU174" s="20" t="s">
        <v>248</v>
      </c>
      <c r="EV174" s="20" t="s">
        <v>234</v>
      </c>
      <c r="EW174" s="20">
        <v>23</v>
      </c>
      <c r="EX174" s="20">
        <v>3</v>
      </c>
      <c r="EY174" s="20">
        <v>3</v>
      </c>
      <c r="EZ174" s="20">
        <v>5</v>
      </c>
      <c r="FA174" s="20">
        <v>0</v>
      </c>
      <c r="FB174" s="20">
        <v>0</v>
      </c>
      <c r="FC174" s="20">
        <v>0</v>
      </c>
      <c r="FD174" s="20">
        <v>0</v>
      </c>
      <c r="FE174" s="20">
        <v>0</v>
      </c>
      <c r="FF174" s="20">
        <v>0</v>
      </c>
      <c r="FG174" s="20">
        <v>0</v>
      </c>
      <c r="FH174" s="20">
        <v>0</v>
      </c>
      <c r="FI174" s="20">
        <v>0</v>
      </c>
      <c r="FJ174" s="34">
        <f>IF(EZ174&lt;&gt;"",((FA174*0.125)+((FB174+FC174+FD174+FE174+FF174)*0.25)+((FG174+FH174+FI174)*1))/EZ174,"")</f>
        <v>0</v>
      </c>
      <c r="FK174" s="39">
        <v>28.547277999999999</v>
      </c>
      <c r="FL174" s="39">
        <v>-80.853876999999997</v>
      </c>
      <c r="FM174" s="39">
        <v>28.185452576177866</v>
      </c>
      <c r="FN174" s="39">
        <v>28.909103423822131</v>
      </c>
      <c r="FO174" s="39">
        <v>-81.265780365167316</v>
      </c>
      <c r="FP174" s="39">
        <v>-80.441973634832678</v>
      </c>
      <c r="FQ174" s="39">
        <v>27.823627152355733</v>
      </c>
      <c r="FR174" s="39">
        <v>29.270928847644264</v>
      </c>
      <c r="FS174" s="39">
        <v>-81.677683730334635</v>
      </c>
      <c r="FT174" s="39">
        <v>-80.030070269665359</v>
      </c>
      <c r="FU174" s="35">
        <v>45834</v>
      </c>
      <c r="FV174" s="20" t="s">
        <v>248</v>
      </c>
      <c r="FW174" s="20" t="s">
        <v>355</v>
      </c>
      <c r="FX174" s="20">
        <v>136</v>
      </c>
      <c r="FY174" s="20">
        <v>3</v>
      </c>
      <c r="FZ174" s="20">
        <v>3</v>
      </c>
      <c r="GA174" s="20">
        <v>10</v>
      </c>
      <c r="GB174" s="20">
        <v>0</v>
      </c>
      <c r="GC174" s="20">
        <v>0</v>
      </c>
      <c r="GD174" s="20">
        <v>0</v>
      </c>
      <c r="GE174" s="20">
        <v>1</v>
      </c>
      <c r="GF174" s="20">
        <v>1</v>
      </c>
      <c r="GG174" s="20">
        <v>0</v>
      </c>
      <c r="GH174" s="20">
        <v>0</v>
      </c>
      <c r="GI174" s="20">
        <v>1</v>
      </c>
      <c r="GJ174" s="20">
        <v>1</v>
      </c>
      <c r="GK174" s="46">
        <f>IF(GA174&lt;&gt;"",((GB174*0.125)+((GC174+GD174+GE174+GF174+GG174)*0.25)+((GH174+GI174+GJ174)*1))/GA174,"")</f>
        <v>0.25</v>
      </c>
      <c r="GL174" s="40">
        <v>46114</v>
      </c>
      <c r="GM174" s="35">
        <v>46121</v>
      </c>
      <c r="GN174" s="20" t="s">
        <v>372</v>
      </c>
      <c r="GO174" s="35">
        <v>46121</v>
      </c>
      <c r="GP174" s="20" t="s">
        <v>232</v>
      </c>
      <c r="GR174" s="35">
        <v>46044</v>
      </c>
      <c r="GS174" s="20" t="s">
        <v>248</v>
      </c>
      <c r="GT174" s="20" t="s">
        <v>247</v>
      </c>
      <c r="GU174" s="20">
        <v>433</v>
      </c>
      <c r="GV174" s="20">
        <v>3</v>
      </c>
      <c r="GW174" s="20">
        <v>3</v>
      </c>
      <c r="GX174" s="20">
        <v>25</v>
      </c>
      <c r="GY174" s="20">
        <v>0</v>
      </c>
      <c r="GZ174" s="20">
        <v>0</v>
      </c>
      <c r="HA174" s="20">
        <v>0</v>
      </c>
      <c r="HB174" s="20">
        <v>0</v>
      </c>
      <c r="HC174" s="20">
        <v>0</v>
      </c>
      <c r="HD174" s="20">
        <v>0</v>
      </c>
      <c r="HE174" s="20">
        <v>0</v>
      </c>
      <c r="HF174" s="20">
        <v>0</v>
      </c>
      <c r="HG174" s="20">
        <v>0</v>
      </c>
      <c r="HH174" s="34">
        <f>IF(GX174&lt;&gt;"",((GY174*0.125)+((GZ174+HA174+HB174+HC174+HD174)*0.25)+((HE174+HF174+HG174)*1))/GX174,"")</f>
        <v>0</v>
      </c>
    </row>
    <row r="175" spans="1:216" ht="15" customHeight="1" x14ac:dyDescent="0.35">
      <c r="A175" s="11" t="s">
        <v>1374</v>
      </c>
      <c r="B175" s="12" t="s">
        <v>1375</v>
      </c>
      <c r="C175" s="13">
        <v>44358</v>
      </c>
      <c r="D175" s="13"/>
      <c r="E175" s="11" t="s">
        <v>214</v>
      </c>
      <c r="F175" s="19" t="s">
        <v>1376</v>
      </c>
      <c r="G175" s="19" t="s">
        <v>1316</v>
      </c>
      <c r="H175" s="11" t="s">
        <v>1033</v>
      </c>
      <c r="I175" s="42">
        <v>32960</v>
      </c>
      <c r="J175" s="17">
        <v>21522</v>
      </c>
      <c r="K175" s="18">
        <f ca="1">IF(A175&lt;&gt;"",RANDBETWEEN(1,2000)," ")</f>
        <v>1290</v>
      </c>
      <c r="L175" s="17" cm="1">
        <f t="array" ref="L175">IF(A175&lt;&gt;"",SUMPRODUCT(($E$2:$E$1303="Active") * (FK175 &gt;= $FM$2:$FM$1303) * (FK175 &lt;= $FN$2:$FN$1303) * (FL175 &gt;= $FO$2:$FO$1303) * (FL175 &lt;= $FP$2:$FP$1303)),"")</f>
        <v>3</v>
      </c>
      <c r="M175" s="17" cm="1">
        <f t="array" ref="M175">IF(A175&lt;&gt;"",SUMPRODUCT(($E$2:$E$1303="Active") * (FK175 &gt;= $FQ$2:$FQ$1303) * (FK175 &lt;= $FR$2:$FR$1303) * (FL175 &gt;= $FS$2:$FS$1303) * (FL175 &lt;= $FT$2:$FT$1303)),"")</f>
        <v>7</v>
      </c>
      <c r="N175" s="11" t="s">
        <v>287</v>
      </c>
      <c r="O175" s="14" t="s">
        <v>219</v>
      </c>
      <c r="P175" s="19" t="s">
        <v>1377</v>
      </c>
      <c r="Q175" s="11" t="s">
        <v>1378</v>
      </c>
      <c r="R175" s="19" t="s">
        <v>1379</v>
      </c>
      <c r="S175" s="11" t="s">
        <v>223</v>
      </c>
      <c r="T175" s="20" t="s">
        <v>224</v>
      </c>
      <c r="U175" s="21"/>
      <c r="V175" s="22"/>
      <c r="W175" s="22"/>
      <c r="X175" s="22"/>
      <c r="Y175" s="22"/>
      <c r="Z175" s="22"/>
      <c r="AA175" s="48" t="s">
        <v>347</v>
      </c>
      <c r="AB175" s="43">
        <v>46021.541666666664</v>
      </c>
      <c r="AC175" s="24">
        <v>46023</v>
      </c>
      <c r="AD175" s="25">
        <v>0</v>
      </c>
      <c r="AE175" s="25">
        <v>215</v>
      </c>
      <c r="AF175" s="26">
        <v>331</v>
      </c>
      <c r="AG175" s="20">
        <v>536</v>
      </c>
      <c r="AH175" s="22">
        <v>999</v>
      </c>
      <c r="AI175" s="26">
        <v>1014</v>
      </c>
      <c r="AN175" s="27">
        <f>IF(COUNT(DV175,ES175,FJ175,GK175,HH175)&gt;0,AVERAGE(DV175,ES175,FJ175,GK175,HH175),"")</f>
        <v>0</v>
      </c>
      <c r="AO175" s="28">
        <f>IF((E175&lt;&gt;""),COUNTA(AP175:BW175)+COUNTIF(T175,"No"),"")</f>
        <v>0</v>
      </c>
      <c r="CN175" s="34" t="str">
        <f>IF(CJ175&gt;0,((CK175*0.125)+(CL175*0.25)+(CM175*1))/CJ175,"")</f>
        <v/>
      </c>
      <c r="CO175" s="35">
        <v>44670</v>
      </c>
      <c r="CP175" s="35">
        <v>44686</v>
      </c>
      <c r="CQ175" s="20" t="s">
        <v>237</v>
      </c>
      <c r="CR175" s="47">
        <v>44686</v>
      </c>
      <c r="CS175" s="20" t="s">
        <v>232</v>
      </c>
      <c r="CT175" s="35">
        <v>44694</v>
      </c>
      <c r="CV175" s="11" t="s">
        <v>228</v>
      </c>
      <c r="CW175" s="20" t="s">
        <v>233</v>
      </c>
      <c r="CX175" s="11" t="s">
        <v>234</v>
      </c>
      <c r="CY175" s="20">
        <v>0</v>
      </c>
      <c r="CZ175" s="36">
        <v>0</v>
      </c>
      <c r="DA175" s="36">
        <v>0</v>
      </c>
      <c r="DB175" s="36">
        <v>0</v>
      </c>
      <c r="DC175" s="36">
        <v>0</v>
      </c>
      <c r="DD175" s="36">
        <v>0</v>
      </c>
      <c r="DE175" s="36">
        <v>0</v>
      </c>
      <c r="DF175" s="36">
        <v>0</v>
      </c>
      <c r="DG175" s="36">
        <v>0</v>
      </c>
      <c r="DI175" s="35">
        <v>44908</v>
      </c>
      <c r="DJ175" s="20" t="s">
        <v>248</v>
      </c>
      <c r="DK175" s="20" t="s">
        <v>235</v>
      </c>
      <c r="DL175" s="20" t="s">
        <v>234</v>
      </c>
      <c r="DM175" s="20">
        <v>131</v>
      </c>
      <c r="DN175" s="20">
        <v>2</v>
      </c>
      <c r="DO175" s="20">
        <v>2</v>
      </c>
      <c r="DP175" s="20">
        <v>10</v>
      </c>
      <c r="DQ175" s="20">
        <v>0</v>
      </c>
      <c r="DR175" s="20">
        <v>0</v>
      </c>
      <c r="DS175" s="20">
        <v>0</v>
      </c>
      <c r="DT175" s="20">
        <v>0</v>
      </c>
      <c r="DU175" s="20">
        <v>0</v>
      </c>
      <c r="DV175" s="37" cm="1">
        <f t="array" ref="DV175">IF(AND(DI175:DP175&lt;&gt;""),((DQ175*0.125)+(DR175*0.25)+(DS175*0.25)+(DT175*1)+(DU175*1))/DP175,"")</f>
        <v>0</v>
      </c>
      <c r="DW175" s="35">
        <v>45441</v>
      </c>
      <c r="DX175" s="35">
        <v>45456</v>
      </c>
      <c r="DY175" s="20" t="s">
        <v>237</v>
      </c>
      <c r="DZ175" s="35">
        <v>45456</v>
      </c>
      <c r="EA175" s="35" t="s">
        <v>232</v>
      </c>
      <c r="EB175" s="38">
        <v>45457</v>
      </c>
      <c r="EC175" s="35">
        <v>45290</v>
      </c>
      <c r="ED175" s="20" t="s">
        <v>228</v>
      </c>
      <c r="EE175" s="20" t="s">
        <v>247</v>
      </c>
      <c r="EF175" s="20">
        <v>200</v>
      </c>
      <c r="EG175" s="20">
        <v>2</v>
      </c>
      <c r="EH175" s="20">
        <v>2</v>
      </c>
      <c r="EI175" s="20">
        <v>10</v>
      </c>
      <c r="EJ175" s="20">
        <v>0</v>
      </c>
      <c r="EK175" s="20">
        <v>0</v>
      </c>
      <c r="EL175" s="20">
        <v>0</v>
      </c>
      <c r="EM175" s="20">
        <v>0</v>
      </c>
      <c r="EN175" s="20">
        <v>0</v>
      </c>
      <c r="EO175" s="20">
        <v>0</v>
      </c>
      <c r="EP175" s="20">
        <v>0</v>
      </c>
      <c r="EQ175" s="20">
        <v>0</v>
      </c>
      <c r="ER175" s="20">
        <v>0</v>
      </c>
      <c r="ES175" s="34">
        <f>IF(EI175&lt;&gt;"",((EJ175*0.125)+((EK175+EL175+EM175+EN175+EO175)*0.25)+((EP175+EQ175+ER175)*1))/EI175,"")</f>
        <v>0</v>
      </c>
      <c r="ET175" s="35">
        <v>45520</v>
      </c>
      <c r="EU175" s="20" t="s">
        <v>248</v>
      </c>
      <c r="EV175" s="20" t="s">
        <v>234</v>
      </c>
      <c r="EW175" s="20">
        <v>443</v>
      </c>
      <c r="EX175" s="20">
        <v>3</v>
      </c>
      <c r="EY175" s="20">
        <v>3</v>
      </c>
      <c r="EZ175" s="20">
        <v>25</v>
      </c>
      <c r="FA175" s="20">
        <v>0</v>
      </c>
      <c r="FB175" s="20">
        <v>0</v>
      </c>
      <c r="FC175" s="20">
        <v>0</v>
      </c>
      <c r="FD175" s="20">
        <v>0</v>
      </c>
      <c r="FE175" s="20">
        <v>0</v>
      </c>
      <c r="FF175" s="20">
        <v>0</v>
      </c>
      <c r="FG175" s="20">
        <v>0</v>
      </c>
      <c r="FH175" s="20">
        <v>0</v>
      </c>
      <c r="FI175" s="20">
        <v>0</v>
      </c>
      <c r="FJ175" s="34">
        <f>IF(EZ175&lt;&gt;"",((FA175*0.125)+((FB175+FC175+FD175+FE175+FF175)*0.25)+((FG175+FH175+FI175)*1))/EZ175,"")</f>
        <v>0</v>
      </c>
      <c r="FK175" s="39">
        <v>27.641442999999999</v>
      </c>
      <c r="FL175" s="39">
        <v>-80.402203</v>
      </c>
      <c r="FM175" s="39">
        <v>27.279617576177866</v>
      </c>
      <c r="FN175" s="39">
        <v>28.003268423822131</v>
      </c>
      <c r="FO175" s="39">
        <v>-80.810644581324354</v>
      </c>
      <c r="FP175" s="39">
        <v>-79.993761418675646</v>
      </c>
      <c r="FQ175" s="39">
        <v>26.917792152355734</v>
      </c>
      <c r="FR175" s="39">
        <v>28.365093847644264</v>
      </c>
      <c r="FS175" s="39">
        <v>-81.219086162648722</v>
      </c>
      <c r="FT175" s="39">
        <v>-79.585319837351278</v>
      </c>
      <c r="FU175" s="35">
        <v>45701</v>
      </c>
      <c r="FV175" s="20" t="s">
        <v>248</v>
      </c>
      <c r="FW175" s="20" t="s">
        <v>247</v>
      </c>
      <c r="FX175" s="20">
        <v>556</v>
      </c>
      <c r="FY175" s="20">
        <v>1</v>
      </c>
      <c r="FZ175" s="20">
        <v>1</v>
      </c>
      <c r="GA175" s="20">
        <v>17</v>
      </c>
      <c r="GB175" s="20">
        <v>0</v>
      </c>
      <c r="GC175" s="20">
        <v>0</v>
      </c>
      <c r="GD175" s="20">
        <v>0</v>
      </c>
      <c r="GE175" s="20">
        <v>0</v>
      </c>
      <c r="GF175" s="20">
        <v>0</v>
      </c>
      <c r="GG175" s="20">
        <v>0</v>
      </c>
      <c r="GH175" s="20">
        <v>0</v>
      </c>
      <c r="GI175" s="20">
        <v>0</v>
      </c>
      <c r="GJ175" s="20">
        <v>0</v>
      </c>
      <c r="GK175" s="34">
        <f>IF(GA175&lt;&gt;"",((GB175*0.125)+((GC175+GD175+GE175+GF175+GG175)*0.25)+((GH175+GI175+GJ175)*1))/GA175,"")</f>
        <v>0</v>
      </c>
      <c r="GL175" s="40">
        <v>45874</v>
      </c>
      <c r="GM175" s="40">
        <v>45904</v>
      </c>
      <c r="GN175" s="20" t="s">
        <v>237</v>
      </c>
      <c r="GO175" s="35">
        <v>45904</v>
      </c>
      <c r="GP175" s="20" t="s">
        <v>232</v>
      </c>
      <c r="GQ175" s="35">
        <v>45905</v>
      </c>
      <c r="HH175" s="41" t="str">
        <f>IF(GX175&lt;&gt;"",((GY175*0.125)+((GZ175+HA175+HB175+HC175+HD175)*0.25)+((HE175+HF175+HG175)*1))/GX175,"")</f>
        <v/>
      </c>
    </row>
    <row r="176" spans="1:216" ht="15" customHeight="1" x14ac:dyDescent="0.35">
      <c r="A176" s="11" t="s">
        <v>1380</v>
      </c>
      <c r="B176" s="12" t="s">
        <v>1381</v>
      </c>
      <c r="C176" s="13">
        <v>43009</v>
      </c>
      <c r="D176" s="13">
        <v>45940</v>
      </c>
      <c r="E176" s="14" t="s">
        <v>214</v>
      </c>
      <c r="F176" s="15" t="s">
        <v>1382</v>
      </c>
      <c r="G176" s="15" t="s">
        <v>1383</v>
      </c>
      <c r="H176" s="14" t="s">
        <v>1033</v>
      </c>
      <c r="I176" s="16">
        <v>32095</v>
      </c>
      <c r="J176" s="17">
        <v>16607</v>
      </c>
      <c r="K176" s="18">
        <f ca="1">IF(A176&lt;&gt;"",RANDBETWEEN(1,2000)," ")</f>
        <v>952</v>
      </c>
      <c r="L176" s="17" cm="1">
        <f t="array" ref="L176">IF(A176&lt;&gt;"",SUMPRODUCT(($E$2:$E$1303="Active") * (FK176 &gt;= $FM$2:$FM$1303) * (FK176 &lt;= $FN$2:$FN$1303) * (FL176 &gt;= $FO$2:$FO$1303) * (FL176 &lt;= $FP$2:$FP$1303)),"")</f>
        <v>3</v>
      </c>
      <c r="M176" s="17" cm="1">
        <f t="array" ref="M176">IF(A176&lt;&gt;"",SUMPRODUCT(($E$2:$E$1303="Active") * (FK176 &gt;= $FQ$2:$FQ$1303) * (FK176 &lt;= $FR$2:$FR$1303) * (FL176 &gt;= $FS$2:$FS$1303) * (FL176 &lt;= $FT$2:$FT$1303)),"")</f>
        <v>6</v>
      </c>
      <c r="N176" s="14" t="s">
        <v>287</v>
      </c>
      <c r="O176" s="14" t="s">
        <v>219</v>
      </c>
      <c r="P176" s="15" t="s">
        <v>1384</v>
      </c>
      <c r="Q176" s="14" t="s">
        <v>1385</v>
      </c>
      <c r="R176" s="15" t="s">
        <v>1386</v>
      </c>
      <c r="S176" s="14" t="s">
        <v>223</v>
      </c>
      <c r="T176" s="20" t="s">
        <v>224</v>
      </c>
      <c r="U176" s="21"/>
      <c r="V176" s="22"/>
      <c r="W176" s="22"/>
      <c r="X176" s="22"/>
      <c r="Y176" s="22"/>
      <c r="Z176" s="22"/>
      <c r="AA176" s="22" t="s">
        <v>542</v>
      </c>
      <c r="AB176" s="43">
        <v>45930.520833333328</v>
      </c>
      <c r="AC176" s="24">
        <v>46023</v>
      </c>
      <c r="AD176" s="25">
        <v>246</v>
      </c>
      <c r="AE176" s="25">
        <v>220</v>
      </c>
      <c r="AF176" s="26">
        <v>182</v>
      </c>
      <c r="AG176" s="20">
        <v>274</v>
      </c>
      <c r="AH176" s="22">
        <v>259</v>
      </c>
      <c r="AI176" s="26">
        <v>334</v>
      </c>
      <c r="AN176" s="27">
        <f>IF(COUNT(DV176,ES176,FJ176,GK176,HH176)&gt;0,AVERAGE(DV176,ES176,FJ176,GK176,HH176),"")</f>
        <v>0.22978787878787879</v>
      </c>
      <c r="AO176" s="28">
        <f>IF((E176&lt;&gt;""),COUNTA(AP176:BW176)+COUNTIF(T176,"No"),"")</f>
        <v>2</v>
      </c>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0" t="s">
        <v>224</v>
      </c>
      <c r="BQ176" s="29"/>
      <c r="BR176" s="29"/>
      <c r="BS176" s="29"/>
      <c r="BT176" s="29" t="s">
        <v>1387</v>
      </c>
      <c r="BU176" s="29"/>
      <c r="BV176" s="29"/>
      <c r="BW176" s="29"/>
      <c r="BX176" s="30">
        <v>43908</v>
      </c>
      <c r="BY176" s="30">
        <v>43915</v>
      </c>
      <c r="BZ176" s="14" t="s">
        <v>228</v>
      </c>
      <c r="CA176" s="30">
        <v>43978</v>
      </c>
      <c r="CB176" s="14" t="s">
        <v>232</v>
      </c>
      <c r="CC176" s="31">
        <v>43906</v>
      </c>
      <c r="CD176" s="32" t="s">
        <v>364</v>
      </c>
      <c r="CE176" s="33" t="s">
        <v>380</v>
      </c>
      <c r="CF176" s="33" t="s">
        <v>321</v>
      </c>
      <c r="CG176" s="29">
        <v>105</v>
      </c>
      <c r="CH176" s="29">
        <v>3</v>
      </c>
      <c r="CI176" s="29">
        <v>3</v>
      </c>
      <c r="CJ176" s="29">
        <v>15</v>
      </c>
      <c r="CK176" s="29">
        <v>0</v>
      </c>
      <c r="CL176" s="29">
        <v>1</v>
      </c>
      <c r="CM176" s="29">
        <v>0</v>
      </c>
      <c r="CN176" s="34">
        <f>IF(CJ176&gt;0,((CK176*0.125)+(CL176*0.25)+(CM176*1))/CJ176,"")</f>
        <v>1.6666666666666666E-2</v>
      </c>
      <c r="CO176" s="35">
        <v>44326</v>
      </c>
      <c r="CP176" s="35">
        <v>44330</v>
      </c>
      <c r="CQ176" s="20" t="s">
        <v>231</v>
      </c>
      <c r="CR176" s="35">
        <v>44349</v>
      </c>
      <c r="CS176" s="20" t="s">
        <v>232</v>
      </c>
      <c r="CT176" s="35">
        <v>44333</v>
      </c>
      <c r="CU176" s="35">
        <v>44531</v>
      </c>
      <c r="CV176" s="11" t="s">
        <v>228</v>
      </c>
      <c r="CW176" s="20" t="s">
        <v>233</v>
      </c>
      <c r="CX176" s="11" t="s">
        <v>234</v>
      </c>
      <c r="CY176" s="20">
        <v>105</v>
      </c>
      <c r="CZ176" s="36">
        <v>2</v>
      </c>
      <c r="DA176" s="36">
        <v>2</v>
      </c>
      <c r="DB176" s="36">
        <v>10</v>
      </c>
      <c r="DC176" s="36">
        <v>0</v>
      </c>
      <c r="DD176" s="36">
        <v>1</v>
      </c>
      <c r="DE176" s="36">
        <v>0</v>
      </c>
      <c r="DF176" s="36">
        <v>0</v>
      </c>
      <c r="DG176" s="36">
        <v>0</v>
      </c>
      <c r="DH176" s="37">
        <f>IF(DB176&gt;0,((DC176*0.125)+(DD176*0.25)+(DE176*0.25)+(DF176*1)+(DG176*1))/DB176,"")</f>
        <v>2.5000000000000001E-2</v>
      </c>
      <c r="DI176" s="35">
        <v>44896</v>
      </c>
      <c r="DJ176" s="20" t="s">
        <v>228</v>
      </c>
      <c r="DK176" s="20" t="s">
        <v>235</v>
      </c>
      <c r="DL176" s="20" t="s">
        <v>234</v>
      </c>
      <c r="DM176" s="20">
        <v>88</v>
      </c>
      <c r="DN176" s="20">
        <v>3</v>
      </c>
      <c r="DO176" s="20">
        <v>3</v>
      </c>
      <c r="DP176" s="20">
        <v>15</v>
      </c>
      <c r="DQ176" s="20">
        <v>0</v>
      </c>
      <c r="DR176" s="20">
        <v>0</v>
      </c>
      <c r="DS176" s="20">
        <v>0</v>
      </c>
      <c r="DT176" s="20">
        <v>1</v>
      </c>
      <c r="DU176" s="20">
        <v>0</v>
      </c>
      <c r="DV176" s="37" cm="1">
        <f t="array" ref="DV176">IF(AND(DI176:DP176&lt;&gt;""),((DQ176*0.125)+(DR176*0.25)+(DS176*0.25)+(DT176*1)+(DU176*1))/DP176,"")</f>
        <v>6.6666666666666666E-2</v>
      </c>
      <c r="DW176" s="35">
        <v>45440</v>
      </c>
      <c r="DX176" s="35">
        <v>45456</v>
      </c>
      <c r="DY176" s="20" t="s">
        <v>237</v>
      </c>
      <c r="DZ176" s="35">
        <v>45456</v>
      </c>
      <c r="EA176" s="35" t="s">
        <v>232</v>
      </c>
      <c r="EB176" s="38">
        <v>45457</v>
      </c>
      <c r="EC176" s="35">
        <v>45273</v>
      </c>
      <c r="ED176" s="20" t="s">
        <v>228</v>
      </c>
      <c r="EE176" s="20" t="s">
        <v>247</v>
      </c>
      <c r="EF176" s="20">
        <v>94</v>
      </c>
      <c r="EG176" s="20">
        <v>2</v>
      </c>
      <c r="EH176" s="20">
        <v>2</v>
      </c>
      <c r="EI176" s="20">
        <v>10</v>
      </c>
      <c r="EJ176" s="20">
        <v>0</v>
      </c>
      <c r="EK176" s="20">
        <v>0</v>
      </c>
      <c r="EL176" s="20">
        <v>0</v>
      </c>
      <c r="EM176" s="20">
        <v>0</v>
      </c>
      <c r="EN176" s="20">
        <v>0</v>
      </c>
      <c r="EO176" s="20">
        <v>0</v>
      </c>
      <c r="EP176" s="20">
        <v>1</v>
      </c>
      <c r="EQ176" s="20">
        <v>0</v>
      </c>
      <c r="ER176" s="20">
        <v>1</v>
      </c>
      <c r="ES176" s="34">
        <f>IF(EI176&lt;&gt;"",((EJ176*0.125)+((EK176+EL176+EM176+EN176+EO176)*0.25)+((EP176+EQ176+ER176)*1))/EI176,"")</f>
        <v>0.2</v>
      </c>
      <c r="ET176" s="35">
        <v>45399</v>
      </c>
      <c r="EU176" s="20" t="s">
        <v>248</v>
      </c>
      <c r="EV176" s="20" t="s">
        <v>247</v>
      </c>
      <c r="EW176" s="20">
        <v>145</v>
      </c>
      <c r="EX176" s="20">
        <v>3</v>
      </c>
      <c r="EY176" s="20">
        <v>3</v>
      </c>
      <c r="EZ176" s="28">
        <v>12</v>
      </c>
      <c r="FA176" s="20">
        <v>0</v>
      </c>
      <c r="FB176" s="20">
        <v>0</v>
      </c>
      <c r="FC176" s="20">
        <v>1</v>
      </c>
      <c r="FD176" s="20">
        <v>1</v>
      </c>
      <c r="FE176" s="20">
        <v>0</v>
      </c>
      <c r="FF176" s="20">
        <v>0</v>
      </c>
      <c r="FG176" s="20">
        <v>1</v>
      </c>
      <c r="FH176" s="20">
        <v>0</v>
      </c>
      <c r="FI176" s="20">
        <v>0</v>
      </c>
      <c r="FJ176" s="34">
        <f>IF(EZ176&lt;&gt;"",((FA176*0.125)+((FB176+FC176+FD176+FE176+FF176)*0.25)+((FG176+FH176+FI176)*1))/EZ176,"")</f>
        <v>0.125</v>
      </c>
      <c r="FK176" s="39">
        <v>30.031127000000001</v>
      </c>
      <c r="FL176" s="39">
        <v>-81.405634000000006</v>
      </c>
      <c r="FM176" s="39">
        <v>29.669301576177869</v>
      </c>
      <c r="FN176" s="39">
        <v>30.392952423822134</v>
      </c>
      <c r="FO176" s="39">
        <v>-81.823565160093111</v>
      </c>
      <c r="FP176" s="39">
        <v>-80.987702839906902</v>
      </c>
      <c r="FQ176" s="39">
        <v>29.307476152355736</v>
      </c>
      <c r="FR176" s="39">
        <v>30.754777847644267</v>
      </c>
      <c r="FS176" s="39">
        <v>-82.241496320186215</v>
      </c>
      <c r="FT176" s="39">
        <v>-80.569771679813798</v>
      </c>
      <c r="FU176" s="35">
        <v>45932</v>
      </c>
      <c r="FV176" s="20" t="s">
        <v>248</v>
      </c>
      <c r="FW176" s="20" t="s">
        <v>295</v>
      </c>
      <c r="FX176" s="20">
        <v>132</v>
      </c>
      <c r="FY176" s="20">
        <v>3</v>
      </c>
      <c r="FZ176" s="20">
        <v>3</v>
      </c>
      <c r="GA176" s="20">
        <v>11</v>
      </c>
      <c r="GB176" s="20">
        <v>0</v>
      </c>
      <c r="GC176" s="20">
        <v>0</v>
      </c>
      <c r="GD176" s="20">
        <v>0</v>
      </c>
      <c r="GE176" s="20">
        <v>1</v>
      </c>
      <c r="GF176" s="20">
        <v>0</v>
      </c>
      <c r="GG176" s="20">
        <v>0</v>
      </c>
      <c r="GH176" s="20">
        <v>2</v>
      </c>
      <c r="GI176" s="20">
        <v>0</v>
      </c>
      <c r="GJ176" s="20">
        <v>3</v>
      </c>
      <c r="GK176" s="46">
        <f>IF(GA176&lt;&gt;"",((GB176*0.125)+((GC176+GD176+GE176+GF176+GG176)*0.25)+((GH176+GI176+GJ176)*1))/GA176,"")</f>
        <v>0.47727272727272729</v>
      </c>
      <c r="GL176" s="40">
        <v>46114</v>
      </c>
      <c r="GM176" s="35">
        <v>46121</v>
      </c>
      <c r="GN176" s="20" t="s">
        <v>372</v>
      </c>
      <c r="GO176" s="35">
        <v>46121</v>
      </c>
      <c r="GP176" s="20" t="s">
        <v>232</v>
      </c>
      <c r="GR176" s="35">
        <v>46125</v>
      </c>
      <c r="GS176" s="20" t="s">
        <v>248</v>
      </c>
      <c r="GT176" s="20" t="s">
        <v>331</v>
      </c>
      <c r="GU176" s="20">
        <v>625</v>
      </c>
      <c r="GV176" s="20">
        <v>2</v>
      </c>
      <c r="GW176" s="20">
        <v>2</v>
      </c>
      <c r="GX176" s="20">
        <v>25</v>
      </c>
      <c r="GY176" s="20">
        <v>0</v>
      </c>
      <c r="GZ176" s="20">
        <v>0</v>
      </c>
      <c r="HA176" s="20">
        <v>0</v>
      </c>
      <c r="HB176" s="20">
        <v>0</v>
      </c>
      <c r="HC176" s="20">
        <v>0</v>
      </c>
      <c r="HD176" s="20">
        <v>0</v>
      </c>
      <c r="HE176" s="20">
        <v>5</v>
      </c>
      <c r="HF176" s="20">
        <v>0</v>
      </c>
      <c r="HG176" s="20">
        <v>2</v>
      </c>
      <c r="HH176" s="46">
        <f>IF(GX176&lt;&gt;"",((GY176*0.125)+((GZ176+HA176+HB176+HC176+HD176)*0.25)+((HE176+HF176+HG176)*1))/GX176,"")</f>
        <v>0.28000000000000003</v>
      </c>
    </row>
    <row r="177" spans="1:216" ht="15" customHeight="1" x14ac:dyDescent="0.35">
      <c r="A177" s="14" t="s">
        <v>1388</v>
      </c>
      <c r="B177" s="12" t="s">
        <v>1389</v>
      </c>
      <c r="C177" s="13">
        <v>43009</v>
      </c>
      <c r="D177" s="13">
        <v>45463</v>
      </c>
      <c r="E177" s="14" t="s">
        <v>214</v>
      </c>
      <c r="F177" s="15" t="s">
        <v>1390</v>
      </c>
      <c r="G177" s="15" t="s">
        <v>1391</v>
      </c>
      <c r="H177" s="14" t="s">
        <v>1033</v>
      </c>
      <c r="I177" s="16">
        <v>32221</v>
      </c>
      <c r="J177" s="17">
        <v>30961</v>
      </c>
      <c r="K177" s="18">
        <f ca="1">IF(A177&lt;&gt;"",RANDBETWEEN(1,2000)," ")</f>
        <v>1429</v>
      </c>
      <c r="L177" s="17" cm="1">
        <f t="array" ref="L177">IF(A177&lt;&gt;"",SUMPRODUCT(($E$2:$E$1303="Active") * (FK177 &gt;= $FM$2:$FM$1303) * (FK177 &lt;= $FN$2:$FN$1303) * (FL177 &gt;= $FO$2:$FO$1303) * (FL177 &lt;= $FP$2:$FP$1303)),"")</f>
        <v>4</v>
      </c>
      <c r="M177" s="17" cm="1">
        <f t="array" ref="M177">IF(A177&lt;&gt;"",SUMPRODUCT(($E$2:$E$1303="Active") * (FK177 &gt;= $FQ$2:$FQ$1303) * (FK177 &lt;= $FR$2:$FR$1303) * (FL177 &gt;= $FS$2:$FS$1303) * (FL177 &lt;= $FT$2:$FT$1303)),"")</f>
        <v>7</v>
      </c>
      <c r="N177" s="14" t="s">
        <v>218</v>
      </c>
      <c r="O177" s="14" t="s">
        <v>219</v>
      </c>
      <c r="P177" s="15" t="s">
        <v>1392</v>
      </c>
      <c r="Q177" s="14" t="s">
        <v>1393</v>
      </c>
      <c r="R177" s="15" t="s">
        <v>1394</v>
      </c>
      <c r="S177" s="14" t="s">
        <v>224</v>
      </c>
      <c r="T177" s="20" t="s">
        <v>224</v>
      </c>
      <c r="U177" s="21"/>
      <c r="V177" s="22"/>
      <c r="W177" s="22"/>
      <c r="X177" s="22"/>
      <c r="Y177" s="22"/>
      <c r="Z177" s="22"/>
      <c r="AA177" s="22" t="s">
        <v>542</v>
      </c>
      <c r="AB177" s="43">
        <v>46008.510416666664</v>
      </c>
      <c r="AC177" s="24">
        <v>46023</v>
      </c>
      <c r="AD177" s="25">
        <v>5</v>
      </c>
      <c r="AE177" s="25">
        <v>6</v>
      </c>
      <c r="AF177" s="26">
        <v>40</v>
      </c>
      <c r="AG177" s="20">
        <v>65</v>
      </c>
      <c r="AH177" s="22">
        <v>83</v>
      </c>
      <c r="AI177" s="26">
        <v>146</v>
      </c>
      <c r="AN177" s="27">
        <f>IF(COUNT(DV177,ES177,FJ177,GK177,HH177)&gt;0,AVERAGE(DV177,ES177,FJ177,GK177,HH177),"")</f>
        <v>7.2916666666666671E-2</v>
      </c>
      <c r="AO177" s="28">
        <f>IF((E177&lt;&gt;""),COUNTA(AP177:BW177)+COUNTIF(T177,"No"),"")</f>
        <v>0</v>
      </c>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30">
        <v>43909</v>
      </c>
      <c r="BY177" s="30">
        <v>43915</v>
      </c>
      <c r="BZ177" s="14" t="s">
        <v>228</v>
      </c>
      <c r="CA177" s="30">
        <v>43978</v>
      </c>
      <c r="CB177" s="14" t="s">
        <v>232</v>
      </c>
      <c r="CC177" s="31">
        <v>43993</v>
      </c>
      <c r="CD177" s="32" t="s">
        <v>248</v>
      </c>
      <c r="CE177" s="33" t="s">
        <v>282</v>
      </c>
      <c r="CF177" s="33" t="s">
        <v>247</v>
      </c>
      <c r="CG177" s="29">
        <v>87</v>
      </c>
      <c r="CH177" s="29">
        <v>2</v>
      </c>
      <c r="CI177" s="29">
        <v>2</v>
      </c>
      <c r="CJ177" s="29">
        <v>10</v>
      </c>
      <c r="CK177" s="29">
        <v>0</v>
      </c>
      <c r="CL177" s="29">
        <v>0</v>
      </c>
      <c r="CM177" s="29">
        <v>1</v>
      </c>
      <c r="CN177" s="34">
        <f>IF(CJ177&gt;0,((CK177*0.125)+(CL177*0.25)+(CM177*1))/CJ177,"")</f>
        <v>0.1</v>
      </c>
      <c r="CO177" s="35">
        <v>44866</v>
      </c>
      <c r="CP177" s="35">
        <v>44880</v>
      </c>
      <c r="CQ177" s="20" t="s">
        <v>237</v>
      </c>
      <c r="CR177" s="35">
        <v>44880</v>
      </c>
      <c r="CS177" s="20" t="s">
        <v>232</v>
      </c>
      <c r="CT177" s="35">
        <v>44886</v>
      </c>
      <c r="CV177" s="11" t="s">
        <v>228</v>
      </c>
      <c r="CW177" s="20" t="s">
        <v>233</v>
      </c>
      <c r="CX177" s="11" t="s">
        <v>234</v>
      </c>
      <c r="CY177" s="20">
        <v>0</v>
      </c>
      <c r="CZ177" s="36">
        <v>0</v>
      </c>
      <c r="DA177" s="36">
        <v>0</v>
      </c>
      <c r="DB177" s="36">
        <v>0</v>
      </c>
      <c r="DC177" s="36">
        <v>0</v>
      </c>
      <c r="DD177" s="36">
        <v>0</v>
      </c>
      <c r="DE177" s="36">
        <v>0</v>
      </c>
      <c r="DF177" s="36">
        <v>0</v>
      </c>
      <c r="DG177" s="36">
        <v>0</v>
      </c>
      <c r="DI177" s="35">
        <v>44896</v>
      </c>
      <c r="DJ177" s="20" t="s">
        <v>228</v>
      </c>
      <c r="DK177" s="20" t="s">
        <v>235</v>
      </c>
      <c r="DL177" s="20" t="s">
        <v>234</v>
      </c>
      <c r="DM177" s="20">
        <v>20</v>
      </c>
      <c r="DN177" s="20">
        <v>2</v>
      </c>
      <c r="DO177" s="20">
        <v>2</v>
      </c>
      <c r="DP177" s="20">
        <v>8</v>
      </c>
      <c r="DQ177" s="20">
        <v>0</v>
      </c>
      <c r="DR177" s="20">
        <v>0</v>
      </c>
      <c r="DS177" s="20">
        <v>1</v>
      </c>
      <c r="DT177" s="20">
        <v>0</v>
      </c>
      <c r="DU177" s="20">
        <v>1</v>
      </c>
      <c r="DV177" s="37" cm="1">
        <f t="array" ref="DV177">IF(AND(DI177:DP177&lt;&gt;""),((DQ177*0.125)+(DR177*0.25)+(DS177*0.25)+(DT177*1)+(DU177*1))/DP177,"")</f>
        <v>0.15625</v>
      </c>
      <c r="DW177" s="35">
        <v>45440</v>
      </c>
      <c r="DX177" s="35">
        <v>45455</v>
      </c>
      <c r="DY177" s="20" t="s">
        <v>237</v>
      </c>
      <c r="DZ177" s="35">
        <v>45455</v>
      </c>
      <c r="EA177" s="35" t="s">
        <v>232</v>
      </c>
      <c r="EB177" s="38">
        <v>45457</v>
      </c>
      <c r="EC177" s="35">
        <v>45244</v>
      </c>
      <c r="ED177" s="20" t="s">
        <v>248</v>
      </c>
      <c r="EE177" s="20" t="s">
        <v>247</v>
      </c>
      <c r="EF177" s="20">
        <v>20</v>
      </c>
      <c r="EG177" s="20">
        <v>2</v>
      </c>
      <c r="EH177" s="20">
        <v>2</v>
      </c>
      <c r="EI177" s="20">
        <v>10</v>
      </c>
      <c r="EJ177" s="20">
        <v>0</v>
      </c>
      <c r="EK177" s="20">
        <v>0</v>
      </c>
      <c r="EL177" s="20">
        <v>0</v>
      </c>
      <c r="EM177" s="20">
        <v>1</v>
      </c>
      <c r="EN177" s="20">
        <v>0</v>
      </c>
      <c r="EO177" s="20">
        <v>0</v>
      </c>
      <c r="EP177" s="20">
        <v>0</v>
      </c>
      <c r="EQ177" s="20">
        <v>0</v>
      </c>
      <c r="ER177" s="20">
        <v>0</v>
      </c>
      <c r="ES177" s="34">
        <f>IF(EI177&lt;&gt;"",((EJ177*0.125)+((EK177+EL177+EM177+EN177+EO177)*0.25)+((EP177+EQ177+ER177)*1))/EI177,"")</f>
        <v>2.5000000000000001E-2</v>
      </c>
      <c r="ET177" s="35">
        <v>45490</v>
      </c>
      <c r="EU177" s="20" t="s">
        <v>248</v>
      </c>
      <c r="EV177" s="20" t="s">
        <v>234</v>
      </c>
      <c r="EW177" s="20">
        <v>36</v>
      </c>
      <c r="EX177" s="20">
        <v>3</v>
      </c>
      <c r="EY177" s="20">
        <v>3</v>
      </c>
      <c r="EZ177" s="20">
        <v>5</v>
      </c>
      <c r="FA177" s="20">
        <v>0</v>
      </c>
      <c r="FB177" s="20">
        <v>0</v>
      </c>
      <c r="FC177" s="20">
        <v>0</v>
      </c>
      <c r="FD177" s="20">
        <v>0</v>
      </c>
      <c r="FE177" s="20">
        <v>0</v>
      </c>
      <c r="FF177" s="20">
        <v>0</v>
      </c>
      <c r="FG177" s="20">
        <v>0</v>
      </c>
      <c r="FH177" s="20">
        <v>0</v>
      </c>
      <c r="FI177" s="20">
        <v>0</v>
      </c>
      <c r="FJ177" s="34">
        <f>IF(EZ177&lt;&gt;"",((FA177*0.125)+((FB177+FC177+FD177+FE177+FF177)*0.25)+((FG177+FH177+FI177)*1))/EZ177,"")</f>
        <v>0</v>
      </c>
      <c r="FK177" s="39">
        <v>30.251028000000002</v>
      </c>
      <c r="FL177" s="39">
        <v>-81.852885999999998</v>
      </c>
      <c r="FM177" s="39">
        <v>29.889202576177869</v>
      </c>
      <c r="FN177" s="39">
        <v>30.612853423822134</v>
      </c>
      <c r="FO177" s="39">
        <v>-82.271749554096274</v>
      </c>
      <c r="FP177" s="39">
        <v>-81.434022445903722</v>
      </c>
      <c r="FQ177" s="39">
        <v>29.527377152355736</v>
      </c>
      <c r="FR177" s="39">
        <v>30.974678847644267</v>
      </c>
      <c r="FS177" s="39">
        <v>-82.690613108192565</v>
      </c>
      <c r="FT177" s="39">
        <v>-81.015158891807431</v>
      </c>
      <c r="FU177" s="35">
        <v>45880</v>
      </c>
      <c r="FV177" s="20" t="s">
        <v>248</v>
      </c>
      <c r="FW177" s="20" t="s">
        <v>355</v>
      </c>
      <c r="FX177" s="20">
        <v>39</v>
      </c>
      <c r="FY177" s="20">
        <v>2</v>
      </c>
      <c r="FZ177" s="20">
        <v>2</v>
      </c>
      <c r="GA177" s="20">
        <v>5</v>
      </c>
      <c r="GB177" s="20">
        <v>0</v>
      </c>
      <c r="GC177" s="20">
        <v>0</v>
      </c>
      <c r="GD177" s="20">
        <v>0</v>
      </c>
      <c r="GE177" s="20">
        <v>1</v>
      </c>
      <c r="GF177" s="20">
        <v>0</v>
      </c>
      <c r="GG177" s="20">
        <v>0</v>
      </c>
      <c r="GH177" s="20">
        <v>0</v>
      </c>
      <c r="GI177" s="20">
        <v>0</v>
      </c>
      <c r="GJ177" s="20">
        <v>0</v>
      </c>
      <c r="GK177" s="34">
        <f>IF(GA177&lt;&gt;"",((GB177*0.125)+((GC177+GD177+GE177+GF177+GG177)*0.25)+((GH177+GI177+GJ177)*1))/GA177,"")</f>
        <v>0.05</v>
      </c>
      <c r="GP177" s="20" t="s">
        <v>232</v>
      </c>
      <c r="GR177" s="35">
        <v>46045</v>
      </c>
      <c r="GS177" s="20" t="s">
        <v>248</v>
      </c>
      <c r="GT177" s="20" t="s">
        <v>247</v>
      </c>
      <c r="GU177" s="20">
        <v>53</v>
      </c>
      <c r="GV177" s="20">
        <v>2</v>
      </c>
      <c r="GW177" s="20">
        <v>2</v>
      </c>
      <c r="GX177" s="20">
        <v>15</v>
      </c>
      <c r="GY177" s="20">
        <v>0</v>
      </c>
      <c r="GZ177" s="20">
        <v>0</v>
      </c>
      <c r="HA177" s="20">
        <v>0</v>
      </c>
      <c r="HB177" s="20">
        <v>0</v>
      </c>
      <c r="HC177" s="20">
        <v>0</v>
      </c>
      <c r="HD177" s="20">
        <v>0</v>
      </c>
      <c r="HE177" s="20">
        <v>0</v>
      </c>
      <c r="HF177" s="20">
        <v>0</v>
      </c>
      <c r="HG177" s="20">
        <f>1+1</f>
        <v>2</v>
      </c>
      <c r="HH177" s="34">
        <f>IF(GX177&lt;&gt;"",((GY177*0.125)+((GZ177+HA177+HB177+HC177+HD177)*0.25)+((HE177+HF177+HG177)*1))/GX177,"")</f>
        <v>0.13333333333333333</v>
      </c>
    </row>
    <row r="178" spans="1:216" ht="15" customHeight="1" x14ac:dyDescent="0.35">
      <c r="A178" s="11" t="s">
        <v>1395</v>
      </c>
      <c r="B178" s="12" t="s">
        <v>1396</v>
      </c>
      <c r="C178" s="13">
        <v>43009</v>
      </c>
      <c r="D178" s="13">
        <v>45727</v>
      </c>
      <c r="E178" s="14" t="s">
        <v>214</v>
      </c>
      <c r="F178" s="15" t="s">
        <v>1397</v>
      </c>
      <c r="G178" s="15" t="s">
        <v>1398</v>
      </c>
      <c r="H178" s="14" t="s">
        <v>1033</v>
      </c>
      <c r="I178" s="16">
        <v>32174</v>
      </c>
      <c r="J178" s="17">
        <v>53097</v>
      </c>
      <c r="K178" s="18">
        <f ca="1">IF(A178&lt;&gt;"",RANDBETWEEN(1,2000)," ")</f>
        <v>1936</v>
      </c>
      <c r="L178" s="17" cm="1">
        <f t="array" ref="L178">IF(A178&lt;&gt;"",SUMPRODUCT(($E$2:$E$1303="Active") * (FK178 &gt;= $FM$2:$FM$1303) * (FK178 &lt;= $FN$2:$FN$1303) * (FL178 &gt;= $FO$2:$FO$1303) * (FL178 &lt;= $FP$2:$FP$1303)),"")</f>
        <v>3</v>
      </c>
      <c r="M178" s="17" cm="1">
        <f t="array" ref="M178">IF(A178&lt;&gt;"",SUMPRODUCT(($E$2:$E$1303="Active") * (FK178 &gt;= $FQ$2:$FQ$1303) * (FK178 &lt;= $FR$2:$FR$1303) * (FL178 &gt;= $FS$2:$FS$1303) * (FL178 &lt;= $FT$2:$FT$1303)),"")</f>
        <v>8</v>
      </c>
      <c r="N178" s="14" t="s">
        <v>287</v>
      </c>
      <c r="O178" s="14" t="s">
        <v>219</v>
      </c>
      <c r="P178" s="15" t="s">
        <v>1399</v>
      </c>
      <c r="Q178" s="14" t="s">
        <v>1400</v>
      </c>
      <c r="R178" s="15" t="s">
        <v>1401</v>
      </c>
      <c r="S178" s="14" t="s">
        <v>224</v>
      </c>
      <c r="T178" s="20" t="s">
        <v>224</v>
      </c>
      <c r="U178" s="21"/>
      <c r="V178" s="22"/>
      <c r="W178" s="22"/>
      <c r="X178" s="22"/>
      <c r="Y178" s="22"/>
      <c r="Z178" s="22"/>
      <c r="AB178" s="43">
        <v>46021.416666666664</v>
      </c>
      <c r="AC178" s="24">
        <v>46023</v>
      </c>
      <c r="AD178" s="25">
        <v>141</v>
      </c>
      <c r="AE178" s="25">
        <v>110</v>
      </c>
      <c r="AF178" s="26">
        <v>102</v>
      </c>
      <c r="AG178" s="20">
        <v>123</v>
      </c>
      <c r="AH178" s="22">
        <v>159</v>
      </c>
      <c r="AI178" s="26">
        <v>225</v>
      </c>
      <c r="AN178" s="27">
        <f>IF(COUNT(DV178,ES178,FJ178,GK178,HH178)&gt;0,AVERAGE(DV178,ES178,FJ178,GK178,HH178),"")</f>
        <v>0.46250000000000002</v>
      </c>
      <c r="AO178" s="28">
        <f>IF((E178&lt;&gt;""),COUNTA(AP178:BW178)+COUNTIF(T178,"No"),"")</f>
        <v>0</v>
      </c>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30">
        <v>43908</v>
      </c>
      <c r="BY178" s="30">
        <v>43915</v>
      </c>
      <c r="BZ178" s="14" t="s">
        <v>228</v>
      </c>
      <c r="CA178" s="30">
        <v>43978</v>
      </c>
      <c r="CB178" s="14" t="s">
        <v>232</v>
      </c>
      <c r="CC178" s="31">
        <v>43951</v>
      </c>
      <c r="CD178" s="32" t="s">
        <v>228</v>
      </c>
      <c r="CE178" s="33" t="s">
        <v>282</v>
      </c>
      <c r="CF178" s="33" t="s">
        <v>247</v>
      </c>
      <c r="CG178" s="29">
        <v>63</v>
      </c>
      <c r="CH178" s="29">
        <v>3</v>
      </c>
      <c r="CI178" s="29">
        <v>3</v>
      </c>
      <c r="CJ178" s="29">
        <v>14</v>
      </c>
      <c r="CK178" s="29">
        <v>1</v>
      </c>
      <c r="CL178" s="29">
        <v>0</v>
      </c>
      <c r="CM178" s="29">
        <v>0</v>
      </c>
      <c r="CN178" s="34">
        <f>IF(CJ178&gt;0,((CK178*0.125)+(CL178*0.25)+(CM178*1))/CJ178,"")</f>
        <v>8.9285714285714281E-3</v>
      </c>
      <c r="CO178" s="35">
        <v>44669</v>
      </c>
      <c r="CP178" s="35">
        <v>44687</v>
      </c>
      <c r="CQ178" s="20" t="s">
        <v>237</v>
      </c>
      <c r="CR178" s="35">
        <v>44687</v>
      </c>
      <c r="CS178" s="20" t="s">
        <v>232</v>
      </c>
      <c r="CT178" s="35">
        <v>44694</v>
      </c>
      <c r="CU178" s="35">
        <v>44539</v>
      </c>
      <c r="CV178" s="11" t="s">
        <v>228</v>
      </c>
      <c r="CW178" s="20" t="s">
        <v>233</v>
      </c>
      <c r="CX178" s="11" t="s">
        <v>234</v>
      </c>
      <c r="CY178" s="20">
        <v>53</v>
      </c>
      <c r="CZ178" s="36">
        <v>1</v>
      </c>
      <c r="DA178" s="36">
        <v>1</v>
      </c>
      <c r="DB178" s="36">
        <v>5</v>
      </c>
      <c r="DC178" s="36">
        <v>0</v>
      </c>
      <c r="DD178" s="36">
        <v>0</v>
      </c>
      <c r="DE178" s="36">
        <v>1</v>
      </c>
      <c r="DF178" s="36">
        <v>0</v>
      </c>
      <c r="DG178" s="36">
        <v>0</v>
      </c>
      <c r="DH178" s="37">
        <f>IF(DB178&gt;0,((DC178*0.125)+(DD178*0.25)+(DE178*0.25)+(DF178*1)+(DG178*1))/DB178,"")</f>
        <v>0.05</v>
      </c>
      <c r="DI178" s="35">
        <v>44896</v>
      </c>
      <c r="DJ178" s="20" t="s">
        <v>228</v>
      </c>
      <c r="DK178" s="20" t="s">
        <v>235</v>
      </c>
      <c r="DL178" s="20" t="s">
        <v>234</v>
      </c>
      <c r="DM178" s="20">
        <v>57</v>
      </c>
      <c r="DN178" s="20">
        <v>1</v>
      </c>
      <c r="DO178" s="20">
        <v>1</v>
      </c>
      <c r="DP178" s="20">
        <v>5</v>
      </c>
      <c r="DQ178" s="20">
        <v>0</v>
      </c>
      <c r="DR178" s="20">
        <v>0</v>
      </c>
      <c r="DS178" s="20">
        <v>1</v>
      </c>
      <c r="DT178" s="20">
        <v>1</v>
      </c>
      <c r="DU178" s="20">
        <v>0</v>
      </c>
      <c r="DV178" s="49" cm="1">
        <f t="array" ref="DV178">IF(AND(DI178:DP178&lt;&gt;""),((DQ178*0.125)+(DR178*0.25)+(DS178*0.25)+(DT178*1)+(DU178*1))/DP178,"")</f>
        <v>0.25</v>
      </c>
      <c r="DW178" s="35">
        <v>45440</v>
      </c>
      <c r="DX178" s="35">
        <v>45455</v>
      </c>
      <c r="DY178" s="20" t="s">
        <v>237</v>
      </c>
      <c r="DZ178" s="35">
        <v>45455</v>
      </c>
      <c r="EA178" s="35" t="s">
        <v>232</v>
      </c>
      <c r="EB178" s="38">
        <v>45457</v>
      </c>
      <c r="EC178" s="35">
        <v>45224</v>
      </c>
      <c r="ED178" s="20" t="s">
        <v>248</v>
      </c>
      <c r="EE178" s="20" t="s">
        <v>247</v>
      </c>
      <c r="EF178" s="20">
        <v>45</v>
      </c>
      <c r="EG178" s="20">
        <v>1</v>
      </c>
      <c r="EH178" s="20">
        <v>1</v>
      </c>
      <c r="EI178" s="20">
        <v>5</v>
      </c>
      <c r="EJ178" s="20">
        <v>0</v>
      </c>
      <c r="EK178" s="20">
        <v>0</v>
      </c>
      <c r="EL178" s="20">
        <v>0</v>
      </c>
      <c r="EM178" s="20">
        <v>0</v>
      </c>
      <c r="EN178" s="20">
        <v>0</v>
      </c>
      <c r="EO178" s="20">
        <v>0</v>
      </c>
      <c r="EP178" s="20">
        <v>0</v>
      </c>
      <c r="EQ178" s="20">
        <v>0</v>
      </c>
      <c r="ER178" s="20">
        <v>0</v>
      </c>
      <c r="ES178" s="34">
        <f>IF(EI178&lt;&gt;"",((EJ178*0.125)+((EK178+EL178+EM178+EN178+EO178)*0.25)+((EP178+EQ178+ER178)*1))/EI178,"")</f>
        <v>0</v>
      </c>
      <c r="ET178" s="35">
        <v>45572</v>
      </c>
      <c r="EU178" s="20" t="s">
        <v>248</v>
      </c>
      <c r="EV178" s="20" t="s">
        <v>234</v>
      </c>
      <c r="EW178" s="20">
        <v>89</v>
      </c>
      <c r="EX178" s="20">
        <v>1</v>
      </c>
      <c r="EY178" s="20">
        <v>1</v>
      </c>
      <c r="EZ178" s="20">
        <v>7</v>
      </c>
      <c r="FA178" s="20">
        <v>0</v>
      </c>
      <c r="FB178" s="20">
        <v>0</v>
      </c>
      <c r="FC178" s="20">
        <v>0</v>
      </c>
      <c r="FD178" s="20">
        <v>0</v>
      </c>
      <c r="FE178" s="20">
        <v>0</v>
      </c>
      <c r="FF178" s="20">
        <v>0</v>
      </c>
      <c r="FG178" s="20">
        <v>7</v>
      </c>
      <c r="FH178" s="20">
        <v>0</v>
      </c>
      <c r="FI178" s="20">
        <v>0</v>
      </c>
      <c r="FJ178" s="46">
        <f>IF(EZ178&lt;&gt;"",((FA178*0.125)+((FB178+FC178+FD178+FE178+FF178)*0.25)+((FG178+FH178+FI178)*1))/EZ178,"")</f>
        <v>1</v>
      </c>
      <c r="FK178" s="39">
        <v>29.299226000000001</v>
      </c>
      <c r="FL178" s="39">
        <v>-81.186502000000004</v>
      </c>
      <c r="FM178" s="39">
        <v>28.937400576177868</v>
      </c>
      <c r="FN178" s="39">
        <v>29.661051423822133</v>
      </c>
      <c r="FO178" s="39">
        <v>-81.601403307021485</v>
      </c>
      <c r="FP178" s="39">
        <v>-80.771600692978524</v>
      </c>
      <c r="FQ178" s="39">
        <v>28.575575152355736</v>
      </c>
      <c r="FR178" s="39">
        <v>30.022876847644266</v>
      </c>
      <c r="FS178" s="39">
        <v>-82.01630461404298</v>
      </c>
      <c r="FT178" s="39">
        <v>-80.356699385957029</v>
      </c>
      <c r="FU178" s="35">
        <v>45719</v>
      </c>
      <c r="FV178" s="20" t="s">
        <v>248</v>
      </c>
      <c r="FW178" s="20" t="s">
        <v>247</v>
      </c>
      <c r="FX178" s="20">
        <v>70</v>
      </c>
      <c r="FY178" s="20">
        <v>2</v>
      </c>
      <c r="FZ178" s="20">
        <v>2</v>
      </c>
      <c r="GA178" s="20">
        <v>5</v>
      </c>
      <c r="GB178" s="20">
        <v>0</v>
      </c>
      <c r="GC178" s="20">
        <v>0</v>
      </c>
      <c r="GD178" s="20">
        <v>0</v>
      </c>
      <c r="GE178" s="20">
        <v>0</v>
      </c>
      <c r="GF178" s="20">
        <v>0</v>
      </c>
      <c r="GG178" s="20">
        <v>0</v>
      </c>
      <c r="GH178" s="20">
        <v>3</v>
      </c>
      <c r="GI178" s="20">
        <v>0</v>
      </c>
      <c r="GJ178" s="20">
        <v>0</v>
      </c>
      <c r="GK178" s="46">
        <f>IF(GA178&lt;&gt;"",((GB178*0.125)+((GC178+GD178+GE178+GF178+GG178)*0.25)+((GH178+GI178+GJ178)*1))/GA178,"")</f>
        <v>0.6</v>
      </c>
      <c r="GP178" s="20" t="s">
        <v>232</v>
      </c>
      <c r="HH178" s="34" t="str">
        <f>IF(GX178&lt;&gt;"",((GY178*0.125)+((GZ178+HA178+HB178+HC178+HD178)*0.25)+((HE178+HF178+HG178)*1))/GX178,"")</f>
        <v/>
      </c>
    </row>
    <row r="179" spans="1:216" ht="15" customHeight="1" x14ac:dyDescent="0.35">
      <c r="A179" s="11" t="s">
        <v>1402</v>
      </c>
      <c r="B179" s="12" t="s">
        <v>1403</v>
      </c>
      <c r="C179" s="13">
        <v>43009</v>
      </c>
      <c r="D179" s="13">
        <v>45463</v>
      </c>
      <c r="E179" s="14" t="s">
        <v>214</v>
      </c>
      <c r="F179" s="15" t="s">
        <v>1404</v>
      </c>
      <c r="G179" s="15" t="s">
        <v>1391</v>
      </c>
      <c r="H179" s="14" t="s">
        <v>1033</v>
      </c>
      <c r="I179" s="16">
        <v>32221</v>
      </c>
      <c r="J179" s="17">
        <v>30961</v>
      </c>
      <c r="K179" s="18">
        <f ca="1">IF(A179&lt;&gt;"",RANDBETWEEN(1,2000)," ")</f>
        <v>230</v>
      </c>
      <c r="L179" s="17" cm="1">
        <f t="array" ref="L179">IF(A179&lt;&gt;"",SUMPRODUCT(($E$2:$E$1303="Active") * (FK179 &gt;= $FM$2:$FM$1303) * (FK179 &lt;= $FN$2:$FN$1303) * (FL179 &gt;= $FO$2:$FO$1303) * (FL179 &lt;= $FP$2:$FP$1303)),"")</f>
        <v>4</v>
      </c>
      <c r="M179" s="17" cm="1">
        <f t="array" ref="M179">IF(A179&lt;&gt;"",SUMPRODUCT(($E$2:$E$1303="Active") * (FK179 &gt;= $FQ$2:$FQ$1303) * (FK179 &lt;= $FR$2:$FR$1303) * (FL179 &gt;= $FS$2:$FS$1303) * (FL179 &lt;= $FT$2:$FT$1303)),"")</f>
        <v>7</v>
      </c>
      <c r="N179" s="14" t="s">
        <v>287</v>
      </c>
      <c r="O179" s="14" t="s">
        <v>219</v>
      </c>
      <c r="P179" s="15" t="s">
        <v>1405</v>
      </c>
      <c r="Q179" s="14" t="s">
        <v>1406</v>
      </c>
      <c r="R179" s="15" t="s">
        <v>1407</v>
      </c>
      <c r="S179" s="14" t="s">
        <v>223</v>
      </c>
      <c r="T179" s="20" t="s">
        <v>224</v>
      </c>
      <c r="U179" s="21"/>
      <c r="V179" s="22"/>
      <c r="W179" s="22"/>
      <c r="X179" s="22"/>
      <c r="Y179" s="22"/>
      <c r="Z179" s="22"/>
      <c r="AA179" s="48" t="s">
        <v>347</v>
      </c>
      <c r="AB179" s="43">
        <v>45918.458333333328</v>
      </c>
      <c r="AC179" s="24">
        <v>46023</v>
      </c>
      <c r="AD179" s="25">
        <v>216</v>
      </c>
      <c r="AE179" s="25">
        <v>417</v>
      </c>
      <c r="AF179" s="26">
        <v>383</v>
      </c>
      <c r="AG179" s="20">
        <v>592</v>
      </c>
      <c r="AH179" s="22">
        <v>415</v>
      </c>
      <c r="AI179" s="26">
        <v>231</v>
      </c>
      <c r="AN179" s="27">
        <f>IF(COUNT(DV179,ES179,FJ179,GK179,HH179)&gt;0,AVERAGE(DV179,ES179,FJ179,GK179,HH179),"")</f>
        <v>8.7499999999999994E-2</v>
      </c>
      <c r="AO179" s="28">
        <f>IF((E179&lt;&gt;""),COUNTA(AP179:BW179)+COUNTIF(T179,"No"),"")</f>
        <v>0</v>
      </c>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30">
        <v>43909</v>
      </c>
      <c r="BY179" s="30">
        <v>43915</v>
      </c>
      <c r="BZ179" s="14" t="s">
        <v>226</v>
      </c>
      <c r="CA179" s="30">
        <v>43921</v>
      </c>
      <c r="CB179" s="14" t="s">
        <v>232</v>
      </c>
      <c r="CC179" s="31">
        <v>43906</v>
      </c>
      <c r="CD179" s="32" t="s">
        <v>364</v>
      </c>
      <c r="CE179" s="33" t="s">
        <v>380</v>
      </c>
      <c r="CF179" s="33" t="s">
        <v>321</v>
      </c>
      <c r="CG179" s="29">
        <v>150</v>
      </c>
      <c r="CH179" s="29">
        <v>1</v>
      </c>
      <c r="CI179" s="29">
        <v>1</v>
      </c>
      <c r="CJ179" s="29">
        <v>5</v>
      </c>
      <c r="CK179" s="29">
        <v>0</v>
      </c>
      <c r="CL179" s="29">
        <v>0</v>
      </c>
      <c r="CM179" s="29">
        <v>0</v>
      </c>
      <c r="CN179" s="34">
        <f>IF(CJ179&gt;0,((CK179*0.125)+(CL179*0.25)+(CM179*1))/CJ179,"")</f>
        <v>0</v>
      </c>
      <c r="CO179" s="35">
        <v>44326</v>
      </c>
      <c r="CP179" s="35">
        <v>44333</v>
      </c>
      <c r="CQ179" s="20" t="s">
        <v>231</v>
      </c>
      <c r="CR179" s="35">
        <v>44349</v>
      </c>
      <c r="CS179" s="20" t="s">
        <v>232</v>
      </c>
      <c r="CT179" s="35">
        <v>44333</v>
      </c>
      <c r="CU179" s="35">
        <v>44489</v>
      </c>
      <c r="CV179" s="20" t="s">
        <v>228</v>
      </c>
      <c r="CW179" s="20" t="s">
        <v>233</v>
      </c>
      <c r="CX179" s="11" t="s">
        <v>234</v>
      </c>
      <c r="CY179" s="20">
        <v>233</v>
      </c>
      <c r="CZ179" s="36">
        <v>1</v>
      </c>
      <c r="DA179" s="36">
        <v>1</v>
      </c>
      <c r="DB179" s="36">
        <v>5</v>
      </c>
      <c r="DC179" s="36">
        <v>0</v>
      </c>
      <c r="DD179" s="36">
        <v>0</v>
      </c>
      <c r="DE179" s="36">
        <v>0</v>
      </c>
      <c r="DF179" s="36">
        <v>0</v>
      </c>
      <c r="DG179" s="36">
        <v>0</v>
      </c>
      <c r="DH179" s="37">
        <f>IF(DB179&gt;0,((DC179*0.125)+(DD179*0.25)+(DE179*0.25)+(DF179*1)+(DG179*1))/DB179,"")</f>
        <v>0</v>
      </c>
      <c r="DI179" s="35">
        <v>44805</v>
      </c>
      <c r="DJ179" s="20" t="s">
        <v>228</v>
      </c>
      <c r="DK179" s="20" t="s">
        <v>235</v>
      </c>
      <c r="DL179" s="20" t="s">
        <v>234</v>
      </c>
      <c r="DM179" s="20">
        <v>183</v>
      </c>
      <c r="DN179" s="20">
        <v>1</v>
      </c>
      <c r="DO179" s="20">
        <v>1</v>
      </c>
      <c r="DP179" s="20">
        <v>5</v>
      </c>
      <c r="DQ179" s="20">
        <v>0</v>
      </c>
      <c r="DR179" s="20">
        <v>0</v>
      </c>
      <c r="DS179" s="20">
        <v>1</v>
      </c>
      <c r="DT179" s="20">
        <v>0</v>
      </c>
      <c r="DU179" s="20">
        <v>0</v>
      </c>
      <c r="DV179" s="37" cm="1">
        <f t="array" ref="DV179">IF(AND(DI179:DP179&lt;&gt;""),((DQ179*0.125)+(DR179*0.25)+(DS179*0.25)+(DT179*1)+(DU179*1))/DP179,"")</f>
        <v>0.05</v>
      </c>
      <c r="DW179" s="35">
        <v>45439</v>
      </c>
      <c r="DX179" s="35">
        <v>45455</v>
      </c>
      <c r="DY179" s="20" t="s">
        <v>237</v>
      </c>
      <c r="DZ179" s="35">
        <v>45455</v>
      </c>
      <c r="EA179" s="35" t="s">
        <v>232</v>
      </c>
      <c r="EB179" s="38">
        <v>45457</v>
      </c>
      <c r="EC179" s="35">
        <v>45290</v>
      </c>
      <c r="ED179" s="20" t="s">
        <v>228</v>
      </c>
      <c r="EE179" s="20" t="s">
        <v>247</v>
      </c>
      <c r="EF179" s="20">
        <v>198</v>
      </c>
      <c r="EG179" s="20">
        <v>1</v>
      </c>
      <c r="EH179" s="20">
        <v>1</v>
      </c>
      <c r="EI179" s="20">
        <v>5</v>
      </c>
      <c r="EJ179" s="20">
        <v>0</v>
      </c>
      <c r="EK179" s="20">
        <v>0</v>
      </c>
      <c r="EL179" s="20">
        <v>0</v>
      </c>
      <c r="EM179" s="20">
        <v>0</v>
      </c>
      <c r="EN179" s="20">
        <v>0</v>
      </c>
      <c r="EO179" s="20">
        <v>0</v>
      </c>
      <c r="EP179" s="20">
        <v>1</v>
      </c>
      <c r="EQ179" s="20">
        <v>0</v>
      </c>
      <c r="ER179" s="20">
        <v>0</v>
      </c>
      <c r="ES179" s="34">
        <f>IF(EI179&lt;&gt;"",((EJ179*0.125)+((EK179+EL179+EM179+EN179+EO179)*0.25)+((EP179+EQ179+ER179)*1))/EI179,"")</f>
        <v>0.2</v>
      </c>
      <c r="ET179" s="35">
        <v>45399</v>
      </c>
      <c r="EU179" s="20" t="s">
        <v>248</v>
      </c>
      <c r="EV179" s="20" t="s">
        <v>247</v>
      </c>
      <c r="EW179" s="20">
        <v>294</v>
      </c>
      <c r="EX179" s="20">
        <v>1</v>
      </c>
      <c r="EY179" s="20">
        <v>1</v>
      </c>
      <c r="EZ179" s="28">
        <v>25</v>
      </c>
      <c r="FA179" s="20">
        <v>0</v>
      </c>
      <c r="FB179" s="20">
        <v>0</v>
      </c>
      <c r="FC179" s="20">
        <v>1</v>
      </c>
      <c r="FD179" s="20">
        <v>1</v>
      </c>
      <c r="FE179" s="20">
        <v>0</v>
      </c>
      <c r="FF179" s="20">
        <v>0</v>
      </c>
      <c r="FG179" s="20">
        <v>2</v>
      </c>
      <c r="FH179" s="20">
        <v>0</v>
      </c>
      <c r="FI179" s="20">
        <v>0</v>
      </c>
      <c r="FJ179" s="34">
        <f>IF(EZ179&lt;&gt;"",((FA179*0.125)+((FB179+FC179+FD179+FE179+FF179)*0.25)+((FG179+FH179+FI179)*1))/EZ179,"")</f>
        <v>0.1</v>
      </c>
      <c r="FK179" s="39">
        <v>30.251028000000002</v>
      </c>
      <c r="FL179" s="39">
        <v>-81.852885999999998</v>
      </c>
      <c r="FM179" s="39">
        <v>29.889202576177869</v>
      </c>
      <c r="FN179" s="39">
        <v>30.612853423822134</v>
      </c>
      <c r="FO179" s="39">
        <v>-82.271749554096274</v>
      </c>
      <c r="FP179" s="39">
        <v>-81.434022445903722</v>
      </c>
      <c r="FQ179" s="39">
        <v>29.527377152355736</v>
      </c>
      <c r="FR179" s="39">
        <v>30.974678847644267</v>
      </c>
      <c r="FS179" s="39">
        <v>-82.690613108192565</v>
      </c>
      <c r="FT179" s="39">
        <v>-81.015158891807431</v>
      </c>
      <c r="FU179" s="35">
        <v>45881</v>
      </c>
      <c r="FV179" s="20" t="s">
        <v>248</v>
      </c>
      <c r="FW179" s="20" t="s">
        <v>355</v>
      </c>
      <c r="FX179" s="20">
        <v>118</v>
      </c>
      <c r="FY179" s="20">
        <v>1</v>
      </c>
      <c r="FZ179" s="20">
        <v>1</v>
      </c>
      <c r="GA179" s="20">
        <v>8</v>
      </c>
      <c r="GB179" s="20">
        <v>0</v>
      </c>
      <c r="GC179" s="20">
        <v>0</v>
      </c>
      <c r="GD179" s="20">
        <v>0</v>
      </c>
      <c r="GE179" s="20">
        <v>0</v>
      </c>
      <c r="GF179" s="20">
        <v>0</v>
      </c>
      <c r="GG179" s="20">
        <v>0</v>
      </c>
      <c r="GH179" s="20">
        <v>0</v>
      </c>
      <c r="GI179" s="20">
        <v>0</v>
      </c>
      <c r="GJ179" s="20">
        <v>0</v>
      </c>
      <c r="GK179" s="34">
        <f>IF(GA179&lt;&gt;"",((GB179*0.125)+((GC179+GD179+GE179+GF179+GG179)*0.25)+((GH179+GI179+GJ179)*1))/GA179,"")</f>
        <v>0</v>
      </c>
      <c r="GL179" s="40">
        <v>45867</v>
      </c>
      <c r="GM179" s="40">
        <v>45889</v>
      </c>
      <c r="GN179" s="20" t="s">
        <v>237</v>
      </c>
      <c r="GO179" s="35">
        <v>45889</v>
      </c>
      <c r="GP179" s="20" t="s">
        <v>232</v>
      </c>
      <c r="GQ179" s="35">
        <v>45905</v>
      </c>
      <c r="HH179" s="34" t="str">
        <f>IF(GX179&lt;&gt;"",((GY179*0.125)+((GZ179+HA179+HB179+HC179+HD179)*0.25)+((HE179+HF179+HG179)*1))/GX179,"")</f>
        <v/>
      </c>
    </row>
    <row r="180" spans="1:216" ht="15" customHeight="1" x14ac:dyDescent="0.35">
      <c r="A180" s="11" t="s">
        <v>1408</v>
      </c>
      <c r="B180" s="12" t="s">
        <v>1409</v>
      </c>
      <c r="C180" s="13">
        <v>43009</v>
      </c>
      <c r="D180" s="13"/>
      <c r="E180" s="14" t="s">
        <v>214</v>
      </c>
      <c r="F180" s="15" t="s">
        <v>1410</v>
      </c>
      <c r="G180" s="15" t="s">
        <v>1383</v>
      </c>
      <c r="H180" s="14" t="s">
        <v>1033</v>
      </c>
      <c r="I180" s="16">
        <v>32095</v>
      </c>
      <c r="J180" s="17">
        <v>16607</v>
      </c>
      <c r="K180" s="18">
        <f ca="1">IF(A180&lt;&gt;"",RANDBETWEEN(1,2000)," ")</f>
        <v>1692</v>
      </c>
      <c r="L180" s="17" cm="1">
        <f t="array" ref="L180">IF(A180&lt;&gt;"",SUMPRODUCT(($E$2:$E$1303="Active") * (FK180 &gt;= $FM$2:$FM$1303) * (FK180 &lt;= $FN$2:$FN$1303) * (FL180 &gt;= $FO$2:$FO$1303) * (FL180 &lt;= $FP$2:$FP$1303)),"")</f>
        <v>3</v>
      </c>
      <c r="M180" s="17" cm="1">
        <f t="array" ref="M180">IF(A180&lt;&gt;"",SUMPRODUCT(($E$2:$E$1303="Active") * (FK180 &gt;= $FQ$2:$FQ$1303) * (FK180 &lt;= $FR$2:$FR$1303) * (FL180 &gt;= $FS$2:$FS$1303) * (FL180 &lt;= $FT$2:$FT$1303)),"")</f>
        <v>6</v>
      </c>
      <c r="N180" s="14" t="s">
        <v>287</v>
      </c>
      <c r="O180" s="14" t="s">
        <v>219</v>
      </c>
      <c r="P180" s="15" t="s">
        <v>1411</v>
      </c>
      <c r="Q180" s="14" t="s">
        <v>1412</v>
      </c>
      <c r="R180" s="15" t="s">
        <v>1413</v>
      </c>
      <c r="S180" s="14" t="s">
        <v>223</v>
      </c>
      <c r="T180" s="20" t="s">
        <v>224</v>
      </c>
      <c r="U180" s="21"/>
      <c r="V180" s="22"/>
      <c r="W180" s="22"/>
      <c r="X180" s="22"/>
      <c r="Y180" s="22"/>
      <c r="Z180" s="22"/>
      <c r="AB180" s="43">
        <v>46021.416666666664</v>
      </c>
      <c r="AC180" s="24">
        <v>46023</v>
      </c>
      <c r="AD180" s="25">
        <v>122</v>
      </c>
      <c r="AE180" s="25">
        <v>148</v>
      </c>
      <c r="AF180" s="26">
        <v>134</v>
      </c>
      <c r="AG180" s="20">
        <v>103</v>
      </c>
      <c r="AH180" s="22">
        <v>106</v>
      </c>
      <c r="AI180" s="26">
        <v>119</v>
      </c>
      <c r="AN180" s="27">
        <f>IF(COUNT(DV180,ES180,FJ180,GK180,HH180)&gt;0,AVERAGE(DV180,ES180,FJ180,GK180,HH180),"")</f>
        <v>0</v>
      </c>
      <c r="AO180" s="28">
        <f>IF((E180&lt;&gt;""),COUNTA(AP180:BW180)+COUNTIF(T180,"No"),"")</f>
        <v>0</v>
      </c>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30">
        <v>43908</v>
      </c>
      <c r="BY180" s="30">
        <v>43915</v>
      </c>
      <c r="BZ180" s="14" t="s">
        <v>228</v>
      </c>
      <c r="CA180" s="30">
        <v>43978</v>
      </c>
      <c r="CB180" s="14" t="s">
        <v>232</v>
      </c>
      <c r="CC180" s="31">
        <v>43951</v>
      </c>
      <c r="CD180" s="32" t="s">
        <v>228</v>
      </c>
      <c r="CE180" s="33" t="s">
        <v>282</v>
      </c>
      <c r="CF180" s="33" t="s">
        <v>247</v>
      </c>
      <c r="CG180" s="29">
        <v>69</v>
      </c>
      <c r="CH180" s="29">
        <v>2</v>
      </c>
      <c r="CI180" s="29">
        <v>2</v>
      </c>
      <c r="CJ180" s="29">
        <v>7</v>
      </c>
      <c r="CK180" s="29">
        <v>0</v>
      </c>
      <c r="CL180" s="29">
        <v>1</v>
      </c>
      <c r="CM180" s="29">
        <v>0</v>
      </c>
      <c r="CN180" s="34">
        <f>IF(CJ180&gt;0,((CK180*0.125)+(CL180*0.25)+(CM180*1))/CJ180,"")</f>
        <v>3.5714285714285712E-2</v>
      </c>
      <c r="CO180" s="35">
        <v>44326</v>
      </c>
      <c r="CP180" s="35">
        <v>44333</v>
      </c>
      <c r="CQ180" s="20" t="s">
        <v>231</v>
      </c>
      <c r="CR180" s="35">
        <v>44348</v>
      </c>
      <c r="CS180" s="20" t="s">
        <v>232</v>
      </c>
      <c r="CT180" s="35">
        <v>44333</v>
      </c>
      <c r="CU180" s="35">
        <v>44501</v>
      </c>
      <c r="CV180" s="11" t="s">
        <v>226</v>
      </c>
      <c r="CW180" s="20" t="s">
        <v>233</v>
      </c>
      <c r="CX180" s="11" t="s">
        <v>234</v>
      </c>
      <c r="CY180" s="20">
        <v>82</v>
      </c>
      <c r="CZ180" s="36">
        <v>2</v>
      </c>
      <c r="DA180" s="36">
        <v>2</v>
      </c>
      <c r="DB180" s="36">
        <v>10</v>
      </c>
      <c r="DC180" s="36">
        <v>0</v>
      </c>
      <c r="DD180" s="36">
        <v>0</v>
      </c>
      <c r="DE180" s="36">
        <v>0</v>
      </c>
      <c r="DF180" s="36">
        <v>0</v>
      </c>
      <c r="DG180" s="36">
        <v>0</v>
      </c>
      <c r="DH180" s="37">
        <f>IF(DB180&gt;0,((DC180*0.125)+(DD180*0.25)+(DE180*0.25)+(DF180*1)+(DG180*1))/DB180,"")</f>
        <v>0</v>
      </c>
      <c r="DI180" s="35">
        <v>44835</v>
      </c>
      <c r="DJ180" s="20" t="s">
        <v>228</v>
      </c>
      <c r="DK180" s="20" t="s">
        <v>235</v>
      </c>
      <c r="DL180" s="20" t="s">
        <v>234</v>
      </c>
      <c r="DM180" s="20">
        <v>58</v>
      </c>
      <c r="DN180" s="20">
        <v>2</v>
      </c>
      <c r="DO180" s="20">
        <v>2</v>
      </c>
      <c r="DP180" s="20">
        <v>10</v>
      </c>
      <c r="DQ180" s="20">
        <v>0</v>
      </c>
      <c r="DR180" s="20">
        <v>0</v>
      </c>
      <c r="DS180" s="20">
        <v>0</v>
      </c>
      <c r="DT180" s="20">
        <v>0</v>
      </c>
      <c r="DU180" s="20">
        <v>0</v>
      </c>
      <c r="DV180" s="37" cm="1">
        <f t="array" ref="DV180">IF(AND(DI180:DP180&lt;&gt;""),((DQ180*0.125)+(DR180*0.25)+(DS180*0.25)+(DT180*1)+(DU180*1))/DP180,"")</f>
        <v>0</v>
      </c>
      <c r="DW180" s="35">
        <v>45440</v>
      </c>
      <c r="DX180" s="35">
        <v>45455</v>
      </c>
      <c r="DY180" s="20" t="s">
        <v>237</v>
      </c>
      <c r="DZ180" s="35">
        <v>45455</v>
      </c>
      <c r="EA180" s="35" t="s">
        <v>232</v>
      </c>
      <c r="EB180" s="38">
        <v>45457</v>
      </c>
      <c r="EC180" s="35">
        <v>45290</v>
      </c>
      <c r="ED180" s="20" t="s">
        <v>228</v>
      </c>
      <c r="EE180" s="20" t="s">
        <v>247</v>
      </c>
      <c r="EF180" s="20">
        <v>76</v>
      </c>
      <c r="EG180" s="20">
        <v>2</v>
      </c>
      <c r="EH180" s="20">
        <v>2</v>
      </c>
      <c r="EI180" s="20">
        <v>7</v>
      </c>
      <c r="EJ180" s="20">
        <v>0</v>
      </c>
      <c r="EK180" s="20">
        <v>0</v>
      </c>
      <c r="EL180" s="20">
        <v>0</v>
      </c>
      <c r="EM180" s="20">
        <v>0</v>
      </c>
      <c r="EN180" s="20">
        <v>0</v>
      </c>
      <c r="EO180" s="20">
        <v>0</v>
      </c>
      <c r="EP180" s="20">
        <v>0</v>
      </c>
      <c r="EQ180" s="20">
        <v>0</v>
      </c>
      <c r="ER180" s="20">
        <v>0</v>
      </c>
      <c r="ES180" s="34">
        <f>IF(EI180&lt;&gt;"",((EJ180*0.125)+((EK180+EL180+EM180+EN180+EO180)*0.25)+((EP180+EQ180+ER180)*1))/EI180,"")</f>
        <v>0</v>
      </c>
      <c r="ET180" s="35">
        <v>45512</v>
      </c>
      <c r="EU180" s="20" t="s">
        <v>248</v>
      </c>
      <c r="EV180" s="20" t="s">
        <v>234</v>
      </c>
      <c r="EW180" s="20">
        <v>67</v>
      </c>
      <c r="EX180" s="20">
        <v>2</v>
      </c>
      <c r="EY180" s="20">
        <v>2</v>
      </c>
      <c r="EZ180" s="20">
        <v>5</v>
      </c>
      <c r="FA180" s="20">
        <v>0</v>
      </c>
      <c r="FB180" s="20">
        <v>0</v>
      </c>
      <c r="FC180" s="20">
        <v>0</v>
      </c>
      <c r="FD180" s="20">
        <v>0</v>
      </c>
      <c r="FE180" s="20">
        <v>0</v>
      </c>
      <c r="FF180" s="20">
        <v>0</v>
      </c>
      <c r="FG180" s="20">
        <v>0</v>
      </c>
      <c r="FH180" s="20">
        <v>0</v>
      </c>
      <c r="FI180" s="20">
        <v>0</v>
      </c>
      <c r="FJ180" s="34">
        <v>0</v>
      </c>
      <c r="FK180" s="39">
        <v>30.031127000000001</v>
      </c>
      <c r="FL180" s="39">
        <v>-81.405634000000006</v>
      </c>
      <c r="FM180" s="39">
        <v>29.669301576177869</v>
      </c>
      <c r="FN180" s="39">
        <v>30.392952423822134</v>
      </c>
      <c r="FO180" s="39">
        <v>-81.823565160093111</v>
      </c>
      <c r="FP180" s="39">
        <v>-80.987702839906902</v>
      </c>
      <c r="FQ180" s="39">
        <v>29.307476152355736</v>
      </c>
      <c r="FR180" s="39">
        <v>30.754777847644267</v>
      </c>
      <c r="FS180" s="39">
        <v>-82.241496320186215</v>
      </c>
      <c r="FT180" s="39">
        <v>-80.569771679813798</v>
      </c>
      <c r="FU180" s="35">
        <v>45727</v>
      </c>
      <c r="FV180" s="20" t="s">
        <v>248</v>
      </c>
      <c r="FW180" s="20" t="s">
        <v>247</v>
      </c>
      <c r="FX180" s="20">
        <v>39</v>
      </c>
      <c r="FY180" s="20">
        <v>1</v>
      </c>
      <c r="FZ180" s="20">
        <v>1</v>
      </c>
      <c r="GA180" s="20">
        <v>5</v>
      </c>
      <c r="GB180" s="20">
        <v>0</v>
      </c>
      <c r="GC180" s="20">
        <v>0</v>
      </c>
      <c r="GD180" s="20">
        <v>0</v>
      </c>
      <c r="GE180" s="20">
        <v>0</v>
      </c>
      <c r="GF180" s="20">
        <v>0</v>
      </c>
      <c r="GG180" s="20">
        <v>0</v>
      </c>
      <c r="GH180" s="20">
        <v>0</v>
      </c>
      <c r="GI180" s="20">
        <v>0</v>
      </c>
      <c r="GJ180" s="20">
        <v>0</v>
      </c>
      <c r="GK180" s="34">
        <f>IF(GA180&lt;&gt;"",((GB180*0.125)+((GC180+GD180+GE180+GF180+GG180)*0.25)+((GH180+GI180+GJ180)*1))/GA180,"")</f>
        <v>0</v>
      </c>
      <c r="GP180" s="20" t="s">
        <v>232</v>
      </c>
    </row>
    <row r="181" spans="1:216" ht="15" customHeight="1" x14ac:dyDescent="0.35">
      <c r="A181" s="11" t="s">
        <v>1414</v>
      </c>
      <c r="B181" s="12" t="s">
        <v>1415</v>
      </c>
      <c r="C181" s="13">
        <v>43009</v>
      </c>
      <c r="D181" s="13">
        <v>45357</v>
      </c>
      <c r="E181" s="14" t="s">
        <v>214</v>
      </c>
      <c r="F181" s="15" t="s">
        <v>1416</v>
      </c>
      <c r="G181" s="15" t="s">
        <v>1391</v>
      </c>
      <c r="H181" s="14" t="s">
        <v>1033</v>
      </c>
      <c r="I181" s="16">
        <v>32225</v>
      </c>
      <c r="J181" s="17">
        <v>57441</v>
      </c>
      <c r="K181" s="18">
        <f ca="1">IF(A181&lt;&gt;"",RANDBETWEEN(1,2000)," ")</f>
        <v>166</v>
      </c>
      <c r="L181" s="17" cm="1">
        <f t="array" ref="L181">IF(A181&lt;&gt;"",SUMPRODUCT(($E$2:$E$1303="Active") * (FK181 &gt;= $FM$2:$FM$1303) * (FK181 &lt;= $FN$2:$FN$1303) * (FL181 &gt;= $FO$2:$FO$1303) * (FL181 &lt;= $FP$2:$FP$1303)),"")</f>
        <v>6</v>
      </c>
      <c r="M181" s="17" cm="1">
        <f t="array" ref="M181">IF(A181&lt;&gt;"",SUMPRODUCT(($E$2:$E$1303="Active") * (FK181 &gt;= $FQ$2:$FQ$1303) * (FK181 &lt;= $FR$2:$FR$1303) * (FL181 &gt;= $FS$2:$FS$1303) * (FL181 &lt;= $FT$2:$FT$1303)),"")</f>
        <v>7</v>
      </c>
      <c r="N181" s="14" t="s">
        <v>287</v>
      </c>
      <c r="O181" s="14" t="s">
        <v>219</v>
      </c>
      <c r="P181" s="19" t="s">
        <v>519</v>
      </c>
      <c r="Q181" s="14" t="s">
        <v>520</v>
      </c>
      <c r="R181" s="15" t="s">
        <v>1417</v>
      </c>
      <c r="S181" s="14" t="s">
        <v>223</v>
      </c>
      <c r="T181" s="20" t="s">
        <v>224</v>
      </c>
      <c r="U181" s="21"/>
      <c r="V181" s="22"/>
      <c r="W181" s="22"/>
      <c r="X181" s="22"/>
      <c r="Y181" s="22"/>
      <c r="Z181" s="22"/>
      <c r="AA181" s="22" t="s">
        <v>542</v>
      </c>
      <c r="AB181" s="43">
        <v>45930.416666666664</v>
      </c>
      <c r="AC181" s="24">
        <v>46023</v>
      </c>
      <c r="AD181" s="25">
        <v>172</v>
      </c>
      <c r="AE181" s="25">
        <v>142</v>
      </c>
      <c r="AF181" s="26">
        <v>294</v>
      </c>
      <c r="AG181" s="20">
        <v>345</v>
      </c>
      <c r="AH181" s="22">
        <v>253</v>
      </c>
      <c r="AI181" s="26">
        <v>322</v>
      </c>
      <c r="AN181" s="27">
        <f>IF(COUNT(DV181,ES181,FJ181,GK181,HH181)&gt;0,AVERAGE(DV181,ES181,FJ181,GK181,HH181),"")</f>
        <v>0.27310606060606057</v>
      </c>
      <c r="AO181" s="28">
        <f>IF((E181&lt;&gt;""),COUNTA(AP181:BW181)+COUNTIF(T181,"No"),"")</f>
        <v>0</v>
      </c>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30">
        <v>43909</v>
      </c>
      <c r="BY181" s="30">
        <v>43915</v>
      </c>
      <c r="BZ181" s="14" t="s">
        <v>226</v>
      </c>
      <c r="CA181" s="30">
        <v>43921</v>
      </c>
      <c r="CB181" s="14" t="s">
        <v>232</v>
      </c>
      <c r="CC181" s="31">
        <v>43906</v>
      </c>
      <c r="CD181" s="32" t="s">
        <v>364</v>
      </c>
      <c r="CE181" s="33" t="s">
        <v>380</v>
      </c>
      <c r="CF181" s="33" t="s">
        <v>321</v>
      </c>
      <c r="CG181" s="29">
        <v>87</v>
      </c>
      <c r="CH181" s="29">
        <v>3</v>
      </c>
      <c r="CI181" s="29">
        <v>3</v>
      </c>
      <c r="CJ181" s="29">
        <v>15</v>
      </c>
      <c r="CK181" s="29">
        <v>4</v>
      </c>
      <c r="CL181" s="29">
        <v>0</v>
      </c>
      <c r="CM181" s="29">
        <v>5</v>
      </c>
      <c r="CN181" s="34">
        <f>IF(CJ181&gt;0,((CK181*0.125)+(CL181*0.25)+(CM181*1))/CJ181,"")</f>
        <v>0.36666666666666664</v>
      </c>
      <c r="CO181" s="35">
        <v>44326</v>
      </c>
      <c r="CP181" s="35">
        <v>44330</v>
      </c>
      <c r="CQ181" s="20" t="s">
        <v>231</v>
      </c>
      <c r="CR181" s="35">
        <v>44349</v>
      </c>
      <c r="CS181" s="20" t="s">
        <v>232</v>
      </c>
      <c r="CT181" s="35">
        <v>44333</v>
      </c>
      <c r="CU181" s="35">
        <v>44263</v>
      </c>
      <c r="CV181" s="11" t="s">
        <v>228</v>
      </c>
      <c r="CW181" s="11" t="s">
        <v>293</v>
      </c>
      <c r="CX181" s="11" t="s">
        <v>247</v>
      </c>
      <c r="CY181" s="20">
        <v>96</v>
      </c>
      <c r="CZ181" s="36">
        <v>3</v>
      </c>
      <c r="DA181" s="36">
        <v>3</v>
      </c>
      <c r="DB181" s="36">
        <v>15</v>
      </c>
      <c r="DC181" s="36">
        <v>0</v>
      </c>
      <c r="DD181" s="36">
        <v>0</v>
      </c>
      <c r="DE181" s="36">
        <v>0</v>
      </c>
      <c r="DF181" s="36">
        <v>0</v>
      </c>
      <c r="DG181" s="36">
        <v>0</v>
      </c>
      <c r="DH181" s="37">
        <f>IF(DB181&gt;0,((DC181*0.125)+(DD181*0.25)+(DE181*0.25)+(DF181*1)+(DG181*1))/DB181,"")</f>
        <v>0</v>
      </c>
      <c r="DI181" s="35">
        <v>44835</v>
      </c>
      <c r="DJ181" s="20" t="s">
        <v>228</v>
      </c>
      <c r="DK181" s="20" t="s">
        <v>235</v>
      </c>
      <c r="DL181" s="20" t="s">
        <v>234</v>
      </c>
      <c r="DM181" s="20">
        <v>145</v>
      </c>
      <c r="DN181" s="20">
        <v>3</v>
      </c>
      <c r="DO181" s="20">
        <v>3</v>
      </c>
      <c r="DP181" s="20">
        <v>15</v>
      </c>
      <c r="DQ181" s="20">
        <v>0</v>
      </c>
      <c r="DR181" s="20">
        <v>0</v>
      </c>
      <c r="DS181" s="20">
        <v>0</v>
      </c>
      <c r="DT181" s="20">
        <v>0</v>
      </c>
      <c r="DU181" s="20">
        <v>0</v>
      </c>
      <c r="DV181" s="37" cm="1">
        <f t="array" ref="DV181">IF(AND(DI181:DP181&lt;&gt;""),((DQ181*0.125)+(DR181*0.25)+(DS181*0.25)+(DT181*1)+(DU181*1))/DP181,"")</f>
        <v>0</v>
      </c>
      <c r="DW181" s="35">
        <v>45440</v>
      </c>
      <c r="DX181" s="35">
        <v>45455</v>
      </c>
      <c r="DY181" s="20" t="s">
        <v>237</v>
      </c>
      <c r="DZ181" s="35">
        <v>45455</v>
      </c>
      <c r="EA181" s="35" t="s">
        <v>232</v>
      </c>
      <c r="EB181" s="38">
        <v>45457</v>
      </c>
      <c r="EC181" s="35">
        <v>45290</v>
      </c>
      <c r="ED181" s="20" t="s">
        <v>228</v>
      </c>
      <c r="EE181" s="20" t="s">
        <v>247</v>
      </c>
      <c r="EF181" s="20">
        <v>129</v>
      </c>
      <c r="EG181" s="20">
        <v>4</v>
      </c>
      <c r="EH181" s="20">
        <v>4</v>
      </c>
      <c r="EI181" s="20">
        <v>20</v>
      </c>
      <c r="EJ181" s="20">
        <v>0</v>
      </c>
      <c r="EK181" s="20">
        <v>0</v>
      </c>
      <c r="EL181" s="20">
        <v>0</v>
      </c>
      <c r="EM181" s="20">
        <v>0</v>
      </c>
      <c r="EN181" s="20">
        <v>0</v>
      </c>
      <c r="EO181" s="20">
        <v>0</v>
      </c>
      <c r="EP181" s="20">
        <v>0</v>
      </c>
      <c r="EQ181" s="20">
        <v>1</v>
      </c>
      <c r="ER181" s="20">
        <v>5</v>
      </c>
      <c r="ES181" s="46">
        <f>IF(EI181&lt;&gt;"",((EJ181*0.125)+((EK181+EL181+EM181+EN181+EO181)*0.25)+((EP181+EQ181+ER181)*1))/EI181,"")</f>
        <v>0.3</v>
      </c>
      <c r="ET181" s="35">
        <v>45356</v>
      </c>
      <c r="EU181" s="20" t="s">
        <v>248</v>
      </c>
      <c r="EV181" s="20" t="s">
        <v>247</v>
      </c>
      <c r="EW181" s="20">
        <v>140</v>
      </c>
      <c r="EX181" s="20">
        <v>1</v>
      </c>
      <c r="EY181" s="20">
        <v>1</v>
      </c>
      <c r="EZ181" s="28">
        <v>11</v>
      </c>
      <c r="FA181" s="20">
        <v>0</v>
      </c>
      <c r="FB181" s="20">
        <v>0</v>
      </c>
      <c r="FC181" s="20">
        <v>0</v>
      </c>
      <c r="FD181" s="20">
        <v>1</v>
      </c>
      <c r="FE181" s="20">
        <v>0</v>
      </c>
      <c r="FF181" s="20">
        <v>0</v>
      </c>
      <c r="FG181" s="20">
        <v>0</v>
      </c>
      <c r="FH181" s="20">
        <v>3</v>
      </c>
      <c r="FI181" s="20">
        <v>4</v>
      </c>
      <c r="FJ181" s="46">
        <f>IF(EZ181&lt;&gt;"",((FA181*0.125)+((FB181+FC181+FD181+FE181+FF181)*0.25)+((FG181+FH181+FI181)*1))/EZ181,"")</f>
        <v>0.65909090909090906</v>
      </c>
      <c r="FK181" s="39">
        <v>30.353899999999999</v>
      </c>
      <c r="FL181" s="39">
        <v>-81.499067999999994</v>
      </c>
      <c r="FM181" s="39">
        <v>29.992074576177867</v>
      </c>
      <c r="FN181" s="39">
        <v>30.715725423822132</v>
      </c>
      <c r="FO181" s="39">
        <v>-81.918371291256477</v>
      </c>
      <c r="FP181" s="39">
        <v>-81.079764708743511</v>
      </c>
      <c r="FQ181" s="39">
        <v>29.630249152355734</v>
      </c>
      <c r="FR181" s="39">
        <v>31.077550847644265</v>
      </c>
      <c r="FS181" s="39">
        <v>-82.33767458251296</v>
      </c>
      <c r="FT181" s="39">
        <v>-80.660461417487028</v>
      </c>
      <c r="FU181" s="35">
        <v>45716</v>
      </c>
      <c r="FV181" s="20" t="s">
        <v>248</v>
      </c>
      <c r="FW181" s="20" t="s">
        <v>247</v>
      </c>
      <c r="FX181" s="20">
        <v>188</v>
      </c>
      <c r="FY181" s="20">
        <v>3</v>
      </c>
      <c r="FZ181" s="20">
        <v>3</v>
      </c>
      <c r="GA181" s="20">
        <v>15</v>
      </c>
      <c r="GB181" s="20">
        <v>0</v>
      </c>
      <c r="GC181" s="20">
        <v>0</v>
      </c>
      <c r="GD181" s="20">
        <v>0</v>
      </c>
      <c r="GE181" s="20">
        <v>0</v>
      </c>
      <c r="GF181" s="20">
        <v>0</v>
      </c>
      <c r="GG181" s="20">
        <v>0</v>
      </c>
      <c r="GH181" s="20">
        <v>1</v>
      </c>
      <c r="GI181" s="20">
        <v>0</v>
      </c>
      <c r="GJ181" s="20">
        <v>1</v>
      </c>
      <c r="GK181" s="34">
        <f>IF(GA181&lt;&gt;"",((GB181*0.125)+((GC181+GD181+GE181+GF181+GG181)*0.25)+((GH181+GI181+GJ181)*1))/GA181,"")</f>
        <v>0.13333333333333333</v>
      </c>
      <c r="GL181" s="40">
        <v>46114</v>
      </c>
      <c r="GM181" s="35">
        <v>46121</v>
      </c>
      <c r="GN181" s="20" t="s">
        <v>372</v>
      </c>
      <c r="GO181" s="35">
        <v>46121</v>
      </c>
      <c r="GP181" s="20" t="s">
        <v>232</v>
      </c>
      <c r="HH181" s="34" t="str">
        <f>IF(GX181&lt;&gt;"",((GY181*0.125)+((GZ181+HA181+HB181+HC181+HD181)*0.25)+((HE181+HF181+HG181)*1))/GX181,"")</f>
        <v/>
      </c>
    </row>
    <row r="182" spans="1:216" ht="15" hidden="1" customHeight="1" x14ac:dyDescent="0.35">
      <c r="A182" s="11" t="s">
        <v>1418</v>
      </c>
      <c r="B182" s="12" t="s">
        <v>1419</v>
      </c>
      <c r="C182" s="13">
        <v>43009</v>
      </c>
      <c r="D182" s="13">
        <v>45770</v>
      </c>
      <c r="E182" s="14" t="s">
        <v>1420</v>
      </c>
      <c r="F182" s="15" t="s">
        <v>1421</v>
      </c>
      <c r="G182" s="15" t="s">
        <v>1422</v>
      </c>
      <c r="H182" s="14" t="s">
        <v>1423</v>
      </c>
      <c r="I182" s="16">
        <v>39154</v>
      </c>
      <c r="J182" s="17">
        <v>9512</v>
      </c>
      <c r="K182" s="18">
        <f ca="1">IF(A182&lt;&gt;"",RANDBETWEEN(1,2000)," ")</f>
        <v>496</v>
      </c>
      <c r="L182" s="17" cm="1">
        <f t="array" ref="L182">IF(A182&lt;&gt;"",SUMPRODUCT(($E$2:$E$1303="Active") * (FK182 &gt;= $FM$2:$FM$1303) * (FK182 &lt;= $FN$2:$FN$1303) * (FL182 &gt;= $FO$2:$FO$1303) * (FL182 &lt;= $FP$2:$FP$1303)),"")</f>
        <v>2</v>
      </c>
      <c r="M182" s="17" cm="1">
        <f t="array" ref="M182">IF(A182&lt;&gt;"",SUMPRODUCT(($E$2:$E$1303="Active") * (FK182 &gt;= $FQ$2:$FQ$1303) * (FK182 &lt;= $FR$2:$FR$1303) * (FL182 &gt;= $FS$2:$FS$1303) * (FL182 &lt;= $FT$2:$FT$1303)),"")</f>
        <v>4</v>
      </c>
      <c r="N182" s="14" t="s">
        <v>218</v>
      </c>
      <c r="O182" s="14" t="s">
        <v>219</v>
      </c>
      <c r="P182" s="15" t="s">
        <v>1424</v>
      </c>
      <c r="Q182" s="14" t="s">
        <v>1425</v>
      </c>
      <c r="R182" s="15" t="s">
        <v>1426</v>
      </c>
      <c r="S182" s="14" t="s">
        <v>224</v>
      </c>
      <c r="T182" s="20" t="s">
        <v>224</v>
      </c>
      <c r="U182" s="21"/>
      <c r="V182" s="22"/>
      <c r="W182" s="22"/>
      <c r="X182" s="22"/>
      <c r="Y182" s="22"/>
      <c r="Z182" s="22"/>
      <c r="AA182" s="48"/>
      <c r="AB182" s="23">
        <v>45259</v>
      </c>
      <c r="AC182" s="63">
        <v>45748</v>
      </c>
      <c r="AD182" s="25">
        <v>108</v>
      </c>
      <c r="AE182" s="25">
        <v>162</v>
      </c>
      <c r="AF182" s="26">
        <v>186</v>
      </c>
      <c r="AG182" s="20">
        <v>163</v>
      </c>
      <c r="AH182" s="22">
        <v>0</v>
      </c>
      <c r="AI182" s="26">
        <v>0</v>
      </c>
      <c r="AN182" s="27">
        <f>IF(COUNT(DV182,ES182,FJ182,GK182,HH182)&gt;0,AVERAGE(DV182,ES182,FJ182,GK182,HH182),"")</f>
        <v>6.25E-2</v>
      </c>
      <c r="AO182" s="28">
        <f>IF((E182&lt;&gt;""),COUNTA(AP182:BW182)+COUNTIF(T182,"No"),"")</f>
        <v>0</v>
      </c>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30">
        <v>44097</v>
      </c>
      <c r="BY182" s="30">
        <v>44103</v>
      </c>
      <c r="BZ182" s="14" t="s">
        <v>226</v>
      </c>
      <c r="CA182" s="30">
        <v>44104</v>
      </c>
      <c r="CB182" s="14" t="s">
        <v>232</v>
      </c>
      <c r="CC182" s="31">
        <v>43907</v>
      </c>
      <c r="CD182" s="32" t="s">
        <v>364</v>
      </c>
      <c r="CE182" s="33" t="s">
        <v>291</v>
      </c>
      <c r="CF182" s="33" t="s">
        <v>292</v>
      </c>
      <c r="CG182" s="29">
        <v>216</v>
      </c>
      <c r="CH182" s="29">
        <v>5</v>
      </c>
      <c r="CI182" s="29">
        <v>5</v>
      </c>
      <c r="CJ182" s="29">
        <v>25</v>
      </c>
      <c r="CK182" s="29">
        <v>3</v>
      </c>
      <c r="CL182" s="29">
        <v>1</v>
      </c>
      <c r="CM182" s="29">
        <v>8</v>
      </c>
      <c r="CN182" s="34">
        <f>IF(CJ182&gt;0,((CK182*0.125)+(CL182*0.25)+(CM182*1))/CJ182,"")</f>
        <v>0.34499999999999997</v>
      </c>
      <c r="CR182" s="35"/>
      <c r="CS182" s="20" t="s">
        <v>232</v>
      </c>
      <c r="CU182" s="35">
        <v>44263</v>
      </c>
      <c r="CV182" s="11" t="s">
        <v>228</v>
      </c>
      <c r="CW182" s="11" t="s">
        <v>293</v>
      </c>
      <c r="CX182" s="11" t="s">
        <v>247</v>
      </c>
      <c r="CY182" s="20">
        <v>57</v>
      </c>
      <c r="CZ182" s="36">
        <v>3</v>
      </c>
      <c r="DA182" s="36">
        <v>3</v>
      </c>
      <c r="DB182" s="36">
        <v>15</v>
      </c>
      <c r="DC182" s="36">
        <v>0</v>
      </c>
      <c r="DD182" s="36">
        <v>0</v>
      </c>
      <c r="DE182" s="36">
        <v>0</v>
      </c>
      <c r="DF182" s="36">
        <v>0</v>
      </c>
      <c r="DG182" s="36">
        <v>1</v>
      </c>
      <c r="DH182" s="37">
        <f>IF(DB182&gt;0,((DC182*0.125)+(DD182*0.25)+(DE182*0.25)+(DF182*1)+(DG182*1))/DB182,"")</f>
        <v>6.6666666666666666E-2</v>
      </c>
      <c r="DI182" s="35">
        <v>44866</v>
      </c>
      <c r="DJ182" s="20" t="s">
        <v>228</v>
      </c>
      <c r="DK182" s="20" t="s">
        <v>235</v>
      </c>
      <c r="DL182" s="20" t="s">
        <v>234</v>
      </c>
      <c r="DM182" s="20">
        <v>86</v>
      </c>
      <c r="DN182" s="20">
        <v>2</v>
      </c>
      <c r="DO182" s="20">
        <v>2</v>
      </c>
      <c r="DP182" s="20">
        <v>10</v>
      </c>
      <c r="DQ182" s="20">
        <v>0</v>
      </c>
      <c r="DR182" s="20">
        <v>0</v>
      </c>
      <c r="DS182" s="20">
        <v>1</v>
      </c>
      <c r="DT182" s="20">
        <v>0</v>
      </c>
      <c r="DU182" s="20">
        <v>1</v>
      </c>
      <c r="DV182" s="37" cm="1">
        <f t="array" ref="DV182">IF(AND(DI182:DP182&lt;&gt;""),((DQ182*0.125)+(DR182*0.25)+(DS182*0.25)+(DT182*1)+(DU182*1))/DP182,"")</f>
        <v>0.125</v>
      </c>
      <c r="DW182" s="35">
        <v>45056</v>
      </c>
      <c r="DX182" s="35">
        <v>45062</v>
      </c>
      <c r="DY182" s="20" t="s">
        <v>237</v>
      </c>
      <c r="DZ182" s="35">
        <v>45062</v>
      </c>
      <c r="EA182" s="35" t="s">
        <v>232</v>
      </c>
      <c r="EB182" s="38">
        <v>45072</v>
      </c>
      <c r="EC182" s="35">
        <v>45251</v>
      </c>
      <c r="ED182" s="20" t="s">
        <v>248</v>
      </c>
      <c r="EE182" s="20" t="s">
        <v>247</v>
      </c>
      <c r="EF182" s="20">
        <v>100</v>
      </c>
      <c r="EG182" s="20">
        <v>2</v>
      </c>
      <c r="EH182" s="20">
        <v>2</v>
      </c>
      <c r="EI182" s="20">
        <v>10</v>
      </c>
      <c r="EJ182" s="20">
        <v>0</v>
      </c>
      <c r="EK182" s="20">
        <v>0</v>
      </c>
      <c r="EL182" s="20">
        <v>0</v>
      </c>
      <c r="EM182" s="20">
        <v>0</v>
      </c>
      <c r="EN182" s="20">
        <v>0</v>
      </c>
      <c r="EO182" s="20">
        <v>0</v>
      </c>
      <c r="EP182" s="20">
        <v>0</v>
      </c>
      <c r="EQ182" s="20">
        <v>0</v>
      </c>
      <c r="ER182" s="20">
        <v>0</v>
      </c>
      <c r="ES182" s="34">
        <f>IF(EI182&lt;&gt;"",((EJ182*0.125)+((EK182+EL182+EM182+EN182+EO182)*0.25)+((EP182+EQ182+ER182)*1))/EI182,"")</f>
        <v>0</v>
      </c>
      <c r="FG182" s="20"/>
      <c r="FJ182" s="34" t="str">
        <f>IF(EZ182&lt;&gt;"",((FA182*0.125)+((FB182+FC182+FD182+FE182+FF182)*0.25)+((FG182+FH182+FI182)*1))/EZ182,"")</f>
        <v/>
      </c>
      <c r="FK182" s="39">
        <v>32.214337999999998</v>
      </c>
      <c r="FL182" s="39">
        <v>-90.450179000000006</v>
      </c>
      <c r="FM182" s="39">
        <v>31.852512576177865</v>
      </c>
      <c r="FN182" s="39">
        <v>32.57616342382213</v>
      </c>
      <c r="FO182" s="39">
        <v>-90.8778384020479</v>
      </c>
      <c r="FP182" s="39">
        <v>-90.022519597952112</v>
      </c>
      <c r="FQ182" s="39">
        <v>31.490687152355733</v>
      </c>
      <c r="FR182" s="39">
        <v>32.937988847644263</v>
      </c>
      <c r="FS182" s="39">
        <v>-91.305497804095793</v>
      </c>
      <c r="FT182" s="39">
        <v>-89.594860195904218</v>
      </c>
      <c r="FU182" s="35"/>
      <c r="GK182" s="34" t="str">
        <f>IF(GA182&lt;&gt;"",((GB182*0.125)+((GC182+GD182+GE182+GF182+GG182)*0.25)+((GH182+GI182+GJ182)*1))/GA182,"")</f>
        <v/>
      </c>
      <c r="GN182"/>
      <c r="GO182" s="64"/>
      <c r="GP182" s="20" t="s">
        <v>232</v>
      </c>
      <c r="HH182" s="34" t="str">
        <f>IF(GX182&lt;&gt;"",((GY182*0.125)+((GZ182+HA182+HB182+HC182+HD182)*0.25)+((HE182+HF182+HG182)*1))/GX182,"")</f>
        <v/>
      </c>
    </row>
    <row r="183" spans="1:216" ht="15" hidden="1" customHeight="1" x14ac:dyDescent="0.35">
      <c r="A183" s="14" t="s">
        <v>1427</v>
      </c>
      <c r="B183" s="12" t="s">
        <v>1428</v>
      </c>
      <c r="C183" s="13">
        <v>43009</v>
      </c>
      <c r="D183" s="13">
        <v>45764</v>
      </c>
      <c r="E183" s="14" t="s">
        <v>1420</v>
      </c>
      <c r="F183" s="15" t="s">
        <v>1429</v>
      </c>
      <c r="G183" s="15" t="s">
        <v>1430</v>
      </c>
      <c r="H183" s="14" t="s">
        <v>1431</v>
      </c>
      <c r="I183" s="16">
        <v>18103</v>
      </c>
      <c r="J183" s="17">
        <v>48358</v>
      </c>
      <c r="K183" s="18">
        <f ca="1">IF(A183&lt;&gt;"",RANDBETWEEN(1,2000)," ")</f>
        <v>1383</v>
      </c>
      <c r="L183" s="17" cm="1">
        <f t="array" ref="L183">IF(A183&lt;&gt;"",SUMPRODUCT(($E$2:$E$1303="Active") * (FK183 &gt;= $FM$2:$FM$1303) * (FK183 &lt;= $FN$2:$FN$1303) * (FL183 &gt;= $FO$2:$FO$1303) * (FL183 &lt;= $FP$2:$FP$1303)),"")</f>
        <v>1</v>
      </c>
      <c r="M183" s="17" cm="1">
        <f t="array" ref="M183">IF(A183&lt;&gt;"",SUMPRODUCT(($E$2:$E$1303="Active") * (FK183 &gt;= $FQ$2:$FQ$1303) * (FK183 &lt;= $FR$2:$FR$1303) * (FL183 &gt;= $FS$2:$FS$1303) * (FL183 &lt;= $FT$2:$FT$1303)),"")</f>
        <v>13</v>
      </c>
      <c r="N183" s="14" t="s">
        <v>287</v>
      </c>
      <c r="O183" s="14" t="s">
        <v>219</v>
      </c>
      <c r="P183" s="15" t="s">
        <v>1432</v>
      </c>
      <c r="Q183" s="14" t="s">
        <v>1433</v>
      </c>
      <c r="R183" s="15" t="s">
        <v>1434</v>
      </c>
      <c r="S183" s="14" t="s">
        <v>223</v>
      </c>
      <c r="T183" s="20" t="s">
        <v>224</v>
      </c>
      <c r="U183" s="21"/>
      <c r="V183" s="22"/>
      <c r="W183" s="22"/>
      <c r="X183" s="22"/>
      <c r="Y183" s="22"/>
      <c r="Z183" s="22"/>
      <c r="AA183" s="48"/>
      <c r="AB183" s="23">
        <v>45324.5</v>
      </c>
      <c r="AC183" s="63">
        <v>45748</v>
      </c>
      <c r="AD183" s="25">
        <v>113</v>
      </c>
      <c r="AE183" s="25">
        <v>112</v>
      </c>
      <c r="AF183" s="26">
        <v>81</v>
      </c>
      <c r="AG183" s="20">
        <v>37</v>
      </c>
      <c r="AH183" s="22">
        <v>0</v>
      </c>
      <c r="AI183" s="26">
        <v>0</v>
      </c>
      <c r="AN183" s="27">
        <f>IF(COUNT(DV183,ES183,FJ183,GK183,HH183)&gt;0,AVERAGE(DV183,ES183,FJ183,GK183,HH183),"")</f>
        <v>0.35</v>
      </c>
      <c r="AO183" s="28">
        <f>IF((E183&lt;&gt;""),COUNTA(AP183:BW183)+COUNTIF(T183,"No"),"")</f>
        <v>0</v>
      </c>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30">
        <v>43879</v>
      </c>
      <c r="BY183" s="30">
        <v>43886</v>
      </c>
      <c r="BZ183" s="14" t="s">
        <v>226</v>
      </c>
      <c r="CA183" s="30">
        <v>43892</v>
      </c>
      <c r="CB183" s="14" t="s">
        <v>227</v>
      </c>
      <c r="CC183" s="31">
        <v>43951</v>
      </c>
      <c r="CD183" s="32" t="s">
        <v>228</v>
      </c>
      <c r="CE183" s="33" t="s">
        <v>282</v>
      </c>
      <c r="CF183" s="33" t="s">
        <v>247</v>
      </c>
      <c r="CG183" s="29">
        <v>107</v>
      </c>
      <c r="CH183" s="29">
        <v>2</v>
      </c>
      <c r="CI183" s="29">
        <v>2</v>
      </c>
      <c r="CJ183" s="29">
        <v>10</v>
      </c>
      <c r="CK183" s="29">
        <v>2</v>
      </c>
      <c r="CL183" s="29">
        <v>1</v>
      </c>
      <c r="CM183" s="29">
        <v>2</v>
      </c>
      <c r="CN183" s="34">
        <f>IF(CJ183&gt;0,((CK183*0.125)+(CL183*0.25)+(CM183*1))/CJ183,"")</f>
        <v>0.25</v>
      </c>
      <c r="CO183" s="35">
        <v>44425</v>
      </c>
      <c r="CP183" s="35">
        <v>44431</v>
      </c>
      <c r="CQ183" s="20" t="s">
        <v>507</v>
      </c>
      <c r="CR183" s="35">
        <v>44440</v>
      </c>
      <c r="CS183" s="20" t="s">
        <v>232</v>
      </c>
      <c r="CT183" s="35">
        <v>44432</v>
      </c>
      <c r="CU183" s="35">
        <v>44326</v>
      </c>
      <c r="CV183" s="11" t="s">
        <v>226</v>
      </c>
      <c r="CW183" s="11" t="s">
        <v>293</v>
      </c>
      <c r="CX183" s="11" t="s">
        <v>247</v>
      </c>
      <c r="CY183" s="20">
        <v>67</v>
      </c>
      <c r="CZ183" s="36">
        <v>1</v>
      </c>
      <c r="DA183" s="36">
        <v>1</v>
      </c>
      <c r="DB183" s="36">
        <v>5</v>
      </c>
      <c r="DC183" s="36">
        <v>0</v>
      </c>
      <c r="DD183" s="36">
        <v>0</v>
      </c>
      <c r="DE183" s="36">
        <v>1</v>
      </c>
      <c r="DF183" s="36">
        <v>0</v>
      </c>
      <c r="DG183" s="36">
        <v>2</v>
      </c>
      <c r="DH183" s="46">
        <f>IF(DB183&gt;0,((DC183*0.125)+(DD183*0.25)+(DE183*0.25)+(DF183*1)+(DG183*1))/DB183,"")</f>
        <v>0.45</v>
      </c>
      <c r="DI183" s="35">
        <v>44592</v>
      </c>
      <c r="DJ183" s="20" t="s">
        <v>228</v>
      </c>
      <c r="DK183" s="20" t="s">
        <v>294</v>
      </c>
      <c r="DL183" s="20" t="s">
        <v>247</v>
      </c>
      <c r="DM183" s="20">
        <v>55</v>
      </c>
      <c r="DN183" s="20">
        <v>1</v>
      </c>
      <c r="DO183" s="20">
        <v>1</v>
      </c>
      <c r="DP183" s="20">
        <v>5</v>
      </c>
      <c r="DQ183" s="20">
        <v>0</v>
      </c>
      <c r="DR183" s="20">
        <v>1</v>
      </c>
      <c r="DS183" s="20">
        <v>1</v>
      </c>
      <c r="DT183" s="20">
        <v>2</v>
      </c>
      <c r="DU183" s="20">
        <v>1</v>
      </c>
      <c r="DV183" s="49" cm="1">
        <f t="array" ref="DV183">IF(AND(DI183:DP183&lt;&gt;""),((DQ183*0.125)+(DR183*0.25)+(DS183*0.25)+(DT183*1)+(DU183*1))/DP183,"")</f>
        <v>0.7</v>
      </c>
      <c r="DW183" s="35">
        <v>45083</v>
      </c>
      <c r="DX183" s="35">
        <v>45085</v>
      </c>
      <c r="DY183" s="20" t="s">
        <v>237</v>
      </c>
      <c r="DZ183" s="35">
        <v>45086</v>
      </c>
      <c r="EA183" s="35" t="s">
        <v>232</v>
      </c>
      <c r="EB183" s="40">
        <v>45100</v>
      </c>
      <c r="EC183" s="35">
        <v>45210</v>
      </c>
      <c r="ED183" s="20" t="s">
        <v>248</v>
      </c>
      <c r="EE183" s="20" t="s">
        <v>247</v>
      </c>
      <c r="EF183" s="20">
        <v>36</v>
      </c>
      <c r="EG183" s="20">
        <v>1</v>
      </c>
      <c r="EH183" s="20">
        <v>1</v>
      </c>
      <c r="EI183" s="20">
        <v>5</v>
      </c>
      <c r="EJ183" s="20">
        <v>0</v>
      </c>
      <c r="EK183" s="20">
        <v>0</v>
      </c>
      <c r="EL183" s="20">
        <v>0</v>
      </c>
      <c r="EM183" s="20">
        <v>0</v>
      </c>
      <c r="EN183" s="20">
        <v>0</v>
      </c>
      <c r="EO183" s="20">
        <v>0</v>
      </c>
      <c r="EP183" s="20">
        <v>0</v>
      </c>
      <c r="EQ183" s="20">
        <v>0</v>
      </c>
      <c r="ER183" s="20">
        <v>0</v>
      </c>
      <c r="ES183" s="34">
        <f>IF(EI183&lt;&gt;"",((EJ183*0.125)+((EK183+EL183+EM183+EN183+EO183)*0.25)+((EP183+EQ183+ER183)*1))/EI183,"")</f>
        <v>0</v>
      </c>
      <c r="FG183" s="20"/>
      <c r="FJ183" s="34" t="str">
        <f>IF(EZ183&lt;&gt;"",((FA183*0.125)+((FB183+FC183+FD183+FE183+FF183)*0.25)+((FG183+FH183+FI183)*1))/EZ183,"")</f>
        <v/>
      </c>
      <c r="FK183" s="39">
        <v>40.573712</v>
      </c>
      <c r="FL183" s="39">
        <v>-75.481787999999995</v>
      </c>
      <c r="FM183" s="39">
        <v>40.211886576177868</v>
      </c>
      <c r="FN183" s="39">
        <v>40.935537423822133</v>
      </c>
      <c r="FO183" s="39">
        <v>-75.958143719786406</v>
      </c>
      <c r="FP183" s="39">
        <v>-75.005432280213583</v>
      </c>
      <c r="FQ183" s="39">
        <v>39.850061152355735</v>
      </c>
      <c r="FR183" s="39">
        <v>41.297362847644266</v>
      </c>
      <c r="FS183" s="39">
        <v>-76.434499439572818</v>
      </c>
      <c r="FT183" s="39">
        <v>-74.529076560427171</v>
      </c>
      <c r="FU183" s="35"/>
      <c r="GK183" s="34" t="str">
        <f>IF(GA183&lt;&gt;"",((GB183*0.125)+((GC183+GD183+GE183+GF183+GG183)*0.25)+((GH183+GI183+GJ183)*1))/GA183,"")</f>
        <v/>
      </c>
      <c r="GN183"/>
      <c r="GO183" s="64"/>
      <c r="GP183" s="20" t="s">
        <v>232</v>
      </c>
      <c r="HH183" s="34" t="str">
        <f>IF(GX183&lt;&gt;"",((GY183*0.125)+((GZ183+HA183+HB183+HC183+HD183)*0.25)+((HE183+HF183+HG183)*1))/GX183,"")</f>
        <v/>
      </c>
    </row>
    <row r="184" spans="1:216" ht="15" customHeight="1" x14ac:dyDescent="0.35">
      <c r="A184" s="11" t="s">
        <v>1435</v>
      </c>
      <c r="B184" s="12" t="s">
        <v>1436</v>
      </c>
      <c r="C184" s="13">
        <v>43009</v>
      </c>
      <c r="D184" s="13">
        <v>45891</v>
      </c>
      <c r="E184" s="14" t="s">
        <v>214</v>
      </c>
      <c r="F184" s="15" t="s">
        <v>1437</v>
      </c>
      <c r="G184" s="15" t="s">
        <v>1438</v>
      </c>
      <c r="H184" s="14" t="s">
        <v>1033</v>
      </c>
      <c r="I184" s="16">
        <v>32542</v>
      </c>
      <c r="J184" s="17">
        <v>3834</v>
      </c>
      <c r="K184" s="18">
        <f ca="1">IF(A184&lt;&gt;"",RANDBETWEEN(1,2000)," ")</f>
        <v>1861</v>
      </c>
      <c r="L184" s="17" cm="1">
        <f t="array" ref="L184">IF(A184&lt;&gt;"",SUMPRODUCT(($E$2:$E$1303="Active") * (FK184 &gt;= $FM$2:$FM$1303) * (FK184 &lt;= $FN$2:$FN$1303) * (FL184 &gt;= $FO$2:$FO$1303) * (FL184 &lt;= $FP$2:$FP$1303)),"")</f>
        <v>3</v>
      </c>
      <c r="M184" s="17" cm="1">
        <f t="array" ref="M184">IF(A184&lt;&gt;"",SUMPRODUCT(($E$2:$E$1303="Active") * (FK184 &gt;= $FQ$2:$FQ$1303) * (FK184 &lt;= $FR$2:$FR$1303) * (FL184 &gt;= $FS$2:$FS$1303) * (FL184 &lt;= $FT$2:$FT$1303)),"")</f>
        <v>5</v>
      </c>
      <c r="N184" s="14" t="s">
        <v>287</v>
      </c>
      <c r="O184" s="14" t="s">
        <v>219</v>
      </c>
      <c r="P184" s="15" t="s">
        <v>1439</v>
      </c>
      <c r="Q184" s="14" t="s">
        <v>1440</v>
      </c>
      <c r="R184" s="15" t="s">
        <v>1441</v>
      </c>
      <c r="S184" s="14" t="s">
        <v>224</v>
      </c>
      <c r="T184" s="20" t="s">
        <v>224</v>
      </c>
      <c r="U184" s="21"/>
      <c r="V184" s="22"/>
      <c r="W184" s="22"/>
      <c r="X184" s="22"/>
      <c r="Y184" s="22"/>
      <c r="Z184" s="22"/>
      <c r="AA184" s="48" t="s">
        <v>394</v>
      </c>
      <c r="AB184" s="43">
        <v>45955.458333333336</v>
      </c>
      <c r="AC184" s="24">
        <v>46023</v>
      </c>
      <c r="AD184" s="25">
        <v>234</v>
      </c>
      <c r="AE184" s="25">
        <v>265</v>
      </c>
      <c r="AF184" s="26">
        <v>300</v>
      </c>
      <c r="AG184" s="20">
        <v>259</v>
      </c>
      <c r="AH184" s="22">
        <v>180</v>
      </c>
      <c r="AI184" s="26">
        <v>45</v>
      </c>
      <c r="AN184" s="27">
        <f>IF(COUNT(DV184,ES184,FJ184,GK184,HH184)&gt;0,AVERAGE(DV184,ES184,FJ184,GK184,HH184),"")</f>
        <v>0.16205128205128205</v>
      </c>
      <c r="AO184" s="28">
        <f>IF((E184&lt;&gt;""),COUNTA(AP184:BW184)+COUNTIF(T184,"No"),"")</f>
        <v>0</v>
      </c>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30">
        <v>43787</v>
      </c>
      <c r="BY184" s="30">
        <v>43802</v>
      </c>
      <c r="BZ184" s="14" t="s">
        <v>228</v>
      </c>
      <c r="CA184" s="30">
        <v>43892</v>
      </c>
      <c r="CB184" s="14" t="s">
        <v>227</v>
      </c>
      <c r="CC184" s="31">
        <v>43832</v>
      </c>
      <c r="CD184" s="32" t="s">
        <v>228</v>
      </c>
      <c r="CE184" s="33" t="s">
        <v>291</v>
      </c>
      <c r="CF184" s="33" t="s">
        <v>292</v>
      </c>
      <c r="CG184" s="29">
        <v>238</v>
      </c>
      <c r="CH184" s="29">
        <v>4</v>
      </c>
      <c r="CI184" s="29">
        <v>4</v>
      </c>
      <c r="CJ184" s="29">
        <v>17</v>
      </c>
      <c r="CK184" s="29">
        <v>9</v>
      </c>
      <c r="CL184" s="29">
        <v>0</v>
      </c>
      <c r="CM184" s="29">
        <v>7</v>
      </c>
      <c r="CN184" s="53">
        <f>IF(CJ184&gt;0,((CK184*0.125)+(CL184*0.25)+(CM184*1))/CJ184,"")</f>
        <v>0.47794117647058826</v>
      </c>
      <c r="CO184" s="35">
        <v>44637</v>
      </c>
      <c r="CP184" s="35">
        <v>44671</v>
      </c>
      <c r="CQ184" s="20" t="s">
        <v>237</v>
      </c>
      <c r="CR184" s="35">
        <v>44672</v>
      </c>
      <c r="CS184" s="20" t="s">
        <v>232</v>
      </c>
      <c r="CT184" s="35">
        <v>44673</v>
      </c>
      <c r="CU184" s="35">
        <v>44257</v>
      </c>
      <c r="CV184" s="11" t="s">
        <v>228</v>
      </c>
      <c r="CW184" s="11" t="s">
        <v>293</v>
      </c>
      <c r="CX184" s="11" t="s">
        <v>247</v>
      </c>
      <c r="CY184" s="20">
        <v>116</v>
      </c>
      <c r="CZ184" s="36">
        <v>2</v>
      </c>
      <c r="DA184" s="36">
        <v>2</v>
      </c>
      <c r="DB184" s="36">
        <v>10</v>
      </c>
      <c r="DC184" s="36">
        <v>0</v>
      </c>
      <c r="DD184" s="36">
        <v>0</v>
      </c>
      <c r="DE184" s="36">
        <v>0</v>
      </c>
      <c r="DF184" s="36">
        <v>0</v>
      </c>
      <c r="DG184" s="36">
        <v>2</v>
      </c>
      <c r="DH184" s="37">
        <f>IF(DB184&gt;0,((DC184*0.125)+(DD184*0.25)+(DE184*0.25)+(DF184*1)+(DG184*1))/DB184,"")</f>
        <v>0.2</v>
      </c>
      <c r="DI184" s="35">
        <v>44743</v>
      </c>
      <c r="DJ184" s="20" t="s">
        <v>228</v>
      </c>
      <c r="DK184" s="20" t="s">
        <v>235</v>
      </c>
      <c r="DL184" s="20" t="s">
        <v>234</v>
      </c>
      <c r="DM184" s="20">
        <v>135</v>
      </c>
      <c r="DN184" s="20">
        <v>3</v>
      </c>
      <c r="DO184" s="20">
        <v>3</v>
      </c>
      <c r="DP184" s="20">
        <v>13</v>
      </c>
      <c r="DQ184" s="20">
        <v>0</v>
      </c>
      <c r="DR184" s="20">
        <v>0</v>
      </c>
      <c r="DS184" s="20">
        <v>0</v>
      </c>
      <c r="DT184" s="20">
        <v>0</v>
      </c>
      <c r="DU184" s="20">
        <v>1</v>
      </c>
      <c r="DV184" s="37" cm="1">
        <f t="array" ref="DV184">IF(AND(DI184:DP184&lt;&gt;""),((DQ184*0.125)+(DR184*0.25)+(DS184*0.25)+(DT184*1)+(DU184*1))/DP184,"")</f>
        <v>7.6923076923076927E-2</v>
      </c>
      <c r="DW184" s="35">
        <v>45456</v>
      </c>
      <c r="EA184" s="35" t="s">
        <v>232</v>
      </c>
      <c r="EB184" s="38">
        <v>45485</v>
      </c>
      <c r="EC184" s="35">
        <v>45273</v>
      </c>
      <c r="ED184" s="20" t="s">
        <v>228</v>
      </c>
      <c r="EE184" s="20" t="s">
        <v>247</v>
      </c>
      <c r="EF184" s="20">
        <v>158</v>
      </c>
      <c r="EG184" s="20">
        <v>3</v>
      </c>
      <c r="EH184" s="20">
        <v>3</v>
      </c>
      <c r="EI184" s="20">
        <v>15</v>
      </c>
      <c r="EJ184" s="20">
        <v>0</v>
      </c>
      <c r="EK184" s="20">
        <v>1</v>
      </c>
      <c r="EL184" s="20">
        <v>0</v>
      </c>
      <c r="EM184" s="20">
        <v>0</v>
      </c>
      <c r="EN184" s="20">
        <v>0</v>
      </c>
      <c r="EO184" s="20">
        <v>0</v>
      </c>
      <c r="EP184" s="20">
        <v>0</v>
      </c>
      <c r="EQ184" s="20">
        <v>1</v>
      </c>
      <c r="ER184" s="20">
        <v>3</v>
      </c>
      <c r="ES184" s="46">
        <f>IF(EI184&lt;&gt;"",((EJ184*0.125)+((EK184+EL184+EM184+EN184+EO184)*0.25)+((EP184+EQ184+ER184)*1))/EI184,"")</f>
        <v>0.28333333333333333</v>
      </c>
      <c r="ET184" s="35">
        <v>45359</v>
      </c>
      <c r="EU184" s="20" t="s">
        <v>228</v>
      </c>
      <c r="EV184" s="20" t="s">
        <v>247</v>
      </c>
      <c r="EW184" s="20">
        <v>131</v>
      </c>
      <c r="EX184" s="20">
        <v>4</v>
      </c>
      <c r="EY184" s="20">
        <v>1</v>
      </c>
      <c r="EZ184" s="28">
        <v>10</v>
      </c>
      <c r="FA184" s="20">
        <v>0</v>
      </c>
      <c r="FB184" s="20">
        <v>0</v>
      </c>
      <c r="FC184" s="20">
        <v>0</v>
      </c>
      <c r="FD184" s="20">
        <v>0</v>
      </c>
      <c r="FE184" s="20">
        <v>0</v>
      </c>
      <c r="FF184" s="20">
        <v>0</v>
      </c>
      <c r="FG184" s="20">
        <v>0</v>
      </c>
      <c r="FH184" s="20">
        <v>0</v>
      </c>
      <c r="FI184" s="20">
        <v>0</v>
      </c>
      <c r="FJ184" s="34">
        <f>IF(EZ184&lt;&gt;"",((FA184*0.125)+((FB184+FC184+FD184+FE184+FF184)*0.25)+((FG184+FH184+FI184)*1))/EZ184,"")</f>
        <v>0</v>
      </c>
      <c r="FK184" s="39">
        <v>30.55959</v>
      </c>
      <c r="FL184" s="39">
        <v>-86.706729999999993</v>
      </c>
      <c r="FM184" s="39">
        <v>30.197764576177867</v>
      </c>
      <c r="FN184" s="39">
        <v>30.921415423822133</v>
      </c>
      <c r="FO184" s="39">
        <v>-87.126919378246185</v>
      </c>
      <c r="FP184" s="39">
        <v>-86.286540621753801</v>
      </c>
      <c r="FQ184" s="39">
        <v>29.835939152355735</v>
      </c>
      <c r="FR184" s="39">
        <v>31.283240847644265</v>
      </c>
      <c r="FS184" s="39">
        <v>-87.547108756492378</v>
      </c>
      <c r="FT184" s="39">
        <v>-85.866351243507609</v>
      </c>
      <c r="FU184" s="35">
        <v>45757</v>
      </c>
      <c r="FV184" s="20" t="s">
        <v>248</v>
      </c>
      <c r="FW184" s="20" t="s">
        <v>258</v>
      </c>
      <c r="FX184" s="20">
        <v>48</v>
      </c>
      <c r="FY184" s="20">
        <v>1</v>
      </c>
      <c r="FZ184" s="20">
        <v>1</v>
      </c>
      <c r="GA184" s="20">
        <v>5</v>
      </c>
      <c r="GB184" s="20">
        <v>0</v>
      </c>
      <c r="GC184" s="20">
        <v>0</v>
      </c>
      <c r="GD184" s="20">
        <v>0</v>
      </c>
      <c r="GE184" s="20">
        <v>0</v>
      </c>
      <c r="GF184" s="20">
        <v>1</v>
      </c>
      <c r="GG184" s="20">
        <v>0</v>
      </c>
      <c r="GH184" s="20">
        <v>0</v>
      </c>
      <c r="GI184" s="20">
        <v>1</v>
      </c>
      <c r="GJ184" s="20">
        <v>1</v>
      </c>
      <c r="GK184" s="46">
        <f>IF(GA184&lt;&gt;"",((GB184*0.125)+((GC184+GD184+GE184+GF184+GG184)*0.25)+((GH184+GI184+GJ184)*1))/GA184,"")</f>
        <v>0.45</v>
      </c>
      <c r="GL184" s="40">
        <v>45866</v>
      </c>
      <c r="GM184" s="40">
        <v>45883</v>
      </c>
      <c r="GN184" s="20" t="s">
        <v>237</v>
      </c>
      <c r="GO184" s="35">
        <v>45883</v>
      </c>
      <c r="GP184" s="20" t="s">
        <v>232</v>
      </c>
      <c r="GQ184" s="35">
        <v>45905</v>
      </c>
      <c r="GR184" s="35">
        <v>46064</v>
      </c>
      <c r="GS184" s="20" t="s">
        <v>248</v>
      </c>
      <c r="GT184" s="20" t="s">
        <v>247</v>
      </c>
      <c r="GU184" s="20">
        <v>56</v>
      </c>
      <c r="GV184" s="20">
        <v>2</v>
      </c>
      <c r="GW184" s="20">
        <v>2</v>
      </c>
      <c r="GX184" s="20">
        <v>5</v>
      </c>
      <c r="GY184" s="20">
        <v>0</v>
      </c>
      <c r="GZ184" s="20">
        <v>0</v>
      </c>
      <c r="HA184" s="20">
        <v>0</v>
      </c>
      <c r="HB184" s="20">
        <v>0</v>
      </c>
      <c r="HC184" s="20">
        <v>0</v>
      </c>
      <c r="HD184" s="20">
        <v>0</v>
      </c>
      <c r="HE184" s="20">
        <v>0</v>
      </c>
      <c r="HF184" s="20">
        <v>0</v>
      </c>
      <c r="HG184" s="20">
        <v>0</v>
      </c>
      <c r="HH184" s="34">
        <f>IF(GX184&lt;&gt;"",((GY184*0.125)+((GZ184+HA184+HB184+HC184+HD184)*0.25)+((HE184+HF184+HG184)*1))/GX184,"")</f>
        <v>0</v>
      </c>
    </row>
    <row r="185" spans="1:216" ht="15" customHeight="1" x14ac:dyDescent="0.35">
      <c r="A185" s="11" t="s">
        <v>1442</v>
      </c>
      <c r="B185" s="12" t="s">
        <v>1443</v>
      </c>
      <c r="C185" s="40">
        <v>45747</v>
      </c>
      <c r="E185" s="11" t="s">
        <v>214</v>
      </c>
      <c r="F185" s="19" t="s">
        <v>1444</v>
      </c>
      <c r="G185" s="19" t="s">
        <v>414</v>
      </c>
      <c r="H185" s="11" t="s">
        <v>1033</v>
      </c>
      <c r="I185" s="42">
        <v>32901</v>
      </c>
      <c r="J185" s="17">
        <v>26286</v>
      </c>
      <c r="K185" s="18">
        <f ca="1">IF(A185&lt;&gt;"",RANDBETWEEN(1,2000)," ")</f>
        <v>1444</v>
      </c>
      <c r="L185" s="17" cm="1">
        <f t="array" ref="L185">IF(A185&lt;&gt;"",SUMPRODUCT(($E$2:$E$1303="Active") * (FK185 &gt;= $FM$2:$FM$1303) * (FK185 &lt;= $FN$2:$FN$1303) * (FL185 &gt;= $FO$2:$FO$1303) * (FL185 &lt;= $FP$2:$FP$1303)),"")</f>
        <v>3</v>
      </c>
      <c r="M185" s="17" cm="1">
        <f t="array" ref="M185">IF(A185&lt;&gt;"",SUMPRODUCT(($E$2:$E$1303="Active") * (FK185 &gt;= $FQ$2:$FQ$1303) * (FK185 &lt;= $FR$2:$FR$1303) * (FL185 &gt;= $FS$2:$FS$1303) * (FL185 &lt;= $FT$2:$FT$1303)),"")</f>
        <v>14</v>
      </c>
      <c r="N185" s="11" t="s">
        <v>218</v>
      </c>
      <c r="O185" s="11" t="s">
        <v>218</v>
      </c>
      <c r="P185" s="19" t="s">
        <v>1445</v>
      </c>
      <c r="Q185" s="11" t="s">
        <v>1446</v>
      </c>
      <c r="R185" s="19" t="s">
        <v>1447</v>
      </c>
      <c r="S185" s="11" t="s">
        <v>223</v>
      </c>
      <c r="T185" s="20" t="s">
        <v>224</v>
      </c>
      <c r="AA185" s="48" t="s">
        <v>274</v>
      </c>
      <c r="AB185" s="23">
        <v>46009.583333333336</v>
      </c>
      <c r="AC185" s="24">
        <v>46023</v>
      </c>
      <c r="AI185" s="26">
        <v>407</v>
      </c>
      <c r="AN185" s="27">
        <f>IF(COUNT(DV185,ES185,FJ185,GK185,HH185)&gt;0,AVERAGE(DV185,ES185,FJ185,GK185,HH185),"")</f>
        <v>0</v>
      </c>
      <c r="AO185" s="28">
        <f>IF((E185&lt;&gt;""),COUNTA(AP185:BW185)+COUNTIF(T185,"No"),"")</f>
        <v>0</v>
      </c>
      <c r="FK185" s="39">
        <v>28.074742000000001</v>
      </c>
      <c r="FL185" s="39">
        <v>-80.632605999999996</v>
      </c>
      <c r="FM185" s="39">
        <v>27.712916576177868</v>
      </c>
      <c r="FN185" s="39">
        <v>28.436567423822133</v>
      </c>
      <c r="FO185" s="39">
        <v>-81.042683421954862</v>
      </c>
      <c r="FP185" s="39">
        <v>-80.222528578045129</v>
      </c>
      <c r="FQ185" s="39">
        <v>27.351091152355735</v>
      </c>
      <c r="FR185" s="39">
        <v>28.798392847644266</v>
      </c>
      <c r="FS185" s="39">
        <v>-81.452760843909743</v>
      </c>
      <c r="FT185" s="39">
        <v>-79.812451156090248</v>
      </c>
      <c r="FU185" s="35">
        <v>45965</v>
      </c>
      <c r="FV185" s="20" t="s">
        <v>248</v>
      </c>
      <c r="FW185" s="20" t="s">
        <v>234</v>
      </c>
      <c r="FX185" s="20">
        <v>152</v>
      </c>
      <c r="FY185" s="20">
        <v>4</v>
      </c>
      <c r="FZ185" s="20">
        <v>4</v>
      </c>
      <c r="GA185" s="20">
        <v>8</v>
      </c>
      <c r="GB185" s="20">
        <v>0</v>
      </c>
      <c r="GC185" s="20">
        <v>0</v>
      </c>
      <c r="GD185" s="20">
        <v>0</v>
      </c>
      <c r="GE185" s="20">
        <v>0</v>
      </c>
      <c r="GF185" s="20">
        <v>0</v>
      </c>
      <c r="GG185" s="20">
        <v>0</v>
      </c>
      <c r="GH185" s="20">
        <v>0</v>
      </c>
      <c r="GI185" s="20">
        <v>0</v>
      </c>
      <c r="GJ185" s="20">
        <v>0</v>
      </c>
      <c r="GK185" s="34">
        <f>IF(GA185&lt;&gt;"",((GB185*0.125)+((GC185+GD185+GE185+GF185+GG185)*0.25)+((GH185+GI185+GJ185)*1))/GA185,"")</f>
        <v>0</v>
      </c>
      <c r="GP185" s="20" t="s">
        <v>232</v>
      </c>
      <c r="HH185" s="34" t="str">
        <f>IF(GX185&lt;&gt;"",((GY185*0.125)+((GZ185+HA185+HB185+HC185+HD185)*0.25)+((HE185+HF185+HG185)*1))/GX185,"")</f>
        <v/>
      </c>
    </row>
    <row r="186" spans="1:216" ht="15" customHeight="1" x14ac:dyDescent="0.35">
      <c r="A186" s="11" t="s">
        <v>1448</v>
      </c>
      <c r="B186" s="12" t="s">
        <v>1449</v>
      </c>
      <c r="C186" s="40">
        <v>45756</v>
      </c>
      <c r="E186" s="11" t="s">
        <v>214</v>
      </c>
      <c r="F186" s="19" t="s">
        <v>1450</v>
      </c>
      <c r="G186" s="19" t="s">
        <v>1451</v>
      </c>
      <c r="H186" s="11" t="s">
        <v>1033</v>
      </c>
      <c r="I186" s="42">
        <v>33023</v>
      </c>
      <c r="J186" s="17">
        <v>66749</v>
      </c>
      <c r="K186" s="18">
        <f ca="1">IF(A186&lt;&gt;"",RANDBETWEEN(1,2000)," ")</f>
        <v>1810</v>
      </c>
      <c r="L186" s="17" cm="1">
        <f t="array" ref="L186">IF(A186&lt;&gt;"",SUMPRODUCT(($E$2:$E$1303="Active") * (FK186 &gt;= $FM$2:$FM$1303) * (FK186 &lt;= $FN$2:$FN$1303) * (FL186 &gt;= $FO$2:$FO$1303) * (FL186 &lt;= $FP$2:$FP$1303)),"")</f>
        <v>8</v>
      </c>
      <c r="M186" s="17" cm="1">
        <f t="array" ref="M186">IF(A186&lt;&gt;"",SUMPRODUCT(($E$2:$E$1303="Active") * (FK186 &gt;= $FQ$2:$FQ$1303) * (FK186 &lt;= $FR$2:$FR$1303) * (FL186 &gt;= $FS$2:$FS$1303) * (FL186 &lt;= $FT$2:$FT$1303)),"")</f>
        <v>11</v>
      </c>
      <c r="N186" s="11" t="s">
        <v>218</v>
      </c>
      <c r="O186" s="11" t="s">
        <v>219</v>
      </c>
      <c r="P186" s="19" t="s">
        <v>1452</v>
      </c>
      <c r="Q186" s="11" t="s">
        <v>1453</v>
      </c>
      <c r="R186" s="19" t="s">
        <v>1454</v>
      </c>
      <c r="S186" s="11" t="s">
        <v>224</v>
      </c>
      <c r="T186" s="20" t="s">
        <v>224</v>
      </c>
      <c r="AA186" s="48" t="s">
        <v>274</v>
      </c>
      <c r="AB186" s="23">
        <v>46021.649305555555</v>
      </c>
      <c r="AC186" s="24">
        <v>46023</v>
      </c>
      <c r="AI186" s="26">
        <v>1303</v>
      </c>
      <c r="AN186" s="27">
        <f>IF(COUNT(DV186,ES186,FJ186,GK186,HH186)&gt;0,AVERAGE(DV186,ES186,FJ186,GK186,HH186),"")</f>
        <v>0.04</v>
      </c>
      <c r="AO186" s="28">
        <f>IF((E186&lt;&gt;""),COUNTA(AP186:BW186)+COUNTIF(T186,"No"),"")</f>
        <v>0</v>
      </c>
      <c r="FK186" s="39">
        <v>26.02722</v>
      </c>
      <c r="FL186" s="39">
        <v>-80.244353000000004</v>
      </c>
      <c r="FM186" s="39">
        <v>25.665394576177867</v>
      </c>
      <c r="FN186" s="39">
        <v>26.389045423822132</v>
      </c>
      <c r="FO186" s="39">
        <v>-80.647014015212363</v>
      </c>
      <c r="FP186" s="39">
        <v>-79.841691984787644</v>
      </c>
      <c r="FQ186" s="39">
        <v>25.303569152355735</v>
      </c>
      <c r="FR186" s="39">
        <v>26.750870847644265</v>
      </c>
      <c r="FS186" s="39">
        <v>-81.049675030424723</v>
      </c>
      <c r="FT186" s="39">
        <v>-79.439030969575285</v>
      </c>
      <c r="FU186" s="35">
        <v>45966</v>
      </c>
      <c r="FV186" s="20" t="s">
        <v>248</v>
      </c>
      <c r="FW186" s="20" t="s">
        <v>234</v>
      </c>
      <c r="FX186" s="20">
        <v>408</v>
      </c>
      <c r="FY186" s="20">
        <v>4</v>
      </c>
      <c r="FZ186" s="20">
        <v>4</v>
      </c>
      <c r="GA186" s="20">
        <v>25</v>
      </c>
      <c r="GB186" s="20">
        <v>0</v>
      </c>
      <c r="GC186" s="20">
        <v>0</v>
      </c>
      <c r="GD186" s="20">
        <v>0</v>
      </c>
      <c r="GE186" s="20">
        <v>0</v>
      </c>
      <c r="GF186" s="20">
        <v>0</v>
      </c>
      <c r="GG186" s="20">
        <v>0</v>
      </c>
      <c r="GH186" s="20">
        <v>1</v>
      </c>
      <c r="GI186" s="20">
        <v>0</v>
      </c>
      <c r="GJ186" s="20">
        <v>0</v>
      </c>
      <c r="GK186" s="34">
        <f>IF(GA186&lt;&gt;"",((GB186*0.125)+((GC186+GD186+GE186+GF186+GG186)*0.25)+((GH186+GI186+GJ186)*1))/GA186,"")</f>
        <v>0.04</v>
      </c>
      <c r="GP186" s="20" t="s">
        <v>232</v>
      </c>
      <c r="HH186" s="34" t="str">
        <f>IF(GX186&lt;&gt;"",((GY186*0.125)+((GZ186+HA186+HB186+HC186+HD186)*0.25)+((HE186+HF186+HG186)*1))/GX186,"")</f>
        <v/>
      </c>
    </row>
    <row r="187" spans="1:216" ht="15" hidden="1" customHeight="1" x14ac:dyDescent="0.35">
      <c r="A187" s="11" t="s">
        <v>1455</v>
      </c>
      <c r="B187" s="12" t="s">
        <v>1456</v>
      </c>
      <c r="C187" s="13">
        <v>43009</v>
      </c>
      <c r="D187" s="13">
        <v>45764</v>
      </c>
      <c r="E187" s="14" t="s">
        <v>1420</v>
      </c>
      <c r="F187" s="15" t="s">
        <v>1457</v>
      </c>
      <c r="G187" s="15" t="s">
        <v>475</v>
      </c>
      <c r="H187" s="14" t="s">
        <v>466</v>
      </c>
      <c r="I187" s="16">
        <v>85756</v>
      </c>
      <c r="J187" s="17">
        <v>35345</v>
      </c>
      <c r="K187" s="18">
        <f ca="1">IF(A187&lt;&gt;"",RANDBETWEEN(1,2000)," ")</f>
        <v>1987</v>
      </c>
      <c r="L187" s="17" cm="1">
        <f t="array" ref="L187">IF(A187&lt;&gt;"",SUMPRODUCT(($E$2:$E$1303="Active") * (FK187 &gt;= $FM$2:$FM$1303) * (FK187 &lt;= $FN$2:$FN$1303) * (FL187 &gt;= $FO$2:$FO$1303) * (FL187 &lt;= $FP$2:$FP$1303)),"")</f>
        <v>3</v>
      </c>
      <c r="M187" s="17" cm="1">
        <f t="array" ref="M187">IF(A187&lt;&gt;"",SUMPRODUCT(($E$2:$E$1303="Active") * (FK187 &gt;= $FQ$2:$FQ$1303) * (FK187 &lt;= $FR$2:$FR$1303) * (FL187 &gt;= $FS$2:$FS$1303) * (FL187 &lt;= $FT$2:$FT$1303)),"")</f>
        <v>3</v>
      </c>
      <c r="N187" s="14" t="s">
        <v>287</v>
      </c>
      <c r="O187" s="14" t="s">
        <v>219</v>
      </c>
      <c r="P187" s="15" t="s">
        <v>1458</v>
      </c>
      <c r="Q187" s="14" t="s">
        <v>1459</v>
      </c>
      <c r="R187" s="15" t="s">
        <v>1460</v>
      </c>
      <c r="S187" s="14" t="s">
        <v>223</v>
      </c>
      <c r="T187" s="20" t="s">
        <v>224</v>
      </c>
      <c r="U187" s="21" t="s">
        <v>224</v>
      </c>
      <c r="V187" s="22"/>
      <c r="W187" s="22"/>
      <c r="X187" s="22" t="s">
        <v>224</v>
      </c>
      <c r="Y187" s="22"/>
      <c r="Z187" s="22"/>
      <c r="AA187" s="48"/>
      <c r="AB187" s="23">
        <v>45362</v>
      </c>
      <c r="AC187" s="63">
        <v>45748</v>
      </c>
      <c r="AD187" s="25">
        <v>316</v>
      </c>
      <c r="AE187" s="25">
        <v>535</v>
      </c>
      <c r="AF187" s="26">
        <v>1015</v>
      </c>
      <c r="AG187" s="20">
        <v>1159</v>
      </c>
      <c r="AH187" s="22">
        <v>0</v>
      </c>
      <c r="AI187" s="26">
        <v>0</v>
      </c>
      <c r="AN187" s="27">
        <f>IF(COUNT(DV187,ES187,FJ187,GK187,HH187)&gt;0,AVERAGE(DV187,ES187,FJ187,GK187,HH187),"")</f>
        <v>0.1</v>
      </c>
      <c r="AO187" s="28">
        <f>IF((E187&lt;&gt;""),COUNTA(AP187:BW187)+COUNTIF(T187,"No"),"")</f>
        <v>0</v>
      </c>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30">
        <v>44151</v>
      </c>
      <c r="BY187" s="30">
        <v>44154</v>
      </c>
      <c r="BZ187" s="14" t="s">
        <v>226</v>
      </c>
      <c r="CA187" s="30">
        <v>44165</v>
      </c>
      <c r="CB187" s="14" t="s">
        <v>232</v>
      </c>
      <c r="CC187" s="31">
        <v>43951</v>
      </c>
      <c r="CD187" s="32" t="s">
        <v>228</v>
      </c>
      <c r="CE187" s="33" t="s">
        <v>282</v>
      </c>
      <c r="CF187" s="33" t="s">
        <v>247</v>
      </c>
      <c r="CG187" s="29">
        <v>88</v>
      </c>
      <c r="CH187" s="29">
        <v>1</v>
      </c>
      <c r="CI187" s="29">
        <v>1</v>
      </c>
      <c r="CJ187" s="29">
        <v>5</v>
      </c>
      <c r="CK187" s="29">
        <v>1</v>
      </c>
      <c r="CL187" s="29">
        <v>0</v>
      </c>
      <c r="CM187" s="29">
        <v>1</v>
      </c>
      <c r="CN187" s="34">
        <f>IF(CJ187&gt;0,((CK187*0.125)+(CL187*0.25)+(CM187*1))/CJ187,"")</f>
        <v>0.22500000000000001</v>
      </c>
      <c r="CO187" s="35">
        <v>44358</v>
      </c>
      <c r="CP187" s="35">
        <v>44435</v>
      </c>
      <c r="CQ187" s="20" t="s">
        <v>507</v>
      </c>
      <c r="CR187" s="35">
        <v>44440</v>
      </c>
      <c r="CS187" s="20" t="s">
        <v>232</v>
      </c>
      <c r="CT187" s="35">
        <v>44435</v>
      </c>
      <c r="CU187" s="35">
        <v>44441</v>
      </c>
      <c r="CV187" s="11" t="s">
        <v>228</v>
      </c>
      <c r="CW187" s="20" t="s">
        <v>233</v>
      </c>
      <c r="CX187" s="11" t="s">
        <v>234</v>
      </c>
      <c r="CY187" s="20">
        <v>214</v>
      </c>
      <c r="CZ187" s="36">
        <v>1</v>
      </c>
      <c r="DA187" s="36">
        <v>1</v>
      </c>
      <c r="DB187" s="36">
        <v>5</v>
      </c>
      <c r="DC187" s="36">
        <v>0</v>
      </c>
      <c r="DD187" s="36">
        <v>0</v>
      </c>
      <c r="DE187" s="36">
        <v>0</v>
      </c>
      <c r="DF187" s="36">
        <v>0</v>
      </c>
      <c r="DG187" s="36">
        <v>1</v>
      </c>
      <c r="DH187" s="37">
        <f>IF(DB187&gt;0,((DC187*0.125)+(DD187*0.25)+(DE187*0.25)+(DF187*1)+(DG187*1))/DB187,"")</f>
        <v>0.2</v>
      </c>
      <c r="DI187" s="35">
        <v>44743</v>
      </c>
      <c r="DJ187" s="20" t="s">
        <v>228</v>
      </c>
      <c r="DK187" s="20" t="s">
        <v>235</v>
      </c>
      <c r="DL187" s="20" t="s">
        <v>234</v>
      </c>
      <c r="DM187" s="20">
        <v>505</v>
      </c>
      <c r="DN187" s="20">
        <v>2</v>
      </c>
      <c r="DO187" s="20">
        <v>2</v>
      </c>
      <c r="DP187" s="20">
        <v>10</v>
      </c>
      <c r="DQ187" s="20">
        <v>0</v>
      </c>
      <c r="DR187" s="20">
        <v>0</v>
      </c>
      <c r="DS187" s="20">
        <v>0</v>
      </c>
      <c r="DT187" s="20">
        <v>2</v>
      </c>
      <c r="DU187" s="20">
        <v>0</v>
      </c>
      <c r="DV187" s="37" cm="1">
        <f t="array" ref="DV187">IF(AND(DI187:DP187&lt;&gt;""),((DQ187*0.125)+(DR187*0.25)+(DS187*0.25)+(DT187*1)+(DU187*1))/DP187,"")</f>
        <v>0.2</v>
      </c>
      <c r="EA187" s="35" t="s">
        <v>410</v>
      </c>
      <c r="EB187" s="38"/>
      <c r="EC187" s="35">
        <v>45232</v>
      </c>
      <c r="ED187" s="20" t="s">
        <v>248</v>
      </c>
      <c r="EE187" s="20" t="s">
        <v>247</v>
      </c>
      <c r="EF187" s="20">
        <v>482</v>
      </c>
      <c r="EG187" s="20">
        <v>5</v>
      </c>
      <c r="EH187" s="20">
        <v>5</v>
      </c>
      <c r="EI187" s="20">
        <v>25</v>
      </c>
      <c r="EJ187" s="20">
        <v>0</v>
      </c>
      <c r="EK187" s="20">
        <v>0</v>
      </c>
      <c r="EL187" s="20">
        <v>0</v>
      </c>
      <c r="EM187" s="20">
        <v>0</v>
      </c>
      <c r="EN187" s="20">
        <v>0</v>
      </c>
      <c r="EO187" s="20">
        <v>0</v>
      </c>
      <c r="EP187" s="20">
        <v>0</v>
      </c>
      <c r="EQ187" s="20">
        <v>0</v>
      </c>
      <c r="ER187" s="20">
        <v>0</v>
      </c>
      <c r="ES187" s="34">
        <f>IF(EI187&lt;&gt;"",((EJ187*0.125)+((EK187+EL187+EM187+EN187+EO187)*0.25)+((EP187+EQ187+ER187)*1))/EI187,"")</f>
        <v>0</v>
      </c>
      <c r="FG187" s="20"/>
      <c r="FJ187" s="34" t="str">
        <f>IF(EZ187&lt;&gt;"",((FA187*0.125)+((FB187+FC187+FD187+FE187+FF187)*0.25)+((FG187+FH187+FI187)*1))/EZ187,"")</f>
        <v/>
      </c>
      <c r="FK187" s="39">
        <v>32.071353999999999</v>
      </c>
      <c r="FL187" s="39">
        <v>-110.90894</v>
      </c>
      <c r="FM187" s="39">
        <v>31.709528576177867</v>
      </c>
      <c r="FN187" s="39">
        <v>32.433179423822132</v>
      </c>
      <c r="FO187" s="39">
        <v>-111.33592933485927</v>
      </c>
      <c r="FP187" s="39">
        <v>-110.48195066514073</v>
      </c>
      <c r="FQ187" s="39">
        <v>31.347703152355734</v>
      </c>
      <c r="FR187" s="39">
        <v>32.795004847644265</v>
      </c>
      <c r="FS187" s="39">
        <v>-111.76291866971853</v>
      </c>
      <c r="FT187" s="39">
        <v>-110.05496133028147</v>
      </c>
      <c r="FU187" s="35"/>
      <c r="GK187" s="34" t="str">
        <f>IF(GA187&lt;&gt;"",((GB187*0.125)+((GC187+GD187+GE187+GF187+GG187)*0.25)+((GH187+GI187+GJ187)*1))/GA187,"")</f>
        <v/>
      </c>
      <c r="GN187"/>
      <c r="GO187" s="64"/>
      <c r="GP187" s="20" t="s">
        <v>232</v>
      </c>
      <c r="HH187" s="34" t="str">
        <f>IF(GX187&lt;&gt;"",((GY187*0.125)+((GZ187+HA187+HB187+HC187+HD187)*0.25)+((HE187+HF187+HG187)*1))/GX187,"")</f>
        <v/>
      </c>
    </row>
    <row r="188" spans="1:216" ht="15" customHeight="1" x14ac:dyDescent="0.35">
      <c r="A188" s="11" t="s">
        <v>1461</v>
      </c>
      <c r="B188" s="12" t="s">
        <v>1462</v>
      </c>
      <c r="C188" s="40">
        <v>46094</v>
      </c>
      <c r="E188" s="11" t="s">
        <v>214</v>
      </c>
      <c r="F188" s="19" t="s">
        <v>1463</v>
      </c>
      <c r="G188" s="19" t="s">
        <v>1464</v>
      </c>
      <c r="H188" s="11" t="s">
        <v>1033</v>
      </c>
      <c r="I188" s="42">
        <v>32803</v>
      </c>
      <c r="K188" s="18">
        <f ca="1">IF(A188&lt;&gt;"",RANDBETWEEN(1,2000)," ")</f>
        <v>541</v>
      </c>
      <c r="L188" s="17" cm="1">
        <f t="array" ref="L188">IF(A188&lt;&gt;"",SUMPRODUCT(($E$2:$E$1303="Active") * (FK188 &gt;= $FM$2:$FM$1303) * (FK188 &lt;= $FN$2:$FN$1303) * (FL188 &gt;= $FO$2:$FO$1303) * (FL188 &lt;= $FP$2:$FP$1303)),"")</f>
        <v>8</v>
      </c>
      <c r="M188" s="17" cm="1">
        <f t="array" ref="M188">IF(A188&lt;&gt;"",SUMPRODUCT(($E$2:$E$1303="Active") * (FK188 &gt;= $FQ$2:$FQ$1303) * (FK188 &lt;= $FR$2:$FR$1303) * (FL188 &gt;= $FS$2:$FS$1303) * (FL188 &lt;= $FT$2:$FT$1303)),"")</f>
        <v>17</v>
      </c>
      <c r="N188" s="11" t="s">
        <v>218</v>
      </c>
      <c r="O188" s="11" t="s">
        <v>219</v>
      </c>
      <c r="P188" s="19" t="s">
        <v>1465</v>
      </c>
      <c r="Q188" s="11" t="s">
        <v>1466</v>
      </c>
      <c r="R188" s="19" t="s">
        <v>1467</v>
      </c>
      <c r="S188" s="11" t="s">
        <v>223</v>
      </c>
      <c r="T188" s="20" t="s">
        <v>224</v>
      </c>
      <c r="AA188" s="48" t="s">
        <v>586</v>
      </c>
      <c r="AN188" s="27" t="str">
        <f>IF(COUNT(DV188,ES188,FJ188,GK188,HH188)&gt;0,AVERAGE(DV188,ES188,FJ188,GK188,HH188),"")</f>
        <v/>
      </c>
      <c r="AO188" s="28">
        <f>IF((E188&lt;&gt;""),COUNTA(AP188:BW188)+COUNTIF(T188,"No"),"")</f>
        <v>0</v>
      </c>
      <c r="FK188" s="54">
        <v>28.556902000000001</v>
      </c>
      <c r="FL188" s="54">
        <v>-81.347116</v>
      </c>
      <c r="FM188" s="54">
        <v>28.1950765761779</v>
      </c>
      <c r="FN188" s="54">
        <v>28.918727423822101</v>
      </c>
      <c r="FO188" s="54">
        <v>-81.759057014179504</v>
      </c>
      <c r="FP188" s="54">
        <v>-80.935174985820495</v>
      </c>
      <c r="FQ188" s="54">
        <v>27.8332511523557</v>
      </c>
      <c r="FR188" s="54">
        <v>29.280552847644302</v>
      </c>
      <c r="FS188" s="54">
        <v>-82.170998028359094</v>
      </c>
      <c r="FT188" s="54">
        <v>-80.523233971640906</v>
      </c>
      <c r="GP188" s="20" t="s">
        <v>232</v>
      </c>
      <c r="HH188" s="34" t="str">
        <f>IF(GX188&lt;&gt;"",((GY188*0.125)+((GZ188+HA188+HB188+HC188+HD188)*0.25)+((HE188+HF188+HG188)*1))/GX188,"")</f>
        <v/>
      </c>
    </row>
    <row r="189" spans="1:216" ht="15" customHeight="1" x14ac:dyDescent="0.35">
      <c r="A189" s="11" t="s">
        <v>1468</v>
      </c>
      <c r="B189" s="12" t="s">
        <v>1469</v>
      </c>
      <c r="C189" s="40">
        <v>46100</v>
      </c>
      <c r="E189" s="11" t="s">
        <v>214</v>
      </c>
      <c r="F189" s="19" t="s">
        <v>1470</v>
      </c>
      <c r="G189" s="19" t="s">
        <v>1179</v>
      </c>
      <c r="H189" s="11" t="s">
        <v>1033</v>
      </c>
      <c r="I189" s="42">
        <v>33811</v>
      </c>
      <c r="K189" s="18">
        <f ca="1">IF(A189&lt;&gt;"",RANDBETWEEN(1,2000)," ")</f>
        <v>1151</v>
      </c>
      <c r="L189" s="17" cm="1">
        <f t="array" ref="L189">IF(A189&lt;&gt;"",SUMPRODUCT(($E$2:$E$1303="Active") * (FK189 &gt;= $FM$2:$FM$1303) * (FK189 &lt;= $FN$2:$FN$1303) * (FL189 &gt;= $FO$2:$FO$1303) * (FL189 &lt;= $FP$2:$FP$1303)),"")</f>
        <v>5</v>
      </c>
      <c r="M189" s="17" cm="1">
        <f t="array" ref="M189">IF(A189&lt;&gt;"",SUMPRODUCT(($E$2:$E$1303="Active") * (FK189 &gt;= $FQ$2:$FQ$1303) * (FK189 &lt;= $FR$2:$FR$1303) * (FL189 &gt;= $FS$2:$FS$1303) * (FL189 &lt;= $FT$2:$FT$1303)),"")</f>
        <v>16</v>
      </c>
      <c r="N189" s="11" t="s">
        <v>218</v>
      </c>
      <c r="O189" s="11" t="s">
        <v>219</v>
      </c>
      <c r="P189" s="19" t="s">
        <v>1471</v>
      </c>
      <c r="Q189" s="11" t="s">
        <v>1472</v>
      </c>
      <c r="R189" s="19" t="s">
        <v>1473</v>
      </c>
      <c r="S189" s="11" t="s">
        <v>224</v>
      </c>
      <c r="T189" s="20" t="s">
        <v>224</v>
      </c>
      <c r="AA189" s="22">
        <v>2028</v>
      </c>
      <c r="AN189" s="27" t="str">
        <f>IF(COUNT(DV189,ES189,FJ189,GK189,HH189)&gt;0,AVERAGE(DV189,ES189,FJ189,GK189,HH189),"")</f>
        <v/>
      </c>
      <c r="AO189" s="28">
        <f>IF((E189&lt;&gt;""),COUNTA(AP189:BW189)+COUNTIF(T189,"No"),"")</f>
        <v>0</v>
      </c>
      <c r="FK189" s="39">
        <v>27.985738000000001</v>
      </c>
      <c r="FL189" s="39">
        <v>-82.013268999999994</v>
      </c>
      <c r="FM189" s="39">
        <v>27.623912576177869</v>
      </c>
      <c r="FN189" s="39">
        <v>28.347563423822134</v>
      </c>
      <c r="FO189" s="39">
        <v>-82.423007421386941</v>
      </c>
      <c r="FP189" s="39">
        <v>-81.603530578613046</v>
      </c>
      <c r="FQ189" s="39">
        <v>27.262087152355736</v>
      </c>
      <c r="FR189" s="39">
        <v>28.709388847644266</v>
      </c>
      <c r="FS189" s="39">
        <v>-82.832745842773889</v>
      </c>
      <c r="FT189" s="39">
        <v>-81.193792157226099</v>
      </c>
      <c r="GP189" s="20" t="s">
        <v>232</v>
      </c>
      <c r="HH189" s="34" t="str">
        <f>IF(GX189&lt;&gt;"",((GY189*0.125)+((GZ189+HA189+HB189+HC189+HD189)*0.25)+((HE189+HF189+HG189)*1))/GX189,"")</f>
        <v/>
      </c>
    </row>
    <row r="190" spans="1:216" ht="15" customHeight="1" x14ac:dyDescent="0.35">
      <c r="A190" s="11" t="s">
        <v>1474</v>
      </c>
      <c r="B190" s="12" t="s">
        <v>1475</v>
      </c>
      <c r="C190" s="40">
        <v>46121</v>
      </c>
      <c r="E190" s="11" t="s">
        <v>214</v>
      </c>
      <c r="F190" s="19" t="s">
        <v>1476</v>
      </c>
      <c r="G190" s="19" t="s">
        <v>1032</v>
      </c>
      <c r="H190" s="11" t="s">
        <v>1033</v>
      </c>
      <c r="I190" s="42">
        <v>33199</v>
      </c>
      <c r="K190" s="18">
        <f ca="1">IF(A190&lt;&gt;"",RANDBETWEEN(1,2000)," ")</f>
        <v>1379</v>
      </c>
      <c r="L190" s="17" cm="1">
        <f t="array" ref="L190">IF(A190&lt;&gt;"",SUMPRODUCT(($E$2:$E$1303="Active") * (FK190 &gt;= $FM$2:$FM$1303) * (FK190 &lt;= $FN$2:$FN$1303) * (FL190 &gt;= $FO$2:$FO$1303) * (FL190 &lt;= $FP$2:$FP$1303)),"")</f>
        <v>6</v>
      </c>
      <c r="M190" s="17" cm="1">
        <f t="array" ref="M190">IF(A190&lt;&gt;"",SUMPRODUCT(($E$2:$E$1303="Active") * (FK190 &gt;= $FQ$2:$FQ$1303) * (FK190 &lt;= $FR$2:$FR$1303) * (FL190 &gt;= $FS$2:$FS$1303) * (FL190 &lt;= $FT$2:$FT$1303)),"")</f>
        <v>10</v>
      </c>
      <c r="N190" s="11" t="s">
        <v>218</v>
      </c>
      <c r="O190" s="11" t="s">
        <v>219</v>
      </c>
      <c r="P190" s="19" t="s">
        <v>1477</v>
      </c>
      <c r="Q190" s="11" t="s">
        <v>1478</v>
      </c>
      <c r="R190" s="15" t="s">
        <v>1479</v>
      </c>
      <c r="S190" s="11" t="s">
        <v>224</v>
      </c>
      <c r="T190" s="20" t="s">
        <v>224</v>
      </c>
      <c r="AA190" s="22">
        <v>2028</v>
      </c>
      <c r="AN190" s="27" t="str">
        <f>IF(COUNT(DV190,ES190,FJ190,GK190,HH190)&gt;0,AVERAGE(DV190,ES190,FJ190,GK190,HH190),"")</f>
        <v/>
      </c>
      <c r="AO190" s="28">
        <f>IF((E190&lt;&gt;""),COUNTA(AP190:BW190)+COUNTIF(T190,"No"),"")</f>
        <v>0</v>
      </c>
      <c r="FK190" s="54">
        <v>25.757190000000001</v>
      </c>
      <c r="FL190" s="54">
        <v>-80.376253000000005</v>
      </c>
      <c r="FM190" s="54">
        <v>25.395364576177901</v>
      </c>
      <c r="FN190" s="54">
        <v>26.119015423822098</v>
      </c>
      <c r="FO190" s="54">
        <v>-80.777993908392304</v>
      </c>
      <c r="FP190" s="54">
        <v>-79.974512091607707</v>
      </c>
      <c r="FQ190" s="54">
        <v>25.033539152355701</v>
      </c>
      <c r="FR190" s="54">
        <v>26.480840847644298</v>
      </c>
      <c r="FS190" s="54">
        <v>-81.179734816784602</v>
      </c>
      <c r="FT190" s="54">
        <v>-79.572771183215394</v>
      </c>
      <c r="GP190" s="20" t="s">
        <v>232</v>
      </c>
      <c r="HH190" s="34" t="str">
        <f>IF(GX190&lt;&gt;"",((GY190*0.125)+((GZ190+HA190+HB190+HC190+HD190)*0.25)+((HE190+HF190+HG190)*1))/GX190,"")</f>
        <v/>
      </c>
    </row>
    <row r="191" spans="1:216" ht="15" customHeight="1" x14ac:dyDescent="0.35">
      <c r="A191" s="14" t="s">
        <v>1480</v>
      </c>
      <c r="B191" s="12" t="s">
        <v>1481</v>
      </c>
      <c r="C191" s="13">
        <v>43829</v>
      </c>
      <c r="D191" s="13"/>
      <c r="E191" s="14" t="s">
        <v>214</v>
      </c>
      <c r="F191" s="15" t="s">
        <v>1482</v>
      </c>
      <c r="G191" s="15" t="s">
        <v>1483</v>
      </c>
      <c r="H191" s="14" t="s">
        <v>1484</v>
      </c>
      <c r="I191" s="16">
        <v>30096</v>
      </c>
      <c r="J191" s="17">
        <v>69953</v>
      </c>
      <c r="K191" s="18">
        <f ca="1">IF(A191&lt;&gt;"",RANDBETWEEN(1,2000)," ")</f>
        <v>531</v>
      </c>
      <c r="L191" s="17" cm="1">
        <f t="array" ref="L191">IF(A191&lt;&gt;"",SUMPRODUCT(($E$2:$E$1303="Active") * (FK191 &gt;= $FM$2:$FM$1303) * (FK191 &lt;= $FN$2:$FN$1303) * (FL191 &gt;= $FO$2:$FO$1303) * (FL191 &lt;= $FP$2:$FP$1303)),"")</f>
        <v>10</v>
      </c>
      <c r="M191" s="17" cm="1">
        <f t="array" ref="M191">IF(A191&lt;&gt;"",SUMPRODUCT(($E$2:$E$1303="Active") * (FK191 &gt;= $FQ$2:$FQ$1303) * (FK191 &lt;= $FR$2:$FR$1303) * (FL191 &gt;= $FS$2:$FS$1303) * (FL191 &lt;= $FT$2:$FT$1303)),"")</f>
        <v>13</v>
      </c>
      <c r="N191" s="14" t="s">
        <v>218</v>
      </c>
      <c r="O191" s="14" t="s">
        <v>316</v>
      </c>
      <c r="P191" s="15" t="s">
        <v>1485</v>
      </c>
      <c r="Q191" s="14" t="s">
        <v>1486</v>
      </c>
      <c r="R191" s="15" t="s">
        <v>1487</v>
      </c>
      <c r="S191" s="14" t="s">
        <v>223</v>
      </c>
      <c r="T191" s="20" t="s">
        <v>224</v>
      </c>
      <c r="U191" s="21"/>
      <c r="V191" s="22"/>
      <c r="W191" s="22"/>
      <c r="X191" s="22"/>
      <c r="Y191" s="22"/>
      <c r="Z191" s="22"/>
      <c r="AA191" s="48" t="s">
        <v>347</v>
      </c>
      <c r="AB191" s="43">
        <v>46022.552083333336</v>
      </c>
      <c r="AC191" s="24">
        <v>46023</v>
      </c>
      <c r="AD191" s="25">
        <v>49</v>
      </c>
      <c r="AE191" s="25">
        <v>213</v>
      </c>
      <c r="AF191" s="26">
        <v>111</v>
      </c>
      <c r="AG191" s="20">
        <v>303</v>
      </c>
      <c r="AH191" s="22">
        <v>424</v>
      </c>
      <c r="AI191" s="26">
        <v>618</v>
      </c>
      <c r="AN191" s="27">
        <f>IF(COUNT(DV191,ES191,FJ191,GK191,HH191)&gt;0,AVERAGE(DV191,ES191,FJ191,GK191,HH191),"")</f>
        <v>0.35713553113553109</v>
      </c>
      <c r="AO191" s="28">
        <f>IF((E191&lt;&gt;""),COUNTA(AP191:BW191)+COUNTIF(T191,"No"),"")</f>
        <v>0</v>
      </c>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30">
        <v>44033</v>
      </c>
      <c r="BY191" s="30">
        <v>44046</v>
      </c>
      <c r="BZ191" s="14" t="s">
        <v>226</v>
      </c>
      <c r="CA191" s="30">
        <v>44046</v>
      </c>
      <c r="CB191" s="14" t="s">
        <v>232</v>
      </c>
      <c r="CC191" s="31">
        <v>44187</v>
      </c>
      <c r="CD191" s="32" t="s">
        <v>228</v>
      </c>
      <c r="CE191" s="33" t="s">
        <v>320</v>
      </c>
      <c r="CF191" s="33" t="s">
        <v>321</v>
      </c>
      <c r="CG191" s="29">
        <v>100</v>
      </c>
      <c r="CH191" s="29">
        <v>3</v>
      </c>
      <c r="CI191" s="29">
        <v>3</v>
      </c>
      <c r="CJ191" s="29">
        <v>10</v>
      </c>
      <c r="CK191" s="29">
        <v>0</v>
      </c>
      <c r="CL191" s="29">
        <v>0</v>
      </c>
      <c r="CM191" s="29">
        <v>5</v>
      </c>
      <c r="CN191" s="53">
        <f>IF(CJ191&gt;0,((CK191*0.125)+(CL191*0.25)+(CM191*1))/CJ191,"")</f>
        <v>0.5</v>
      </c>
      <c r="CO191" s="35">
        <v>44670</v>
      </c>
      <c r="CP191" s="35">
        <v>44671</v>
      </c>
      <c r="CQ191" s="20" t="s">
        <v>322</v>
      </c>
      <c r="CR191" s="35">
        <v>44687</v>
      </c>
      <c r="CS191" s="20" t="s">
        <v>316</v>
      </c>
      <c r="CT191" s="35" t="s">
        <v>323</v>
      </c>
      <c r="CU191" s="35">
        <v>44490</v>
      </c>
      <c r="CV191" s="20" t="s">
        <v>248</v>
      </c>
      <c r="CW191" s="11" t="s">
        <v>324</v>
      </c>
      <c r="CX191" s="20" t="s">
        <v>325</v>
      </c>
      <c r="CY191" s="20">
        <v>141</v>
      </c>
      <c r="CZ191" s="36">
        <v>5</v>
      </c>
      <c r="DA191" s="36">
        <v>5</v>
      </c>
      <c r="DB191" s="36">
        <v>25</v>
      </c>
      <c r="DC191" s="36">
        <v>0</v>
      </c>
      <c r="DD191" s="36">
        <v>0</v>
      </c>
      <c r="DE191" s="36">
        <v>1</v>
      </c>
      <c r="DF191" s="36">
        <v>3</v>
      </c>
      <c r="DG191" s="36">
        <v>7</v>
      </c>
      <c r="DH191" s="46">
        <f>IF(DB191&lt;&gt;"",((DC191*0.125)+(DD191*0.25)+(DE191*0.25)+(DF191*1)+(DG191*1))/DB191,"")</f>
        <v>0.41</v>
      </c>
      <c r="DI191" s="35">
        <v>44757</v>
      </c>
      <c r="DJ191" s="20" t="s">
        <v>248</v>
      </c>
      <c r="DK191" s="20" t="s">
        <v>235</v>
      </c>
      <c r="DL191" s="20" t="s">
        <v>234</v>
      </c>
      <c r="DM191" s="20">
        <v>27</v>
      </c>
      <c r="DN191" s="20">
        <v>6</v>
      </c>
      <c r="DO191" s="20">
        <v>6</v>
      </c>
      <c r="DP191" s="20">
        <v>12</v>
      </c>
      <c r="DQ191" s="20">
        <v>0</v>
      </c>
      <c r="DR191" s="20">
        <v>0</v>
      </c>
      <c r="DS191" s="20">
        <v>0</v>
      </c>
      <c r="DT191" s="20">
        <v>0</v>
      </c>
      <c r="DU191" s="20">
        <v>2</v>
      </c>
      <c r="DV191" s="37" cm="1">
        <f t="array" ref="DV191">IF(AND(DI191:DP191&lt;&gt;""),((DQ191*0.125)+(DR191*0.25)+(DS191*0.25)+(DT191*1)+(DU191*1))/DP191,"")</f>
        <v>0.16666666666666666</v>
      </c>
      <c r="DW191" s="35">
        <v>45380</v>
      </c>
      <c r="DX191" s="35">
        <v>45412</v>
      </c>
      <c r="DY191" s="20" t="s">
        <v>322</v>
      </c>
      <c r="DZ191" s="35">
        <v>45428</v>
      </c>
      <c r="EA191" s="35" t="s">
        <v>316</v>
      </c>
      <c r="EB191" s="38" t="s">
        <v>323</v>
      </c>
      <c r="EC191" s="35">
        <v>45113</v>
      </c>
      <c r="ED191" s="20" t="s">
        <v>248</v>
      </c>
      <c r="EE191" s="20" t="s">
        <v>247</v>
      </c>
      <c r="EF191" s="20">
        <v>82</v>
      </c>
      <c r="EG191" s="20">
        <v>9</v>
      </c>
      <c r="EH191" s="20">
        <v>9</v>
      </c>
      <c r="EI191" s="20">
        <v>39</v>
      </c>
      <c r="EJ191" s="20">
        <v>0</v>
      </c>
      <c r="EK191" s="20">
        <v>0</v>
      </c>
      <c r="EL191" s="20">
        <v>1</v>
      </c>
      <c r="EM191" s="20">
        <v>1</v>
      </c>
      <c r="EN191" s="20">
        <v>0</v>
      </c>
      <c r="EO191" s="20">
        <v>0</v>
      </c>
      <c r="EP191" s="20">
        <v>8</v>
      </c>
      <c r="EQ191" s="20">
        <v>1</v>
      </c>
      <c r="ER191" s="20">
        <v>4</v>
      </c>
      <c r="ES191" s="46">
        <f>IF(EI191&lt;&gt;"",((EJ191*0.125)+((EK191+EL191+EM191+EN191+EO191)*0.25)+((EP191+EQ191+ER191)*1))/EI191,"")</f>
        <v>0.34615384615384615</v>
      </c>
      <c r="ET191" s="35">
        <v>45359</v>
      </c>
      <c r="EU191" s="20" t="s">
        <v>248</v>
      </c>
      <c r="EV191" s="20" t="s">
        <v>247</v>
      </c>
      <c r="EW191" s="20">
        <v>173</v>
      </c>
      <c r="EX191" s="20">
        <v>4</v>
      </c>
      <c r="EY191" s="20">
        <v>4</v>
      </c>
      <c r="EZ191" s="28">
        <v>14</v>
      </c>
      <c r="FA191" s="20">
        <v>0</v>
      </c>
      <c r="FB191" s="20">
        <v>0</v>
      </c>
      <c r="FC191" s="20">
        <v>0</v>
      </c>
      <c r="FD191" s="20">
        <v>0</v>
      </c>
      <c r="FE191" s="20">
        <v>0</v>
      </c>
      <c r="FF191" s="20">
        <v>0</v>
      </c>
      <c r="FG191" s="20">
        <v>8</v>
      </c>
      <c r="FH191" s="20">
        <v>0</v>
      </c>
      <c r="FI191" s="20">
        <v>1</v>
      </c>
      <c r="FJ191" s="46">
        <f>IF(EZ191&lt;&gt;"",((FA191*0.125)+((FB191+FC191+FD191+FE191+FF191)*0.25)+((FG191+FH191+FI191)*1))/EZ191,"")</f>
        <v>0.6428571428571429</v>
      </c>
      <c r="FK191" s="39">
        <v>33.982441999999999</v>
      </c>
      <c r="FL191" s="39">
        <v>-84.151078999999996</v>
      </c>
      <c r="FM191" s="39">
        <v>33.620616576177866</v>
      </c>
      <c r="FN191" s="39">
        <v>34.344267423822131</v>
      </c>
      <c r="FO191" s="39">
        <v>-84.587429147483832</v>
      </c>
      <c r="FP191" s="39">
        <v>-83.71472885251616</v>
      </c>
      <c r="FQ191" s="39">
        <v>33.258791152355734</v>
      </c>
      <c r="FR191" s="39">
        <v>34.706092847644264</v>
      </c>
      <c r="FS191" s="39">
        <v>-85.023779294967667</v>
      </c>
      <c r="FT191" s="39">
        <v>-83.278378705032324</v>
      </c>
      <c r="FU191" s="35">
        <v>45677</v>
      </c>
      <c r="FV191" s="20" t="s">
        <v>248</v>
      </c>
      <c r="FW191" s="20" t="s">
        <v>247</v>
      </c>
      <c r="FX191" s="20">
        <v>225</v>
      </c>
      <c r="FY191" s="20">
        <v>7</v>
      </c>
      <c r="FZ191" s="20">
        <v>7</v>
      </c>
      <c r="GA191" s="20">
        <v>25</v>
      </c>
      <c r="GB191" s="20">
        <v>0</v>
      </c>
      <c r="GC191" s="20">
        <v>0</v>
      </c>
      <c r="GD191" s="20">
        <v>1</v>
      </c>
      <c r="GE191" s="20">
        <v>1</v>
      </c>
      <c r="GF191" s="20">
        <v>0</v>
      </c>
      <c r="GG191" s="20">
        <v>0</v>
      </c>
      <c r="GH191" s="20">
        <v>3</v>
      </c>
      <c r="GI191" s="20">
        <v>2</v>
      </c>
      <c r="GJ191" s="20">
        <v>4</v>
      </c>
      <c r="GK191" s="46">
        <f>IF(GA191&lt;&gt;"",((GB191*0.125)+((GC191+GD191+GE191+GF191+GG191)*0.25)+((GH191+GI191+GJ191)*1))/GA191,"")</f>
        <v>0.38</v>
      </c>
      <c r="GL191" s="40">
        <v>45685</v>
      </c>
      <c r="GM191" s="40">
        <v>45686</v>
      </c>
      <c r="GN191" s="11" t="s">
        <v>237</v>
      </c>
      <c r="GO191" s="40">
        <v>45686</v>
      </c>
      <c r="GP191" s="20" t="s">
        <v>316</v>
      </c>
      <c r="GQ191" s="35" t="s">
        <v>323</v>
      </c>
      <c r="GR191" s="35">
        <v>46052</v>
      </c>
      <c r="GS191" s="20" t="s">
        <v>248</v>
      </c>
      <c r="GT191" s="20" t="s">
        <v>247</v>
      </c>
      <c r="GU191" s="20">
        <v>270</v>
      </c>
      <c r="GV191" s="20">
        <v>5</v>
      </c>
      <c r="GW191" s="20">
        <v>5</v>
      </c>
      <c r="GX191" s="20">
        <v>18</v>
      </c>
      <c r="GY191" s="20">
        <v>0</v>
      </c>
      <c r="GZ191" s="20">
        <f>1</f>
        <v>1</v>
      </c>
      <c r="HA191" s="20">
        <f>1</f>
        <v>1</v>
      </c>
      <c r="HB191" s="20">
        <v>0</v>
      </c>
      <c r="HC191" s="20">
        <v>0</v>
      </c>
      <c r="HD191" s="20">
        <v>0</v>
      </c>
      <c r="HE191" s="20">
        <f>1+1+1</f>
        <v>3</v>
      </c>
      <c r="HF191" s="20">
        <v>0</v>
      </c>
      <c r="HG191" s="20">
        <f>1</f>
        <v>1</v>
      </c>
      <c r="HH191" s="46">
        <f>IF(GX191&lt;&gt;"",((GY191*0.125)+((GZ191+HA191+HB191+HC191+HD191)*0.25)+((HE191+HF191+HG191)*1))/GX191,"")</f>
        <v>0.25</v>
      </c>
    </row>
    <row r="192" spans="1:216" ht="15" customHeight="1" x14ac:dyDescent="0.35">
      <c r="A192" s="11" t="s">
        <v>1488</v>
      </c>
      <c r="B192" s="12" t="s">
        <v>1489</v>
      </c>
      <c r="C192" s="13">
        <v>43829</v>
      </c>
      <c r="D192" s="13"/>
      <c r="E192" s="14" t="s">
        <v>214</v>
      </c>
      <c r="F192" s="15" t="s">
        <v>1490</v>
      </c>
      <c r="G192" s="15" t="s">
        <v>1491</v>
      </c>
      <c r="H192" s="14" t="s">
        <v>1484</v>
      </c>
      <c r="I192" s="16">
        <v>30062</v>
      </c>
      <c r="J192" s="17">
        <v>66889</v>
      </c>
      <c r="K192" s="18">
        <f ca="1">IF(A192&lt;&gt;"",RANDBETWEEN(1,2000)," ")</f>
        <v>875</v>
      </c>
      <c r="L192" s="17" cm="1">
        <f t="array" ref="L192">IF(A192&lt;&gt;"",SUMPRODUCT(($E$2:$E$1303="Active") * (FK192 &gt;= $FM$2:$FM$1303) * (FK192 &lt;= $FN$2:$FN$1303) * (FL192 &gt;= $FO$2:$FO$1303) * (FL192 &lt;= $FP$2:$FP$1303)),"")</f>
        <v>6</v>
      </c>
      <c r="M192" s="17" cm="1">
        <f t="array" ref="M192">IF(A192&lt;&gt;"",SUMPRODUCT(($E$2:$E$1303="Active") * (FK192 &gt;= $FQ$2:$FQ$1303) * (FK192 &lt;= $FR$2:$FR$1303) * (FL192 &gt;= $FS$2:$FS$1303) * (FL192 &lt;= $FT$2:$FT$1303)),"")</f>
        <v>14</v>
      </c>
      <c r="N192" s="14" t="s">
        <v>218</v>
      </c>
      <c r="O192" s="14" t="s">
        <v>316</v>
      </c>
      <c r="P192" s="15" t="s">
        <v>1485</v>
      </c>
      <c r="Q192" s="14" t="s">
        <v>1486</v>
      </c>
      <c r="R192" s="51" t="s">
        <v>1487</v>
      </c>
      <c r="S192" s="14" t="s">
        <v>223</v>
      </c>
      <c r="T192" s="20" t="s">
        <v>224</v>
      </c>
      <c r="U192" s="21"/>
      <c r="V192" s="22"/>
      <c r="W192" s="22"/>
      <c r="X192" s="22"/>
      <c r="Y192" s="22"/>
      <c r="Z192" s="22"/>
      <c r="AA192" s="48" t="s">
        <v>347</v>
      </c>
      <c r="AB192" s="43">
        <v>46022.541666666664</v>
      </c>
      <c r="AC192" s="24">
        <v>46023</v>
      </c>
      <c r="AD192" s="25">
        <v>176</v>
      </c>
      <c r="AE192" s="25">
        <v>173</v>
      </c>
      <c r="AF192" s="26">
        <v>190</v>
      </c>
      <c r="AG192" s="20">
        <v>609</v>
      </c>
      <c r="AH192" s="22">
        <v>828</v>
      </c>
      <c r="AI192" s="26">
        <v>1387</v>
      </c>
      <c r="AN192" s="27">
        <f>IF(COUNT(DV192,ES192,FJ192,GK192,HH192)&gt;0,AVERAGE(DV192,ES192,FJ192,GK192,HH192),"")</f>
        <v>0.30995037220843669</v>
      </c>
      <c r="AO192" s="28">
        <f>IF((E192&lt;&gt;""),COUNTA(AP192:BW192)+COUNTIF(T192,"No"),"")</f>
        <v>1</v>
      </c>
      <c r="AP192" s="29"/>
      <c r="AQ192" s="29"/>
      <c r="AR192" s="29"/>
      <c r="AS192" s="29" t="s">
        <v>224</v>
      </c>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30">
        <v>44053</v>
      </c>
      <c r="BY192" s="30">
        <v>44117</v>
      </c>
      <c r="BZ192" s="14" t="s">
        <v>248</v>
      </c>
      <c r="CA192" s="30">
        <v>44117</v>
      </c>
      <c r="CB192" s="14" t="s">
        <v>316</v>
      </c>
      <c r="CC192" s="31">
        <v>44187</v>
      </c>
      <c r="CD192" s="32" t="s">
        <v>228</v>
      </c>
      <c r="CE192" s="33" t="s">
        <v>320</v>
      </c>
      <c r="CF192" s="33" t="s">
        <v>321</v>
      </c>
      <c r="CG192" s="29">
        <v>100</v>
      </c>
      <c r="CH192" s="29">
        <v>5</v>
      </c>
      <c r="CI192" s="29">
        <v>5</v>
      </c>
      <c r="CJ192" s="29">
        <v>10</v>
      </c>
      <c r="CK192" s="29">
        <v>1</v>
      </c>
      <c r="CL192" s="29">
        <v>1</v>
      </c>
      <c r="CM192" s="29">
        <v>2</v>
      </c>
      <c r="CN192" s="34">
        <f>IF(CJ192&gt;0,((CK192*0.125)+(CL192*0.25)+(CM192*1))/CJ192,"")</f>
        <v>0.23749999999999999</v>
      </c>
      <c r="CO192" s="35">
        <v>44680</v>
      </c>
      <c r="CP192" s="35">
        <v>44680</v>
      </c>
      <c r="CQ192" s="20" t="s">
        <v>322</v>
      </c>
      <c r="CR192" s="35">
        <v>44684</v>
      </c>
      <c r="CS192" s="20" t="s">
        <v>316</v>
      </c>
      <c r="CT192" s="35" t="s">
        <v>323</v>
      </c>
      <c r="CU192" s="35">
        <v>44490</v>
      </c>
      <c r="CV192" s="20" t="s">
        <v>248</v>
      </c>
      <c r="CW192" s="11" t="s">
        <v>324</v>
      </c>
      <c r="CX192" s="20" t="s">
        <v>325</v>
      </c>
      <c r="CY192" s="20">
        <v>80</v>
      </c>
      <c r="CZ192" s="36">
        <v>6</v>
      </c>
      <c r="DA192" s="36">
        <v>6</v>
      </c>
      <c r="DB192" s="36">
        <v>18</v>
      </c>
      <c r="DC192" s="36">
        <v>0</v>
      </c>
      <c r="DD192" s="36">
        <v>0</v>
      </c>
      <c r="DE192" s="36">
        <v>1</v>
      </c>
      <c r="DF192" s="36">
        <v>0</v>
      </c>
      <c r="DG192" s="36">
        <v>6</v>
      </c>
      <c r="DH192" s="46">
        <f>IF(DB192&lt;&gt;"",((DC192*0.125)+(DD192*0.25)+(DE192*0.25)+(DF192*1)+(DG192*1))/DB192,"")</f>
        <v>0.34722222222222221</v>
      </c>
      <c r="DI192" s="35">
        <v>44757</v>
      </c>
      <c r="DJ192" s="20" t="s">
        <v>248</v>
      </c>
      <c r="DK192" s="20" t="s">
        <v>235</v>
      </c>
      <c r="DL192" s="20" t="s">
        <v>234</v>
      </c>
      <c r="DM192" s="20">
        <v>38</v>
      </c>
      <c r="DN192" s="20">
        <v>6</v>
      </c>
      <c r="DO192" s="20">
        <v>6</v>
      </c>
      <c r="DP192" s="20">
        <v>13</v>
      </c>
      <c r="DQ192" s="20">
        <v>0</v>
      </c>
      <c r="DR192" s="20">
        <v>0</v>
      </c>
      <c r="DS192" s="20">
        <v>1</v>
      </c>
      <c r="DT192" s="20">
        <v>1</v>
      </c>
      <c r="DU192" s="20">
        <v>5</v>
      </c>
      <c r="DV192" s="49" cm="1">
        <f t="array" ref="DV192">IF(AND(DI192:DP192&lt;&gt;""),((DQ192*0.125)+(DR192*0.25)+(DS192*0.25)+(DT192*1)+(DU192*1))/DP192,"")</f>
        <v>0.48076923076923078</v>
      </c>
      <c r="DW192" s="35">
        <v>45386</v>
      </c>
      <c r="DX192" s="35">
        <v>45398</v>
      </c>
      <c r="DY192" s="20" t="s">
        <v>322</v>
      </c>
      <c r="DZ192" s="35">
        <v>45428</v>
      </c>
      <c r="EA192" s="35" t="s">
        <v>316</v>
      </c>
      <c r="EB192" s="38" t="s">
        <v>323</v>
      </c>
      <c r="EC192" s="35">
        <v>45138</v>
      </c>
      <c r="ED192" s="20" t="s">
        <v>248</v>
      </c>
      <c r="EE192" s="20" t="s">
        <v>247</v>
      </c>
      <c r="EF192" s="20">
        <v>144</v>
      </c>
      <c r="EG192" s="20">
        <v>7</v>
      </c>
      <c r="EH192" s="20">
        <v>7</v>
      </c>
      <c r="EI192" s="20">
        <v>31</v>
      </c>
      <c r="EJ192" s="20">
        <v>0</v>
      </c>
      <c r="EK192" s="20">
        <v>0</v>
      </c>
      <c r="EL192" s="20">
        <v>0</v>
      </c>
      <c r="EM192" s="20">
        <v>0</v>
      </c>
      <c r="EN192" s="20">
        <v>0</v>
      </c>
      <c r="EO192" s="20">
        <v>0</v>
      </c>
      <c r="EP192" s="20">
        <v>0</v>
      </c>
      <c r="EQ192" s="20">
        <v>1</v>
      </c>
      <c r="ER192" s="20">
        <v>3</v>
      </c>
      <c r="ES192" s="34">
        <f>IF(EI192&lt;&gt;"",((EJ192*0.125)+((EK192+EL192+EM192+EN192+EO192)*0.25)+((EP192+EQ192+ER192)*1))/EI192,"")</f>
        <v>0.12903225806451613</v>
      </c>
      <c r="ET192" s="35">
        <v>45383</v>
      </c>
      <c r="EU192" s="20" t="s">
        <v>248</v>
      </c>
      <c r="EV192" s="20" t="s">
        <v>247</v>
      </c>
      <c r="EW192" s="20">
        <v>377</v>
      </c>
      <c r="EX192" s="20">
        <v>6</v>
      </c>
      <c r="EY192" s="20">
        <v>4</v>
      </c>
      <c r="EZ192" s="28">
        <v>25</v>
      </c>
      <c r="FA192" s="20">
        <v>0</v>
      </c>
      <c r="FB192" s="20">
        <v>0</v>
      </c>
      <c r="FC192" s="20">
        <v>0</v>
      </c>
      <c r="FD192" s="20">
        <v>1</v>
      </c>
      <c r="FE192" s="20">
        <v>1</v>
      </c>
      <c r="FF192" s="20">
        <v>0</v>
      </c>
      <c r="FG192" s="20">
        <v>0</v>
      </c>
      <c r="FH192" s="20">
        <v>1</v>
      </c>
      <c r="FI192" s="20">
        <v>3</v>
      </c>
      <c r="FJ192" s="34">
        <f>IF(EZ192&lt;&gt;"",((FA192*0.125)+((FB192+FC192+FD192+FE192+FF192)*0.25)+((FG192+FH192+FI192)*1))/EZ192,"")</f>
        <v>0.18</v>
      </c>
      <c r="FK192" s="39">
        <v>34.005912000000002</v>
      </c>
      <c r="FL192" s="39">
        <v>-84.470780000000005</v>
      </c>
      <c r="FM192" s="39">
        <v>33.64408657617787</v>
      </c>
      <c r="FN192" s="39">
        <v>34.367737423822135</v>
      </c>
      <c r="FO192" s="39">
        <v>-84.907250700423418</v>
      </c>
      <c r="FP192" s="39">
        <v>-84.034309299576591</v>
      </c>
      <c r="FQ192" s="39">
        <v>33.282261152355737</v>
      </c>
      <c r="FR192" s="39">
        <v>34.729562847644267</v>
      </c>
      <c r="FS192" s="39">
        <v>-85.343721400846832</v>
      </c>
      <c r="FT192" s="39">
        <v>-83.597838599153178</v>
      </c>
      <c r="FU192" s="35">
        <v>45716</v>
      </c>
      <c r="FV192" s="20" t="s">
        <v>248</v>
      </c>
      <c r="FW192" s="20" t="s">
        <v>247</v>
      </c>
      <c r="FX192" s="20">
        <v>395</v>
      </c>
      <c r="FY192" s="20">
        <v>4</v>
      </c>
      <c r="FZ192" s="20">
        <v>4</v>
      </c>
      <c r="GA192" s="20">
        <v>25</v>
      </c>
      <c r="GB192" s="20">
        <v>0</v>
      </c>
      <c r="GC192" s="20">
        <v>0</v>
      </c>
      <c r="GD192" s="20">
        <v>0</v>
      </c>
      <c r="GE192" s="20">
        <v>1</v>
      </c>
      <c r="GF192" s="20">
        <v>0</v>
      </c>
      <c r="GG192" s="20">
        <v>0</v>
      </c>
      <c r="GH192" s="20">
        <v>3</v>
      </c>
      <c r="GI192" s="20">
        <v>2</v>
      </c>
      <c r="GJ192" s="20">
        <v>6</v>
      </c>
      <c r="GK192" s="46">
        <f>IF(GA192&lt;&gt;"",((GB192*0.125)+((GC192+GD192+GE192+GF192+GG192)*0.25)+((GH192+GI192+GJ192)*1))/GA192,"")</f>
        <v>0.45</v>
      </c>
      <c r="GP192" s="20" t="s">
        <v>316</v>
      </c>
      <c r="GQ192" s="35" t="s">
        <v>323</v>
      </c>
      <c r="HH192" s="41" t="str">
        <f>IF(GX192&lt;&gt;"",((GY192*0.125)+((GZ192+HA192+HB192+HC192+HD192)*0.25)+((HE192+HF192+HG192)*1))/GX192,"")</f>
        <v/>
      </c>
    </row>
    <row r="193" spans="1:216" ht="15" customHeight="1" x14ac:dyDescent="0.35">
      <c r="A193" s="11" t="s">
        <v>1492</v>
      </c>
      <c r="B193" s="12" t="s">
        <v>1493</v>
      </c>
      <c r="C193" s="13">
        <v>43829</v>
      </c>
      <c r="D193" s="13"/>
      <c r="E193" s="14" t="s">
        <v>214</v>
      </c>
      <c r="F193" s="15" t="s">
        <v>1494</v>
      </c>
      <c r="G193" s="15" t="s">
        <v>1495</v>
      </c>
      <c r="H193" s="14" t="s">
        <v>1484</v>
      </c>
      <c r="I193" s="16">
        <v>31794</v>
      </c>
      <c r="J193" s="17">
        <v>28012</v>
      </c>
      <c r="K193" s="18">
        <f ca="1">IF(A193&lt;&gt;"",RANDBETWEEN(1,2000)," ")</f>
        <v>988</v>
      </c>
      <c r="L193" s="17" cm="1">
        <f t="array" ref="L193">IF(A193&lt;&gt;"",SUMPRODUCT(($E$2:$E$1303="Active") * (FK193 &gt;= $FM$2:$FM$1303) * (FK193 &lt;= $FN$2:$FN$1303) * (FL193 &gt;= $FO$2:$FO$1303) * (FL193 &lt;= $FP$2:$FP$1303)),"")</f>
        <v>1</v>
      </c>
      <c r="M193" s="17" cm="1">
        <f t="array" ref="M193">IF(A193&lt;&gt;"",SUMPRODUCT(($E$2:$E$1303="Active") * (FK193 &gt;= $FQ$2:$FQ$1303) * (FK193 &lt;= $FR$2:$FR$1303) * (FL193 &gt;= $FS$2:$FS$1303) * (FL193 &lt;= $FT$2:$FT$1303)),"")</f>
        <v>2</v>
      </c>
      <c r="N193" s="14" t="s">
        <v>218</v>
      </c>
      <c r="O193" s="14" t="s">
        <v>316</v>
      </c>
      <c r="P193" s="15" t="s">
        <v>1485</v>
      </c>
      <c r="Q193" s="14" t="s">
        <v>1486</v>
      </c>
      <c r="R193" s="51" t="s">
        <v>1487</v>
      </c>
      <c r="S193" s="14" t="s">
        <v>223</v>
      </c>
      <c r="T193" s="20" t="s">
        <v>224</v>
      </c>
      <c r="U193" s="21"/>
      <c r="V193" s="22"/>
      <c r="W193" s="22"/>
      <c r="X193" s="22"/>
      <c r="Y193" s="22"/>
      <c r="Z193" s="22"/>
      <c r="AA193" s="48">
        <v>2024</v>
      </c>
      <c r="AB193" s="43">
        <v>46022.510416666664</v>
      </c>
      <c r="AC193" s="24">
        <v>46023</v>
      </c>
      <c r="AD193" s="25">
        <v>40</v>
      </c>
      <c r="AE193" s="25">
        <v>69</v>
      </c>
      <c r="AF193" s="26">
        <v>84</v>
      </c>
      <c r="AG193" s="20">
        <v>146</v>
      </c>
      <c r="AH193" s="22">
        <v>181</v>
      </c>
      <c r="AI193" s="26">
        <v>222</v>
      </c>
      <c r="AN193" s="27">
        <f>IF(COUNT(DV193,ES193,FJ193,GK193,HH193)&gt;0,AVERAGE(DV193,ES193,FJ193,GK193,HH193),"")</f>
        <v>0.25532467532467534</v>
      </c>
      <c r="AO193" s="28">
        <f>IF((E193&lt;&gt;""),COUNTA(AP193:BW193)+COUNTIF(T193,"No"),"")</f>
        <v>0</v>
      </c>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30">
        <v>44054</v>
      </c>
      <c r="BY193" s="30">
        <v>44117</v>
      </c>
      <c r="BZ193" s="14" t="s">
        <v>248</v>
      </c>
      <c r="CA193" s="30">
        <v>44117</v>
      </c>
      <c r="CB193" s="14" t="s">
        <v>316</v>
      </c>
      <c r="CC193" s="31">
        <v>44187</v>
      </c>
      <c r="CD193" s="32" t="s">
        <v>228</v>
      </c>
      <c r="CE193" s="33" t="s">
        <v>320</v>
      </c>
      <c r="CF193" s="33" t="s">
        <v>321</v>
      </c>
      <c r="CG193" s="29">
        <v>100</v>
      </c>
      <c r="CH193" s="29">
        <v>2</v>
      </c>
      <c r="CI193" s="29">
        <v>2</v>
      </c>
      <c r="CJ193" s="29">
        <v>10</v>
      </c>
      <c r="CK193" s="29">
        <v>0</v>
      </c>
      <c r="CL193" s="29">
        <v>1</v>
      </c>
      <c r="CM193" s="29">
        <v>0</v>
      </c>
      <c r="CN193" s="34">
        <f>IF(CJ193&gt;0,((CK193*0.125)+(CL193*0.25)+(CM193*1))/CJ193,"")</f>
        <v>2.5000000000000001E-2</v>
      </c>
      <c r="CO193" s="35">
        <v>44670</v>
      </c>
      <c r="CP193" s="35">
        <v>44672</v>
      </c>
      <c r="CQ193" s="20" t="s">
        <v>322</v>
      </c>
      <c r="CR193" s="35">
        <v>44684</v>
      </c>
      <c r="CS193" s="20" t="s">
        <v>316</v>
      </c>
      <c r="CT193" s="35" t="s">
        <v>323</v>
      </c>
      <c r="CU193" s="35">
        <v>44488</v>
      </c>
      <c r="CV193" s="11" t="s">
        <v>248</v>
      </c>
      <c r="CW193" s="11" t="s">
        <v>324</v>
      </c>
      <c r="CX193" s="11" t="s">
        <v>325</v>
      </c>
      <c r="CY193" s="20">
        <v>38</v>
      </c>
      <c r="CZ193" s="36">
        <v>3</v>
      </c>
      <c r="DA193" s="36">
        <v>3</v>
      </c>
      <c r="DB193" s="36">
        <v>12</v>
      </c>
      <c r="DC193" s="36">
        <v>0</v>
      </c>
      <c r="DD193" s="36">
        <v>0</v>
      </c>
      <c r="DE193" s="36">
        <v>0</v>
      </c>
      <c r="DF193" s="36">
        <v>0</v>
      </c>
      <c r="DG193" s="36">
        <v>1</v>
      </c>
      <c r="DH193" s="37">
        <f>IF(DB193&lt;&gt;"",((DC193*0.125)+(DD193*0.25)+(DE193*0.25)+(DF193*1)+(DG193*1))/DB193,"")</f>
        <v>8.3333333333333329E-2</v>
      </c>
      <c r="DI193" s="35">
        <v>44809</v>
      </c>
      <c r="DJ193" s="20" t="s">
        <v>248</v>
      </c>
      <c r="DK193" s="20" t="s">
        <v>235</v>
      </c>
      <c r="DL193" s="20" t="s">
        <v>234</v>
      </c>
      <c r="DM193" s="20">
        <v>33</v>
      </c>
      <c r="DN193" s="20">
        <v>3</v>
      </c>
      <c r="DO193" s="20">
        <v>3</v>
      </c>
      <c r="DP193" s="20">
        <v>11</v>
      </c>
      <c r="DQ193" s="20">
        <v>0</v>
      </c>
      <c r="DR193" s="20">
        <v>0</v>
      </c>
      <c r="DS193" s="20">
        <v>0</v>
      </c>
      <c r="DT193" s="20">
        <v>0</v>
      </c>
      <c r="DU193" s="20">
        <v>1</v>
      </c>
      <c r="DV193" s="37" cm="1">
        <f t="array" ref="DV193">IF(AND(DI193:DP193&lt;&gt;""),((DQ193*0.125)+(DR193*0.25)+(DS193*0.25)+(DT193*1)+(DU193*1))/DP193,"")</f>
        <v>9.0909090909090912E-2</v>
      </c>
      <c r="DW193" s="35">
        <v>45384</v>
      </c>
      <c r="DX193" s="35">
        <v>45391</v>
      </c>
      <c r="DY193" s="20" t="s">
        <v>322</v>
      </c>
      <c r="DZ193" s="35">
        <v>45428</v>
      </c>
      <c r="EA193" s="35" t="s">
        <v>316</v>
      </c>
      <c r="EB193" s="38" t="s">
        <v>323</v>
      </c>
      <c r="EC193" s="35">
        <v>45135</v>
      </c>
      <c r="ED193" s="20" t="s">
        <v>248</v>
      </c>
      <c r="EE193" s="20" t="s">
        <v>247</v>
      </c>
      <c r="EF193" s="20">
        <v>45</v>
      </c>
      <c r="EG193" s="20">
        <v>3</v>
      </c>
      <c r="EH193" s="20">
        <v>3</v>
      </c>
      <c r="EI193" s="20">
        <v>14</v>
      </c>
      <c r="EJ193" s="20">
        <v>0</v>
      </c>
      <c r="EK193" s="20">
        <v>0</v>
      </c>
      <c r="EL193" s="20">
        <v>0</v>
      </c>
      <c r="EM193" s="20">
        <v>0</v>
      </c>
      <c r="EN193" s="20">
        <v>0</v>
      </c>
      <c r="EO193" s="20">
        <v>0</v>
      </c>
      <c r="EP193" s="20">
        <v>0</v>
      </c>
      <c r="EQ193" s="20">
        <v>1</v>
      </c>
      <c r="ER193" s="20">
        <v>3</v>
      </c>
      <c r="ES193" s="46">
        <f>IF(EI193&lt;&gt;"",((EJ193*0.125)+((EK193+EL193+EM193+EN193+EO193)*0.25)+((EP193+EQ193+ER193)*1))/EI193,"")</f>
        <v>0.2857142857142857</v>
      </c>
      <c r="ET193" s="35">
        <v>45378</v>
      </c>
      <c r="EU193" s="20" t="s">
        <v>228</v>
      </c>
      <c r="EV193" s="20" t="s">
        <v>247</v>
      </c>
      <c r="EW193" s="20">
        <v>75</v>
      </c>
      <c r="EX193" s="20">
        <v>4</v>
      </c>
      <c r="EY193" s="20">
        <v>2</v>
      </c>
      <c r="EZ193" s="28">
        <v>6</v>
      </c>
      <c r="FA193" s="20">
        <v>0</v>
      </c>
      <c r="FB193" s="20">
        <v>0</v>
      </c>
      <c r="FC193" s="20">
        <v>0</v>
      </c>
      <c r="FD193" s="20">
        <v>0</v>
      </c>
      <c r="FE193" s="20">
        <v>0</v>
      </c>
      <c r="FF193" s="20">
        <v>0</v>
      </c>
      <c r="FG193" s="20">
        <v>1</v>
      </c>
      <c r="FH193" s="20">
        <v>1</v>
      </c>
      <c r="FI193" s="20">
        <v>1</v>
      </c>
      <c r="FJ193" s="46">
        <f>IF(EZ193&lt;&gt;"",((FA193*0.125)+((FB193+FC193+FD193+FE193+FF193)*0.25)+((FG193+FH193+FI193)*1))/EZ193,"")</f>
        <v>0.5</v>
      </c>
      <c r="FK193" s="39">
        <v>31.440784000000001</v>
      </c>
      <c r="FL193" s="39">
        <v>-83.437996999999996</v>
      </c>
      <c r="FM193" s="39">
        <v>31.078958576177868</v>
      </c>
      <c r="FN193" s="39">
        <v>31.802609423822133</v>
      </c>
      <c r="FO193" s="39">
        <v>-83.862087512178846</v>
      </c>
      <c r="FP193" s="39">
        <v>-83.013906487821146</v>
      </c>
      <c r="FQ193" s="39">
        <v>30.717133152355736</v>
      </c>
      <c r="FR193" s="39">
        <v>32.164434847644266</v>
      </c>
      <c r="FS193" s="39">
        <v>-84.286178024357696</v>
      </c>
      <c r="FT193" s="39">
        <v>-82.589815975642296</v>
      </c>
      <c r="FU193" s="35">
        <v>45789</v>
      </c>
      <c r="FV193" s="20" t="s">
        <v>248</v>
      </c>
      <c r="FW193" s="20" t="s">
        <v>258</v>
      </c>
      <c r="FX193" s="20">
        <v>93</v>
      </c>
      <c r="FY193" s="20">
        <v>2</v>
      </c>
      <c r="FZ193" s="20">
        <v>2</v>
      </c>
      <c r="GA193" s="20">
        <v>8</v>
      </c>
      <c r="GB193" s="20">
        <v>0</v>
      </c>
      <c r="GC193" s="20">
        <v>0</v>
      </c>
      <c r="GD193" s="20">
        <v>0</v>
      </c>
      <c r="GE193" s="20">
        <v>0</v>
      </c>
      <c r="GF193" s="20">
        <v>0</v>
      </c>
      <c r="GG193" s="20">
        <v>0</v>
      </c>
      <c r="GH193" s="20">
        <v>0</v>
      </c>
      <c r="GI193" s="20">
        <v>0</v>
      </c>
      <c r="GJ193" s="20">
        <v>0</v>
      </c>
      <c r="GK193" s="34">
        <f>IF(GA193&lt;&gt;"",((GB193*0.125)+((GC193+GD193+GE193+GF193+GG193)*0.25)+((GH193+GI193+GJ193)*1))/GA193,"")</f>
        <v>0</v>
      </c>
      <c r="GP193" s="20" t="s">
        <v>316</v>
      </c>
      <c r="GQ193" s="35" t="s">
        <v>323</v>
      </c>
      <c r="GR193" s="35">
        <v>46118</v>
      </c>
      <c r="GS193" s="20" t="s">
        <v>248</v>
      </c>
      <c r="GT193" s="20" t="s">
        <v>247</v>
      </c>
      <c r="GU193" s="20">
        <v>66</v>
      </c>
      <c r="GV193" s="20">
        <v>4</v>
      </c>
      <c r="GW193" s="20">
        <v>1</v>
      </c>
      <c r="GX193" s="20">
        <v>5</v>
      </c>
      <c r="GY193" s="20">
        <v>0</v>
      </c>
      <c r="GZ193" s="20">
        <v>0</v>
      </c>
      <c r="HA193" s="20">
        <v>0</v>
      </c>
      <c r="HB193" s="20">
        <v>0</v>
      </c>
      <c r="HC193" s="20">
        <v>0</v>
      </c>
      <c r="HD193" s="20">
        <v>0</v>
      </c>
      <c r="HE193" s="20">
        <v>0</v>
      </c>
      <c r="HF193" s="20">
        <v>1</v>
      </c>
      <c r="HG193" s="20">
        <v>1</v>
      </c>
      <c r="HH193" s="46">
        <f>IF(GX193&lt;&gt;"",((GY193*0.125)+((GZ193+HA193+HB193+HC193+HD193)*0.25)+((HE193+HF193+HG193)*1))/GX193,"")</f>
        <v>0.4</v>
      </c>
    </row>
    <row r="194" spans="1:216" ht="15" customHeight="1" x14ac:dyDescent="0.35">
      <c r="A194" s="11" t="s">
        <v>1496</v>
      </c>
      <c r="B194" s="12" t="s">
        <v>1497</v>
      </c>
      <c r="C194" s="13">
        <v>43829</v>
      </c>
      <c r="D194" s="13"/>
      <c r="E194" s="14" t="s">
        <v>214</v>
      </c>
      <c r="F194" s="15" t="s">
        <v>1498</v>
      </c>
      <c r="G194" s="15" t="s">
        <v>1499</v>
      </c>
      <c r="H194" s="14" t="s">
        <v>1484</v>
      </c>
      <c r="I194" s="16">
        <v>31210</v>
      </c>
      <c r="J194" s="17">
        <v>35345</v>
      </c>
      <c r="K194" s="18">
        <f ca="1">IF(A194&lt;&gt;"",RANDBETWEEN(1,2000)," ")</f>
        <v>1159</v>
      </c>
      <c r="L194" s="17" cm="1">
        <f t="array" ref="L194">IF(A194&lt;&gt;"",SUMPRODUCT(($E$2:$E$1303="Active") * (FK194 &gt;= $FM$2:$FM$1303) * (FK194 &lt;= $FN$2:$FN$1303) * (FL194 &gt;= $FO$2:$FO$1303) * (FL194 &lt;= $FP$2:$FP$1303)),"")</f>
        <v>3</v>
      </c>
      <c r="M194" s="17" cm="1">
        <f t="array" ref="M194">IF(A194&lt;&gt;"",SUMPRODUCT(($E$2:$E$1303="Active") * (FK194 &gt;= $FQ$2:$FQ$1303) * (FK194 &lt;= $FR$2:$FR$1303) * (FL194 &gt;= $FS$2:$FS$1303) * (FL194 &lt;= $FT$2:$FT$1303)),"")</f>
        <v>6</v>
      </c>
      <c r="N194" s="14" t="s">
        <v>218</v>
      </c>
      <c r="O194" s="14" t="s">
        <v>316</v>
      </c>
      <c r="P194" s="15" t="s">
        <v>1485</v>
      </c>
      <c r="Q194" s="14" t="s">
        <v>1486</v>
      </c>
      <c r="R194" s="51" t="s">
        <v>1487</v>
      </c>
      <c r="S194" s="14" t="s">
        <v>223</v>
      </c>
      <c r="T194" s="20" t="s">
        <v>224</v>
      </c>
      <c r="U194" s="21"/>
      <c r="V194" s="22"/>
      <c r="W194" s="22"/>
      <c r="X194" s="22"/>
      <c r="Y194" s="22"/>
      <c r="Z194" s="22"/>
      <c r="AA194" s="48" t="s">
        <v>347</v>
      </c>
      <c r="AB194" s="43">
        <v>46014.552083333336</v>
      </c>
      <c r="AC194" s="24">
        <v>46023</v>
      </c>
      <c r="AD194" s="25">
        <v>39</v>
      </c>
      <c r="AE194" s="25">
        <v>188</v>
      </c>
      <c r="AF194" s="26">
        <v>143</v>
      </c>
      <c r="AG194" s="20">
        <v>88</v>
      </c>
      <c r="AH194" s="22">
        <v>144</v>
      </c>
      <c r="AI194" s="26">
        <v>343</v>
      </c>
      <c r="AN194" s="27">
        <f>IF(COUNT(DV194,ES194,FJ194,GK194,HH194)&gt;0,AVERAGE(DV194,ES194,FJ194,GK194,HH194),"")</f>
        <v>0.30729166666666663</v>
      </c>
      <c r="AO194" s="28">
        <f>IF((E194&lt;&gt;""),COUNTA(AP194:BW194)+COUNTIF(T194,"No"),"")</f>
        <v>1</v>
      </c>
      <c r="AP194" s="29"/>
      <c r="AQ194" s="29"/>
      <c r="AR194" s="29"/>
      <c r="AS194" s="29"/>
      <c r="AT194" s="29" t="s">
        <v>224</v>
      </c>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30">
        <v>44055</v>
      </c>
      <c r="BY194" s="30">
        <v>44117</v>
      </c>
      <c r="BZ194" s="14" t="s">
        <v>248</v>
      </c>
      <c r="CA194" s="30">
        <v>44117</v>
      </c>
      <c r="CB194" s="14" t="s">
        <v>316</v>
      </c>
      <c r="CC194" s="31">
        <v>44187</v>
      </c>
      <c r="CD194" s="32" t="s">
        <v>228</v>
      </c>
      <c r="CE194" s="33" t="s">
        <v>320</v>
      </c>
      <c r="CF194" s="33" t="s">
        <v>321</v>
      </c>
      <c r="CG194" s="29">
        <v>100</v>
      </c>
      <c r="CH194" s="29">
        <v>2</v>
      </c>
      <c r="CI194" s="29">
        <v>2</v>
      </c>
      <c r="CJ194" s="29">
        <v>10</v>
      </c>
      <c r="CK194" s="29">
        <v>0</v>
      </c>
      <c r="CL194" s="29">
        <v>0</v>
      </c>
      <c r="CM194" s="29">
        <v>1</v>
      </c>
      <c r="CN194" s="34">
        <f>IF(CJ194&gt;0,((CK194*0.125)+(CL194*0.25)+(CM194*1))/CJ194,"")</f>
        <v>0.1</v>
      </c>
      <c r="CO194" s="35">
        <v>44666</v>
      </c>
      <c r="CP194" s="35">
        <v>44669</v>
      </c>
      <c r="CQ194" s="20" t="s">
        <v>322</v>
      </c>
      <c r="CR194" s="35">
        <v>44683</v>
      </c>
      <c r="CS194" s="20" t="s">
        <v>316</v>
      </c>
      <c r="CT194" s="35" t="s">
        <v>323</v>
      </c>
      <c r="CU194" s="35">
        <v>44490</v>
      </c>
      <c r="CV194" s="20" t="s">
        <v>248</v>
      </c>
      <c r="CW194" s="11" t="s">
        <v>324</v>
      </c>
      <c r="CX194" s="20" t="s">
        <v>325</v>
      </c>
      <c r="CY194" s="20">
        <v>108</v>
      </c>
      <c r="CZ194" s="36">
        <v>2</v>
      </c>
      <c r="DA194" s="36">
        <v>2</v>
      </c>
      <c r="DB194" s="36">
        <v>10</v>
      </c>
      <c r="DC194" s="36">
        <v>0</v>
      </c>
      <c r="DD194" s="36">
        <v>0</v>
      </c>
      <c r="DE194" s="36">
        <v>1</v>
      </c>
      <c r="DF194" s="36">
        <v>1</v>
      </c>
      <c r="DG194" s="36">
        <v>1</v>
      </c>
      <c r="DH194" s="37">
        <f>IF(DB194&lt;&gt;"",((DC194*0.125)+(DD194*0.25)+(DE194*0.25)+(DF194*1)+(DG194*1))/DB194,"")</f>
        <v>0.22500000000000001</v>
      </c>
      <c r="DI194" s="35">
        <v>44802</v>
      </c>
      <c r="DJ194" s="20" t="s">
        <v>248</v>
      </c>
      <c r="DK194" s="20" t="s">
        <v>235</v>
      </c>
      <c r="DL194" s="20" t="s">
        <v>234</v>
      </c>
      <c r="DM194" s="20">
        <v>52</v>
      </c>
      <c r="DN194" s="20">
        <v>2</v>
      </c>
      <c r="DO194" s="20">
        <v>2</v>
      </c>
      <c r="DP194" s="20">
        <v>6</v>
      </c>
      <c r="DQ194" s="20">
        <v>0</v>
      </c>
      <c r="DR194" s="20">
        <v>0</v>
      </c>
      <c r="DS194" s="20">
        <v>1</v>
      </c>
      <c r="DT194" s="20">
        <v>1</v>
      </c>
      <c r="DU194" s="20">
        <v>2</v>
      </c>
      <c r="DV194" s="49" cm="1">
        <f t="array" ref="DV194">IF(AND(DI194:DP194&lt;&gt;""),((DQ194*0.125)+(DR194*0.25)+(DS194*0.25)+(DT194*1)+(DU194*1))/DP194,"")</f>
        <v>0.54166666666666663</v>
      </c>
      <c r="DW194" s="35">
        <v>45377</v>
      </c>
      <c r="DX194" s="35">
        <v>45379</v>
      </c>
      <c r="DY194" s="20" t="s">
        <v>322</v>
      </c>
      <c r="DZ194" s="35">
        <v>45428</v>
      </c>
      <c r="EA194" s="35" t="s">
        <v>316</v>
      </c>
      <c r="EB194" s="38" t="s">
        <v>323</v>
      </c>
      <c r="EC194" s="35">
        <v>45132</v>
      </c>
      <c r="ED194" s="20" t="s">
        <v>248</v>
      </c>
      <c r="EE194" s="20" t="s">
        <v>247</v>
      </c>
      <c r="EF194" s="20">
        <v>85</v>
      </c>
      <c r="EG194" s="20">
        <v>2</v>
      </c>
      <c r="EH194" s="20">
        <v>2</v>
      </c>
      <c r="EI194" s="20">
        <v>8</v>
      </c>
      <c r="EJ194" s="20">
        <v>0</v>
      </c>
      <c r="EK194" s="20">
        <v>1</v>
      </c>
      <c r="EL194" s="20">
        <v>0</v>
      </c>
      <c r="EM194" s="20">
        <v>1</v>
      </c>
      <c r="EN194" s="20">
        <v>0</v>
      </c>
      <c r="EO194" s="20">
        <v>0</v>
      </c>
      <c r="EP194" s="20">
        <v>1</v>
      </c>
      <c r="EQ194" s="20">
        <v>1</v>
      </c>
      <c r="ER194" s="20">
        <v>3</v>
      </c>
      <c r="ES194" s="46">
        <f>IF(EI194&lt;&gt;"",((EJ194*0.125)+((EK194+EL194+EM194+EN194+EO194)*0.25)+((EP194+EQ194+ER194)*1))/EI194,"")</f>
        <v>0.6875</v>
      </c>
      <c r="ET194" s="35">
        <v>45335</v>
      </c>
      <c r="EU194" s="20" t="s">
        <v>248</v>
      </c>
      <c r="EV194" s="20" t="s">
        <v>247</v>
      </c>
      <c r="EW194" s="20">
        <v>41</v>
      </c>
      <c r="EX194" s="20">
        <v>1</v>
      </c>
      <c r="EY194" s="20">
        <v>1</v>
      </c>
      <c r="EZ194" s="28">
        <v>5</v>
      </c>
      <c r="FA194" s="20">
        <v>0</v>
      </c>
      <c r="FB194" s="20">
        <v>0</v>
      </c>
      <c r="FC194" s="20">
        <v>0</v>
      </c>
      <c r="FD194" s="20">
        <v>0</v>
      </c>
      <c r="FE194" s="20">
        <v>0</v>
      </c>
      <c r="FF194" s="20">
        <v>0</v>
      </c>
      <c r="FG194" s="20">
        <v>0</v>
      </c>
      <c r="FH194" s="20">
        <v>0</v>
      </c>
      <c r="FI194" s="20">
        <v>0</v>
      </c>
      <c r="FJ194" s="34">
        <f>IF(EZ194&lt;&gt;"",((FA194*0.125)+((FB194+FC194+FD194+FE194+FF194)*0.25)+((FG194+FH194+FI194)*1))/EZ194,"")</f>
        <v>0</v>
      </c>
      <c r="FK194" s="39">
        <v>32.897475</v>
      </c>
      <c r="FL194" s="39">
        <v>-83.753591</v>
      </c>
      <c r="FM194" s="39">
        <v>32.535649576177867</v>
      </c>
      <c r="FN194" s="39">
        <v>33.259300423822133</v>
      </c>
      <c r="FO194" s="39">
        <v>-84.18451828525312</v>
      </c>
      <c r="FP194" s="39">
        <v>-83.322663714746881</v>
      </c>
      <c r="FQ194" s="39">
        <v>32.173824152355735</v>
      </c>
      <c r="FR194" s="39">
        <v>33.621125847644265</v>
      </c>
      <c r="FS194" s="39">
        <v>-84.615445570506239</v>
      </c>
      <c r="FT194" s="39">
        <v>-82.891736429493761</v>
      </c>
      <c r="FU194" s="35">
        <v>45700</v>
      </c>
      <c r="FV194" s="20" t="s">
        <v>248</v>
      </c>
      <c r="FW194" s="20" t="s">
        <v>247</v>
      </c>
      <c r="FX194" s="20">
        <v>81</v>
      </c>
      <c r="FY194" s="20">
        <v>1</v>
      </c>
      <c r="FZ194" s="20">
        <v>1</v>
      </c>
      <c r="GA194" s="20">
        <v>6</v>
      </c>
      <c r="GB194" s="20">
        <v>0</v>
      </c>
      <c r="GC194" s="20">
        <v>0</v>
      </c>
      <c r="GD194" s="20">
        <v>0</v>
      </c>
      <c r="GE194" s="20">
        <v>0</v>
      </c>
      <c r="GF194" s="20">
        <v>0</v>
      </c>
      <c r="GG194" s="20">
        <v>0</v>
      </c>
      <c r="GH194" s="20">
        <v>0</v>
      </c>
      <c r="GI194" s="20">
        <v>0</v>
      </c>
      <c r="GJ194" s="20">
        <v>0</v>
      </c>
      <c r="GK194" s="34">
        <f>IF(GA194&lt;&gt;"",((GB194*0.125)+((GC194+GD194+GE194+GF194+GG194)*0.25)+((GH194+GI194+GJ194)*1))/GA194,"")</f>
        <v>0</v>
      </c>
      <c r="GP194" s="20" t="s">
        <v>316</v>
      </c>
      <c r="GQ194" s="35" t="s">
        <v>323</v>
      </c>
      <c r="HH194" s="41" t="str">
        <f>IF(GX194&lt;&gt;"",((GY194*0.125)+((GZ194+HA194+HB194+HC194+HD194)*0.25)+((HE194+HF194+HG194)*1))/GX194,"")</f>
        <v/>
      </c>
    </row>
    <row r="195" spans="1:216" ht="15" hidden="1" customHeight="1" x14ac:dyDescent="0.35">
      <c r="A195" s="11" t="s">
        <v>1500</v>
      </c>
      <c r="B195" s="12" t="s">
        <v>1501</v>
      </c>
      <c r="C195" s="13">
        <v>43009</v>
      </c>
      <c r="D195" s="13">
        <v>45751</v>
      </c>
      <c r="E195" s="14" t="s">
        <v>1420</v>
      </c>
      <c r="F195" s="15" t="s">
        <v>1502</v>
      </c>
      <c r="G195" s="15" t="s">
        <v>1503</v>
      </c>
      <c r="H195" s="14" t="s">
        <v>1504</v>
      </c>
      <c r="I195" s="16">
        <v>40510</v>
      </c>
      <c r="J195" s="17">
        <v>1562</v>
      </c>
      <c r="K195" s="18">
        <f ca="1">IF(A195&lt;&gt;"",RANDBETWEEN(1,2000)," ")</f>
        <v>1202</v>
      </c>
      <c r="L195" s="17" cm="1">
        <f t="array" ref="L195">IF(A195&lt;&gt;"",SUMPRODUCT(($E$2:$E$1303="Active") * (FK195 &gt;= $FM$2:$FM$1303) * (FK195 &lt;= $FN$2:$FN$1303) * (FL195 &gt;= $FO$2:$FO$1303) * (FL195 &lt;= $FP$2:$FP$1303)),"")</f>
        <v>3</v>
      </c>
      <c r="M195" s="17" cm="1">
        <f t="array" ref="M195">IF(A195&lt;&gt;"",SUMPRODUCT(($E$2:$E$1303="Active") * (FK195 &gt;= $FQ$2:$FQ$1303) * (FK195 &lt;= $FR$2:$FR$1303) * (FL195 &gt;= $FS$2:$FS$1303) * (FL195 &lt;= $FT$2:$FT$1303)),"")</f>
        <v>4</v>
      </c>
      <c r="N195" s="14" t="s">
        <v>287</v>
      </c>
      <c r="O195" s="14" t="s">
        <v>219</v>
      </c>
      <c r="P195" s="15" t="s">
        <v>1505</v>
      </c>
      <c r="Q195" s="14" t="s">
        <v>1506</v>
      </c>
      <c r="R195" s="15" t="s">
        <v>1507</v>
      </c>
      <c r="S195" s="14" t="s">
        <v>224</v>
      </c>
      <c r="T195" s="20" t="s">
        <v>224</v>
      </c>
      <c r="U195" s="21"/>
      <c r="V195" s="22"/>
      <c r="W195" s="22"/>
      <c r="X195" s="22"/>
      <c r="Y195" s="22"/>
      <c r="Z195" s="22"/>
      <c r="AA195" s="48"/>
      <c r="AB195" s="43">
        <v>45503</v>
      </c>
      <c r="AC195" s="63">
        <v>45748</v>
      </c>
      <c r="AD195" s="25">
        <v>60</v>
      </c>
      <c r="AE195" s="25">
        <v>47</v>
      </c>
      <c r="AF195" s="26">
        <v>60</v>
      </c>
      <c r="AG195" s="20">
        <v>54</v>
      </c>
      <c r="AH195" s="22">
        <v>25</v>
      </c>
      <c r="AI195" s="26">
        <v>30</v>
      </c>
      <c r="AN195" s="27">
        <f>IF(COUNT(DV195,ES195,FJ195,GK195,HH195)&gt;0,AVERAGE(DV195,ES195,FJ195,GK195,HH195),"")</f>
        <v>6.6666666666666666E-2</v>
      </c>
      <c r="AO195" s="28">
        <f>IF((E195&lt;&gt;""),COUNTA(AP195:BW195)+COUNTIF(T195,"No"),"")</f>
        <v>0</v>
      </c>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U195" s="29"/>
      <c r="BV195" s="29"/>
      <c r="BW195" s="29"/>
      <c r="BX195" s="30">
        <v>43818</v>
      </c>
      <c r="BY195" s="30">
        <v>43825</v>
      </c>
      <c r="BZ195" s="14" t="s">
        <v>228</v>
      </c>
      <c r="CA195" s="30">
        <v>43894</v>
      </c>
      <c r="CB195" s="14" t="s">
        <v>227</v>
      </c>
      <c r="CC195" s="31">
        <v>44046</v>
      </c>
      <c r="CD195" s="32" t="s">
        <v>248</v>
      </c>
      <c r="CE195" s="33" t="s">
        <v>282</v>
      </c>
      <c r="CF195" s="33" t="s">
        <v>247</v>
      </c>
      <c r="CG195" s="29">
        <v>45</v>
      </c>
      <c r="CH195" s="29">
        <v>1</v>
      </c>
      <c r="CI195" s="29">
        <v>1</v>
      </c>
      <c r="CJ195" s="29">
        <v>5</v>
      </c>
      <c r="CK195" s="29">
        <v>0</v>
      </c>
      <c r="CL195" s="29">
        <v>0</v>
      </c>
      <c r="CM195" s="29">
        <v>1</v>
      </c>
      <c r="CN195" s="34">
        <f>IF(CJ195&gt;0,((CK195*0.125)+(CL195*0.25)+(CM195*1))/CJ195,"")</f>
        <v>0.2</v>
      </c>
      <c r="CO195" s="35">
        <v>44629</v>
      </c>
      <c r="CP195" s="35">
        <v>44649</v>
      </c>
      <c r="CQ195" s="20" t="s">
        <v>237</v>
      </c>
      <c r="CR195" s="35">
        <v>44656</v>
      </c>
      <c r="CS195" s="20" t="s">
        <v>232</v>
      </c>
      <c r="CT195" s="35">
        <v>44652</v>
      </c>
      <c r="CU195" s="35">
        <v>44446</v>
      </c>
      <c r="CV195" s="11" t="s">
        <v>228</v>
      </c>
      <c r="CW195" s="20" t="s">
        <v>233</v>
      </c>
      <c r="CX195" s="11" t="s">
        <v>234</v>
      </c>
      <c r="CY195" s="20">
        <v>26</v>
      </c>
      <c r="CZ195" s="36">
        <v>1</v>
      </c>
      <c r="DA195" s="36">
        <v>1</v>
      </c>
      <c r="DB195" s="36">
        <v>5</v>
      </c>
      <c r="DC195" s="36">
        <v>0</v>
      </c>
      <c r="DD195" s="36">
        <v>0</v>
      </c>
      <c r="DE195" s="36">
        <v>0</v>
      </c>
      <c r="DF195" s="36">
        <v>0</v>
      </c>
      <c r="DG195" s="36">
        <v>2</v>
      </c>
      <c r="DH195" s="46">
        <f>IF(DB195&gt;0,((DC195*0.125)+(DD195*0.25)+(DE195*0.25)+(DF195*1)+(DG195*1))/DB195,"")</f>
        <v>0.4</v>
      </c>
      <c r="DI195" s="35">
        <v>44743</v>
      </c>
      <c r="DJ195" s="20" t="s">
        <v>228</v>
      </c>
      <c r="DK195" s="20" t="s">
        <v>235</v>
      </c>
      <c r="DL195" s="20" t="s">
        <v>234</v>
      </c>
      <c r="DM195" s="20">
        <v>35</v>
      </c>
      <c r="DN195" s="20">
        <v>1</v>
      </c>
      <c r="DO195" s="20">
        <v>1</v>
      </c>
      <c r="DP195" s="20">
        <v>5</v>
      </c>
      <c r="DQ195" s="20">
        <v>0</v>
      </c>
      <c r="DR195" s="20">
        <v>0</v>
      </c>
      <c r="DS195" s="20">
        <v>0</v>
      </c>
      <c r="DT195" s="20">
        <v>0</v>
      </c>
      <c r="DU195" s="20">
        <v>0</v>
      </c>
      <c r="DV195" s="37" cm="1">
        <f t="array" ref="DV195">IF(AND(DI195:DP195&lt;&gt;""),((DQ195*0.125)+(DR195*0.25)+(DS195*0.25)+(DT195*1)+(DU195*1))/DP195,"")</f>
        <v>0</v>
      </c>
      <c r="DW195" s="35">
        <v>45163</v>
      </c>
      <c r="DX195" s="35">
        <v>45201</v>
      </c>
      <c r="DY195" s="20" t="s">
        <v>237</v>
      </c>
      <c r="DZ195" s="35">
        <v>45201</v>
      </c>
      <c r="EA195" s="35" t="s">
        <v>232</v>
      </c>
      <c r="EB195" s="38">
        <v>45212</v>
      </c>
      <c r="EC195" s="35">
        <v>45271</v>
      </c>
      <c r="ED195" s="20" t="s">
        <v>228</v>
      </c>
      <c r="EE195" s="20" t="s">
        <v>247</v>
      </c>
      <c r="EF195" s="20">
        <v>22</v>
      </c>
      <c r="EG195" s="20">
        <v>1</v>
      </c>
      <c r="EH195" s="20">
        <v>1</v>
      </c>
      <c r="EI195" s="20">
        <v>5</v>
      </c>
      <c r="EJ195" s="20">
        <v>0</v>
      </c>
      <c r="EK195" s="20">
        <v>0</v>
      </c>
      <c r="EL195" s="20">
        <v>0</v>
      </c>
      <c r="EM195" s="20">
        <v>0</v>
      </c>
      <c r="EN195" s="20">
        <v>0</v>
      </c>
      <c r="EO195" s="20">
        <v>0</v>
      </c>
      <c r="EP195" s="20">
        <v>0</v>
      </c>
      <c r="EQ195" s="20">
        <v>0</v>
      </c>
      <c r="ER195" s="20">
        <v>1</v>
      </c>
      <c r="ES195" s="34">
        <f>IF(EI195&lt;&gt;"",((EJ195*0.125)+((EK195+EL195+EM195+EN195+EO195)*0.25)+((EP195+EQ195+ER195)*1))/EI195,"")</f>
        <v>0.2</v>
      </c>
      <c r="ET195" s="35">
        <v>45404</v>
      </c>
      <c r="EU195" s="20" t="s">
        <v>248</v>
      </c>
      <c r="EV195" s="20" t="s">
        <v>247</v>
      </c>
      <c r="EW195" s="20">
        <v>21</v>
      </c>
      <c r="EX195" s="20">
        <v>1</v>
      </c>
      <c r="EY195" s="20">
        <v>1</v>
      </c>
      <c r="EZ195" s="28">
        <v>5</v>
      </c>
      <c r="FA195" s="20">
        <v>0</v>
      </c>
      <c r="FB195" s="20">
        <v>0</v>
      </c>
      <c r="FC195" s="20">
        <v>0</v>
      </c>
      <c r="FD195" s="20">
        <v>0</v>
      </c>
      <c r="FE195" s="20">
        <v>0</v>
      </c>
      <c r="FF195" s="20">
        <v>0</v>
      </c>
      <c r="FG195" s="20">
        <v>0</v>
      </c>
      <c r="FH195" s="20">
        <v>0</v>
      </c>
      <c r="FI195" s="20">
        <v>0</v>
      </c>
      <c r="FJ195" s="34">
        <f>IF(EZ195&lt;&gt;"",((FA195*0.125)+((FB195+FC195+FD195+FE195+FF195)*0.25)+((FG195+FH195+FI195)*1))/EZ195,"")</f>
        <v>0</v>
      </c>
      <c r="FK195" s="39">
        <v>38.067993999999999</v>
      </c>
      <c r="FL195" s="39">
        <v>-84.593040000000002</v>
      </c>
      <c r="FM195" s="39">
        <v>37.706168576177866</v>
      </c>
      <c r="FN195" s="39">
        <v>38.429819423822131</v>
      </c>
      <c r="FO195" s="39">
        <v>-85.052629493069233</v>
      </c>
      <c r="FP195" s="39">
        <v>-84.133450506930771</v>
      </c>
      <c r="FQ195" s="39">
        <v>37.344343152355734</v>
      </c>
      <c r="FR195" s="39">
        <v>38.791644847644264</v>
      </c>
      <c r="FS195" s="39">
        <v>-85.51221898613845</v>
      </c>
      <c r="FT195" s="39">
        <v>-83.673861013861554</v>
      </c>
      <c r="FU195" s="35"/>
      <c r="GK195" s="34" t="str">
        <f>IF(GA195&lt;&gt;"",((GB195*0.125)+((GC195+GD195+GE195+GF195+GG195)*0.25)+((GH195+GI195+GJ195)*1))/GA195,"")</f>
        <v/>
      </c>
      <c r="GN195"/>
      <c r="GO195" s="64"/>
      <c r="GP195" s="20" t="s">
        <v>232</v>
      </c>
      <c r="HH195" s="34" t="str">
        <f>IF(GX195&lt;&gt;"",((GY195*0.125)+((GZ195+HA195+HB195+HC195+HD195)*0.25)+((HE195+HF195+HG195)*1))/GX195,"")</f>
        <v/>
      </c>
    </row>
    <row r="196" spans="1:216" ht="15" hidden="1" customHeight="1" x14ac:dyDescent="0.35">
      <c r="A196" s="11" t="s">
        <v>1508</v>
      </c>
      <c r="B196" s="12" t="s">
        <v>1509</v>
      </c>
      <c r="C196" s="13">
        <v>43009</v>
      </c>
      <c r="D196" s="13">
        <v>45764</v>
      </c>
      <c r="E196" s="14" t="s">
        <v>1420</v>
      </c>
      <c r="F196" s="15" t="s">
        <v>1510</v>
      </c>
      <c r="G196" s="15" t="s">
        <v>1511</v>
      </c>
      <c r="H196" s="14" t="s">
        <v>1512</v>
      </c>
      <c r="I196" s="16">
        <v>21228</v>
      </c>
      <c r="J196" s="17">
        <v>50418</v>
      </c>
      <c r="K196" s="18">
        <f ca="1">IF(A196&lt;&gt;"",RANDBETWEEN(1,2000)," ")</f>
        <v>614</v>
      </c>
      <c r="L196" s="17" cm="1">
        <f t="array" ref="L196">IF(A196&lt;&gt;"",SUMPRODUCT(($E$2:$E$1303="Active") * (FK196 &gt;= $FM$2:$FM$1303) * (FK196 &lt;= $FN$2:$FN$1303) * (FL196 &gt;= $FO$2:$FO$1303) * (FL196 &lt;= $FP$2:$FP$1303)),"")</f>
        <v>2</v>
      </c>
      <c r="M196" s="17" cm="1">
        <f t="array" ref="M196">IF(A196&lt;&gt;"",SUMPRODUCT(($E$2:$E$1303="Active") * (FK196 &gt;= $FQ$2:$FQ$1303) * (FK196 &lt;= $FR$2:$FR$1303) * (FL196 &gt;= $FS$2:$FS$1303) * (FL196 &lt;= $FT$2:$FT$1303)),"")</f>
        <v>6</v>
      </c>
      <c r="N196" s="14" t="s">
        <v>218</v>
      </c>
      <c r="O196" s="14" t="s">
        <v>219</v>
      </c>
      <c r="P196" s="15" t="s">
        <v>1513</v>
      </c>
      <c r="Q196" s="14" t="s">
        <v>1514</v>
      </c>
      <c r="R196" s="15" t="s">
        <v>1515</v>
      </c>
      <c r="S196" s="14" t="s">
        <v>224</v>
      </c>
      <c r="T196" s="20" t="s">
        <v>224</v>
      </c>
      <c r="U196" s="21"/>
      <c r="V196" s="22"/>
      <c r="W196" s="22"/>
      <c r="X196" s="22"/>
      <c r="Y196" s="22"/>
      <c r="Z196" s="22"/>
      <c r="AA196" s="48"/>
      <c r="AB196" s="43">
        <v>45510</v>
      </c>
      <c r="AC196" s="63">
        <v>45748</v>
      </c>
      <c r="AD196" s="25">
        <v>182</v>
      </c>
      <c r="AE196" s="25">
        <v>170</v>
      </c>
      <c r="AF196" s="26">
        <v>172</v>
      </c>
      <c r="AG196" s="20">
        <v>171</v>
      </c>
      <c r="AH196" s="22">
        <v>121</v>
      </c>
      <c r="AI196" s="26">
        <v>0</v>
      </c>
      <c r="AN196" s="27">
        <f>IF(COUNT(DV196,ES196,FJ196,GK196,HH196)&gt;0,AVERAGE(DV196,ES196,FJ196,GK196,HH196),"")</f>
        <v>0.30833333333333335</v>
      </c>
      <c r="AO196" s="28">
        <f>IF((E196&lt;&gt;""),COUNTA(AP196:BW196)+COUNTIF(T196,"No"),"")</f>
        <v>0</v>
      </c>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30">
        <v>43819</v>
      </c>
      <c r="BY196" s="30">
        <v>43825</v>
      </c>
      <c r="BZ196" s="14" t="s">
        <v>226</v>
      </c>
      <c r="CA196" s="30">
        <v>43830</v>
      </c>
      <c r="CB196" s="14" t="s">
        <v>227</v>
      </c>
      <c r="CC196" s="31">
        <v>43908</v>
      </c>
      <c r="CD196" s="32" t="s">
        <v>364</v>
      </c>
      <c r="CE196" s="33" t="s">
        <v>380</v>
      </c>
      <c r="CF196" s="33" t="s">
        <v>321</v>
      </c>
      <c r="CG196" s="29">
        <v>151</v>
      </c>
      <c r="CH196" s="29">
        <v>2</v>
      </c>
      <c r="CI196" s="29">
        <v>2</v>
      </c>
      <c r="CJ196" s="29">
        <v>10</v>
      </c>
      <c r="CK196" s="29">
        <v>2</v>
      </c>
      <c r="CL196" s="29">
        <v>1</v>
      </c>
      <c r="CM196" s="29">
        <v>4</v>
      </c>
      <c r="CN196" s="53">
        <f>IF(CJ196&gt;0,((CK196*0.125)+(CL196*0.25)+(CM196*1))/CJ196,"")</f>
        <v>0.45</v>
      </c>
      <c r="CO196" s="35">
        <v>44427</v>
      </c>
      <c r="CP196" s="35">
        <v>44431</v>
      </c>
      <c r="CQ196" s="20" t="s">
        <v>507</v>
      </c>
      <c r="CR196" s="35">
        <v>44440</v>
      </c>
      <c r="CS196" s="20" t="s">
        <v>232</v>
      </c>
      <c r="CT196" s="35">
        <v>44432</v>
      </c>
      <c r="CU196" s="35">
        <v>44257</v>
      </c>
      <c r="CV196" s="11" t="s">
        <v>228</v>
      </c>
      <c r="CW196" s="11" t="s">
        <v>293</v>
      </c>
      <c r="CX196" s="11" t="s">
        <v>247</v>
      </c>
      <c r="CY196" s="20">
        <v>100</v>
      </c>
      <c r="CZ196" s="36">
        <v>1</v>
      </c>
      <c r="DA196" s="36">
        <v>1</v>
      </c>
      <c r="DB196" s="36">
        <v>5</v>
      </c>
      <c r="DC196" s="36">
        <v>0</v>
      </c>
      <c r="DD196" s="36">
        <v>0</v>
      </c>
      <c r="DE196" s="36">
        <v>0</v>
      </c>
      <c r="DF196" s="36">
        <v>0</v>
      </c>
      <c r="DG196" s="36">
        <v>0</v>
      </c>
      <c r="DH196" s="37">
        <f>IF(DB196&gt;0,((DC196*0.125)+(DD196*0.25)+(DE196*0.25)+(DF196*1)+(DG196*1))/DB196,"")</f>
        <v>0</v>
      </c>
      <c r="DI196" s="35">
        <v>44896</v>
      </c>
      <c r="DJ196" s="20" t="s">
        <v>228</v>
      </c>
      <c r="DK196" s="20" t="s">
        <v>235</v>
      </c>
      <c r="DL196" s="20" t="s">
        <v>234</v>
      </c>
      <c r="DM196" s="20">
        <v>65</v>
      </c>
      <c r="DN196" s="20">
        <v>2</v>
      </c>
      <c r="DO196" s="20">
        <v>2</v>
      </c>
      <c r="DP196" s="20">
        <v>10</v>
      </c>
      <c r="DQ196" s="20">
        <v>0</v>
      </c>
      <c r="DR196" s="20">
        <v>0</v>
      </c>
      <c r="DS196" s="20">
        <v>0</v>
      </c>
      <c r="DT196" s="20">
        <v>0</v>
      </c>
      <c r="DU196" s="20">
        <v>1</v>
      </c>
      <c r="DV196" s="37" cm="1">
        <f t="array" ref="DV196">IF(AND(DI196:DP196&lt;&gt;""),((DQ196*0.125)+(DR196*0.25)+(DS196*0.25)+(DT196*1)+(DU196*1))/DP196,"")</f>
        <v>0.1</v>
      </c>
      <c r="DW196" s="35">
        <v>45153</v>
      </c>
      <c r="DX196" s="35">
        <v>45162</v>
      </c>
      <c r="DY196" s="20" t="s">
        <v>237</v>
      </c>
      <c r="DZ196" s="35">
        <v>45166</v>
      </c>
      <c r="EA196" s="35" t="s">
        <v>232</v>
      </c>
      <c r="EB196" s="38">
        <v>45212</v>
      </c>
      <c r="EC196" s="35">
        <v>45265</v>
      </c>
      <c r="ED196" s="20" t="s">
        <v>228</v>
      </c>
      <c r="EE196" s="20" t="s">
        <v>247</v>
      </c>
      <c r="EF196" s="20">
        <v>107</v>
      </c>
      <c r="EG196" s="20">
        <v>2</v>
      </c>
      <c r="EH196" s="20">
        <v>2</v>
      </c>
      <c r="EI196" s="20">
        <v>10</v>
      </c>
      <c r="EJ196" s="20">
        <v>0</v>
      </c>
      <c r="EK196" s="20">
        <v>0</v>
      </c>
      <c r="EL196" s="20">
        <v>0</v>
      </c>
      <c r="EM196" s="20">
        <v>1</v>
      </c>
      <c r="EN196" s="20">
        <v>0</v>
      </c>
      <c r="EO196" s="20">
        <v>0</v>
      </c>
      <c r="EP196" s="20">
        <v>0</v>
      </c>
      <c r="EQ196" s="20">
        <v>2</v>
      </c>
      <c r="ER196" s="20">
        <v>1</v>
      </c>
      <c r="ES196" s="46">
        <f>IF(EI196&lt;&gt;"",((EJ196*0.125)+((EK196+EL196+EM196+EN196+EO196)*0.25)+((EP196+EQ196+ER196)*1))/EI196,"")</f>
        <v>0.32500000000000001</v>
      </c>
      <c r="ET196" s="35">
        <v>45356</v>
      </c>
      <c r="EU196" s="20" t="s">
        <v>248</v>
      </c>
      <c r="EV196" s="20" t="s">
        <v>247</v>
      </c>
      <c r="EW196" s="20">
        <v>88</v>
      </c>
      <c r="EX196" s="20">
        <v>2</v>
      </c>
      <c r="EY196" s="20">
        <v>2</v>
      </c>
      <c r="EZ196" s="28">
        <v>8</v>
      </c>
      <c r="FA196" s="20">
        <v>0</v>
      </c>
      <c r="FB196" s="20">
        <v>0</v>
      </c>
      <c r="FC196" s="20">
        <v>0</v>
      </c>
      <c r="FD196" s="20">
        <v>0</v>
      </c>
      <c r="FE196" s="20">
        <v>0</v>
      </c>
      <c r="FF196" s="20">
        <v>0</v>
      </c>
      <c r="FG196" s="20">
        <v>1</v>
      </c>
      <c r="FH196" s="20">
        <v>2</v>
      </c>
      <c r="FI196" s="20">
        <v>1</v>
      </c>
      <c r="FJ196" s="46">
        <f>IF(EZ196&lt;&gt;"",((FA196*0.125)+((FB196+FC196+FD196+FE196+FF196)*0.25)+((FG196+FH196+FI196)*1))/EZ196,"")</f>
        <v>0.5</v>
      </c>
      <c r="FK196" s="39">
        <v>39.267541999999999</v>
      </c>
      <c r="FL196" s="39">
        <v>-76.744590000000002</v>
      </c>
      <c r="FM196" s="39">
        <v>38.905716576177866</v>
      </c>
      <c r="FN196" s="39">
        <v>39.629367423822131</v>
      </c>
      <c r="FO196" s="39">
        <v>-77.211944611444082</v>
      </c>
      <c r="FP196" s="39">
        <v>-76.277235388555923</v>
      </c>
      <c r="FQ196" s="39">
        <v>38.543891152355734</v>
      </c>
      <c r="FR196" s="39">
        <v>39.991192847644264</v>
      </c>
      <c r="FS196" s="39">
        <v>-77.679299222888162</v>
      </c>
      <c r="FT196" s="39">
        <v>-75.809880777111843</v>
      </c>
      <c r="FU196" s="35"/>
      <c r="GK196" s="34" t="str">
        <f>IF(GA196&lt;&gt;"",((GB196*0.125)+((GC196+GD196+GE196+GF196+GG196)*0.25)+((GH196+GI196+GJ196)*1))/GA196,"")</f>
        <v/>
      </c>
      <c r="GN196"/>
      <c r="GO196" s="64"/>
      <c r="GP196" s="20" t="s">
        <v>232</v>
      </c>
      <c r="HH196" s="34" t="str">
        <f>IF(GX196&lt;&gt;"",((GY196*0.125)+((GZ196+HA196+HB196+HC196+HD196)*0.25)+((HE196+HF196+HG196)*1))/GX196,"")</f>
        <v/>
      </c>
    </row>
    <row r="197" spans="1:216" ht="15" hidden="1" customHeight="1" x14ac:dyDescent="0.35">
      <c r="A197" s="11" t="s">
        <v>1516</v>
      </c>
      <c r="B197" s="12" t="s">
        <v>1517</v>
      </c>
      <c r="C197" s="13">
        <v>43009</v>
      </c>
      <c r="D197" s="13">
        <v>45992</v>
      </c>
      <c r="E197" s="14" t="s">
        <v>1420</v>
      </c>
      <c r="F197" s="15" t="s">
        <v>1518</v>
      </c>
      <c r="G197" s="15" t="s">
        <v>1519</v>
      </c>
      <c r="H197" s="14" t="s">
        <v>1520</v>
      </c>
      <c r="I197" s="16">
        <v>65605</v>
      </c>
      <c r="J197" s="17">
        <v>11795</v>
      </c>
      <c r="K197" s="18">
        <f ca="1">IF(A197&lt;&gt;"",RANDBETWEEN(1,2000)," ")</f>
        <v>977</v>
      </c>
      <c r="L197" s="17" cm="1">
        <f t="array" ref="L197">IF(A197&lt;&gt;"",SUMPRODUCT(($E$2:$E$1303="Active") * (FK197 &gt;= $FM$2:$FM$1303) * (FK197 &lt;= $FN$2:$FN$1303) * (FL197 &gt;= $FO$2:$FO$1303) * (FL197 &lt;= $FP$2:$FP$1303)),"")</f>
        <v>1</v>
      </c>
      <c r="M197" s="17" cm="1">
        <f t="array" ref="M197">IF(A197&lt;&gt;"",SUMPRODUCT(($E$2:$E$1303="Active") * (FK197 &gt;= $FQ$2:$FQ$1303) * (FK197 &lt;= $FR$2:$FR$1303) * (FL197 &gt;= $FS$2:$FS$1303) * (FL197 &lt;= $FT$2:$FT$1303)),"")</f>
        <v>4</v>
      </c>
      <c r="N197" s="14" t="s">
        <v>287</v>
      </c>
      <c r="O197" s="14" t="s">
        <v>219</v>
      </c>
      <c r="P197" s="15" t="s">
        <v>1521</v>
      </c>
      <c r="Q197" s="14" t="s">
        <v>1522</v>
      </c>
      <c r="R197" s="15" t="s">
        <v>1523</v>
      </c>
      <c r="S197" s="14" t="s">
        <v>224</v>
      </c>
      <c r="T197" s="20" t="s">
        <v>224</v>
      </c>
      <c r="U197" s="21"/>
      <c r="V197" s="22"/>
      <c r="W197" s="22"/>
      <c r="X197" s="22"/>
      <c r="Y197" s="22"/>
      <c r="Z197" s="22"/>
      <c r="AA197" s="48"/>
      <c r="AB197" s="43">
        <v>45569</v>
      </c>
      <c r="AC197" s="63">
        <v>45931</v>
      </c>
      <c r="AD197" s="25">
        <v>109</v>
      </c>
      <c r="AE197" s="25">
        <v>57</v>
      </c>
      <c r="AF197" s="26">
        <v>73</v>
      </c>
      <c r="AG197" s="20">
        <v>42</v>
      </c>
      <c r="AH197" s="22">
        <v>44</v>
      </c>
      <c r="AI197" s="26">
        <v>0</v>
      </c>
      <c r="AN197" s="27">
        <f>IF(COUNT(DV197,ES197,FJ197,GK197,HH197)&gt;0,AVERAGE(DV197,ES197,FJ197,GK197,HH197),"")</f>
        <v>0</v>
      </c>
      <c r="AO197" s="28">
        <f>IF((E197&lt;&gt;""),COUNTA(AP197:BW197)+COUNTIF(T197,"No"),"")</f>
        <v>4</v>
      </c>
      <c r="AP197" s="29"/>
      <c r="AQ197" s="29"/>
      <c r="AR197" s="29"/>
      <c r="AS197" s="29"/>
      <c r="AT197" s="29" t="s">
        <v>224</v>
      </c>
      <c r="AU197" s="29"/>
      <c r="AV197" s="29"/>
      <c r="AW197" s="29"/>
      <c r="AX197" s="29"/>
      <c r="AY197" s="29"/>
      <c r="AZ197" s="29"/>
      <c r="BA197" s="29"/>
      <c r="BB197" s="29"/>
      <c r="BC197" s="29" t="s">
        <v>224</v>
      </c>
      <c r="BD197" s="29"/>
      <c r="BE197" s="29"/>
      <c r="BF197" s="29"/>
      <c r="BG197" s="29"/>
      <c r="BH197" s="29"/>
      <c r="BI197" s="29"/>
      <c r="BJ197" s="29"/>
      <c r="BK197" s="29"/>
      <c r="BL197" s="29"/>
      <c r="BM197" s="29"/>
      <c r="BN197" s="29" t="s">
        <v>224</v>
      </c>
      <c r="BO197" s="29"/>
      <c r="BP197" s="29" t="s">
        <v>224</v>
      </c>
      <c r="BQ197" s="29"/>
      <c r="BR197" s="29"/>
      <c r="BS197" s="29"/>
      <c r="BT197" s="29"/>
      <c r="BU197" s="29"/>
      <c r="BV197" s="29"/>
      <c r="BW197" s="29"/>
      <c r="BX197" s="30">
        <v>43879</v>
      </c>
      <c r="BY197" s="30">
        <v>43886</v>
      </c>
      <c r="BZ197" s="14" t="s">
        <v>226</v>
      </c>
      <c r="CA197" s="30">
        <v>43892</v>
      </c>
      <c r="CB197" s="14" t="s">
        <v>227</v>
      </c>
      <c r="CC197" s="31">
        <v>43951</v>
      </c>
      <c r="CD197" s="32" t="s">
        <v>228</v>
      </c>
      <c r="CE197" s="33" t="s">
        <v>282</v>
      </c>
      <c r="CF197" s="33" t="s">
        <v>247</v>
      </c>
      <c r="CG197" s="29">
        <v>73</v>
      </c>
      <c r="CH197" s="29">
        <v>1</v>
      </c>
      <c r="CI197" s="29">
        <v>1</v>
      </c>
      <c r="CJ197" s="29">
        <v>5</v>
      </c>
      <c r="CK197" s="29">
        <v>0</v>
      </c>
      <c r="CL197" s="29">
        <v>0</v>
      </c>
      <c r="CM197" s="29">
        <v>1</v>
      </c>
      <c r="CN197" s="34">
        <f>IF(CJ197&gt;0,((CK197*0.125)+(CL197*0.25)+(CM197*1))/CJ197,"")</f>
        <v>0.2</v>
      </c>
      <c r="CO197" s="35">
        <v>44342</v>
      </c>
      <c r="CP197" s="35">
        <v>44350</v>
      </c>
      <c r="CQ197" s="20" t="s">
        <v>470</v>
      </c>
      <c r="CR197" s="35">
        <v>44354</v>
      </c>
      <c r="CS197" s="20" t="s">
        <v>232</v>
      </c>
      <c r="CT197" s="35">
        <v>44350</v>
      </c>
      <c r="CU197" s="35">
        <v>44446</v>
      </c>
      <c r="CV197" s="11" t="s">
        <v>228</v>
      </c>
      <c r="CW197" s="20" t="s">
        <v>233</v>
      </c>
      <c r="CX197" s="11" t="s">
        <v>234</v>
      </c>
      <c r="CY197" s="20">
        <v>33</v>
      </c>
      <c r="CZ197" s="36">
        <v>1</v>
      </c>
      <c r="DA197" s="36">
        <v>1</v>
      </c>
      <c r="DB197" s="36">
        <v>5</v>
      </c>
      <c r="DC197" s="36">
        <v>0</v>
      </c>
      <c r="DD197" s="36">
        <v>0</v>
      </c>
      <c r="DE197" s="36">
        <v>1</v>
      </c>
      <c r="DF197" s="36">
        <v>0</v>
      </c>
      <c r="DG197" s="36">
        <v>0</v>
      </c>
      <c r="DH197" s="37">
        <f>IF(DB197&gt;0,((DC197*0.125)+(DD197*0.25)+(DE197*0.25)+(DF197*1)+(DG197*1))/DB197,"")</f>
        <v>0.05</v>
      </c>
      <c r="DI197" s="35">
        <v>44866</v>
      </c>
      <c r="DJ197" s="20" t="s">
        <v>228</v>
      </c>
      <c r="DK197" s="20" t="s">
        <v>235</v>
      </c>
      <c r="DL197" s="20" t="s">
        <v>234</v>
      </c>
      <c r="DM197" s="20">
        <v>42</v>
      </c>
      <c r="DN197" s="20">
        <v>1</v>
      </c>
      <c r="DO197" s="20">
        <v>1</v>
      </c>
      <c r="DP197" s="20">
        <v>5</v>
      </c>
      <c r="DQ197" s="20">
        <v>0</v>
      </c>
      <c r="DR197" s="20">
        <v>0</v>
      </c>
      <c r="DS197" s="20">
        <v>0</v>
      </c>
      <c r="DT197" s="20">
        <v>0</v>
      </c>
      <c r="DU197" s="20">
        <v>0</v>
      </c>
      <c r="DV197" s="37" cm="1">
        <f t="array" ref="DV197">IF(AND(DI197:DP197&lt;&gt;""),((DQ197*0.125)+(DR197*0.25)+(DS197*0.25)+(DT197*1)+(DU197*1))/DP197,"")</f>
        <v>0</v>
      </c>
      <c r="DW197" s="35">
        <v>45546</v>
      </c>
      <c r="DX197" s="35">
        <v>45559</v>
      </c>
      <c r="DY197" s="20" t="s">
        <v>237</v>
      </c>
      <c r="DZ197" s="35">
        <v>45559</v>
      </c>
      <c r="EA197" s="35" t="s">
        <v>232</v>
      </c>
      <c r="EB197" s="38">
        <v>45562</v>
      </c>
      <c r="EC197" s="35">
        <v>45288</v>
      </c>
      <c r="ED197" s="20" t="s">
        <v>228</v>
      </c>
      <c r="EE197" s="20" t="s">
        <v>247</v>
      </c>
      <c r="EF197" s="20">
        <v>31</v>
      </c>
      <c r="EG197" s="20">
        <v>1</v>
      </c>
      <c r="EH197" s="20">
        <v>1</v>
      </c>
      <c r="EI197" s="20">
        <v>5</v>
      </c>
      <c r="EJ197" s="20">
        <v>0</v>
      </c>
      <c r="EK197" s="20">
        <v>0</v>
      </c>
      <c r="EL197" s="20">
        <v>0</v>
      </c>
      <c r="EM197" s="20">
        <v>0</v>
      </c>
      <c r="EN197" s="20">
        <v>0</v>
      </c>
      <c r="EO197" s="20">
        <v>0</v>
      </c>
      <c r="EP197" s="20">
        <v>0</v>
      </c>
      <c r="EQ197" s="20">
        <v>0</v>
      </c>
      <c r="ER197" s="20">
        <v>0</v>
      </c>
      <c r="ES197" s="34">
        <f>IF(EI197&lt;&gt;"",((EJ197*0.125)+((EK197+EL197+EM197+EN197+EO197)*0.25)+((EP197+EQ197+ER197)*1))/EI197,"")</f>
        <v>0</v>
      </c>
      <c r="FG197" s="20"/>
      <c r="FJ197" s="34" t="str">
        <f>IF(EZ197&lt;&gt;"",((FA197*0.125)+((FB197+FC197+FD197+FE197+FF197)*0.25)+((FG197+FH197+FI197)*1))/EZ197,"")</f>
        <v/>
      </c>
      <c r="FK197" s="39">
        <v>36.889240999999998</v>
      </c>
      <c r="FL197" s="39">
        <v>-93.672591999999995</v>
      </c>
      <c r="FM197" s="39">
        <v>36.527415576177866</v>
      </c>
      <c r="FN197" s="39">
        <v>37.251066423822131</v>
      </c>
      <c r="FO197" s="39">
        <v>-94.12498835408438</v>
      </c>
      <c r="FP197" s="39">
        <v>-93.220195645915609</v>
      </c>
      <c r="FQ197" s="39">
        <v>36.165590152355733</v>
      </c>
      <c r="FR197" s="39">
        <v>37.612891847644264</v>
      </c>
      <c r="FS197" s="39">
        <v>-94.577384708168765</v>
      </c>
      <c r="FT197" s="39">
        <v>-92.767799291831224</v>
      </c>
      <c r="FU197" s="35"/>
      <c r="GK197" s="34" t="str">
        <f>IF(GA197&lt;&gt;"",((GB197*0.125)+((GC197+GD197+GE197+GF197+GG197)*0.25)+((GH197+GI197+GJ197)*1))/GA197,"")</f>
        <v/>
      </c>
      <c r="GN197"/>
      <c r="GO197" s="64"/>
      <c r="GP197" s="20" t="s">
        <v>232</v>
      </c>
      <c r="HH197" s="34" t="str">
        <f>IF(GX197&lt;&gt;"",((GY197*0.125)+((GZ197+HA197+HB197+HC197+HD197)*0.25)+((HE197+HF197+HG197)*1))/GX197,"")</f>
        <v/>
      </c>
    </row>
    <row r="198" spans="1:216" ht="15" hidden="1" customHeight="1" x14ac:dyDescent="0.35">
      <c r="A198" s="14" t="s">
        <v>1524</v>
      </c>
      <c r="B198" s="12" t="s">
        <v>1525</v>
      </c>
      <c r="C198" s="13">
        <v>43009</v>
      </c>
      <c r="D198" s="13">
        <v>45764</v>
      </c>
      <c r="E198" s="14" t="s">
        <v>1420</v>
      </c>
      <c r="F198" s="15" t="s">
        <v>1526</v>
      </c>
      <c r="G198" s="15" t="s">
        <v>1527</v>
      </c>
      <c r="H198" s="14" t="s">
        <v>1528</v>
      </c>
      <c r="I198" s="16">
        <v>44281</v>
      </c>
      <c r="J198" s="17">
        <v>33241</v>
      </c>
      <c r="K198" s="18">
        <f ca="1">IF(A198&lt;&gt;"",RANDBETWEEN(1,2000)," ")</f>
        <v>346</v>
      </c>
      <c r="L198" s="17" cm="1">
        <f t="array" ref="L198">IF(A198&lt;&gt;"",SUMPRODUCT(($E$2:$E$1303="Active") * (FK198 &gt;= $FM$2:$FM$1303) * (FK198 &lt;= $FN$2:$FN$1303) * (FL198 &gt;= $FO$2:$FO$1303) * (FL198 &lt;= $FP$2:$FP$1303)),"")</f>
        <v>4</v>
      </c>
      <c r="M198" s="17" cm="1">
        <f t="array" ref="M198">IF(A198&lt;&gt;"",SUMPRODUCT(($E$2:$E$1303="Active") * (FK198 &gt;= $FQ$2:$FQ$1303) * (FK198 &lt;= $FR$2:$FR$1303) * (FL198 &gt;= $FS$2:$FS$1303) * (FL198 &lt;= $FT$2:$FT$1303)),"")</f>
        <v>5</v>
      </c>
      <c r="N198" s="14" t="s">
        <v>287</v>
      </c>
      <c r="O198" s="14" t="s">
        <v>219</v>
      </c>
      <c r="P198" s="15" t="s">
        <v>1529</v>
      </c>
      <c r="Q198" s="14" t="s">
        <v>1530</v>
      </c>
      <c r="R198" s="15" t="s">
        <v>1531</v>
      </c>
      <c r="S198" s="14" t="s">
        <v>224</v>
      </c>
      <c r="T198" s="20" t="s">
        <v>224</v>
      </c>
      <c r="U198" s="21"/>
      <c r="V198" s="22"/>
      <c r="W198" s="22"/>
      <c r="X198" s="22"/>
      <c r="Y198" s="22"/>
      <c r="Z198" s="22"/>
      <c r="AA198" s="48"/>
      <c r="AB198" s="43">
        <v>45573</v>
      </c>
      <c r="AC198" s="63">
        <v>45748</v>
      </c>
      <c r="AD198" s="25">
        <v>202</v>
      </c>
      <c r="AE198" s="25">
        <v>155</v>
      </c>
      <c r="AF198" s="26">
        <v>197</v>
      </c>
      <c r="AG198" s="20">
        <v>219</v>
      </c>
      <c r="AH198" s="22">
        <v>121</v>
      </c>
      <c r="AI198" s="26">
        <v>0</v>
      </c>
      <c r="AN198" s="27">
        <f>IF(COUNT(DV198,ES198,FJ198,GK198,HH198)&gt;0,AVERAGE(DV198,ES198,FJ198,GK198,HH198),"")</f>
        <v>0.29444444444444445</v>
      </c>
      <c r="AO198" s="28">
        <f>IF((E198&lt;&gt;""),COUNTA(AP198:BW198)+COUNTIF(T198,"No"),"")</f>
        <v>0</v>
      </c>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30">
        <v>44107</v>
      </c>
      <c r="BY198" s="30">
        <v>44111</v>
      </c>
      <c r="BZ198" s="14" t="s">
        <v>226</v>
      </c>
      <c r="CA198" s="30">
        <v>44116</v>
      </c>
      <c r="CB198" s="14" t="s">
        <v>227</v>
      </c>
      <c r="CC198" s="31">
        <v>43985</v>
      </c>
      <c r="CD198" s="32" t="s">
        <v>248</v>
      </c>
      <c r="CE198" s="33" t="s">
        <v>282</v>
      </c>
      <c r="CF198" s="33" t="s">
        <v>247</v>
      </c>
      <c r="CG198" s="29">
        <v>64</v>
      </c>
      <c r="CH198" s="29">
        <v>3</v>
      </c>
      <c r="CI198" s="29">
        <v>3</v>
      </c>
      <c r="CJ198" s="29">
        <v>15</v>
      </c>
      <c r="CK198" s="29">
        <v>2</v>
      </c>
      <c r="CL198" s="29">
        <v>0</v>
      </c>
      <c r="CM198" s="29">
        <v>0</v>
      </c>
      <c r="CN198" s="34">
        <f>IF(CJ198&gt;0,((CK198*0.125)+(CL198*0.25)+(CM198*1))/CJ198,"")</f>
        <v>1.6666666666666666E-2</v>
      </c>
      <c r="CO198" s="35">
        <v>44495</v>
      </c>
      <c r="CP198" s="35">
        <v>44510</v>
      </c>
      <c r="CQ198" s="20" t="s">
        <v>507</v>
      </c>
      <c r="CR198" s="35">
        <v>44510</v>
      </c>
      <c r="CS198" s="20" t="s">
        <v>232</v>
      </c>
      <c r="CT198" s="35">
        <v>44512</v>
      </c>
      <c r="CU198" s="35">
        <v>44532</v>
      </c>
      <c r="CV198" s="11" t="s">
        <v>228</v>
      </c>
      <c r="CW198" s="20" t="s">
        <v>233</v>
      </c>
      <c r="CX198" s="11" t="s">
        <v>234</v>
      </c>
      <c r="CY198" s="20">
        <v>66</v>
      </c>
      <c r="CZ198" s="36">
        <v>4</v>
      </c>
      <c r="DA198" s="36">
        <v>4</v>
      </c>
      <c r="DB198" s="36">
        <v>20</v>
      </c>
      <c r="DC198" s="36">
        <v>1</v>
      </c>
      <c r="DD198" s="36">
        <v>0</v>
      </c>
      <c r="DE198" s="36">
        <v>0</v>
      </c>
      <c r="DF198" s="36">
        <v>0</v>
      </c>
      <c r="DG198" s="36">
        <v>1</v>
      </c>
      <c r="DH198" s="37">
        <f>IF(DB198&gt;0,((DC198*0.125)+(DD198*0.25)+(DE198*0.25)+(DF198*1)+(DG198*1))/DB198,"")</f>
        <v>5.6250000000000001E-2</v>
      </c>
      <c r="DI198" s="35">
        <v>44896</v>
      </c>
      <c r="DJ198" s="20" t="s">
        <v>228</v>
      </c>
      <c r="DK198" s="20" t="s">
        <v>235</v>
      </c>
      <c r="DL198" s="20" t="s">
        <v>234</v>
      </c>
      <c r="DM198" s="20">
        <v>86</v>
      </c>
      <c r="DN198" s="20">
        <v>3</v>
      </c>
      <c r="DO198" s="20">
        <v>3</v>
      </c>
      <c r="DP198" s="20">
        <v>15</v>
      </c>
      <c r="DQ198" s="20">
        <v>0</v>
      </c>
      <c r="DR198" s="20">
        <v>0</v>
      </c>
      <c r="DS198" s="20">
        <v>0</v>
      </c>
      <c r="DT198" s="20">
        <v>0</v>
      </c>
      <c r="DU198" s="20">
        <v>4</v>
      </c>
      <c r="DV198" s="49" cm="1">
        <f t="array" ref="DV198">IF(AND(DI198:DP198&lt;&gt;""),((DQ198*0.125)+(DR198*0.25)+(DS198*0.25)+(DT198*1)+(DU198*1))/DP198,"")</f>
        <v>0.26666666666666666</v>
      </c>
      <c r="DW198" s="35">
        <v>45174</v>
      </c>
      <c r="DX198" s="35">
        <v>45177</v>
      </c>
      <c r="DY198" s="20" t="s">
        <v>237</v>
      </c>
      <c r="DZ198" s="35">
        <v>45180</v>
      </c>
      <c r="EA198" s="35" t="s">
        <v>232</v>
      </c>
      <c r="EB198" s="38">
        <v>45184</v>
      </c>
      <c r="EC198" s="35">
        <v>45219</v>
      </c>
      <c r="ED198" s="20" t="s">
        <v>248</v>
      </c>
      <c r="EE198" s="20" t="s">
        <v>247</v>
      </c>
      <c r="EF198" s="20">
        <v>110</v>
      </c>
      <c r="EG198" s="20">
        <v>3</v>
      </c>
      <c r="EH198" s="20">
        <v>3</v>
      </c>
      <c r="EI198" s="20">
        <v>15</v>
      </c>
      <c r="EJ198" s="20">
        <v>0</v>
      </c>
      <c r="EK198" s="20">
        <v>0</v>
      </c>
      <c r="EL198" s="20">
        <v>0</v>
      </c>
      <c r="EM198" s="20">
        <v>1</v>
      </c>
      <c r="EN198" s="20">
        <v>0</v>
      </c>
      <c r="EO198" s="20">
        <v>0</v>
      </c>
      <c r="EP198" s="20">
        <v>0</v>
      </c>
      <c r="EQ198" s="20">
        <v>4</v>
      </c>
      <c r="ER198" s="20">
        <v>0</v>
      </c>
      <c r="ES198" s="46">
        <f>IF(EI198&lt;&gt;"",((EJ198*0.125)+((EK198+EL198+EM198+EN198+EO198)*0.25)+((EP198+EQ198+ER198)*1))/EI198,"")</f>
        <v>0.28333333333333333</v>
      </c>
      <c r="ET198" s="35">
        <v>45358</v>
      </c>
      <c r="EU198" s="20" t="s">
        <v>248</v>
      </c>
      <c r="EV198" s="20" t="s">
        <v>247</v>
      </c>
      <c r="EW198" s="20">
        <v>110</v>
      </c>
      <c r="EX198" s="20">
        <v>2</v>
      </c>
      <c r="EY198" s="20">
        <v>2</v>
      </c>
      <c r="EZ198" s="28">
        <v>9</v>
      </c>
      <c r="FA198" s="20">
        <v>0</v>
      </c>
      <c r="FB198" s="20">
        <v>0</v>
      </c>
      <c r="FC198" s="20">
        <v>0</v>
      </c>
      <c r="FD198" s="20">
        <v>0</v>
      </c>
      <c r="FE198" s="20">
        <v>0</v>
      </c>
      <c r="FF198" s="20">
        <v>0</v>
      </c>
      <c r="FG198" s="20">
        <v>0</v>
      </c>
      <c r="FH198" s="20">
        <v>1</v>
      </c>
      <c r="FI198" s="20">
        <v>2</v>
      </c>
      <c r="FJ198" s="46">
        <f>IF(EZ198&lt;&gt;"",((FA198*0.125)+((FB198+FC198+FD198+FE198+FF198)*0.25)+((FG198+FH198+FI198)*1))/EZ198,"")</f>
        <v>0.33333333333333331</v>
      </c>
      <c r="FK198" s="39">
        <v>41.062165999999998</v>
      </c>
      <c r="FL198" s="39">
        <v>-81.753718000000006</v>
      </c>
      <c r="FM198" s="39">
        <v>40.700340576177865</v>
      </c>
      <c r="FN198" s="39">
        <v>41.42399142382213</v>
      </c>
      <c r="FO198" s="39">
        <v>-82.233594278680229</v>
      </c>
      <c r="FP198" s="39">
        <v>-81.273841721319783</v>
      </c>
      <c r="FQ198" s="39">
        <v>40.338515152355733</v>
      </c>
      <c r="FR198" s="39">
        <v>41.785816847644263</v>
      </c>
      <c r="FS198" s="39">
        <v>-82.713470557360452</v>
      </c>
      <c r="FT198" s="39">
        <v>-80.793965442639561</v>
      </c>
      <c r="FU198" s="35"/>
      <c r="GK198" s="34" t="str">
        <f>IF(GA198&lt;&gt;"",((GB198*0.125)+((GC198+GD198+GE198+GF198+GG198)*0.25)+((GH198+GI198+GJ198)*1))/GA198,"")</f>
        <v/>
      </c>
      <c r="GN198"/>
      <c r="GO198" s="64"/>
      <c r="GP198" s="20" t="s">
        <v>232</v>
      </c>
      <c r="HH198" s="34" t="str">
        <f>IF(GX198&lt;&gt;"",((GY198*0.125)+((GZ198+HA198+HB198+HC198+HD198)*0.25)+((HE198+HF198+HG198)*1))/GX198,"")</f>
        <v/>
      </c>
    </row>
    <row r="199" spans="1:216" ht="15" hidden="1" customHeight="1" x14ac:dyDescent="0.35">
      <c r="A199" s="11" t="s">
        <v>1532</v>
      </c>
      <c r="B199" s="12" t="s">
        <v>1533</v>
      </c>
      <c r="C199" s="13">
        <v>43009</v>
      </c>
      <c r="D199" s="13">
        <v>45761</v>
      </c>
      <c r="E199" s="14" t="s">
        <v>1420</v>
      </c>
      <c r="F199" s="15" t="s">
        <v>1534</v>
      </c>
      <c r="G199" s="15" t="s">
        <v>1305</v>
      </c>
      <c r="H199" s="14" t="s">
        <v>1033</v>
      </c>
      <c r="I199" s="16">
        <v>33317</v>
      </c>
      <c r="J199" s="17">
        <v>37590</v>
      </c>
      <c r="K199" s="18">
        <f ca="1">IF(A199&lt;&gt;"",RANDBETWEEN(1,2000)," ")</f>
        <v>1017</v>
      </c>
      <c r="L199" s="17" cm="1">
        <f t="array" ref="L199">IF(A199&lt;&gt;"",SUMPRODUCT(($E$2:$E$1303="Active") * (FK199 &gt;= $FM$2:$FM$1303) * (FK199 &lt;= $FN$2:$FN$1303) * (FL199 &gt;= $FO$2:$FO$1303) * (FL199 &lt;= $FP$2:$FP$1303)),"")</f>
        <v>8</v>
      </c>
      <c r="M199" s="17" cm="1">
        <f t="array" ref="M199">IF(A199&lt;&gt;"",SUMPRODUCT(($E$2:$E$1303="Active") * (FK199 &gt;= $FQ$2:$FQ$1303) * (FK199 &lt;= $FR$2:$FR$1303) * (FL199 &gt;= $FS$2:$FS$1303) * (FL199 &lt;= $FT$2:$FT$1303)),"")</f>
        <v>12</v>
      </c>
      <c r="N199" s="14" t="s">
        <v>287</v>
      </c>
      <c r="O199" s="14" t="s">
        <v>219</v>
      </c>
      <c r="P199" s="15" t="s">
        <v>1535</v>
      </c>
      <c r="Q199" s="14" t="s">
        <v>1536</v>
      </c>
      <c r="R199" s="15" t="s">
        <v>1537</v>
      </c>
      <c r="S199" s="14" t="s">
        <v>223</v>
      </c>
      <c r="T199" s="20" t="s">
        <v>224</v>
      </c>
      <c r="U199" s="21"/>
      <c r="V199" s="22"/>
      <c r="W199" s="22"/>
      <c r="X199" s="22"/>
      <c r="Y199" s="22"/>
      <c r="Z199" s="22"/>
      <c r="AA199" s="48"/>
      <c r="AB199" s="43">
        <v>45601</v>
      </c>
      <c r="AC199" s="63">
        <v>45839</v>
      </c>
      <c r="AD199" s="25">
        <v>66</v>
      </c>
      <c r="AE199" s="25">
        <v>63</v>
      </c>
      <c r="AF199" s="26">
        <v>77</v>
      </c>
      <c r="AG199" s="20">
        <v>95</v>
      </c>
      <c r="AH199" s="22">
        <v>54</v>
      </c>
      <c r="AI199" s="26">
        <v>0</v>
      </c>
      <c r="AN199" s="27">
        <f>IF(COUNT(DV199,ES199,FJ199,GK199,HH199)&gt;0,AVERAGE(DV199,ES199,FJ199,GK199,HH199),"")</f>
        <v>3.7500000000000006E-2</v>
      </c>
      <c r="AO199" s="28">
        <f>IF((E199&lt;&gt;""),COUNTA(AP199:BW199)+COUNTIF(T199,"No"),"")</f>
        <v>0</v>
      </c>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30">
        <v>43845</v>
      </c>
      <c r="BY199" s="30">
        <v>43853</v>
      </c>
      <c r="BZ199" s="14" t="s">
        <v>226</v>
      </c>
      <c r="CA199" s="30">
        <v>43859</v>
      </c>
      <c r="CB199" s="14" t="s">
        <v>232</v>
      </c>
      <c r="CC199" s="31">
        <v>43951</v>
      </c>
      <c r="CD199" s="32" t="s">
        <v>248</v>
      </c>
      <c r="CE199" s="33" t="s">
        <v>282</v>
      </c>
      <c r="CF199" s="33" t="s">
        <v>247</v>
      </c>
      <c r="CG199" s="29">
        <v>86</v>
      </c>
      <c r="CH199" s="29">
        <v>3</v>
      </c>
      <c r="CI199" s="29">
        <v>3</v>
      </c>
      <c r="CJ199" s="29">
        <v>14</v>
      </c>
      <c r="CK199" s="29">
        <v>0</v>
      </c>
      <c r="CL199" s="29">
        <v>0</v>
      </c>
      <c r="CM199" s="29">
        <v>0</v>
      </c>
      <c r="CN199" s="34">
        <f>IF(CJ199&gt;0,((CK199*0.125)+(CL199*0.25)+(CM199*1))/CJ199,"")</f>
        <v>0</v>
      </c>
      <c r="CO199" s="35">
        <v>44671</v>
      </c>
      <c r="CP199" s="35">
        <v>44687</v>
      </c>
      <c r="CQ199" s="20" t="s">
        <v>237</v>
      </c>
      <c r="CR199" s="35">
        <v>44687</v>
      </c>
      <c r="CS199" s="20" t="s">
        <v>232</v>
      </c>
      <c r="CT199" s="35">
        <v>44694</v>
      </c>
      <c r="CU199" s="35">
        <v>44489</v>
      </c>
      <c r="CV199" s="20" t="s">
        <v>228</v>
      </c>
      <c r="CW199" s="20" t="s">
        <v>233</v>
      </c>
      <c r="CX199" s="11" t="s">
        <v>234</v>
      </c>
      <c r="CY199" s="20">
        <v>23</v>
      </c>
      <c r="CZ199" s="36">
        <v>1</v>
      </c>
      <c r="DA199" s="36">
        <v>1</v>
      </c>
      <c r="DB199" s="36">
        <v>5</v>
      </c>
      <c r="DC199" s="36">
        <v>0</v>
      </c>
      <c r="DD199" s="36">
        <v>0</v>
      </c>
      <c r="DE199" s="36">
        <v>0</v>
      </c>
      <c r="DF199" s="36">
        <v>0</v>
      </c>
      <c r="DG199" s="36">
        <v>0</v>
      </c>
      <c r="DH199" s="37">
        <f>IF(DB199&gt;0,((DC199*0.125)+(DD199*0.25)+(DE199*0.25)+(DF199*1)+(DG199*1))/DB199,"")</f>
        <v>0</v>
      </c>
      <c r="DI199" s="35">
        <v>44896</v>
      </c>
      <c r="DJ199" s="20" t="s">
        <v>228</v>
      </c>
      <c r="DK199" s="20" t="s">
        <v>235</v>
      </c>
      <c r="DL199" s="20" t="s">
        <v>234</v>
      </c>
      <c r="DM199" s="20">
        <v>37</v>
      </c>
      <c r="DN199" s="20">
        <v>1</v>
      </c>
      <c r="DO199" s="20">
        <v>1</v>
      </c>
      <c r="DP199" s="20">
        <v>5</v>
      </c>
      <c r="DQ199" s="20">
        <v>0</v>
      </c>
      <c r="DR199" s="20">
        <v>2</v>
      </c>
      <c r="DS199" s="20">
        <v>0</v>
      </c>
      <c r="DT199" s="20">
        <v>0</v>
      </c>
      <c r="DU199" s="20">
        <v>0</v>
      </c>
      <c r="DV199" s="37" cm="1">
        <f t="array" ref="DV199">IF(AND(DI199:DP199&lt;&gt;""),((DQ199*0.125)+(DR199*0.25)+(DS199*0.25)+(DT199*1)+(DU199*1))/DP199,"")</f>
        <v>0.1</v>
      </c>
      <c r="DW199" s="35">
        <v>45443</v>
      </c>
      <c r="DX199" s="35">
        <v>45460</v>
      </c>
      <c r="DY199" s="20" t="s">
        <v>237</v>
      </c>
      <c r="DZ199" s="35">
        <v>45460</v>
      </c>
      <c r="EA199" s="35" t="s">
        <v>232</v>
      </c>
      <c r="EB199" s="38">
        <v>45471</v>
      </c>
      <c r="EC199" s="35">
        <v>45261</v>
      </c>
      <c r="ED199" s="20" t="s">
        <v>248</v>
      </c>
      <c r="EE199" s="20" t="s">
        <v>247</v>
      </c>
      <c r="EF199" s="20">
        <v>40</v>
      </c>
      <c r="EG199" s="20">
        <v>1</v>
      </c>
      <c r="EH199" s="20">
        <v>1</v>
      </c>
      <c r="EI199" s="20">
        <v>5</v>
      </c>
      <c r="EJ199" s="20">
        <v>0</v>
      </c>
      <c r="EK199" s="20">
        <v>0</v>
      </c>
      <c r="EL199" s="20">
        <v>0</v>
      </c>
      <c r="EM199" s="20">
        <v>0</v>
      </c>
      <c r="EN199" s="20">
        <v>0</v>
      </c>
      <c r="EO199" s="20">
        <v>0</v>
      </c>
      <c r="EP199" s="20">
        <v>0</v>
      </c>
      <c r="EQ199" s="20">
        <v>0</v>
      </c>
      <c r="ER199" s="20">
        <v>0</v>
      </c>
      <c r="ES199" s="34">
        <v>0</v>
      </c>
      <c r="ET199" s="35">
        <v>45512</v>
      </c>
      <c r="EU199" s="20" t="s">
        <v>248</v>
      </c>
      <c r="EV199" s="20" t="s">
        <v>234</v>
      </c>
      <c r="EW199" s="20">
        <v>26</v>
      </c>
      <c r="EX199" s="20">
        <v>1</v>
      </c>
      <c r="EY199" s="20">
        <v>1</v>
      </c>
      <c r="EZ199" s="20">
        <v>5</v>
      </c>
      <c r="FA199" s="20">
        <v>0</v>
      </c>
      <c r="FB199" s="20">
        <v>0</v>
      </c>
      <c r="FC199" s="20">
        <v>0</v>
      </c>
      <c r="FD199" s="20">
        <v>0</v>
      </c>
      <c r="FE199" s="20">
        <v>0</v>
      </c>
      <c r="FF199" s="20">
        <v>0</v>
      </c>
      <c r="FG199" s="20">
        <v>0</v>
      </c>
      <c r="FH199" s="20">
        <v>0</v>
      </c>
      <c r="FI199" s="20">
        <v>0</v>
      </c>
      <c r="FJ199" s="34">
        <v>0</v>
      </c>
      <c r="FK199" s="39">
        <v>26.110868</v>
      </c>
      <c r="FL199" s="39">
        <v>-80.227322000000001</v>
      </c>
      <c r="FM199" s="39">
        <v>25.749042576177867</v>
      </c>
      <c r="FN199" s="39">
        <v>26.472693423822133</v>
      </c>
      <c r="FO199" s="39">
        <v>-80.630270712989727</v>
      </c>
      <c r="FP199" s="39">
        <v>-79.824373287010275</v>
      </c>
      <c r="FQ199" s="39">
        <v>25.387217152355735</v>
      </c>
      <c r="FR199" s="39">
        <v>26.834518847644265</v>
      </c>
      <c r="FS199" s="39">
        <v>-81.033219425979468</v>
      </c>
      <c r="FT199" s="39">
        <v>-79.421424574020534</v>
      </c>
      <c r="FU199" s="35">
        <v>45748</v>
      </c>
      <c r="FV199" s="20" t="s">
        <v>248</v>
      </c>
      <c r="FW199" s="20" t="s">
        <v>258</v>
      </c>
      <c r="FX199" s="20">
        <v>9</v>
      </c>
      <c r="FY199" s="20">
        <v>1</v>
      </c>
      <c r="FZ199" s="20">
        <v>1</v>
      </c>
      <c r="GA199" s="20">
        <v>5</v>
      </c>
      <c r="GB199" s="20">
        <v>0</v>
      </c>
      <c r="GC199" s="20">
        <v>0</v>
      </c>
      <c r="GD199" s="20">
        <v>0</v>
      </c>
      <c r="GE199" s="20">
        <v>1</v>
      </c>
      <c r="GF199" s="20">
        <v>0</v>
      </c>
      <c r="GG199" s="20">
        <v>0</v>
      </c>
      <c r="GH199" s="20">
        <v>0</v>
      </c>
      <c r="GI199" s="20">
        <v>0</v>
      </c>
      <c r="GJ199" s="20">
        <v>0</v>
      </c>
      <c r="GK199" s="34">
        <f>IF(GA199&lt;&gt;"",((GB199*0.125)+((GC199+GD199+GE199+GF199+GG199)*0.25)+((GH199+GI199+GJ199)*1))/GA199,"")</f>
        <v>0.05</v>
      </c>
      <c r="GN199"/>
      <c r="GO199" s="64"/>
      <c r="GP199" s="20" t="s">
        <v>232</v>
      </c>
      <c r="HH199" s="34" t="str">
        <f>IF(GX199&lt;&gt;"",((GY199*0.125)+((GZ199+HA199+HB199+HC199+HD199)*0.25)+((HE199+HF199+HG199)*1))/GX199,"")</f>
        <v/>
      </c>
    </row>
    <row r="200" spans="1:216" ht="15" customHeight="1" x14ac:dyDescent="0.35">
      <c r="A200" s="14" t="s">
        <v>1538</v>
      </c>
      <c r="B200" s="12" t="s">
        <v>1539</v>
      </c>
      <c r="C200" s="13">
        <v>43009</v>
      </c>
      <c r="D200" s="13"/>
      <c r="E200" s="14" t="s">
        <v>214</v>
      </c>
      <c r="F200" s="15" t="s">
        <v>1540</v>
      </c>
      <c r="G200" s="15" t="s">
        <v>1541</v>
      </c>
      <c r="H200" s="14" t="s">
        <v>1484</v>
      </c>
      <c r="I200" s="16">
        <v>30824</v>
      </c>
      <c r="J200" s="17">
        <v>16832</v>
      </c>
      <c r="K200" s="18">
        <f ca="1">IF(A200&lt;&gt;"",RANDBETWEEN(1,2000)," ")</f>
        <v>247</v>
      </c>
      <c r="L200" s="17" cm="1">
        <f t="array" ref="L200">IF(A200&lt;&gt;"",SUMPRODUCT(($E$2:$E$1303="Active") * (FK200 &gt;= $FM$2:$FM$1303) * (FK200 &lt;= $FN$2:$FN$1303) * (FL200 &gt;= $FO$2:$FO$1303) * (FL200 &lt;= $FP$2:$FP$1303)),"")</f>
        <v>1</v>
      </c>
      <c r="M200" s="17" cm="1">
        <f t="array" ref="M200">IF(A200&lt;&gt;"",SUMPRODUCT(($E$2:$E$1303="Active") * (FK200 &gt;= $FQ$2:$FQ$1303) * (FK200 &lt;= $FR$2:$FR$1303) * (FL200 &gt;= $FS$2:$FS$1303) * (FL200 &lt;= $FT$2:$FT$1303)),"")</f>
        <v>2</v>
      </c>
      <c r="N200" s="14" t="s">
        <v>287</v>
      </c>
      <c r="O200" s="14" t="s">
        <v>219</v>
      </c>
      <c r="P200" s="15" t="s">
        <v>1542</v>
      </c>
      <c r="Q200" s="14" t="s">
        <v>1543</v>
      </c>
      <c r="R200" s="15" t="s">
        <v>1544</v>
      </c>
      <c r="S200" s="14" t="s">
        <v>224</v>
      </c>
      <c r="T200" s="20" t="s">
        <v>224</v>
      </c>
      <c r="U200" s="21"/>
      <c r="V200" s="22"/>
      <c r="W200" s="22"/>
      <c r="X200" s="22"/>
      <c r="Y200" s="22"/>
      <c r="Z200" s="22"/>
      <c r="AA200" s="22" t="s">
        <v>363</v>
      </c>
      <c r="AB200" s="43">
        <v>46021.541666666664</v>
      </c>
      <c r="AC200" s="24">
        <v>46023</v>
      </c>
      <c r="AD200" s="25">
        <v>81</v>
      </c>
      <c r="AE200" s="25">
        <v>83</v>
      </c>
      <c r="AF200" s="26">
        <v>113</v>
      </c>
      <c r="AG200" s="20">
        <v>169</v>
      </c>
      <c r="AH200" s="22">
        <v>191</v>
      </c>
      <c r="AI200" s="26">
        <v>123</v>
      </c>
      <c r="AN200" s="27">
        <f>IF(COUNT(DV200,ES200,FJ200,GK200,HH200)&gt;0,AVERAGE(DV200,ES200,FJ200,GK200,HH200),"")</f>
        <v>7.555555555555557E-2</v>
      </c>
      <c r="AO200" s="28">
        <f>IF((E200&lt;&gt;""),COUNTA(AP200:BW200)+COUNTIF(T200,"No"),"")</f>
        <v>0</v>
      </c>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30">
        <v>44034</v>
      </c>
      <c r="BY200" s="30">
        <v>44046</v>
      </c>
      <c r="BZ200" s="14" t="s">
        <v>226</v>
      </c>
      <c r="CA200" s="30">
        <v>44047</v>
      </c>
      <c r="CB200" s="14" t="s">
        <v>232</v>
      </c>
      <c r="CC200" s="31">
        <v>43991</v>
      </c>
      <c r="CD200" s="32" t="s">
        <v>226</v>
      </c>
      <c r="CE200" s="33" t="s">
        <v>282</v>
      </c>
      <c r="CF200" s="33" t="s">
        <v>247</v>
      </c>
      <c r="CG200" s="29">
        <v>43</v>
      </c>
      <c r="CH200" s="29">
        <v>3</v>
      </c>
      <c r="CI200" s="29">
        <v>3</v>
      </c>
      <c r="CJ200" s="29">
        <v>11</v>
      </c>
      <c r="CK200" s="29">
        <v>0</v>
      </c>
      <c r="CL200" s="29">
        <v>0</v>
      </c>
      <c r="CM200" s="29">
        <v>3</v>
      </c>
      <c r="CN200" s="34">
        <f>IF(CJ200&gt;0,((CK200*0.125)+(CL200*0.25)+(CM200*1))/CJ200,"")</f>
        <v>0.27272727272727271</v>
      </c>
      <c r="CO200" s="35">
        <v>44623</v>
      </c>
      <c r="CP200" s="35">
        <v>44634</v>
      </c>
      <c r="CQ200" s="20" t="s">
        <v>237</v>
      </c>
      <c r="CR200" s="21">
        <v>44655</v>
      </c>
      <c r="CS200" s="20" t="s">
        <v>232</v>
      </c>
      <c r="CT200" s="35">
        <v>44634</v>
      </c>
      <c r="CU200" s="35">
        <v>44319</v>
      </c>
      <c r="CV200" s="11" t="s">
        <v>226</v>
      </c>
      <c r="CW200" s="11" t="s">
        <v>293</v>
      </c>
      <c r="CX200" s="11" t="s">
        <v>247</v>
      </c>
      <c r="CY200" s="20">
        <v>31</v>
      </c>
      <c r="CZ200" s="36">
        <v>3</v>
      </c>
      <c r="DA200" s="36">
        <v>3</v>
      </c>
      <c r="DB200" s="36">
        <v>12</v>
      </c>
      <c r="DC200" s="36">
        <v>0</v>
      </c>
      <c r="DD200" s="36">
        <v>0</v>
      </c>
      <c r="DE200" s="36">
        <v>0</v>
      </c>
      <c r="DF200" s="36">
        <v>0</v>
      </c>
      <c r="DG200" s="36">
        <v>0</v>
      </c>
      <c r="DH200" s="37">
        <f>IF(DB200&gt;0,((DC200*0.125)+(DD200*0.25)+(DE200*0.25)+(DF200*1)+(DG200*1))/DB200,"")</f>
        <v>0</v>
      </c>
      <c r="DI200" s="35">
        <v>44592</v>
      </c>
      <c r="DJ200" s="20" t="s">
        <v>228</v>
      </c>
      <c r="DK200" s="20" t="s">
        <v>294</v>
      </c>
      <c r="DL200" s="20" t="s">
        <v>247</v>
      </c>
      <c r="DM200" s="20">
        <v>40</v>
      </c>
      <c r="DN200" s="20">
        <v>2</v>
      </c>
      <c r="DO200" s="20">
        <v>2</v>
      </c>
      <c r="DP200" s="20">
        <v>10</v>
      </c>
      <c r="DQ200" s="20">
        <v>0</v>
      </c>
      <c r="DR200" s="20">
        <v>1</v>
      </c>
      <c r="DS200" s="20">
        <v>0</v>
      </c>
      <c r="DT200" s="20">
        <v>1</v>
      </c>
      <c r="DU200" s="20">
        <v>1</v>
      </c>
      <c r="DV200" s="37" cm="1">
        <f t="array" ref="DV200">IF(AND(DI200:DP200&lt;&gt;""),((DQ200*0.125)+(DR200*0.25)+(DS200*0.25)+(DT200*1)+(DU200*1))/DP200,"")</f>
        <v>0.22500000000000001</v>
      </c>
      <c r="DW200" s="35">
        <v>45070</v>
      </c>
      <c r="DX200" s="35">
        <v>45077</v>
      </c>
      <c r="DY200" s="20" t="s">
        <v>237</v>
      </c>
      <c r="DZ200" s="35">
        <v>45077</v>
      </c>
      <c r="EA200" s="35" t="s">
        <v>232</v>
      </c>
      <c r="EB200" s="40">
        <v>45107</v>
      </c>
      <c r="EC200" s="35">
        <v>45231</v>
      </c>
      <c r="ED200" s="20" t="s">
        <v>248</v>
      </c>
      <c r="EE200" s="20" t="s">
        <v>247</v>
      </c>
      <c r="EF200" s="20">
        <v>63</v>
      </c>
      <c r="EG200" s="20">
        <v>2</v>
      </c>
      <c r="EH200" s="20">
        <v>2</v>
      </c>
      <c r="EI200" s="20">
        <v>10</v>
      </c>
      <c r="EJ200" s="20">
        <v>0</v>
      </c>
      <c r="EK200" s="20">
        <v>0</v>
      </c>
      <c r="EL200" s="20">
        <v>0</v>
      </c>
      <c r="EM200" s="20">
        <v>0</v>
      </c>
      <c r="EN200" s="20">
        <v>0</v>
      </c>
      <c r="EO200" s="20">
        <v>0</v>
      </c>
      <c r="EP200" s="20">
        <v>0</v>
      </c>
      <c r="EQ200" s="20">
        <v>0</v>
      </c>
      <c r="ER200" s="20">
        <v>0</v>
      </c>
      <c r="ES200" s="34">
        <v>0</v>
      </c>
      <c r="ET200" s="35">
        <v>45553</v>
      </c>
      <c r="EU200" s="20" t="s">
        <v>248</v>
      </c>
      <c r="EV200" s="20" t="s">
        <v>234</v>
      </c>
      <c r="EW200" s="20">
        <v>110</v>
      </c>
      <c r="EX200" s="20">
        <v>1</v>
      </c>
      <c r="EY200" s="20">
        <v>1</v>
      </c>
      <c r="EZ200" s="20">
        <v>9</v>
      </c>
      <c r="FA200" s="20">
        <v>0</v>
      </c>
      <c r="FB200" s="20">
        <v>0</v>
      </c>
      <c r="FC200" s="20">
        <v>0</v>
      </c>
      <c r="FD200" s="20">
        <v>1</v>
      </c>
      <c r="FE200" s="20">
        <v>0</v>
      </c>
      <c r="FF200" s="20">
        <v>0</v>
      </c>
      <c r="FG200" s="20">
        <v>1</v>
      </c>
      <c r="FH200" s="20">
        <v>0</v>
      </c>
      <c r="FI200" s="20">
        <v>0</v>
      </c>
      <c r="FJ200" s="34">
        <f>IF(EZ200&lt;&gt;"",((FA200*0.125)+((FB200+FC200+FD200+FE200+FF200)*0.25)+((FG200+FH200+FI200)*1))/EZ200,"")</f>
        <v>0.1388888888888889</v>
      </c>
      <c r="FK200" s="39">
        <v>33.498871000000001</v>
      </c>
      <c r="FL200" s="39">
        <v>-82.515665999999996</v>
      </c>
      <c r="FM200" s="39">
        <v>33.137045576177869</v>
      </c>
      <c r="FN200" s="39">
        <v>33.860696423822134</v>
      </c>
      <c r="FO200" s="39">
        <v>-82.949563177938487</v>
      </c>
      <c r="FP200" s="39">
        <v>-82.081768822061505</v>
      </c>
      <c r="FQ200" s="39">
        <v>32.775220152355736</v>
      </c>
      <c r="FR200" s="39">
        <v>34.222521847644266</v>
      </c>
      <c r="FS200" s="39">
        <v>-83.383460355876963</v>
      </c>
      <c r="FT200" s="39">
        <v>-81.647871644123029</v>
      </c>
      <c r="FU200" s="35">
        <v>45889</v>
      </c>
      <c r="FV200" s="20" t="s">
        <v>248</v>
      </c>
      <c r="FW200" s="20" t="s">
        <v>355</v>
      </c>
      <c r="FX200" s="20">
        <v>68</v>
      </c>
      <c r="FY200" s="20">
        <v>1</v>
      </c>
      <c r="FZ200" s="20">
        <v>1</v>
      </c>
      <c r="GA200" s="20">
        <v>5</v>
      </c>
      <c r="GB200" s="20">
        <v>0</v>
      </c>
      <c r="GC200" s="20">
        <v>0</v>
      </c>
      <c r="GD200" s="20">
        <v>0</v>
      </c>
      <c r="GE200" s="20">
        <v>0</v>
      </c>
      <c r="GF200" s="20">
        <v>0</v>
      </c>
      <c r="GG200" s="20">
        <v>0</v>
      </c>
      <c r="GH200" s="20">
        <v>0</v>
      </c>
      <c r="GI200" s="20">
        <v>0</v>
      </c>
      <c r="GJ200" s="20">
        <v>0</v>
      </c>
      <c r="GK200" s="34">
        <f>IF(GA200&lt;&gt;"",((GB200*0.125)+((GC200+GD200+GE200+GF200+GG200)*0.25)+((GH200+GI200+GJ200)*1))/GA200,"")</f>
        <v>0</v>
      </c>
      <c r="GP200" s="20" t="s">
        <v>232</v>
      </c>
      <c r="GR200" s="35">
        <v>46073</v>
      </c>
      <c r="GS200" s="20" t="s">
        <v>248</v>
      </c>
      <c r="GT200" s="20" t="s">
        <v>247</v>
      </c>
      <c r="GU200" s="20">
        <v>229</v>
      </c>
      <c r="GV200" s="20">
        <v>2</v>
      </c>
      <c r="GW200" s="20">
        <v>2</v>
      </c>
      <c r="GX200" s="20">
        <v>18</v>
      </c>
      <c r="GY200" s="20">
        <v>0</v>
      </c>
      <c r="GZ200" s="20">
        <v>0</v>
      </c>
      <c r="HA200" s="20">
        <v>0</v>
      </c>
      <c r="HB200" s="20">
        <v>1</v>
      </c>
      <c r="HC200" s="20">
        <v>0</v>
      </c>
      <c r="HD200" s="20">
        <v>0</v>
      </c>
      <c r="HE200" s="20">
        <v>0</v>
      </c>
      <c r="HF200" s="20">
        <v>0</v>
      </c>
      <c r="HG200" s="20">
        <v>0</v>
      </c>
      <c r="HH200" s="34">
        <f>IF(GX200&lt;&gt;"",((GY200*0.125)+((GZ200+HA200+HB200+HC200+HD200)*0.25)+((HE200+HF200+HG200)*1))/GX200,"")</f>
        <v>1.3888888888888888E-2</v>
      </c>
    </row>
    <row r="201" spans="1:216" ht="15" customHeight="1" x14ac:dyDescent="0.35">
      <c r="A201" s="11" t="s">
        <v>1545</v>
      </c>
      <c r="B201" s="12" t="s">
        <v>1546</v>
      </c>
      <c r="C201" s="13">
        <v>43009</v>
      </c>
      <c r="D201" s="13">
        <v>45363</v>
      </c>
      <c r="E201" s="14" t="s">
        <v>214</v>
      </c>
      <c r="F201" s="15" t="s">
        <v>1547</v>
      </c>
      <c r="G201" s="15" t="s">
        <v>1548</v>
      </c>
      <c r="H201" s="14" t="s">
        <v>1484</v>
      </c>
      <c r="I201" s="16">
        <v>31408</v>
      </c>
      <c r="J201" s="17">
        <v>11790</v>
      </c>
      <c r="K201" s="18">
        <f ca="1">IF(A201&lt;&gt;"",RANDBETWEEN(1,2000)," ")</f>
        <v>1819</v>
      </c>
      <c r="L201" s="17" cm="1">
        <f t="array" ref="L201">IF(A201&lt;&gt;"",SUMPRODUCT(($E$2:$E$1303="Active") * (FK201 &gt;= $FM$2:$FM$1303) * (FK201 &lt;= $FN$2:$FN$1303) * (FL201 &gt;= $FO$2:$FO$1303) * (FL201 &lt;= $FP$2:$FP$1303)),"")</f>
        <v>4</v>
      </c>
      <c r="M201" s="17" cm="1">
        <f t="array" ref="M201">IF(A201&lt;&gt;"",SUMPRODUCT(($E$2:$E$1303="Active") * (FK201 &gt;= $FQ$2:$FQ$1303) * (FK201 &lt;= $FR$2:$FR$1303) * (FL201 &gt;= $FS$2:$FS$1303) * (FL201 &lt;= $FT$2:$FT$1303)),"")</f>
        <v>4</v>
      </c>
      <c r="N201" s="14" t="s">
        <v>287</v>
      </c>
      <c r="O201" s="14" t="s">
        <v>219</v>
      </c>
      <c r="P201" s="15" t="s">
        <v>1549</v>
      </c>
      <c r="Q201" s="14" t="s">
        <v>1550</v>
      </c>
      <c r="R201" s="15" t="s">
        <v>1551</v>
      </c>
      <c r="S201" s="14" t="s">
        <v>224</v>
      </c>
      <c r="T201" s="20" t="s">
        <v>224</v>
      </c>
      <c r="U201" s="21"/>
      <c r="V201" s="22"/>
      <c r="W201" s="22"/>
      <c r="X201" s="22"/>
      <c r="Y201" s="22"/>
      <c r="Z201" s="22"/>
      <c r="AA201" s="22" t="s">
        <v>363</v>
      </c>
      <c r="AB201" s="43">
        <v>46022.479166666664</v>
      </c>
      <c r="AC201" s="24">
        <v>46023</v>
      </c>
      <c r="AD201" s="25">
        <v>356</v>
      </c>
      <c r="AE201" s="25">
        <v>366</v>
      </c>
      <c r="AF201" s="26">
        <v>469</v>
      </c>
      <c r="AG201" s="20">
        <v>577</v>
      </c>
      <c r="AH201" s="22">
        <v>491</v>
      </c>
      <c r="AI201" s="26">
        <v>585</v>
      </c>
      <c r="AN201" s="27">
        <f>IF(COUNT(DV201,ES201,FJ201,GK201,HH201)&gt;0,AVERAGE(DV201,ES201,FJ201,GK201,HH201),"")</f>
        <v>0.18375</v>
      </c>
      <c r="AO201" s="28">
        <f>IF((E201&lt;&gt;""),COUNTA(AP201:BW201)+COUNTIF(T201,"No"),"")</f>
        <v>0</v>
      </c>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Q201" s="29"/>
      <c r="BR201" s="29"/>
      <c r="BS201" s="29"/>
      <c r="BT201" s="29"/>
      <c r="BU201" s="29"/>
      <c r="BV201" s="29"/>
      <c r="BW201" s="29"/>
      <c r="BX201" s="30">
        <v>44034</v>
      </c>
      <c r="BY201" s="30">
        <v>44046</v>
      </c>
      <c r="BZ201" s="14" t="s">
        <v>226</v>
      </c>
      <c r="CA201" s="30">
        <v>44046</v>
      </c>
      <c r="CB201" s="14" t="s">
        <v>232</v>
      </c>
      <c r="CC201" s="31">
        <v>43906</v>
      </c>
      <c r="CD201" s="32" t="s">
        <v>364</v>
      </c>
      <c r="CE201" s="33" t="s">
        <v>291</v>
      </c>
      <c r="CF201" s="33" t="s">
        <v>292</v>
      </c>
      <c r="CG201" s="29">
        <v>194</v>
      </c>
      <c r="CH201" s="29">
        <v>2</v>
      </c>
      <c r="CI201" s="29">
        <v>2</v>
      </c>
      <c r="CJ201" s="29">
        <v>10</v>
      </c>
      <c r="CK201" s="29">
        <v>2</v>
      </c>
      <c r="CL201" s="29">
        <v>1</v>
      </c>
      <c r="CM201" s="29">
        <v>0</v>
      </c>
      <c r="CN201" s="34">
        <f>IF(CJ201&gt;0,((CK201*0.125)+(CL201*0.25)+(CM201*1))/CJ201,"")</f>
        <v>0.05</v>
      </c>
      <c r="CO201" s="35">
        <v>44623</v>
      </c>
      <c r="CP201" s="35">
        <v>44634</v>
      </c>
      <c r="CQ201" s="20" t="s">
        <v>237</v>
      </c>
      <c r="CR201" s="35">
        <v>44635</v>
      </c>
      <c r="CS201" s="20" t="s">
        <v>232</v>
      </c>
      <c r="CT201" s="35">
        <v>44634</v>
      </c>
      <c r="CU201" s="35">
        <v>44474</v>
      </c>
      <c r="CV201" s="11" t="s">
        <v>228</v>
      </c>
      <c r="CW201" s="20" t="s">
        <v>233</v>
      </c>
      <c r="CX201" s="11" t="s">
        <v>234</v>
      </c>
      <c r="CY201" s="20">
        <v>209</v>
      </c>
      <c r="CZ201" s="36">
        <v>2</v>
      </c>
      <c r="DA201" s="36">
        <v>2</v>
      </c>
      <c r="DB201" s="36">
        <v>10</v>
      </c>
      <c r="DC201" s="36">
        <v>0</v>
      </c>
      <c r="DD201" s="36">
        <v>0</v>
      </c>
      <c r="DE201" s="36">
        <v>0</v>
      </c>
      <c r="DF201" s="36">
        <v>1</v>
      </c>
      <c r="DG201" s="36">
        <v>1</v>
      </c>
      <c r="DH201" s="37">
        <f>IF(DB201&gt;0,((DC201*0.125)+(DD201*0.25)+(DE201*0.25)+(DF201*1)+(DG201*1))/DB201,"")</f>
        <v>0.2</v>
      </c>
      <c r="DI201" s="35">
        <v>44774</v>
      </c>
      <c r="DJ201" s="20" t="s">
        <v>228</v>
      </c>
      <c r="DK201" s="20" t="s">
        <v>235</v>
      </c>
      <c r="DL201" s="20" t="s">
        <v>234</v>
      </c>
      <c r="DM201" s="20">
        <v>187</v>
      </c>
      <c r="DN201" s="20">
        <v>3</v>
      </c>
      <c r="DO201" s="20">
        <v>3</v>
      </c>
      <c r="DP201" s="20">
        <v>11</v>
      </c>
      <c r="DQ201" s="20">
        <v>0</v>
      </c>
      <c r="DR201" s="20">
        <v>0</v>
      </c>
      <c r="DS201" s="20">
        <v>0</v>
      </c>
      <c r="DT201" s="20">
        <v>0</v>
      </c>
      <c r="DU201" s="20">
        <v>0</v>
      </c>
      <c r="DV201" s="37" cm="1">
        <f t="array" ref="DV201">IF(AND(DI201:DP201&lt;&gt;""),((DQ201*0.125)+(DR201*0.25)+(DS201*0.25)+(DT201*1)+(DU201*1))/DP201,"")</f>
        <v>0</v>
      </c>
      <c r="DW201" s="35">
        <v>45022</v>
      </c>
      <c r="DX201" s="35">
        <v>45027</v>
      </c>
      <c r="DY201" s="20" t="s">
        <v>237</v>
      </c>
      <c r="DZ201" s="35">
        <v>45027</v>
      </c>
      <c r="EA201" s="35" t="s">
        <v>232</v>
      </c>
      <c r="EB201" s="38">
        <v>45030</v>
      </c>
      <c r="EC201" s="35">
        <v>45290</v>
      </c>
      <c r="ED201" s="20" t="s">
        <v>228</v>
      </c>
      <c r="EE201" s="20" t="s">
        <v>247</v>
      </c>
      <c r="EF201" s="20">
        <v>254</v>
      </c>
      <c r="EG201" s="20">
        <v>2</v>
      </c>
      <c r="EH201" s="20">
        <v>2</v>
      </c>
      <c r="EI201" s="20">
        <v>10</v>
      </c>
      <c r="EJ201" s="20">
        <v>0</v>
      </c>
      <c r="EK201" s="20">
        <v>0</v>
      </c>
      <c r="EL201" s="20">
        <v>0</v>
      </c>
      <c r="EM201" s="20">
        <v>1</v>
      </c>
      <c r="EN201" s="20">
        <v>0</v>
      </c>
      <c r="EO201" s="20">
        <v>0</v>
      </c>
      <c r="EP201" s="20">
        <v>3</v>
      </c>
      <c r="EQ201" s="20">
        <v>0</v>
      </c>
      <c r="ER201" s="20">
        <v>0</v>
      </c>
      <c r="ES201" s="46">
        <f>IF(EI201&lt;&gt;"",((EJ201*0.125)+((EK201+EL201+EM201+EN201+EO201)*0.25)+((EP201+EQ201+ER201)*1))/EI201,"")</f>
        <v>0.32500000000000001</v>
      </c>
      <c r="ET201" s="35">
        <v>45359</v>
      </c>
      <c r="EU201" s="20" t="s">
        <v>248</v>
      </c>
      <c r="EV201" s="20" t="s">
        <v>247</v>
      </c>
      <c r="EW201" s="20">
        <v>310</v>
      </c>
      <c r="EX201" s="20">
        <v>4</v>
      </c>
      <c r="EY201" s="20">
        <v>4</v>
      </c>
      <c r="EZ201" s="28">
        <v>25</v>
      </c>
      <c r="FA201" s="20">
        <v>0</v>
      </c>
      <c r="FB201" s="20">
        <v>0</v>
      </c>
      <c r="FC201" s="20">
        <v>0</v>
      </c>
      <c r="FD201" s="20">
        <v>1</v>
      </c>
      <c r="FE201" s="20">
        <v>0</v>
      </c>
      <c r="FF201" s="20">
        <v>0</v>
      </c>
      <c r="FG201" s="20">
        <v>3</v>
      </c>
      <c r="FH201" s="20">
        <v>1</v>
      </c>
      <c r="FI201" s="20">
        <v>6</v>
      </c>
      <c r="FJ201" s="46">
        <f>IF(EZ201&lt;&gt;"",((FA201*0.125)+((FB201+FC201+FD201+FE201+FF201)*0.25)+((FG201+FH201+FI201)*1))/EZ201,"")</f>
        <v>0.41</v>
      </c>
      <c r="FK201" s="39">
        <v>32.116618000000003</v>
      </c>
      <c r="FL201" s="39">
        <v>-81.193192999999994</v>
      </c>
      <c r="FM201" s="39">
        <v>31.75479257617787</v>
      </c>
      <c r="FN201" s="39">
        <v>32.478443423822135</v>
      </c>
      <c r="FO201" s="39">
        <v>-81.620393940941469</v>
      </c>
      <c r="FP201" s="39">
        <v>-80.765992059058519</v>
      </c>
      <c r="FQ201" s="39">
        <v>31.392967152355737</v>
      </c>
      <c r="FR201" s="39">
        <v>32.840268847644268</v>
      </c>
      <c r="FS201" s="39">
        <v>-82.047594881882958</v>
      </c>
      <c r="FT201" s="39">
        <v>-80.33879111811703</v>
      </c>
      <c r="FU201" s="35">
        <v>45776</v>
      </c>
      <c r="FV201" s="20" t="s">
        <v>248</v>
      </c>
      <c r="FW201" s="20" t="s">
        <v>258</v>
      </c>
      <c r="FX201" s="20">
        <v>247</v>
      </c>
      <c r="FY201" s="20">
        <v>2</v>
      </c>
      <c r="FZ201" s="20">
        <v>2</v>
      </c>
      <c r="GA201" s="20">
        <v>25</v>
      </c>
      <c r="GB201" s="20">
        <v>0</v>
      </c>
      <c r="GC201" s="20">
        <v>0</v>
      </c>
      <c r="GD201" s="20">
        <v>0</v>
      </c>
      <c r="GE201" s="20">
        <v>0</v>
      </c>
      <c r="GF201" s="20">
        <v>0</v>
      </c>
      <c r="GG201" s="20">
        <v>0</v>
      </c>
      <c r="GH201" s="20">
        <v>0</v>
      </c>
      <c r="GI201" s="20">
        <v>0</v>
      </c>
      <c r="GJ201" s="20">
        <v>0</v>
      </c>
      <c r="GK201" s="34">
        <f>IF(GA201&lt;&gt;"",((GB201*0.125)+((GC201+GD201+GE201+GF201+GG201)*0.25)+((GH201+GI201+GJ201)*1))/GA201,"")</f>
        <v>0</v>
      </c>
      <c r="GP201" s="20" t="s">
        <v>232</v>
      </c>
      <c r="HH201" s="34" t="str">
        <f>IF(GX201&lt;&gt;"",((GY201*0.125)+((GZ201+HA201+HB201+HC201+HD201)*0.25)+((HE201+HF201+HG201)*1))/GX201,"")</f>
        <v/>
      </c>
    </row>
    <row r="202" spans="1:216" ht="15" hidden="1" customHeight="1" x14ac:dyDescent="0.35">
      <c r="A202" s="14" t="s">
        <v>1552</v>
      </c>
      <c r="B202" s="12" t="s">
        <v>1553</v>
      </c>
      <c r="C202" s="13">
        <v>43009</v>
      </c>
      <c r="D202" s="13">
        <v>45821</v>
      </c>
      <c r="E202" s="14" t="s">
        <v>1420</v>
      </c>
      <c r="F202" s="15" t="s">
        <v>1554</v>
      </c>
      <c r="G202" s="15" t="s">
        <v>1555</v>
      </c>
      <c r="H202" s="14" t="s">
        <v>1556</v>
      </c>
      <c r="I202" s="16">
        <v>98057</v>
      </c>
      <c r="J202" s="17">
        <v>13493</v>
      </c>
      <c r="K202" s="18">
        <f ca="1">IF(A202&lt;&gt;"",RANDBETWEEN(1,2000)," ")</f>
        <v>1947</v>
      </c>
      <c r="L202" s="17" cm="1">
        <f t="array" ref="L202">IF(A202&lt;&gt;"",SUMPRODUCT(($E$2:$E$1303="Active") * (FK202 &gt;= $FM$2:$FM$1303) * (FK202 &lt;= $FN$2:$FN$1303) * (FL202 &gt;= $FO$2:$FO$1303) * (FL202 &lt;= $FP$2:$FP$1303)),"")</f>
        <v>4</v>
      </c>
      <c r="M202" s="17" cm="1">
        <f t="array" ref="M202">IF(A202&lt;&gt;"",SUMPRODUCT(($E$2:$E$1303="Active") * (FK202 &gt;= $FQ$2:$FQ$1303) * (FK202 &lt;= $FR$2:$FR$1303) * (FL202 &gt;= $FS$2:$FS$1303) * (FL202 &lt;= $FT$2:$FT$1303)),"")</f>
        <v>7</v>
      </c>
      <c r="N202" s="14" t="s">
        <v>287</v>
      </c>
      <c r="O202" s="14" t="s">
        <v>219</v>
      </c>
      <c r="P202" s="15" t="s">
        <v>1557</v>
      </c>
      <c r="Q202" s="14" t="s">
        <v>1558</v>
      </c>
      <c r="R202" s="15" t="s">
        <v>1559</v>
      </c>
      <c r="S202" s="14" t="s">
        <v>223</v>
      </c>
      <c r="T202" s="20" t="s">
        <v>224</v>
      </c>
      <c r="U202" s="21" t="s">
        <v>224</v>
      </c>
      <c r="V202" s="22"/>
      <c r="W202" s="22"/>
      <c r="X202" s="22" t="s">
        <v>224</v>
      </c>
      <c r="Y202" s="22"/>
      <c r="Z202" s="22"/>
      <c r="AA202" s="48"/>
      <c r="AB202" s="43">
        <v>45646</v>
      </c>
      <c r="AC202" s="63">
        <v>45839</v>
      </c>
      <c r="AD202" s="25">
        <v>707</v>
      </c>
      <c r="AE202" s="25">
        <v>771</v>
      </c>
      <c r="AF202" s="26">
        <v>774</v>
      </c>
      <c r="AG202" s="20">
        <v>609</v>
      </c>
      <c r="AH202" s="22">
        <v>621</v>
      </c>
      <c r="AI202" s="26">
        <v>0</v>
      </c>
      <c r="AN202" s="27">
        <f>IF(COUNT(DV202,ES202,FJ202,GK202,HH202)&gt;0,AVERAGE(DV202,ES202,FJ202,GK202,HH202),"")</f>
        <v>0.10980519480519479</v>
      </c>
      <c r="AO202" s="28">
        <f>IF((E202&lt;&gt;""),COUNTA(AP202:BW202)+COUNTIF(T202,"No"),"")</f>
        <v>0</v>
      </c>
      <c r="AP202" s="29"/>
      <c r="AQ202" s="29"/>
      <c r="AR202" s="29"/>
      <c r="AS202" s="29"/>
      <c r="AT202" s="29"/>
      <c r="AU202" s="29"/>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29"/>
      <c r="BR202" s="29"/>
      <c r="BS202" s="29"/>
      <c r="BT202" s="29"/>
      <c r="BU202" s="29"/>
      <c r="BV202" s="29"/>
      <c r="BW202" s="29"/>
      <c r="BX202" s="30">
        <v>44169</v>
      </c>
      <c r="BY202" s="30">
        <v>44186</v>
      </c>
      <c r="BZ202" s="14" t="s">
        <v>226</v>
      </c>
      <c r="CA202" s="30">
        <v>44186</v>
      </c>
      <c r="CB202" s="14" t="s">
        <v>227</v>
      </c>
      <c r="CC202" s="31">
        <v>43885</v>
      </c>
      <c r="CD202" s="32" t="s">
        <v>226</v>
      </c>
      <c r="CE202" s="33" t="s">
        <v>291</v>
      </c>
      <c r="CF202" s="33" t="s">
        <v>292</v>
      </c>
      <c r="CG202" s="29">
        <v>212</v>
      </c>
      <c r="CH202" s="29">
        <v>6</v>
      </c>
      <c r="CI202" s="29">
        <v>5</v>
      </c>
      <c r="CJ202" s="29">
        <v>25</v>
      </c>
      <c r="CK202" s="29">
        <v>1</v>
      </c>
      <c r="CL202" s="29">
        <v>0</v>
      </c>
      <c r="CM202" s="29">
        <v>3</v>
      </c>
      <c r="CN202" s="34">
        <f>IF(CJ202&gt;0,((CK202*0.125)+(CL202*0.25)+(CM202*1))/CJ202,"")</f>
        <v>0.125</v>
      </c>
      <c r="CO202" s="35">
        <v>44656</v>
      </c>
      <c r="CP202" s="35">
        <v>44672</v>
      </c>
      <c r="CQ202" s="20" t="s">
        <v>237</v>
      </c>
      <c r="CR202" s="35">
        <v>44672</v>
      </c>
      <c r="CS202" s="20" t="s">
        <v>232</v>
      </c>
      <c r="CT202" s="35">
        <v>44680</v>
      </c>
      <c r="CU202" s="35">
        <v>44487</v>
      </c>
      <c r="CV202" s="11" t="s">
        <v>226</v>
      </c>
      <c r="CW202" s="20" t="s">
        <v>233</v>
      </c>
      <c r="CX202" s="11" t="s">
        <v>234</v>
      </c>
      <c r="CY202" s="20">
        <v>377</v>
      </c>
      <c r="CZ202" s="36">
        <v>4</v>
      </c>
      <c r="DA202" s="36">
        <v>4</v>
      </c>
      <c r="DB202" s="36">
        <v>20</v>
      </c>
      <c r="DC202" s="36">
        <v>0</v>
      </c>
      <c r="DD202" s="36">
        <v>1</v>
      </c>
      <c r="DE202" s="36">
        <v>6</v>
      </c>
      <c r="DF202" s="36">
        <v>1</v>
      </c>
      <c r="DG202" s="36">
        <v>7</v>
      </c>
      <c r="DH202" s="46">
        <f>IF(DB202&gt;0,((DC202*0.125)+(DD202*0.25)+(DE202*0.25)+(DF202*1)+(DG202*1))/DB202,"")</f>
        <v>0.48749999999999999</v>
      </c>
      <c r="DI202" s="35">
        <v>44743</v>
      </c>
      <c r="DJ202" s="20" t="s">
        <v>228</v>
      </c>
      <c r="DK202" s="20" t="s">
        <v>235</v>
      </c>
      <c r="DL202" s="20" t="s">
        <v>234</v>
      </c>
      <c r="DM202" s="20">
        <v>312</v>
      </c>
      <c r="DN202" s="20">
        <v>7</v>
      </c>
      <c r="DO202" s="20">
        <v>7</v>
      </c>
      <c r="DP202" s="20">
        <v>33</v>
      </c>
      <c r="DQ202" s="20">
        <v>0</v>
      </c>
      <c r="DR202" s="20">
        <v>1</v>
      </c>
      <c r="DS202" s="20">
        <v>1</v>
      </c>
      <c r="DT202" s="20">
        <v>2</v>
      </c>
      <c r="DU202" s="20">
        <v>2</v>
      </c>
      <c r="DV202" s="37" cm="1">
        <f t="array" ref="DV202">IF(AND(DI202:DP202&lt;&gt;""),((DQ202*0.125)+(DR202*0.25)+(DS202*0.25)+(DT202*1)+(DU202*1))/DP202,"")</f>
        <v>0.13636363636363635</v>
      </c>
      <c r="DW202" s="35">
        <v>45373</v>
      </c>
      <c r="DX202" s="35">
        <v>45391</v>
      </c>
      <c r="DY202" s="20" t="s">
        <v>237</v>
      </c>
      <c r="DZ202" s="35">
        <v>45392</v>
      </c>
      <c r="EA202" s="35" t="s">
        <v>232</v>
      </c>
      <c r="EB202" s="38">
        <v>45394</v>
      </c>
      <c r="EC202" s="35">
        <v>45247</v>
      </c>
      <c r="ED202" s="20" t="s">
        <v>248</v>
      </c>
      <c r="EE202" s="20" t="s">
        <v>247</v>
      </c>
      <c r="EF202" s="20">
        <v>393</v>
      </c>
      <c r="EG202" s="20">
        <v>7</v>
      </c>
      <c r="EH202" s="20">
        <v>7</v>
      </c>
      <c r="EI202" s="20">
        <v>35</v>
      </c>
      <c r="EJ202" s="20">
        <v>0</v>
      </c>
      <c r="EK202" s="20">
        <v>0</v>
      </c>
      <c r="EL202" s="20">
        <v>1</v>
      </c>
      <c r="EM202" s="20">
        <v>1</v>
      </c>
      <c r="EN202" s="20">
        <v>0</v>
      </c>
      <c r="EO202" s="20">
        <v>0</v>
      </c>
      <c r="EP202" s="20">
        <v>1</v>
      </c>
      <c r="EQ202" s="20">
        <v>0</v>
      </c>
      <c r="ER202" s="20">
        <v>0</v>
      </c>
      <c r="ES202" s="34">
        <f>IF(EI202&lt;&gt;"",((EJ202*0.125)+((EK202+EL202+EM202+EN202+EO202)*0.25)+((EP202+EQ202+ER202)*1))/EI202,"")</f>
        <v>4.2857142857142858E-2</v>
      </c>
      <c r="ET202" s="35">
        <v>45478</v>
      </c>
      <c r="EU202" s="20" t="s">
        <v>248</v>
      </c>
      <c r="EV202" s="20" t="s">
        <v>234</v>
      </c>
      <c r="EW202" s="20">
        <v>343</v>
      </c>
      <c r="EX202" s="20">
        <v>5</v>
      </c>
      <c r="EY202" s="20">
        <v>5</v>
      </c>
      <c r="EZ202" s="20">
        <v>25</v>
      </c>
      <c r="FA202" s="20">
        <v>0</v>
      </c>
      <c r="FB202" s="20">
        <v>0</v>
      </c>
      <c r="FC202" s="20">
        <v>0</v>
      </c>
      <c r="FD202" s="20">
        <v>0</v>
      </c>
      <c r="FE202" s="20">
        <v>0</v>
      </c>
      <c r="FF202" s="20">
        <v>0</v>
      </c>
      <c r="FG202" s="20">
        <v>0</v>
      </c>
      <c r="FH202" s="20">
        <v>0</v>
      </c>
      <c r="FI202" s="20">
        <v>4</v>
      </c>
      <c r="FJ202" s="34">
        <f>IF(EZ202&lt;&gt;"",((FA202*0.125)+((FB202+FC202+FD202+FE202+FF202)*0.25)+((FG202+FH202+FI202)*1))/EZ202,"")</f>
        <v>0.16</v>
      </c>
      <c r="FK202" s="39">
        <v>47.472721</v>
      </c>
      <c r="FL202" s="39">
        <v>-122.218338</v>
      </c>
      <c r="FM202" s="39">
        <v>47.110895576177867</v>
      </c>
      <c r="FN202" s="39">
        <v>47.834546423822133</v>
      </c>
      <c r="FO202" s="39">
        <v>-122.7536293063184</v>
      </c>
      <c r="FP202" s="39">
        <v>-121.6830466936816</v>
      </c>
      <c r="FQ202" s="39">
        <v>46.749070152355735</v>
      </c>
      <c r="FR202" s="39">
        <v>48.196371847644265</v>
      </c>
      <c r="FS202" s="39">
        <v>-123.28892061263679</v>
      </c>
      <c r="FT202" s="39">
        <v>-121.14775538736322</v>
      </c>
      <c r="FU202" s="35">
        <v>45789</v>
      </c>
      <c r="FV202" s="20" t="s">
        <v>248</v>
      </c>
      <c r="FW202" s="20" t="s">
        <v>258</v>
      </c>
      <c r="FX202" s="20">
        <v>122</v>
      </c>
      <c r="FY202" s="20">
        <v>3</v>
      </c>
      <c r="FZ202" s="20">
        <v>3</v>
      </c>
      <c r="GA202" s="20">
        <v>10</v>
      </c>
      <c r="GB202" s="20">
        <v>0</v>
      </c>
      <c r="GC202" s="20">
        <v>0</v>
      </c>
      <c r="GD202" s="20">
        <v>0</v>
      </c>
      <c r="GE202" s="20">
        <v>0</v>
      </c>
      <c r="GF202" s="20">
        <v>0</v>
      </c>
      <c r="GG202" s="20">
        <v>0</v>
      </c>
      <c r="GH202" s="20">
        <v>1</v>
      </c>
      <c r="GI202" s="20">
        <v>0</v>
      </c>
      <c r="GJ202" s="20">
        <v>0</v>
      </c>
      <c r="GK202" s="34">
        <f>IF(GA202&lt;&gt;"",((GB202*0.125)+((GC202+GD202+GE202+GF202+GG202)*0.25)+((GH202+GI202+GJ202)*1))/GA202,"")</f>
        <v>0.1</v>
      </c>
      <c r="GN202"/>
      <c r="GO202" s="64"/>
      <c r="GP202" s="20" t="s">
        <v>232</v>
      </c>
      <c r="HH202" s="34" t="str">
        <f>IF(GX202&lt;&gt;"",((GY202*0.125)+((GZ202+HA202+HB202+HC202+HD202)*0.25)+((HE202+HF202+HG202)*1))/GX202,"")</f>
        <v/>
      </c>
    </row>
    <row r="203" spans="1:216" ht="15" hidden="1" customHeight="1" x14ac:dyDescent="0.35">
      <c r="A203" s="11" t="s">
        <v>1560</v>
      </c>
      <c r="B203" s="12" t="s">
        <v>1561</v>
      </c>
      <c r="C203" s="13">
        <v>44392</v>
      </c>
      <c r="D203" s="13">
        <v>45764</v>
      </c>
      <c r="E203" s="11" t="s">
        <v>1420</v>
      </c>
      <c r="F203" s="19" t="s">
        <v>1562</v>
      </c>
      <c r="G203" s="19" t="s">
        <v>1563</v>
      </c>
      <c r="H203" s="11" t="s">
        <v>1564</v>
      </c>
      <c r="I203" s="42">
        <v>1923</v>
      </c>
      <c r="J203" s="17">
        <v>27987</v>
      </c>
      <c r="K203" s="18">
        <f ca="1">IF(A203&lt;&gt;"",RANDBETWEEN(1,2000)," ")</f>
        <v>1410</v>
      </c>
      <c r="L203" s="17" cm="1">
        <f t="array" ref="L203">IF(A203&lt;&gt;"",SUMPRODUCT(($E$2:$E$1303="Active") * (FK203 &gt;= $FM$2:$FM$1303) * (FK203 &lt;= $FN$2:$FN$1303) * (FL203 &gt;= $FO$2:$FO$1303) * (FL203 &lt;= $FP$2:$FP$1303)),"")</f>
        <v>2</v>
      </c>
      <c r="M203" s="17" cm="1">
        <f t="array" ref="M203">IF(A203&lt;&gt;"",SUMPRODUCT(($E$2:$E$1303="Active") * (FK203 &gt;= $FQ$2:$FQ$1303) * (FK203 &lt;= $FR$2:$FR$1303) * (FL203 &gt;= $FS$2:$FS$1303) * (FL203 &lt;= $FT$2:$FT$1303)),"")</f>
        <v>7</v>
      </c>
      <c r="N203" s="11" t="s">
        <v>287</v>
      </c>
      <c r="O203" s="14" t="s">
        <v>219</v>
      </c>
      <c r="P203" s="19" t="s">
        <v>1565</v>
      </c>
      <c r="Q203" s="11" t="s">
        <v>1566</v>
      </c>
      <c r="R203" s="19" t="s">
        <v>1567</v>
      </c>
      <c r="S203" s="11" t="s">
        <v>223</v>
      </c>
      <c r="T203" s="20" t="s">
        <v>224</v>
      </c>
      <c r="U203" s="21"/>
      <c r="V203" s="22"/>
      <c r="W203" s="22"/>
      <c r="X203" s="22"/>
      <c r="Y203" s="22"/>
      <c r="Z203" s="22"/>
      <c r="AA203" s="48"/>
      <c r="AB203" s="43">
        <v>45666.541666666664</v>
      </c>
      <c r="AC203" s="63">
        <v>45748</v>
      </c>
      <c r="AD203" s="25">
        <v>0</v>
      </c>
      <c r="AE203" s="25">
        <v>75</v>
      </c>
      <c r="AF203" s="26">
        <v>200</v>
      </c>
      <c r="AG203" s="20">
        <v>240</v>
      </c>
      <c r="AH203" s="22">
        <v>0</v>
      </c>
      <c r="AI203" s="26">
        <v>12</v>
      </c>
      <c r="AN203" s="27">
        <f>IF(COUNT(DV203,ES203,FJ203,GK203,HH203)&gt;0,AVERAGE(DV203,ES203,FJ203,GK203,HH203),"")</f>
        <v>0.22628205128205128</v>
      </c>
      <c r="AO203" s="28">
        <f>IF((E203&lt;&gt;""),COUNTA(AP203:BW203)+COUNTIF(T203,"No"),"")</f>
        <v>0</v>
      </c>
      <c r="CN203" s="34" t="str">
        <f>IF(CJ203&gt;0,((CK203*0.125)+(CL203*0.25)+(CM203*1))/CJ203,"")</f>
        <v/>
      </c>
      <c r="CO203" s="35">
        <v>44728</v>
      </c>
      <c r="CP203" s="35">
        <v>44739</v>
      </c>
      <c r="CQ203" s="20" t="s">
        <v>237</v>
      </c>
      <c r="CR203" s="47">
        <v>44743</v>
      </c>
      <c r="CS203" s="20" t="s">
        <v>232</v>
      </c>
      <c r="CT203" s="35">
        <v>44743</v>
      </c>
      <c r="CV203" s="11" t="s">
        <v>228</v>
      </c>
      <c r="CW203" s="20" t="s">
        <v>233</v>
      </c>
      <c r="CX203" s="11" t="s">
        <v>234</v>
      </c>
      <c r="CY203" s="20">
        <v>0</v>
      </c>
      <c r="CZ203" s="36">
        <v>0</v>
      </c>
      <c r="DA203" s="36">
        <v>0</v>
      </c>
      <c r="DB203" s="36">
        <v>0</v>
      </c>
      <c r="DC203" s="36">
        <v>0</v>
      </c>
      <c r="DD203" s="36">
        <v>0</v>
      </c>
      <c r="DE203" s="36">
        <v>0</v>
      </c>
      <c r="DF203" s="36">
        <v>0</v>
      </c>
      <c r="DG203" s="36">
        <v>0</v>
      </c>
      <c r="DI203" s="35">
        <v>44908</v>
      </c>
      <c r="DJ203" s="20" t="s">
        <v>248</v>
      </c>
      <c r="DK203" s="20" t="s">
        <v>235</v>
      </c>
      <c r="DL203" s="20" t="s">
        <v>234</v>
      </c>
      <c r="DM203" s="20">
        <v>83</v>
      </c>
      <c r="DN203" s="20">
        <v>2</v>
      </c>
      <c r="DO203" s="20">
        <v>2</v>
      </c>
      <c r="DP203" s="20">
        <v>10</v>
      </c>
      <c r="DQ203" s="20">
        <v>0</v>
      </c>
      <c r="DR203" s="20">
        <v>0</v>
      </c>
      <c r="DS203" s="20">
        <v>0</v>
      </c>
      <c r="DT203" s="20">
        <v>0</v>
      </c>
      <c r="DU203" s="20">
        <v>0</v>
      </c>
      <c r="DV203" s="37">
        <v>0</v>
      </c>
      <c r="DW203" s="35">
        <v>45090</v>
      </c>
      <c r="DX203" s="35">
        <v>45096</v>
      </c>
      <c r="DY203" s="20" t="s">
        <v>237</v>
      </c>
      <c r="DZ203" s="35">
        <v>45097</v>
      </c>
      <c r="EA203" s="35" t="s">
        <v>232</v>
      </c>
      <c r="EB203" s="38">
        <v>45100</v>
      </c>
      <c r="EC203" s="35">
        <v>45290</v>
      </c>
      <c r="ED203" s="20" t="s">
        <v>228</v>
      </c>
      <c r="EE203" s="20" t="s">
        <v>247</v>
      </c>
      <c r="EF203" s="20">
        <v>117</v>
      </c>
      <c r="EG203" s="20">
        <v>2</v>
      </c>
      <c r="EH203" s="20">
        <v>2</v>
      </c>
      <c r="EI203" s="20">
        <v>10</v>
      </c>
      <c r="EJ203" s="20">
        <v>0</v>
      </c>
      <c r="EK203" s="20">
        <v>0</v>
      </c>
      <c r="EL203" s="20">
        <v>0</v>
      </c>
      <c r="EM203" s="20">
        <v>1</v>
      </c>
      <c r="EN203" s="20">
        <v>0</v>
      </c>
      <c r="EO203" s="20">
        <v>0</v>
      </c>
      <c r="EP203" s="20">
        <v>0</v>
      </c>
      <c r="EQ203" s="20">
        <v>0</v>
      </c>
      <c r="ER203" s="20">
        <v>0</v>
      </c>
      <c r="ES203" s="34">
        <f>IF(EI203&lt;&gt;"",((EJ203*0.125)+((EK203+EL203+EM203+EN203+EO203)*0.25)+((EP203+EQ203+ER203)*1))/EI203,"")</f>
        <v>2.5000000000000001E-2</v>
      </c>
      <c r="ET203" s="35">
        <v>45604</v>
      </c>
      <c r="EU203" s="20" t="s">
        <v>248</v>
      </c>
      <c r="EV203" s="20" t="s">
        <v>1568</v>
      </c>
      <c r="EW203" s="20">
        <v>336</v>
      </c>
      <c r="EX203" s="20">
        <v>3</v>
      </c>
      <c r="EY203" s="20">
        <v>3</v>
      </c>
      <c r="EZ203" s="20">
        <v>26</v>
      </c>
      <c r="FA203" s="20">
        <v>0</v>
      </c>
      <c r="FB203" s="20">
        <v>0</v>
      </c>
      <c r="FC203" s="20">
        <v>1</v>
      </c>
      <c r="FD203" s="20">
        <v>3</v>
      </c>
      <c r="FE203" s="20">
        <v>0</v>
      </c>
      <c r="FF203" s="20">
        <v>0</v>
      </c>
      <c r="FG203" s="20">
        <v>9</v>
      </c>
      <c r="FH203" s="20">
        <v>6</v>
      </c>
      <c r="FI203" s="20">
        <v>1</v>
      </c>
      <c r="FJ203" s="46">
        <f>IF(EZ203&lt;&gt;"",((FA203*0.125)+((FB203+FC203+FD203+FE203+FF203)*0.25)+((FG203+FH203+FI203)*1))/EZ203,"")</f>
        <v>0.65384615384615385</v>
      </c>
      <c r="FK203" s="39">
        <v>42.576766999999997</v>
      </c>
      <c r="FL203" s="39">
        <v>-70.951352</v>
      </c>
      <c r="FM203" s="39">
        <v>42.214941576177864</v>
      </c>
      <c r="FN203" s="39">
        <v>42.938592423822129</v>
      </c>
      <c r="FO203" s="39">
        <v>-71.442714615833751</v>
      </c>
      <c r="FP203" s="39">
        <v>-70.459989384166249</v>
      </c>
      <c r="FQ203" s="39">
        <v>41.853116152355732</v>
      </c>
      <c r="FR203" s="39">
        <v>43.300417847644262</v>
      </c>
      <c r="FS203" s="39">
        <v>-71.934077231667516</v>
      </c>
      <c r="FT203" s="39">
        <v>-69.968626768332484</v>
      </c>
      <c r="FU203" s="35"/>
      <c r="GK203" s="34" t="str">
        <f>IF(GA203&lt;&gt;"",((GB203*0.125)+((GC203+GD203+GE203+GF203+GG203)*0.25)+((GH203+GI203+GJ203)*1))/GA203,"")</f>
        <v/>
      </c>
      <c r="GN203"/>
      <c r="GO203" s="64"/>
      <c r="GP203" s="20" t="s">
        <v>232</v>
      </c>
      <c r="HH203" s="34" t="str">
        <f>IF(GX203&lt;&gt;"",((GY203*0.125)+((GZ203+HA203+HB203+HC203+HD203)*0.25)+((HE203+HF203+HG203)*1))/GX203,"")</f>
        <v/>
      </c>
    </row>
    <row r="204" spans="1:216" ht="15" hidden="1" customHeight="1" x14ac:dyDescent="0.35">
      <c r="A204" s="11" t="s">
        <v>1569</v>
      </c>
      <c r="B204" s="12" t="s">
        <v>1570</v>
      </c>
      <c r="C204" s="13">
        <v>44407</v>
      </c>
      <c r="D204" s="13">
        <v>45992</v>
      </c>
      <c r="E204" s="11" t="s">
        <v>1420</v>
      </c>
      <c r="F204" s="19" t="s">
        <v>1571</v>
      </c>
      <c r="G204" s="19" t="s">
        <v>1572</v>
      </c>
      <c r="H204" s="11" t="s">
        <v>1573</v>
      </c>
      <c r="I204" s="42">
        <v>89032</v>
      </c>
      <c r="J204" s="17">
        <v>47324</v>
      </c>
      <c r="K204" s="18">
        <f ca="1">IF(A204&lt;&gt;"",RANDBETWEEN(1,2000)," ")</f>
        <v>1432</v>
      </c>
      <c r="L204" s="17" cm="1">
        <f t="array" ref="L204">IF(A204&lt;&gt;"",SUMPRODUCT(($E$2:$E$1303="Active") * (FK204 &gt;= $FM$2:$FM$1303) * (FK204 &lt;= $FN$2:$FN$1303) * (FL204 &gt;= $FO$2:$FO$1303) * (FL204 &lt;= $FP$2:$FP$1303)),"")</f>
        <v>5</v>
      </c>
      <c r="M204" s="17" cm="1">
        <f t="array" ref="M204">IF(A204&lt;&gt;"",SUMPRODUCT(($E$2:$E$1303="Active") * (FK204 &gt;= $FQ$2:$FQ$1303) * (FK204 &lt;= $FR$2:$FR$1303) * (FL204 &gt;= $FS$2:$FS$1303) * (FL204 &lt;= $FT$2:$FT$1303)),"")</f>
        <v>5</v>
      </c>
      <c r="N204" s="11" t="s">
        <v>287</v>
      </c>
      <c r="O204" s="14" t="s">
        <v>219</v>
      </c>
      <c r="P204" s="19" t="s">
        <v>1574</v>
      </c>
      <c r="Q204" s="11" t="s">
        <v>1575</v>
      </c>
      <c r="R204" s="19" t="s">
        <v>1576</v>
      </c>
      <c r="S204" s="11" t="s">
        <v>224</v>
      </c>
      <c r="T204" s="20" t="s">
        <v>224</v>
      </c>
      <c r="U204" s="21"/>
      <c r="V204" s="22"/>
      <c r="W204" s="22"/>
      <c r="X204" s="22"/>
      <c r="Y204" s="22"/>
      <c r="Z204" s="22"/>
      <c r="AA204" s="48"/>
      <c r="AB204" s="43">
        <v>45678.5</v>
      </c>
      <c r="AC204" s="63">
        <v>45931</v>
      </c>
      <c r="AD204" s="25">
        <v>0</v>
      </c>
      <c r="AE204" s="25">
        <v>209</v>
      </c>
      <c r="AF204" s="26">
        <v>744</v>
      </c>
      <c r="AG204" s="20">
        <v>91</v>
      </c>
      <c r="AH204" s="22">
        <v>85</v>
      </c>
      <c r="AI204" s="26">
        <v>3</v>
      </c>
      <c r="AN204" s="27">
        <f>IF(COUNT(DV204,ES204,FJ204,GK204,HH204)&gt;0,AVERAGE(DV204,ES204,FJ204,GK204,HH204),"")</f>
        <v>0</v>
      </c>
      <c r="AO204" s="28">
        <f>IF((E204&lt;&gt;""),COUNTA(AP204:BW204)+COUNTIF(T204,"No"),"")</f>
        <v>0</v>
      </c>
      <c r="BX204" s="44">
        <v>44182</v>
      </c>
      <c r="CN204" s="34" t="str">
        <f>IF(CJ204&gt;0,((CK204*0.125)+(CL204*0.25)+(CM204*1))/CJ204,"")</f>
        <v/>
      </c>
      <c r="CO204" s="35">
        <v>44225</v>
      </c>
      <c r="CP204" s="35">
        <v>44225</v>
      </c>
      <c r="CQ204" s="20" t="s">
        <v>266</v>
      </c>
      <c r="CR204" s="47">
        <v>44407</v>
      </c>
      <c r="CS204" s="20" t="s">
        <v>316</v>
      </c>
      <c r="CT204" s="35" t="s">
        <v>323</v>
      </c>
      <c r="CV204" s="11" t="s">
        <v>228</v>
      </c>
      <c r="CW204" s="20" t="s">
        <v>233</v>
      </c>
      <c r="CX204" s="11" t="s">
        <v>234</v>
      </c>
      <c r="CY204" s="20">
        <v>0</v>
      </c>
      <c r="CZ204" s="36">
        <v>0</v>
      </c>
      <c r="DA204" s="36">
        <v>0</v>
      </c>
      <c r="DB204" s="36">
        <v>0</v>
      </c>
      <c r="DC204" s="36">
        <v>0</v>
      </c>
      <c r="DD204" s="36">
        <v>0</v>
      </c>
      <c r="DE204" s="36">
        <v>0</v>
      </c>
      <c r="DF204" s="36">
        <v>0</v>
      </c>
      <c r="DG204" s="36">
        <v>0</v>
      </c>
      <c r="DJ204" s="20" t="s">
        <v>248</v>
      </c>
      <c r="DK204" s="20" t="s">
        <v>235</v>
      </c>
      <c r="DL204" s="20" t="s">
        <v>234</v>
      </c>
      <c r="DM204" s="20">
        <v>0</v>
      </c>
      <c r="DN204" s="20">
        <v>0</v>
      </c>
      <c r="DO204" s="20">
        <v>0</v>
      </c>
      <c r="DP204" s="20">
        <v>0</v>
      </c>
      <c r="DQ204" s="20">
        <v>0</v>
      </c>
      <c r="DR204" s="20">
        <v>0</v>
      </c>
      <c r="DS204" s="20">
        <v>0</v>
      </c>
      <c r="DT204" s="20">
        <v>0</v>
      </c>
      <c r="DU204" s="20">
        <v>0</v>
      </c>
      <c r="DW204" s="35">
        <v>45390</v>
      </c>
      <c r="DX204" s="35">
        <v>45414</v>
      </c>
      <c r="DY204" s="20" t="s">
        <v>237</v>
      </c>
      <c r="DZ204" s="35">
        <v>45414</v>
      </c>
      <c r="EA204" s="35" t="s">
        <v>232</v>
      </c>
      <c r="EB204" s="38">
        <v>45415</v>
      </c>
      <c r="EC204" s="35">
        <v>45290</v>
      </c>
      <c r="ED204" s="20" t="s">
        <v>228</v>
      </c>
      <c r="EE204" s="20" t="s">
        <v>247</v>
      </c>
      <c r="EF204" s="20">
        <v>358</v>
      </c>
      <c r="EG204" s="20">
        <v>3</v>
      </c>
      <c r="EH204" s="20">
        <v>3</v>
      </c>
      <c r="EI204" s="20">
        <v>15</v>
      </c>
      <c r="EJ204" s="20">
        <v>0</v>
      </c>
      <c r="EK204" s="20">
        <v>0</v>
      </c>
      <c r="EL204" s="20">
        <v>0</v>
      </c>
      <c r="EM204" s="20">
        <v>0</v>
      </c>
      <c r="EN204" s="20">
        <v>0</v>
      </c>
      <c r="EO204" s="20">
        <v>0</v>
      </c>
      <c r="EP204" s="20">
        <v>0</v>
      </c>
      <c r="EQ204" s="20">
        <v>0</v>
      </c>
      <c r="ER204" s="20">
        <v>0</v>
      </c>
      <c r="ES204" s="34">
        <f>IF(EI204&lt;&gt;"",((EJ204*0.125)+((EK204+EL204+EM204+EN204+EO204)*0.25)+((EP204+EQ204+ER204)*1))/EI204,"")</f>
        <v>0</v>
      </c>
      <c r="ET204" s="35">
        <v>45524</v>
      </c>
      <c r="EU204" s="20" t="s">
        <v>248</v>
      </c>
      <c r="EV204" s="20" t="s">
        <v>234</v>
      </c>
      <c r="EW204" s="20">
        <v>36</v>
      </c>
      <c r="EX204" s="20">
        <v>1</v>
      </c>
      <c r="EY204" s="20">
        <v>1</v>
      </c>
      <c r="EZ204" s="20">
        <v>5</v>
      </c>
      <c r="FA204" s="20">
        <v>0</v>
      </c>
      <c r="FB204" s="20">
        <v>0</v>
      </c>
      <c r="FC204" s="20">
        <v>0</v>
      </c>
      <c r="FD204" s="20">
        <v>0</v>
      </c>
      <c r="FE204" s="20">
        <v>0</v>
      </c>
      <c r="FF204" s="20">
        <v>0</v>
      </c>
      <c r="FG204" s="20">
        <v>0</v>
      </c>
      <c r="FH204" s="20">
        <v>0</v>
      </c>
      <c r="FI204" s="20">
        <v>0</v>
      </c>
      <c r="FJ204" s="34">
        <f>IF(EZ204&lt;&gt;"",((FA204*0.125)+((FB204+FC204+FD204+FE204+FF204)*0.25)+((FG204+FH204+FI204)*1))/EZ204,"")</f>
        <v>0</v>
      </c>
      <c r="FK204" s="39">
        <v>36.217571999999997</v>
      </c>
      <c r="FL204" s="39">
        <v>-115.173024</v>
      </c>
      <c r="FM204" s="39">
        <v>35.855746576177864</v>
      </c>
      <c r="FN204" s="39">
        <v>36.57939742382213</v>
      </c>
      <c r="FO204" s="39">
        <v>-115.62150538118996</v>
      </c>
      <c r="FP204" s="39">
        <v>-114.72454261881003</v>
      </c>
      <c r="FQ204" s="39">
        <v>35.493921152355732</v>
      </c>
      <c r="FR204" s="39">
        <v>36.941222847644262</v>
      </c>
      <c r="FS204" s="39">
        <v>-116.06998676237991</v>
      </c>
      <c r="FT204" s="39">
        <v>-114.27606123762008</v>
      </c>
      <c r="FU204" s="35">
        <v>45686</v>
      </c>
      <c r="FV204" s="20" t="s">
        <v>248</v>
      </c>
      <c r="FW204" s="20" t="s">
        <v>247</v>
      </c>
      <c r="FX204" s="20">
        <v>49</v>
      </c>
      <c r="FY204" s="20">
        <v>1</v>
      </c>
      <c r="FZ204" s="20">
        <v>1</v>
      </c>
      <c r="GA204" s="20">
        <v>5</v>
      </c>
      <c r="GB204" s="20">
        <v>0</v>
      </c>
      <c r="GC204" s="20">
        <v>0</v>
      </c>
      <c r="GD204" s="20">
        <v>0</v>
      </c>
      <c r="GE204" s="20">
        <v>0</v>
      </c>
      <c r="GF204" s="20">
        <v>0</v>
      </c>
      <c r="GG204" s="20">
        <v>0</v>
      </c>
      <c r="GH204" s="20">
        <v>0</v>
      </c>
      <c r="GI204" s="20">
        <v>0</v>
      </c>
      <c r="GJ204" s="20">
        <v>0</v>
      </c>
      <c r="GK204" s="34">
        <f>IF(GA204&lt;&gt;"",((GB204*0.125)+((GC204+GD204+GE204+GF204+GG204)*0.25)+((GH204+GI204+GJ204)*1))/GA204,"")</f>
        <v>0</v>
      </c>
      <c r="GN204"/>
      <c r="GO204" s="64"/>
      <c r="GP204" s="20" t="s">
        <v>232</v>
      </c>
      <c r="HH204" s="34" t="str">
        <f>IF(GX204&lt;&gt;"",((GY204*0.125)+((GZ204+HA204+HB204+HC204+HD204)*0.25)+((HE204+HF204+HG204)*1))/GX204,"")</f>
        <v/>
      </c>
    </row>
    <row r="205" spans="1:216" ht="15" hidden="1" customHeight="1" x14ac:dyDescent="0.35">
      <c r="A205" s="11" t="s">
        <v>1577</v>
      </c>
      <c r="B205" s="12" t="s">
        <v>1578</v>
      </c>
      <c r="C205" s="13">
        <v>43009</v>
      </c>
      <c r="D205" s="13">
        <v>45992</v>
      </c>
      <c r="E205" s="14" t="s">
        <v>1420</v>
      </c>
      <c r="F205" s="15" t="s">
        <v>1579</v>
      </c>
      <c r="G205" s="15" t="s">
        <v>1580</v>
      </c>
      <c r="H205" s="14" t="s">
        <v>1033</v>
      </c>
      <c r="I205" s="16">
        <v>33309</v>
      </c>
      <c r="J205" s="17">
        <v>37642</v>
      </c>
      <c r="K205" s="18">
        <f ca="1">IF(A205&lt;&gt;"",RANDBETWEEN(1,2000)," ")</f>
        <v>612</v>
      </c>
      <c r="L205" s="17" cm="1">
        <f t="array" ref="L205">IF(A205&lt;&gt;"",SUMPRODUCT(($E$2:$E$1303="Active") * (FK205 &gt;= $FM$2:$FM$1303) * (FK205 &lt;= $FN$2:$FN$1303) * (FL205 &gt;= $FO$2:$FO$1303) * (FL205 &lt;= $FP$2:$FP$1303)),"")</f>
        <v>6</v>
      </c>
      <c r="M205" s="17" cm="1">
        <f t="array" ref="M205">IF(A205&lt;&gt;"",SUMPRODUCT(($E$2:$E$1303="Active") * (FK205 &gt;= $FQ$2:$FQ$1303) * (FK205 &lt;= $FR$2:$FR$1303) * (FL205 &gt;= $FS$2:$FS$1303) * (FL205 &lt;= $FT$2:$FT$1303)),"")</f>
        <v>11</v>
      </c>
      <c r="N205" s="14" t="s">
        <v>287</v>
      </c>
      <c r="O205" s="14" t="s">
        <v>219</v>
      </c>
      <c r="P205" s="15" t="s">
        <v>1581</v>
      </c>
      <c r="Q205" s="14" t="s">
        <v>1582</v>
      </c>
      <c r="R205" s="15" t="s">
        <v>1583</v>
      </c>
      <c r="S205" s="14" t="s">
        <v>223</v>
      </c>
      <c r="T205" s="20" t="s">
        <v>224</v>
      </c>
      <c r="U205" s="21"/>
      <c r="V205" s="22"/>
      <c r="W205" s="22"/>
      <c r="X205" s="22"/>
      <c r="Y205" s="22"/>
      <c r="Z205" s="22"/>
      <c r="AA205" s="48"/>
      <c r="AB205" s="43">
        <v>45695.833333333328</v>
      </c>
      <c r="AC205" s="63">
        <v>45931</v>
      </c>
      <c r="AD205" s="25">
        <v>415</v>
      </c>
      <c r="AE205" s="25">
        <v>476</v>
      </c>
      <c r="AF205" s="26">
        <v>569</v>
      </c>
      <c r="AG205" s="20">
        <v>321</v>
      </c>
      <c r="AH205" s="22">
        <v>147</v>
      </c>
      <c r="AI205" s="26">
        <v>12</v>
      </c>
      <c r="AN205" s="27">
        <f>IF(COUNT(DV205,ES205,FJ205,GK205,HH205)&gt;0,AVERAGE(DV205,ES205,FJ205,GK205,HH205),"")</f>
        <v>3.7037037037037035E-2</v>
      </c>
      <c r="AO205" s="28">
        <f>IF((E205&lt;&gt;""),COUNTA(AP205:BW205)+COUNTIF(T205,"No"),"")</f>
        <v>1</v>
      </c>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c r="BO205" s="29"/>
      <c r="BP205" s="20" t="s">
        <v>1584</v>
      </c>
      <c r="BQ205" s="29"/>
      <c r="BR205" s="29"/>
      <c r="BS205" s="29"/>
      <c r="BT205" s="29"/>
      <c r="BU205" s="29"/>
      <c r="BV205" s="29"/>
      <c r="BW205" s="29"/>
      <c r="BX205" s="30">
        <v>43846</v>
      </c>
      <c r="BY205" s="30">
        <v>43853</v>
      </c>
      <c r="BZ205" s="14" t="s">
        <v>226</v>
      </c>
      <c r="CA205" s="30">
        <v>43859</v>
      </c>
      <c r="CB205" s="14" t="s">
        <v>232</v>
      </c>
      <c r="CC205" s="31">
        <v>43908</v>
      </c>
      <c r="CD205" s="32" t="s">
        <v>364</v>
      </c>
      <c r="CE205" s="33" t="s">
        <v>291</v>
      </c>
      <c r="CF205" s="33" t="s">
        <v>292</v>
      </c>
      <c r="CG205" s="29">
        <v>210</v>
      </c>
      <c r="CH205" s="29">
        <v>2</v>
      </c>
      <c r="CI205" s="29">
        <v>2</v>
      </c>
      <c r="CJ205" s="29">
        <v>10</v>
      </c>
      <c r="CK205" s="29">
        <v>0</v>
      </c>
      <c r="CL205" s="29">
        <v>0</v>
      </c>
      <c r="CM205" s="29">
        <v>4</v>
      </c>
      <c r="CN205" s="34">
        <f>IF(CJ205&gt;0,((CK205*0.125)+(CL205*0.25)+(CM205*1))/CJ205,"")</f>
        <v>0.4</v>
      </c>
      <c r="CO205" s="35">
        <v>44329</v>
      </c>
      <c r="CP205" s="35">
        <v>44333</v>
      </c>
      <c r="CQ205" s="20" t="s">
        <v>231</v>
      </c>
      <c r="CR205" s="35">
        <v>44348</v>
      </c>
      <c r="CS205" s="20" t="s">
        <v>232</v>
      </c>
      <c r="CT205" s="35">
        <v>44333</v>
      </c>
      <c r="CU205" s="35">
        <v>44259</v>
      </c>
      <c r="CV205" s="11" t="s">
        <v>228</v>
      </c>
      <c r="CW205" s="11" t="s">
        <v>293</v>
      </c>
      <c r="CX205" s="11" t="s">
        <v>247</v>
      </c>
      <c r="CY205" s="20">
        <v>224</v>
      </c>
      <c r="CZ205" s="36">
        <v>1</v>
      </c>
      <c r="DA205" s="36">
        <v>1</v>
      </c>
      <c r="DB205" s="36">
        <v>5</v>
      </c>
      <c r="DC205" s="36">
        <v>0</v>
      </c>
      <c r="DD205" s="36">
        <v>0</v>
      </c>
      <c r="DE205" s="36">
        <v>0</v>
      </c>
      <c r="DF205" s="36">
        <v>0</v>
      </c>
      <c r="DG205" s="36">
        <v>0</v>
      </c>
      <c r="DH205" s="37">
        <f>IF(DB205&gt;0,((DC205*0.125)+(DD205*0.25)+(DE205*0.25)+(DF205*1)+(DG205*1))/DB205,"")</f>
        <v>0</v>
      </c>
      <c r="DI205" s="35">
        <v>44606</v>
      </c>
      <c r="DJ205" s="20" t="s">
        <v>228</v>
      </c>
      <c r="DK205" s="20" t="s">
        <v>294</v>
      </c>
      <c r="DL205" s="20" t="s">
        <v>247</v>
      </c>
      <c r="DM205" s="20">
        <v>205</v>
      </c>
      <c r="DN205" s="20">
        <v>1</v>
      </c>
      <c r="DO205" s="20">
        <v>1</v>
      </c>
      <c r="DP205" s="20">
        <v>5</v>
      </c>
      <c r="DQ205" s="20">
        <v>0</v>
      </c>
      <c r="DR205" s="20">
        <v>0</v>
      </c>
      <c r="DS205" s="20">
        <v>0</v>
      </c>
      <c r="DT205" s="20">
        <v>0</v>
      </c>
      <c r="DU205" s="20">
        <v>0</v>
      </c>
      <c r="DV205" s="37" cm="1">
        <f t="array" ref="DV205">IF(AND(DI205:DP205&lt;&gt;""),((DQ205*0.125)+(DR205*0.25)+(DS205*0.25)+(DT205*1)+(DU205*1))/DP205,"")</f>
        <v>0</v>
      </c>
      <c r="DW205" s="35">
        <v>45443</v>
      </c>
      <c r="DX205" s="35">
        <v>45461</v>
      </c>
      <c r="DY205" s="20" t="s">
        <v>237</v>
      </c>
      <c r="DZ205" s="35">
        <v>45461</v>
      </c>
      <c r="EA205" s="35" t="s">
        <v>232</v>
      </c>
      <c r="EB205" s="38">
        <v>45471</v>
      </c>
      <c r="EC205" s="35">
        <v>45265</v>
      </c>
      <c r="ED205" s="20" t="s">
        <v>228</v>
      </c>
      <c r="EE205" s="20" t="s">
        <v>247</v>
      </c>
      <c r="EF205" s="20">
        <v>237</v>
      </c>
      <c r="EG205" s="20">
        <v>2</v>
      </c>
      <c r="EH205" s="20">
        <v>2</v>
      </c>
      <c r="EI205" s="20">
        <v>10</v>
      </c>
      <c r="EJ205" s="20">
        <v>0</v>
      </c>
      <c r="EK205" s="20">
        <v>0</v>
      </c>
      <c r="EL205" s="20">
        <v>0</v>
      </c>
      <c r="EM205" s="20">
        <v>0</v>
      </c>
      <c r="EN205" s="20">
        <v>0</v>
      </c>
      <c r="EO205" s="20">
        <v>0</v>
      </c>
      <c r="EP205" s="20">
        <v>0</v>
      </c>
      <c r="EQ205" s="20">
        <v>0</v>
      </c>
      <c r="ER205" s="20">
        <v>0</v>
      </c>
      <c r="ES205" s="34">
        <f>IF(EI205&lt;&gt;"",((EJ205*0.125)+((EK205+EL205+EM205+EN205+EO205)*0.25)+((EP205+EQ205+ER205)*1))/EI205,"")</f>
        <v>0</v>
      </c>
      <c r="ET205" s="35">
        <v>45517</v>
      </c>
      <c r="EU205" s="20" t="s">
        <v>248</v>
      </c>
      <c r="EV205" s="20" t="s">
        <v>234</v>
      </c>
      <c r="EW205" s="20">
        <v>117</v>
      </c>
      <c r="EX205" s="20">
        <v>3</v>
      </c>
      <c r="EY205" s="20">
        <v>3</v>
      </c>
      <c r="EZ205" s="20">
        <v>9</v>
      </c>
      <c r="FA205" s="20">
        <v>0</v>
      </c>
      <c r="FB205" s="20">
        <v>0</v>
      </c>
      <c r="FC205" s="20">
        <v>0</v>
      </c>
      <c r="FD205" s="20">
        <v>0</v>
      </c>
      <c r="FE205" s="20">
        <v>0</v>
      </c>
      <c r="FF205" s="20">
        <v>0</v>
      </c>
      <c r="FG205" s="20">
        <v>1</v>
      </c>
      <c r="FH205" s="20">
        <v>0</v>
      </c>
      <c r="FI205" s="20">
        <v>0</v>
      </c>
      <c r="FJ205" s="34">
        <f>IF(EZ205&lt;&gt;"",((FA205*0.125)+((FB205+FC205+FD205+FE205+FF205)*0.25)+((FG205+FH205+FI205)*1))/EZ205,"")</f>
        <v>0.1111111111111111</v>
      </c>
      <c r="FK205" s="39">
        <v>26.188293000000002</v>
      </c>
      <c r="FL205" s="39">
        <v>-80.170447999999993</v>
      </c>
      <c r="FM205" s="39">
        <v>25.826467576177869</v>
      </c>
      <c r="FN205" s="39">
        <v>26.550118423822134</v>
      </c>
      <c r="FO205" s="39">
        <v>-80.573664140495254</v>
      </c>
      <c r="FP205" s="39">
        <v>-79.767231859504733</v>
      </c>
      <c r="FQ205" s="39">
        <v>25.464642152355736</v>
      </c>
      <c r="FR205" s="39">
        <v>26.911943847644267</v>
      </c>
      <c r="FS205" s="39">
        <v>-80.9768802809905</v>
      </c>
      <c r="FT205" s="39">
        <v>-79.364015719009487</v>
      </c>
      <c r="FU205" s="35"/>
      <c r="GK205" s="34" t="str">
        <f>IF(GA205&lt;&gt;"",((GB205*0.125)+((GC205+GD205+GE205+GF205+GG205)*0.25)+((GH205+GI205+GJ205)*1))/GA205,"")</f>
        <v/>
      </c>
      <c r="GN205"/>
      <c r="GO205" s="64"/>
      <c r="GP205" s="20" t="s">
        <v>232</v>
      </c>
      <c r="HH205" s="34" t="str">
        <f>IF(GX205&lt;&gt;"",((GY205*0.125)+((GZ205+HA205+HB205+HC205+HD205)*0.25)+((HE205+HF205+HG205)*1))/GX205,"")</f>
        <v/>
      </c>
    </row>
    <row r="206" spans="1:216" ht="15" hidden="1" customHeight="1" x14ac:dyDescent="0.35">
      <c r="A206" s="11" t="s">
        <v>1585</v>
      </c>
      <c r="B206" s="12" t="s">
        <v>1586</v>
      </c>
      <c r="C206" s="13">
        <v>44176</v>
      </c>
      <c r="D206" s="13">
        <v>45765</v>
      </c>
      <c r="E206" s="11" t="s">
        <v>1420</v>
      </c>
      <c r="F206" s="19" t="s">
        <v>1587</v>
      </c>
      <c r="G206" s="19" t="s">
        <v>1588</v>
      </c>
      <c r="H206" s="11" t="s">
        <v>1589</v>
      </c>
      <c r="I206" s="42">
        <v>66502</v>
      </c>
      <c r="J206" s="17">
        <v>44384</v>
      </c>
      <c r="K206" s="18">
        <f ca="1">IF(A206&lt;&gt;"",RANDBETWEEN(1,2000)," ")</f>
        <v>1602</v>
      </c>
      <c r="L206" s="17" cm="1">
        <f t="array" ref="L206">IF(A206&lt;&gt;"",SUMPRODUCT(($E$2:$E$1303="Active") * (FK206 &gt;= $FM$2:$FM$1303) * (FK206 &lt;= $FN$2:$FN$1303) * (FL206 &gt;= $FO$2:$FO$1303) * (FL206 &lt;= $FP$2:$FP$1303)),"")</f>
        <v>1</v>
      </c>
      <c r="M206" s="17" cm="1">
        <f t="array" ref="M206">IF(A206&lt;&gt;"",SUMPRODUCT(($E$2:$E$1303="Active") * (FK206 &gt;= $FQ$2:$FQ$1303) * (FK206 &lt;= $FR$2:$FR$1303) * (FL206 &gt;= $FS$2:$FS$1303) * (FL206 &lt;= $FT$2:$FT$1303)),"")</f>
        <v>1</v>
      </c>
      <c r="N206" s="11" t="s">
        <v>218</v>
      </c>
      <c r="O206" s="11" t="s">
        <v>242</v>
      </c>
      <c r="P206" s="19" t="s">
        <v>1590</v>
      </c>
      <c r="Q206" s="11" t="s">
        <v>1591</v>
      </c>
      <c r="R206" s="19" t="s">
        <v>1592</v>
      </c>
      <c r="S206" s="11" t="s">
        <v>223</v>
      </c>
      <c r="T206" s="20" t="s">
        <v>224</v>
      </c>
      <c r="U206" s="21"/>
      <c r="V206" s="22"/>
      <c r="W206" s="22"/>
      <c r="X206" s="22"/>
      <c r="Y206" s="22"/>
      <c r="Z206" s="22"/>
      <c r="AA206" s="48"/>
      <c r="AB206" s="43">
        <v>45701.5</v>
      </c>
      <c r="AC206" s="63">
        <v>45748</v>
      </c>
      <c r="AD206" s="25">
        <v>0</v>
      </c>
      <c r="AE206" s="25">
        <v>118</v>
      </c>
      <c r="AF206" s="26">
        <v>129</v>
      </c>
      <c r="AG206" s="20">
        <v>181</v>
      </c>
      <c r="AH206" s="22">
        <v>275</v>
      </c>
      <c r="AI206" s="26">
        <v>29</v>
      </c>
      <c r="AN206" s="27">
        <f>IF(COUNT(DV206,ES206,FJ206,GK206,HH206)&gt;0,AVERAGE(DV206,ES206,FJ206,GK206,HH206),"")</f>
        <v>6.25E-2</v>
      </c>
      <c r="AO206" s="28">
        <f>IF((E206&lt;&gt;""),COUNTA(AP206:BW206)+COUNTIF(T206,"No"),"")</f>
        <v>0</v>
      </c>
      <c r="CN206" s="34" t="str">
        <f>IF(CJ206&gt;0,((CK206*0.125)+(CL206*0.25)+(CM206*1))/CJ206,"")</f>
        <v/>
      </c>
      <c r="CO206" s="35">
        <v>44337</v>
      </c>
      <c r="CP206" s="35">
        <v>44350</v>
      </c>
      <c r="CQ206" s="20" t="s">
        <v>470</v>
      </c>
      <c r="CR206" s="35">
        <v>44354</v>
      </c>
      <c r="CS206" s="20" t="s">
        <v>232</v>
      </c>
      <c r="CT206" s="35">
        <v>44350</v>
      </c>
      <c r="CV206" s="11" t="s">
        <v>228</v>
      </c>
      <c r="CW206" s="11" t="s">
        <v>233</v>
      </c>
      <c r="CX206" s="11" t="s">
        <v>234</v>
      </c>
      <c r="CY206" s="20">
        <v>0</v>
      </c>
      <c r="CZ206" s="36">
        <v>0</v>
      </c>
      <c r="DA206" s="36">
        <v>0</v>
      </c>
      <c r="DB206" s="36">
        <v>0</v>
      </c>
      <c r="DC206" s="36">
        <v>0</v>
      </c>
      <c r="DD206" s="36">
        <v>0</v>
      </c>
      <c r="DE206" s="36">
        <v>0</v>
      </c>
      <c r="DF206" s="36">
        <v>0</v>
      </c>
      <c r="DG206" s="36">
        <v>0</v>
      </c>
      <c r="DJ206" s="20" t="s">
        <v>248</v>
      </c>
      <c r="DK206" s="20" t="s">
        <v>235</v>
      </c>
      <c r="DL206" s="20" t="s">
        <v>234</v>
      </c>
      <c r="DM206" s="20">
        <v>0</v>
      </c>
      <c r="DN206" s="20">
        <v>0</v>
      </c>
      <c r="DO206" s="20">
        <v>0</v>
      </c>
      <c r="DP206" s="20">
        <v>0</v>
      </c>
      <c r="DQ206" s="20">
        <v>0</v>
      </c>
      <c r="DR206" s="20">
        <v>0</v>
      </c>
      <c r="DS206" s="20">
        <v>0</v>
      </c>
      <c r="DT206" s="20">
        <v>0</v>
      </c>
      <c r="DU206" s="20">
        <v>0</v>
      </c>
      <c r="DW206" s="35">
        <v>45547</v>
      </c>
      <c r="DX206" s="35">
        <v>45566</v>
      </c>
      <c r="DY206" s="20" t="s">
        <v>237</v>
      </c>
      <c r="DZ206" s="35">
        <v>45566</v>
      </c>
      <c r="EA206" s="35" t="s">
        <v>232</v>
      </c>
      <c r="EB206" s="38">
        <v>45576</v>
      </c>
      <c r="EC206" s="35">
        <v>45290</v>
      </c>
      <c r="ED206" s="20" t="s">
        <v>228</v>
      </c>
      <c r="EE206" s="20" t="s">
        <v>247</v>
      </c>
      <c r="EF206" s="20">
        <v>82</v>
      </c>
      <c r="EG206" s="20">
        <v>1</v>
      </c>
      <c r="EH206" s="20">
        <v>1</v>
      </c>
      <c r="EI206" s="20">
        <v>5</v>
      </c>
      <c r="EJ206" s="20">
        <v>5</v>
      </c>
      <c r="EK206" s="20">
        <v>0</v>
      </c>
      <c r="EL206" s="20">
        <v>0</v>
      </c>
      <c r="EM206" s="20">
        <v>0</v>
      </c>
      <c r="EN206" s="20">
        <v>0</v>
      </c>
      <c r="EO206" s="20">
        <v>0</v>
      </c>
      <c r="EP206" s="20">
        <v>0</v>
      </c>
      <c r="EQ206" s="20">
        <v>0</v>
      </c>
      <c r="ER206" s="20">
        <v>0</v>
      </c>
      <c r="ES206" s="34">
        <f>IF(EI206&lt;&gt;"",((EJ206*0.125)+((EK206+EL206+EM206+EN206+EO206)*0.25)+((EP206+EQ206+ER206)*1))/EI206,"")</f>
        <v>0.125</v>
      </c>
      <c r="ET206" s="35">
        <v>45419</v>
      </c>
      <c r="EU206" s="20" t="s">
        <v>248</v>
      </c>
      <c r="EV206" s="20" t="s">
        <v>247</v>
      </c>
      <c r="EW206" s="20">
        <v>71</v>
      </c>
      <c r="EX206" s="20">
        <v>1</v>
      </c>
      <c r="EY206" s="20">
        <v>1</v>
      </c>
      <c r="EZ206" s="28">
        <v>5</v>
      </c>
      <c r="FA206" s="20">
        <v>0</v>
      </c>
      <c r="FB206" s="20">
        <v>0</v>
      </c>
      <c r="FC206" s="20">
        <v>0</v>
      </c>
      <c r="FD206" s="20">
        <v>0</v>
      </c>
      <c r="FE206" s="20">
        <v>0</v>
      </c>
      <c r="FF206" s="20">
        <v>0</v>
      </c>
      <c r="FG206" s="20">
        <v>0</v>
      </c>
      <c r="FH206" s="20">
        <v>0</v>
      </c>
      <c r="FI206" s="20">
        <v>0</v>
      </c>
      <c r="FJ206" s="34">
        <f>IF(EZ206&lt;&gt;"",((FA206*0.125)+((FB206+FC206+FD206+FE206+FF206)*0.25)+((FG206+FH206+FI206)*1))/EZ206,"")</f>
        <v>0</v>
      </c>
      <c r="FK206" s="39">
        <v>39.171247999999999</v>
      </c>
      <c r="FL206" s="39">
        <v>-96.547604000000007</v>
      </c>
      <c r="FM206" s="39">
        <v>38.809422576177866</v>
      </c>
      <c r="FN206" s="39">
        <v>39.533073423822131</v>
      </c>
      <c r="FO206" s="39">
        <v>-97.014318003626471</v>
      </c>
      <c r="FP206" s="39">
        <v>-96.080889996373543</v>
      </c>
      <c r="FQ206" s="39">
        <v>38.447597152355733</v>
      </c>
      <c r="FR206" s="39">
        <v>39.894898847644264</v>
      </c>
      <c r="FS206" s="39">
        <v>-97.481032007252935</v>
      </c>
      <c r="FT206" s="39">
        <v>-95.614175992747079</v>
      </c>
      <c r="FU206" s="35"/>
      <c r="GK206" s="34" t="str">
        <f>IF(GA206&lt;&gt;"",((GB206*0.125)+((GC206+GD206+GE206+GF206+GG206)*0.25)+((GH206+GI206+GJ206)*1))/GA206,"")</f>
        <v/>
      </c>
      <c r="GN206"/>
      <c r="GO206" s="64"/>
      <c r="GP206" s="20" t="s">
        <v>232</v>
      </c>
      <c r="HH206" s="34" t="str">
        <f>IF(GX206&lt;&gt;"",((GY206*0.125)+((GZ206+HA206+HB206+HC206+HD206)*0.25)+((HE206+HF206+HG206)*1))/GX206,"")</f>
        <v/>
      </c>
    </row>
    <row r="207" spans="1:216" ht="15" hidden="1" customHeight="1" x14ac:dyDescent="0.35">
      <c r="A207" s="11" t="s">
        <v>1593</v>
      </c>
      <c r="B207" s="12" t="s">
        <v>1594</v>
      </c>
      <c r="C207" s="13">
        <v>43009</v>
      </c>
      <c r="D207" s="13">
        <v>45747</v>
      </c>
      <c r="E207" s="14" t="s">
        <v>1420</v>
      </c>
      <c r="F207" s="15" t="s">
        <v>1444</v>
      </c>
      <c r="G207" s="15" t="s">
        <v>414</v>
      </c>
      <c r="H207" s="14" t="s">
        <v>1033</v>
      </c>
      <c r="I207" s="16">
        <v>32901</v>
      </c>
      <c r="J207" s="17">
        <v>26286</v>
      </c>
      <c r="K207" s="18">
        <f ca="1">IF(A207&lt;&gt;"",RANDBETWEEN(1,2000)," ")</f>
        <v>1250</v>
      </c>
      <c r="L207" s="17" cm="1">
        <f t="array" ref="L207">IF(A207&lt;&gt;"",SUMPRODUCT(($E$2:$E$1303="Active") * (FK207 &gt;= $FM$2:$FM$1303) * (FK207 &lt;= $FN$2:$FN$1303) * (FL207 &gt;= $FO$2:$FO$1303) * (FL207 &lt;= $FP$2:$FP$1303)),"")</f>
        <v>3</v>
      </c>
      <c r="M207" s="17" cm="1">
        <f t="array" ref="M207">IF(A207&lt;&gt;"",SUMPRODUCT(($E$2:$E$1303="Active") * (FK207 &gt;= $FQ$2:$FQ$1303) * (FK207 &lt;= $FR$2:$FR$1303) * (FL207 &gt;= $FS$2:$FS$1303) * (FL207 &lt;= $FT$2:$FT$1303)),"")</f>
        <v>14</v>
      </c>
      <c r="N207" s="14" t="s">
        <v>287</v>
      </c>
      <c r="O207" s="14" t="s">
        <v>219</v>
      </c>
      <c r="P207" s="15" t="s">
        <v>1445</v>
      </c>
      <c r="Q207" s="14" t="s">
        <v>1446</v>
      </c>
      <c r="R207" s="15" t="s">
        <v>1595</v>
      </c>
      <c r="S207" s="14" t="s">
        <v>223</v>
      </c>
      <c r="T207" s="20" t="s">
        <v>224</v>
      </c>
      <c r="U207" s="21"/>
      <c r="V207" s="22"/>
      <c r="W207" s="22"/>
      <c r="X207" s="22"/>
      <c r="Y207" s="22"/>
      <c r="Z207" s="22"/>
      <c r="AA207" s="48"/>
      <c r="AB207" s="23">
        <v>45715.625</v>
      </c>
      <c r="AC207" s="63">
        <v>45658</v>
      </c>
      <c r="AD207" s="25">
        <v>180</v>
      </c>
      <c r="AE207" s="25">
        <v>417</v>
      </c>
      <c r="AF207" s="26">
        <v>527</v>
      </c>
      <c r="AG207" s="20">
        <v>580</v>
      </c>
      <c r="AH207" s="22">
        <v>525</v>
      </c>
      <c r="AI207" s="26">
        <v>87</v>
      </c>
      <c r="AN207" s="27">
        <f>IF(COUNT(DV207,ES207,FJ207,GK207,HH207)&gt;0,AVERAGE(DV207,ES207,FJ207,GK207,HH207),"")</f>
        <v>0.2233333333333333</v>
      </c>
      <c r="AO207" s="28">
        <f>IF((E207&lt;&gt;""),COUNTA(AP207:BW207)+COUNTIF(T207,"No"),"")</f>
        <v>1</v>
      </c>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c r="BO207" s="29"/>
      <c r="BP207" s="29"/>
      <c r="BQ207" s="29"/>
      <c r="BR207" s="29"/>
      <c r="BS207" s="29"/>
      <c r="BT207" s="29" t="s">
        <v>1596</v>
      </c>
      <c r="BU207" s="29"/>
      <c r="BV207" s="29"/>
      <c r="BW207" s="29"/>
      <c r="BX207" s="30">
        <v>43907</v>
      </c>
      <c r="BY207" s="30">
        <v>43915</v>
      </c>
      <c r="BZ207" s="14" t="s">
        <v>228</v>
      </c>
      <c r="CA207" s="30">
        <v>43978</v>
      </c>
      <c r="CB207" s="14" t="s">
        <v>232</v>
      </c>
      <c r="CC207" s="31">
        <v>43908</v>
      </c>
      <c r="CD207" s="32" t="s">
        <v>364</v>
      </c>
      <c r="CE207" s="33" t="s">
        <v>291</v>
      </c>
      <c r="CF207" s="33" t="s">
        <v>292</v>
      </c>
      <c r="CG207" s="29">
        <v>222</v>
      </c>
      <c r="CH207" s="29">
        <v>4</v>
      </c>
      <c r="CI207" s="29">
        <v>4</v>
      </c>
      <c r="CJ207" s="29">
        <v>20</v>
      </c>
      <c r="CK207" s="29">
        <v>1</v>
      </c>
      <c r="CL207" s="29">
        <v>1</v>
      </c>
      <c r="CM207" s="29">
        <v>3</v>
      </c>
      <c r="CN207" s="34">
        <f>IF(CJ207&gt;0,((CK207*0.125)+(CL207*0.25)+(CM207*1))/CJ207,"")</f>
        <v>0.16875000000000001</v>
      </c>
      <c r="CO207" s="35">
        <v>44328</v>
      </c>
      <c r="CP207" s="35">
        <v>44333</v>
      </c>
      <c r="CQ207" s="20" t="s">
        <v>231</v>
      </c>
      <c r="CR207" s="35">
        <v>44349</v>
      </c>
      <c r="CS207" s="20" t="s">
        <v>232</v>
      </c>
      <c r="CT207" s="35">
        <v>44333</v>
      </c>
      <c r="CU207" s="35">
        <v>44448</v>
      </c>
      <c r="CV207" s="11" t="s">
        <v>228</v>
      </c>
      <c r="CW207" s="20" t="s">
        <v>233</v>
      </c>
      <c r="CX207" s="11" t="s">
        <v>234</v>
      </c>
      <c r="CY207" s="20">
        <v>228</v>
      </c>
      <c r="CZ207" s="36">
        <v>2</v>
      </c>
      <c r="DA207" s="36">
        <v>2</v>
      </c>
      <c r="DB207" s="36">
        <v>10</v>
      </c>
      <c r="DC207" s="36">
        <v>0</v>
      </c>
      <c r="DD207" s="36">
        <v>0</v>
      </c>
      <c r="DE207" s="36">
        <v>3</v>
      </c>
      <c r="DF207" s="36">
        <v>0</v>
      </c>
      <c r="DG207" s="36">
        <v>0</v>
      </c>
      <c r="DH207" s="37">
        <f>IF(DB207&gt;0,((DC207*0.125)+(DD207*0.25)+(DE207*0.25)+(DF207*1)+(DG207*1))/DB207,"")</f>
        <v>7.4999999999999997E-2</v>
      </c>
      <c r="DI207" s="35">
        <v>44896</v>
      </c>
      <c r="DJ207" s="20" t="s">
        <v>228</v>
      </c>
      <c r="DK207" s="20" t="s">
        <v>235</v>
      </c>
      <c r="DL207" s="20" t="s">
        <v>234</v>
      </c>
      <c r="DM207" s="20">
        <v>279</v>
      </c>
      <c r="DN207" s="20">
        <v>2</v>
      </c>
      <c r="DO207" s="20">
        <v>2</v>
      </c>
      <c r="DP207" s="20">
        <v>10</v>
      </c>
      <c r="DQ207" s="20">
        <v>0</v>
      </c>
      <c r="DR207" s="20">
        <v>1</v>
      </c>
      <c r="DS207" s="20">
        <v>3</v>
      </c>
      <c r="DT207" s="20">
        <v>0</v>
      </c>
      <c r="DU207" s="20">
        <v>2</v>
      </c>
      <c r="DV207" s="49" cm="1">
        <f t="array" ref="DV207">IF(AND(DI207:DP207&lt;&gt;""),((DQ207*0.125)+(DR207*0.25)+(DS207*0.25)+(DT207*1)+(DU207*1))/DP207,"")</f>
        <v>0.3</v>
      </c>
      <c r="DW207" s="35">
        <v>45441</v>
      </c>
      <c r="DX207" s="35">
        <v>45457</v>
      </c>
      <c r="DY207" s="20" t="s">
        <v>237</v>
      </c>
      <c r="DZ207" s="35">
        <v>45457</v>
      </c>
      <c r="EA207" s="35" t="s">
        <v>232</v>
      </c>
      <c r="EB207" s="38">
        <v>45457</v>
      </c>
      <c r="EC207" s="35">
        <v>45215</v>
      </c>
      <c r="ED207" s="20" t="s">
        <v>248</v>
      </c>
      <c r="EE207" s="20" t="s">
        <v>247</v>
      </c>
      <c r="EF207" s="20">
        <v>248</v>
      </c>
      <c r="EG207" s="20">
        <v>2</v>
      </c>
      <c r="EH207" s="20">
        <v>2</v>
      </c>
      <c r="EI207" s="20">
        <v>10</v>
      </c>
      <c r="EJ207" s="20">
        <v>0</v>
      </c>
      <c r="EK207" s="20">
        <v>0</v>
      </c>
      <c r="EL207" s="20">
        <v>0</v>
      </c>
      <c r="EM207" s="20">
        <v>0</v>
      </c>
      <c r="EN207" s="20">
        <v>0</v>
      </c>
      <c r="EO207" s="20">
        <v>0</v>
      </c>
      <c r="EP207" s="20">
        <v>0</v>
      </c>
      <c r="EQ207" s="20">
        <v>0</v>
      </c>
      <c r="ER207" s="20">
        <v>0</v>
      </c>
      <c r="ES207" s="34">
        <f>IF(EI207&lt;&gt;"",((EJ207*0.125)+((EK207+EL207+EM207+EN207+EO207)*0.25)+((EP207+EQ207+ER207)*1))/EI207,"")</f>
        <v>0</v>
      </c>
      <c r="ET207" s="35">
        <v>45523</v>
      </c>
      <c r="EU207" s="20" t="s">
        <v>248</v>
      </c>
      <c r="EV207" s="20" t="s">
        <v>234</v>
      </c>
      <c r="EW207" s="20">
        <v>323</v>
      </c>
      <c r="EX207" s="20">
        <v>4</v>
      </c>
      <c r="EY207" s="20">
        <v>3</v>
      </c>
      <c r="EZ207" s="20">
        <v>25</v>
      </c>
      <c r="FA207" s="20">
        <v>0</v>
      </c>
      <c r="FB207" s="20">
        <v>0</v>
      </c>
      <c r="FC207" s="20">
        <v>0</v>
      </c>
      <c r="FD207" s="20">
        <v>1</v>
      </c>
      <c r="FE207" s="20">
        <v>0</v>
      </c>
      <c r="FF207" s="20">
        <v>0</v>
      </c>
      <c r="FG207" s="20">
        <v>5</v>
      </c>
      <c r="FH207" s="20">
        <v>1</v>
      </c>
      <c r="FI207" s="20">
        <v>3</v>
      </c>
      <c r="FJ207" s="46">
        <f>IF(EZ207&lt;&gt;"",((FA207*0.125)+((FB207+FC207+FD207+FE207+FF207)*0.25)+((FG207+FH207+FI207)*1))/EZ207,"")</f>
        <v>0.37</v>
      </c>
      <c r="FK207" s="39">
        <v>28.074742000000001</v>
      </c>
      <c r="FL207" s="39">
        <v>-80.632605999999996</v>
      </c>
      <c r="FM207" s="39">
        <v>27.712916576177868</v>
      </c>
      <c r="FN207" s="39">
        <v>28.436567423822133</v>
      </c>
      <c r="FO207" s="39">
        <v>-81.042683421954862</v>
      </c>
      <c r="FP207" s="39">
        <v>-80.222528578045129</v>
      </c>
      <c r="FQ207" s="39">
        <v>27.351091152355735</v>
      </c>
      <c r="FR207" s="39">
        <v>28.798392847644266</v>
      </c>
      <c r="FS207" s="39">
        <v>-81.452760843909743</v>
      </c>
      <c r="FT207" s="39">
        <v>-79.812451156090248</v>
      </c>
      <c r="FU207" s="35"/>
      <c r="GK207" s="34" t="str">
        <f>IF(GA207&lt;&gt;"",((GB207*0.125)+((GC207+GD207+GE207+GF207+GG207)*0.25)+((GH207+GI207+GJ207)*1))/GA207,"")</f>
        <v/>
      </c>
      <c r="GN207"/>
      <c r="GO207" s="64"/>
      <c r="GP207" s="20" t="s">
        <v>232</v>
      </c>
      <c r="HH207" s="34" t="str">
        <f>IF(GX207&lt;&gt;"",((GY207*0.125)+((GZ207+HA207+HB207+HC207+HD207)*0.25)+((HE207+HF207+HG207)*1))/GX207,"")</f>
        <v/>
      </c>
    </row>
    <row r="208" spans="1:216" ht="15" hidden="1" customHeight="1" x14ac:dyDescent="0.35">
      <c r="A208" s="11" t="s">
        <v>1597</v>
      </c>
      <c r="B208" s="12" t="s">
        <v>1598</v>
      </c>
      <c r="C208" s="13">
        <v>43009</v>
      </c>
      <c r="D208" s="13">
        <v>45764</v>
      </c>
      <c r="E208" s="14" t="s">
        <v>1420</v>
      </c>
      <c r="F208" s="15" t="s">
        <v>1599</v>
      </c>
      <c r="G208" s="15" t="s">
        <v>1600</v>
      </c>
      <c r="H208" s="14" t="s">
        <v>1528</v>
      </c>
      <c r="I208" s="16">
        <v>44883</v>
      </c>
      <c r="J208" s="17">
        <v>28690</v>
      </c>
      <c r="K208" s="18">
        <f ca="1">IF(A208&lt;&gt;"",RANDBETWEEN(1,2000)," ")</f>
        <v>1178</v>
      </c>
      <c r="L208" s="17" cm="1">
        <f t="array" ref="L208">IF(A208&lt;&gt;"",SUMPRODUCT(($E$2:$E$1303="Active") * (FK208 &gt;= $FM$2:$FM$1303) * (FK208 &lt;= $FN$2:$FN$1303) * (FL208 &gt;= $FO$2:$FO$1303) * (FL208 &lt;= $FP$2:$FP$1303)),"")</f>
        <v>0</v>
      </c>
      <c r="M208" s="17" cm="1">
        <f t="array" ref="M208">IF(A208&lt;&gt;"",SUMPRODUCT(($E$2:$E$1303="Active") * (FK208 &gt;= $FQ$2:$FQ$1303) * (FK208 &lt;= $FR$2:$FR$1303) * (FL208 &gt;= $FS$2:$FS$1303) * (FL208 &lt;= $FT$2:$FT$1303)),"")</f>
        <v>2</v>
      </c>
      <c r="N208" s="14" t="s">
        <v>287</v>
      </c>
      <c r="O208" s="14" t="s">
        <v>219</v>
      </c>
      <c r="P208" s="15" t="s">
        <v>1601</v>
      </c>
      <c r="Q208" s="14" t="s">
        <v>1602</v>
      </c>
      <c r="R208" s="15" t="s">
        <v>1603</v>
      </c>
      <c r="S208" s="14" t="s">
        <v>224</v>
      </c>
      <c r="T208" s="20" t="s">
        <v>224</v>
      </c>
      <c r="U208" s="21"/>
      <c r="V208" s="22"/>
      <c r="W208" s="22"/>
      <c r="X208" s="22"/>
      <c r="Y208" s="22"/>
      <c r="Z208" s="22"/>
      <c r="AA208" s="48"/>
      <c r="AB208" s="43">
        <v>45716.541666666664</v>
      </c>
      <c r="AC208" s="63">
        <v>45748</v>
      </c>
      <c r="AD208" s="25">
        <v>130</v>
      </c>
      <c r="AE208" s="25">
        <v>133</v>
      </c>
      <c r="AF208" s="26">
        <v>147</v>
      </c>
      <c r="AG208" s="20">
        <v>129</v>
      </c>
      <c r="AH208" s="22">
        <v>152</v>
      </c>
      <c r="AI208" s="26">
        <v>1</v>
      </c>
      <c r="AN208" s="27">
        <f>IF(COUNT(DV208,ES208,FJ208,GK208,HH208)&gt;0,AVERAGE(DV208,ES208,FJ208,GK208,HH208),"")</f>
        <v>0.14572192513368984</v>
      </c>
      <c r="AO208" s="28">
        <f>IF((E208&lt;&gt;""),COUNTA(AP208:BW208)+COUNTIF(T208,"No"),"")</f>
        <v>0</v>
      </c>
      <c r="AP208" s="29"/>
      <c r="AQ208" s="29"/>
      <c r="AR208" s="29"/>
      <c r="AS208" s="29"/>
      <c r="AT208" s="29"/>
      <c r="AU208" s="29"/>
      <c r="AV208" s="29"/>
      <c r="AW208" s="29"/>
      <c r="AX208" s="29"/>
      <c r="AY208" s="29"/>
      <c r="AZ208" s="29"/>
      <c r="BA208" s="29"/>
      <c r="BB208" s="29"/>
      <c r="BC208" s="29"/>
      <c r="BD208" s="29"/>
      <c r="BE208" s="29"/>
      <c r="BF208" s="29"/>
      <c r="BG208" s="29"/>
      <c r="BH208" s="29"/>
      <c r="BI208" s="29"/>
      <c r="BJ208" s="29"/>
      <c r="BK208" s="29"/>
      <c r="BL208" s="29"/>
      <c r="BM208" s="29"/>
      <c r="BN208" s="29"/>
      <c r="BO208" s="29"/>
      <c r="BP208" s="29"/>
      <c r="BQ208" s="29"/>
      <c r="BR208" s="29"/>
      <c r="BS208" s="29"/>
      <c r="BT208" s="29"/>
      <c r="BU208" s="29"/>
      <c r="BV208" s="29"/>
      <c r="BW208" s="29"/>
      <c r="BX208" s="30">
        <v>44110</v>
      </c>
      <c r="BY208" s="30">
        <v>44117</v>
      </c>
      <c r="BZ208" s="14" t="s">
        <v>226</v>
      </c>
      <c r="CA208" s="30">
        <v>44123</v>
      </c>
      <c r="CB208" s="14" t="s">
        <v>227</v>
      </c>
      <c r="CC208" s="31">
        <v>43992</v>
      </c>
      <c r="CD208" s="32" t="s">
        <v>248</v>
      </c>
      <c r="CE208" s="33" t="s">
        <v>282</v>
      </c>
      <c r="CF208" s="33" t="s">
        <v>247</v>
      </c>
      <c r="CG208" s="29">
        <v>50</v>
      </c>
      <c r="CH208" s="29">
        <v>2</v>
      </c>
      <c r="CI208" s="29">
        <v>2</v>
      </c>
      <c r="CJ208" s="29">
        <v>10</v>
      </c>
      <c r="CK208" s="29">
        <v>1</v>
      </c>
      <c r="CL208" s="29">
        <v>0</v>
      </c>
      <c r="CM208" s="29">
        <v>0</v>
      </c>
      <c r="CN208" s="34">
        <f>IF(CJ208&gt;0,((CK208*0.125)+(CL208*0.25)+(CM208*1))/CJ208,"")</f>
        <v>1.2500000000000001E-2</v>
      </c>
      <c r="CO208" s="35">
        <v>44740</v>
      </c>
      <c r="CP208" s="35">
        <v>44763</v>
      </c>
      <c r="CQ208" s="20" t="s">
        <v>237</v>
      </c>
      <c r="CR208" s="35">
        <v>44774</v>
      </c>
      <c r="CS208" s="20" t="s">
        <v>232</v>
      </c>
      <c r="CT208" s="35">
        <v>44764</v>
      </c>
      <c r="CU208" s="35">
        <v>44532</v>
      </c>
      <c r="CV208" s="11" t="s">
        <v>228</v>
      </c>
      <c r="CW208" s="20" t="s">
        <v>233</v>
      </c>
      <c r="CX208" s="11" t="s">
        <v>234</v>
      </c>
      <c r="CY208" s="20">
        <v>57</v>
      </c>
      <c r="CZ208" s="36">
        <v>4</v>
      </c>
      <c r="DA208" s="36">
        <v>4</v>
      </c>
      <c r="DB208" s="36">
        <v>17</v>
      </c>
      <c r="DC208" s="36">
        <v>0</v>
      </c>
      <c r="DD208" s="36">
        <v>0</v>
      </c>
      <c r="DE208" s="36">
        <v>0</v>
      </c>
      <c r="DF208" s="36">
        <v>0</v>
      </c>
      <c r="DG208" s="36">
        <v>0</v>
      </c>
      <c r="DH208" s="37">
        <f>IF(DB208&gt;0,((DC208*0.125)+(DD208*0.25)+(DE208*0.25)+(DF208*1)+(DG208*1))/DB208,"")</f>
        <v>0</v>
      </c>
      <c r="DI208" s="35">
        <v>44805</v>
      </c>
      <c r="DJ208" s="20" t="s">
        <v>228</v>
      </c>
      <c r="DK208" s="20" t="s">
        <v>235</v>
      </c>
      <c r="DL208" s="20" t="s">
        <v>234</v>
      </c>
      <c r="DM208" s="20">
        <v>72</v>
      </c>
      <c r="DN208" s="20">
        <v>3</v>
      </c>
      <c r="DO208" s="20">
        <v>3</v>
      </c>
      <c r="DP208" s="20">
        <v>11</v>
      </c>
      <c r="DQ208" s="20">
        <v>0</v>
      </c>
      <c r="DR208" s="20">
        <v>0</v>
      </c>
      <c r="DS208" s="20">
        <v>0</v>
      </c>
      <c r="DT208" s="20">
        <v>0</v>
      </c>
      <c r="DU208" s="20">
        <v>4</v>
      </c>
      <c r="DV208" s="49" cm="1">
        <f t="array" ref="DV208">IF(AND(DI208:DP208&lt;&gt;""),((DQ208*0.125)+(DR208*0.25)+(DS208*0.25)+(DT208*1)+(DU208*1))/DP208,"")</f>
        <v>0.36363636363636365</v>
      </c>
      <c r="DW208" s="35">
        <v>45170</v>
      </c>
      <c r="DX208" s="35">
        <v>45177</v>
      </c>
      <c r="DY208" s="20" t="s">
        <v>237</v>
      </c>
      <c r="DZ208" s="35">
        <v>45180</v>
      </c>
      <c r="EA208" s="35" t="s">
        <v>232</v>
      </c>
      <c r="EB208" s="38">
        <v>45184</v>
      </c>
      <c r="EC208" s="35">
        <v>45212</v>
      </c>
      <c r="ED208" s="20" t="s">
        <v>248</v>
      </c>
      <c r="EE208" s="20" t="s">
        <v>247</v>
      </c>
      <c r="EF208" s="20">
        <v>75</v>
      </c>
      <c r="EG208" s="20">
        <v>4</v>
      </c>
      <c r="EH208" s="20">
        <v>4</v>
      </c>
      <c r="EI208" s="20">
        <v>17</v>
      </c>
      <c r="EJ208" s="20">
        <v>0</v>
      </c>
      <c r="EK208" s="20">
        <v>0</v>
      </c>
      <c r="EL208" s="20">
        <v>0</v>
      </c>
      <c r="EM208" s="20">
        <v>1</v>
      </c>
      <c r="EN208" s="20">
        <v>0</v>
      </c>
      <c r="EO208" s="20">
        <v>0</v>
      </c>
      <c r="EP208" s="20">
        <v>0</v>
      </c>
      <c r="EQ208" s="20">
        <v>0</v>
      </c>
      <c r="ER208" s="20">
        <v>1</v>
      </c>
      <c r="ES208" s="34">
        <f>IF(EI208&lt;&gt;"",((EJ208*0.125)+((EK208+EL208+EM208+EN208+EO208)*0.25)+((EP208+EQ208+ER208)*1))/EI208,"")</f>
        <v>7.3529411764705885E-2</v>
      </c>
      <c r="ET208" s="35">
        <v>45447</v>
      </c>
      <c r="EU208" s="20" t="s">
        <v>248</v>
      </c>
      <c r="EV208" s="20" t="s">
        <v>247</v>
      </c>
      <c r="EW208" s="20">
        <v>68</v>
      </c>
      <c r="EX208" s="20">
        <v>3</v>
      </c>
      <c r="EY208" s="20">
        <v>3</v>
      </c>
      <c r="EZ208" s="28">
        <f>68*0.08</f>
        <v>5.44</v>
      </c>
      <c r="FA208" s="20">
        <v>0</v>
      </c>
      <c r="FB208" s="20">
        <v>0</v>
      </c>
      <c r="FC208" s="20">
        <v>0</v>
      </c>
      <c r="FD208" s="20">
        <v>0</v>
      </c>
      <c r="FE208" s="20">
        <v>0</v>
      </c>
      <c r="FF208" s="20">
        <v>0</v>
      </c>
      <c r="FG208" s="20">
        <v>0</v>
      </c>
      <c r="FH208" s="20">
        <v>0</v>
      </c>
      <c r="FI208" s="20">
        <v>0</v>
      </c>
      <c r="FJ208" s="34">
        <f>IF(EZ208&lt;&gt;"",((FA208*0.125)+((FB208+FC208+FD208+FE208+FF208)*0.25)+((FG208+FH208+FI208)*1))/EZ208,"")</f>
        <v>0</v>
      </c>
      <c r="FK208" s="39">
        <v>41.124245999999999</v>
      </c>
      <c r="FL208" s="39">
        <v>-83.169314</v>
      </c>
      <c r="FM208" s="39">
        <v>40.762420576177867</v>
      </c>
      <c r="FN208" s="39">
        <v>41.486071423822132</v>
      </c>
      <c r="FO208" s="39">
        <v>-83.649643962449048</v>
      </c>
      <c r="FP208" s="39">
        <v>-82.688984037550952</v>
      </c>
      <c r="FQ208" s="39">
        <v>40.400595152355734</v>
      </c>
      <c r="FR208" s="39">
        <v>41.847896847644265</v>
      </c>
      <c r="FS208" s="39">
        <v>-84.12997392489811</v>
      </c>
      <c r="FT208" s="39">
        <v>-82.20865407510189</v>
      </c>
      <c r="FU208" s="35"/>
      <c r="GK208" s="34" t="str">
        <f>IF(GA208&lt;&gt;"",((GB208*0.125)+((GC208+GD208+GE208+GF208+GG208)*0.25)+((GH208+GI208+GJ208)*1))/GA208,"")</f>
        <v/>
      </c>
      <c r="GN208"/>
      <c r="GO208" s="64"/>
      <c r="GP208" s="20" t="s">
        <v>232</v>
      </c>
      <c r="HH208" s="34" t="str">
        <f>IF(GX208&lt;&gt;"",((GY208*0.125)+((GZ208+HA208+HB208+HC208+HD208)*0.25)+((HE208+HF208+HG208)*1))/GX208,"")</f>
        <v/>
      </c>
    </row>
    <row r="209" spans="1:216" ht="15" hidden="1" customHeight="1" x14ac:dyDescent="0.35">
      <c r="A209" s="11" t="s">
        <v>1604</v>
      </c>
      <c r="B209" s="12" t="s">
        <v>1605</v>
      </c>
      <c r="C209" s="13">
        <v>43009</v>
      </c>
      <c r="D209" s="13">
        <v>45764</v>
      </c>
      <c r="E209" s="14" t="s">
        <v>1420</v>
      </c>
      <c r="F209" s="15" t="s">
        <v>1606</v>
      </c>
      <c r="G209" s="15" t="s">
        <v>1607</v>
      </c>
      <c r="H209" s="14" t="s">
        <v>1608</v>
      </c>
      <c r="I209" s="16">
        <v>46143</v>
      </c>
      <c r="J209" s="17">
        <v>62618</v>
      </c>
      <c r="K209" s="18">
        <f ca="1">IF(A209&lt;&gt;"",RANDBETWEEN(1,2000)," ")</f>
        <v>1920</v>
      </c>
      <c r="L209" s="17" cm="1">
        <f t="array" ref="L209">IF(A209&lt;&gt;"",SUMPRODUCT(($E$2:$E$1303="Active") * (FK209 &gt;= $FM$2:$FM$1303) * (FK209 &lt;= $FN$2:$FN$1303) * (FL209 &gt;= $FO$2:$FO$1303) * (FL209 &lt;= $FP$2:$FP$1303)),"")</f>
        <v>3</v>
      </c>
      <c r="M209" s="17" cm="1">
        <f t="array" ref="M209">IF(A209&lt;&gt;"",SUMPRODUCT(($E$2:$E$1303="Active") * (FK209 &gt;= $FQ$2:$FQ$1303) * (FK209 &lt;= $FR$2:$FR$1303) * (FL209 &gt;= $FS$2:$FS$1303) * (FL209 &lt;= $FT$2:$FT$1303)),"")</f>
        <v>3</v>
      </c>
      <c r="N209" s="14" t="s">
        <v>287</v>
      </c>
      <c r="O209" s="14" t="s">
        <v>219</v>
      </c>
      <c r="P209" s="15" t="s">
        <v>1609</v>
      </c>
      <c r="Q209" s="14" t="s">
        <v>1610</v>
      </c>
      <c r="R209" s="15" t="s">
        <v>1611</v>
      </c>
      <c r="S209" s="14" t="s">
        <v>223</v>
      </c>
      <c r="T209" s="20" t="s">
        <v>224</v>
      </c>
      <c r="U209" s="21"/>
      <c r="V209" s="22"/>
      <c r="W209" s="22"/>
      <c r="X209" s="22"/>
      <c r="Y209" s="22"/>
      <c r="Z209" s="22"/>
      <c r="AA209" s="48"/>
      <c r="AB209" s="43">
        <v>45721.5625</v>
      </c>
      <c r="AC209" s="63">
        <v>45748</v>
      </c>
      <c r="AD209" s="25">
        <v>720</v>
      </c>
      <c r="AE209" s="25">
        <v>735</v>
      </c>
      <c r="AF209" s="26">
        <v>571</v>
      </c>
      <c r="AG209" s="20">
        <v>674</v>
      </c>
      <c r="AH209" s="22">
        <v>631</v>
      </c>
      <c r="AI209" s="26">
        <v>9</v>
      </c>
      <c r="AN209" s="27">
        <f>IF(COUNT(DV209,ES209,FJ209,GK209,HH209)&gt;0,AVERAGE(DV209,ES209,FJ209,GK209,HH209),"")</f>
        <v>0.10090909090909091</v>
      </c>
      <c r="AO209" s="28">
        <f>IF((E209&lt;&gt;""),COUNTA(AP209:BW209)+COUNTIF(T209,"No"),"")</f>
        <v>0</v>
      </c>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c r="BO209" s="29"/>
      <c r="BP209" s="29"/>
      <c r="BQ209" s="29"/>
      <c r="BR209" s="29"/>
      <c r="BS209" s="29"/>
      <c r="BT209" s="29"/>
      <c r="BU209" s="29"/>
      <c r="BV209" s="29"/>
      <c r="BW209" s="29"/>
      <c r="BX209" s="30">
        <v>43901</v>
      </c>
      <c r="BY209" s="30">
        <v>43907</v>
      </c>
      <c r="BZ209" s="14" t="s">
        <v>226</v>
      </c>
      <c r="CA209" s="30">
        <v>43921</v>
      </c>
      <c r="CB209" s="14" t="s">
        <v>227</v>
      </c>
      <c r="CC209" s="31">
        <v>43808</v>
      </c>
      <c r="CD209" s="32" t="s">
        <v>226</v>
      </c>
      <c r="CE209" s="33" t="s">
        <v>291</v>
      </c>
      <c r="CF209" s="33" t="s">
        <v>292</v>
      </c>
      <c r="CG209" s="29">
        <v>381</v>
      </c>
      <c r="CH209" s="29">
        <v>2</v>
      </c>
      <c r="CI209" s="29">
        <v>2</v>
      </c>
      <c r="CJ209" s="29">
        <v>10</v>
      </c>
      <c r="CK209" s="29">
        <v>1</v>
      </c>
      <c r="CL209" s="29">
        <v>1</v>
      </c>
      <c r="CM209" s="29">
        <v>1</v>
      </c>
      <c r="CN209" s="34">
        <f>IF(CJ209&gt;0,((CK209*0.125)+(CL209*0.25)+(CM209*1))/CJ209,"")</f>
        <v>0.13750000000000001</v>
      </c>
      <c r="CO209" s="35">
        <v>44419</v>
      </c>
      <c r="CP209" s="35">
        <v>44431</v>
      </c>
      <c r="CQ209" s="20" t="s">
        <v>507</v>
      </c>
      <c r="CR209" s="35">
        <v>44440</v>
      </c>
      <c r="CS209" s="20" t="s">
        <v>232</v>
      </c>
      <c r="CT209" s="35">
        <v>44432</v>
      </c>
      <c r="CU209" s="35">
        <v>44467</v>
      </c>
      <c r="CV209" s="11" t="s">
        <v>248</v>
      </c>
      <c r="CW209" s="20" t="s">
        <v>233</v>
      </c>
      <c r="CX209" s="11" t="s">
        <v>234</v>
      </c>
      <c r="CY209" s="20">
        <v>382</v>
      </c>
      <c r="CZ209" s="36">
        <v>2</v>
      </c>
      <c r="DA209" s="36">
        <v>2</v>
      </c>
      <c r="DB209" s="36">
        <v>6</v>
      </c>
      <c r="DC209" s="36">
        <v>0</v>
      </c>
      <c r="DD209" s="36">
        <v>0</v>
      </c>
      <c r="DE209" s="36">
        <v>0</v>
      </c>
      <c r="DF209" s="36">
        <v>1</v>
      </c>
      <c r="DG209" s="36">
        <v>0</v>
      </c>
      <c r="DH209" s="37">
        <f>IF(DB209&gt;0,((DC209*0.125)+(DD209*0.25)+(DE209*0.25)+(DF209*1)+(DG209*1))/DB209,"")</f>
        <v>0.16666666666666666</v>
      </c>
      <c r="DI209" s="35">
        <v>44805</v>
      </c>
      <c r="DJ209" s="20" t="s">
        <v>228</v>
      </c>
      <c r="DK209" s="20" t="s">
        <v>235</v>
      </c>
      <c r="DL209" s="20" t="s">
        <v>234</v>
      </c>
      <c r="DM209" s="20">
        <v>263</v>
      </c>
      <c r="DN209" s="20">
        <v>3</v>
      </c>
      <c r="DO209" s="20">
        <v>3</v>
      </c>
      <c r="DP209" s="20">
        <v>11</v>
      </c>
      <c r="DQ209" s="20">
        <v>0</v>
      </c>
      <c r="DR209" s="20">
        <v>0</v>
      </c>
      <c r="DS209" s="20">
        <v>1</v>
      </c>
      <c r="DT209" s="20">
        <v>0</v>
      </c>
      <c r="DU209" s="20">
        <v>0</v>
      </c>
      <c r="DV209" s="37" cm="1">
        <f t="array" ref="DV209">IF(AND(DI209:DP209&lt;&gt;""),((DQ209*0.125)+(DR209*0.25)+(DS209*0.25)+(DT209*1)+(DU209*1))/DP209,"")</f>
        <v>2.2727272727272728E-2</v>
      </c>
      <c r="DW209" s="35">
        <v>45167</v>
      </c>
      <c r="DX209" s="35">
        <v>45174</v>
      </c>
      <c r="DY209" s="20" t="s">
        <v>237</v>
      </c>
      <c r="DZ209" s="35">
        <v>45180</v>
      </c>
      <c r="EA209" s="35" t="s">
        <v>232</v>
      </c>
      <c r="EB209" s="38">
        <v>45191</v>
      </c>
      <c r="EC209" s="35">
        <v>45265</v>
      </c>
      <c r="ED209" s="20" t="s">
        <v>228</v>
      </c>
      <c r="EE209" s="20" t="s">
        <v>247</v>
      </c>
      <c r="EF209" s="20">
        <v>281</v>
      </c>
      <c r="EG209" s="20">
        <v>2</v>
      </c>
      <c r="EH209" s="20">
        <v>2</v>
      </c>
      <c r="EI209" s="20">
        <v>10</v>
      </c>
      <c r="EJ209" s="20">
        <v>0</v>
      </c>
      <c r="EK209" s="20">
        <v>0</v>
      </c>
      <c r="EL209" s="20">
        <v>0</v>
      </c>
      <c r="EM209" s="20">
        <v>0</v>
      </c>
      <c r="EN209" s="20">
        <v>0</v>
      </c>
      <c r="EO209" s="20">
        <v>0</v>
      </c>
      <c r="EP209" s="20">
        <v>1</v>
      </c>
      <c r="EQ209" s="20">
        <v>1</v>
      </c>
      <c r="ER209" s="20">
        <v>0</v>
      </c>
      <c r="ES209" s="34">
        <f>IF(EI209&lt;&gt;"",((EJ209*0.125)+((EK209+EL209+EM209+EN209+EO209)*0.25)+((EP209+EQ209+ER209)*1))/EI209,"")</f>
        <v>0.2</v>
      </c>
      <c r="ET209" s="35">
        <v>45385</v>
      </c>
      <c r="EU209" s="20" t="s">
        <v>228</v>
      </c>
      <c r="EV209" s="20" t="s">
        <v>247</v>
      </c>
      <c r="EW209" s="20">
        <v>336</v>
      </c>
      <c r="EX209" s="20">
        <v>2</v>
      </c>
      <c r="EY209" s="20">
        <v>2</v>
      </c>
      <c r="EZ209" s="28">
        <v>25</v>
      </c>
      <c r="FA209" s="20">
        <v>0</v>
      </c>
      <c r="FB209" s="20">
        <v>0</v>
      </c>
      <c r="FC209" s="20">
        <v>0</v>
      </c>
      <c r="FD209" s="20">
        <v>0</v>
      </c>
      <c r="FE209" s="20">
        <v>0</v>
      </c>
      <c r="FF209" s="20">
        <v>0</v>
      </c>
      <c r="FG209" s="20">
        <v>0</v>
      </c>
      <c r="FH209" s="20">
        <v>1</v>
      </c>
      <c r="FI209" s="20">
        <v>1</v>
      </c>
      <c r="FJ209" s="34">
        <f>IF(EZ209&lt;&gt;"",((FA209*0.125)+((FB209+FC209+FD209+FE209+FF209)*0.25)+((FG209+FH209+FI209)*1))/EZ209,"")</f>
        <v>0.08</v>
      </c>
      <c r="FK209" s="39">
        <v>39.592832000000001</v>
      </c>
      <c r="FL209" s="39">
        <v>-86.101561000000004</v>
      </c>
      <c r="FM209" s="39">
        <v>39.231006576177869</v>
      </c>
      <c r="FN209" s="39">
        <v>39.954657423822134</v>
      </c>
      <c r="FO209" s="39">
        <v>-86.571102550944317</v>
      </c>
      <c r="FP209" s="39">
        <v>-85.63201944905569</v>
      </c>
      <c r="FQ209" s="39">
        <v>38.869181152355736</v>
      </c>
      <c r="FR209" s="39">
        <v>40.316482847644266</v>
      </c>
      <c r="FS209" s="39">
        <v>-87.040644101888645</v>
      </c>
      <c r="FT209" s="39">
        <v>-85.162477898111362</v>
      </c>
      <c r="FU209" s="35"/>
      <c r="GK209" s="34" t="str">
        <f>IF(GA209&lt;&gt;"",((GB209*0.125)+((GC209+GD209+GE209+GF209+GG209)*0.25)+((GH209+GI209+GJ209)*1))/GA209,"")</f>
        <v/>
      </c>
      <c r="GN209"/>
      <c r="GO209" s="64"/>
      <c r="GP209" s="20" t="s">
        <v>232</v>
      </c>
      <c r="HH209" s="34" t="str">
        <f>IF(GX209&lt;&gt;"",((GY209*0.125)+((GZ209+HA209+HB209+HC209+HD209)*0.25)+((HE209+HF209+HG209)*1))/GX209,"")</f>
        <v/>
      </c>
    </row>
    <row r="210" spans="1:216" ht="15" customHeight="1" x14ac:dyDescent="0.35">
      <c r="A210" s="11" t="s">
        <v>1612</v>
      </c>
      <c r="B210" s="12" t="s">
        <v>1613</v>
      </c>
      <c r="C210" s="13">
        <v>43009</v>
      </c>
      <c r="D210" s="13"/>
      <c r="E210" s="14" t="s">
        <v>214</v>
      </c>
      <c r="F210" s="15" t="s">
        <v>1614</v>
      </c>
      <c r="G210" s="15" t="s">
        <v>1615</v>
      </c>
      <c r="H210" s="14" t="s">
        <v>1484</v>
      </c>
      <c r="I210" s="16">
        <v>31709</v>
      </c>
      <c r="J210" s="17">
        <v>15487</v>
      </c>
      <c r="K210" s="18">
        <f ca="1">IF(A210&lt;&gt;"",RANDBETWEEN(1,2000)," ")</f>
        <v>1736</v>
      </c>
      <c r="L210" s="17" cm="1">
        <f t="array" ref="L210">IF(A210&lt;&gt;"",SUMPRODUCT(($E$2:$E$1303="Active") * (FK210 &gt;= $FM$2:$FM$1303) * (FK210 &lt;= $FN$2:$FN$1303) * (FL210 &gt;= $FO$2:$FO$1303) * (FL210 &lt;= $FP$2:$FP$1303)),"")</f>
        <v>1</v>
      </c>
      <c r="M210" s="17" cm="1">
        <f t="array" ref="M210">IF(A210&lt;&gt;"",SUMPRODUCT(($E$2:$E$1303="Active") * (FK210 &gt;= $FQ$2:$FQ$1303) * (FK210 &lt;= $FR$2:$FR$1303) * (FL210 &gt;= $FS$2:$FS$1303) * (FL210 &lt;= $FT$2:$FT$1303)),"")</f>
        <v>3</v>
      </c>
      <c r="N210" s="14" t="s">
        <v>218</v>
      </c>
      <c r="O210" s="14" t="s">
        <v>219</v>
      </c>
      <c r="P210" s="15" t="s">
        <v>1616</v>
      </c>
      <c r="Q210" s="14" t="s">
        <v>1617</v>
      </c>
      <c r="R210" s="15" t="s">
        <v>1618</v>
      </c>
      <c r="S210" s="14" t="s">
        <v>223</v>
      </c>
      <c r="T210" s="20" t="s">
        <v>224</v>
      </c>
      <c r="U210" s="21"/>
      <c r="V210" s="22"/>
      <c r="W210" s="22"/>
      <c r="X210" s="22"/>
      <c r="Y210" s="22"/>
      <c r="Z210" s="22"/>
      <c r="AA210" s="22" t="s">
        <v>363</v>
      </c>
      <c r="AB210" s="43">
        <v>46007.416666666664</v>
      </c>
      <c r="AC210" s="24">
        <v>46023</v>
      </c>
      <c r="AD210" s="25">
        <v>73</v>
      </c>
      <c r="AE210" s="25">
        <v>64</v>
      </c>
      <c r="AF210" s="26">
        <v>87</v>
      </c>
      <c r="AG210" s="20">
        <v>39</v>
      </c>
      <c r="AH210" s="22">
        <v>97</v>
      </c>
      <c r="AI210" s="26">
        <v>97</v>
      </c>
      <c r="AN210" s="27">
        <f>IF(COUNT(DV210,ES210,FJ210,GK210,HH210)&gt;0,AVERAGE(DV210,ES210,FJ210,GK210,HH210),"")</f>
        <v>0</v>
      </c>
      <c r="AO210" s="28">
        <f>IF((E210&lt;&gt;""),COUNTA(AP210:BW210)+COUNTIF(T210,"No"),"")</f>
        <v>0</v>
      </c>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29"/>
      <c r="BO210" s="29"/>
      <c r="BP210" s="29"/>
      <c r="BQ210" s="29"/>
      <c r="BR210" s="29"/>
      <c r="BS210" s="29"/>
      <c r="BT210" s="29"/>
      <c r="BU210" s="29"/>
      <c r="BV210" s="29"/>
      <c r="BW210" s="29"/>
      <c r="BX210" s="30"/>
      <c r="BY210" s="30"/>
      <c r="BZ210" s="14"/>
      <c r="CA210" s="30"/>
      <c r="CB210" s="14" t="s">
        <v>232</v>
      </c>
      <c r="CC210" s="31">
        <v>44053</v>
      </c>
      <c r="CD210" s="32" t="s">
        <v>228</v>
      </c>
      <c r="CE210" s="33" t="s">
        <v>256</v>
      </c>
      <c r="CF210" s="33" t="s">
        <v>257</v>
      </c>
      <c r="CG210" s="29">
        <v>63</v>
      </c>
      <c r="CH210" s="29">
        <v>1</v>
      </c>
      <c r="CI210" s="29">
        <v>1</v>
      </c>
      <c r="CJ210" s="29">
        <v>5</v>
      </c>
      <c r="CK210" s="29">
        <v>0</v>
      </c>
      <c r="CL210" s="29">
        <v>2</v>
      </c>
      <c r="CM210" s="29">
        <v>0</v>
      </c>
      <c r="CN210" s="34">
        <f>IF(CJ210&gt;0,((CK210*0.125)+(CL210*0.25)+(CM210*1))/CJ210,"")</f>
        <v>0.1</v>
      </c>
      <c r="CO210" s="35">
        <v>44314</v>
      </c>
      <c r="CP210" s="35">
        <v>44315</v>
      </c>
      <c r="CQ210" s="20" t="s">
        <v>470</v>
      </c>
      <c r="CR210" s="35">
        <v>44326</v>
      </c>
      <c r="CS210" s="20" t="s">
        <v>232</v>
      </c>
      <c r="CT210" s="35">
        <v>44319</v>
      </c>
      <c r="CU210" s="35">
        <v>44487</v>
      </c>
      <c r="CV210" s="11" t="s">
        <v>226</v>
      </c>
      <c r="CW210" s="20" t="s">
        <v>233</v>
      </c>
      <c r="CX210" s="11" t="s">
        <v>234</v>
      </c>
      <c r="CY210" s="20">
        <v>28</v>
      </c>
      <c r="CZ210" s="36">
        <v>1</v>
      </c>
      <c r="DA210" s="36">
        <v>1</v>
      </c>
      <c r="DB210" s="36">
        <v>5</v>
      </c>
      <c r="DC210" s="36">
        <v>0</v>
      </c>
      <c r="DD210" s="36">
        <v>0</v>
      </c>
      <c r="DE210" s="36">
        <v>0</v>
      </c>
      <c r="DF210" s="36">
        <v>0</v>
      </c>
      <c r="DG210" s="36">
        <v>0</v>
      </c>
      <c r="DH210" s="37">
        <f>IF(DB210&gt;0,((DC210*0.125)+(DD210*0.25)+(DE210*0.25)+(DF210*1)+(DG210*1))/DB210,"")</f>
        <v>0</v>
      </c>
      <c r="DI210" s="35">
        <v>44896</v>
      </c>
      <c r="DJ210" s="20" t="s">
        <v>248</v>
      </c>
      <c r="DK210" s="20" t="s">
        <v>235</v>
      </c>
      <c r="DL210" s="20" t="s">
        <v>234</v>
      </c>
      <c r="DM210" s="20">
        <v>42</v>
      </c>
      <c r="DN210" s="20">
        <v>1</v>
      </c>
      <c r="DO210" s="20">
        <v>1</v>
      </c>
      <c r="DP210" s="20">
        <v>5</v>
      </c>
      <c r="DQ210" s="20">
        <v>0</v>
      </c>
      <c r="DR210" s="20">
        <v>0</v>
      </c>
      <c r="DS210" s="20">
        <v>0</v>
      </c>
      <c r="DT210" s="20">
        <v>0</v>
      </c>
      <c r="DU210" s="20">
        <v>0</v>
      </c>
      <c r="DV210" s="37" cm="1">
        <f t="array" ref="DV210">IF(AND(DI210:DP210&lt;&gt;""),((DQ210*0.125)+(DR210*0.25)+(DS210*0.25)+(DT210*1)+(DU210*1))/DP210,"")</f>
        <v>0</v>
      </c>
      <c r="DW210" s="35">
        <v>45021</v>
      </c>
      <c r="DX210" s="35">
        <v>45027</v>
      </c>
      <c r="DY210" s="20" t="s">
        <v>237</v>
      </c>
      <c r="DZ210" s="35">
        <v>45027</v>
      </c>
      <c r="EA210" s="35" t="s">
        <v>232</v>
      </c>
      <c r="EB210" s="38">
        <v>45030</v>
      </c>
      <c r="EC210" s="35">
        <v>45290</v>
      </c>
      <c r="ED210" s="20" t="s">
        <v>228</v>
      </c>
      <c r="EE210" s="20" t="s">
        <v>247</v>
      </c>
      <c r="EF210" s="20">
        <v>39</v>
      </c>
      <c r="EG210" s="20">
        <v>1</v>
      </c>
      <c r="EH210" s="20">
        <v>1</v>
      </c>
      <c r="EI210" s="20">
        <v>5</v>
      </c>
      <c r="EJ210" s="20">
        <v>0</v>
      </c>
      <c r="EK210" s="20">
        <v>0</v>
      </c>
      <c r="EL210" s="20">
        <v>0</v>
      </c>
      <c r="EM210" s="20">
        <v>0</v>
      </c>
      <c r="EN210" s="20">
        <v>0</v>
      </c>
      <c r="EO210" s="20">
        <v>0</v>
      </c>
      <c r="EP210" s="20">
        <v>0</v>
      </c>
      <c r="EQ210" s="20">
        <v>0</v>
      </c>
      <c r="ER210" s="20">
        <v>0</v>
      </c>
      <c r="ES210" s="34">
        <f>IF(EI210&lt;&gt;"",((EJ210*0.125)+((EK210+EL210+EM210+EN210+EO210)*0.25)+((EP210+EQ210+ER210)*1))/EI210,"")</f>
        <v>0</v>
      </c>
      <c r="ET210" s="35">
        <v>45551</v>
      </c>
      <c r="EU210" s="20" t="s">
        <v>248</v>
      </c>
      <c r="EV210" s="20" t="s">
        <v>247</v>
      </c>
      <c r="EW210" s="20">
        <v>45</v>
      </c>
      <c r="EX210" s="20">
        <v>1</v>
      </c>
      <c r="EY210" s="20">
        <v>1</v>
      </c>
      <c r="EZ210" s="20">
        <v>5</v>
      </c>
      <c r="FA210" s="20">
        <v>0</v>
      </c>
      <c r="FB210" s="20">
        <v>0</v>
      </c>
      <c r="FC210" s="20">
        <v>0</v>
      </c>
      <c r="FD210" s="20">
        <v>0</v>
      </c>
      <c r="FE210" s="20">
        <v>0</v>
      </c>
      <c r="FF210" s="20">
        <v>0</v>
      </c>
      <c r="FG210" s="20">
        <v>0</v>
      </c>
      <c r="FH210" s="20">
        <v>0</v>
      </c>
      <c r="FI210" s="20">
        <v>0</v>
      </c>
      <c r="FJ210" s="34">
        <f>IF(EZ210&lt;&gt;"",((FA210*0.125)+((FB210+FC210+FD210+FE210+FF210)*0.25)+((FG210+FH210+FI210)*1))/EZ210,"")</f>
        <v>0</v>
      </c>
      <c r="FK210" s="39">
        <v>32.013294000000002</v>
      </c>
      <c r="FL210" s="39">
        <v>-84.120225000000005</v>
      </c>
      <c r="FM210" s="39">
        <v>31.651468576177869</v>
      </c>
      <c r="FN210" s="39">
        <v>32.375119423822134</v>
      </c>
      <c r="FO210" s="39">
        <v>-84.546943604726081</v>
      </c>
      <c r="FP210" s="39">
        <v>-83.693506395273928</v>
      </c>
      <c r="FQ210" s="39">
        <v>31.289643152355737</v>
      </c>
      <c r="FR210" s="39">
        <v>32.736944847644267</v>
      </c>
      <c r="FS210" s="39">
        <v>-84.973662209452158</v>
      </c>
      <c r="FT210" s="39">
        <v>-83.266787790547852</v>
      </c>
      <c r="FU210" s="35">
        <v>45748</v>
      </c>
      <c r="FV210" s="20" t="s">
        <v>248</v>
      </c>
      <c r="FW210" s="20" t="s">
        <v>258</v>
      </c>
      <c r="FX210" s="20">
        <v>39</v>
      </c>
      <c r="FY210" s="20">
        <v>1</v>
      </c>
      <c r="FZ210" s="20">
        <v>1</v>
      </c>
      <c r="GA210" s="20">
        <v>5</v>
      </c>
      <c r="GB210" s="20">
        <v>0</v>
      </c>
      <c r="GC210" s="20">
        <v>0</v>
      </c>
      <c r="GD210" s="20">
        <v>0</v>
      </c>
      <c r="GE210" s="20">
        <v>0</v>
      </c>
      <c r="GF210" s="20">
        <v>0</v>
      </c>
      <c r="GG210" s="20">
        <v>0</v>
      </c>
      <c r="GH210" s="20">
        <v>0</v>
      </c>
      <c r="GI210" s="20">
        <v>0</v>
      </c>
      <c r="GJ210" s="20">
        <v>0</v>
      </c>
      <c r="GK210" s="34">
        <v>0</v>
      </c>
      <c r="GP210" s="20" t="s">
        <v>232</v>
      </c>
      <c r="HH210" s="34" t="str">
        <f>IF(GX210&lt;&gt;"",((GY210*0.125)+((GZ210+HA210+HB210+HC210+HD210)*0.25)+((HE210+HF210+HG210)*1))/GX210,"")</f>
        <v/>
      </c>
    </row>
    <row r="211" spans="1:216" ht="15" hidden="1" customHeight="1" x14ac:dyDescent="0.35">
      <c r="A211" s="11" t="s">
        <v>1619</v>
      </c>
      <c r="B211" s="12" t="s">
        <v>1620</v>
      </c>
      <c r="C211" s="13">
        <v>44452</v>
      </c>
      <c r="D211" s="13">
        <v>45733</v>
      </c>
      <c r="E211" s="11" t="s">
        <v>1420</v>
      </c>
      <c r="F211" s="19" t="s">
        <v>383</v>
      </c>
      <c r="G211" s="19" t="s">
        <v>384</v>
      </c>
      <c r="H211" s="11" t="s">
        <v>315</v>
      </c>
      <c r="I211" s="42">
        <v>36322</v>
      </c>
      <c r="J211" s="17">
        <v>8137</v>
      </c>
      <c r="K211" s="18">
        <f ca="1">IF(A211&lt;&gt;"",RANDBETWEEN(1,2000)," ")</f>
        <v>54</v>
      </c>
      <c r="L211" s="17" cm="1">
        <f t="array" ref="L211">IF(A211&lt;&gt;"",SUMPRODUCT(($E$2:$E$1303="Active") * (FK211 &gt;= $FM$2:$FM$1303) * (FK211 &lt;= $FN$2:$FN$1303) * (FL211 &gt;= $FO$2:$FO$1303) * (FL211 &lt;= $FP$2:$FP$1303)),"")</f>
        <v>3</v>
      </c>
      <c r="M211" s="17" cm="1">
        <f t="array" ref="M211">IF(A211&lt;&gt;"",SUMPRODUCT(($E$2:$E$1303="Active") * (FK211 &gt;= $FQ$2:$FQ$1303) * (FK211 &lt;= $FR$2:$FR$1303) * (FL211 &gt;= $FS$2:$FS$1303) * (FL211 &lt;= $FT$2:$FT$1303)),"")</f>
        <v>5</v>
      </c>
      <c r="N211" s="11" t="s">
        <v>287</v>
      </c>
      <c r="O211" s="14" t="s">
        <v>219</v>
      </c>
      <c r="P211" s="19" t="s">
        <v>1621</v>
      </c>
      <c r="Q211" s="11" t="s">
        <v>386</v>
      </c>
      <c r="R211" s="19" t="s">
        <v>1622</v>
      </c>
      <c r="S211" s="11" t="s">
        <v>223</v>
      </c>
      <c r="T211" s="20" t="s">
        <v>224</v>
      </c>
      <c r="U211" s="21"/>
      <c r="V211" s="22"/>
      <c r="W211" s="22"/>
      <c r="X211" s="22"/>
      <c r="Y211" s="22"/>
      <c r="Z211" s="22"/>
      <c r="AA211" s="48"/>
      <c r="AB211" s="43">
        <v>45731.833333333328</v>
      </c>
      <c r="AC211" s="63">
        <v>45839</v>
      </c>
      <c r="AE211" s="25">
        <v>491</v>
      </c>
      <c r="AF211" s="26">
        <v>1562</v>
      </c>
      <c r="AG211" s="20">
        <v>1660</v>
      </c>
      <c r="AH211" s="22">
        <v>1264</v>
      </c>
      <c r="AI211" s="26">
        <v>269</v>
      </c>
      <c r="AN211" s="27">
        <f>IF(COUNT(DV211,ES211,FJ211,GK211,HH211)&gt;0,AVERAGE(DV211,ES211,FJ211,GK211,HH211),"")</f>
        <v>0</v>
      </c>
      <c r="AO211" s="28">
        <f>IF((E211&lt;&gt;""),COUNTA(AP211:BW211)+COUNTIF(T211,"No"),"")</f>
        <v>0</v>
      </c>
      <c r="CN211" s="34" t="str">
        <f>IF(CJ211&gt;0,((CK211*0.125)+(CL211*0.25)+(CM211*1))/CJ211,"")</f>
        <v/>
      </c>
      <c r="CO211" s="35">
        <v>44637</v>
      </c>
      <c r="CP211" s="35">
        <v>44651</v>
      </c>
      <c r="CQ211" s="20" t="s">
        <v>237</v>
      </c>
      <c r="CR211" s="47">
        <v>44659</v>
      </c>
      <c r="CS211" s="20" t="s">
        <v>232</v>
      </c>
      <c r="CT211" s="35">
        <v>44652</v>
      </c>
      <c r="CV211" s="11" t="s">
        <v>228</v>
      </c>
      <c r="CW211" s="20" t="s">
        <v>233</v>
      </c>
      <c r="CX211" s="11" t="s">
        <v>234</v>
      </c>
      <c r="CY211" s="20">
        <v>0</v>
      </c>
      <c r="CZ211" s="36">
        <v>0</v>
      </c>
      <c r="DA211" s="36">
        <v>0</v>
      </c>
      <c r="DB211" s="36">
        <v>0</v>
      </c>
      <c r="DC211" s="36">
        <v>0</v>
      </c>
      <c r="DD211" s="36">
        <v>0</v>
      </c>
      <c r="DE211" s="36">
        <v>0</v>
      </c>
      <c r="DF211" s="36">
        <v>0</v>
      </c>
      <c r="DG211" s="36">
        <v>0</v>
      </c>
      <c r="DJ211" s="20" t="s">
        <v>248</v>
      </c>
      <c r="DK211" s="20" t="s">
        <v>235</v>
      </c>
      <c r="DL211" s="20" t="s">
        <v>234</v>
      </c>
      <c r="DM211" s="20">
        <v>0</v>
      </c>
      <c r="DN211" s="20">
        <v>0</v>
      </c>
      <c r="DO211" s="20">
        <v>0</v>
      </c>
      <c r="DP211" s="20">
        <v>0</v>
      </c>
      <c r="DQ211" s="20">
        <v>0</v>
      </c>
      <c r="DR211" s="20">
        <v>0</v>
      </c>
      <c r="DS211" s="20">
        <v>0</v>
      </c>
      <c r="DT211" s="20">
        <v>0</v>
      </c>
      <c r="DU211" s="20">
        <v>0</v>
      </c>
      <c r="DW211" s="35">
        <v>45055</v>
      </c>
      <c r="EA211" s="35" t="s">
        <v>232</v>
      </c>
      <c r="EB211" s="40">
        <v>45100</v>
      </c>
      <c r="EC211" s="35">
        <v>45290</v>
      </c>
      <c r="ED211" s="20" t="s">
        <v>228</v>
      </c>
      <c r="EE211" s="20" t="s">
        <v>247</v>
      </c>
      <c r="EF211" s="20">
        <v>740</v>
      </c>
      <c r="EG211" s="20">
        <v>2</v>
      </c>
      <c r="EH211" s="20">
        <v>2</v>
      </c>
      <c r="EI211" s="20">
        <v>10</v>
      </c>
      <c r="EJ211" s="20">
        <v>0</v>
      </c>
      <c r="EK211" s="20">
        <v>0</v>
      </c>
      <c r="EL211" s="20">
        <v>0</v>
      </c>
      <c r="EM211" s="20">
        <v>0</v>
      </c>
      <c r="EN211" s="20">
        <v>0</v>
      </c>
      <c r="EO211" s="20">
        <v>0</v>
      </c>
      <c r="EP211" s="20">
        <v>0</v>
      </c>
      <c r="EQ211" s="20">
        <v>0</v>
      </c>
      <c r="ER211" s="20">
        <v>0</v>
      </c>
      <c r="ES211" s="34">
        <f>IF(EI211&lt;&gt;"",((EJ211*0.125)+((EK211+EL211+EM211+EN211+EO211)*0.25)+((EP211+EQ211+ER211)*1))/EI211,"")</f>
        <v>0</v>
      </c>
      <c r="ET211" s="35">
        <v>45510</v>
      </c>
      <c r="EU211" s="20" t="s">
        <v>248</v>
      </c>
      <c r="EV211" s="20" t="s">
        <v>234</v>
      </c>
      <c r="EW211" s="20">
        <v>726</v>
      </c>
      <c r="EX211" s="20">
        <v>2</v>
      </c>
      <c r="EY211" s="20">
        <v>2</v>
      </c>
      <c r="EZ211" s="20">
        <v>25</v>
      </c>
      <c r="FA211" s="20">
        <v>0</v>
      </c>
      <c r="FB211" s="20">
        <v>0</v>
      </c>
      <c r="FC211" s="20">
        <v>0</v>
      </c>
      <c r="FD211" s="20">
        <v>0</v>
      </c>
      <c r="FE211" s="20">
        <v>0</v>
      </c>
      <c r="FF211" s="20">
        <v>0</v>
      </c>
      <c r="FG211" s="20">
        <v>0</v>
      </c>
      <c r="FH211" s="20">
        <v>0</v>
      </c>
      <c r="FI211" s="20">
        <v>0</v>
      </c>
      <c r="FJ211" s="34">
        <v>0</v>
      </c>
      <c r="FK211" s="39">
        <v>31.232987999999999</v>
      </c>
      <c r="FL211" s="39">
        <v>-85.738220999999996</v>
      </c>
      <c r="FM211" s="39">
        <v>30.871162576177866</v>
      </c>
      <c r="FN211" s="39">
        <v>31.594813423822131</v>
      </c>
      <c r="FO211" s="39">
        <v>-86.161376032533781</v>
      </c>
      <c r="FP211" s="39">
        <v>-85.315065967466211</v>
      </c>
      <c r="FQ211" s="39">
        <v>30.509337152355734</v>
      </c>
      <c r="FR211" s="39">
        <v>31.956638847644264</v>
      </c>
      <c r="FS211" s="39">
        <v>-86.584531065067566</v>
      </c>
      <c r="FT211" s="39">
        <v>-84.891910934932426</v>
      </c>
      <c r="FU211" s="35">
        <v>45699</v>
      </c>
      <c r="FV211" s="20" t="s">
        <v>248</v>
      </c>
      <c r="FW211" s="20" t="s">
        <v>247</v>
      </c>
      <c r="FX211" s="20">
        <v>465</v>
      </c>
      <c r="FY211" s="20">
        <v>2</v>
      </c>
      <c r="FZ211" s="20">
        <v>2</v>
      </c>
      <c r="GA211" s="20">
        <v>25</v>
      </c>
      <c r="GB211" s="20">
        <v>0</v>
      </c>
      <c r="GC211" s="20">
        <v>0</v>
      </c>
      <c r="GD211" s="20">
        <v>0</v>
      </c>
      <c r="GE211" s="20">
        <v>0</v>
      </c>
      <c r="GF211" s="20">
        <v>0</v>
      </c>
      <c r="GG211" s="20">
        <v>0</v>
      </c>
      <c r="GH211" s="20">
        <v>0</v>
      </c>
      <c r="GI211" s="20">
        <v>0</v>
      </c>
      <c r="GJ211" s="20">
        <v>0</v>
      </c>
      <c r="GK211" s="34">
        <f>IF(GA211&lt;&gt;"",((GB211*0.125)+((GC211+GD211+GE211+GF211+GG211)*0.25)+((GH211+GI211+GJ211)*1))/GA211,"")</f>
        <v>0</v>
      </c>
      <c r="GN211"/>
      <c r="GO211" s="64"/>
      <c r="GP211" s="20" t="s">
        <v>232</v>
      </c>
      <c r="HH211" s="34" t="str">
        <f>IF(GX211&lt;&gt;"",((GY211*0.125)+((GZ211+HA211+HB211+HC211+HD211)*0.25)+((HE211+HF211+HG211)*1))/GX211,"")</f>
        <v/>
      </c>
    </row>
    <row r="212" spans="1:216" ht="15" hidden="1" customHeight="1" x14ac:dyDescent="0.35">
      <c r="A212" s="11" t="s">
        <v>1623</v>
      </c>
      <c r="B212" s="12" t="s">
        <v>1624</v>
      </c>
      <c r="C212" s="13">
        <v>43009</v>
      </c>
      <c r="D212" s="13">
        <v>45764</v>
      </c>
      <c r="E212" s="14" t="s">
        <v>1420</v>
      </c>
      <c r="F212" s="15" t="s">
        <v>1625</v>
      </c>
      <c r="G212" s="15" t="s">
        <v>1626</v>
      </c>
      <c r="H212" s="14" t="s">
        <v>1627</v>
      </c>
      <c r="I212" s="16">
        <v>54914</v>
      </c>
      <c r="J212" s="17">
        <v>31082</v>
      </c>
      <c r="K212" s="18">
        <f ca="1">IF(A212&lt;&gt;"",RANDBETWEEN(1,2000)," ")</f>
        <v>1334</v>
      </c>
      <c r="L212" s="17" cm="1">
        <f t="array" ref="L212">IF(A212&lt;&gt;"",SUMPRODUCT(($E$2:$E$1303="Active") * (FK212 &gt;= $FM$2:$FM$1303) * (FK212 &lt;= $FN$2:$FN$1303) * (FL212 &gt;= $FO$2:$FO$1303) * (FL212 &lt;= $FP$2:$FP$1303)),"")</f>
        <v>4</v>
      </c>
      <c r="M212" s="17" cm="1">
        <f t="array" ref="M212">IF(A212&lt;&gt;"",SUMPRODUCT(($E$2:$E$1303="Active") * (FK212 &gt;= $FQ$2:$FQ$1303) * (FK212 &lt;= $FR$2:$FR$1303) * (FL212 &gt;= $FS$2:$FS$1303) * (FL212 &lt;= $FT$2:$FT$1303)),"")</f>
        <v>4</v>
      </c>
      <c r="N212" s="14" t="s">
        <v>287</v>
      </c>
      <c r="O212" s="14" t="s">
        <v>219</v>
      </c>
      <c r="P212" s="15" t="s">
        <v>1628</v>
      </c>
      <c r="Q212" s="14" t="s">
        <v>1629</v>
      </c>
      <c r="R212" s="15" t="s">
        <v>1630</v>
      </c>
      <c r="S212" s="14" t="s">
        <v>223</v>
      </c>
      <c r="T212" s="20" t="s">
        <v>224</v>
      </c>
      <c r="U212" s="21"/>
      <c r="V212" s="22"/>
      <c r="W212" s="22"/>
      <c r="X212" s="22"/>
      <c r="Y212" s="22"/>
      <c r="Z212" s="22"/>
      <c r="AA212" s="48"/>
      <c r="AB212" s="43">
        <v>45742.604166666664</v>
      </c>
      <c r="AC212" s="63">
        <v>45748</v>
      </c>
      <c r="AD212" s="25">
        <v>109</v>
      </c>
      <c r="AE212" s="25">
        <v>158</v>
      </c>
      <c r="AF212" s="26">
        <v>191</v>
      </c>
      <c r="AG212" s="20">
        <v>285</v>
      </c>
      <c r="AH212" s="22">
        <v>191</v>
      </c>
      <c r="AI212" s="26">
        <v>42</v>
      </c>
      <c r="AN212" s="27">
        <f>IF(COUNT(DV212,ES212,FJ212,GK212,HH212)&gt;0,AVERAGE(DV212,ES212,FJ212,GK212,HH212),"")</f>
        <v>7.3495370370370364E-2</v>
      </c>
      <c r="AO212" s="28">
        <f>IF((E212&lt;&gt;""),COUNTA(AP212:BW212)+COUNTIF(T212,"No"),"")</f>
        <v>0</v>
      </c>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29"/>
      <c r="BO212" s="29"/>
      <c r="BP212" s="29"/>
      <c r="BQ212" s="29"/>
      <c r="BR212" s="29"/>
      <c r="BS212" s="29"/>
      <c r="BT212" s="29"/>
      <c r="BU212" s="29"/>
      <c r="BV212" s="29"/>
      <c r="BW212" s="29"/>
      <c r="BX212" s="30">
        <v>44005</v>
      </c>
      <c r="BY212" s="30">
        <v>44011</v>
      </c>
      <c r="BZ212" s="14" t="s">
        <v>226</v>
      </c>
      <c r="CA212" s="30">
        <v>44011</v>
      </c>
      <c r="CB212" s="14" t="s">
        <v>227</v>
      </c>
      <c r="CC212" s="31">
        <v>43838</v>
      </c>
      <c r="CD212" s="32" t="s">
        <v>226</v>
      </c>
      <c r="CE212" s="33" t="s">
        <v>425</v>
      </c>
      <c r="CF212" s="33" t="s">
        <v>325</v>
      </c>
      <c r="CG212" s="29">
        <v>98</v>
      </c>
      <c r="CH212" s="29">
        <v>5</v>
      </c>
      <c r="CI212" s="29">
        <v>5</v>
      </c>
      <c r="CJ212" s="29">
        <v>24</v>
      </c>
      <c r="CK212" s="29">
        <v>1</v>
      </c>
      <c r="CL212" s="29">
        <v>0</v>
      </c>
      <c r="CM212" s="29">
        <v>4</v>
      </c>
      <c r="CN212" s="34">
        <f>IF(CJ212&gt;0,((CK212*0.125)+(CL212*0.25)+(CM212*1))/CJ212,"")</f>
        <v>0.171875</v>
      </c>
      <c r="CO212" s="35">
        <v>44412</v>
      </c>
      <c r="CP212" s="35">
        <v>44414</v>
      </c>
      <c r="CQ212" s="20" t="s">
        <v>507</v>
      </c>
      <c r="CR212" s="35">
        <v>44440</v>
      </c>
      <c r="CS212" s="20" t="s">
        <v>232</v>
      </c>
      <c r="CT212" s="35">
        <v>44418</v>
      </c>
      <c r="CU212" s="35">
        <v>44448</v>
      </c>
      <c r="CV212" s="11" t="s">
        <v>228</v>
      </c>
      <c r="CW212" s="20" t="s">
        <v>233</v>
      </c>
      <c r="CX212" s="11" t="s">
        <v>234</v>
      </c>
      <c r="CY212" s="20">
        <v>42</v>
      </c>
      <c r="CZ212" s="36">
        <v>5</v>
      </c>
      <c r="DA212" s="36">
        <v>5</v>
      </c>
      <c r="DB212" s="36">
        <v>25</v>
      </c>
      <c r="DC212" s="36">
        <v>0</v>
      </c>
      <c r="DD212" s="36">
        <v>0</v>
      </c>
      <c r="DE212" s="36">
        <v>1</v>
      </c>
      <c r="DF212" s="36">
        <v>0</v>
      </c>
      <c r="DG212" s="36">
        <v>0</v>
      </c>
      <c r="DH212" s="37">
        <f>IF(DB212&gt;0,((DC212*0.125)+(DD212*0.25)+(DE212*0.25)+(DF212*1)+(DG212*1))/DB212,"")</f>
        <v>0.01</v>
      </c>
      <c r="DI212" s="35">
        <v>44866</v>
      </c>
      <c r="DJ212" s="20" t="s">
        <v>228</v>
      </c>
      <c r="DK212" s="20" t="s">
        <v>235</v>
      </c>
      <c r="DL212" s="20" t="s">
        <v>234</v>
      </c>
      <c r="DM212" s="20">
        <v>76</v>
      </c>
      <c r="DN212" s="20">
        <v>8</v>
      </c>
      <c r="DO212" s="20">
        <v>8</v>
      </c>
      <c r="DP212" s="20">
        <v>41</v>
      </c>
      <c r="DQ212" s="20">
        <v>0</v>
      </c>
      <c r="DR212" s="20">
        <v>0</v>
      </c>
      <c r="DS212" s="20">
        <v>0</v>
      </c>
      <c r="DT212" s="20">
        <v>0</v>
      </c>
      <c r="DU212" s="20">
        <v>0</v>
      </c>
      <c r="DV212" s="37" cm="1">
        <f t="array" ref="DV212">IF(AND(DI212:DP212&lt;&gt;""),((DQ212*0.125)+(DR212*0.25)+(DS212*0.25)+(DT212*1)+(DU212*1))/DP212,"")</f>
        <v>0</v>
      </c>
      <c r="DW212" s="35">
        <v>45463</v>
      </c>
      <c r="DX212" s="35">
        <v>45496</v>
      </c>
      <c r="DY212" s="20" t="s">
        <v>237</v>
      </c>
      <c r="DZ212" s="35">
        <v>45496</v>
      </c>
      <c r="EA212" s="35" t="s">
        <v>232</v>
      </c>
      <c r="EB212" s="38">
        <v>45509</v>
      </c>
      <c r="EC212" s="35">
        <v>45225</v>
      </c>
      <c r="ED212" s="20" t="s">
        <v>248</v>
      </c>
      <c r="EE212" s="20" t="s">
        <v>247</v>
      </c>
      <c r="EF212" s="20">
        <v>115</v>
      </c>
      <c r="EG212" s="20">
        <v>10</v>
      </c>
      <c r="EH212" s="20">
        <v>10</v>
      </c>
      <c r="EI212" s="20">
        <v>48</v>
      </c>
      <c r="EJ212" s="20">
        <v>0</v>
      </c>
      <c r="EK212" s="20">
        <v>0</v>
      </c>
      <c r="EL212" s="20">
        <v>0</v>
      </c>
      <c r="EM212" s="20">
        <v>1</v>
      </c>
      <c r="EN212" s="20">
        <v>0</v>
      </c>
      <c r="EO212" s="20">
        <v>0</v>
      </c>
      <c r="EP212" s="20">
        <v>4</v>
      </c>
      <c r="EQ212" s="20">
        <v>0</v>
      </c>
      <c r="ER212" s="20">
        <v>1</v>
      </c>
      <c r="ES212" s="34">
        <f>IF(EI212&lt;&gt;"",((EJ212*0.125)+((EK212+EL212+EM212+EN212+EO212)*0.25)+((EP212+EQ212+ER212)*1))/EI212,"")</f>
        <v>0.109375</v>
      </c>
      <c r="ET212" s="35">
        <v>45421</v>
      </c>
      <c r="EU212" s="20" t="s">
        <v>248</v>
      </c>
      <c r="EV212" s="20" t="s">
        <v>247</v>
      </c>
      <c r="EW212" s="20">
        <v>109</v>
      </c>
      <c r="EX212" s="20">
        <v>9</v>
      </c>
      <c r="EY212" s="20">
        <v>9</v>
      </c>
      <c r="EZ212" s="28">
        <v>9</v>
      </c>
      <c r="FA212" s="20">
        <v>0</v>
      </c>
      <c r="FB212" s="20">
        <v>0</v>
      </c>
      <c r="FC212" s="20">
        <v>0</v>
      </c>
      <c r="FD212" s="20">
        <v>0</v>
      </c>
      <c r="FE212" s="20">
        <v>0</v>
      </c>
      <c r="FF212" s="20">
        <v>0</v>
      </c>
      <c r="FG212" s="20">
        <v>0</v>
      </c>
      <c r="FH212" s="20">
        <v>1</v>
      </c>
      <c r="FI212" s="20">
        <v>0</v>
      </c>
      <c r="FJ212" s="34">
        <f>IF(EZ212&lt;&gt;"",((FA212*0.125)+((FB212+FC212+FD212+FE212+FF212)*0.25)+((FG212+FH212+FI212)*1))/EZ212,"")</f>
        <v>0.1111111111111111</v>
      </c>
      <c r="FK212" s="39">
        <v>44.263981999999999</v>
      </c>
      <c r="FL212" s="39">
        <v>-88.490103000000005</v>
      </c>
      <c r="FM212" s="39">
        <v>43.902156576177866</v>
      </c>
      <c r="FN212" s="39">
        <v>44.625807423822131</v>
      </c>
      <c r="FO212" s="39">
        <v>-88.995352878859109</v>
      </c>
      <c r="FP212" s="39">
        <v>-87.984853121140901</v>
      </c>
      <c r="FQ212" s="39">
        <v>43.540331152355733</v>
      </c>
      <c r="FR212" s="39">
        <v>44.987632847644264</v>
      </c>
      <c r="FS212" s="39">
        <v>-89.500602757718212</v>
      </c>
      <c r="FT212" s="39">
        <v>-87.479603242281797</v>
      </c>
      <c r="FU212" s="35"/>
      <c r="GK212" s="34" t="str">
        <f>IF(GA212&lt;&gt;"",((GB212*0.125)+((GC212+GD212+GE212+GF212+GG212)*0.25)+((GH212+GI212+GJ212)*1))/GA212,"")</f>
        <v/>
      </c>
      <c r="GN212"/>
      <c r="GO212" s="64"/>
      <c r="GP212" s="20" t="s">
        <v>232</v>
      </c>
      <c r="HH212" s="34" t="str">
        <f>IF(GX212&lt;&gt;"",((GY212*0.125)+((GZ212+HA212+HB212+HC212+HD212)*0.25)+((HE212+HF212+HG212)*1))/GX212,"")</f>
        <v/>
      </c>
    </row>
    <row r="213" spans="1:216" ht="15" hidden="1" customHeight="1" x14ac:dyDescent="0.35">
      <c r="A213" s="11" t="s">
        <v>1631</v>
      </c>
      <c r="B213" s="12" t="s">
        <v>1632</v>
      </c>
      <c r="C213" s="43">
        <v>44804</v>
      </c>
      <c r="D213" s="13">
        <v>45905</v>
      </c>
      <c r="E213" s="11" t="s">
        <v>1420</v>
      </c>
      <c r="F213" s="19" t="s">
        <v>1633</v>
      </c>
      <c r="G213" s="19" t="s">
        <v>1634</v>
      </c>
      <c r="H213" s="11" t="s">
        <v>1635</v>
      </c>
      <c r="I213" s="42">
        <v>50644</v>
      </c>
      <c r="J213" s="17">
        <v>8795</v>
      </c>
      <c r="K213" s="18">
        <f ca="1">IF(A213&lt;&gt;"",RANDBETWEEN(1,2000)," ")</f>
        <v>178</v>
      </c>
      <c r="L213" s="17" cm="1">
        <f t="array" ref="L213">IF(A213&lt;&gt;"",SUMPRODUCT(($E$2:$E$1303="Active") * (FK213 &gt;= $FM$2:$FM$1303) * (FK213 &lt;= $FN$2:$FN$1303) * (FL213 &gt;= $FO$2:$FO$1303) * (FL213 &lt;= $FP$2:$FP$1303)),"")</f>
        <v>1</v>
      </c>
      <c r="M213" s="17" cm="1">
        <f t="array" ref="M213">IF(A213&lt;&gt;"",SUMPRODUCT(($E$2:$E$1303="Active") * (FK213 &gt;= $FQ$2:$FQ$1303) * (FK213 &lt;= $FR$2:$FR$1303) * (FL213 &gt;= $FS$2:$FS$1303) * (FL213 &lt;= $FT$2:$FT$1303)),"")</f>
        <v>3</v>
      </c>
      <c r="N213" s="11" t="s">
        <v>287</v>
      </c>
      <c r="O213" s="11" t="s">
        <v>242</v>
      </c>
      <c r="P213" s="19" t="s">
        <v>1636</v>
      </c>
      <c r="Q213" s="11" t="s">
        <v>1637</v>
      </c>
      <c r="R213" s="15" t="s">
        <v>1638</v>
      </c>
      <c r="S213" s="11" t="s">
        <v>223</v>
      </c>
      <c r="T213" s="20" t="s">
        <v>224</v>
      </c>
      <c r="AA213" s="48"/>
      <c r="AB213" s="43">
        <v>45745.520833333328</v>
      </c>
      <c r="AC213" s="63">
        <v>45839</v>
      </c>
      <c r="AD213" s="25">
        <v>0</v>
      </c>
      <c r="AE213" s="25">
        <v>0</v>
      </c>
      <c r="AF213" s="26">
        <v>20</v>
      </c>
      <c r="AG213" s="20">
        <v>61</v>
      </c>
      <c r="AH213" s="22">
        <v>94</v>
      </c>
      <c r="AI213" s="26">
        <v>34</v>
      </c>
      <c r="AN213" s="27">
        <f>IF(COUNT(DV213,ES213,FJ213,GK213,HH213)&gt;0,AVERAGE(DV213,ES213,FJ213,GK213,HH213),"")</f>
        <v>0</v>
      </c>
      <c r="AO213" s="28">
        <f>IF((E213&lt;&gt;""),COUNTA(AP213:BW213)+COUNTIF(T213,"No"),"")</f>
        <v>0</v>
      </c>
      <c r="CS213" s="20" t="s">
        <v>323</v>
      </c>
      <c r="CT213" s="20" t="s">
        <v>323</v>
      </c>
      <c r="DJ213" s="20" t="s">
        <v>228</v>
      </c>
      <c r="DK213" s="20" t="s">
        <v>235</v>
      </c>
      <c r="DL213" s="20" t="s">
        <v>234</v>
      </c>
      <c r="DM213" s="20">
        <v>0</v>
      </c>
      <c r="DN213" s="20">
        <v>0</v>
      </c>
      <c r="DO213" s="20">
        <v>0</v>
      </c>
      <c r="DP213" s="20">
        <v>0</v>
      </c>
      <c r="DQ213" s="20">
        <v>0</v>
      </c>
      <c r="DR213" s="20">
        <v>0</v>
      </c>
      <c r="DS213" s="20">
        <v>0</v>
      </c>
      <c r="DT213" s="20">
        <v>0</v>
      </c>
      <c r="DU213" s="20">
        <v>0</v>
      </c>
      <c r="DW213" s="35">
        <v>45541</v>
      </c>
      <c r="DX213" s="35">
        <v>45545</v>
      </c>
      <c r="DY213" s="20" t="s">
        <v>237</v>
      </c>
      <c r="DZ213" s="35">
        <v>45544</v>
      </c>
      <c r="EA213" s="35" t="s">
        <v>232</v>
      </c>
      <c r="EB213" s="40">
        <v>45547</v>
      </c>
      <c r="EJ213" s="20"/>
      <c r="EK213" s="20"/>
      <c r="EL213" s="20"/>
      <c r="EM213" s="20"/>
      <c r="EN213" s="20"/>
      <c r="EO213" s="20"/>
      <c r="EP213" s="20"/>
      <c r="EQ213" s="20"/>
      <c r="ER213" s="20"/>
      <c r="ES213" s="34" t="str">
        <f>IF(EI213&lt;&gt;"",((EJ213*0.125)+((EK213+EL213+EM213+EN213+EO213)*0.25)+((EP213+EQ213+ER213)*1))/EI213,"")</f>
        <v/>
      </c>
      <c r="ET213" s="35">
        <v>45588</v>
      </c>
      <c r="EU213" s="20" t="s">
        <v>248</v>
      </c>
      <c r="EV213" s="20" t="s">
        <v>234</v>
      </c>
      <c r="EW213" s="20">
        <v>33</v>
      </c>
      <c r="EX213" s="20">
        <v>1</v>
      </c>
      <c r="EY213" s="20">
        <v>1</v>
      </c>
      <c r="EZ213" s="20">
        <v>5</v>
      </c>
      <c r="FA213" s="20">
        <v>0</v>
      </c>
      <c r="FB213" s="20">
        <v>0</v>
      </c>
      <c r="FC213" s="20">
        <v>0</v>
      </c>
      <c r="FD213" s="20">
        <v>0</v>
      </c>
      <c r="FE213" s="20">
        <v>0</v>
      </c>
      <c r="FF213" s="20">
        <v>0</v>
      </c>
      <c r="FG213" s="20">
        <v>0</v>
      </c>
      <c r="FH213" s="20">
        <v>0</v>
      </c>
      <c r="FI213" s="20">
        <v>0</v>
      </c>
      <c r="FJ213" s="34">
        <f>IF(EZ213&lt;&gt;"",((FA213*0.125)+((FB213+FC213+FD213+FE213+FF213)*0.25)+((FG213+FH213+FI213)*1))/EZ213,"")</f>
        <v>0</v>
      </c>
      <c r="FK213" s="39">
        <v>42.477277999999998</v>
      </c>
      <c r="FL213" s="39">
        <v>-91.885025999999996</v>
      </c>
      <c r="FM213" s="39">
        <v>42.115452576177866</v>
      </c>
      <c r="FN213" s="39">
        <v>42.839103423822131</v>
      </c>
      <c r="FO213" s="39">
        <v>-92.375606677294812</v>
      </c>
      <c r="FP213" s="39">
        <v>-91.394445322705181</v>
      </c>
      <c r="FQ213" s="39">
        <v>41.753627152355733</v>
      </c>
      <c r="FR213" s="39">
        <v>43.200928847644263</v>
      </c>
      <c r="FS213" s="39">
        <v>-92.866187354589627</v>
      </c>
      <c r="FT213" s="39">
        <v>-90.903864645410366</v>
      </c>
      <c r="FU213" s="35">
        <v>45695</v>
      </c>
      <c r="FV213" s="20" t="s">
        <v>248</v>
      </c>
      <c r="FW213" s="20" t="s">
        <v>247</v>
      </c>
      <c r="FX213" s="20">
        <v>61</v>
      </c>
      <c r="FY213" s="20">
        <v>1</v>
      </c>
      <c r="FZ213" s="20">
        <v>1</v>
      </c>
      <c r="GA213" s="20">
        <v>5</v>
      </c>
      <c r="GB213" s="20">
        <v>0</v>
      </c>
      <c r="GC213" s="20">
        <v>0</v>
      </c>
      <c r="GD213" s="20">
        <v>0</v>
      </c>
      <c r="GE213" s="20">
        <v>0</v>
      </c>
      <c r="GF213" s="20">
        <v>0</v>
      </c>
      <c r="GG213" s="20">
        <v>0</v>
      </c>
      <c r="GH213" s="20">
        <v>0</v>
      </c>
      <c r="GI213" s="20">
        <v>0</v>
      </c>
      <c r="GJ213" s="20">
        <v>0</v>
      </c>
      <c r="GK213" s="34">
        <f>IF(GA213&lt;&gt;"",((GB213*0.125)+((GC213+GD213+GE213+GF213+GG213)*0.25)+((GH213+GI213+GJ213)*1))/GA213,"")</f>
        <v>0</v>
      </c>
      <c r="GN213"/>
      <c r="GO213" s="64"/>
      <c r="GP213" s="20" t="s">
        <v>232</v>
      </c>
      <c r="HH213" s="34" t="str">
        <f>IF(GX213&lt;&gt;"",((GY213*0.125)+((GZ213+HA213+HB213+HC213+HD213)*0.25)+((HE213+HF213+HG213)*1))/GX213,"")</f>
        <v/>
      </c>
    </row>
    <row r="214" spans="1:216" ht="15" hidden="1" customHeight="1" x14ac:dyDescent="0.35">
      <c r="A214" s="11" t="s">
        <v>1639</v>
      </c>
      <c r="B214" s="12" t="s">
        <v>1640</v>
      </c>
      <c r="C214" s="13">
        <v>43009</v>
      </c>
      <c r="D214" s="13">
        <v>45845</v>
      </c>
      <c r="E214" s="14" t="s">
        <v>1420</v>
      </c>
      <c r="F214" s="15" t="s">
        <v>1641</v>
      </c>
      <c r="G214" s="15" t="s">
        <v>1642</v>
      </c>
      <c r="H214" s="14" t="s">
        <v>1643</v>
      </c>
      <c r="I214" s="16">
        <v>11735</v>
      </c>
      <c r="J214" s="17">
        <v>32989</v>
      </c>
      <c r="K214" s="18">
        <f ca="1">IF(A214&lt;&gt;"",RANDBETWEEN(1,2000)," ")</f>
        <v>1472</v>
      </c>
      <c r="L214" s="17" cm="1">
        <f t="array" ref="L214">IF(A214&lt;&gt;"",SUMPRODUCT(($E$2:$E$1303="Active") * (FK214 &gt;= $FM$2:$FM$1303) * (FK214 &lt;= $FN$2:$FN$1303) * (FL214 &gt;= $FO$2:$FO$1303) * (FL214 &lt;= $FP$2:$FP$1303)),"")</f>
        <v>10</v>
      </c>
      <c r="M214" s="17" cm="1">
        <f t="array" ref="M214">IF(A214&lt;&gt;"",SUMPRODUCT(($E$2:$E$1303="Active") * (FK214 &gt;= $FQ$2:$FQ$1303) * (FK214 &lt;= $FR$2:$FR$1303) * (FL214 &gt;= $FS$2:$FS$1303) * (FL214 &lt;= $FT$2:$FT$1303)),"")</f>
        <v>21</v>
      </c>
      <c r="N214" s="14" t="s">
        <v>287</v>
      </c>
      <c r="O214" s="14" t="s">
        <v>219</v>
      </c>
      <c r="P214" s="15" t="s">
        <v>1644</v>
      </c>
      <c r="Q214" s="14" t="s">
        <v>1645</v>
      </c>
      <c r="R214" s="15" t="s">
        <v>1646</v>
      </c>
      <c r="S214" s="14" t="s">
        <v>224</v>
      </c>
      <c r="T214" s="20" t="s">
        <v>224</v>
      </c>
      <c r="U214" s="21"/>
      <c r="V214" s="22"/>
      <c r="W214" s="22"/>
      <c r="X214" s="22"/>
      <c r="Y214" s="22"/>
      <c r="Z214" s="22"/>
      <c r="AA214" s="48"/>
      <c r="AB214" s="43">
        <v>45757.520833333328</v>
      </c>
      <c r="AC214" s="63">
        <v>45839</v>
      </c>
      <c r="AD214" s="25">
        <v>104</v>
      </c>
      <c r="AE214" s="25">
        <v>35</v>
      </c>
      <c r="AF214" s="26">
        <v>23</v>
      </c>
      <c r="AG214" s="20">
        <v>9</v>
      </c>
      <c r="AH214" s="22">
        <v>17</v>
      </c>
      <c r="AI214" s="26">
        <v>3</v>
      </c>
      <c r="AN214" s="27">
        <f>IF(COUNT(DV214,ES214,FJ214,GK214,HH214)&gt;0,AVERAGE(DV214,ES214,FJ214,GK214,HH214),"")</f>
        <v>5.208333333333333E-3</v>
      </c>
      <c r="AO214" s="28">
        <f>IF((E214&lt;&gt;""),COUNTA(AP214:BW214)+COUNTIF(T214,"No"),"")</f>
        <v>0</v>
      </c>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29"/>
      <c r="BR214" s="29"/>
      <c r="BS214" s="29"/>
      <c r="BT214" s="29"/>
      <c r="BU214" s="29"/>
      <c r="BV214" s="29"/>
      <c r="BW214" s="29"/>
      <c r="BX214" s="30">
        <v>43808</v>
      </c>
      <c r="BY214" s="30">
        <v>43816</v>
      </c>
      <c r="BZ214" s="14" t="s">
        <v>228</v>
      </c>
      <c r="CA214" s="30">
        <v>43894</v>
      </c>
      <c r="CB214" s="14" t="s">
        <v>227</v>
      </c>
      <c r="CC214" s="31">
        <v>43894</v>
      </c>
      <c r="CD214" s="32" t="s">
        <v>364</v>
      </c>
      <c r="CE214" s="33" t="s">
        <v>282</v>
      </c>
      <c r="CF214" s="33" t="s">
        <v>247</v>
      </c>
      <c r="CG214" s="29">
        <v>94</v>
      </c>
      <c r="CH214" s="29">
        <v>5</v>
      </c>
      <c r="CI214" s="29">
        <v>5</v>
      </c>
      <c r="CJ214" s="29">
        <v>17</v>
      </c>
      <c r="CK214" s="29">
        <v>2</v>
      </c>
      <c r="CL214" s="29">
        <v>0</v>
      </c>
      <c r="CM214" s="29">
        <v>2</v>
      </c>
      <c r="CN214" s="34">
        <f>IF(CJ214&gt;0,((CK214*0.125)+(CL214*0.25)+(CM214*1))/CJ214,"")</f>
        <v>0.13235294117647059</v>
      </c>
      <c r="CO214" s="35">
        <v>44727</v>
      </c>
      <c r="CP214" s="35">
        <v>44739</v>
      </c>
      <c r="CQ214" s="20" t="s">
        <v>237</v>
      </c>
      <c r="CR214" s="35">
        <v>44743</v>
      </c>
      <c r="CS214" s="20" t="s">
        <v>232</v>
      </c>
      <c r="CT214" s="35">
        <v>44743</v>
      </c>
      <c r="CU214" s="35">
        <v>44473</v>
      </c>
      <c r="CV214" s="11" t="s">
        <v>226</v>
      </c>
      <c r="CW214" s="20" t="s">
        <v>233</v>
      </c>
      <c r="CX214" s="11" t="s">
        <v>234</v>
      </c>
      <c r="CY214" s="20">
        <v>27</v>
      </c>
      <c r="CZ214" s="36">
        <v>2</v>
      </c>
      <c r="DA214" s="36">
        <v>2</v>
      </c>
      <c r="DB214" s="36">
        <v>10</v>
      </c>
      <c r="DC214" s="36">
        <v>0</v>
      </c>
      <c r="DD214" s="36">
        <v>2</v>
      </c>
      <c r="DE214" s="36">
        <v>0</v>
      </c>
      <c r="DF214" s="36">
        <v>0</v>
      </c>
      <c r="DG214" s="36">
        <v>0</v>
      </c>
      <c r="DH214" s="37">
        <f>IF(DB214&gt;0,((DC214*0.125)+(DD214*0.25)+(DE214*0.25)+(DF214*1)+(DG214*1))/DB214,"")</f>
        <v>0.05</v>
      </c>
      <c r="DI214" s="35">
        <v>44835</v>
      </c>
      <c r="DJ214" s="20" t="s">
        <v>228</v>
      </c>
      <c r="DK214" s="20" t="s">
        <v>235</v>
      </c>
      <c r="DL214" s="20" t="s">
        <v>234</v>
      </c>
      <c r="DM214" s="20">
        <v>10</v>
      </c>
      <c r="DN214" s="20">
        <v>2</v>
      </c>
      <c r="DO214" s="20">
        <v>2</v>
      </c>
      <c r="DP214" s="20">
        <v>6</v>
      </c>
      <c r="DQ214" s="20">
        <v>1</v>
      </c>
      <c r="DR214" s="20">
        <v>0</v>
      </c>
      <c r="DS214" s="20">
        <v>0</v>
      </c>
      <c r="DT214" s="20">
        <v>0</v>
      </c>
      <c r="DU214" s="20">
        <v>0</v>
      </c>
      <c r="DV214" s="37" cm="1">
        <f t="array" ref="DV214">IF(AND(DI214:DP214&lt;&gt;""),((DQ214*0.125)+(DR214*0.25)+(DS214*0.25)+(DT214*1)+(DU214*1))/DP214,"")</f>
        <v>2.0833333333333332E-2</v>
      </c>
      <c r="EA214" s="35" t="s">
        <v>232</v>
      </c>
      <c r="EB214" s="38"/>
      <c r="EC214" s="35">
        <v>45290</v>
      </c>
      <c r="ED214" s="20" t="s">
        <v>228</v>
      </c>
      <c r="EE214" s="20" t="s">
        <v>247</v>
      </c>
      <c r="EF214" s="20">
        <v>13</v>
      </c>
      <c r="EG214" s="20">
        <v>1</v>
      </c>
      <c r="EH214" s="20">
        <v>1</v>
      </c>
      <c r="EI214" s="20">
        <v>5</v>
      </c>
      <c r="EJ214" s="20">
        <v>0</v>
      </c>
      <c r="EK214" s="20">
        <v>0</v>
      </c>
      <c r="EL214" s="20">
        <v>0</v>
      </c>
      <c r="EM214" s="20">
        <v>0</v>
      </c>
      <c r="EN214" s="20">
        <v>0</v>
      </c>
      <c r="EO214" s="20">
        <v>0</v>
      </c>
      <c r="EP214" s="20">
        <v>0</v>
      </c>
      <c r="EQ214" s="20">
        <v>0</v>
      </c>
      <c r="ER214" s="20">
        <v>0</v>
      </c>
      <c r="ES214" s="34">
        <f>IF(EI214&lt;&gt;"",((EJ214*0.125)+((EK214+EL214+EM214+EN214+EO214)*0.25)+((EP214+EQ214+ER214)*1))/EI214,"")</f>
        <v>0</v>
      </c>
      <c r="ET214" s="35">
        <v>45615</v>
      </c>
      <c r="EU214" s="20" t="s">
        <v>248</v>
      </c>
      <c r="EV214" s="20" t="s">
        <v>234</v>
      </c>
      <c r="EW214" s="20">
        <v>5</v>
      </c>
      <c r="EX214" s="20">
        <v>1</v>
      </c>
      <c r="EY214" s="20">
        <v>1</v>
      </c>
      <c r="EZ214" s="20">
        <v>5</v>
      </c>
      <c r="FA214" s="20">
        <v>0</v>
      </c>
      <c r="FB214" s="20">
        <v>0</v>
      </c>
      <c r="FC214" s="20">
        <v>0</v>
      </c>
      <c r="FD214" s="20">
        <v>0</v>
      </c>
      <c r="FE214" s="20">
        <v>0</v>
      </c>
      <c r="FF214" s="20">
        <v>0</v>
      </c>
      <c r="FG214" s="20">
        <v>0</v>
      </c>
      <c r="FH214" s="20">
        <v>0</v>
      </c>
      <c r="FI214" s="20">
        <v>0</v>
      </c>
      <c r="FJ214" s="34">
        <v>0</v>
      </c>
      <c r="FK214" s="39">
        <v>40.73245</v>
      </c>
      <c r="FL214" s="39">
        <v>-73.433780999999996</v>
      </c>
      <c r="FM214" s="39">
        <v>40.370624576177867</v>
      </c>
      <c r="FN214" s="39">
        <v>41.094275423822133</v>
      </c>
      <c r="FO214" s="39">
        <v>-73.911271350046334</v>
      </c>
      <c r="FP214" s="39">
        <v>-72.956290649953658</v>
      </c>
      <c r="FQ214" s="39">
        <v>40.008799152355735</v>
      </c>
      <c r="FR214" s="39">
        <v>41.456100847644265</v>
      </c>
      <c r="FS214" s="39">
        <v>-74.388761700092672</v>
      </c>
      <c r="FT214" s="39">
        <v>-72.47880029990732</v>
      </c>
      <c r="FU214" s="35">
        <v>45793</v>
      </c>
      <c r="FV214" s="20" t="s">
        <v>248</v>
      </c>
      <c r="FW214" s="20" t="s">
        <v>258</v>
      </c>
      <c r="FX214" s="20">
        <v>7</v>
      </c>
      <c r="FY214" s="20">
        <v>1</v>
      </c>
      <c r="FZ214" s="20">
        <v>1</v>
      </c>
      <c r="GA214" s="20">
        <v>7</v>
      </c>
      <c r="GB214" s="20">
        <v>0</v>
      </c>
      <c r="GC214" s="20">
        <v>0</v>
      </c>
      <c r="GD214" s="20">
        <v>0</v>
      </c>
      <c r="GE214" s="20">
        <v>0</v>
      </c>
      <c r="GF214" s="20">
        <v>0</v>
      </c>
      <c r="GG214" s="20">
        <v>0</v>
      </c>
      <c r="GH214" s="20">
        <v>0</v>
      </c>
      <c r="GI214" s="20">
        <v>0</v>
      </c>
      <c r="GJ214" s="20">
        <v>0</v>
      </c>
      <c r="GK214" s="34">
        <f>IF(GA214&lt;&gt;"",((GB214*0.125)+((GC214+GD214+GE214+GF214+GG214)*0.25)+((GH214+GI214+GJ214)*1))/GA214,"")</f>
        <v>0</v>
      </c>
      <c r="GN214"/>
      <c r="GO214" s="64"/>
      <c r="GP214" s="20" t="s">
        <v>232</v>
      </c>
      <c r="HH214" s="34" t="str">
        <f>IF(GX214&lt;&gt;"",((GY214*0.125)+((GZ214+HA214+HB214+HC214+HD214)*0.25)+((HE214+HF214+HG214)*1))/GX214,"")</f>
        <v/>
      </c>
    </row>
    <row r="215" spans="1:216" ht="15" hidden="1" customHeight="1" x14ac:dyDescent="0.35">
      <c r="A215" s="11" t="s">
        <v>1647</v>
      </c>
      <c r="B215" s="12" t="s">
        <v>1648</v>
      </c>
      <c r="C215" s="13">
        <v>43009</v>
      </c>
      <c r="D215" s="13">
        <v>45761</v>
      </c>
      <c r="E215" s="11" t="s">
        <v>1420</v>
      </c>
      <c r="F215" s="19" t="s">
        <v>1649</v>
      </c>
      <c r="G215" s="19" t="s">
        <v>307</v>
      </c>
      <c r="H215" s="11" t="s">
        <v>217</v>
      </c>
      <c r="I215" s="42">
        <v>99709</v>
      </c>
      <c r="J215" s="17">
        <v>28613</v>
      </c>
      <c r="K215" s="18">
        <f ca="1">IF(A215&lt;&gt;"",RANDBETWEEN(1,2000)," ")</f>
        <v>1041</v>
      </c>
      <c r="L215" s="17" cm="1">
        <f t="array" ref="L215">IF(A215&lt;&gt;"",SUMPRODUCT(($E$2:$E$1303="Active") * (FK215 &gt;= $FM$2:$FM$1303) * (FK215 &lt;= $FN$2:$FN$1303) * (FL215 &gt;= $FO$2:$FO$1303) * (FL215 &lt;= $FP$2:$FP$1303)),"")</f>
        <v>1</v>
      </c>
      <c r="M215" s="17" cm="1">
        <f t="array" ref="M215">IF(A215&lt;&gt;"",SUMPRODUCT(($E$2:$E$1303="Active") * (FK215 &gt;= $FQ$2:$FQ$1303) * (FK215 &lt;= $FR$2:$FR$1303) * (FL215 &gt;= $FS$2:$FS$1303) * (FL215 &lt;= $FT$2:$FT$1303)),"")</f>
        <v>1</v>
      </c>
      <c r="N215" s="11" t="s">
        <v>287</v>
      </c>
      <c r="O215" s="14" t="s">
        <v>219</v>
      </c>
      <c r="P215" s="19" t="s">
        <v>1650</v>
      </c>
      <c r="Q215" s="11" t="s">
        <v>1651</v>
      </c>
      <c r="R215" s="19" t="s">
        <v>1652</v>
      </c>
      <c r="S215" s="11" t="s">
        <v>224</v>
      </c>
      <c r="T215" s="20" t="s">
        <v>224</v>
      </c>
      <c r="U215" s="21" t="s">
        <v>224</v>
      </c>
      <c r="V215" s="22"/>
      <c r="W215" s="22"/>
      <c r="X215" s="22" t="s">
        <v>224</v>
      </c>
      <c r="Y215" s="22"/>
      <c r="Z215" s="22"/>
      <c r="AA215" s="48"/>
      <c r="AB215" s="43">
        <v>45758.697916666664</v>
      </c>
      <c r="AC215" s="63">
        <v>45748</v>
      </c>
      <c r="AD215" s="25">
        <v>257</v>
      </c>
      <c r="AE215" s="25">
        <v>224</v>
      </c>
      <c r="AF215" s="26">
        <v>233</v>
      </c>
      <c r="AG215" s="20">
        <v>214</v>
      </c>
      <c r="AH215" s="22">
        <v>236</v>
      </c>
      <c r="AI215" s="26">
        <v>82</v>
      </c>
      <c r="AN215" s="27">
        <f>IF(COUNT(DV215,ES215,FJ215,GK215,HH215)&gt;0,AVERAGE(DV215,ES215,FJ215,GK215,HH215),"")</f>
        <v>3.0303030303030304E-2</v>
      </c>
      <c r="AO215" s="28">
        <f>IF((E215&lt;&gt;""),COUNTA(AP215:BW215)+COUNTIF(T215,"No"),"")</f>
        <v>0</v>
      </c>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c r="BR215" s="29"/>
      <c r="BS215" s="29"/>
      <c r="BT215" s="29"/>
      <c r="BU215" s="29"/>
      <c r="BV215" s="29"/>
      <c r="BW215" s="29"/>
      <c r="BX215" s="30">
        <v>44129</v>
      </c>
      <c r="BY215" s="30">
        <v>44144</v>
      </c>
      <c r="BZ215" s="14" t="s">
        <v>226</v>
      </c>
      <c r="CA215" s="30">
        <v>44146</v>
      </c>
      <c r="CB215" s="14" t="s">
        <v>227</v>
      </c>
      <c r="CC215" s="31">
        <v>43908</v>
      </c>
      <c r="CD215" s="32" t="s">
        <v>364</v>
      </c>
      <c r="CE215" s="33" t="s">
        <v>380</v>
      </c>
      <c r="CF215" s="33" t="s">
        <v>321</v>
      </c>
      <c r="CG215" s="29">
        <v>120</v>
      </c>
      <c r="CH215" s="29">
        <v>2</v>
      </c>
      <c r="CI215" s="29">
        <v>2</v>
      </c>
      <c r="CJ215" s="29">
        <v>10</v>
      </c>
      <c r="CK215" s="29">
        <v>1</v>
      </c>
      <c r="CL215" s="29">
        <v>1</v>
      </c>
      <c r="CM215" s="29">
        <v>1</v>
      </c>
      <c r="CN215" s="34">
        <f>IF(CJ215&gt;0,((CK215*0.125)+(CL215*0.25)+(CM215*1))/CJ215,"")</f>
        <v>0.13750000000000001</v>
      </c>
      <c r="CO215" s="35">
        <v>44790</v>
      </c>
      <c r="CP215" s="35">
        <v>44806</v>
      </c>
      <c r="CQ215" s="20" t="s">
        <v>231</v>
      </c>
      <c r="CR215" s="35">
        <v>44959</v>
      </c>
      <c r="CS215" s="20" t="s">
        <v>232</v>
      </c>
      <c r="CT215" s="35">
        <v>44806</v>
      </c>
      <c r="CU215" s="35">
        <v>44467</v>
      </c>
      <c r="CV215" s="11" t="s">
        <v>248</v>
      </c>
      <c r="CW215" s="20" t="s">
        <v>233</v>
      </c>
      <c r="CX215" s="11" t="s">
        <v>234</v>
      </c>
      <c r="CY215" s="20">
        <v>128</v>
      </c>
      <c r="CZ215" s="36">
        <v>2</v>
      </c>
      <c r="DA215" s="36">
        <v>2</v>
      </c>
      <c r="DB215" s="36">
        <v>10</v>
      </c>
      <c r="DC215" s="36">
        <v>0</v>
      </c>
      <c r="DD215" s="36">
        <v>1</v>
      </c>
      <c r="DE215" s="36">
        <v>0</v>
      </c>
      <c r="DF215" s="36">
        <v>0</v>
      </c>
      <c r="DG215" s="36">
        <v>0</v>
      </c>
      <c r="DH215" s="37">
        <f>IF(DB215&gt;0,((DC215*0.125)+(DD215*0.25)+(DE215*0.25)+(DF215*1)+(DG215*1))/DB215,"")</f>
        <v>2.5000000000000001E-2</v>
      </c>
      <c r="DI215" s="35">
        <v>44866</v>
      </c>
      <c r="DJ215" s="20" t="s">
        <v>228</v>
      </c>
      <c r="DK215" s="20" t="s">
        <v>235</v>
      </c>
      <c r="DL215" s="20" t="s">
        <v>234</v>
      </c>
      <c r="DM215" s="20">
        <v>115</v>
      </c>
      <c r="DN215" s="20">
        <v>2</v>
      </c>
      <c r="DO215" s="20">
        <v>2</v>
      </c>
      <c r="DP215" s="20">
        <v>10</v>
      </c>
      <c r="DQ215" s="20">
        <v>0</v>
      </c>
      <c r="DR215" s="20">
        <v>0</v>
      </c>
      <c r="DS215" s="20">
        <v>0</v>
      </c>
      <c r="DT215" s="20">
        <v>0</v>
      </c>
      <c r="DU215" s="20">
        <v>0</v>
      </c>
      <c r="DV215" s="37" cm="1">
        <f t="array" ref="DV215">IF(AND(DI215:DP215&lt;&gt;""),((DQ215*0.125)+(DR215*0.25)+(DS215*0.25)+(DT215*1)+(DU215*1))/DP215,"")</f>
        <v>0</v>
      </c>
      <c r="DW215" s="35" t="s">
        <v>1653</v>
      </c>
      <c r="DX215" s="35">
        <v>45540</v>
      </c>
      <c r="DY215" s="20" t="s">
        <v>237</v>
      </c>
      <c r="DZ215" s="35">
        <v>45540</v>
      </c>
      <c r="EA215" s="35" t="s">
        <v>232</v>
      </c>
      <c r="EB215" s="38">
        <v>45547</v>
      </c>
      <c r="EC215" s="35">
        <v>44925</v>
      </c>
      <c r="ED215" s="20" t="s">
        <v>228</v>
      </c>
      <c r="EE215" s="20" t="s">
        <v>247</v>
      </c>
      <c r="EF215" s="20">
        <v>118</v>
      </c>
      <c r="EG215" s="20">
        <v>2</v>
      </c>
      <c r="EH215" s="20">
        <v>2</v>
      </c>
      <c r="EI215" s="20">
        <v>10</v>
      </c>
      <c r="EJ215" s="20">
        <v>0</v>
      </c>
      <c r="EK215" s="20">
        <v>0</v>
      </c>
      <c r="EL215" s="20">
        <v>0</v>
      </c>
      <c r="EM215" s="20">
        <v>0</v>
      </c>
      <c r="EN215" s="20">
        <v>0</v>
      </c>
      <c r="EO215" s="20">
        <v>0</v>
      </c>
      <c r="EP215" s="20">
        <v>0</v>
      </c>
      <c r="EQ215" s="20">
        <v>0</v>
      </c>
      <c r="ER215" s="20">
        <v>0</v>
      </c>
      <c r="ES215" s="34">
        <f>IF(EI215&lt;&gt;"",((EJ215*0.125)+((EK215+EL215+EM215+EN215+EO215)*0.25)+((EP215+EQ215+ER215)*1))/EI215,"")</f>
        <v>0</v>
      </c>
      <c r="ET215" s="35">
        <v>45509</v>
      </c>
      <c r="EU215" s="20" t="s">
        <v>248</v>
      </c>
      <c r="EV215" s="20" t="s">
        <v>234</v>
      </c>
      <c r="EW215" s="20">
        <v>132</v>
      </c>
      <c r="EX215" s="20">
        <v>2</v>
      </c>
      <c r="EY215" s="20">
        <v>2</v>
      </c>
      <c r="EZ215" s="20">
        <v>11</v>
      </c>
      <c r="FA215" s="20">
        <v>0</v>
      </c>
      <c r="FB215" s="20">
        <v>0</v>
      </c>
      <c r="FC215" s="20">
        <v>0</v>
      </c>
      <c r="FD215" s="20">
        <v>0</v>
      </c>
      <c r="FE215" s="20">
        <v>0</v>
      </c>
      <c r="FF215" s="20">
        <v>0</v>
      </c>
      <c r="FG215" s="20">
        <v>0</v>
      </c>
      <c r="FH215" s="20">
        <v>1</v>
      </c>
      <c r="FI215" s="20">
        <v>0</v>
      </c>
      <c r="FJ215" s="34">
        <f>IF(EZ215&lt;&gt;"",((FA215*0.125)+((FB215+FC215+FD215+FE215+FF215)*0.25)+((FG215+FH215+FI215)*1))/EZ215,"")</f>
        <v>9.0909090909090912E-2</v>
      </c>
      <c r="FK215" s="39">
        <v>64.925708</v>
      </c>
      <c r="FL215" s="39">
        <v>-148.155282</v>
      </c>
      <c r="FM215" s="39">
        <v>64.563882576177875</v>
      </c>
      <c r="FN215" s="39">
        <v>65.287533423822126</v>
      </c>
      <c r="FO215" s="39">
        <v>-149.00906054677731</v>
      </c>
      <c r="FP215" s="39">
        <v>-147.30150345322269</v>
      </c>
      <c r="FQ215" s="39">
        <v>64.202057152355735</v>
      </c>
      <c r="FR215" s="39">
        <v>65.649358847644265</v>
      </c>
      <c r="FS215" s="39">
        <v>-149.86283909355458</v>
      </c>
      <c r="FT215" s="39">
        <v>-146.44772490644542</v>
      </c>
      <c r="FU215" s="35"/>
      <c r="GK215" s="34" t="str">
        <f>IF(GA215&lt;&gt;"",((GB215*0.125)+((GC215+GD215+GE215+GF215+GG215)*0.25)+((GH215+GI215+GJ215)*1))/GA215,"")</f>
        <v/>
      </c>
      <c r="GN215"/>
      <c r="GO215" s="64"/>
      <c r="GP215" s="20" t="s">
        <v>232</v>
      </c>
      <c r="HH215" s="34" t="str">
        <f>IF(GX215&lt;&gt;"",((GY215*0.125)+((GZ215+HA215+HB215+HC215+HD215)*0.25)+((HE215+HF215+HG215)*1))/GX215,"")</f>
        <v/>
      </c>
    </row>
    <row r="216" spans="1:216" ht="15" hidden="1" customHeight="1" x14ac:dyDescent="0.35">
      <c r="A216" s="11" t="s">
        <v>1654</v>
      </c>
      <c r="B216" s="12" t="s">
        <v>1655</v>
      </c>
      <c r="C216" s="43">
        <v>44728</v>
      </c>
      <c r="D216" s="13">
        <v>45821</v>
      </c>
      <c r="E216" s="11" t="s">
        <v>1420</v>
      </c>
      <c r="F216" s="19" t="s">
        <v>1656</v>
      </c>
      <c r="G216" s="19" t="s">
        <v>1657</v>
      </c>
      <c r="H216" s="11" t="s">
        <v>1658</v>
      </c>
      <c r="I216" s="42">
        <v>58801</v>
      </c>
      <c r="J216" s="17">
        <v>34921</v>
      </c>
      <c r="K216" s="18">
        <f ca="1">IF(A216&lt;&gt;"",RANDBETWEEN(1,2000)," ")</f>
        <v>725</v>
      </c>
      <c r="L216" s="17" cm="1">
        <f t="array" ref="L216">IF(A216&lt;&gt;"",SUMPRODUCT(($E$2:$E$1303="Active") * (FK216 &gt;= $FM$2:$FM$1303) * (FK216 &lt;= $FN$2:$FN$1303) * (FL216 &gt;= $FO$2:$FO$1303) * (FL216 &lt;= $FP$2:$FP$1303)),"")</f>
        <v>0</v>
      </c>
      <c r="M216" s="17" cm="1">
        <f t="array" ref="M216">IF(A216&lt;&gt;"",SUMPRODUCT(($E$2:$E$1303="Active") * (FK216 &gt;= $FQ$2:$FQ$1303) * (FK216 &lt;= $FR$2:$FR$1303) * (FL216 &gt;= $FS$2:$FS$1303) * (FL216 &lt;= $FT$2:$FT$1303)),"")</f>
        <v>0</v>
      </c>
      <c r="N216" s="11" t="s">
        <v>218</v>
      </c>
      <c r="O216" s="14" t="s">
        <v>219</v>
      </c>
      <c r="P216" s="19" t="s">
        <v>1659</v>
      </c>
      <c r="Q216" s="11" t="s">
        <v>1660</v>
      </c>
      <c r="R216" s="19" t="s">
        <v>1661</v>
      </c>
      <c r="S216" s="11" t="s">
        <v>223</v>
      </c>
      <c r="T216" s="20" t="s">
        <v>224</v>
      </c>
      <c r="U216" s="21"/>
      <c r="V216" s="22"/>
      <c r="W216" s="22"/>
      <c r="X216" s="22"/>
      <c r="Y216" s="22"/>
      <c r="Z216" s="22"/>
      <c r="AA216" s="48"/>
      <c r="AB216" s="43">
        <v>45775.479166666664</v>
      </c>
      <c r="AC216" s="63">
        <v>45748</v>
      </c>
      <c r="AD216" s="25">
        <v>0</v>
      </c>
      <c r="AE216" s="25">
        <v>0</v>
      </c>
      <c r="AF216" s="26">
        <v>30</v>
      </c>
      <c r="AG216" s="20">
        <v>64</v>
      </c>
      <c r="AH216" s="22">
        <v>42</v>
      </c>
      <c r="AI216" s="26">
        <v>15</v>
      </c>
      <c r="AN216" s="27">
        <f>IF(COUNT(DV216,ES216,FJ216,GK216,HH216)&gt;0,AVERAGE(DV216,ES216,FJ216,GK216,HH216),"")</f>
        <v>0.1</v>
      </c>
      <c r="AO216" s="28">
        <f>IF((E216&lt;&gt;""),COUNTA(AP216:BW216)+COUNTIF(T216,"No"),"")</f>
        <v>0</v>
      </c>
      <c r="CN216" s="34" t="str">
        <f>IF(CJ216&gt;0,((CK216*0.125)+(CL216*0.25)+(CM216*1))/CJ216,"")</f>
        <v/>
      </c>
      <c r="CS216" s="20" t="s">
        <v>323</v>
      </c>
      <c r="CT216" s="35" t="s">
        <v>323</v>
      </c>
      <c r="DH216" s="37" t="str">
        <f>IF(DB216&gt;0,((DC216*0.125)+(DD216*0.25)+(DE216*0.25)+(DF216*1)+(DG216*1))/DB216,"")</f>
        <v/>
      </c>
      <c r="DJ216" s="20" t="s">
        <v>228</v>
      </c>
      <c r="DK216" s="20" t="s">
        <v>235</v>
      </c>
      <c r="DL216" s="20" t="s">
        <v>234</v>
      </c>
      <c r="DM216" s="20">
        <v>0</v>
      </c>
      <c r="DN216" s="20">
        <v>0</v>
      </c>
      <c r="DO216" s="20">
        <v>0</v>
      </c>
      <c r="DP216" s="20">
        <v>0</v>
      </c>
      <c r="DQ216" s="20">
        <v>0</v>
      </c>
      <c r="DR216" s="20">
        <v>0</v>
      </c>
      <c r="DS216" s="20">
        <v>0</v>
      </c>
      <c r="DT216" s="20">
        <v>0</v>
      </c>
      <c r="DU216" s="20">
        <v>0</v>
      </c>
      <c r="DW216" s="35">
        <v>45387</v>
      </c>
      <c r="DX216" s="35">
        <v>45412</v>
      </c>
      <c r="DY216" s="20" t="s">
        <v>237</v>
      </c>
      <c r="DZ216" s="35">
        <v>45412</v>
      </c>
      <c r="EA216" s="35" t="s">
        <v>232</v>
      </c>
      <c r="EB216" s="38">
        <v>45415</v>
      </c>
      <c r="EC216" s="35">
        <v>45290</v>
      </c>
      <c r="ED216" s="20" t="s">
        <v>248</v>
      </c>
      <c r="EE216" s="20" t="s">
        <v>247</v>
      </c>
      <c r="EF216" s="20">
        <v>0</v>
      </c>
      <c r="EG216" s="20">
        <v>0</v>
      </c>
      <c r="EH216" s="20">
        <v>0</v>
      </c>
      <c r="EI216" s="20">
        <v>0</v>
      </c>
      <c r="EJ216" s="20">
        <v>0</v>
      </c>
      <c r="EK216" s="20">
        <v>0</v>
      </c>
      <c r="EL216" s="20">
        <v>0</v>
      </c>
      <c r="EM216" s="20">
        <v>0</v>
      </c>
      <c r="EN216" s="20">
        <v>0</v>
      </c>
      <c r="EO216" s="20">
        <v>0</v>
      </c>
      <c r="EP216" s="20">
        <v>0</v>
      </c>
      <c r="EQ216" s="20">
        <v>0</v>
      </c>
      <c r="ER216" s="20">
        <v>0</v>
      </c>
      <c r="ES216" s="34">
        <v>0</v>
      </c>
      <c r="ET216" s="35">
        <v>45525</v>
      </c>
      <c r="EU216" s="20" t="s">
        <v>248</v>
      </c>
      <c r="EV216" s="20" t="s">
        <v>234</v>
      </c>
      <c r="EW216" s="20">
        <v>22</v>
      </c>
      <c r="EX216" s="20">
        <v>1</v>
      </c>
      <c r="EY216" s="20">
        <v>1</v>
      </c>
      <c r="EZ216" s="20">
        <v>5</v>
      </c>
      <c r="FA216" s="20">
        <v>0</v>
      </c>
      <c r="FB216" s="20">
        <v>0</v>
      </c>
      <c r="FC216" s="20">
        <v>0</v>
      </c>
      <c r="FD216" s="20">
        <v>0</v>
      </c>
      <c r="FE216" s="20">
        <v>0</v>
      </c>
      <c r="FF216" s="20">
        <v>0</v>
      </c>
      <c r="FG216" s="20">
        <v>1</v>
      </c>
      <c r="FH216" s="20">
        <v>0</v>
      </c>
      <c r="FI216" s="20">
        <v>0</v>
      </c>
      <c r="FJ216" s="34">
        <f>IF(EZ216&lt;&gt;"",((FA216*0.125)+((FB216+FC216+FD216+FE216+FF216)*0.25)+((FG216+FH216+FI216)*1))/EZ216,"")</f>
        <v>0.2</v>
      </c>
      <c r="FK216" s="39">
        <v>48.209139</v>
      </c>
      <c r="FL216" s="39">
        <v>-103.661174</v>
      </c>
      <c r="FM216" s="39">
        <v>47.847313576177868</v>
      </c>
      <c r="FN216" s="39">
        <v>48.570964423822133</v>
      </c>
      <c r="FO216" s="39">
        <v>-104.20411827472553</v>
      </c>
      <c r="FP216" s="39">
        <v>-103.11822972527447</v>
      </c>
      <c r="FQ216" s="39">
        <v>47.485488152355735</v>
      </c>
      <c r="FR216" s="39">
        <v>48.932789847644266</v>
      </c>
      <c r="FS216" s="39">
        <v>-104.74706254945106</v>
      </c>
      <c r="FT216" s="39">
        <v>-102.57528545054895</v>
      </c>
      <c r="FU216" s="35"/>
      <c r="GK216" s="34" t="str">
        <f>IF(GA216&lt;&gt;"",((GB216*0.125)+((GC216+GD216+GE216+GF216+GG216)*0.25)+((GH216+GI216+GJ216)*1))/GA216,"")</f>
        <v/>
      </c>
      <c r="GN216"/>
      <c r="GO216" s="64"/>
      <c r="GP216" s="20" t="s">
        <v>232</v>
      </c>
      <c r="HH216" s="34" t="str">
        <f>IF(GX216&lt;&gt;"",((GY216*0.125)+((GZ216+HA216+HB216+HC216+HD216)*0.25)+((HE216+HF216+HG216)*1))/GX216,"")</f>
        <v/>
      </c>
    </row>
    <row r="217" spans="1:216" ht="15" hidden="1" customHeight="1" x14ac:dyDescent="0.35">
      <c r="A217" s="11" t="s">
        <v>1662</v>
      </c>
      <c r="B217" s="12" t="s">
        <v>1663</v>
      </c>
      <c r="C217" s="13">
        <v>43009</v>
      </c>
      <c r="D217" s="13">
        <v>45821</v>
      </c>
      <c r="E217" s="14" t="s">
        <v>1420</v>
      </c>
      <c r="F217" s="15" t="s">
        <v>1664</v>
      </c>
      <c r="G217" s="15" t="s">
        <v>1665</v>
      </c>
      <c r="H217" s="14" t="s">
        <v>1658</v>
      </c>
      <c r="I217" s="16">
        <v>58102</v>
      </c>
      <c r="J217" s="17">
        <v>30767</v>
      </c>
      <c r="K217" s="18">
        <f ca="1">IF(A217&lt;&gt;"",RANDBETWEEN(1,2000)," ")</f>
        <v>375</v>
      </c>
      <c r="L217" s="17" cm="1">
        <f t="array" ref="L217">IF(A217&lt;&gt;"",SUMPRODUCT(($E$2:$E$1303="Active") * (FK217 &gt;= $FM$2:$FM$1303) * (FK217 &lt;= $FN$2:$FN$1303) * (FL217 &gt;= $FO$2:$FO$1303) * (FL217 &lt;= $FP$2:$FP$1303)),"")</f>
        <v>1</v>
      </c>
      <c r="M217" s="17" cm="1">
        <f t="array" ref="M217">IF(A217&lt;&gt;"",SUMPRODUCT(($E$2:$E$1303="Active") * (FK217 &gt;= $FQ$2:$FQ$1303) * (FK217 &lt;= $FR$2:$FR$1303) * (FL217 &gt;= $FS$2:$FS$1303) * (FL217 &lt;= $FT$2:$FT$1303)),"")</f>
        <v>1</v>
      </c>
      <c r="N217" s="14" t="s">
        <v>287</v>
      </c>
      <c r="O217" s="14" t="s">
        <v>219</v>
      </c>
      <c r="P217" s="15" t="s">
        <v>1666</v>
      </c>
      <c r="Q217" s="14" t="s">
        <v>1667</v>
      </c>
      <c r="R217" s="15" t="s">
        <v>1668</v>
      </c>
      <c r="S217" s="14" t="s">
        <v>224</v>
      </c>
      <c r="T217" s="20" t="s">
        <v>224</v>
      </c>
      <c r="U217" s="21"/>
      <c r="V217" s="22"/>
      <c r="W217" s="22"/>
      <c r="X217" s="22"/>
      <c r="Y217" s="22"/>
      <c r="Z217" s="22"/>
      <c r="AA217" s="48"/>
      <c r="AB217" s="43">
        <v>45776.479166666664</v>
      </c>
      <c r="AC217" s="63">
        <v>45839</v>
      </c>
      <c r="AD217" s="25">
        <v>183</v>
      </c>
      <c r="AE217" s="25">
        <v>172</v>
      </c>
      <c r="AF217" s="26">
        <v>173</v>
      </c>
      <c r="AG217" s="20">
        <v>181</v>
      </c>
      <c r="AH217" s="22">
        <v>217</v>
      </c>
      <c r="AI217" s="26">
        <v>61</v>
      </c>
      <c r="AN217" s="27">
        <f>IF(COUNT(DV217,ES217,FJ217,GK217,HH217)&gt;0,AVERAGE(DV217,ES217,FJ217,GK217,HH217),"")</f>
        <v>0.20416666666666666</v>
      </c>
      <c r="AO217" s="28">
        <f>IF((E217&lt;&gt;""),COUNTA(AP217:BW217)+COUNTIF(T217,"No"),"")</f>
        <v>0</v>
      </c>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c r="BO217" s="29"/>
      <c r="BP217" s="29"/>
      <c r="BQ217" s="29"/>
      <c r="BR217" s="29"/>
      <c r="BS217" s="29"/>
      <c r="BT217" s="29"/>
      <c r="BU217" s="29"/>
      <c r="BV217" s="29"/>
      <c r="BW217" s="29"/>
      <c r="BX217" s="30">
        <v>44047</v>
      </c>
      <c r="BY217" s="30">
        <v>44061</v>
      </c>
      <c r="BZ217" s="14" t="s">
        <v>226</v>
      </c>
      <c r="CA217" s="30">
        <v>44062</v>
      </c>
      <c r="CB217" s="14" t="s">
        <v>227</v>
      </c>
      <c r="CC217" s="31">
        <v>43909</v>
      </c>
      <c r="CD217" s="32" t="s">
        <v>364</v>
      </c>
      <c r="CE217" s="33" t="s">
        <v>380</v>
      </c>
      <c r="CF217" s="33" t="s">
        <v>321</v>
      </c>
      <c r="CG217" s="29">
        <v>161</v>
      </c>
      <c r="CH217" s="29">
        <v>4</v>
      </c>
      <c r="CI217" s="29">
        <v>4</v>
      </c>
      <c r="CJ217" s="29">
        <v>18</v>
      </c>
      <c r="CK217" s="29">
        <v>1</v>
      </c>
      <c r="CL217" s="29">
        <v>1</v>
      </c>
      <c r="CM217" s="29">
        <v>0</v>
      </c>
      <c r="CN217" s="34">
        <f>IF(CJ217&gt;0,((CK217*0.125)+(CL217*0.25)+(CM217*1))/CJ217,"")</f>
        <v>2.0833333333333332E-2</v>
      </c>
      <c r="CO217" s="35">
        <v>44403</v>
      </c>
      <c r="CP217" s="35">
        <v>44412</v>
      </c>
      <c r="CQ217" s="20" t="s">
        <v>507</v>
      </c>
      <c r="CR217" s="35">
        <v>44440</v>
      </c>
      <c r="CS217" s="20" t="s">
        <v>232</v>
      </c>
      <c r="CT217" s="35">
        <v>44417</v>
      </c>
      <c r="CU217" s="35">
        <v>44532</v>
      </c>
      <c r="CV217" s="11" t="s">
        <v>228</v>
      </c>
      <c r="CW217" s="20" t="s">
        <v>233</v>
      </c>
      <c r="CX217" s="11" t="s">
        <v>234</v>
      </c>
      <c r="CY217" s="20">
        <v>97</v>
      </c>
      <c r="CZ217" s="36">
        <v>1</v>
      </c>
      <c r="DA217" s="36">
        <v>1</v>
      </c>
      <c r="DB217" s="36">
        <v>5</v>
      </c>
      <c r="DC217" s="36">
        <v>0</v>
      </c>
      <c r="DD217" s="36">
        <v>0</v>
      </c>
      <c r="DE217" s="36">
        <v>0</v>
      </c>
      <c r="DF217" s="36">
        <v>0</v>
      </c>
      <c r="DG217" s="36">
        <v>0</v>
      </c>
      <c r="DH217" s="37">
        <f>IF(DB217&gt;0,((DC217*0.125)+(DD217*0.25)+(DE217*0.25)+(DF217*1)+(DG217*1))/DB217,"")</f>
        <v>0</v>
      </c>
      <c r="DI217" s="35">
        <v>44835</v>
      </c>
      <c r="DJ217" s="20" t="s">
        <v>228</v>
      </c>
      <c r="DK217" s="20" t="s">
        <v>235</v>
      </c>
      <c r="DL217" s="20" t="s">
        <v>234</v>
      </c>
      <c r="DM217" s="20">
        <v>77</v>
      </c>
      <c r="DN217" s="20">
        <v>3</v>
      </c>
      <c r="DO217" s="20">
        <v>3</v>
      </c>
      <c r="DP217" s="20">
        <v>15</v>
      </c>
      <c r="DQ217" s="20">
        <v>0</v>
      </c>
      <c r="DR217" s="20">
        <v>1</v>
      </c>
      <c r="DS217" s="20">
        <v>0</v>
      </c>
      <c r="DT217" s="20">
        <v>0</v>
      </c>
      <c r="DU217" s="20">
        <v>0</v>
      </c>
      <c r="DV217" s="37" cm="1">
        <f t="array" ref="DV217">IF(AND(DI217:DP217&lt;&gt;""),((DQ217*0.125)+(DR217*0.25)+(DS217*0.25)+(DT217*1)+(DU217*1))/DP217,"")</f>
        <v>1.6666666666666666E-2</v>
      </c>
      <c r="EA217" s="35" t="s">
        <v>232</v>
      </c>
      <c r="EB217" s="38"/>
      <c r="EC217" s="35">
        <v>45265</v>
      </c>
      <c r="ED217" s="20" t="s">
        <v>228</v>
      </c>
      <c r="EE217" s="20" t="s">
        <v>247</v>
      </c>
      <c r="EF217" s="20">
        <v>96</v>
      </c>
      <c r="EG217" s="20">
        <v>1</v>
      </c>
      <c r="EH217" s="20">
        <v>1</v>
      </c>
      <c r="EI217" s="20">
        <v>5</v>
      </c>
      <c r="EJ217" s="20">
        <v>0</v>
      </c>
      <c r="EK217" s="20">
        <v>0</v>
      </c>
      <c r="EL217" s="20">
        <v>0</v>
      </c>
      <c r="EM217" s="20">
        <v>0</v>
      </c>
      <c r="EN217" s="20">
        <v>0</v>
      </c>
      <c r="EO217" s="20">
        <v>0</v>
      </c>
      <c r="EP217" s="20">
        <v>0</v>
      </c>
      <c r="EQ217" s="20">
        <v>1</v>
      </c>
      <c r="ER217" s="20">
        <v>1</v>
      </c>
      <c r="ES217" s="46">
        <f>IF(EI217&lt;&gt;"",((EJ217*0.125)+((EK217+EL217+EM217+EN217+EO217)*0.25)+((EP217+EQ217+ER217)*1))/EI217,"")</f>
        <v>0.4</v>
      </c>
      <c r="ET217" s="35">
        <v>45350</v>
      </c>
      <c r="EU217" s="20" t="s">
        <v>248</v>
      </c>
      <c r="EV217" s="20" t="s">
        <v>247</v>
      </c>
      <c r="EW217" s="20">
        <v>87</v>
      </c>
      <c r="EX217" s="20">
        <v>1</v>
      </c>
      <c r="EY217" s="20">
        <v>1</v>
      </c>
      <c r="EZ217" s="28">
        <v>5</v>
      </c>
      <c r="FA217" s="20">
        <v>0</v>
      </c>
      <c r="FB217" s="20">
        <v>0</v>
      </c>
      <c r="FC217" s="20">
        <v>0</v>
      </c>
      <c r="FD217" s="20">
        <v>0</v>
      </c>
      <c r="FE217" s="20">
        <v>0</v>
      </c>
      <c r="FF217" s="20">
        <v>0</v>
      </c>
      <c r="FG217" s="20">
        <v>2</v>
      </c>
      <c r="FH217" s="20">
        <v>0</v>
      </c>
      <c r="FI217" s="20">
        <v>0</v>
      </c>
      <c r="FJ217" s="46">
        <f>IF(EZ217&lt;&gt;"",((FA217*0.125)+((FB217+FC217+FD217+FE217+FF217)*0.25)+((FG217+FH217+FI217)*1))/EZ217,"")</f>
        <v>0.4</v>
      </c>
      <c r="FK217" s="39">
        <v>46.925828000000003</v>
      </c>
      <c r="FL217" s="39">
        <v>-96.828912000000003</v>
      </c>
      <c r="FM217" s="39">
        <v>46.56400257617787</v>
      </c>
      <c r="FN217" s="39">
        <v>47.287653423822135</v>
      </c>
      <c r="FO217" s="39">
        <v>-97.358714044721737</v>
      </c>
      <c r="FP217" s="39">
        <v>-96.299109955278269</v>
      </c>
      <c r="FQ217" s="39">
        <v>46.202177152355738</v>
      </c>
      <c r="FR217" s="39">
        <v>47.649478847644268</v>
      </c>
      <c r="FS217" s="39">
        <v>-97.888516089443485</v>
      </c>
      <c r="FT217" s="39">
        <v>-95.76930791055652</v>
      </c>
      <c r="FU217" s="35">
        <v>45761</v>
      </c>
      <c r="FV217" s="20" t="s">
        <v>248</v>
      </c>
      <c r="FW217" s="20" t="s">
        <v>258</v>
      </c>
      <c r="FX217" s="20">
        <v>192</v>
      </c>
      <c r="FY217" s="20">
        <v>1</v>
      </c>
      <c r="FZ217" s="20">
        <v>1</v>
      </c>
      <c r="GA217" s="20">
        <v>16</v>
      </c>
      <c r="GB217" s="20">
        <v>0</v>
      </c>
      <c r="GC217" s="20">
        <v>0</v>
      </c>
      <c r="GD217" s="20">
        <v>0</v>
      </c>
      <c r="GE217" s="20">
        <v>0</v>
      </c>
      <c r="GF217" s="20">
        <v>0</v>
      </c>
      <c r="GG217" s="20">
        <v>0</v>
      </c>
      <c r="GH217" s="20">
        <v>0</v>
      </c>
      <c r="GI217" s="20">
        <v>0</v>
      </c>
      <c r="GJ217" s="20">
        <v>0</v>
      </c>
      <c r="GK217" s="34">
        <f>IF(GA217&lt;&gt;"",((GB217*0.125)+((GC217+GD217+GE217+GF217+GG217)*0.25)+((GH217+GI217+GJ217)*1))/GA217,"")</f>
        <v>0</v>
      </c>
      <c r="GN217"/>
      <c r="GO217" s="64"/>
      <c r="GP217" s="20" t="s">
        <v>232</v>
      </c>
      <c r="HH217" s="34" t="str">
        <f>IF(GX217&lt;&gt;"",((GY217*0.125)+((GZ217+HA217+HB217+HC217+HD217)*0.25)+((HE217+HF217+HG217)*1))/GX217,"")</f>
        <v/>
      </c>
    </row>
    <row r="218" spans="1:216" ht="15" hidden="1" customHeight="1" x14ac:dyDescent="0.35">
      <c r="A218" s="11" t="s">
        <v>1669</v>
      </c>
      <c r="B218" s="12" t="s">
        <v>1670</v>
      </c>
      <c r="C218" s="13">
        <v>43829</v>
      </c>
      <c r="D218" s="13">
        <v>45849</v>
      </c>
      <c r="E218" s="14" t="s">
        <v>1420</v>
      </c>
      <c r="F218" s="15" t="s">
        <v>1671</v>
      </c>
      <c r="G218" s="15" t="s">
        <v>1672</v>
      </c>
      <c r="H218" s="14" t="s">
        <v>1673</v>
      </c>
      <c r="I218" s="16">
        <v>78229</v>
      </c>
      <c r="J218" s="17">
        <v>33135</v>
      </c>
      <c r="K218" s="18">
        <f ca="1">IF(A218&lt;&gt;"",RANDBETWEEN(1,2000)," ")</f>
        <v>919</v>
      </c>
      <c r="L218" s="17" cm="1">
        <f t="array" ref="L218">IF(A218&lt;&gt;"",SUMPRODUCT(($E$2:$E$1303="Active") * (FK218 &gt;= $FM$2:$FM$1303) * (FK218 &lt;= $FN$2:$FN$1303) * (FL218 &gt;= $FO$2:$FO$1303) * (FL218 &lt;= $FP$2:$FP$1303)),"")</f>
        <v>4</v>
      </c>
      <c r="M218" s="17" cm="1">
        <f t="array" ref="M218">IF(A218&lt;&gt;"",SUMPRODUCT(($E$2:$E$1303="Active") * (FK218 &gt;= $FQ$2:$FQ$1303) * (FK218 &lt;= $FR$2:$FR$1303) * (FL218 &gt;= $FS$2:$FS$1303) * (FL218 &lt;= $FT$2:$FT$1303)),"")</f>
        <v>4</v>
      </c>
      <c r="N218" s="14" t="s">
        <v>218</v>
      </c>
      <c r="O218" s="14" t="s">
        <v>316</v>
      </c>
      <c r="P218" s="15" t="s">
        <v>1674</v>
      </c>
      <c r="Q218" s="14" t="s">
        <v>1675</v>
      </c>
      <c r="R218" s="15" t="s">
        <v>1676</v>
      </c>
      <c r="S218" s="14" t="s">
        <v>223</v>
      </c>
      <c r="T218" s="20" t="s">
        <v>224</v>
      </c>
      <c r="U218" s="21"/>
      <c r="V218" s="22"/>
      <c r="W218" s="22"/>
      <c r="X218" s="22"/>
      <c r="Y218" s="22"/>
      <c r="Z218" s="22"/>
      <c r="AA218" s="48"/>
      <c r="AB218" s="43">
        <v>45778.65625</v>
      </c>
      <c r="AC218" s="63">
        <v>45839</v>
      </c>
      <c r="AD218" s="25">
        <v>140</v>
      </c>
      <c r="AE218" s="25">
        <v>289</v>
      </c>
      <c r="AF218" s="26">
        <v>232</v>
      </c>
      <c r="AG218" s="20">
        <v>242</v>
      </c>
      <c r="AH218" s="22">
        <v>175</v>
      </c>
      <c r="AI218" s="26">
        <v>60</v>
      </c>
      <c r="AN218" s="27">
        <f>IF(COUNT(DV218,ES218,FJ218,GK218,HH218)&gt;0,AVERAGE(DV218,ES218,FJ218,GK218,HH218),"")</f>
        <v>0.14618055555555556</v>
      </c>
      <c r="AO218" s="28">
        <f>IF((E218&lt;&gt;""),COUNTA(AP218:BW218)+COUNTIF(T218,"No"),"")</f>
        <v>0</v>
      </c>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29"/>
      <c r="BO218" s="29"/>
      <c r="BP218" s="29"/>
      <c r="BQ218" s="29"/>
      <c r="BR218" s="29"/>
      <c r="BS218" s="29"/>
      <c r="BT218" s="29"/>
      <c r="BU218" s="29"/>
      <c r="BV218" s="29"/>
      <c r="BW218" s="29"/>
      <c r="BX218" s="30">
        <v>44147</v>
      </c>
      <c r="BY218" s="30">
        <v>44151</v>
      </c>
      <c r="BZ218" s="14" t="s">
        <v>248</v>
      </c>
      <c r="CA218" s="30">
        <v>44175</v>
      </c>
      <c r="CB218" s="14" t="s">
        <v>316</v>
      </c>
      <c r="CC218" s="31">
        <v>44176</v>
      </c>
      <c r="CD218" s="32" t="s">
        <v>228</v>
      </c>
      <c r="CE218" s="33" t="s">
        <v>320</v>
      </c>
      <c r="CF218" s="33" t="s">
        <v>321</v>
      </c>
      <c r="CG218" s="29">
        <v>100</v>
      </c>
      <c r="CH218" s="29">
        <v>3</v>
      </c>
      <c r="CI218" s="29">
        <v>3</v>
      </c>
      <c r="CJ218" s="29">
        <v>10</v>
      </c>
      <c r="CK218" s="29">
        <v>0</v>
      </c>
      <c r="CL218" s="29">
        <v>1</v>
      </c>
      <c r="CM218" s="29">
        <v>4</v>
      </c>
      <c r="CN218" s="34">
        <f>IF(CJ218&gt;0,((CK218*0.125)+(CL218*0.25)+(CM218*1))/CJ218,"")</f>
        <v>0.42499999999999999</v>
      </c>
      <c r="CO218" s="35">
        <v>44324</v>
      </c>
      <c r="CP218" s="35">
        <v>44344</v>
      </c>
      <c r="CQ218" s="20" t="s">
        <v>322</v>
      </c>
      <c r="CR218" s="35">
        <v>44348</v>
      </c>
      <c r="CS218" s="20" t="s">
        <v>316</v>
      </c>
      <c r="CT218" s="35" t="s">
        <v>323</v>
      </c>
      <c r="CU218" s="35">
        <v>44483</v>
      </c>
      <c r="CV218" s="11" t="s">
        <v>248</v>
      </c>
      <c r="CW218" s="11" t="s">
        <v>324</v>
      </c>
      <c r="CX218" s="11" t="s">
        <v>325</v>
      </c>
      <c r="CY218" s="20">
        <v>162</v>
      </c>
      <c r="CZ218" s="36">
        <v>3</v>
      </c>
      <c r="DA218" s="36">
        <v>3</v>
      </c>
      <c r="DB218" s="36">
        <v>15</v>
      </c>
      <c r="DC218" s="36">
        <v>0</v>
      </c>
      <c r="DD218" s="36">
        <v>0</v>
      </c>
      <c r="DE218" s="36">
        <v>1</v>
      </c>
      <c r="DF218" s="36">
        <v>2</v>
      </c>
      <c r="DG218" s="36">
        <v>1</v>
      </c>
      <c r="DH218" s="37">
        <f>IF(DB218&lt;&gt;"",((DC218*0.125)+(DD218*0.25)+(DE218*0.25)+(DF218*1)+(DG218*1))/DB218,"")</f>
        <v>0.21666666666666667</v>
      </c>
      <c r="DI218" s="35">
        <v>44795</v>
      </c>
      <c r="DJ218" s="20" t="s">
        <v>248</v>
      </c>
      <c r="DK218" s="20" t="s">
        <v>235</v>
      </c>
      <c r="DL218" s="20" t="s">
        <v>234</v>
      </c>
      <c r="DM218" s="20">
        <v>82</v>
      </c>
      <c r="DN218" s="20">
        <v>3</v>
      </c>
      <c r="DO218" s="20">
        <v>3</v>
      </c>
      <c r="DP218" s="20">
        <v>15</v>
      </c>
      <c r="DQ218" s="20">
        <v>0</v>
      </c>
      <c r="DR218" s="20">
        <v>2</v>
      </c>
      <c r="DS218" s="20">
        <v>0</v>
      </c>
      <c r="DT218" s="20">
        <v>0</v>
      </c>
      <c r="DU218" s="20">
        <v>1</v>
      </c>
      <c r="DV218" s="37" cm="1">
        <f t="array" ref="DV218">IF(AND(DI218:DP218&lt;&gt;""),((DQ218*0.125)+(DR218*0.25)+(DS218*0.25)+(DT218*1)+(DU218*1))/DP218,"")</f>
        <v>0.1</v>
      </c>
      <c r="DW218" s="35">
        <v>44968</v>
      </c>
      <c r="DX218" s="35">
        <v>44970</v>
      </c>
      <c r="DY218" s="20" t="s">
        <v>322</v>
      </c>
      <c r="DZ218" s="35">
        <v>44973</v>
      </c>
      <c r="EA218" s="35" t="s">
        <v>316</v>
      </c>
      <c r="EB218" s="38" t="s">
        <v>323</v>
      </c>
      <c r="EC218" s="35">
        <v>45142</v>
      </c>
      <c r="ED218" s="20" t="s">
        <v>248</v>
      </c>
      <c r="EE218" s="20" t="s">
        <v>247</v>
      </c>
      <c r="EF218" s="20">
        <v>142</v>
      </c>
      <c r="EG218" s="20">
        <v>4</v>
      </c>
      <c r="EH218" s="20">
        <v>4</v>
      </c>
      <c r="EI218" s="20">
        <v>20</v>
      </c>
      <c r="EJ218" s="20">
        <v>0</v>
      </c>
      <c r="EK218" s="20">
        <v>1</v>
      </c>
      <c r="EL218" s="20">
        <v>0</v>
      </c>
      <c r="EM218" s="20">
        <v>0</v>
      </c>
      <c r="EN218" s="20">
        <v>0</v>
      </c>
      <c r="EO218" s="20">
        <v>0</v>
      </c>
      <c r="EP218" s="20">
        <v>3</v>
      </c>
      <c r="EQ218" s="20">
        <v>0</v>
      </c>
      <c r="ER218" s="20">
        <v>2</v>
      </c>
      <c r="ES218" s="46">
        <f>IF(EI218&lt;&gt;"",((EJ218*0.125)+((EK218+EL218+EM218+EN218+EO218)*0.25)+((EP218+EQ218+ER218)*1))/EI218,"")</f>
        <v>0.26250000000000001</v>
      </c>
      <c r="ET218" s="35">
        <v>45377</v>
      </c>
      <c r="EU218" s="20" t="s">
        <v>228</v>
      </c>
      <c r="EV218" s="20" t="s">
        <v>247</v>
      </c>
      <c r="EW218" s="20">
        <v>114</v>
      </c>
      <c r="EX218" s="20">
        <v>5</v>
      </c>
      <c r="EY218" s="20">
        <v>3</v>
      </c>
      <c r="EZ218" s="28">
        <v>9</v>
      </c>
      <c r="FA218" s="20">
        <v>0</v>
      </c>
      <c r="FB218" s="20">
        <v>0</v>
      </c>
      <c r="FC218" s="20">
        <v>0</v>
      </c>
      <c r="FD218" s="20">
        <v>0</v>
      </c>
      <c r="FE218" s="20">
        <v>0</v>
      </c>
      <c r="FF218" s="20">
        <v>0</v>
      </c>
      <c r="FG218" s="20">
        <v>1</v>
      </c>
      <c r="FH218" s="20">
        <v>1</v>
      </c>
      <c r="FI218" s="20">
        <v>0</v>
      </c>
      <c r="FJ218" s="34">
        <f>IF(EZ218&lt;&gt;"",((FA218*0.125)+((FB218+FC218+FD218+FE218+FF218)*0.25)+((FG218+FH218+FI218)*1))/EZ218,"")</f>
        <v>0.22222222222222221</v>
      </c>
      <c r="FK218" s="39">
        <v>29.507860999999998</v>
      </c>
      <c r="FL218" s="39">
        <v>-98.574895999999995</v>
      </c>
      <c r="FM218" s="39">
        <v>29.146035576177866</v>
      </c>
      <c r="FN218" s="39">
        <v>29.869686423822131</v>
      </c>
      <c r="FO218" s="39">
        <v>-98.990649602245938</v>
      </c>
      <c r="FP218" s="39">
        <v>-98.159142397754053</v>
      </c>
      <c r="FQ218" s="39">
        <v>28.784210152355733</v>
      </c>
      <c r="FR218" s="39">
        <v>30.231511847644263</v>
      </c>
      <c r="FS218" s="39">
        <v>-99.40640320449188</v>
      </c>
      <c r="FT218" s="39">
        <v>-97.74338879550811</v>
      </c>
      <c r="FU218" s="35">
        <v>45748</v>
      </c>
      <c r="FV218" s="20" t="s">
        <v>248</v>
      </c>
      <c r="FW218" s="20" t="s">
        <v>258</v>
      </c>
      <c r="FX218" s="20">
        <v>99</v>
      </c>
      <c r="FY218" s="20">
        <v>4</v>
      </c>
      <c r="FZ218" s="20">
        <v>4</v>
      </c>
      <c r="GA218" s="20">
        <v>8</v>
      </c>
      <c r="GB218" s="20">
        <v>0</v>
      </c>
      <c r="GC218" s="20">
        <v>0</v>
      </c>
      <c r="GD218" s="20">
        <v>0</v>
      </c>
      <c r="GE218" s="20">
        <v>0</v>
      </c>
      <c r="GF218" s="20">
        <v>0</v>
      </c>
      <c r="GG218" s="20">
        <v>0</v>
      </c>
      <c r="GH218" s="20">
        <v>0</v>
      </c>
      <c r="GI218" s="20">
        <v>0</v>
      </c>
      <c r="GJ218" s="20">
        <v>0</v>
      </c>
      <c r="GK218" s="34">
        <f>IF(GA218&lt;&gt;"",((GB218*0.125)+((GC218+GD218+GE218+GF218+GG218)*0.25)+((GH218+GI218+GJ218)*1))/GA218,"")</f>
        <v>0</v>
      </c>
      <c r="GN218"/>
      <c r="GO218" s="64"/>
      <c r="GP218" s="20" t="s">
        <v>316</v>
      </c>
      <c r="GQ218" s="35" t="s">
        <v>323</v>
      </c>
      <c r="HH218" s="34" t="str">
        <f>IF(GX218&lt;&gt;"",((GY218*0.125)+((GZ218+HA218+HB218+HC218+HD218)*0.25)+((HE218+HF218+HG218)*1))/GX218,"")</f>
        <v/>
      </c>
    </row>
    <row r="219" spans="1:216" ht="15" hidden="1" customHeight="1" x14ac:dyDescent="0.35">
      <c r="A219" s="11" t="s">
        <v>1677</v>
      </c>
      <c r="B219" s="12" t="s">
        <v>1678</v>
      </c>
      <c r="C219" s="13">
        <v>44215</v>
      </c>
      <c r="D219" s="13">
        <v>45821</v>
      </c>
      <c r="E219" s="11" t="s">
        <v>1420</v>
      </c>
      <c r="F219" s="19" t="s">
        <v>1679</v>
      </c>
      <c r="G219" s="19" t="s">
        <v>1680</v>
      </c>
      <c r="H219" s="11" t="s">
        <v>1431</v>
      </c>
      <c r="I219" s="42">
        <v>17070</v>
      </c>
      <c r="J219" s="17">
        <v>16359</v>
      </c>
      <c r="K219" s="18">
        <f ca="1">IF(A219&lt;&gt;"",RANDBETWEEN(1,2000)," ")</f>
        <v>1456</v>
      </c>
      <c r="L219" s="17" cm="1">
        <f t="array" ref="L219">IF(A219&lt;&gt;"",SUMPRODUCT(($E$2:$E$1303="Active") * (FK219 &gt;= $FM$2:$FM$1303) * (FK219 &lt;= $FN$2:$FN$1303) * (FL219 &gt;= $FO$2:$FO$1303) * (FL219 &lt;= $FP$2:$FP$1303)),"")</f>
        <v>1</v>
      </c>
      <c r="M219" s="17" cm="1">
        <f t="array" ref="M219">IF(A219&lt;&gt;"",SUMPRODUCT(($E$2:$E$1303="Active") * (FK219 &gt;= $FQ$2:$FQ$1303) * (FK219 &lt;= $FR$2:$FR$1303) * (FL219 &gt;= $FS$2:$FS$1303) * (FL219 &lt;= $FT$2:$FT$1303)),"")</f>
        <v>3</v>
      </c>
      <c r="N219" s="11" t="s">
        <v>287</v>
      </c>
      <c r="O219" s="14" t="s">
        <v>219</v>
      </c>
      <c r="P219" s="19" t="s">
        <v>1681</v>
      </c>
      <c r="Q219" s="11" t="s">
        <v>1682</v>
      </c>
      <c r="R219" s="19" t="s">
        <v>1683</v>
      </c>
      <c r="S219" s="11" t="s">
        <v>224</v>
      </c>
      <c r="T219" s="20" t="s">
        <v>224</v>
      </c>
      <c r="U219" s="21"/>
      <c r="V219" s="22"/>
      <c r="W219" s="22"/>
      <c r="X219" s="22"/>
      <c r="Y219" s="22"/>
      <c r="Z219" s="22"/>
      <c r="AA219" s="48"/>
      <c r="AB219" s="43">
        <v>45805.604166666664</v>
      </c>
      <c r="AC219" s="63">
        <v>45748</v>
      </c>
      <c r="AD219" s="25">
        <v>82</v>
      </c>
      <c r="AE219" s="25">
        <v>101</v>
      </c>
      <c r="AF219" s="26">
        <v>240</v>
      </c>
      <c r="AG219" s="20">
        <v>212</v>
      </c>
      <c r="AH219" s="22">
        <v>132</v>
      </c>
      <c r="AI219" s="26">
        <v>70</v>
      </c>
      <c r="AN219" s="27">
        <f>IF(COUNT(DV219,ES219,FJ219,GK219,HH219)&gt;0,AVERAGE(DV219,ES219,FJ219,GK219,HH219),"")</f>
        <v>0.10000000000000002</v>
      </c>
      <c r="AO219" s="28">
        <f>IF((E219&lt;&gt;""),COUNTA(AP219:BW219)+COUNTIF(T219,"No"),"")</f>
        <v>0</v>
      </c>
      <c r="BX219" s="44">
        <v>43860</v>
      </c>
      <c r="CN219" s="34" t="str">
        <f>IF(CJ219&gt;0,((CK219*0.125)+(CL219*0.25)+(CM219*1))/CJ219,"")</f>
        <v/>
      </c>
      <c r="CO219" s="35">
        <v>44425</v>
      </c>
      <c r="CP219" s="35">
        <v>44431</v>
      </c>
      <c r="CQ219" s="20" t="s">
        <v>507</v>
      </c>
      <c r="CR219" s="35">
        <v>44440</v>
      </c>
      <c r="CS219" s="20" t="s">
        <v>232</v>
      </c>
      <c r="CT219" s="35">
        <v>44432</v>
      </c>
      <c r="CU219" s="35">
        <v>44539</v>
      </c>
      <c r="CV219" s="20" t="s">
        <v>228</v>
      </c>
      <c r="CW219" s="11" t="s">
        <v>233</v>
      </c>
      <c r="CX219" s="11" t="s">
        <v>234</v>
      </c>
      <c r="CY219" s="20">
        <v>43</v>
      </c>
      <c r="CZ219" s="36">
        <v>2</v>
      </c>
      <c r="DA219" s="36">
        <v>2</v>
      </c>
      <c r="DB219" s="36">
        <v>9</v>
      </c>
      <c r="DC219" s="36">
        <v>1</v>
      </c>
      <c r="DD219" s="36">
        <v>0</v>
      </c>
      <c r="DE219" s="36">
        <v>0</v>
      </c>
      <c r="DF219" s="36">
        <v>0</v>
      </c>
      <c r="DG219" s="36">
        <v>0</v>
      </c>
      <c r="DH219" s="37">
        <f>IF(DB219&gt;0,((DC219*0.125)+(DD219*0.25)+(DE219*0.25)+(DF219*1)+(DG219*1))/DB219,"")</f>
        <v>1.3888888888888888E-2</v>
      </c>
      <c r="DI219" s="35">
        <v>44866</v>
      </c>
      <c r="DJ219" s="20" t="s">
        <v>228</v>
      </c>
      <c r="DK219" s="20" t="s">
        <v>235</v>
      </c>
      <c r="DL219" s="20" t="s">
        <v>234</v>
      </c>
      <c r="DM219" s="20">
        <v>122</v>
      </c>
      <c r="DN219" s="20">
        <v>3</v>
      </c>
      <c r="DO219" s="20">
        <v>3</v>
      </c>
      <c r="DP219" s="20">
        <v>15</v>
      </c>
      <c r="DQ219" s="20">
        <v>0</v>
      </c>
      <c r="DR219" s="20">
        <v>0</v>
      </c>
      <c r="DS219" s="20">
        <v>0</v>
      </c>
      <c r="DT219" s="20">
        <v>1</v>
      </c>
      <c r="DU219" s="20">
        <v>0</v>
      </c>
      <c r="DV219" s="37" cm="1">
        <f t="array" ref="DV219">IF(AND(DI219:DP219&lt;&gt;""),((DQ219*0.125)+(DR219*0.25)+(DS219*0.25)+(DT219*1)+(DU219*1))/DP219,"")</f>
        <v>6.6666666666666666E-2</v>
      </c>
      <c r="DW219" s="35">
        <v>45083</v>
      </c>
      <c r="DX219" s="35">
        <v>45085</v>
      </c>
      <c r="DY219" s="20" t="s">
        <v>237</v>
      </c>
      <c r="DZ219" s="35">
        <v>45086</v>
      </c>
      <c r="EA219" s="35" t="s">
        <v>232</v>
      </c>
      <c r="EB219" s="38">
        <v>45093</v>
      </c>
      <c r="EC219" s="35">
        <v>45289</v>
      </c>
      <c r="ED219" s="20" t="s">
        <v>228</v>
      </c>
      <c r="EE219" s="20" t="s">
        <v>247</v>
      </c>
      <c r="EF219" s="20">
        <v>118</v>
      </c>
      <c r="EG219" s="20">
        <v>3</v>
      </c>
      <c r="EH219" s="20">
        <v>3</v>
      </c>
      <c r="EI219" s="20">
        <v>15</v>
      </c>
      <c r="EJ219" s="20">
        <v>0</v>
      </c>
      <c r="EK219" s="20">
        <v>0</v>
      </c>
      <c r="EL219" s="20">
        <v>2</v>
      </c>
      <c r="EM219" s="20">
        <v>0</v>
      </c>
      <c r="EN219" s="20">
        <v>0</v>
      </c>
      <c r="EO219" s="20">
        <v>0</v>
      </c>
      <c r="EP219" s="20">
        <v>0</v>
      </c>
      <c r="EQ219" s="20">
        <v>0</v>
      </c>
      <c r="ER219" s="20">
        <v>0</v>
      </c>
      <c r="ES219" s="34">
        <f>IF(EI219&lt;&gt;"",((EJ219*0.125)+((EK219+EL219+EM219+EN219+EO219)*0.25)+((EP219+EQ219+ER219)*1))/EI219,"")</f>
        <v>3.3333333333333333E-2</v>
      </c>
      <c r="ET219" s="35">
        <v>45488</v>
      </c>
      <c r="EU219" s="20" t="s">
        <v>248</v>
      </c>
      <c r="EV219" s="20" t="s">
        <v>234</v>
      </c>
      <c r="EW219" s="20">
        <v>62</v>
      </c>
      <c r="EX219" s="20">
        <v>2</v>
      </c>
      <c r="EY219" s="20">
        <v>2</v>
      </c>
      <c r="EZ219" s="20">
        <v>5</v>
      </c>
      <c r="FA219" s="20">
        <v>0</v>
      </c>
      <c r="FB219" s="20">
        <v>0</v>
      </c>
      <c r="FC219" s="20">
        <v>0</v>
      </c>
      <c r="FD219" s="20">
        <v>0</v>
      </c>
      <c r="FE219" s="20">
        <v>0</v>
      </c>
      <c r="FF219" s="20">
        <v>0</v>
      </c>
      <c r="FG219" s="20">
        <v>0</v>
      </c>
      <c r="FH219" s="20">
        <v>1</v>
      </c>
      <c r="FI219" s="20">
        <v>0</v>
      </c>
      <c r="FJ219" s="34">
        <f>IF(EZ219&lt;&gt;"",((FA219*0.125)+((FB219+FC219+FD219+FE219+FF219)*0.25)+((FG219+FH219+FI219)*1))/EZ219,"")</f>
        <v>0.2</v>
      </c>
      <c r="FK219" s="39">
        <v>40.207284000000001</v>
      </c>
      <c r="FL219" s="39">
        <v>-76.860140000000001</v>
      </c>
      <c r="FM219" s="39">
        <v>39.845458576177869</v>
      </c>
      <c r="FN219" s="39">
        <v>40.569109423822134</v>
      </c>
      <c r="FO219" s="39">
        <v>-77.333910862044519</v>
      </c>
      <c r="FP219" s="39">
        <v>-76.386369137955484</v>
      </c>
      <c r="FQ219" s="39">
        <v>39.483633152355736</v>
      </c>
      <c r="FR219" s="39">
        <v>40.930934847644266</v>
      </c>
      <c r="FS219" s="39">
        <v>-77.807681724089036</v>
      </c>
      <c r="FT219" s="39">
        <v>-75.912598275910966</v>
      </c>
      <c r="FU219" s="35"/>
      <c r="GK219" s="34" t="str">
        <f>IF(GA219&lt;&gt;"",((GB219*0.125)+((GC219+GD219+GE219+GF219+GG219)*0.25)+((GH219+GI219+GJ219)*1))/GA219,"")</f>
        <v/>
      </c>
      <c r="GN219"/>
      <c r="GO219" s="64"/>
      <c r="GP219" s="20" t="s">
        <v>232</v>
      </c>
      <c r="HH219" s="34" t="str">
        <f>IF(GX219&lt;&gt;"",((GY219*0.125)+((GZ219+HA219+HB219+HC219+HD219)*0.25)+((HE219+HF219+HG219)*1))/GX219,"")</f>
        <v/>
      </c>
    </row>
    <row r="220" spans="1:216" ht="15" hidden="1" customHeight="1" x14ac:dyDescent="0.35">
      <c r="A220" s="11" t="s">
        <v>1684</v>
      </c>
      <c r="B220" s="12" t="s">
        <v>1685</v>
      </c>
      <c r="C220" s="43">
        <v>44581</v>
      </c>
      <c r="D220" s="13">
        <v>45821</v>
      </c>
      <c r="E220" s="11" t="s">
        <v>1420</v>
      </c>
      <c r="F220" s="19" t="s">
        <v>1686</v>
      </c>
      <c r="G220" s="19" t="s">
        <v>1687</v>
      </c>
      <c r="H220" s="11" t="s">
        <v>1688</v>
      </c>
      <c r="I220" s="42">
        <v>60018</v>
      </c>
      <c r="J220" s="17">
        <v>30051</v>
      </c>
      <c r="K220" s="18">
        <f ca="1">IF(A220&lt;&gt;"",RANDBETWEEN(1,2000)," ")</f>
        <v>822</v>
      </c>
      <c r="L220" s="17" cm="1">
        <f t="array" ref="L220">IF(A220&lt;&gt;"",SUMPRODUCT(($E$2:$E$1303="Active") * (FK220 &gt;= $FM$2:$FM$1303) * (FK220 &lt;= $FN$2:$FN$1303) * (FL220 &gt;= $FO$2:$FO$1303) * (FL220 &lt;= $FP$2:$FP$1303)),"")</f>
        <v>8</v>
      </c>
      <c r="M220" s="17" cm="1">
        <f t="array" ref="M220">IF(A220&lt;&gt;"",SUMPRODUCT(($E$2:$E$1303="Active") * (FK220 &gt;= $FQ$2:$FQ$1303) * (FK220 &lt;= $FR$2:$FR$1303) * (FL220 &gt;= $FS$2:$FS$1303) * (FL220 &lt;= $FT$2:$FT$1303)),"")</f>
        <v>14</v>
      </c>
      <c r="N220" s="11" t="s">
        <v>218</v>
      </c>
      <c r="O220" s="11" t="s">
        <v>242</v>
      </c>
      <c r="P220" s="19" t="s">
        <v>1689</v>
      </c>
      <c r="Q220" s="11" t="s">
        <v>1690</v>
      </c>
      <c r="R220" s="19" t="s">
        <v>1691</v>
      </c>
      <c r="S220" s="11" t="s">
        <v>224</v>
      </c>
      <c r="T220" s="20" t="s">
        <v>224</v>
      </c>
      <c r="U220" s="21"/>
      <c r="V220" s="22"/>
      <c r="W220" s="22"/>
      <c r="X220" s="22"/>
      <c r="Y220" s="22"/>
      <c r="Z220" s="22"/>
      <c r="AA220" s="48"/>
      <c r="AB220" s="43">
        <v>45808.541666666664</v>
      </c>
      <c r="AC220" s="63">
        <v>45748</v>
      </c>
      <c r="AD220" s="25">
        <v>0</v>
      </c>
      <c r="AE220" s="25">
        <v>0</v>
      </c>
      <c r="AF220" s="26">
        <v>290</v>
      </c>
      <c r="AG220" s="20">
        <v>378</v>
      </c>
      <c r="AH220" s="22">
        <v>448</v>
      </c>
      <c r="AI220" s="26">
        <v>247</v>
      </c>
      <c r="AN220" s="27">
        <f>IF(COUNT(DV220,ES220,FJ220,GK220,HH220)&gt;0,AVERAGE(DV220,ES220,FJ220,GK220,HH220),"")</f>
        <v>0.12310606060606061</v>
      </c>
      <c r="AO220" s="28">
        <f>IF((E220&lt;&gt;""),COUNTA(AP220:BW220)+COUNTIF(T220,"No"),"")</f>
        <v>0</v>
      </c>
      <c r="CN220" s="34" t="str">
        <f>IF(CJ220&gt;0,((CK220*0.125)+(CL220*0.25)+(CM220*1))/CJ220,"")</f>
        <v/>
      </c>
      <c r="CS220" s="20" t="s">
        <v>323</v>
      </c>
      <c r="CT220" s="35" t="s">
        <v>323</v>
      </c>
      <c r="DH220" s="37" t="str">
        <f>IF(DB220&gt;0,((DC220*0.125)+(DD220*0.25)+(DE220*0.25)+(DF220*1)+(DG220*1))/DB220,"")</f>
        <v/>
      </c>
      <c r="DI220" s="35">
        <v>44908</v>
      </c>
      <c r="DJ220" s="20" t="s">
        <v>248</v>
      </c>
      <c r="DK220" s="20" t="s">
        <v>235</v>
      </c>
      <c r="DL220" s="20" t="s">
        <v>234</v>
      </c>
      <c r="DM220" s="20">
        <v>142</v>
      </c>
      <c r="DN220" s="20">
        <v>3</v>
      </c>
      <c r="DO220" s="20">
        <v>3</v>
      </c>
      <c r="DP220" s="20">
        <v>15</v>
      </c>
      <c r="DQ220" s="20">
        <v>0</v>
      </c>
      <c r="DR220" s="20">
        <v>0</v>
      </c>
      <c r="DS220" s="20">
        <v>1</v>
      </c>
      <c r="DT220" s="20">
        <v>0</v>
      </c>
      <c r="DU220" s="20">
        <v>0</v>
      </c>
      <c r="DV220" s="37">
        <v>0</v>
      </c>
      <c r="DW220" s="35">
        <v>45461</v>
      </c>
      <c r="DX220" s="35">
        <v>45490</v>
      </c>
      <c r="DY220" s="20" t="s">
        <v>237</v>
      </c>
      <c r="DZ220" s="35">
        <v>45490</v>
      </c>
      <c r="EA220" s="35" t="s">
        <v>232</v>
      </c>
      <c r="EB220" s="38">
        <v>45499</v>
      </c>
      <c r="EC220" s="35">
        <v>45290</v>
      </c>
      <c r="ED220" s="20" t="s">
        <v>228</v>
      </c>
      <c r="EE220" s="20" t="s">
        <v>247</v>
      </c>
      <c r="EF220" s="20">
        <v>392</v>
      </c>
      <c r="EG220" s="20">
        <v>3</v>
      </c>
      <c r="EH220" s="20">
        <v>3</v>
      </c>
      <c r="EI220" s="20">
        <v>11</v>
      </c>
      <c r="EJ220" s="20">
        <v>0</v>
      </c>
      <c r="EK220" s="20">
        <v>0</v>
      </c>
      <c r="EL220" s="20">
        <v>0</v>
      </c>
      <c r="EM220" s="20">
        <v>0</v>
      </c>
      <c r="EN220" s="20">
        <v>0</v>
      </c>
      <c r="EO220" s="20">
        <v>0</v>
      </c>
      <c r="EP220" s="20">
        <v>0</v>
      </c>
      <c r="EQ220" s="20">
        <v>1</v>
      </c>
      <c r="ER220" s="20">
        <v>1</v>
      </c>
      <c r="ES220" s="34">
        <f>IF(EI220&lt;&gt;"",((EJ220*0.125)+((EK220+EL220+EM220+EN220+EO220)*0.25)+((EP220+EQ220+ER220)*1))/EI220,"")</f>
        <v>0.18181818181818182</v>
      </c>
      <c r="ET220" s="35">
        <v>45405</v>
      </c>
      <c r="EU220" s="20" t="s">
        <v>248</v>
      </c>
      <c r="EV220" s="20" t="s">
        <v>247</v>
      </c>
      <c r="EW220" s="20">
        <v>200</v>
      </c>
      <c r="EX220" s="20">
        <v>3</v>
      </c>
      <c r="EY220" s="20">
        <v>3</v>
      </c>
      <c r="EZ220" s="28">
        <v>20</v>
      </c>
      <c r="FA220" s="20">
        <v>0</v>
      </c>
      <c r="FB220" s="20">
        <v>0</v>
      </c>
      <c r="FC220" s="20">
        <v>0</v>
      </c>
      <c r="FD220" s="20">
        <v>3</v>
      </c>
      <c r="FE220" s="20">
        <v>0</v>
      </c>
      <c r="FF220" s="20">
        <v>0</v>
      </c>
      <c r="FG220" s="20">
        <v>2</v>
      </c>
      <c r="FH220" s="20">
        <v>0</v>
      </c>
      <c r="FI220" s="20">
        <v>1</v>
      </c>
      <c r="FJ220" s="34">
        <f>IF(EZ220&lt;&gt;"",((FA220*0.125)+((FB220+FC220+FD220+FE220+FF220)*0.25)+((FG220+FH220+FI220)*1))/EZ220,"")</f>
        <v>0.1875</v>
      </c>
      <c r="FK220" s="39">
        <v>41.998621999999997</v>
      </c>
      <c r="FL220" s="39">
        <v>-87.898588000000004</v>
      </c>
      <c r="FM220" s="39">
        <v>41.636796576177865</v>
      </c>
      <c r="FN220" s="39">
        <v>42.36044742382213</v>
      </c>
      <c r="FO220" s="39">
        <v>-88.385461589450358</v>
      </c>
      <c r="FP220" s="39">
        <v>-87.411714410549649</v>
      </c>
      <c r="FQ220" s="39">
        <v>41.274971152355732</v>
      </c>
      <c r="FR220" s="39">
        <v>42.722272847644263</v>
      </c>
      <c r="FS220" s="39">
        <v>-88.872335178900727</v>
      </c>
      <c r="FT220" s="39">
        <v>-86.924840821099281</v>
      </c>
      <c r="FU220" s="35"/>
      <c r="FV220" s="59"/>
      <c r="GK220" s="34" t="str">
        <f>IF(GA220&lt;&gt;"",((GB220*0.125)+((GC220+GD220+GE220+GF220+GG220)*0.25)+((GH220+GI220+GJ220)*1))/GA220,"")</f>
        <v/>
      </c>
      <c r="GN220"/>
      <c r="GO220" s="64"/>
      <c r="GP220" s="20" t="s">
        <v>232</v>
      </c>
      <c r="HH220" s="34" t="str">
        <f>IF(GX220&lt;&gt;"",((GY220*0.125)+((GZ220+HA220+HB220+HC220+HD220)*0.25)+((HE220+HF220+HG220)*1))/GX220,"")</f>
        <v/>
      </c>
    </row>
    <row r="221" spans="1:216" ht="15" hidden="1" customHeight="1" x14ac:dyDescent="0.35">
      <c r="A221" s="14" t="s">
        <v>1692</v>
      </c>
      <c r="B221" s="12" t="s">
        <v>1693</v>
      </c>
      <c r="C221" s="13">
        <v>43829</v>
      </c>
      <c r="D221" s="13">
        <v>45847</v>
      </c>
      <c r="E221" s="14" t="s">
        <v>1420</v>
      </c>
      <c r="F221" s="15" t="s">
        <v>1694</v>
      </c>
      <c r="G221" s="15" t="s">
        <v>1695</v>
      </c>
      <c r="H221" s="14" t="s">
        <v>1520</v>
      </c>
      <c r="I221" s="16">
        <v>63021</v>
      </c>
      <c r="J221" s="17">
        <v>56680</v>
      </c>
      <c r="K221" s="18">
        <f ca="1">IF(A221&lt;&gt;"",RANDBETWEEN(1,2000)," ")</f>
        <v>712</v>
      </c>
      <c r="L221" s="17" cm="1">
        <f t="array" ref="L221">IF(A221&lt;&gt;"",SUMPRODUCT(($E$2:$E$1303="Active") * (FK221 &gt;= $FM$2:$FM$1303) * (FK221 &lt;= $FN$2:$FN$1303) * (FL221 &gt;= $FO$2:$FO$1303) * (FL221 &lt;= $FP$2:$FP$1303)),"")</f>
        <v>2</v>
      </c>
      <c r="M221" s="17" cm="1">
        <f t="array" ref="M221">IF(A221&lt;&gt;"",SUMPRODUCT(($E$2:$E$1303="Active") * (FK221 &gt;= $FQ$2:$FQ$1303) * (FK221 &lt;= $FR$2:$FR$1303) * (FL221 &gt;= $FS$2:$FS$1303) * (FL221 &lt;= $FT$2:$FT$1303)),"")</f>
        <v>2</v>
      </c>
      <c r="N221" s="14" t="s">
        <v>218</v>
      </c>
      <c r="O221" s="14" t="s">
        <v>316</v>
      </c>
      <c r="P221" s="15" t="s">
        <v>1674</v>
      </c>
      <c r="Q221" s="14" t="s">
        <v>1675</v>
      </c>
      <c r="R221" s="51" t="s">
        <v>1676</v>
      </c>
      <c r="S221" s="14" t="s">
        <v>223</v>
      </c>
      <c r="T221" s="20" t="s">
        <v>224</v>
      </c>
      <c r="U221" s="21"/>
      <c r="V221" s="22"/>
      <c r="W221" s="22"/>
      <c r="X221" s="22"/>
      <c r="Y221" s="22"/>
      <c r="Z221" s="22"/>
      <c r="AA221" s="48">
        <v>2024</v>
      </c>
      <c r="AB221" s="43">
        <v>45815.479166666664</v>
      </c>
      <c r="AC221" s="63">
        <v>45839</v>
      </c>
      <c r="AD221" s="25">
        <v>57</v>
      </c>
      <c r="AE221" s="25">
        <v>253</v>
      </c>
      <c r="AF221" s="26">
        <v>120</v>
      </c>
      <c r="AG221" s="20">
        <v>370</v>
      </c>
      <c r="AH221" s="22">
        <v>715</v>
      </c>
      <c r="AI221" s="26">
        <v>435</v>
      </c>
      <c r="AN221" s="27">
        <f>IF(COUNT(DV221,ES221,FJ221,GK221,HH221)&gt;0,AVERAGE(DV221,ES221,FJ221,GK221,HH221),"")</f>
        <v>0.22839285714285715</v>
      </c>
      <c r="AO221" s="28">
        <f>IF((E221&lt;&gt;""),COUNTA(AP221:BW221)+COUNTIF(T221,"No"),"")</f>
        <v>0</v>
      </c>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c r="BO221" s="29"/>
      <c r="BP221" s="29"/>
      <c r="BQ221" s="29"/>
      <c r="BR221" s="29"/>
      <c r="BS221" s="29"/>
      <c r="BT221" s="29"/>
      <c r="BU221" s="29"/>
      <c r="BV221" s="29"/>
      <c r="BW221" s="29"/>
      <c r="BX221" s="30">
        <v>44141</v>
      </c>
      <c r="BY221" s="30">
        <v>44145</v>
      </c>
      <c r="BZ221" s="14" t="s">
        <v>248</v>
      </c>
      <c r="CA221" s="30">
        <v>44168</v>
      </c>
      <c r="CB221" s="14" t="s">
        <v>316</v>
      </c>
      <c r="CC221" s="31">
        <v>44176</v>
      </c>
      <c r="CD221" s="32" t="s">
        <v>228</v>
      </c>
      <c r="CE221" s="33" t="s">
        <v>320</v>
      </c>
      <c r="CF221" s="33" t="s">
        <v>321</v>
      </c>
      <c r="CG221" s="29">
        <v>100</v>
      </c>
      <c r="CH221" s="29">
        <v>3</v>
      </c>
      <c r="CI221" s="29">
        <v>3</v>
      </c>
      <c r="CJ221" s="29">
        <v>10</v>
      </c>
      <c r="CK221" s="29">
        <v>0</v>
      </c>
      <c r="CL221" s="29">
        <v>2</v>
      </c>
      <c r="CM221" s="29">
        <v>2</v>
      </c>
      <c r="CN221" s="34">
        <f>IF(CJ221&gt;0,((CK221*0.125)+(CL221*0.25)+(CM221*1))/CJ221,"")</f>
        <v>0.25</v>
      </c>
      <c r="CO221" s="35">
        <v>44785</v>
      </c>
      <c r="CP221" s="35">
        <v>44790</v>
      </c>
      <c r="CQ221" s="20" t="s">
        <v>322</v>
      </c>
      <c r="CR221" s="35">
        <v>44790</v>
      </c>
      <c r="CS221" s="20" t="s">
        <v>316</v>
      </c>
      <c r="CT221" s="35" t="s">
        <v>323</v>
      </c>
      <c r="CU221" s="35">
        <v>44531</v>
      </c>
      <c r="CV221" s="11" t="s">
        <v>248</v>
      </c>
      <c r="CW221" s="20" t="s">
        <v>324</v>
      </c>
      <c r="CX221" s="11" t="s">
        <v>325</v>
      </c>
      <c r="CY221" s="20">
        <v>129</v>
      </c>
      <c r="CZ221" s="36">
        <v>2</v>
      </c>
      <c r="DA221" s="36">
        <v>2</v>
      </c>
      <c r="DB221" s="36">
        <v>6</v>
      </c>
      <c r="DC221" s="36">
        <v>0</v>
      </c>
      <c r="DD221" s="36">
        <v>1</v>
      </c>
      <c r="DE221" s="36">
        <v>0</v>
      </c>
      <c r="DF221" s="36">
        <v>1</v>
      </c>
      <c r="DG221" s="36">
        <v>3</v>
      </c>
      <c r="DH221" s="46">
        <f>IF(DB221&lt;&gt;"",((DC221*0.125)+(DD221*0.25)+(DE221*0.25)+(DF221*1)+(DG221*1))/DB221,"")</f>
        <v>0.70833333333333337</v>
      </c>
      <c r="DI221" s="35">
        <v>44757</v>
      </c>
      <c r="DJ221" s="20" t="s">
        <v>248</v>
      </c>
      <c r="DK221" s="20" t="s">
        <v>235</v>
      </c>
      <c r="DL221" s="20" t="s">
        <v>234</v>
      </c>
      <c r="DM221" s="20">
        <v>32</v>
      </c>
      <c r="DN221" s="20">
        <v>2</v>
      </c>
      <c r="DO221" s="20">
        <v>2</v>
      </c>
      <c r="DP221" s="20">
        <v>10</v>
      </c>
      <c r="DQ221" s="20">
        <v>0</v>
      </c>
      <c r="DR221" s="20">
        <v>1</v>
      </c>
      <c r="DS221" s="20">
        <v>0</v>
      </c>
      <c r="DT221" s="20">
        <v>0</v>
      </c>
      <c r="DU221" s="20">
        <v>0</v>
      </c>
      <c r="DV221" s="37" cm="1">
        <f t="array" ref="DV221">IF(AND(DI221:DP221&lt;&gt;""),((DQ221*0.125)+(DR221*0.25)+(DS221*0.25)+(DT221*1)+(DU221*1))/DP221,"")</f>
        <v>2.5000000000000001E-2</v>
      </c>
      <c r="DW221" s="35">
        <v>45450</v>
      </c>
      <c r="DX221" s="35">
        <v>45595</v>
      </c>
      <c r="DY221" s="20" t="s">
        <v>322</v>
      </c>
      <c r="DZ221" s="35">
        <v>45614</v>
      </c>
      <c r="EA221" s="35" t="s">
        <v>316</v>
      </c>
      <c r="EB221" s="38" t="s">
        <v>323</v>
      </c>
      <c r="EC221" s="35">
        <v>45181</v>
      </c>
      <c r="ED221" s="20" t="s">
        <v>248</v>
      </c>
      <c r="EE221" s="20" t="s">
        <v>247</v>
      </c>
      <c r="EF221" s="20">
        <v>84</v>
      </c>
      <c r="EG221" s="20">
        <v>9</v>
      </c>
      <c r="EH221" s="20">
        <v>9</v>
      </c>
      <c r="EI221" s="20">
        <v>35</v>
      </c>
      <c r="EJ221" s="20">
        <v>0</v>
      </c>
      <c r="EK221" s="20">
        <v>0</v>
      </c>
      <c r="EL221" s="20">
        <v>0</v>
      </c>
      <c r="EM221" s="20">
        <v>0</v>
      </c>
      <c r="EN221" s="20">
        <v>0</v>
      </c>
      <c r="EO221" s="20">
        <v>0</v>
      </c>
      <c r="EP221" s="20">
        <v>0</v>
      </c>
      <c r="EQ221" s="20">
        <v>1</v>
      </c>
      <c r="ER221" s="20">
        <v>0</v>
      </c>
      <c r="ES221" s="34">
        <f>IF(EI221&lt;&gt;"",((EJ221*0.125)+((EK221+EL221+EM221+EN221+EO221)*0.25)+((EP221+EQ221+ER221)*1))/EI221,"")</f>
        <v>2.8571428571428571E-2</v>
      </c>
      <c r="ET221" s="35">
        <v>45489</v>
      </c>
      <c r="EU221" s="20" t="s">
        <v>248</v>
      </c>
      <c r="EV221" s="20" t="s">
        <v>234</v>
      </c>
      <c r="EW221" s="20">
        <v>342</v>
      </c>
      <c r="EX221" s="20">
        <v>3</v>
      </c>
      <c r="EY221" s="20">
        <v>3</v>
      </c>
      <c r="EZ221" s="20">
        <v>25</v>
      </c>
      <c r="FA221" s="20">
        <v>0</v>
      </c>
      <c r="FB221" s="20">
        <v>0</v>
      </c>
      <c r="FC221" s="20">
        <v>0</v>
      </c>
      <c r="FD221" s="20">
        <v>2</v>
      </c>
      <c r="FE221" s="20">
        <v>0</v>
      </c>
      <c r="FF221" s="20">
        <v>0</v>
      </c>
      <c r="FG221" s="20">
        <v>7</v>
      </c>
      <c r="FH221" s="20">
        <v>1</v>
      </c>
      <c r="FI221" s="20">
        <v>3</v>
      </c>
      <c r="FJ221" s="46">
        <f>IF(EZ221&lt;&gt;"",((FA221*0.125)+((FB221+FC221+FD221+FE221+FF221)*0.25)+((FG221+FH221+FI221)*1))/EZ221,"")</f>
        <v>0.46</v>
      </c>
      <c r="FK221" s="54">
        <v>38.564695</v>
      </c>
      <c r="FL221" s="54">
        <v>-90.534479000000005</v>
      </c>
      <c r="FM221" s="54">
        <v>38.202869576177903</v>
      </c>
      <c r="FN221" s="54">
        <v>38.926520423822097</v>
      </c>
      <c r="FO221" s="54">
        <v>-90.997227721181901</v>
      </c>
      <c r="FP221" s="54">
        <v>-90.071730278818094</v>
      </c>
      <c r="FQ221" s="54">
        <v>37.8410441523557</v>
      </c>
      <c r="FR221" s="54">
        <v>39.288345847644301</v>
      </c>
      <c r="FS221" s="54">
        <v>-91.459976442363896</v>
      </c>
      <c r="FT221" s="54">
        <v>-89.608981557636199</v>
      </c>
      <c r="FU221" s="35">
        <v>45708</v>
      </c>
      <c r="FV221" s="20" t="s">
        <v>248</v>
      </c>
      <c r="FW221" s="20" t="s">
        <v>247</v>
      </c>
      <c r="FX221" s="20">
        <v>369</v>
      </c>
      <c r="FY221" s="20">
        <v>7</v>
      </c>
      <c r="FZ221" s="20">
        <v>7</v>
      </c>
      <c r="GA221" s="20">
        <v>25</v>
      </c>
      <c r="GB221" s="20">
        <v>0</v>
      </c>
      <c r="GC221" s="20">
        <v>0</v>
      </c>
      <c r="GD221" s="20">
        <v>0</v>
      </c>
      <c r="GE221" s="20">
        <v>0</v>
      </c>
      <c r="GF221" s="20">
        <v>0</v>
      </c>
      <c r="GG221" s="20">
        <v>0</v>
      </c>
      <c r="GH221" s="20">
        <v>2</v>
      </c>
      <c r="GI221" s="20">
        <v>1</v>
      </c>
      <c r="GJ221" s="20">
        <v>7</v>
      </c>
      <c r="GK221" s="46">
        <f>IF(GA221&lt;&gt;"",((GB221*0.125)+((GC221+GD221+GE221+GF221+GG221)*0.25)+((GH221+GI221+GJ221)*1))/GA221,"")</f>
        <v>0.4</v>
      </c>
      <c r="GN221"/>
      <c r="GO221" s="64"/>
      <c r="GP221" s="20" t="s">
        <v>316</v>
      </c>
      <c r="GQ221" s="35" t="s">
        <v>323</v>
      </c>
      <c r="HH221" s="34" t="str">
        <f>IF(GX221&lt;&gt;"",((GY221*0.125)+((GZ221+HA221+HB221+HC221+HD221)*0.25)+((HE221+HF221+HG221)*1))/GX221,"")</f>
        <v/>
      </c>
    </row>
    <row r="222" spans="1:216" ht="15" customHeight="1" x14ac:dyDescent="0.35">
      <c r="A222" s="11" t="s">
        <v>1696</v>
      </c>
      <c r="B222" s="12" t="s">
        <v>1697</v>
      </c>
      <c r="C222" s="13">
        <v>43009</v>
      </c>
      <c r="D222" s="13">
        <v>45701</v>
      </c>
      <c r="E222" s="14" t="s">
        <v>214</v>
      </c>
      <c r="F222" s="15" t="s">
        <v>1698</v>
      </c>
      <c r="G222" s="15" t="s">
        <v>1102</v>
      </c>
      <c r="H222" s="14" t="s">
        <v>1484</v>
      </c>
      <c r="I222" s="16">
        <v>30501</v>
      </c>
      <c r="J222" s="17">
        <v>29779</v>
      </c>
      <c r="K222" s="18">
        <f ca="1">IF(A222&lt;&gt;"",RANDBETWEEN(1,2000)," ")</f>
        <v>1631</v>
      </c>
      <c r="L222" s="17" cm="1">
        <f t="array" ref="L222">IF(A222&lt;&gt;"",SUMPRODUCT(($E$2:$E$1303="Active") * (FK222 &gt;= $FM$2:$FM$1303) * (FK222 &lt;= $FN$2:$FN$1303) * (FL222 &gt;= $FO$2:$FO$1303) * (FL222 &lt;= $FP$2:$FP$1303)),"")</f>
        <v>6</v>
      </c>
      <c r="M222" s="17" cm="1">
        <f t="array" ref="M222">IF(A222&lt;&gt;"",SUMPRODUCT(($E$2:$E$1303="Active") * (FK222 &gt;= $FQ$2:$FQ$1303) * (FK222 &lt;= $FR$2:$FR$1303) * (FL222 &gt;= $FS$2:$FS$1303) * (FL222 &lt;= $FT$2:$FT$1303)),"")</f>
        <v>11</v>
      </c>
      <c r="N222" s="14" t="s">
        <v>287</v>
      </c>
      <c r="O222" s="14" t="s">
        <v>219</v>
      </c>
      <c r="P222" s="15" t="s">
        <v>1699</v>
      </c>
      <c r="Q222" s="14" t="s">
        <v>1700</v>
      </c>
      <c r="R222" s="15" t="s">
        <v>1701</v>
      </c>
      <c r="S222" s="14" t="s">
        <v>224</v>
      </c>
      <c r="T222" s="20" t="s">
        <v>224</v>
      </c>
      <c r="U222" s="21"/>
      <c r="V222" s="22"/>
      <c r="W222" s="22"/>
      <c r="X222" s="22"/>
      <c r="Y222" s="22"/>
      <c r="Z222" s="22"/>
      <c r="AA222" s="22" t="s">
        <v>363</v>
      </c>
      <c r="AB222" s="43">
        <v>46020.541666666664</v>
      </c>
      <c r="AC222" s="24">
        <v>46023</v>
      </c>
      <c r="AD222" s="25">
        <v>292</v>
      </c>
      <c r="AE222" s="25">
        <v>251</v>
      </c>
      <c r="AF222" s="26">
        <v>309</v>
      </c>
      <c r="AG222" s="20">
        <v>241</v>
      </c>
      <c r="AH222" s="22">
        <v>155</v>
      </c>
      <c r="AI222" s="26">
        <v>238</v>
      </c>
      <c r="AN222" s="27">
        <f>IF(COUNT(DV222,ES222,FJ222,GK222,HH222)&gt;0,AVERAGE(DV222,ES222,FJ222,GK222,HH222),"")</f>
        <v>0.36388888888888893</v>
      </c>
      <c r="AO222" s="28">
        <f>IF((E222&lt;&gt;""),COUNTA(AP222:BW222)+COUNTIF(T222,"No"),"")</f>
        <v>0</v>
      </c>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29"/>
      <c r="BO222" s="29"/>
      <c r="BQ222" s="29"/>
      <c r="BR222" s="29"/>
      <c r="BS222" s="29"/>
      <c r="BT222" s="29"/>
      <c r="BU222" s="29"/>
      <c r="BV222" s="29"/>
      <c r="BW222" s="29"/>
      <c r="BX222" s="30">
        <v>44034</v>
      </c>
      <c r="BY222" s="30">
        <v>44046</v>
      </c>
      <c r="BZ222" s="14" t="s">
        <v>226</v>
      </c>
      <c r="CA222" s="30">
        <v>44047</v>
      </c>
      <c r="CB222" s="14" t="s">
        <v>232</v>
      </c>
      <c r="CC222" s="31">
        <v>43908</v>
      </c>
      <c r="CD222" s="32" t="s">
        <v>364</v>
      </c>
      <c r="CE222" s="33" t="s">
        <v>380</v>
      </c>
      <c r="CF222" s="33" t="s">
        <v>321</v>
      </c>
      <c r="CG222" s="29">
        <v>129</v>
      </c>
      <c r="CH222" s="29">
        <v>2</v>
      </c>
      <c r="CI222" s="29">
        <v>2</v>
      </c>
      <c r="CJ222" s="29">
        <v>10</v>
      </c>
      <c r="CK222" s="29">
        <v>0</v>
      </c>
      <c r="CL222" s="29">
        <v>4</v>
      </c>
      <c r="CM222" s="29">
        <v>2</v>
      </c>
      <c r="CN222" s="34">
        <f>IF(CJ222&gt;0,((CK222*0.125)+(CL222*0.25)+(CM222*1))/CJ222,"")</f>
        <v>0.3</v>
      </c>
      <c r="CO222" s="35">
        <v>44622</v>
      </c>
      <c r="CP222" s="35">
        <v>44634</v>
      </c>
      <c r="CQ222" s="20" t="s">
        <v>237</v>
      </c>
      <c r="CR222" s="21">
        <v>44655</v>
      </c>
      <c r="CS222" s="20" t="s">
        <v>232</v>
      </c>
      <c r="CT222" s="35">
        <v>44634</v>
      </c>
      <c r="CU222" s="35">
        <v>44273</v>
      </c>
      <c r="CV222" s="11" t="s">
        <v>228</v>
      </c>
      <c r="CW222" s="11" t="s">
        <v>293</v>
      </c>
      <c r="CX222" s="11" t="s">
        <v>247</v>
      </c>
      <c r="CY222" s="20">
        <v>159</v>
      </c>
      <c r="CZ222" s="36">
        <v>2</v>
      </c>
      <c r="DA222" s="36">
        <v>2</v>
      </c>
      <c r="DB222" s="36">
        <v>10</v>
      </c>
      <c r="DC222" s="36">
        <v>0</v>
      </c>
      <c r="DD222" s="36">
        <v>0</v>
      </c>
      <c r="DE222" s="36">
        <v>1</v>
      </c>
      <c r="DF222" s="36">
        <v>0</v>
      </c>
      <c r="DG222" s="36">
        <v>2</v>
      </c>
      <c r="DH222" s="37">
        <f>IF(DB222&gt;0,((DC222*0.125)+(DD222*0.25)+(DE222*0.25)+(DF222*1)+(DG222*1))/DB222,"")</f>
        <v>0.22500000000000001</v>
      </c>
      <c r="DI222" s="35">
        <v>44743</v>
      </c>
      <c r="DJ222" s="20" t="s">
        <v>228</v>
      </c>
      <c r="DK222" s="20" t="s">
        <v>235</v>
      </c>
      <c r="DL222" s="20" t="s">
        <v>234</v>
      </c>
      <c r="DM222" s="20">
        <v>170</v>
      </c>
      <c r="DN222" s="20">
        <v>3</v>
      </c>
      <c r="DO222" s="20">
        <v>3</v>
      </c>
      <c r="DP222" s="20">
        <v>15</v>
      </c>
      <c r="DQ222" s="20">
        <v>0</v>
      </c>
      <c r="DR222" s="20">
        <v>0</v>
      </c>
      <c r="DS222" s="20">
        <v>1</v>
      </c>
      <c r="DT222" s="20">
        <v>3</v>
      </c>
      <c r="DU222" s="20">
        <v>0</v>
      </c>
      <c r="DV222" s="37" cm="1">
        <f t="array" ref="DV222">IF(AND(DI222:DP222&lt;&gt;""),((DQ222*0.125)+(DR222*0.25)+(DS222*0.25)+(DT222*1)+(DU222*1))/DP222,"")</f>
        <v>0.21666666666666667</v>
      </c>
      <c r="DW222" s="35">
        <v>45020</v>
      </c>
      <c r="DX222" s="35">
        <v>45026</v>
      </c>
      <c r="DY222" s="20" t="s">
        <v>237</v>
      </c>
      <c r="DZ222" s="35">
        <v>45026</v>
      </c>
      <c r="EA222" s="35" t="s">
        <v>232</v>
      </c>
      <c r="EB222" s="38">
        <v>45030</v>
      </c>
      <c r="EC222" s="35">
        <v>45232</v>
      </c>
      <c r="ED222" s="20" t="s">
        <v>248</v>
      </c>
      <c r="EE222" s="20" t="s">
        <v>247</v>
      </c>
      <c r="EF222" s="20">
        <v>133</v>
      </c>
      <c r="EG222" s="20">
        <v>4</v>
      </c>
      <c r="EH222" s="20">
        <v>4</v>
      </c>
      <c r="EI222" s="20">
        <v>13</v>
      </c>
      <c r="EJ222" s="20">
        <v>0</v>
      </c>
      <c r="EK222" s="20">
        <v>0</v>
      </c>
      <c r="EL222" s="20">
        <v>0</v>
      </c>
      <c r="EM222" s="20">
        <v>0</v>
      </c>
      <c r="EN222" s="20">
        <v>0</v>
      </c>
      <c r="EO222" s="20">
        <v>0</v>
      </c>
      <c r="EP222" s="20">
        <v>0</v>
      </c>
      <c r="EQ222" s="20">
        <v>0</v>
      </c>
      <c r="ER222" s="20">
        <v>0</v>
      </c>
      <c r="ES222" s="34">
        <f>IF(EI222&lt;&gt;"",((EJ222*0.125)+((EK222+EL222+EM222+EN222+EO222)*0.25)+((EP222+EQ222+ER222)*1))/EI222,"")</f>
        <v>0</v>
      </c>
      <c r="ET222" s="35">
        <v>45602</v>
      </c>
      <c r="EU222" s="20" t="s">
        <v>248</v>
      </c>
      <c r="EV222" s="20" t="s">
        <v>234</v>
      </c>
      <c r="EW222" s="20">
        <v>108</v>
      </c>
      <c r="EX222" s="20">
        <v>2</v>
      </c>
      <c r="EY222" s="20">
        <v>2</v>
      </c>
      <c r="EZ222" s="20">
        <v>9</v>
      </c>
      <c r="FA222" s="20">
        <v>0</v>
      </c>
      <c r="FB222" s="20">
        <v>0</v>
      </c>
      <c r="FC222" s="20">
        <v>0</v>
      </c>
      <c r="FD222" s="20">
        <v>0</v>
      </c>
      <c r="FE222" s="20">
        <v>0</v>
      </c>
      <c r="FF222" s="20">
        <v>0</v>
      </c>
      <c r="FG222" s="20">
        <v>3</v>
      </c>
      <c r="FH222" s="20">
        <v>2</v>
      </c>
      <c r="FI222" s="20">
        <v>3</v>
      </c>
      <c r="FJ222" s="46">
        <f>IF(EZ222&lt;&gt;"",((FA222*0.125)+((FB222+FC222+FD222+FE222+FF222)*0.25)+((FG222+FH222+FI222)*1))/EZ222,"")</f>
        <v>0.88888888888888884</v>
      </c>
      <c r="FK222" s="39">
        <v>34.313648000000001</v>
      </c>
      <c r="FL222" s="39">
        <v>-83.810556000000005</v>
      </c>
      <c r="FM222" s="39">
        <v>33.951822576177868</v>
      </c>
      <c r="FN222" s="39">
        <v>34.675473423822133</v>
      </c>
      <c r="FO222" s="39">
        <v>-84.248620379677064</v>
      </c>
      <c r="FP222" s="39">
        <v>-83.372491620322947</v>
      </c>
      <c r="FQ222" s="39">
        <v>33.589997152355735</v>
      </c>
      <c r="FR222" s="39">
        <v>35.037298847644266</v>
      </c>
      <c r="FS222" s="39">
        <v>-84.686684759354122</v>
      </c>
      <c r="FT222" s="39">
        <v>-82.934427240645888</v>
      </c>
      <c r="FU222" s="35">
        <v>45694</v>
      </c>
      <c r="FV222" s="20" t="s">
        <v>248</v>
      </c>
      <c r="FW222" s="20" t="s">
        <v>247</v>
      </c>
      <c r="FX222" s="20">
        <v>47</v>
      </c>
      <c r="FY222" s="20">
        <v>1</v>
      </c>
      <c r="FZ222" s="20">
        <v>1</v>
      </c>
      <c r="GA222" s="20">
        <v>5</v>
      </c>
      <c r="GB222" s="20">
        <v>0</v>
      </c>
      <c r="GC222" s="20">
        <v>1</v>
      </c>
      <c r="GD222" s="20">
        <v>0</v>
      </c>
      <c r="GE222" s="20">
        <v>2</v>
      </c>
      <c r="GF222" s="20">
        <v>0</v>
      </c>
      <c r="GG222" s="20">
        <v>0</v>
      </c>
      <c r="GH222" s="20">
        <v>1</v>
      </c>
      <c r="GI222" s="20">
        <v>0</v>
      </c>
      <c r="GJ222" s="20">
        <v>0</v>
      </c>
      <c r="GK222" s="46">
        <f>IF(GA222&lt;&gt;"",((GB222*0.125)+((GC222+GD222+GE222+GF222+GG222)*0.25)+((GH222+GI222+GJ222)*1))/GA222,"")</f>
        <v>0.35</v>
      </c>
      <c r="GP222" s="20" t="s">
        <v>232</v>
      </c>
      <c r="HH222" s="34" t="str">
        <f>IF(GX222&lt;&gt;"",((GY222*0.125)+((GZ222+HA222+HB222+HC222+HD222)*0.25)+((HE222+HF222+HG222)*1))/GX222,"")</f>
        <v/>
      </c>
    </row>
    <row r="223" spans="1:216" ht="15" hidden="1" customHeight="1" x14ac:dyDescent="0.35">
      <c r="A223" s="14" t="s">
        <v>1702</v>
      </c>
      <c r="B223" s="12" t="s">
        <v>1703</v>
      </c>
      <c r="C223" s="13">
        <v>43009</v>
      </c>
      <c r="D223" s="13">
        <v>45905</v>
      </c>
      <c r="E223" s="14" t="s">
        <v>1420</v>
      </c>
      <c r="F223" s="15" t="s">
        <v>1704</v>
      </c>
      <c r="G223" s="15" t="s">
        <v>1519</v>
      </c>
      <c r="H223" s="14" t="s">
        <v>1705</v>
      </c>
      <c r="I223" s="16">
        <v>97002</v>
      </c>
      <c r="J223" s="17">
        <v>5874</v>
      </c>
      <c r="K223" s="18">
        <f ca="1">IF(A223&lt;&gt;"",RANDBETWEEN(1,2000)," ")</f>
        <v>1646</v>
      </c>
      <c r="L223" s="17" cm="1">
        <f t="array" ref="L223">IF(A223&lt;&gt;"",SUMPRODUCT(($E$2:$E$1303="Active") * (FK223 &gt;= $FM$2:$FM$1303) * (FK223 &lt;= $FN$2:$FN$1303) * (FL223 &gt;= $FO$2:$FO$1303) * (FL223 &lt;= $FP$2:$FP$1303)),"")</f>
        <v>8</v>
      </c>
      <c r="M223" s="17" cm="1">
        <f t="array" ref="M223">IF(A223&lt;&gt;"",SUMPRODUCT(($E$2:$E$1303="Active") * (FK223 &gt;= $FQ$2:$FQ$1303) * (FK223 &lt;= $FR$2:$FR$1303) * (FL223 &gt;= $FS$2:$FS$1303) * (FL223 &lt;= $FT$2:$FT$1303)),"")</f>
        <v>9</v>
      </c>
      <c r="N223" s="14" t="s">
        <v>287</v>
      </c>
      <c r="O223" s="14" t="s">
        <v>219</v>
      </c>
      <c r="P223" s="15" t="s">
        <v>1706</v>
      </c>
      <c r="Q223" s="14" t="s">
        <v>1707</v>
      </c>
      <c r="R223" s="15" t="s">
        <v>1708</v>
      </c>
      <c r="S223" s="14" t="s">
        <v>224</v>
      </c>
      <c r="T223" s="20" t="s">
        <v>224</v>
      </c>
      <c r="U223" s="21"/>
      <c r="V223" s="22"/>
      <c r="W223" s="22"/>
      <c r="X223" s="22"/>
      <c r="Y223" s="22"/>
      <c r="Z223" s="22"/>
      <c r="AA223" s="48"/>
      <c r="AB223" s="43">
        <v>45827.75</v>
      </c>
      <c r="AC223" s="63">
        <v>45839</v>
      </c>
      <c r="AD223" s="25">
        <v>77</v>
      </c>
      <c r="AE223" s="25">
        <v>44</v>
      </c>
      <c r="AF223" s="26">
        <v>87</v>
      </c>
      <c r="AG223" s="20">
        <v>86</v>
      </c>
      <c r="AH223" s="22">
        <v>82</v>
      </c>
      <c r="AI223" s="26">
        <v>42</v>
      </c>
      <c r="AN223" s="27">
        <f>IF(COUNT(DV223,ES223,FJ223,GK223,HH223)&gt;0,AVERAGE(DV223,ES223,FJ223,GK223,HH223),"")</f>
        <v>6.6666666666666666E-2</v>
      </c>
      <c r="AO223" s="28">
        <f>IF((E223&lt;&gt;""),COUNTA(AP223:BW223)+COUNTIF(T223,"No"),"")</f>
        <v>0</v>
      </c>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c r="BU223" s="29"/>
      <c r="BV223" s="29"/>
      <c r="BW223" s="29"/>
      <c r="BX223" s="30">
        <v>43984</v>
      </c>
      <c r="BY223" s="30">
        <v>43993</v>
      </c>
      <c r="BZ223" s="14" t="s">
        <v>226</v>
      </c>
      <c r="CA223" s="30">
        <v>43997</v>
      </c>
      <c r="CB223" s="14" t="s">
        <v>227</v>
      </c>
      <c r="CC223" s="31">
        <v>43885</v>
      </c>
      <c r="CD223" s="32" t="s">
        <v>226</v>
      </c>
      <c r="CE223" s="33" t="s">
        <v>380</v>
      </c>
      <c r="CF223" s="33" t="s">
        <v>321</v>
      </c>
      <c r="CG223" s="29">
        <v>131</v>
      </c>
      <c r="CH223" s="29">
        <v>2</v>
      </c>
      <c r="CI223" s="29">
        <v>2</v>
      </c>
      <c r="CJ223" s="29">
        <v>10</v>
      </c>
      <c r="CK223" s="29">
        <v>1</v>
      </c>
      <c r="CL223" s="29">
        <v>0</v>
      </c>
      <c r="CM223" s="29">
        <v>0</v>
      </c>
      <c r="CN223" s="34">
        <f>IF(CJ223&gt;0,((CK223*0.125)+(CL223*0.25)+(CM223*1))/CJ223,"")</f>
        <v>1.2500000000000001E-2</v>
      </c>
      <c r="CO223" s="35">
        <v>44397</v>
      </c>
      <c r="CP223" s="35">
        <v>44399</v>
      </c>
      <c r="CQ223" s="20" t="s">
        <v>507</v>
      </c>
      <c r="CR223" s="35">
        <v>44410</v>
      </c>
      <c r="CS223" s="20" t="s">
        <v>232</v>
      </c>
      <c r="CT223" s="35">
        <v>44407</v>
      </c>
      <c r="CU223" s="35">
        <v>44532</v>
      </c>
      <c r="CV223" s="11" t="s">
        <v>228</v>
      </c>
      <c r="CW223" s="20" t="s">
        <v>233</v>
      </c>
      <c r="CX223" s="11" t="s">
        <v>234</v>
      </c>
      <c r="CY223" s="20">
        <v>13</v>
      </c>
      <c r="CZ223" s="36">
        <v>1</v>
      </c>
      <c r="DA223" s="36">
        <v>1</v>
      </c>
      <c r="DB223" s="36">
        <v>5</v>
      </c>
      <c r="DC223" s="36">
        <v>0</v>
      </c>
      <c r="DD223" s="36">
        <v>5</v>
      </c>
      <c r="DE223" s="36">
        <v>0</v>
      </c>
      <c r="DF223" s="36">
        <v>0</v>
      </c>
      <c r="DG223" s="36">
        <v>0</v>
      </c>
      <c r="DH223" s="37">
        <f>IF(DB223&gt;0,((DC223*0.125)+(DD223*0.25)+(DE223*0.25)+(DF223*1)+(DG223*1))/DB223,"")</f>
        <v>0.25</v>
      </c>
      <c r="DI223" s="35">
        <v>44743</v>
      </c>
      <c r="DJ223" s="20" t="s">
        <v>228</v>
      </c>
      <c r="DK223" s="20" t="s">
        <v>235</v>
      </c>
      <c r="DL223" s="20" t="s">
        <v>234</v>
      </c>
      <c r="DM223" s="20">
        <v>38</v>
      </c>
      <c r="DN223" s="20">
        <v>1</v>
      </c>
      <c r="DO223" s="20">
        <v>1</v>
      </c>
      <c r="DP223" s="20">
        <v>5</v>
      </c>
      <c r="DQ223" s="20">
        <v>0</v>
      </c>
      <c r="DR223" s="20">
        <v>0</v>
      </c>
      <c r="DS223" s="20">
        <v>0</v>
      </c>
      <c r="DT223" s="20">
        <v>0</v>
      </c>
      <c r="DU223" s="20">
        <v>1</v>
      </c>
      <c r="DV223" s="37" cm="1">
        <f t="array" ref="DV223">IF(AND(DI223:DP223&lt;&gt;""),((DQ223*0.125)+(DR223*0.25)+(DS223*0.25)+(DT223*1)+(DU223*1))/DP223,"")</f>
        <v>0.2</v>
      </c>
      <c r="DW223" s="35">
        <v>45371</v>
      </c>
      <c r="DX223" s="35">
        <v>45390</v>
      </c>
      <c r="DY223" s="20" t="s">
        <v>237</v>
      </c>
      <c r="DZ223" s="35">
        <v>45390</v>
      </c>
      <c r="EA223" s="35" t="s">
        <v>232</v>
      </c>
      <c r="EB223" s="38">
        <v>45394</v>
      </c>
      <c r="EC223" s="35">
        <v>45237</v>
      </c>
      <c r="ED223" s="20" t="s">
        <v>248</v>
      </c>
      <c r="EE223" s="20" t="s">
        <v>247</v>
      </c>
      <c r="EF223" s="20">
        <v>48</v>
      </c>
      <c r="EG223" s="20">
        <v>2</v>
      </c>
      <c r="EH223" s="20">
        <v>2</v>
      </c>
      <c r="EI223" s="20">
        <v>6</v>
      </c>
      <c r="EJ223" s="20">
        <v>0</v>
      </c>
      <c r="EK223" s="20">
        <v>0</v>
      </c>
      <c r="EL223" s="20">
        <v>0</v>
      </c>
      <c r="EM223" s="20">
        <v>0</v>
      </c>
      <c r="EN223" s="20">
        <v>0</v>
      </c>
      <c r="EO223" s="20">
        <v>0</v>
      </c>
      <c r="EP223" s="20">
        <v>0</v>
      </c>
      <c r="EQ223" s="20">
        <v>0</v>
      </c>
      <c r="ER223" s="20">
        <v>0</v>
      </c>
      <c r="ES223" s="34">
        <f>IF(EI223&lt;&gt;"",((EJ223*0.125)+((EK223+EL223+EM223+EN223+EO223)*0.25)+((EP223+EQ223+ER223)*1))/EI223,"")</f>
        <v>0</v>
      </c>
      <c r="ET223" s="35">
        <v>45594</v>
      </c>
      <c r="EU223" s="20" t="s">
        <v>248</v>
      </c>
      <c r="EV223" s="20" t="s">
        <v>234</v>
      </c>
      <c r="EW223" s="20">
        <v>44</v>
      </c>
      <c r="EX223" s="20">
        <v>1</v>
      </c>
      <c r="EY223" s="20">
        <v>1</v>
      </c>
      <c r="EZ223" s="20">
        <v>5</v>
      </c>
      <c r="FA223" s="20">
        <v>0</v>
      </c>
      <c r="FB223" s="20">
        <v>0</v>
      </c>
      <c r="FC223" s="20">
        <v>0</v>
      </c>
      <c r="FD223" s="20">
        <v>0</v>
      </c>
      <c r="FE223" s="20">
        <v>0</v>
      </c>
      <c r="FF223" s="20">
        <v>0</v>
      </c>
      <c r="FG223" s="20">
        <v>0</v>
      </c>
      <c r="FH223" s="20">
        <v>0</v>
      </c>
      <c r="FI223" s="20">
        <v>0</v>
      </c>
      <c r="FJ223" s="34">
        <f>IF(EZ223&lt;&gt;"",((FA223*0.125)+((FB223+FC223+FD223+FE223+FF223)*0.25)+((FG223+FH223+FI223)*1))/EZ223,"")</f>
        <v>0</v>
      </c>
      <c r="FK223" s="39">
        <v>45.238931999999998</v>
      </c>
      <c r="FL223" s="39">
        <v>-122.80560800000001</v>
      </c>
      <c r="FM223" s="39">
        <v>44.877106576177866</v>
      </c>
      <c r="FN223" s="39">
        <v>45.600757423822131</v>
      </c>
      <c r="FO223" s="39">
        <v>-123.3194536969695</v>
      </c>
      <c r="FP223" s="39">
        <v>-122.29176230303051</v>
      </c>
      <c r="FQ223" s="39">
        <v>44.515281152355733</v>
      </c>
      <c r="FR223" s="39">
        <v>45.962582847644263</v>
      </c>
      <c r="FS223" s="39">
        <v>-123.833299393939</v>
      </c>
      <c r="FT223" s="39">
        <v>-121.77791660606101</v>
      </c>
      <c r="FU223" s="35"/>
      <c r="GK223" s="34" t="str">
        <f>IF(GA223&lt;&gt;"",((GB223*0.125)+((GC223+GD223+GE223+GF223+GG223)*0.25)+((GH223+GI223+GJ223)*1))/GA223,"")</f>
        <v/>
      </c>
      <c r="GN223"/>
      <c r="GO223" s="64"/>
      <c r="GP223" s="20" t="s">
        <v>232</v>
      </c>
      <c r="HH223" s="34" t="str">
        <f>IF(GX223&lt;&gt;"",((GY223*0.125)+((GZ223+HA223+HB223+HC223+HD223)*0.25)+((HE223+HF223+HG223)*1))/GX223,"")</f>
        <v/>
      </c>
    </row>
    <row r="224" spans="1:216" ht="15" hidden="1" customHeight="1" x14ac:dyDescent="0.35">
      <c r="A224" s="14" t="s">
        <v>1709</v>
      </c>
      <c r="B224" s="12" t="s">
        <v>1710</v>
      </c>
      <c r="C224" s="13" t="s">
        <v>1711</v>
      </c>
      <c r="D224" s="13"/>
      <c r="E224" s="14" t="s">
        <v>1420</v>
      </c>
      <c r="F224" s="15" t="s">
        <v>1712</v>
      </c>
      <c r="G224" s="15" t="s">
        <v>1713</v>
      </c>
      <c r="H224" s="14" t="s">
        <v>1011</v>
      </c>
      <c r="I224" s="16">
        <v>19901</v>
      </c>
      <c r="J224" s="65">
        <v>36839</v>
      </c>
      <c r="K224" s="18">
        <f ca="1">IF(A224&lt;&gt;"",RANDBETWEEN(1,2000)," ")</f>
        <v>1222</v>
      </c>
      <c r="L224" s="17" cm="1">
        <f t="array" ref="L224">IF(A224&lt;&gt;"",SUMPRODUCT(($E$2:$E$1303="Active") * (FK224 &gt;= $FM$2:$FM$1303) * (FK224 &lt;= $FN$2:$FN$1303) * (FL224 &gt;= $FO$2:$FO$1303) * (FL224 &lt;= $FP$2:$FP$1303)),"")</f>
        <v>2</v>
      </c>
      <c r="M224" s="17" cm="1">
        <f t="array" ref="M224">IF(A224&lt;&gt;"",SUMPRODUCT(($E$2:$E$1303="Active") * (FK224 &gt;= $FQ$2:$FQ$1303) * (FK224 &lt;= $FR$2:$FR$1303) * (FL224 &gt;= $FS$2:$FS$1303) * (FL224 &lt;= $FT$2:$FT$1303)),"")</f>
        <v>8</v>
      </c>
      <c r="N224" s="14"/>
      <c r="O224" s="14"/>
      <c r="P224" s="15"/>
      <c r="Q224" s="14"/>
      <c r="R224" s="15"/>
      <c r="S224" s="14" t="s">
        <v>223</v>
      </c>
      <c r="U224" s="21"/>
      <c r="V224" s="22"/>
      <c r="W224" s="22"/>
      <c r="X224" s="22"/>
      <c r="Y224" s="22"/>
      <c r="Z224" s="22"/>
      <c r="AA224" s="48"/>
      <c r="AB224" s="43">
        <v>45832.541666666664</v>
      </c>
      <c r="AC224" s="63">
        <v>45658</v>
      </c>
      <c r="AD224" s="25">
        <v>65</v>
      </c>
      <c r="AE224" s="25">
        <v>0</v>
      </c>
      <c r="AF224" s="66"/>
      <c r="AG224" s="20"/>
      <c r="AI224" s="26">
        <v>66</v>
      </c>
      <c r="AN224" s="27" t="str">
        <f>IF(COUNT(DV224,ES224,FJ224,GK224,HH224)&gt;0,AVERAGE(DV224,ES224,FJ224,GK224,HH224),"")</f>
        <v/>
      </c>
      <c r="AO224" s="28">
        <f>IF((E224&lt;&gt;""),COUNTA(AP224:BW224)+COUNTIF(T224,"No"),"")</f>
        <v>0</v>
      </c>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c r="BU224" s="29"/>
      <c r="BV224" s="29"/>
      <c r="BW224" s="29"/>
      <c r="BX224" s="30">
        <v>43852</v>
      </c>
      <c r="BY224" s="30">
        <v>43871</v>
      </c>
      <c r="BZ224" s="14" t="s">
        <v>228</v>
      </c>
      <c r="CA224" s="30">
        <v>43906</v>
      </c>
      <c r="CB224" s="14" t="s">
        <v>227</v>
      </c>
      <c r="CC224" s="31">
        <v>43951</v>
      </c>
      <c r="CD224" s="32" t="s">
        <v>228</v>
      </c>
      <c r="CE224" s="33" t="s">
        <v>282</v>
      </c>
      <c r="CF224" s="33" t="s">
        <v>247</v>
      </c>
      <c r="CG224" s="29">
        <v>119</v>
      </c>
      <c r="CH224" s="29">
        <v>2</v>
      </c>
      <c r="CI224" s="29">
        <v>2</v>
      </c>
      <c r="CJ224" s="29">
        <v>8</v>
      </c>
      <c r="CK224" s="29">
        <v>2</v>
      </c>
      <c r="CL224" s="29">
        <v>1</v>
      </c>
      <c r="CM224" s="29">
        <v>3</v>
      </c>
      <c r="CN224" s="34">
        <f>IF(CJ224&gt;0,((CK224*0.125)+(CL224*0.25)+(CM224*1))/CJ224,"")</f>
        <v>0.4375</v>
      </c>
      <c r="CR224" s="35"/>
      <c r="CS224" s="20" t="s">
        <v>232</v>
      </c>
      <c r="CU224" s="35">
        <v>44531</v>
      </c>
      <c r="CV224" s="11" t="s">
        <v>228</v>
      </c>
      <c r="CW224" s="20" t="s">
        <v>233</v>
      </c>
      <c r="CX224" s="11" t="s">
        <v>234</v>
      </c>
      <c r="CY224" s="20">
        <v>0</v>
      </c>
      <c r="CZ224" s="36">
        <v>0</v>
      </c>
      <c r="DH224" s="37" t="str">
        <f>IF(DB224&lt;&gt;"",((DC224*0.125)+(DD224*0.25)+(DE224*0.25)+(DF224*1)+(DG224*1))/DB224,"")</f>
        <v/>
      </c>
      <c r="DV224" s="37" t="str" cm="1">
        <f t="array" ref="DV224">IF(AND(DI224:DP224&lt;&gt;""),((DQ224*0.125)+(DR224*0.25)+(DS224*0.25)+(DT224*1)+(DU224*1))/DP224,"")</f>
        <v/>
      </c>
      <c r="EA224" s="35"/>
      <c r="EB224" s="21"/>
      <c r="EJ224"/>
      <c r="EK224"/>
      <c r="EL224"/>
      <c r="EM224"/>
      <c r="EN224"/>
      <c r="EO224"/>
      <c r="EP224"/>
      <c r="EQ224"/>
      <c r="ER224"/>
      <c r="ES224" s="34" t="str">
        <f>IF(EI224&lt;&gt;"",((EJ224*0.125)+((EK224+EL224+EM224+EN224+EO224)*0.25)+((EP224+EQ224+ER224)*1))/EI224,"")</f>
        <v/>
      </c>
      <c r="ET224" s="20"/>
      <c r="FG224" s="20"/>
      <c r="FJ224" s="34" t="str">
        <f>IF(EZ224&lt;&gt;"",((FA224*0.125)+((FB224+FC224+FD224+FE224+FF224)*0.25)+((FG224+FH224+FI224)*1))/EZ224,"")</f>
        <v/>
      </c>
      <c r="FK224" s="39">
        <v>39.157646</v>
      </c>
      <c r="FL224" s="39">
        <v>-75.493994000000001</v>
      </c>
      <c r="FM224" s="39">
        <v>38.795820576177867</v>
      </c>
      <c r="FN224" s="39">
        <v>39.519471423822132</v>
      </c>
      <c r="FO224" s="39">
        <v>-75.960617762330997</v>
      </c>
      <c r="FP224" s="39">
        <v>-75.027370237669004</v>
      </c>
      <c r="FQ224" s="39">
        <v>38.433995152355735</v>
      </c>
      <c r="FR224" s="39">
        <v>39.881296847644265</v>
      </c>
      <c r="FS224" s="39">
        <v>-76.427241524661994</v>
      </c>
      <c r="FT224" s="39">
        <v>-74.560746475338007</v>
      </c>
      <c r="FU224" s="35"/>
      <c r="GK224" s="34" t="str">
        <f>IF(GA224&lt;&gt;"",((GB224*0.125)+((GC224+GD224+GE224+GF224+GG224)*0.25)+((GH224+GI224+GJ224)*1))/GA224,"")</f>
        <v/>
      </c>
      <c r="GL224"/>
      <c r="GM224"/>
      <c r="GN224"/>
      <c r="GO224"/>
      <c r="HH224" s="34" t="str">
        <f>IF(GX224&lt;&gt;"",((GY224*0.125)+((GZ224+HA224+HB224+HC224+HD224)*0.25)+((HE224+HF224+HG224)*1))/GX224,"")</f>
        <v/>
      </c>
    </row>
    <row r="225" spans="1:216" ht="15" hidden="1" customHeight="1" x14ac:dyDescent="0.35">
      <c r="A225" s="11" t="s">
        <v>1714</v>
      </c>
      <c r="B225" s="12" t="s">
        <v>1715</v>
      </c>
      <c r="C225" s="13">
        <v>43829</v>
      </c>
      <c r="D225" s="13">
        <v>45995</v>
      </c>
      <c r="E225" s="14" t="s">
        <v>1420</v>
      </c>
      <c r="F225" s="15" t="s">
        <v>1716</v>
      </c>
      <c r="G225" s="15" t="s">
        <v>1717</v>
      </c>
      <c r="H225" s="14" t="s">
        <v>1688</v>
      </c>
      <c r="I225" s="16">
        <v>62711</v>
      </c>
      <c r="J225" s="17">
        <v>39157</v>
      </c>
      <c r="K225" s="18">
        <f ca="1">IF(A225&lt;&gt;"",RANDBETWEEN(1,2000)," ")</f>
        <v>1607</v>
      </c>
      <c r="L225" s="17" cm="1">
        <f t="array" ref="L225">IF(A225&lt;&gt;"",SUMPRODUCT(($E$2:$E$1303="Active") * (FK225 &gt;= $FM$2:$FM$1303) * (FK225 &lt;= $FN$2:$FN$1303) * (FL225 &gt;= $FO$2:$FO$1303) * (FL225 &lt;= $FP$2:$FP$1303)),"")</f>
        <v>1</v>
      </c>
      <c r="M225" s="17" cm="1">
        <f t="array" ref="M225">IF(A225&lt;&gt;"",SUMPRODUCT(($E$2:$E$1303="Active") * (FK225 &gt;= $FQ$2:$FQ$1303) * (FK225 &lt;= $FR$2:$FR$1303) * (FL225 &gt;= $FS$2:$FS$1303) * (FL225 &lt;= $FT$2:$FT$1303)),"")</f>
        <v>1</v>
      </c>
      <c r="N225" s="14" t="s">
        <v>218</v>
      </c>
      <c r="O225" s="14" t="s">
        <v>316</v>
      </c>
      <c r="P225" s="15" t="s">
        <v>1674</v>
      </c>
      <c r="Q225" s="14" t="s">
        <v>1675</v>
      </c>
      <c r="R225" s="51" t="s">
        <v>1676</v>
      </c>
      <c r="S225" s="14" t="s">
        <v>223</v>
      </c>
      <c r="T225" s="20" t="s">
        <v>224</v>
      </c>
      <c r="U225" s="21"/>
      <c r="V225" s="22"/>
      <c r="W225" s="22"/>
      <c r="X225" s="22"/>
      <c r="Y225" s="22"/>
      <c r="Z225" s="22"/>
      <c r="AA225" s="48">
        <v>2024</v>
      </c>
      <c r="AB225" s="43">
        <v>45832.604166666664</v>
      </c>
      <c r="AC225" s="63">
        <v>45931</v>
      </c>
      <c r="AD225" s="25">
        <v>183</v>
      </c>
      <c r="AE225" s="25">
        <v>221</v>
      </c>
      <c r="AF225" s="26">
        <v>235</v>
      </c>
      <c r="AG225" s="20">
        <v>354</v>
      </c>
      <c r="AH225" s="22">
        <v>418</v>
      </c>
      <c r="AI225" s="26">
        <v>248</v>
      </c>
      <c r="AN225" s="27">
        <f>IF(COUNT(DV225,ES225,FJ225,GK225,HH225)&gt;0,AVERAGE(DV225,ES225,FJ225,GK225,HH225),"")</f>
        <v>0.22804487179487179</v>
      </c>
      <c r="AO225" s="28">
        <f>IF((E225&lt;&gt;""),COUNTA(AP225:BW225)+COUNTIF(T225,"No"),"")</f>
        <v>0</v>
      </c>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c r="BU225" s="29"/>
      <c r="BV225" s="29"/>
      <c r="BW225" s="29"/>
      <c r="BX225" s="30">
        <v>44053</v>
      </c>
      <c r="BY225" s="30">
        <v>44117</v>
      </c>
      <c r="BZ225" s="14" t="s">
        <v>248</v>
      </c>
      <c r="CA225" s="30">
        <v>44117</v>
      </c>
      <c r="CB225" s="14" t="s">
        <v>316</v>
      </c>
      <c r="CC225" s="31">
        <v>44187</v>
      </c>
      <c r="CD225" s="32" t="s">
        <v>228</v>
      </c>
      <c r="CE225" s="33" t="s">
        <v>320</v>
      </c>
      <c r="CF225" s="33" t="s">
        <v>321</v>
      </c>
      <c r="CG225" s="29">
        <v>100</v>
      </c>
      <c r="CH225" s="29">
        <v>3</v>
      </c>
      <c r="CI225" s="29">
        <v>3</v>
      </c>
      <c r="CJ225" s="29">
        <v>10</v>
      </c>
      <c r="CK225" s="29">
        <v>0</v>
      </c>
      <c r="CL225" s="29">
        <v>0</v>
      </c>
      <c r="CM225" s="29">
        <v>3</v>
      </c>
      <c r="CN225" s="34">
        <f>IF(CJ225&gt;0,((CK225*0.125)+(CL225*0.25)+(CM225*1))/CJ225,"")</f>
        <v>0.3</v>
      </c>
      <c r="CO225" s="35">
        <v>44636</v>
      </c>
      <c r="CP225" s="35">
        <v>44638</v>
      </c>
      <c r="CQ225" s="20" t="s">
        <v>322</v>
      </c>
      <c r="CR225" s="35">
        <v>44648</v>
      </c>
      <c r="CS225" s="20" t="s">
        <v>316</v>
      </c>
      <c r="CT225" s="35" t="s">
        <v>323</v>
      </c>
      <c r="CU225" s="35">
        <v>44496</v>
      </c>
      <c r="CV225" s="11" t="s">
        <v>248</v>
      </c>
      <c r="CW225" s="11" t="s">
        <v>324</v>
      </c>
      <c r="CX225" s="11" t="s">
        <v>325</v>
      </c>
      <c r="CY225" s="20">
        <v>95</v>
      </c>
      <c r="CZ225" s="36">
        <v>2</v>
      </c>
      <c r="DA225" s="36">
        <v>2</v>
      </c>
      <c r="DB225" s="36">
        <v>9</v>
      </c>
      <c r="DC225" s="36">
        <v>0</v>
      </c>
      <c r="DD225" s="36">
        <v>0</v>
      </c>
      <c r="DE225" s="36">
        <v>1</v>
      </c>
      <c r="DF225" s="36">
        <v>0</v>
      </c>
      <c r="DG225" s="36">
        <v>2</v>
      </c>
      <c r="DH225" s="37">
        <f>IF(DB225&lt;&gt;"",((DC225*0.125)+(DD225*0.25)+(DE225*0.25)+(DF225*1)+(DG225*1))/DB225,"")</f>
        <v>0.25</v>
      </c>
      <c r="DI225" s="35">
        <v>44825</v>
      </c>
      <c r="DJ225" s="20" t="s">
        <v>248</v>
      </c>
      <c r="DK225" s="20" t="s">
        <v>235</v>
      </c>
      <c r="DL225" s="20" t="s">
        <v>234</v>
      </c>
      <c r="DM225" s="20">
        <v>115</v>
      </c>
      <c r="DN225" s="20">
        <v>2</v>
      </c>
      <c r="DO225" s="20">
        <v>2</v>
      </c>
      <c r="DP225" s="20">
        <v>10</v>
      </c>
      <c r="DQ225" s="20">
        <v>0</v>
      </c>
      <c r="DR225" s="20">
        <v>0</v>
      </c>
      <c r="DS225" s="20">
        <v>0</v>
      </c>
      <c r="DT225" s="20">
        <v>0</v>
      </c>
      <c r="DU225" s="20">
        <v>3</v>
      </c>
      <c r="DV225" s="49" cm="1">
        <f t="array" ref="DV225">IF(AND(DI225:DP225&lt;&gt;""),((DQ225*0.125)+(DR225*0.25)+(DS225*0.25)+(DT225*1)+(DU225*1))/DP225,"")</f>
        <v>0.3</v>
      </c>
      <c r="DW225" s="35">
        <v>45076</v>
      </c>
      <c r="DX225" s="35">
        <v>45077</v>
      </c>
      <c r="DY225" s="20" t="s">
        <v>322</v>
      </c>
      <c r="DZ225" s="35">
        <v>45084</v>
      </c>
      <c r="EA225" s="35" t="s">
        <v>316</v>
      </c>
      <c r="EB225" s="38" t="s">
        <v>323</v>
      </c>
      <c r="EC225" s="35">
        <v>45177</v>
      </c>
      <c r="ED225" s="20" t="s">
        <v>248</v>
      </c>
      <c r="EE225" s="20" t="s">
        <v>247</v>
      </c>
      <c r="EF225" s="20">
        <v>112</v>
      </c>
      <c r="EG225" s="20">
        <v>2</v>
      </c>
      <c r="EH225" s="20">
        <v>2</v>
      </c>
      <c r="EI225" s="20">
        <v>6</v>
      </c>
      <c r="EJ225" s="20">
        <v>0</v>
      </c>
      <c r="EK225" s="20">
        <v>0</v>
      </c>
      <c r="EL225" s="20">
        <v>0</v>
      </c>
      <c r="EM225" s="20">
        <v>0</v>
      </c>
      <c r="EN225" s="20">
        <v>0</v>
      </c>
      <c r="EO225" s="20">
        <v>0</v>
      </c>
      <c r="EP225" s="20">
        <v>0</v>
      </c>
      <c r="EQ225" s="20">
        <v>0</v>
      </c>
      <c r="ER225" s="20">
        <v>2</v>
      </c>
      <c r="ES225" s="46">
        <f>IF(EI225&lt;&gt;"",((EJ225*0.125)+((EK225+EL225+EM225+EN225+EO225)*0.25)+((EP225+EQ225+ER225)*1))/EI225,"")</f>
        <v>0.33333333333333331</v>
      </c>
      <c r="ET225" s="35">
        <v>45359</v>
      </c>
      <c r="EU225" s="20" t="s">
        <v>228</v>
      </c>
      <c r="EV225" s="20" t="s">
        <v>247</v>
      </c>
      <c r="EW225" s="20">
        <v>100</v>
      </c>
      <c r="EX225" s="20">
        <v>1</v>
      </c>
      <c r="EY225" s="20">
        <v>1</v>
      </c>
      <c r="EZ225" s="28">
        <v>13</v>
      </c>
      <c r="FA225" s="20">
        <v>0</v>
      </c>
      <c r="FB225" s="20">
        <v>0</v>
      </c>
      <c r="FC225" s="20">
        <v>0</v>
      </c>
      <c r="FD225" s="20">
        <v>0</v>
      </c>
      <c r="FE225" s="20">
        <v>0</v>
      </c>
      <c r="FF225" s="20">
        <v>0</v>
      </c>
      <c r="FG225" s="20">
        <v>0</v>
      </c>
      <c r="FH225" s="20">
        <v>1</v>
      </c>
      <c r="FI225" s="20">
        <v>1</v>
      </c>
      <c r="FJ225" s="34">
        <f>IF(EZ225&lt;&gt;"",((FA225*0.125)+((FB225+FC225+FD225+FE225+FF225)*0.25)+((FG225+FH225+FI225)*1))/EZ225,"")</f>
        <v>0.15384615384615385</v>
      </c>
      <c r="FK225" s="54">
        <v>39.771920999999999</v>
      </c>
      <c r="FL225" s="54">
        <v>-89.686047000000002</v>
      </c>
      <c r="FM225" s="54">
        <v>39.410095576177902</v>
      </c>
      <c r="FN225" s="54">
        <v>40.133746423822103</v>
      </c>
      <c r="FO225" s="54">
        <v>-90.156807830938902</v>
      </c>
      <c r="FP225" s="54">
        <v>-89.215286169061102</v>
      </c>
      <c r="FQ225" s="54">
        <v>39.048270152355698</v>
      </c>
      <c r="FR225" s="54">
        <v>40.4955718476443</v>
      </c>
      <c r="FS225" s="54">
        <v>-90.627568661877802</v>
      </c>
      <c r="FT225" s="54">
        <v>-88.744525338122202</v>
      </c>
      <c r="FU225" s="35">
        <v>45727</v>
      </c>
      <c r="FV225" s="20" t="s">
        <v>248</v>
      </c>
      <c r="FW225" s="20" t="s">
        <v>247</v>
      </c>
      <c r="FX225" s="20">
        <v>208</v>
      </c>
      <c r="FY225" s="20">
        <v>1</v>
      </c>
      <c r="FZ225" s="20">
        <v>1</v>
      </c>
      <c r="GA225" s="20">
        <v>16</v>
      </c>
      <c r="GB225" s="20">
        <v>0</v>
      </c>
      <c r="GC225" s="20">
        <v>0</v>
      </c>
      <c r="GD225" s="20">
        <v>0</v>
      </c>
      <c r="GE225" s="20">
        <v>0</v>
      </c>
      <c r="GF225" s="20">
        <v>0</v>
      </c>
      <c r="GG225" s="20">
        <v>0</v>
      </c>
      <c r="GH225" s="20">
        <v>0</v>
      </c>
      <c r="GI225" s="20">
        <v>1</v>
      </c>
      <c r="GJ225" s="20">
        <v>1</v>
      </c>
      <c r="GK225" s="34">
        <f>IF(GA225&lt;&gt;"",((GB225*0.125)+((GC225+GD225+GE225+GF225+GG225)*0.25)+((GH225+GI225+GJ225)*1))/GA225,"")</f>
        <v>0.125</v>
      </c>
      <c r="GN225"/>
      <c r="GO225" s="64"/>
      <c r="GP225" s="20" t="s">
        <v>316</v>
      </c>
      <c r="GQ225" s="35" t="s">
        <v>323</v>
      </c>
      <c r="HH225" s="34" t="str">
        <f>IF(GX225&lt;&gt;"",((GY225*0.125)+((GZ225+HA225+HB225+HC225+HD225)*0.25)+((HE225+HF225+HG225)*1))/GX225,"")</f>
        <v/>
      </c>
    </row>
    <row r="226" spans="1:216" ht="15" hidden="1" customHeight="1" x14ac:dyDescent="0.35">
      <c r="A226" s="14" t="s">
        <v>1718</v>
      </c>
      <c r="B226" s="12" t="s">
        <v>1719</v>
      </c>
      <c r="C226" s="13">
        <v>43009</v>
      </c>
      <c r="D226" s="13">
        <v>45588</v>
      </c>
      <c r="E226" s="14" t="s">
        <v>1420</v>
      </c>
      <c r="F226" s="15" t="s">
        <v>1720</v>
      </c>
      <c r="G226" s="15" t="s">
        <v>1721</v>
      </c>
      <c r="H226" s="14" t="s">
        <v>1722</v>
      </c>
      <c r="I226" s="16">
        <v>84405</v>
      </c>
      <c r="J226" s="17">
        <v>34285</v>
      </c>
      <c r="K226" s="18">
        <f ca="1">IF(A226&lt;&gt;"",RANDBETWEEN(1,2000)," ")</f>
        <v>1441</v>
      </c>
      <c r="L226" s="17" cm="1">
        <f t="array" ref="L226">IF(A226&lt;&gt;"",SUMPRODUCT(($E$2:$E$1303="Active") * (FK226 &gt;= $FM$2:$FM$1303) * (FK226 &lt;= $FN$2:$FN$1303) * (FL226 &gt;= $FO$2:$FO$1303) * (FL226 &lt;= $FP$2:$FP$1303)),"")</f>
        <v>5</v>
      </c>
      <c r="M226" s="17" cm="1">
        <f t="array" ref="M226">IF(A226&lt;&gt;"",SUMPRODUCT(($E$2:$E$1303="Active") * (FK226 &gt;= $FQ$2:$FQ$1303) * (FK226 &lt;= $FR$2:$FR$1303) * (FL226 &gt;= $FS$2:$FS$1303) * (FL226 &lt;= $FT$2:$FT$1303)),"")</f>
        <v>6</v>
      </c>
      <c r="N226" s="14" t="s">
        <v>287</v>
      </c>
      <c r="O226" s="14" t="s">
        <v>219</v>
      </c>
      <c r="P226" s="19" t="s">
        <v>1723</v>
      </c>
      <c r="Q226" s="14" t="s">
        <v>520</v>
      </c>
      <c r="R226" s="15" t="s">
        <v>1724</v>
      </c>
      <c r="S226" s="14" t="s">
        <v>224</v>
      </c>
      <c r="T226" s="20" t="s">
        <v>224</v>
      </c>
      <c r="U226" s="21"/>
      <c r="V226" s="22"/>
      <c r="W226" s="22"/>
      <c r="X226" s="22"/>
      <c r="Y226" s="22"/>
      <c r="Z226" s="22"/>
      <c r="AA226" s="48">
        <v>2024</v>
      </c>
      <c r="AB226" s="55">
        <v>45833.458333333328</v>
      </c>
      <c r="AC226" s="63">
        <v>45658</v>
      </c>
      <c r="AD226" s="25">
        <v>155</v>
      </c>
      <c r="AE226" s="25">
        <v>322</v>
      </c>
      <c r="AF226" s="26">
        <v>350</v>
      </c>
      <c r="AG226" s="20">
        <v>364</v>
      </c>
      <c r="AI226" s="26">
        <v>412</v>
      </c>
      <c r="AN226" s="27">
        <f>IF(COUNT(DV226,ES226,FJ226,GK226,HH226)&gt;0,AVERAGE(DV226,ES226,FJ226,GK226,HH226),"")</f>
        <v>0.21214896214896214</v>
      </c>
      <c r="AO226" s="28">
        <f>IF((E226&lt;&gt;""),COUNTA(AP226:BW226)+COUNTIF(T226,"No"),"")</f>
        <v>1</v>
      </c>
      <c r="AP226" s="29"/>
      <c r="AQ226" s="29"/>
      <c r="AR226" s="29"/>
      <c r="AS226" s="29"/>
      <c r="AT226" s="29"/>
      <c r="AU226" s="29"/>
      <c r="AV226" s="29"/>
      <c r="AW226" s="29"/>
      <c r="AX226" s="29"/>
      <c r="AY226" s="29"/>
      <c r="AZ226" s="29"/>
      <c r="BA226" s="29"/>
      <c r="BB226" s="29"/>
      <c r="BC226" s="29"/>
      <c r="BD226" s="29"/>
      <c r="BE226" s="29"/>
      <c r="BF226" s="29"/>
      <c r="BG226" s="29"/>
      <c r="BH226" s="29"/>
      <c r="BI226" s="29"/>
      <c r="BJ226" s="29"/>
      <c r="BK226" s="29"/>
      <c r="BL226" s="29"/>
      <c r="BM226" s="29"/>
      <c r="BN226" s="29"/>
      <c r="BO226" s="29"/>
      <c r="BP226" s="29" t="s">
        <v>1725</v>
      </c>
      <c r="BQ226" s="29"/>
      <c r="BR226" s="29"/>
      <c r="BS226" s="29"/>
      <c r="BT226" s="29"/>
      <c r="BU226" s="29"/>
      <c r="BV226" s="29"/>
      <c r="BW226" s="29"/>
      <c r="BX226" s="30">
        <v>44112</v>
      </c>
      <c r="BY226" s="30">
        <v>44118</v>
      </c>
      <c r="BZ226" s="14" t="s">
        <v>226</v>
      </c>
      <c r="CA226" s="30">
        <v>44123</v>
      </c>
      <c r="CB226" s="14" t="s">
        <v>227</v>
      </c>
      <c r="CC226" s="31">
        <v>43907</v>
      </c>
      <c r="CD226" s="32" t="s">
        <v>364</v>
      </c>
      <c r="CE226" s="33" t="s">
        <v>291</v>
      </c>
      <c r="CF226" s="33" t="s">
        <v>292</v>
      </c>
      <c r="CG226" s="29">
        <v>255</v>
      </c>
      <c r="CH226" s="29">
        <v>2</v>
      </c>
      <c r="CI226" s="29">
        <v>2</v>
      </c>
      <c r="CJ226" s="29">
        <v>10</v>
      </c>
      <c r="CK226" s="29">
        <v>3</v>
      </c>
      <c r="CL226" s="29">
        <v>0</v>
      </c>
      <c r="CM226" s="29">
        <v>0</v>
      </c>
      <c r="CN226" s="34">
        <f>IF(CJ226&gt;0,((CK226*0.125)+(CL226*0.25)+(CM226*1))/CJ226,"")</f>
        <v>3.7499999999999999E-2</v>
      </c>
      <c r="CO226" s="35">
        <v>44354</v>
      </c>
      <c r="CP226" s="35">
        <v>44356</v>
      </c>
      <c r="CQ226" s="20" t="s">
        <v>470</v>
      </c>
      <c r="CR226" s="35">
        <v>44368</v>
      </c>
      <c r="CS226" s="20" t="s">
        <v>232</v>
      </c>
      <c r="CT226" s="35">
        <v>44361</v>
      </c>
      <c r="CU226" s="35">
        <v>44496</v>
      </c>
      <c r="CV226" s="11" t="s">
        <v>226</v>
      </c>
      <c r="CW226" s="20" t="s">
        <v>233</v>
      </c>
      <c r="CX226" s="11" t="s">
        <v>234</v>
      </c>
      <c r="CY226" s="20">
        <v>144</v>
      </c>
      <c r="CZ226" s="36">
        <v>2</v>
      </c>
      <c r="DA226" s="36">
        <v>2</v>
      </c>
      <c r="DB226" s="36">
        <v>10</v>
      </c>
      <c r="DC226" s="36">
        <v>0</v>
      </c>
      <c r="DD226" s="36">
        <v>0</v>
      </c>
      <c r="DE226" s="36">
        <v>0</v>
      </c>
      <c r="DF226" s="36">
        <v>0</v>
      </c>
      <c r="DG226" s="36">
        <v>5</v>
      </c>
      <c r="DH226" s="46">
        <f>IF(DB226&gt;0,((DC226*0.125)+(DD226*0.25)+(DE226*0.25)+(DF226*1)+(DG226*1))/DB226,"")</f>
        <v>0.5</v>
      </c>
      <c r="DI226" s="35">
        <v>44743</v>
      </c>
      <c r="DJ226" s="20" t="s">
        <v>228</v>
      </c>
      <c r="DK226" s="20" t="s">
        <v>235</v>
      </c>
      <c r="DL226" s="20" t="s">
        <v>234</v>
      </c>
      <c r="DM226" s="20">
        <v>169</v>
      </c>
      <c r="DN226" s="20">
        <v>5</v>
      </c>
      <c r="DO226" s="20">
        <v>5</v>
      </c>
      <c r="DP226" s="20">
        <v>21</v>
      </c>
      <c r="DQ226" s="20">
        <v>0</v>
      </c>
      <c r="DR226" s="20">
        <v>0</v>
      </c>
      <c r="DS226" s="20">
        <v>0</v>
      </c>
      <c r="DT226" s="20">
        <v>2</v>
      </c>
      <c r="DU226" s="20">
        <v>1</v>
      </c>
      <c r="DV226" s="37" cm="1">
        <f t="array" ref="DV226">IF(AND(DI226:DP226&lt;&gt;""),((DQ226*0.125)+(DR226*0.25)+(DS226*0.25)+(DT226*1)+(DU226*1))/DP226,"")</f>
        <v>0.14285714285714285</v>
      </c>
      <c r="DW226" s="35">
        <v>45391</v>
      </c>
      <c r="DX226" s="35">
        <v>45418</v>
      </c>
      <c r="DY226" s="20" t="s">
        <v>237</v>
      </c>
      <c r="DZ226" s="35">
        <v>45418</v>
      </c>
      <c r="EA226" s="35" t="s">
        <v>232</v>
      </c>
      <c r="EB226" s="38">
        <v>45429</v>
      </c>
      <c r="EC226" s="35">
        <v>45265</v>
      </c>
      <c r="ED226" s="20" t="s">
        <v>228</v>
      </c>
      <c r="EE226" s="20" t="s">
        <v>247</v>
      </c>
      <c r="EF226" s="20">
        <v>162</v>
      </c>
      <c r="EG226" s="20">
        <v>4</v>
      </c>
      <c r="EH226" s="20">
        <v>3</v>
      </c>
      <c r="EI226" s="20">
        <v>15</v>
      </c>
      <c r="EJ226" s="20">
        <v>0</v>
      </c>
      <c r="EK226" s="20">
        <v>0</v>
      </c>
      <c r="EL226" s="20">
        <v>0</v>
      </c>
      <c r="EM226" s="20">
        <v>1</v>
      </c>
      <c r="EN226" s="20">
        <v>0</v>
      </c>
      <c r="EO226" s="20">
        <v>0</v>
      </c>
      <c r="EP226" s="20">
        <v>0</v>
      </c>
      <c r="EQ226" s="20">
        <v>0</v>
      </c>
      <c r="ER226" s="20">
        <v>6</v>
      </c>
      <c r="ES226" s="46">
        <f>IF(EI226&lt;&gt;"",((EJ226*0.125)+((EK226+EL226+EM226+EN226+EO226)*0.25)+((EP226+EQ226+ER226)*1))/EI226,"")</f>
        <v>0.41666666666666669</v>
      </c>
      <c r="ET226" s="35">
        <v>45336</v>
      </c>
      <c r="EU226" s="20" t="s">
        <v>228</v>
      </c>
      <c r="EV226" s="20" t="s">
        <v>247</v>
      </c>
      <c r="EW226" s="20">
        <v>167</v>
      </c>
      <c r="EX226" s="20">
        <v>3</v>
      </c>
      <c r="EY226" s="20">
        <v>3</v>
      </c>
      <c r="EZ226" s="28">
        <v>13</v>
      </c>
      <c r="FA226" s="20">
        <v>0</v>
      </c>
      <c r="FB226" s="20">
        <v>0</v>
      </c>
      <c r="FC226" s="20">
        <v>0</v>
      </c>
      <c r="FD226" s="20">
        <v>0</v>
      </c>
      <c r="FE226" s="20">
        <v>0</v>
      </c>
      <c r="FF226" s="20">
        <v>0</v>
      </c>
      <c r="FG226" s="20">
        <v>0</v>
      </c>
      <c r="FH226" s="20">
        <v>1</v>
      </c>
      <c r="FI226" s="20">
        <v>0</v>
      </c>
      <c r="FJ226" s="34">
        <f>IF(EZ226&lt;&gt;"",((FA226*0.125)+((FB226+FC226+FD226+FE226+FF226)*0.25)+((FG226+FH226+FI226)*1))/EZ226,"")</f>
        <v>7.6923076923076927E-2</v>
      </c>
      <c r="FK226" s="39">
        <v>41.156314999999999</v>
      </c>
      <c r="FL226" s="39">
        <v>-111.934872</v>
      </c>
      <c r="FM226" s="39">
        <v>40.794489576177867</v>
      </c>
      <c r="FN226" s="39">
        <v>41.518140423822132</v>
      </c>
      <c r="FO226" s="39">
        <v>-112.41543688164344</v>
      </c>
      <c r="FP226" s="39">
        <v>-111.45430711835655</v>
      </c>
      <c r="FQ226" s="39">
        <v>40.432664152355734</v>
      </c>
      <c r="FR226" s="39">
        <v>41.879965847644264</v>
      </c>
      <c r="FS226" s="39">
        <v>-112.89600176328689</v>
      </c>
      <c r="FT226" s="39">
        <v>-110.97374223671311</v>
      </c>
      <c r="FU226" s="35"/>
      <c r="GK226" s="34" t="str">
        <f>IF(GA226&lt;&gt;"",((GB226*0.125)+((GC226+GD226+GE226+GF226+GG226)*0.25)+((GH226+GI226+GJ226)*1))/GA226,"")</f>
        <v/>
      </c>
      <c r="GL226"/>
      <c r="GM226"/>
      <c r="GN226"/>
      <c r="GO226"/>
      <c r="HH226" s="34" t="str">
        <f>IF(GX226&lt;&gt;"",((GY226*0.125)+((GZ226+HA226+HB226+HC226+HD226)*0.25)+((HE226+HF226+HG226)*1))/GX226,"")</f>
        <v/>
      </c>
    </row>
    <row r="227" spans="1:216" ht="15" customHeight="1" x14ac:dyDescent="0.35">
      <c r="A227" s="14" t="s">
        <v>1726</v>
      </c>
      <c r="B227" s="12" t="s">
        <v>1727</v>
      </c>
      <c r="C227" s="13">
        <v>43009</v>
      </c>
      <c r="D227" s="13">
        <v>45357</v>
      </c>
      <c r="E227" s="14" t="s">
        <v>214</v>
      </c>
      <c r="F227" s="15" t="s">
        <v>1728</v>
      </c>
      <c r="G227" s="15" t="s">
        <v>1729</v>
      </c>
      <c r="H227" s="14" t="s">
        <v>1484</v>
      </c>
      <c r="I227" s="16">
        <v>31088</v>
      </c>
      <c r="J227" s="17">
        <v>57034</v>
      </c>
      <c r="K227" s="18">
        <f ca="1">IF(A227&lt;&gt;"",RANDBETWEEN(1,2000)," ")</f>
        <v>1640</v>
      </c>
      <c r="L227" s="17" cm="1">
        <f t="array" ref="L227">IF(A227&lt;&gt;"",SUMPRODUCT(($E$2:$E$1303="Active") * (FK227 &gt;= $FM$2:$FM$1303) * (FK227 &lt;= $FN$2:$FN$1303) * (FL227 &gt;= $FO$2:$FO$1303) * (FL227 &lt;= $FP$2:$FP$1303)),"")</f>
        <v>3</v>
      </c>
      <c r="M227" s="17" cm="1">
        <f t="array" ref="M227">IF(A227&lt;&gt;"",SUMPRODUCT(($E$2:$E$1303="Active") * (FK227 &gt;= $FQ$2:$FQ$1303) * (FK227 &lt;= $FR$2:$FR$1303) * (FL227 &gt;= $FS$2:$FS$1303) * (FL227 &lt;= $FT$2:$FT$1303)),"")</f>
        <v>5</v>
      </c>
      <c r="N227" s="14" t="s">
        <v>218</v>
      </c>
      <c r="O227" s="14" t="s">
        <v>242</v>
      </c>
      <c r="P227" s="15" t="s">
        <v>1730</v>
      </c>
      <c r="Q227" s="14" t="s">
        <v>1731</v>
      </c>
      <c r="R227" s="15" t="s">
        <v>1732</v>
      </c>
      <c r="S227" s="14" t="s">
        <v>224</v>
      </c>
      <c r="T227" s="20" t="s">
        <v>224</v>
      </c>
      <c r="U227" s="21"/>
      <c r="V227" s="22"/>
      <c r="W227" s="22"/>
      <c r="X227" s="22"/>
      <c r="Y227" s="22"/>
      <c r="Z227" s="22"/>
      <c r="AA227" s="22" t="s">
        <v>363</v>
      </c>
      <c r="AB227" s="43">
        <v>46013.548611111109</v>
      </c>
      <c r="AC227" s="24">
        <v>46023</v>
      </c>
      <c r="AD227" s="25">
        <v>55</v>
      </c>
      <c r="AE227" s="25">
        <v>128</v>
      </c>
      <c r="AF227" s="26">
        <v>201</v>
      </c>
      <c r="AG227" s="20">
        <v>379</v>
      </c>
      <c r="AH227" s="22">
        <v>214</v>
      </c>
      <c r="AI227" s="26">
        <v>309</v>
      </c>
      <c r="AN227" s="27">
        <f>IF(COUNT(DV227,ES227,FJ227,GK227,HH227)&gt;0,AVERAGE(DV227,ES227,FJ227,GK227,HH227),"")</f>
        <v>0.203125</v>
      </c>
      <c r="AO227" s="28">
        <f>IF((E227&lt;&gt;""),COUNTA(AP227:BW227)+COUNTIF(T227,"No"),"")</f>
        <v>0</v>
      </c>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29"/>
      <c r="BO227" s="29"/>
      <c r="BP227" s="29"/>
      <c r="BQ227" s="29"/>
      <c r="BR227" s="29"/>
      <c r="BS227" s="29"/>
      <c r="BT227" s="29"/>
      <c r="BU227" s="29"/>
      <c r="BV227" s="29"/>
      <c r="BW227" s="29"/>
      <c r="BX227" s="30">
        <v>44035</v>
      </c>
      <c r="BY227" s="30">
        <v>44046</v>
      </c>
      <c r="BZ227" s="14" t="s">
        <v>226</v>
      </c>
      <c r="CA227" s="30">
        <v>44047</v>
      </c>
      <c r="CB227" s="14" t="s">
        <v>232</v>
      </c>
      <c r="CC227" s="31">
        <v>43951</v>
      </c>
      <c r="CD227" s="32" t="s">
        <v>228</v>
      </c>
      <c r="CE227" s="33" t="s">
        <v>282</v>
      </c>
      <c r="CF227" s="33" t="s">
        <v>247</v>
      </c>
      <c r="CG227" s="29">
        <v>69</v>
      </c>
      <c r="CH227" s="29">
        <v>1</v>
      </c>
      <c r="CI227" s="29">
        <v>1</v>
      </c>
      <c r="CJ227" s="29">
        <v>5</v>
      </c>
      <c r="CK227" s="29">
        <v>0</v>
      </c>
      <c r="CL227" s="29">
        <v>0</v>
      </c>
      <c r="CM227" s="29">
        <v>0</v>
      </c>
      <c r="CN227" s="34">
        <f>IF(CJ227&gt;0,((CK227*0.125)+(CL227*0.25)+(CM227*1))/CJ227,"")</f>
        <v>0</v>
      </c>
      <c r="CO227" s="35">
        <v>44624</v>
      </c>
      <c r="CP227" s="35">
        <v>44634</v>
      </c>
      <c r="CQ227" s="20" t="s">
        <v>237</v>
      </c>
      <c r="CR227" s="35">
        <v>44655</v>
      </c>
      <c r="CS227" s="20" t="s">
        <v>232</v>
      </c>
      <c r="CT227" s="35">
        <v>44634</v>
      </c>
      <c r="CU227" s="35">
        <v>44476</v>
      </c>
      <c r="CV227" s="11" t="s">
        <v>228</v>
      </c>
      <c r="CW227" s="20" t="s">
        <v>233</v>
      </c>
      <c r="CX227" s="11" t="s">
        <v>234</v>
      </c>
      <c r="CY227" s="20">
        <v>59</v>
      </c>
      <c r="CZ227" s="36">
        <v>1</v>
      </c>
      <c r="DA227" s="36">
        <v>1</v>
      </c>
      <c r="DB227" s="36">
        <v>5</v>
      </c>
      <c r="DC227" s="36">
        <v>0</v>
      </c>
      <c r="DD227" s="36">
        <v>0</v>
      </c>
      <c r="DE227" s="36">
        <v>0</v>
      </c>
      <c r="DF227" s="36">
        <v>1</v>
      </c>
      <c r="DG227" s="36">
        <v>0</v>
      </c>
      <c r="DH227" s="37">
        <f>IF(DB227&gt;0,((DC227*0.125)+(DD227*0.25)+(DE227*0.25)+(DF227*1)+(DG227*1))/DB227,"")</f>
        <v>0.2</v>
      </c>
      <c r="DI227" s="35">
        <v>44774</v>
      </c>
      <c r="DJ227" s="20" t="s">
        <v>228</v>
      </c>
      <c r="DK227" s="20" t="s">
        <v>235</v>
      </c>
      <c r="DL227" s="20" t="s">
        <v>234</v>
      </c>
      <c r="DM227" s="20">
        <v>106</v>
      </c>
      <c r="DN227" s="20">
        <v>1</v>
      </c>
      <c r="DO227" s="20">
        <v>1</v>
      </c>
      <c r="DP227" s="20">
        <v>5</v>
      </c>
      <c r="DQ227" s="20">
        <v>0</v>
      </c>
      <c r="DR227" s="20">
        <v>0</v>
      </c>
      <c r="DS227" s="20">
        <v>1</v>
      </c>
      <c r="DT227" s="20">
        <v>0</v>
      </c>
      <c r="DU227" s="20">
        <v>1</v>
      </c>
      <c r="DV227" s="49" cm="1">
        <f t="array" ref="DV227">IF(AND(DI227:DP227&lt;&gt;""),((DQ227*0.125)+(DR227*0.25)+(DS227*0.25)+(DT227*1)+(DU227*1))/DP227,"")</f>
        <v>0.25</v>
      </c>
      <c r="DW227" s="35">
        <v>45021</v>
      </c>
      <c r="DX227" s="35">
        <v>45026</v>
      </c>
      <c r="DY227" s="20" t="s">
        <v>237</v>
      </c>
      <c r="DZ227" s="35">
        <v>45026</v>
      </c>
      <c r="EA227" s="35" t="s">
        <v>232</v>
      </c>
      <c r="EB227" s="38">
        <v>45030</v>
      </c>
      <c r="EC227" s="35">
        <v>45222</v>
      </c>
      <c r="ED227" s="20" t="s">
        <v>248</v>
      </c>
      <c r="EE227" s="20" t="s">
        <v>247</v>
      </c>
      <c r="EF227" s="20">
        <v>94</v>
      </c>
      <c r="EG227" s="20">
        <v>4</v>
      </c>
      <c r="EH227" s="20">
        <v>4</v>
      </c>
      <c r="EI227" s="20">
        <v>16</v>
      </c>
      <c r="EJ227" s="20">
        <v>0</v>
      </c>
      <c r="EK227" s="20">
        <v>0</v>
      </c>
      <c r="EL227" s="20">
        <v>0</v>
      </c>
      <c r="EM227" s="20">
        <v>0</v>
      </c>
      <c r="EN227" s="20">
        <v>0</v>
      </c>
      <c r="EO227" s="20">
        <v>0</v>
      </c>
      <c r="EP227" s="20">
        <v>0</v>
      </c>
      <c r="EQ227" s="20">
        <v>0</v>
      </c>
      <c r="ER227" s="20">
        <v>4</v>
      </c>
      <c r="ES227" s="46">
        <f>IF(EI227&lt;&gt;"",((EJ227*0.125)+((EK227+EL227+EM227+EN227+EO227)*0.25)+((EP227+EQ227+ER227)*1))/EI227,"")</f>
        <v>0.25</v>
      </c>
      <c r="ET227" s="35">
        <v>45348</v>
      </c>
      <c r="EU227" s="20" t="s">
        <v>248</v>
      </c>
      <c r="EV227" s="20" t="s">
        <v>247</v>
      </c>
      <c r="EW227" s="20">
        <v>197</v>
      </c>
      <c r="EX227" s="20">
        <v>4</v>
      </c>
      <c r="EY227" s="20">
        <v>4</v>
      </c>
      <c r="EZ227" s="28">
        <v>16</v>
      </c>
      <c r="FA227" s="20">
        <v>0</v>
      </c>
      <c r="FB227" s="20">
        <v>0</v>
      </c>
      <c r="FC227" s="20">
        <v>0</v>
      </c>
      <c r="FD227" s="20">
        <v>0</v>
      </c>
      <c r="FE227" s="20">
        <v>0</v>
      </c>
      <c r="FF227" s="20">
        <v>0</v>
      </c>
      <c r="FG227" s="20">
        <v>1</v>
      </c>
      <c r="FH227" s="20">
        <v>0</v>
      </c>
      <c r="FI227" s="20">
        <v>4</v>
      </c>
      <c r="FJ227" s="46">
        <f>IF(EZ227&lt;&gt;"",((FA227*0.125)+((FB227+FC227+FD227+FE227+FF227)*0.25)+((FG227+FH227+FI227)*1))/EZ227,"")</f>
        <v>0.3125</v>
      </c>
      <c r="FK227" s="39">
        <v>32.579020999999997</v>
      </c>
      <c r="FL227" s="39">
        <v>-83.628144000000006</v>
      </c>
      <c r="FM227" s="39">
        <v>32.217195576177865</v>
      </c>
      <c r="FN227" s="39">
        <v>32.94084642382213</v>
      </c>
      <c r="FO227" s="39">
        <v>-84.057534126450449</v>
      </c>
      <c r="FP227" s="39">
        <v>-83.198753873549563</v>
      </c>
      <c r="FQ227" s="39">
        <v>31.855370152355732</v>
      </c>
      <c r="FR227" s="39">
        <v>33.302671847644262</v>
      </c>
      <c r="FS227" s="39">
        <v>-84.486924252900877</v>
      </c>
      <c r="FT227" s="39">
        <v>-82.769363747099135</v>
      </c>
      <c r="FU227" s="35">
        <v>45761</v>
      </c>
      <c r="FV227" s="20" t="s">
        <v>248</v>
      </c>
      <c r="FW227" s="20" t="s">
        <v>258</v>
      </c>
      <c r="FX227" s="20">
        <v>104</v>
      </c>
      <c r="FY227" s="20">
        <v>3</v>
      </c>
      <c r="FZ227" s="20">
        <v>3</v>
      </c>
      <c r="GA227" s="20">
        <v>8</v>
      </c>
      <c r="GB227" s="20">
        <v>0</v>
      </c>
      <c r="GC227" s="20">
        <v>0</v>
      </c>
      <c r="GD227" s="20">
        <v>0</v>
      </c>
      <c r="GE227" s="20">
        <v>0</v>
      </c>
      <c r="GF227" s="20">
        <v>0</v>
      </c>
      <c r="GG227" s="20">
        <v>0</v>
      </c>
      <c r="GH227" s="20">
        <v>0</v>
      </c>
      <c r="GI227" s="20">
        <v>0</v>
      </c>
      <c r="GJ227" s="20">
        <v>0</v>
      </c>
      <c r="GK227" s="34">
        <f>IF(GA227&lt;&gt;"",((GB227*0.125)+((GC227+GD227+GE227+GF227+GG227)*0.25)+((GH227+GI227+GJ227)*1))/GA227,"")</f>
        <v>0</v>
      </c>
      <c r="GP227" s="20" t="s">
        <v>232</v>
      </c>
      <c r="HH227" s="34" t="str">
        <f>IF(GX227&lt;&gt;"",((GY227*0.125)+((GZ227+HA227+HB227+HC227+HD227)*0.25)+((HE227+HF227+HG227)*1))/GX227,"")</f>
        <v/>
      </c>
    </row>
    <row r="228" spans="1:216" ht="15" hidden="1" customHeight="1" x14ac:dyDescent="0.35">
      <c r="A228" s="11" t="s">
        <v>1733</v>
      </c>
      <c r="B228" s="12" t="s">
        <v>1734</v>
      </c>
      <c r="C228" s="43">
        <v>45154</v>
      </c>
      <c r="D228" s="43">
        <v>45351</v>
      </c>
      <c r="E228" s="11" t="s">
        <v>1420</v>
      </c>
      <c r="F228" s="19" t="s">
        <v>1735</v>
      </c>
      <c r="G228" s="19" t="s">
        <v>1736</v>
      </c>
      <c r="H228" s="11" t="s">
        <v>1673</v>
      </c>
      <c r="I228" s="42">
        <v>78552</v>
      </c>
      <c r="J228" s="17">
        <v>38474</v>
      </c>
      <c r="K228" s="18">
        <f ca="1">IF(A228&lt;&gt;"",RANDBETWEEN(1,2000)," ")</f>
        <v>1098</v>
      </c>
      <c r="L228" s="17" cm="1">
        <f t="array" ref="L228">IF(A228&lt;&gt;"",SUMPRODUCT(($E$2:$E$1303="Active") * (FK228 &gt;= $FM$2:$FM$1303) * (FK228 &lt;= $FN$2:$FN$1303) * (FL228 &gt;= $FO$2:$FO$1303) * (FL228 &lt;= $FP$2:$FP$1303)),"")</f>
        <v>2</v>
      </c>
      <c r="M228" s="17" cm="1">
        <f t="array" ref="M228">IF(A228&lt;&gt;"",SUMPRODUCT(($E$2:$E$1303="Active") * (FK228 &gt;= $FQ$2:$FQ$1303) * (FK228 &lt;= $FR$2:$FR$1303) * (FL228 &gt;= $FS$2:$FS$1303) * (FL228 &lt;= $FT$2:$FT$1303)),"")</f>
        <v>5</v>
      </c>
      <c r="N228" s="11" t="s">
        <v>218</v>
      </c>
      <c r="O228" s="11" t="s">
        <v>242</v>
      </c>
      <c r="P228" s="19" t="s">
        <v>1737</v>
      </c>
      <c r="Q228" s="11" t="s">
        <v>1738</v>
      </c>
      <c r="R228" s="19" t="s">
        <v>1739</v>
      </c>
      <c r="S228" s="11" t="s">
        <v>223</v>
      </c>
      <c r="T228" s="20" t="s">
        <v>224</v>
      </c>
      <c r="AA228" s="48"/>
      <c r="AB228" s="43">
        <v>45834.479166666664</v>
      </c>
      <c r="AC228" s="63">
        <v>45658</v>
      </c>
      <c r="AF228" s="26"/>
      <c r="AG228" s="20">
        <v>31</v>
      </c>
      <c r="AI228" s="26">
        <v>122</v>
      </c>
      <c r="AN228" s="27" t="str">
        <f>IF(COUNT(DV228,ES228,FJ228,GK228,HH228)&gt;0,AVERAGE(DV228,ES228,FJ228,GK228,HH228),"")</f>
        <v/>
      </c>
      <c r="AO228" s="28">
        <f>IF((E228&lt;&gt;""),COUNTA(AP228:BW228)+COUNTIF(T228,"No"),"")</f>
        <v>0</v>
      </c>
      <c r="CT228" s="35" t="s">
        <v>323</v>
      </c>
      <c r="EA228" s="35" t="s">
        <v>232</v>
      </c>
      <c r="EJ228" s="20"/>
      <c r="EK228" s="20"/>
      <c r="EL228" s="20"/>
      <c r="EM228" s="20"/>
      <c r="EN228" s="20"/>
      <c r="EO228" s="20"/>
      <c r="EP228" s="20"/>
      <c r="EQ228" s="20"/>
      <c r="ER228" s="20"/>
      <c r="ES228" s="34" t="str">
        <f>IF(EI228&lt;&gt;"",((EJ228*0.125)+((EK228+EL228+EM228+EN228+EO228)*0.25)+((EP228+EQ228+ER228)*1))/EI228,"")</f>
        <v/>
      </c>
      <c r="FG228" s="20"/>
      <c r="FJ228" s="34" t="str">
        <f>IF(EZ228&lt;&gt;"",((FA228*0.125)+((FB228+FC228+FD228+FE228+FF228)*0.25)+((FG228+FH228+FI228)*1))/EZ228,"")</f>
        <v/>
      </c>
      <c r="FK228" s="39">
        <v>26.245609999999999</v>
      </c>
      <c r="FL228" s="39">
        <v>-97.679961000000006</v>
      </c>
      <c r="FM228" s="39">
        <v>25.883784576177867</v>
      </c>
      <c r="FN228" s="39">
        <v>26.607435423822132</v>
      </c>
      <c r="FO228" s="39">
        <v>-98.083375818125006</v>
      </c>
      <c r="FP228" s="39">
        <v>-97.276546181875005</v>
      </c>
      <c r="FQ228" s="39">
        <v>25.521959152355734</v>
      </c>
      <c r="FR228" s="39">
        <v>26.969260847644264</v>
      </c>
      <c r="FS228" s="39">
        <v>-98.486790636249992</v>
      </c>
      <c r="FT228" s="39">
        <v>-96.873131363750019</v>
      </c>
      <c r="FU228" s="35"/>
      <c r="GK228" s="34" t="str">
        <f>IF(GA228&lt;&gt;"",((GB228*0.125)+((GC228+GD228+GE228+GF228+GG228)*0.25)+((GH228+GI228+GJ228)*1))/GA228,"")</f>
        <v/>
      </c>
      <c r="GL228"/>
      <c r="GM228"/>
      <c r="GN228"/>
      <c r="GO228"/>
      <c r="HH228" s="34" t="str">
        <f>IF(GX228&lt;&gt;"",((GY228*0.125)+((GZ228+HA228+HB228+HC228+HD228)*0.25)+((HE228+HF228+HG228)*1))/GX228,"")</f>
        <v/>
      </c>
    </row>
    <row r="229" spans="1:216" ht="15" hidden="1" customHeight="1" x14ac:dyDescent="0.35">
      <c r="A229" s="11" t="s">
        <v>1740</v>
      </c>
      <c r="B229" s="12" t="s">
        <v>930</v>
      </c>
      <c r="C229" s="43">
        <v>43009</v>
      </c>
      <c r="E229" s="11" t="s">
        <v>1420</v>
      </c>
      <c r="F229" s="19" t="s">
        <v>1741</v>
      </c>
      <c r="G229" s="19" t="s">
        <v>932</v>
      </c>
      <c r="H229" s="11" t="s">
        <v>897</v>
      </c>
      <c r="I229" s="42">
        <v>81506</v>
      </c>
      <c r="J229" s="17">
        <v>11412</v>
      </c>
      <c r="K229" s="18">
        <f ca="1">IF(A229&lt;&gt;"",RANDBETWEEN(1,2000)," ")</f>
        <v>511</v>
      </c>
      <c r="L229" s="17" cm="1">
        <f t="array" ref="L229">IF(A229&lt;&gt;"",SUMPRODUCT(($E$2:$E$1303="Active") * (FK229 &gt;= $FM$2:$FM$1303) * (FK229 &lt;= $FN$2:$FN$1303) * (FL229 &gt;= $FO$2:$FO$1303) * (FL229 &lt;= $FP$2:$FP$1303)),"")</f>
        <v>2</v>
      </c>
      <c r="M229" s="17" cm="1">
        <f t="array" ref="M229">IF(A229&lt;&gt;"",SUMPRODUCT(($E$2:$E$1303="Active") * (FK229 &gt;= $FQ$2:$FQ$1303) * (FK229 &lt;= $FR$2:$FR$1303) * (FL229 &gt;= $FS$2:$FS$1303) * (FL229 &lt;= $FT$2:$FT$1303)),"")</f>
        <v>2</v>
      </c>
      <c r="Q229" s="11" t="s">
        <v>934</v>
      </c>
      <c r="AA229" s="48">
        <v>2024</v>
      </c>
      <c r="AB229" s="43">
        <v>45834.645833333328</v>
      </c>
      <c r="AC229" s="63">
        <v>45658</v>
      </c>
      <c r="AF229" s="26"/>
      <c r="AG229" s="20"/>
      <c r="AI229" s="26">
        <v>295</v>
      </c>
      <c r="AN229" s="27" t="str">
        <f>IF(COUNT(DV229,ES229,FJ229,GK229,HH229)&gt;0,AVERAGE(DV229,ES229,FJ229,GK229,HH229),"")</f>
        <v/>
      </c>
      <c r="AO229" s="28">
        <f>IF((E229&lt;&gt;""),COUNTA(AP229:BW229)+COUNTIF(T229,"No"),"")</f>
        <v>0</v>
      </c>
      <c r="EA229" s="35"/>
      <c r="EJ229"/>
      <c r="EK229"/>
      <c r="EL229"/>
      <c r="EM229"/>
      <c r="EN229"/>
      <c r="EQ229"/>
      <c r="ER229"/>
      <c r="ES229" s="34" t="str">
        <f>IF(EI229&lt;&gt;"",((EJ229*0.125)+((EK229+EL229+EM229+EN229+EO229)*0.25)+((EP229+EQ229+ER229)*1))/EI229,"")</f>
        <v/>
      </c>
      <c r="ET229" s="20"/>
      <c r="FG229" s="20"/>
      <c r="FJ229" s="34" t="str">
        <f>IF(EZ229&lt;&gt;"",((FA229*0.125)+((FB229+FC229+FD229+FE229+FF229)*0.25)+((FG229+FH229+FI229)*1))/EZ229,"")</f>
        <v/>
      </c>
      <c r="FK229" s="39">
        <v>39.162640000000003</v>
      </c>
      <c r="FL229" s="39">
        <v>-108.52292</v>
      </c>
      <c r="FM229" s="39">
        <v>38.800814576177871</v>
      </c>
      <c r="FN229" s="39">
        <v>39.524465423822136</v>
      </c>
      <c r="FO229" s="39">
        <v>-108.98957688748325</v>
      </c>
      <c r="FP229" s="39">
        <v>-108.05626311251675</v>
      </c>
      <c r="FQ229" s="39">
        <v>38.438989152355738</v>
      </c>
      <c r="FR229" s="39">
        <v>39.886290847644268</v>
      </c>
      <c r="FS229" s="39">
        <v>-109.45623377496652</v>
      </c>
      <c r="FT229" s="39">
        <v>-107.58960622503348</v>
      </c>
      <c r="FU229" s="35"/>
      <c r="GK229" s="34" t="str">
        <f>IF(GA229&lt;&gt;"",((GB229*0.125)+((GC229+GD229+GE229+GF229+GG229)*0.25)+((GH229+GI229+GJ229)*1))/GA229,"")</f>
        <v/>
      </c>
      <c r="GL229"/>
      <c r="GM229"/>
      <c r="GN229"/>
      <c r="GO229"/>
      <c r="HH229" s="34" t="str">
        <f>IF(GX229&lt;&gt;"",((GY229*0.125)+((GZ229+HA229+HB229+HC229+HD229)*0.25)+((HE229+HF229+HG229)*1))/GX229,"")</f>
        <v/>
      </c>
    </row>
    <row r="230" spans="1:216" ht="15" hidden="1" customHeight="1" x14ac:dyDescent="0.35">
      <c r="A230" s="11" t="s">
        <v>862</v>
      </c>
      <c r="B230" s="12" t="s">
        <v>863</v>
      </c>
      <c r="C230" s="13">
        <v>43829</v>
      </c>
      <c r="D230" s="13">
        <v>45512</v>
      </c>
      <c r="E230" s="14" t="s">
        <v>1420</v>
      </c>
      <c r="F230" s="15" t="s">
        <v>1742</v>
      </c>
      <c r="G230" s="15" t="s">
        <v>640</v>
      </c>
      <c r="H230" s="14" t="s">
        <v>591</v>
      </c>
      <c r="I230" s="16">
        <v>95822</v>
      </c>
      <c r="J230" s="17">
        <v>45215</v>
      </c>
      <c r="K230" s="18">
        <f ca="1">IF(A230&lt;&gt;"",RANDBETWEEN(1,2000)," ")</f>
        <v>1797</v>
      </c>
      <c r="L230" s="17" cm="1">
        <f t="array" ref="L230">IF(A230&lt;&gt;"",SUMPRODUCT(($E$2:$E$1303="Active") * (FK230 &gt;= $FM$2:$FM$1303) * (FK230 &lt;= $FN$2:$FN$1303) * (FL230 &gt;= $FO$2:$FO$1303) * (FL230 &lt;= $FP$2:$FP$1303)),"")</f>
        <v>4</v>
      </c>
      <c r="M230" s="17" cm="1">
        <f t="array" ref="M230">IF(A230&lt;&gt;"",SUMPRODUCT(($E$2:$E$1303="Active") * (FK230 &gt;= $FQ$2:$FQ$1303) * (FK230 &lt;= $FR$2:$FR$1303) * (FL230 &gt;= $FS$2:$FS$1303) * (FL230 &lt;= $FT$2:$FT$1303)),"")</f>
        <v>8</v>
      </c>
      <c r="N230" s="14" t="s">
        <v>287</v>
      </c>
      <c r="O230" s="14" t="s">
        <v>219</v>
      </c>
      <c r="P230" s="19" t="s">
        <v>1723</v>
      </c>
      <c r="Q230" s="14" t="s">
        <v>520</v>
      </c>
      <c r="R230" s="15" t="s">
        <v>1724</v>
      </c>
      <c r="S230" s="14" t="s">
        <v>223</v>
      </c>
      <c r="T230" s="20" t="s">
        <v>224</v>
      </c>
      <c r="U230" s="21"/>
      <c r="V230" s="22"/>
      <c r="W230" s="22"/>
      <c r="X230" s="22"/>
      <c r="Y230" s="22"/>
      <c r="Z230" s="22"/>
      <c r="AA230" s="48"/>
      <c r="AB230" s="43">
        <v>45834.791666666664</v>
      </c>
      <c r="AC230" s="63">
        <v>45658</v>
      </c>
      <c r="AD230" s="25">
        <v>130</v>
      </c>
      <c r="AE230" s="25">
        <v>97</v>
      </c>
      <c r="AF230" s="26">
        <v>55</v>
      </c>
      <c r="AG230" s="20">
        <v>0</v>
      </c>
      <c r="AH230" s="22">
        <v>75</v>
      </c>
      <c r="AI230" s="26">
        <v>208</v>
      </c>
      <c r="AN230" s="27">
        <f>IF(COUNT(DV230,ES230,FJ230,GK230,HH230)&gt;0,AVERAGE(DV230,ES230,FJ230,GK230,HH230),"")</f>
        <v>0.125</v>
      </c>
      <c r="AO230" s="28">
        <f>IF((E230&lt;&gt;""),COUNTA(AP230:BW230)+COUNTIF(T230,"No"),"")</f>
        <v>0</v>
      </c>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c r="BU230" s="29"/>
      <c r="BV230" s="29"/>
      <c r="BW230" s="29"/>
      <c r="BX230" s="30">
        <v>43907</v>
      </c>
      <c r="BY230" s="30">
        <v>43914</v>
      </c>
      <c r="BZ230" s="14" t="s">
        <v>226</v>
      </c>
      <c r="CA230" s="30">
        <v>43921</v>
      </c>
      <c r="CB230" s="14" t="s">
        <v>227</v>
      </c>
      <c r="CC230" s="31">
        <v>43908</v>
      </c>
      <c r="CD230" s="32" t="s">
        <v>364</v>
      </c>
      <c r="CE230" s="33" t="s">
        <v>380</v>
      </c>
      <c r="CF230" s="33" t="s">
        <v>321</v>
      </c>
      <c r="CG230" s="29">
        <v>127</v>
      </c>
      <c r="CH230" s="29">
        <v>1</v>
      </c>
      <c r="CI230" s="29">
        <v>1</v>
      </c>
      <c r="CJ230" s="29">
        <v>5</v>
      </c>
      <c r="CK230" s="29">
        <v>0</v>
      </c>
      <c r="CL230" s="29">
        <v>0</v>
      </c>
      <c r="CM230" s="29">
        <v>0</v>
      </c>
      <c r="CN230" s="34">
        <f>IF(CJ230&gt;0,((CK230*0.125)+(CL230*0.25)+(CM230*1))/CJ230,"")</f>
        <v>0</v>
      </c>
      <c r="CO230" s="35">
        <v>44376</v>
      </c>
      <c r="CP230" s="35">
        <v>44391</v>
      </c>
      <c r="CQ230" s="20" t="s">
        <v>507</v>
      </c>
      <c r="CR230" s="35">
        <v>44410</v>
      </c>
      <c r="CS230" s="20" t="s">
        <v>232</v>
      </c>
      <c r="CT230" s="35">
        <v>44398</v>
      </c>
      <c r="CU230" s="35">
        <v>44482</v>
      </c>
      <c r="CV230" s="11" t="s">
        <v>228</v>
      </c>
      <c r="CW230" s="20" t="s">
        <v>233</v>
      </c>
      <c r="CX230" s="11" t="s">
        <v>234</v>
      </c>
      <c r="CY230" s="20">
        <v>48</v>
      </c>
      <c r="CZ230" s="36">
        <v>3</v>
      </c>
      <c r="DA230" s="36">
        <v>3</v>
      </c>
      <c r="DB230" s="36">
        <v>15</v>
      </c>
      <c r="DC230" s="36">
        <v>0</v>
      </c>
      <c r="DD230" s="36">
        <v>0</v>
      </c>
      <c r="DE230" s="36">
        <v>0</v>
      </c>
      <c r="DF230" s="36">
        <v>0</v>
      </c>
      <c r="DG230" s="36">
        <v>0</v>
      </c>
      <c r="DH230" s="37">
        <f>IF(DB230&gt;0,((DC230*0.125)+(DD230*0.25)+(DE230*0.25)+(DF230*1)+(DG230*1))/DB230,"")</f>
        <v>0</v>
      </c>
      <c r="DI230" s="35">
        <v>44866</v>
      </c>
      <c r="DJ230" s="20" t="s">
        <v>228</v>
      </c>
      <c r="DK230" s="20" t="s">
        <v>235</v>
      </c>
      <c r="DL230" s="20" t="s">
        <v>234</v>
      </c>
      <c r="DM230" s="20">
        <v>55</v>
      </c>
      <c r="DN230" s="20">
        <v>2</v>
      </c>
      <c r="DO230" s="20">
        <v>2</v>
      </c>
      <c r="DP230" s="20">
        <v>10</v>
      </c>
      <c r="DQ230" s="20">
        <v>0</v>
      </c>
      <c r="DR230" s="20">
        <v>0</v>
      </c>
      <c r="DS230" s="20">
        <v>1</v>
      </c>
      <c r="DT230" s="20">
        <v>0</v>
      </c>
      <c r="DU230" s="20">
        <v>1</v>
      </c>
      <c r="DV230" s="37" cm="1">
        <f t="array" ref="DV230">IF(AND(DI230:DP230&lt;&gt;""),((DQ230*0.125)+(DR230*0.25)+(DS230*0.25)+(DT230*1)+(DU230*1))/DP230,"")</f>
        <v>0.125</v>
      </c>
      <c r="EA230" s="35" t="s">
        <v>232</v>
      </c>
      <c r="EB230" s="38"/>
      <c r="EJ230" s="20"/>
      <c r="EK230" s="20"/>
      <c r="EL230" s="20"/>
      <c r="EM230" s="20"/>
      <c r="EN230" s="20"/>
      <c r="EO230" s="20"/>
      <c r="EP230" s="20"/>
      <c r="EQ230" s="20"/>
      <c r="ER230" s="20"/>
      <c r="ES230" s="34" t="str">
        <f>IF(EI230&lt;&gt;"",((EJ230*0.125)+((EK230+EL230+EM230+EN230+EO230)*0.25)+((EP230+EQ230+ER230)*1))/EI230,"")</f>
        <v/>
      </c>
      <c r="FG230" s="20"/>
      <c r="FJ230" s="34" t="str">
        <f>IF(EZ230&lt;&gt;"",((FA230*0.125)+((FB230+FC230+FD230+FE230+FF230)*0.25)+((FG230+FH230+FI230)*1))/EZ230,"")</f>
        <v/>
      </c>
      <c r="FK230" s="39">
        <v>38.513838999999997</v>
      </c>
      <c r="FL230" s="39">
        <v>-121.49889400000001</v>
      </c>
      <c r="FM230" s="39">
        <v>38.152013576177865</v>
      </c>
      <c r="FN230" s="39">
        <v>38.87566442382213</v>
      </c>
      <c r="FO230" s="39">
        <v>-121.9613156612393</v>
      </c>
      <c r="FP230" s="39">
        <v>-121.03647233876072</v>
      </c>
      <c r="FQ230" s="39">
        <v>37.790188152355732</v>
      </c>
      <c r="FR230" s="39">
        <v>39.237489847644262</v>
      </c>
      <c r="FS230" s="39">
        <v>-122.42373732247857</v>
      </c>
      <c r="FT230" s="39">
        <v>-120.57405067752144</v>
      </c>
      <c r="FU230" s="35"/>
      <c r="GK230" s="34" t="str">
        <f>IF(GA230&lt;&gt;"",((GB230*0.125)+((GC230+GD230+GE230+GF230+GG230)*0.25)+((GH230+GI230+GJ230)*1))/GA230,"")</f>
        <v/>
      </c>
      <c r="GL230"/>
      <c r="GM230"/>
      <c r="GN230"/>
      <c r="GO230"/>
      <c r="GP230" s="20" t="s">
        <v>232</v>
      </c>
      <c r="HH230" s="34" t="str">
        <f>IF(GX230&lt;&gt;"",((GY230*0.125)+((GZ230+HA230+HB230+HC230+HD230)*0.25)+((HE230+HF230+HG230)*1))/GX230,"")</f>
        <v/>
      </c>
    </row>
    <row r="231" spans="1:216" ht="15" hidden="1" customHeight="1" x14ac:dyDescent="0.35">
      <c r="A231" s="14" t="s">
        <v>1743</v>
      </c>
      <c r="B231" s="12" t="s">
        <v>1744</v>
      </c>
      <c r="C231" s="13">
        <v>43009</v>
      </c>
      <c r="D231" s="13"/>
      <c r="E231" s="14" t="s">
        <v>1420</v>
      </c>
      <c r="F231" s="15" t="s">
        <v>1745</v>
      </c>
      <c r="G231" s="15" t="s">
        <v>1746</v>
      </c>
      <c r="H231" s="14" t="s">
        <v>1673</v>
      </c>
      <c r="I231" s="16">
        <v>77379</v>
      </c>
      <c r="J231" s="17">
        <v>84704</v>
      </c>
      <c r="K231" s="18">
        <f ca="1">IF(A231&lt;&gt;"",RANDBETWEEN(1,2000)," ")</f>
        <v>419</v>
      </c>
      <c r="L231" s="17" cm="1">
        <f t="array" ref="L231">IF(A231&lt;&gt;"",SUMPRODUCT(($E$2:$E$1303="Active") * (FK231 &gt;= $FM$2:$FM$1303) * (FK231 &lt;= $FN$2:$FN$1303) * (FL231 &gt;= $FO$2:$FO$1303) * (FL231 &lt;= $FP$2:$FP$1303)),"")</f>
        <v>7</v>
      </c>
      <c r="M231" s="17" cm="1">
        <f t="array" ref="M231">IF(A231&lt;&gt;"",SUMPRODUCT(($E$2:$E$1303="Active") * (FK231 &gt;= $FQ$2:$FQ$1303) * (FK231 &lt;= $FR$2:$FR$1303) * (FL231 &gt;= $FS$2:$FS$1303) * (FL231 &lt;= $FT$2:$FT$1303)),"")</f>
        <v>12</v>
      </c>
      <c r="N231" s="14" t="s">
        <v>287</v>
      </c>
      <c r="O231" s="14" t="s">
        <v>219</v>
      </c>
      <c r="P231" s="15" t="s">
        <v>1273</v>
      </c>
      <c r="Q231" s="14" t="s">
        <v>1747</v>
      </c>
      <c r="R231" s="15" t="s">
        <v>1275</v>
      </c>
      <c r="S231" s="14" t="s">
        <v>224</v>
      </c>
      <c r="T231" s="20" t="s">
        <v>224</v>
      </c>
      <c r="U231" s="21"/>
      <c r="V231" s="22"/>
      <c r="W231" s="22"/>
      <c r="X231" s="22"/>
      <c r="Y231" s="22"/>
      <c r="Z231" s="22"/>
      <c r="AA231" s="48">
        <v>2024</v>
      </c>
      <c r="AB231" s="43">
        <v>45835.520833333328</v>
      </c>
      <c r="AC231" s="63">
        <v>45658</v>
      </c>
      <c r="AD231" s="25">
        <v>657</v>
      </c>
      <c r="AE231" s="25">
        <v>509</v>
      </c>
      <c r="AF231" s="26">
        <v>750</v>
      </c>
      <c r="AG231" s="20"/>
      <c r="AI231" s="26">
        <v>332</v>
      </c>
      <c r="AN231" s="27">
        <f>IF(COUNT(DV231,ES231,FJ231,GK231,HH231)&gt;0,AVERAGE(DV231,ES231,FJ231,GK231,HH231),"")</f>
        <v>0.3</v>
      </c>
      <c r="AO231" s="28">
        <f>IF((E231&lt;&gt;""),COUNTA(AP231:BW231)+COUNTIF(T231,"No"),"")</f>
        <v>0</v>
      </c>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c r="BU231" s="29"/>
      <c r="BV231" s="29"/>
      <c r="BW231" s="29"/>
      <c r="BX231" s="30">
        <v>44155</v>
      </c>
      <c r="BY231" s="30">
        <v>44168</v>
      </c>
      <c r="BZ231" s="14" t="s">
        <v>226</v>
      </c>
      <c r="CA231" s="30">
        <v>44173</v>
      </c>
      <c r="CB231" s="14" t="s">
        <v>232</v>
      </c>
      <c r="CC231" s="31">
        <v>43909</v>
      </c>
      <c r="CD231" s="32" t="s">
        <v>364</v>
      </c>
      <c r="CE231" s="33" t="s">
        <v>291</v>
      </c>
      <c r="CF231" s="33" t="s">
        <v>292</v>
      </c>
      <c r="CG231" s="29">
        <v>215</v>
      </c>
      <c r="CH231" s="29">
        <v>2</v>
      </c>
      <c r="CI231" s="29">
        <v>2</v>
      </c>
      <c r="CJ231" s="29">
        <v>10</v>
      </c>
      <c r="CK231" s="29">
        <v>5</v>
      </c>
      <c r="CL231" s="29">
        <v>1</v>
      </c>
      <c r="CM231" s="29">
        <v>2</v>
      </c>
      <c r="CN231" s="34">
        <f>IF(CJ231&gt;0,((CK231*0.125)+(CL231*0.25)+(CM231*1))/CJ231,"")</f>
        <v>0.28749999999999998</v>
      </c>
      <c r="CO231" s="35">
        <v>44642</v>
      </c>
      <c r="CP231" s="35">
        <v>44659</v>
      </c>
      <c r="CQ231" s="20" t="s">
        <v>595</v>
      </c>
      <c r="CR231" s="35">
        <v>44663</v>
      </c>
      <c r="CS231" s="20" t="s">
        <v>232</v>
      </c>
      <c r="CT231" s="35">
        <v>44659</v>
      </c>
      <c r="CU231" s="35">
        <v>44326</v>
      </c>
      <c r="CV231" s="11" t="s">
        <v>226</v>
      </c>
      <c r="CW231" s="11" t="s">
        <v>293</v>
      </c>
      <c r="CX231" s="11" t="s">
        <v>247</v>
      </c>
      <c r="CY231" s="20">
        <v>391</v>
      </c>
      <c r="CZ231" s="36">
        <v>4</v>
      </c>
      <c r="DA231" s="36">
        <v>4</v>
      </c>
      <c r="DB231" s="36">
        <v>17</v>
      </c>
      <c r="DC231" s="36">
        <v>0</v>
      </c>
      <c r="DD231" s="36">
        <v>3</v>
      </c>
      <c r="DE231" s="36">
        <v>0</v>
      </c>
      <c r="DF231" s="36">
        <v>2</v>
      </c>
      <c r="DG231" s="36">
        <v>0</v>
      </c>
      <c r="DH231" s="37">
        <f>IF(DB231&gt;0,((DC231*0.125)+(DD231*0.25)+(DE231*0.25)+(DF231*1)+(DG231*1))/DB231,"")</f>
        <v>0.16176470588235295</v>
      </c>
      <c r="DI231" s="35">
        <v>44774</v>
      </c>
      <c r="DJ231" s="20" t="s">
        <v>228</v>
      </c>
      <c r="DK231" s="20" t="s">
        <v>235</v>
      </c>
      <c r="DL231" s="20" t="s">
        <v>234</v>
      </c>
      <c r="DM231" s="20">
        <v>358</v>
      </c>
      <c r="DN231" s="20">
        <v>3</v>
      </c>
      <c r="DO231" s="20">
        <v>3</v>
      </c>
      <c r="DP231" s="20">
        <v>15</v>
      </c>
      <c r="DQ231" s="20">
        <v>0</v>
      </c>
      <c r="DR231" s="20">
        <v>0</v>
      </c>
      <c r="DS231" s="20">
        <v>2</v>
      </c>
      <c r="DT231" s="20">
        <v>1</v>
      </c>
      <c r="DU231" s="20">
        <v>3</v>
      </c>
      <c r="DV231" s="49" cm="1">
        <f t="array" ref="DV231">IF(AND(DI231:DP231&lt;&gt;""),((DQ231*0.125)+(DR231*0.25)+(DS231*0.25)+(DT231*1)+(DU231*1))/DP231,"")</f>
        <v>0.3</v>
      </c>
      <c r="DW231" s="35">
        <v>44994</v>
      </c>
      <c r="DX231" s="35">
        <v>44995</v>
      </c>
      <c r="DY231" s="20" t="s">
        <v>595</v>
      </c>
      <c r="DZ231" s="35">
        <v>44995</v>
      </c>
      <c r="EA231" s="35" t="s">
        <v>232</v>
      </c>
      <c r="EB231" s="38">
        <v>45002</v>
      </c>
      <c r="EJ231"/>
      <c r="EK231"/>
      <c r="EL231"/>
      <c r="EM231"/>
      <c r="EN231"/>
      <c r="EO231"/>
      <c r="EP231"/>
      <c r="EQ231"/>
      <c r="ER231"/>
      <c r="ES231" s="34" t="str">
        <f>IF(EI231&lt;&gt;"",((EJ231*0.125)+((EK231+EL231+EM231+EN231+EO231)*0.25)+((EP231+EQ231+ER231)*1))/EI231,"")</f>
        <v/>
      </c>
      <c r="ET231" s="20"/>
      <c r="FG231" s="20"/>
      <c r="FJ231" s="34" t="str">
        <f>IF(EZ231&lt;&gt;"",((FA231*0.125)+((FB231+FC231+FD231+FE231+FF231)*0.25)+((FG231+FH231+FI231)*1))/EZ231,"")</f>
        <v/>
      </c>
      <c r="FK231" s="39">
        <v>30.038540999999999</v>
      </c>
      <c r="FL231" s="39">
        <v>-95.532551999999995</v>
      </c>
      <c r="FM231" s="39">
        <v>29.676715576177866</v>
      </c>
      <c r="FN231" s="39">
        <v>30.400366423822131</v>
      </c>
      <c r="FO231" s="39">
        <v>-95.950514428076644</v>
      </c>
      <c r="FP231" s="39">
        <v>-95.114589571923347</v>
      </c>
      <c r="FQ231" s="39">
        <v>29.314890152355733</v>
      </c>
      <c r="FR231" s="39">
        <v>30.762191847644264</v>
      </c>
      <c r="FS231" s="39">
        <v>-96.368476856153293</v>
      </c>
      <c r="FT231" s="39">
        <v>-94.696627143846698</v>
      </c>
      <c r="FU231" s="35"/>
      <c r="GK231" s="34" t="str">
        <f>IF(GA231&lt;&gt;"",((GB231*0.125)+((GC231+GD231+GE231+GF231+GG231)*0.25)+((GH231+GI231+GJ231)*1))/GA231,"")</f>
        <v/>
      </c>
      <c r="GL231"/>
      <c r="GM231"/>
      <c r="GN231"/>
      <c r="GO231"/>
      <c r="HH231" s="34" t="str">
        <f>IF(GX231&lt;&gt;"",((GY231*0.125)+((GZ231+HA231+HB231+HC231+HD231)*0.25)+((HE231+HF231+HG231)*1))/GX231,"")</f>
        <v/>
      </c>
    </row>
    <row r="232" spans="1:216" ht="15" hidden="1" customHeight="1" x14ac:dyDescent="0.35">
      <c r="A232" s="11" t="s">
        <v>1748</v>
      </c>
      <c r="B232" s="12" t="s">
        <v>1749</v>
      </c>
      <c r="C232" s="43">
        <v>43009</v>
      </c>
      <c r="E232" s="11" t="s">
        <v>1420</v>
      </c>
      <c r="F232" s="19" t="s">
        <v>1750</v>
      </c>
      <c r="G232" s="19" t="s">
        <v>1572</v>
      </c>
      <c r="H232" s="11" t="s">
        <v>1573</v>
      </c>
      <c r="I232" s="42">
        <v>89032</v>
      </c>
      <c r="J232" s="17">
        <v>47324</v>
      </c>
      <c r="K232" s="18">
        <f ca="1">IF(A232&lt;&gt;"",RANDBETWEEN(1,2000)," ")</f>
        <v>1841</v>
      </c>
      <c r="L232" s="17" cm="1">
        <f t="array" ref="L232">IF(A232&lt;&gt;"",SUMPRODUCT(($E$2:$E$1303="Active") * (FK232 &gt;= $FM$2:$FM$1303) * (FK232 &lt;= $FN$2:$FN$1303) * (FL232 &gt;= $FO$2:$FO$1303) * (FL232 &lt;= $FP$2:$FP$1303)),"")</f>
        <v>5</v>
      </c>
      <c r="M232" s="17" cm="1">
        <f t="array" ref="M232">IF(A232&lt;&gt;"",SUMPRODUCT(($E$2:$E$1303="Active") * (FK232 &gt;= $FQ$2:$FQ$1303) * (FK232 &lt;= $FR$2:$FR$1303) * (FL232 &gt;= $FS$2:$FS$1303) * (FL232 &lt;= $FT$2:$FT$1303)),"")</f>
        <v>5</v>
      </c>
      <c r="Q232" s="11" t="s">
        <v>1751</v>
      </c>
      <c r="AA232" s="48">
        <v>2024</v>
      </c>
      <c r="AB232" s="43">
        <v>45835.520833333328</v>
      </c>
      <c r="AC232" s="63">
        <v>45658</v>
      </c>
      <c r="AF232" s="26"/>
      <c r="AG232" s="20"/>
      <c r="AI232" s="26">
        <v>549</v>
      </c>
      <c r="AN232" s="27" t="str">
        <f>IF(COUNT(DV232,ES232,FJ232,GK232,HH232)&gt;0,AVERAGE(DV232,ES232,FJ232,GK232,HH232),"")</f>
        <v/>
      </c>
      <c r="AO232" s="28">
        <f>IF((E232&lt;&gt;""),COUNTA(AP232:BW232)+COUNTIF(T232,"No"),"")</f>
        <v>0</v>
      </c>
      <c r="EA232" s="35"/>
      <c r="EJ232"/>
      <c r="EK232"/>
      <c r="EL232"/>
      <c r="EM232"/>
      <c r="EN232"/>
      <c r="EQ232"/>
      <c r="ER232"/>
      <c r="ES232" s="34" t="str">
        <f>IF(EI232&lt;&gt;"",((EJ232*0.125)+((EK232+EL232+EM232+EN232+EO232)*0.25)+((EP232+EQ232+ER232)*1))/EI232,"")</f>
        <v/>
      </c>
      <c r="ET232" s="20"/>
      <c r="FG232" s="20"/>
      <c r="FJ232" s="34" t="str">
        <f>IF(EZ232&lt;&gt;"",((FA232*0.125)+((FB232+FC232+FD232+FE232+FF232)*0.25)+((FG232+FH232+FI232)*1))/EZ232,"")</f>
        <v/>
      </c>
      <c r="FK232" s="39">
        <v>36.217571999999997</v>
      </c>
      <c r="FL232" s="39">
        <v>-115.173024</v>
      </c>
      <c r="FM232" s="39">
        <v>35.855746576177864</v>
      </c>
      <c r="FN232" s="39">
        <v>36.57939742382213</v>
      </c>
      <c r="FO232" s="39">
        <v>-115.62150538118996</v>
      </c>
      <c r="FP232" s="39">
        <v>-114.72454261881003</v>
      </c>
      <c r="FQ232" s="39">
        <v>35.493921152355732</v>
      </c>
      <c r="FR232" s="39">
        <v>36.941222847644262</v>
      </c>
      <c r="FS232" s="39">
        <v>-116.06998676237991</v>
      </c>
      <c r="FT232" s="39">
        <v>-114.27606123762008</v>
      </c>
      <c r="FU232" s="35"/>
      <c r="GK232" s="34" t="str">
        <f>IF(GA232&lt;&gt;"",((GB232*0.125)+((GC232+GD232+GE232+GF232+GG232)*0.25)+((GH232+GI232+GJ232)*1))/GA232,"")</f>
        <v/>
      </c>
      <c r="GL232"/>
      <c r="GM232"/>
      <c r="GN232"/>
      <c r="GO232"/>
      <c r="HH232" s="34" t="str">
        <f>IF(GX232&lt;&gt;"",((GY232*0.125)+((GZ232+HA232+HB232+HC232+HD232)*0.25)+((HE232+HF232+HG232)*1))/GX232,"")</f>
        <v/>
      </c>
    </row>
    <row r="233" spans="1:216" ht="15" hidden="1" customHeight="1" x14ac:dyDescent="0.35">
      <c r="A233" s="11" t="s">
        <v>1752</v>
      </c>
      <c r="B233" s="12" t="s">
        <v>1753</v>
      </c>
      <c r="C233" s="13" t="s">
        <v>1711</v>
      </c>
      <c r="D233" s="13"/>
      <c r="E233" s="11" t="s">
        <v>1420</v>
      </c>
      <c r="J233" s="65"/>
      <c r="K233" s="18">
        <f ca="1">IF(A233&lt;&gt;"",RANDBETWEEN(1,2000)," ")</f>
        <v>544</v>
      </c>
      <c r="L233" s="17" cm="1">
        <f t="array" ref="L233">IF(A233&lt;&gt;"",SUMPRODUCT(($E$2:$E$1303="Active") * (FK233 &gt;= $FM$2:$FM$1303) * (FK233 &lt;= $FN$2:$FN$1303) * (FL233 &gt;= $FO$2:$FO$1303) * (FL233 &lt;= $FP$2:$FP$1303)),"")</f>
        <v>10</v>
      </c>
      <c r="M233" s="17" cm="1">
        <f t="array" ref="M233">IF(A233&lt;&gt;"",SUMPRODUCT(($E$2:$E$1303="Active") * (FK233 &gt;= $FQ$2:$FQ$1303) * (FK233 &lt;= $FR$2:$FR$1303) * (FL233 &gt;= $FS$2:$FS$1303) * (FL233 &lt;= $FT$2:$FT$1303)),"")</f>
        <v>21</v>
      </c>
      <c r="U233" s="21"/>
      <c r="V233" s="22"/>
      <c r="W233" s="22"/>
      <c r="X233" s="22"/>
      <c r="Y233" s="22"/>
      <c r="Z233" s="22"/>
      <c r="AA233" s="48">
        <v>2024</v>
      </c>
      <c r="AB233" s="43">
        <v>45835.625</v>
      </c>
      <c r="AC233" s="63">
        <v>45658</v>
      </c>
      <c r="AD233" s="25">
        <v>0</v>
      </c>
      <c r="AE233" s="25">
        <v>0</v>
      </c>
      <c r="AF233" s="66"/>
      <c r="AG233" s="20"/>
      <c r="AI233" s="26">
        <v>525</v>
      </c>
      <c r="AN233" s="27" t="str">
        <f>IF(COUNT(DV233,ES233,FJ233,GK233,HH233)&gt;0,AVERAGE(DV233,ES233,FJ233,GK233,HH233),"")</f>
        <v/>
      </c>
      <c r="AO233" s="28">
        <f>IF((E233&lt;&gt;""),COUNTA(AP233:BW233)+COUNTIF(T233,"No"),"")</f>
        <v>1</v>
      </c>
      <c r="BP233" s="20" t="s">
        <v>224</v>
      </c>
      <c r="CC233" s="35">
        <v>43907</v>
      </c>
      <c r="CD233" s="45" t="s">
        <v>364</v>
      </c>
      <c r="CE233" t="s">
        <v>291</v>
      </c>
      <c r="CF233" t="s">
        <v>292</v>
      </c>
      <c r="CG233" s="20">
        <v>100</v>
      </c>
      <c r="CH233" s="20">
        <v>3</v>
      </c>
      <c r="CI233" s="20">
        <v>3</v>
      </c>
      <c r="CJ233" s="20">
        <v>15</v>
      </c>
      <c r="CK233" s="20">
        <v>4</v>
      </c>
      <c r="CL233" s="20">
        <v>3</v>
      </c>
      <c r="CM233" s="20">
        <v>3</v>
      </c>
      <c r="CN233" s="34">
        <f>IF(CJ233&gt;0,((CK233*0.125)+(CL233*0.25)+(CM233*1))/CJ233,"")</f>
        <v>0.28333333333333333</v>
      </c>
      <c r="CO233" s="20"/>
      <c r="CP233"/>
      <c r="CR233" s="20"/>
      <c r="CV233" s="20"/>
      <c r="CW233" s="20"/>
      <c r="CX233" s="20"/>
      <c r="DH233" s="37" t="str">
        <f>IF(DB233&lt;&gt;"",((DC233*0.125)+(DD233*0.25)+(DE233*0.25)+(DF233*1)+(DG233*1))/DB233,"")</f>
        <v/>
      </c>
      <c r="DV233" s="37" t="str" cm="1">
        <f t="array" ref="DV233">IF(AND(DI233:DP233&lt;&gt;""),((DQ233*0.125)+(DR233*0.25)+(DS233*0.25)+(DT233*1)+(DU233*1))/DP233,"")</f>
        <v/>
      </c>
      <c r="EA233" s="35"/>
      <c r="EB233" s="21"/>
      <c r="EJ233"/>
      <c r="EK233"/>
      <c r="EL233"/>
      <c r="EM233"/>
      <c r="EN233"/>
      <c r="EO233"/>
      <c r="EP233"/>
      <c r="EQ233"/>
      <c r="ER233"/>
      <c r="ES233" s="34" t="str">
        <f>IF(EI233&lt;&gt;"",((EJ233*0.125)+((EK233+EL233+EM233+EN233+EO233)*0.25)+((EP233+EQ233+ER233)*1))/EI233,"")</f>
        <v/>
      </c>
      <c r="ET233" s="20"/>
      <c r="FG233" s="20"/>
      <c r="FJ233" s="34" t="str">
        <f>IF(EZ233&lt;&gt;"",((FA233*0.125)+((FB233+FC233+FD233+FE233+FF233)*0.25)+((FG233+FH233+FI233)*1))/EZ233,"")</f>
        <v/>
      </c>
      <c r="FK233" s="39">
        <v>40.73245</v>
      </c>
      <c r="FL233" s="39">
        <v>-73.433780999999996</v>
      </c>
      <c r="FM233" s="39">
        <v>40.370624576177867</v>
      </c>
      <c r="FN233" s="39">
        <v>41.094275423822133</v>
      </c>
      <c r="FO233" s="39">
        <v>-73.911271350046334</v>
      </c>
      <c r="FP233" s="39">
        <v>-72.956290649953658</v>
      </c>
      <c r="FQ233" s="39">
        <v>40.008799152355735</v>
      </c>
      <c r="FR233" s="39">
        <v>41.456100847644265</v>
      </c>
      <c r="FS233" s="39">
        <v>-74.388761700092672</v>
      </c>
      <c r="FT233" s="39">
        <v>-72.47880029990732</v>
      </c>
      <c r="FU233" s="35"/>
      <c r="GK233" s="34" t="str">
        <f>IF(GA233&lt;&gt;"",((GB233*0.125)+((GC233+GD233+GE233+GF233+GG233)*0.25)+((GH233+GI233+GJ233)*1))/GA233,"")</f>
        <v/>
      </c>
      <c r="GL233"/>
      <c r="GM233"/>
      <c r="GN233"/>
      <c r="GO233"/>
      <c r="HH233" s="34" t="str">
        <f>IF(GX233&lt;&gt;"",((GY233*0.125)+((GZ233+HA233+HB233+HC233+HD233)*0.25)+((HE233+HF233+HG233)*1))/GX233,"")</f>
        <v/>
      </c>
    </row>
    <row r="234" spans="1:216" ht="15" hidden="1" customHeight="1" x14ac:dyDescent="0.35">
      <c r="A234" s="11" t="s">
        <v>1754</v>
      </c>
      <c r="B234" s="12" t="s">
        <v>1755</v>
      </c>
      <c r="C234" s="43">
        <v>44978</v>
      </c>
      <c r="D234" s="13">
        <v>45853</v>
      </c>
      <c r="E234" s="11" t="s">
        <v>1420</v>
      </c>
      <c r="F234" s="19" t="s">
        <v>1756</v>
      </c>
      <c r="G234" s="19" t="s">
        <v>1757</v>
      </c>
      <c r="H234" s="11" t="s">
        <v>1564</v>
      </c>
      <c r="I234" s="42">
        <v>2721</v>
      </c>
      <c r="J234" s="17">
        <v>28075</v>
      </c>
      <c r="K234" s="18">
        <f ca="1">IF(A234&lt;&gt;"",RANDBETWEEN(1,2000)," ")</f>
        <v>222</v>
      </c>
      <c r="L234" s="17" cm="1">
        <f t="array" ref="L234">IF(A234&lt;&gt;"",SUMPRODUCT(($E$2:$E$1303="Active") * (FK234 &gt;= $FM$2:$FM$1303) * (FK234 &lt;= $FN$2:$FN$1303) * (FL234 &gt;= $FO$2:$FO$1303) * (FL234 &lt;= $FP$2:$FP$1303)),"")</f>
        <v>1</v>
      </c>
      <c r="M234" s="17" cm="1">
        <f t="array" ref="M234">IF(A234&lt;&gt;"",SUMPRODUCT(($E$2:$E$1303="Active") * (FK234 &gt;= $FQ$2:$FQ$1303) * (FK234 &lt;= $FR$2:$FR$1303) * (FL234 &gt;= $FS$2:$FS$1303) * (FL234 &lt;= $FT$2:$FT$1303)),"")</f>
        <v>3</v>
      </c>
      <c r="N234" s="11" t="s">
        <v>287</v>
      </c>
      <c r="O234" s="11" t="s">
        <v>242</v>
      </c>
      <c r="P234" s="19" t="s">
        <v>1758</v>
      </c>
      <c r="Q234" s="11" t="s">
        <v>1759</v>
      </c>
      <c r="R234" s="19" t="s">
        <v>1760</v>
      </c>
      <c r="S234" s="11" t="s">
        <v>224</v>
      </c>
      <c r="T234" s="20" t="s">
        <v>224</v>
      </c>
      <c r="AA234" s="48"/>
      <c r="AB234" s="43">
        <v>45835.645833333328</v>
      </c>
      <c r="AC234" s="63">
        <v>45839</v>
      </c>
      <c r="AF234" s="26"/>
      <c r="AG234" s="20">
        <v>198</v>
      </c>
      <c r="AH234" s="22">
        <v>307</v>
      </c>
      <c r="AI234" s="26">
        <v>98</v>
      </c>
      <c r="AN234" s="27">
        <f>IF(COUNT(DV234,ES234,FJ234,GK234,HH234)&gt;0,AVERAGE(DV234,ES234,FJ234,GK234,HH234),"")</f>
        <v>0.24961538461538463</v>
      </c>
      <c r="AO234" s="28">
        <f>IF((E234&lt;&gt;""),COUNTA(AP234:BW234)+COUNTIF(T234,"No"),"")</f>
        <v>1</v>
      </c>
      <c r="BT234" s="20" t="s">
        <v>1761</v>
      </c>
      <c r="CS234" s="20" t="s">
        <v>323</v>
      </c>
      <c r="CT234" s="35" t="s">
        <v>323</v>
      </c>
      <c r="DW234" s="35">
        <v>45091</v>
      </c>
      <c r="DX234" s="35">
        <v>45096</v>
      </c>
      <c r="DY234" s="20" t="s">
        <v>237</v>
      </c>
      <c r="DZ234" s="35">
        <v>45097</v>
      </c>
      <c r="EA234" s="35" t="s">
        <v>232</v>
      </c>
      <c r="EB234" s="38">
        <v>45100</v>
      </c>
      <c r="EJ234" s="20"/>
      <c r="EK234" s="20"/>
      <c r="EL234" s="20"/>
      <c r="EM234" s="20"/>
      <c r="EN234" s="20"/>
      <c r="EO234" s="20"/>
      <c r="EP234" s="20"/>
      <c r="EQ234" s="20"/>
      <c r="ER234" s="20"/>
      <c r="ES234" s="34" t="str">
        <f>IF(EI234&lt;&gt;"",((EJ234*0.125)+((EK234+EL234+EM234+EN234+EO234)*0.25)+((EP234+EQ234+ER234)*1))/EI234,"")</f>
        <v/>
      </c>
      <c r="ET234" s="35">
        <v>45629</v>
      </c>
      <c r="EU234" s="20" t="s">
        <v>228</v>
      </c>
      <c r="EV234" s="20" t="s">
        <v>234</v>
      </c>
      <c r="EW234" s="20">
        <v>164</v>
      </c>
      <c r="EX234" s="20">
        <v>8</v>
      </c>
      <c r="EY234" s="20">
        <v>7</v>
      </c>
      <c r="EZ234" s="20">
        <v>13</v>
      </c>
      <c r="FA234" s="20">
        <v>0</v>
      </c>
      <c r="FB234" s="20">
        <v>1</v>
      </c>
      <c r="FC234" s="20">
        <v>0</v>
      </c>
      <c r="FD234" s="20">
        <v>1</v>
      </c>
      <c r="FE234" s="20">
        <v>0</v>
      </c>
      <c r="FF234" s="20">
        <v>0</v>
      </c>
      <c r="FG234" s="20">
        <v>1</v>
      </c>
      <c r="FH234" s="20">
        <v>2</v>
      </c>
      <c r="FI234" s="20">
        <v>0</v>
      </c>
      <c r="FJ234" s="46">
        <f>IF(EZ234&lt;&gt;"",((FA234*0.125)+((FB234+FC234+FD234+FE234+FF234)*0.25)+((FG234+FH234+FI234)*1))/EZ234,"")</f>
        <v>0.26923076923076922</v>
      </c>
      <c r="FK234" s="39">
        <v>41.668284999999997</v>
      </c>
      <c r="FL234" s="39">
        <v>-71.148002000000005</v>
      </c>
      <c r="FM234" s="39">
        <v>41.306459576177865</v>
      </c>
      <c r="FN234" s="39">
        <v>42.03011042382213</v>
      </c>
      <c r="FO234" s="39">
        <v>-71.63236930307626</v>
      </c>
      <c r="FP234" s="39">
        <v>-70.663634696923751</v>
      </c>
      <c r="FQ234" s="39">
        <v>40.944634152355732</v>
      </c>
      <c r="FR234" s="39">
        <v>42.391935847644262</v>
      </c>
      <c r="FS234" s="39">
        <v>-72.116736606152514</v>
      </c>
      <c r="FT234" s="39">
        <v>-70.179267393847496</v>
      </c>
      <c r="FU234" s="35">
        <v>45714</v>
      </c>
      <c r="FV234" s="20" t="s">
        <v>248</v>
      </c>
      <c r="FW234" s="20" t="s">
        <v>247</v>
      </c>
      <c r="FX234" s="20">
        <v>143</v>
      </c>
      <c r="FY234" s="20">
        <v>7</v>
      </c>
      <c r="FZ234" s="20">
        <v>7</v>
      </c>
      <c r="GA234" s="20">
        <v>25</v>
      </c>
      <c r="GB234" s="20">
        <v>0</v>
      </c>
      <c r="GC234" s="20">
        <v>0</v>
      </c>
      <c r="GD234" s="20">
        <v>1</v>
      </c>
      <c r="GE234" s="20">
        <v>2</v>
      </c>
      <c r="GF234" s="20">
        <v>0</v>
      </c>
      <c r="GG234" s="20">
        <v>0</v>
      </c>
      <c r="GH234" s="20">
        <v>1</v>
      </c>
      <c r="GI234" s="20">
        <v>1</v>
      </c>
      <c r="GJ234" s="20">
        <v>3</v>
      </c>
      <c r="GK234" s="46">
        <f>IF(GA234&lt;&gt;"",((GB234*0.125)+((GC234+GD234+GE234+GF234+GG234)*0.25)+((GH234+GI234+GJ234)*1))/GA234,"")</f>
        <v>0.23</v>
      </c>
      <c r="GN234"/>
      <c r="GO234" s="64"/>
      <c r="GP234" s="20" t="s">
        <v>232</v>
      </c>
      <c r="HH234" s="34" t="str">
        <f>IF(GX234&lt;&gt;"",((GY234*0.125)+((GZ234+HA234+HB234+HC234+HD234)*0.25)+((HE234+HF234+HG234)*1))/GX234,"")</f>
        <v/>
      </c>
    </row>
    <row r="235" spans="1:216" ht="15" hidden="1" customHeight="1" x14ac:dyDescent="0.35">
      <c r="A235" s="11" t="s">
        <v>1762</v>
      </c>
      <c r="B235" s="12" t="s">
        <v>1763</v>
      </c>
      <c r="C235" s="43">
        <v>44678</v>
      </c>
      <c r="D235" s="13">
        <v>45853</v>
      </c>
      <c r="E235" s="11" t="s">
        <v>1420</v>
      </c>
      <c r="F235" s="19" t="s">
        <v>1764</v>
      </c>
      <c r="G235" s="19" t="s">
        <v>359</v>
      </c>
      <c r="H235" s="11" t="s">
        <v>1564</v>
      </c>
      <c r="I235" s="42">
        <v>1501</v>
      </c>
      <c r="J235" s="17">
        <v>16731</v>
      </c>
      <c r="K235" s="18">
        <f ca="1">IF(A235&lt;&gt;"",RANDBETWEEN(1,2000)," ")</f>
        <v>1605</v>
      </c>
      <c r="L235" s="17" cm="1">
        <f t="array" ref="L235">IF(A235&lt;&gt;"",SUMPRODUCT(($E$2:$E$1303="Active") * (FK235 &gt;= $FM$2:$FM$1303) * (FK235 &lt;= $FN$2:$FN$1303) * (FL235 &gt;= $FO$2:$FO$1303) * (FL235 &lt;= $FP$2:$FP$1303)),"")</f>
        <v>1</v>
      </c>
      <c r="M235" s="17" cm="1">
        <f t="array" ref="M235">IF(A235&lt;&gt;"",SUMPRODUCT(($E$2:$E$1303="Active") * (FK235 &gt;= $FQ$2:$FQ$1303) * (FK235 &lt;= $FR$2:$FR$1303) * (FL235 &gt;= $FS$2:$FS$1303) * (FL235 &lt;= $FT$2:$FT$1303)),"")</f>
        <v>9</v>
      </c>
      <c r="N235" s="11" t="s">
        <v>287</v>
      </c>
      <c r="O235" s="11" t="s">
        <v>242</v>
      </c>
      <c r="P235" s="19" t="s">
        <v>1758</v>
      </c>
      <c r="Q235" s="11" t="s">
        <v>1759</v>
      </c>
      <c r="R235" s="19" t="s">
        <v>1760</v>
      </c>
      <c r="S235" s="11" t="s">
        <v>224</v>
      </c>
      <c r="T235" s="20" t="s">
        <v>224</v>
      </c>
      <c r="U235" s="21"/>
      <c r="V235" s="22"/>
      <c r="W235" s="22"/>
      <c r="X235" s="22"/>
      <c r="Y235" s="22"/>
      <c r="Z235" s="22"/>
      <c r="AA235" s="48"/>
      <c r="AB235" s="43">
        <v>45835.645833333328</v>
      </c>
      <c r="AC235" s="63">
        <v>45839</v>
      </c>
      <c r="AD235" s="25">
        <v>0</v>
      </c>
      <c r="AE235" s="25">
        <v>0</v>
      </c>
      <c r="AF235" s="26">
        <v>128</v>
      </c>
      <c r="AG235" s="20">
        <v>249</v>
      </c>
      <c r="AH235" s="22">
        <v>293</v>
      </c>
      <c r="AI235" s="26">
        <v>130</v>
      </c>
      <c r="AN235" s="27">
        <f>IF(COUNT(DV235,ES235,FJ235,GK235,HH235)&gt;0,AVERAGE(DV235,ES235,FJ235,GK235,HH235),"")</f>
        <v>0.125</v>
      </c>
      <c r="AO235" s="28">
        <f>IF((E235&lt;&gt;""),COUNTA(AP235:BW235)+COUNTIF(T235,"No"),"")</f>
        <v>0</v>
      </c>
      <c r="CN235" s="34" t="str">
        <f>IF(CJ235&gt;0,((CK235*0.125)+(CL235*0.25)+(CM235*1))/CJ235,"")</f>
        <v/>
      </c>
      <c r="CS235" s="20" t="s">
        <v>323</v>
      </c>
      <c r="CT235" s="35" t="s">
        <v>323</v>
      </c>
      <c r="DH235" s="37" t="str">
        <f>IF(DB235&gt;0,((DC235*0.125)+(DD235*0.25)+(DE235*0.25)+(DF235*1)+(DG235*1))/DB235,"")</f>
        <v/>
      </c>
      <c r="DJ235" s="20" t="s">
        <v>248</v>
      </c>
      <c r="DK235" s="20" t="s">
        <v>235</v>
      </c>
      <c r="DL235" s="20" t="s">
        <v>234</v>
      </c>
      <c r="DM235" s="20">
        <v>0</v>
      </c>
      <c r="DN235" s="20">
        <v>0</v>
      </c>
      <c r="DO235" s="20">
        <v>0</v>
      </c>
      <c r="DP235" s="20">
        <v>0</v>
      </c>
      <c r="DQ235" s="20">
        <v>0</v>
      </c>
      <c r="DR235" s="20">
        <v>0</v>
      </c>
      <c r="DS235" s="20">
        <v>0</v>
      </c>
      <c r="DT235" s="20">
        <v>0</v>
      </c>
      <c r="DU235" s="20">
        <v>0</v>
      </c>
      <c r="DW235" s="35">
        <v>45089</v>
      </c>
      <c r="DX235" s="35">
        <v>45093</v>
      </c>
      <c r="DY235" s="20" t="s">
        <v>237</v>
      </c>
      <c r="DZ235" s="35">
        <v>45096</v>
      </c>
      <c r="EA235" s="35" t="s">
        <v>232</v>
      </c>
      <c r="EB235" s="38">
        <v>45100</v>
      </c>
      <c r="EC235" s="35">
        <v>45290</v>
      </c>
      <c r="ED235" s="20" t="s">
        <v>228</v>
      </c>
      <c r="EE235" s="20" t="s">
        <v>247</v>
      </c>
      <c r="EF235" s="20">
        <v>98</v>
      </c>
      <c r="EG235" s="20">
        <v>3</v>
      </c>
      <c r="EH235" s="20">
        <v>3</v>
      </c>
      <c r="EI235" s="20">
        <v>15</v>
      </c>
      <c r="EJ235" s="20">
        <v>0</v>
      </c>
      <c r="EK235" s="20">
        <v>0</v>
      </c>
      <c r="EL235" s="20">
        <v>0</v>
      </c>
      <c r="EM235" s="20">
        <v>0</v>
      </c>
      <c r="EN235" s="20">
        <v>0</v>
      </c>
      <c r="EO235" s="20">
        <v>0</v>
      </c>
      <c r="EP235" s="20">
        <v>0</v>
      </c>
      <c r="EQ235" s="20">
        <v>0</v>
      </c>
      <c r="ER235" s="20">
        <v>0</v>
      </c>
      <c r="ES235" s="34">
        <f>IF(EI235&lt;&gt;"",((EJ235*0.125)+((EK235+EL235+EM235+EN235+EO235)*0.25)+((EP235+EQ235+ER235)*1))/EI235,"")</f>
        <v>0</v>
      </c>
      <c r="ET235" s="35">
        <v>45622</v>
      </c>
      <c r="EU235" s="20" t="s">
        <v>248</v>
      </c>
      <c r="EV235" s="20" t="s">
        <v>234</v>
      </c>
      <c r="EW235" s="20">
        <v>149</v>
      </c>
      <c r="EX235" s="20">
        <v>4</v>
      </c>
      <c r="EY235" s="20">
        <v>4</v>
      </c>
      <c r="EZ235" s="20">
        <v>12</v>
      </c>
      <c r="FA235" s="20">
        <v>0</v>
      </c>
      <c r="FB235" s="20">
        <v>0</v>
      </c>
      <c r="FC235" s="20">
        <v>0</v>
      </c>
      <c r="FD235" s="20">
        <v>0</v>
      </c>
      <c r="FE235" s="20">
        <v>0</v>
      </c>
      <c r="FF235" s="20">
        <v>0</v>
      </c>
      <c r="FG235" s="20">
        <v>0</v>
      </c>
      <c r="FH235" s="20">
        <v>3</v>
      </c>
      <c r="FI235" s="20">
        <v>0</v>
      </c>
      <c r="FJ235" s="46">
        <f>IF(EZ235&lt;&gt;"",((FA235*0.125)+((FB235+FC235+FD235+FE235+FF235)*0.25)+((FG235+FH235+FI235)*1))/EZ235,"")</f>
        <v>0.25</v>
      </c>
      <c r="FK235" s="39">
        <v>42.195675000000001</v>
      </c>
      <c r="FL235" s="39">
        <v>-71.846069999999997</v>
      </c>
      <c r="FM235" s="39">
        <v>41.833849576177869</v>
      </c>
      <c r="FN235" s="39">
        <v>42.557500423822134</v>
      </c>
      <c r="FO235" s="39">
        <v>-72.33445879083051</v>
      </c>
      <c r="FP235" s="39">
        <v>-71.357681209169485</v>
      </c>
      <c r="FQ235" s="39">
        <v>41.472024152355736</v>
      </c>
      <c r="FR235" s="39">
        <v>42.919325847644267</v>
      </c>
      <c r="FS235" s="39">
        <v>-72.822847581661009</v>
      </c>
      <c r="FT235" s="39">
        <v>-70.869292418338986</v>
      </c>
      <c r="FU235" s="35"/>
      <c r="GK235" s="34" t="str">
        <f>IF(GA235&lt;&gt;"",((GB235*0.125)+((GC235+GD235+GE235+GF235+GG235)*0.25)+((GH235+GI235+GJ235)*1))/GA235,"")</f>
        <v/>
      </c>
      <c r="GN235"/>
      <c r="GO235" s="64"/>
      <c r="GP235" s="20" t="s">
        <v>232</v>
      </c>
      <c r="HH235" s="34" t="str">
        <f>IF(GX235&lt;&gt;"",((GY235*0.125)+((GZ235+HA235+HB235+HC235+HD235)*0.25)+((HE235+HF235+HG235)*1))/GX235,"")</f>
        <v/>
      </c>
    </row>
    <row r="236" spans="1:216" ht="15" hidden="1" customHeight="1" x14ac:dyDescent="0.35">
      <c r="A236" s="11" t="s">
        <v>1754</v>
      </c>
      <c r="B236" s="12" t="s">
        <v>1755</v>
      </c>
      <c r="C236" s="43">
        <v>44678</v>
      </c>
      <c r="D236" s="13">
        <v>44978</v>
      </c>
      <c r="E236" s="11" t="s">
        <v>1420</v>
      </c>
      <c r="F236" s="19" t="s">
        <v>1765</v>
      </c>
      <c r="G236" s="19" t="s">
        <v>1757</v>
      </c>
      <c r="H236" s="11" t="s">
        <v>1564</v>
      </c>
      <c r="I236" s="42">
        <v>2721</v>
      </c>
      <c r="J236" s="17">
        <v>28075</v>
      </c>
      <c r="K236" s="18">
        <f ca="1">IF(A236&lt;&gt;"",RANDBETWEEN(1,2000)," ")</f>
        <v>674</v>
      </c>
      <c r="L236" s="17" cm="1">
        <f t="array" ref="L236">IF(A236&lt;&gt;"",SUMPRODUCT(($E$2:$E$1303="Active") * (FK236 &gt;= $FM$2:$FM$1303) * (FK236 &lt;= $FN$2:$FN$1303) * (FL236 &gt;= $FO$2:$FO$1303) * (FL236 &lt;= $FP$2:$FP$1303)),"")</f>
        <v>1</v>
      </c>
      <c r="M236" s="17" cm="1">
        <f t="array" ref="M236">IF(A236&lt;&gt;"",SUMPRODUCT(($E$2:$E$1303="Active") * (FK236 &gt;= $FQ$2:$FQ$1303) * (FK236 &lt;= $FR$2:$FR$1303) * (FL236 &gt;= $FS$2:$FS$1303) * (FL236 &lt;= $FT$2:$FT$1303)),"")</f>
        <v>3</v>
      </c>
      <c r="N236" s="11" t="s">
        <v>287</v>
      </c>
      <c r="O236" s="11" t="s">
        <v>242</v>
      </c>
      <c r="P236" s="19" t="s">
        <v>1766</v>
      </c>
      <c r="Q236" s="11" t="s">
        <v>1767</v>
      </c>
      <c r="R236" s="19" t="s">
        <v>1768</v>
      </c>
      <c r="S236" s="11" t="s">
        <v>224</v>
      </c>
      <c r="T236" s="20" t="s">
        <v>224</v>
      </c>
      <c r="U236" s="21"/>
      <c r="V236" s="22"/>
      <c r="W236" s="22"/>
      <c r="X236" s="22"/>
      <c r="Y236" s="22"/>
      <c r="Z236" s="22"/>
      <c r="AA236" s="48">
        <v>2024</v>
      </c>
      <c r="AB236" s="43">
        <v>45835.645833333328</v>
      </c>
      <c r="AC236" s="63">
        <v>45658</v>
      </c>
      <c r="AD236" s="25">
        <v>0</v>
      </c>
      <c r="AE236" s="25">
        <v>0</v>
      </c>
      <c r="AF236" s="26">
        <v>79</v>
      </c>
      <c r="AG236" s="20">
        <v>198</v>
      </c>
      <c r="AI236" s="26">
        <v>98</v>
      </c>
      <c r="AN236" s="27">
        <f>IF(COUNT(DV236,ES236,FJ236,GK236,HH236)&gt;0,AVERAGE(DV236,ES236,FJ236,GK236,HH236),"")</f>
        <v>0</v>
      </c>
      <c r="AO236" s="28">
        <f>IF((E236&lt;&gt;""),COUNTA(AP236:BW236)+COUNTIF(T236,"No"),"")</f>
        <v>0</v>
      </c>
      <c r="CN236" s="34" t="str">
        <f>IF(CJ236&gt;0,((CK236*0.125)+(CL236*0.25)+(CM236*1))/CJ236,"")</f>
        <v/>
      </c>
      <c r="CS236" s="20" t="s">
        <v>232</v>
      </c>
      <c r="CT236" s="35" t="s">
        <v>323</v>
      </c>
      <c r="DH236" s="37" t="str">
        <f>IF(DB236&gt;0,((DC236*0.125)+(DD236*0.25)+(DE236*0.25)+(DF236*1)+(DG236*1))/DB236,"")</f>
        <v/>
      </c>
      <c r="DI236" s="35" t="s">
        <v>1711</v>
      </c>
      <c r="DJ236" s="20" t="s">
        <v>248</v>
      </c>
      <c r="DK236" s="20" t="s">
        <v>235</v>
      </c>
      <c r="DL236" s="20" t="s">
        <v>234</v>
      </c>
      <c r="DM236" s="20">
        <v>0</v>
      </c>
      <c r="DN236" s="20">
        <v>0</v>
      </c>
      <c r="DO236" s="20">
        <v>0</v>
      </c>
      <c r="DP236" s="20">
        <v>0</v>
      </c>
      <c r="DQ236" s="20">
        <v>0</v>
      </c>
      <c r="DR236" s="20">
        <v>0</v>
      </c>
      <c r="DS236" s="20">
        <v>0</v>
      </c>
      <c r="DT236" s="20">
        <v>0</v>
      </c>
      <c r="DU236" s="20">
        <v>0</v>
      </c>
      <c r="DV236" s="37">
        <v>0</v>
      </c>
      <c r="EA236" s="35"/>
      <c r="EB236" s="21"/>
      <c r="EJ236"/>
      <c r="EK236"/>
      <c r="EL236"/>
      <c r="EM236"/>
      <c r="EN236"/>
      <c r="EO236"/>
      <c r="EP236"/>
      <c r="EQ236"/>
      <c r="ER236"/>
      <c r="ES236" s="53" t="str">
        <f>IF(EI236&lt;&gt;"",((EJ236*0.125)+((EK236+EL236+EM236+EN236+EO236)*0.25)+((EP236+EQ236+ER236)*1))/EI236,"")</f>
        <v/>
      </c>
      <c r="ET236" s="20"/>
      <c r="FG236" s="20"/>
      <c r="FJ236" s="34" t="str">
        <f>IF(EZ236&lt;&gt;"",((FA236*0.125)+((FB236+FC236+FD236+FE236+FF236)*0.25)+((FG236+FH236+FI236)*1))/EZ236,"")</f>
        <v/>
      </c>
      <c r="FK236" s="39">
        <v>41.668284999999997</v>
      </c>
      <c r="FL236" s="39">
        <v>-71.148002000000005</v>
      </c>
      <c r="FM236" s="39">
        <v>41.306459576177865</v>
      </c>
      <c r="FN236" s="39">
        <v>42.03011042382213</v>
      </c>
      <c r="FO236" s="39">
        <v>-71.63236930307626</v>
      </c>
      <c r="FP236" s="39">
        <v>-70.663634696923751</v>
      </c>
      <c r="FQ236" s="39">
        <v>40.944634152355732</v>
      </c>
      <c r="FR236" s="39">
        <v>42.391935847644262</v>
      </c>
      <c r="FS236" s="39">
        <v>-72.116736606152514</v>
      </c>
      <c r="FT236" s="39">
        <v>-70.179267393847496</v>
      </c>
      <c r="FU236" s="35"/>
      <c r="GK236" s="34" t="str">
        <f>IF(GA236&lt;&gt;"",((GB236*0.125)+((GC236+GD236+GE236+GF236+GG236)*0.25)+((GH236+GI236+GJ236)*1))/GA236,"")</f>
        <v/>
      </c>
      <c r="GL236"/>
      <c r="GM236"/>
      <c r="GN236"/>
      <c r="GO236"/>
      <c r="HH236" s="34" t="str">
        <f>IF(GX236&lt;&gt;"",((GY236*0.125)+((GZ236+HA236+HB236+HC236+HD236)*0.25)+((HE236+HF236+HG236)*1))/GX236,"")</f>
        <v/>
      </c>
    </row>
    <row r="237" spans="1:216" ht="15" hidden="1" customHeight="1" x14ac:dyDescent="0.35">
      <c r="A237" s="11" t="s">
        <v>1769</v>
      </c>
      <c r="B237" s="12" t="s">
        <v>1770</v>
      </c>
      <c r="C237" s="13" t="s">
        <v>1711</v>
      </c>
      <c r="D237" s="13"/>
      <c r="E237" s="14" t="s">
        <v>1420</v>
      </c>
      <c r="F237" s="15"/>
      <c r="G237" s="15"/>
      <c r="H237" s="14"/>
      <c r="I237" s="16"/>
      <c r="J237" s="65"/>
      <c r="K237" s="18">
        <f ca="1">IF(A237&lt;&gt;"",RANDBETWEEN(1,2000)," ")</f>
        <v>340</v>
      </c>
      <c r="L237" s="17" cm="1">
        <f t="array" ref="L237">IF(A237&lt;&gt;"",SUMPRODUCT(($E$2:$E$1303="Active") * (FK237 &gt;= $FM$2:$FM$1303) * (FK237 &lt;= $FN$2:$FN$1303) * (FL237 &gt;= $FO$2:$FO$1303) * (FL237 &lt;= $FP$2:$FP$1303)),"")</f>
        <v>4</v>
      </c>
      <c r="M237" s="17" cm="1">
        <f t="array" ref="M237">IF(A237&lt;&gt;"",SUMPRODUCT(($E$2:$E$1303="Active") * (FK237 &gt;= $FQ$2:$FQ$1303) * (FK237 &lt;= $FR$2:$FR$1303) * (FL237 &gt;= $FS$2:$FS$1303) * (FL237 &lt;= $FT$2:$FT$1303)),"")</f>
        <v>5</v>
      </c>
      <c r="N237" s="14"/>
      <c r="O237" s="14"/>
      <c r="P237" s="15"/>
      <c r="Q237" s="14"/>
      <c r="R237" s="15"/>
      <c r="S237" s="14" t="s">
        <v>223</v>
      </c>
      <c r="U237" s="21"/>
      <c r="V237" s="22"/>
      <c r="W237" s="22"/>
      <c r="X237" s="22"/>
      <c r="Y237" s="22"/>
      <c r="Z237" s="22"/>
      <c r="AA237" s="48">
        <v>2024</v>
      </c>
      <c r="AB237" s="43">
        <v>45835.666666666664</v>
      </c>
      <c r="AC237" s="63">
        <v>45658</v>
      </c>
      <c r="AD237" s="25">
        <v>0</v>
      </c>
      <c r="AE237" s="25">
        <v>0</v>
      </c>
      <c r="AF237" s="66"/>
      <c r="AG237" s="20"/>
      <c r="AI237" s="26">
        <v>370</v>
      </c>
      <c r="AN237" s="27" t="str">
        <f>IF(COUNT(DV237,ES237,FJ237,GK237,HH237)&gt;0,AVERAGE(DV237,ES237,FJ237,GK237,HH237),"")</f>
        <v/>
      </c>
      <c r="AO237" s="28">
        <f>IF((E237&lt;&gt;""),COUNTA(AP237:BW237)+COUNTIF(T237,"No"),"")</f>
        <v>0</v>
      </c>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c r="BO237" s="29"/>
      <c r="BP237" s="29"/>
      <c r="BQ237" s="29"/>
      <c r="BR237" s="29"/>
      <c r="BS237" s="29"/>
      <c r="BT237" s="29"/>
      <c r="BU237" s="29"/>
      <c r="BV237" s="29"/>
      <c r="BW237" s="29"/>
      <c r="BX237" s="30">
        <v>43809</v>
      </c>
      <c r="BY237" s="30">
        <v>43811</v>
      </c>
      <c r="BZ237" s="14" t="s">
        <v>226</v>
      </c>
      <c r="CA237" s="30">
        <v>43830</v>
      </c>
      <c r="CB237" s="14" t="s">
        <v>227</v>
      </c>
      <c r="CC237" s="31">
        <v>43907</v>
      </c>
      <c r="CD237" s="32" t="s">
        <v>364</v>
      </c>
      <c r="CE237" s="33" t="s">
        <v>291</v>
      </c>
      <c r="CF237" s="33" t="s">
        <v>292</v>
      </c>
      <c r="CG237" s="29">
        <v>221</v>
      </c>
      <c r="CH237" s="29">
        <v>3</v>
      </c>
      <c r="CI237" s="29">
        <v>3</v>
      </c>
      <c r="CJ237" s="29">
        <v>15</v>
      </c>
      <c r="CK237" s="29">
        <v>1</v>
      </c>
      <c r="CL237" s="29">
        <v>0</v>
      </c>
      <c r="CM237" s="29">
        <v>0</v>
      </c>
      <c r="CN237" s="34">
        <f>IF(CJ237&gt;0,((CK237*0.125)+(CL237*0.25)+(CM237*1))/CJ237,"")</f>
        <v>8.3333333333333332E-3</v>
      </c>
      <c r="CR237" s="35"/>
      <c r="DH237" s="37" t="str">
        <f>IF(DB237&lt;&gt;"",((DC237*0.125)+(DD237*0.25)+(DE237*0.25)+(DF237*1)+(DG237*1))/DB237,"")</f>
        <v/>
      </c>
      <c r="DV237" s="37" t="str" cm="1">
        <f t="array" ref="DV237">IF(AND(DI237:DP237&lt;&gt;""),((DQ237*0.125)+(DR237*0.25)+(DS237*0.25)+(DT237*1)+(DU237*1))/DP237,"")</f>
        <v/>
      </c>
      <c r="EA237" s="35"/>
      <c r="EB237" s="21"/>
      <c r="EJ237"/>
      <c r="EK237"/>
      <c r="EL237"/>
      <c r="EM237"/>
      <c r="EN237"/>
      <c r="EO237"/>
      <c r="EP237"/>
      <c r="EQ237"/>
      <c r="ER237"/>
      <c r="ES237" s="34" t="str">
        <f>IF(EI237&lt;&gt;"",((EJ237*0.125)+((EK237+EL237+EM237+EN237+EO237)*0.25)+((EP237+EQ237+ER237)*1))/EI237,"")</f>
        <v/>
      </c>
      <c r="ET237" s="20"/>
      <c r="FG237" s="20"/>
      <c r="FJ237" s="34" t="str">
        <f>IF(EZ237&lt;&gt;"",((FA237*0.125)+((FB237+FC237+FD237+FE237+FF237)*0.25)+((FG237+FH237+FI237)*1))/EZ237,"")</f>
        <v/>
      </c>
      <c r="FK237" s="39">
        <v>41.170155999999999</v>
      </c>
      <c r="FL237" s="39">
        <v>-81.450317999999996</v>
      </c>
      <c r="FM237" s="39">
        <v>40.808330576177866</v>
      </c>
      <c r="FN237" s="39">
        <v>41.531981423822131</v>
      </c>
      <c r="FO237" s="39">
        <v>-81.930984390451485</v>
      </c>
      <c r="FP237" s="39">
        <v>-80.969651609548507</v>
      </c>
      <c r="FQ237" s="39">
        <v>40.446505152355734</v>
      </c>
      <c r="FR237" s="39">
        <v>41.893806847644264</v>
      </c>
      <c r="FS237" s="39">
        <v>-82.411650780902974</v>
      </c>
      <c r="FT237" s="39">
        <v>-80.488985219097017</v>
      </c>
      <c r="FU237" s="35"/>
      <c r="GK237" s="34" t="str">
        <f>IF(GA237&lt;&gt;"",((GB237*0.125)+((GC237+GD237+GE237+GF237+GG237)*0.25)+((GH237+GI237+GJ237)*1))/GA237,"")</f>
        <v/>
      </c>
      <c r="GL237"/>
      <c r="GM237"/>
      <c r="GN237"/>
      <c r="GO237"/>
      <c r="HH237" s="34" t="str">
        <f>IF(GX237&lt;&gt;"",((GY237*0.125)+((GZ237+HA237+HB237+HC237+HD237)*0.25)+((HE237+HF237+HG237)*1))/GX237,"")</f>
        <v/>
      </c>
    </row>
    <row r="238" spans="1:216" ht="15" hidden="1" customHeight="1" x14ac:dyDescent="0.35">
      <c r="A238" s="11" t="s">
        <v>1769</v>
      </c>
      <c r="B238" s="12" t="s">
        <v>1770</v>
      </c>
      <c r="C238" s="43">
        <v>43009</v>
      </c>
      <c r="E238" s="11" t="s">
        <v>1420</v>
      </c>
      <c r="F238" s="19" t="s">
        <v>1771</v>
      </c>
      <c r="G238" s="19" t="s">
        <v>1772</v>
      </c>
      <c r="H238" s="11" t="s">
        <v>1528</v>
      </c>
      <c r="I238" s="42">
        <v>44242</v>
      </c>
      <c r="J238" s="17">
        <v>0</v>
      </c>
      <c r="K238" s="18">
        <f ca="1">IF(A238&lt;&gt;"",RANDBETWEEN(1,2000)," ")</f>
        <v>882</v>
      </c>
      <c r="L238" s="17" cm="1">
        <f t="array" ref="L238">IF(A238&lt;&gt;"",SUMPRODUCT(($E$2:$E$1303="Active") * (FK238 &gt;= $FM$2:$FM$1303) * (FK238 &lt;= $FN$2:$FN$1303) * (FL238 &gt;= $FO$2:$FO$1303) * (FL238 &lt;= $FP$2:$FP$1303)),"")</f>
        <v>0</v>
      </c>
      <c r="M238" s="17" cm="1">
        <f t="array" ref="M238">IF(A238&lt;&gt;"",SUMPRODUCT(($E$2:$E$1303="Active") * (FK238 &gt;= $FQ$2:$FQ$1303) * (FK238 &lt;= $FR$2:$FR$1303) * (FL238 &gt;= $FS$2:$FS$1303) * (FL238 &lt;= $FT$2:$FT$1303)),"")</f>
        <v>0</v>
      </c>
      <c r="Q238" s="11" t="s">
        <v>1773</v>
      </c>
      <c r="AA238" s="48">
        <v>2024</v>
      </c>
      <c r="AB238" s="43">
        <v>45835.666666666664</v>
      </c>
      <c r="AC238" s="63">
        <v>45658</v>
      </c>
      <c r="AF238" s="26"/>
      <c r="AG238" s="20"/>
      <c r="AI238" s="26">
        <v>370</v>
      </c>
      <c r="AN238" s="27" t="str">
        <f>IF(COUNT(DV238,ES238,FJ238,GK238,HH238)&gt;0,AVERAGE(DV238,ES238,FJ238,GK238,HH238),"")</f>
        <v/>
      </c>
      <c r="AO238" s="28">
        <f>IF((E238&lt;&gt;""),COUNTA(AP238:BW238)+COUNTIF(T238,"No"),"")</f>
        <v>0</v>
      </c>
      <c r="EA238" s="35"/>
      <c r="EJ238"/>
      <c r="EK238"/>
      <c r="EL238"/>
      <c r="EM238"/>
      <c r="EN238"/>
      <c r="EQ238"/>
      <c r="ER238"/>
      <c r="ES238" s="34" t="str">
        <f>IF(EI238&lt;&gt;"",((EJ238*0.125)+((EK238+EL238+EM238+EN238+EO238)*0.25)+((EP238+EQ238+ER238)*1))/EI238,"")</f>
        <v/>
      </c>
      <c r="ET238" s="20"/>
      <c r="FG238" s="20"/>
      <c r="FJ238" s="34" t="str">
        <f>IF(EZ238&lt;&gt;"",((FA238*0.125)+((FB238+FC238+FD238+FE238+FF238)*0.25)+((FG238+FH238+FI238)*1))/EZ238,"")</f>
        <v/>
      </c>
      <c r="FK238" s="39"/>
      <c r="FL238" s="39"/>
      <c r="FM238" s="39">
        <v>-0.36182542382213245</v>
      </c>
      <c r="FN238" s="39">
        <v>0.36182542382213245</v>
      </c>
      <c r="FO238" s="39">
        <v>-0.36182542382213245</v>
      </c>
      <c r="FP238" s="39">
        <v>0.36182542382213245</v>
      </c>
      <c r="FQ238" s="39">
        <v>-0.72365084764426491</v>
      </c>
      <c r="FR238" s="39">
        <v>0.72365084764426491</v>
      </c>
      <c r="FS238" s="39">
        <v>-0.72365084764426491</v>
      </c>
      <c r="FT238" s="39">
        <v>0.72365084764426491</v>
      </c>
      <c r="FU238" s="35"/>
      <c r="GK238" s="34" t="str">
        <f>IF(GA238&lt;&gt;"",((GB238*0.125)+((GC238+GD238+GE238+GF238+GG238)*0.25)+((GH238+GI238+GJ238)*1))/GA238,"")</f>
        <v/>
      </c>
      <c r="GL238"/>
      <c r="GM238"/>
      <c r="GN238"/>
      <c r="GO238"/>
      <c r="HH238" s="34" t="str">
        <f>IF(GX238&lt;&gt;"",((GY238*0.125)+((GZ238+HA238+HB238+HC238+HD238)*0.25)+((HE238+HF238+HG238)*1))/GX238,"")</f>
        <v/>
      </c>
    </row>
    <row r="239" spans="1:216" ht="15" hidden="1" customHeight="1" x14ac:dyDescent="0.35">
      <c r="A239" s="11" t="s">
        <v>1774</v>
      </c>
      <c r="B239" s="12" t="s">
        <v>1775</v>
      </c>
      <c r="C239" s="13">
        <v>43009</v>
      </c>
      <c r="D239" s="13">
        <v>45883</v>
      </c>
      <c r="E239" s="14" t="s">
        <v>1420</v>
      </c>
      <c r="F239" s="15" t="s">
        <v>1776</v>
      </c>
      <c r="G239" s="15" t="s">
        <v>1777</v>
      </c>
      <c r="H239" s="14" t="s">
        <v>591</v>
      </c>
      <c r="I239" s="16">
        <v>92707</v>
      </c>
      <c r="J239" s="17">
        <v>56456</v>
      </c>
      <c r="K239" s="18">
        <f ca="1">IF(A239&lt;&gt;"",RANDBETWEEN(1,2000)," ")</f>
        <v>927</v>
      </c>
      <c r="L239" s="17" cm="1">
        <f t="array" ref="L239">IF(A239&lt;&gt;"",SUMPRODUCT(($E$2:$E$1303="Active") * (FK239 &gt;= $FM$2:$FM$1303) * (FK239 &lt;= $FN$2:$FN$1303) * (FL239 &gt;= $FO$2:$FO$1303) * (FL239 &lt;= $FP$2:$FP$1303)),"")</f>
        <v>8</v>
      </c>
      <c r="M239" s="17" cm="1">
        <f t="array" ref="M239">IF(A239&lt;&gt;"",SUMPRODUCT(($E$2:$E$1303="Active") * (FK239 &gt;= $FQ$2:$FQ$1303) * (FK239 &lt;= $FR$2:$FR$1303) * (FL239 &gt;= $FS$2:$FS$1303) * (FL239 &lt;= $FT$2:$FT$1303)),"")</f>
        <v>22</v>
      </c>
      <c r="N239" s="14" t="s">
        <v>287</v>
      </c>
      <c r="O239" s="14" t="s">
        <v>219</v>
      </c>
      <c r="P239" s="15" t="s">
        <v>1778</v>
      </c>
      <c r="Q239" s="14" t="s">
        <v>1779</v>
      </c>
      <c r="R239" s="15" t="s">
        <v>1780</v>
      </c>
      <c r="S239" s="14" t="s">
        <v>224</v>
      </c>
      <c r="T239" s="20" t="s">
        <v>224</v>
      </c>
      <c r="U239" s="21"/>
      <c r="V239" s="22"/>
      <c r="W239" s="22"/>
      <c r="X239" s="22"/>
      <c r="Y239" s="22"/>
      <c r="Z239" s="22"/>
      <c r="AA239" s="48"/>
      <c r="AB239" s="43">
        <v>45835.708333333328</v>
      </c>
      <c r="AC239" s="63">
        <v>45839</v>
      </c>
      <c r="AD239" s="25">
        <v>398</v>
      </c>
      <c r="AE239" s="25">
        <v>511</v>
      </c>
      <c r="AF239" s="26">
        <v>264</v>
      </c>
      <c r="AG239" s="20">
        <v>22</v>
      </c>
      <c r="AH239" s="22">
        <v>24</v>
      </c>
      <c r="AI239" s="26">
        <v>19</v>
      </c>
      <c r="AN239" s="27">
        <f>IF(COUNT(DV239,ES239,FJ239,GK239,HH239)&gt;0,AVERAGE(DV239,ES239,FJ239,GK239,HH239),"")</f>
        <v>6.2500000000000003E-3</v>
      </c>
      <c r="AO239" s="28">
        <f>IF((E239&lt;&gt;""),COUNTA(AP239:BW239)+COUNTIF(T239,"No"),"")</f>
        <v>0</v>
      </c>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c r="BU239" s="29"/>
      <c r="BV239" s="29"/>
      <c r="BW239" s="29"/>
      <c r="BX239" s="30">
        <v>43907</v>
      </c>
      <c r="BY239" s="30">
        <v>43915</v>
      </c>
      <c r="BZ239" s="14" t="s">
        <v>228</v>
      </c>
      <c r="CA239" s="30">
        <v>43978</v>
      </c>
      <c r="CB239" s="14" t="s">
        <v>232</v>
      </c>
      <c r="CC239" s="31">
        <v>43908</v>
      </c>
      <c r="CD239" s="32" t="s">
        <v>364</v>
      </c>
      <c r="CE239" s="33" t="s">
        <v>380</v>
      </c>
      <c r="CF239" s="33" t="s">
        <v>321</v>
      </c>
      <c r="CG239" s="29">
        <v>183</v>
      </c>
      <c r="CH239" s="29">
        <v>3</v>
      </c>
      <c r="CI239" s="29">
        <v>3</v>
      </c>
      <c r="CJ239" s="29">
        <v>11</v>
      </c>
      <c r="CK239" s="29">
        <v>0</v>
      </c>
      <c r="CL239" s="29">
        <v>2</v>
      </c>
      <c r="CM239" s="29">
        <v>1</v>
      </c>
      <c r="CN239" s="34">
        <f>IF(CJ239&gt;0,((CK239*0.125)+(CL239*0.25)+(CM239*1))/CJ239,"")</f>
        <v>0.13636363636363635</v>
      </c>
      <c r="CO239" s="35">
        <v>44384</v>
      </c>
      <c r="CP239" s="35">
        <v>44398</v>
      </c>
      <c r="CQ239" s="20" t="s">
        <v>507</v>
      </c>
      <c r="CR239" s="35">
        <v>44410</v>
      </c>
      <c r="CS239" s="20" t="s">
        <v>232</v>
      </c>
      <c r="CT239" s="35">
        <v>44398</v>
      </c>
      <c r="CU239" s="35">
        <v>44480</v>
      </c>
      <c r="CV239" s="11" t="s">
        <v>226</v>
      </c>
      <c r="CW239" s="20" t="s">
        <v>233</v>
      </c>
      <c r="CX239" s="11" t="s">
        <v>234</v>
      </c>
      <c r="CY239" s="20">
        <v>281</v>
      </c>
      <c r="CZ239" s="36">
        <v>2</v>
      </c>
      <c r="DA239" s="36">
        <v>2</v>
      </c>
      <c r="DB239" s="36">
        <v>10</v>
      </c>
      <c r="DC239" s="36">
        <v>0</v>
      </c>
      <c r="DD239" s="36">
        <v>0</v>
      </c>
      <c r="DE239" s="36">
        <v>0</v>
      </c>
      <c r="DF239" s="36">
        <v>0</v>
      </c>
      <c r="DG239" s="36">
        <v>0</v>
      </c>
      <c r="DH239" s="37">
        <f>IF(DB239&gt;0,((DC239*0.125)+(DD239*0.25)+(DE239*0.25)+(DF239*1)+(DG239*1))/DB239,"")</f>
        <v>0</v>
      </c>
      <c r="DI239" s="35">
        <v>44866</v>
      </c>
      <c r="DJ239" s="20" t="s">
        <v>228</v>
      </c>
      <c r="DK239" s="20" t="s">
        <v>235</v>
      </c>
      <c r="DL239" s="20" t="s">
        <v>234</v>
      </c>
      <c r="DM239" s="20">
        <v>112</v>
      </c>
      <c r="DN239" s="20">
        <v>2</v>
      </c>
      <c r="DO239" s="20">
        <v>2</v>
      </c>
      <c r="DP239" s="20">
        <v>10</v>
      </c>
      <c r="DQ239" s="20">
        <v>0</v>
      </c>
      <c r="DR239" s="20">
        <v>0</v>
      </c>
      <c r="DS239" s="20">
        <v>1</v>
      </c>
      <c r="DT239" s="20">
        <v>0</v>
      </c>
      <c r="DU239" s="20">
        <v>0</v>
      </c>
      <c r="DV239" s="37" cm="1">
        <f t="array" ref="DV239">IF(AND(DI239:DP239&lt;&gt;""),((DQ239*0.125)+(DR239*0.25)+(DS239*0.25)+(DT239*1)+(DU239*1))/DP239,"")</f>
        <v>2.5000000000000001E-2</v>
      </c>
      <c r="DW239" s="21">
        <v>45362</v>
      </c>
      <c r="DX239" s="35">
        <v>45371</v>
      </c>
      <c r="DY239" s="20" t="s">
        <v>237</v>
      </c>
      <c r="DZ239" s="35">
        <v>45372</v>
      </c>
      <c r="EA239" s="35" t="s">
        <v>232</v>
      </c>
      <c r="EB239" s="40">
        <v>45380</v>
      </c>
      <c r="EC239" s="35">
        <v>45289</v>
      </c>
      <c r="ED239" s="20" t="s">
        <v>228</v>
      </c>
      <c r="EE239" s="20" t="s">
        <v>247</v>
      </c>
      <c r="EF239" s="20">
        <v>152</v>
      </c>
      <c r="EG239" s="20">
        <v>1</v>
      </c>
      <c r="EH239" s="20">
        <v>1</v>
      </c>
      <c r="EI239" s="20">
        <v>5</v>
      </c>
      <c r="EJ239" s="20">
        <v>0</v>
      </c>
      <c r="EK239" s="20">
        <v>0</v>
      </c>
      <c r="EL239" s="20">
        <v>0</v>
      </c>
      <c r="EM239" s="20">
        <v>0</v>
      </c>
      <c r="EN239" s="20">
        <v>0</v>
      </c>
      <c r="EO239" s="20">
        <v>0</v>
      </c>
      <c r="EP239" s="20">
        <v>0</v>
      </c>
      <c r="EQ239" s="20">
        <v>0</v>
      </c>
      <c r="ER239" s="20">
        <v>0</v>
      </c>
      <c r="ES239" s="34">
        <f>IF(EI239&lt;&gt;"",((EJ239*0.125)+((EK239+EL239+EM239+EN239+EO239)*0.25)+((EP239+EQ239+ER239)*1))/EI239,"")</f>
        <v>0</v>
      </c>
      <c r="ET239" s="35">
        <v>45573</v>
      </c>
      <c r="EU239" s="20" t="s">
        <v>248</v>
      </c>
      <c r="EV239" s="20" t="s">
        <v>234</v>
      </c>
      <c r="EW239" s="20">
        <v>11</v>
      </c>
      <c r="EX239" s="20">
        <v>1</v>
      </c>
      <c r="EY239" s="20">
        <v>1</v>
      </c>
      <c r="EZ239" s="20">
        <v>5</v>
      </c>
      <c r="FA239" s="20">
        <v>0</v>
      </c>
      <c r="FB239" s="20">
        <v>0</v>
      </c>
      <c r="FC239" s="20">
        <v>0</v>
      </c>
      <c r="FD239" s="20">
        <v>0</v>
      </c>
      <c r="FE239" s="20">
        <v>0</v>
      </c>
      <c r="FF239" s="20">
        <v>0</v>
      </c>
      <c r="FG239" s="20">
        <v>0</v>
      </c>
      <c r="FH239" s="20">
        <v>0</v>
      </c>
      <c r="FI239" s="20">
        <v>0</v>
      </c>
      <c r="FJ239" s="34">
        <f>IF(EZ239&lt;&gt;"",((FA239*0.125)+((FB239+FC239+FD239+FE239+FF239)*0.25)+((FG239+FH239+FI239)*1))/EZ239,"")</f>
        <v>0</v>
      </c>
      <c r="FK239" s="39">
        <v>33.696593</v>
      </c>
      <c r="FL239" s="39">
        <v>-117.870968</v>
      </c>
      <c r="FM239" s="39">
        <v>33.334767576177867</v>
      </c>
      <c r="FN239" s="39">
        <v>34.058418423822133</v>
      </c>
      <c r="FO239" s="39">
        <v>-118.30586106254539</v>
      </c>
      <c r="FP239" s="39">
        <v>-117.43607493745462</v>
      </c>
      <c r="FQ239" s="39">
        <v>32.972942152355735</v>
      </c>
      <c r="FR239" s="39">
        <v>34.420243847644265</v>
      </c>
      <c r="FS239" s="39">
        <v>-118.74075412509077</v>
      </c>
      <c r="FT239" s="39">
        <v>-117.00118187490924</v>
      </c>
      <c r="FU239" s="35">
        <v>45775</v>
      </c>
      <c r="FV239" s="20" t="s">
        <v>248</v>
      </c>
      <c r="FW239" s="20" t="s">
        <v>258</v>
      </c>
      <c r="FX239" s="20">
        <v>11</v>
      </c>
      <c r="FY239" s="20">
        <v>1</v>
      </c>
      <c r="FZ239" s="20">
        <v>1</v>
      </c>
      <c r="GA239" s="20">
        <v>5</v>
      </c>
      <c r="GB239" s="20">
        <v>0</v>
      </c>
      <c r="GC239" s="20">
        <v>0</v>
      </c>
      <c r="GD239" s="20">
        <v>0</v>
      </c>
      <c r="GE239" s="20">
        <v>0</v>
      </c>
      <c r="GF239" s="20">
        <v>0</v>
      </c>
      <c r="GG239" s="20">
        <v>0</v>
      </c>
      <c r="GH239" s="20">
        <v>0</v>
      </c>
      <c r="GI239" s="20">
        <v>0</v>
      </c>
      <c r="GJ239" s="20">
        <v>0</v>
      </c>
      <c r="GK239" s="34">
        <v>0</v>
      </c>
      <c r="GN239"/>
      <c r="GO239" s="64"/>
      <c r="GP239" s="20" t="s">
        <v>232</v>
      </c>
      <c r="HH239" s="34" t="str">
        <f>IF(GX239&lt;&gt;"",((GY239*0.125)+((GZ239+HA239+HB239+HC239+HD239)*0.25)+((HE239+HF239+HG239)*1))/GX239,"")</f>
        <v/>
      </c>
    </row>
    <row r="240" spans="1:216" ht="15" hidden="1" customHeight="1" x14ac:dyDescent="0.35">
      <c r="A240" s="11" t="s">
        <v>1781</v>
      </c>
      <c r="B240" s="12" t="s">
        <v>1782</v>
      </c>
      <c r="C240" s="13">
        <v>43829</v>
      </c>
      <c r="D240" s="13"/>
      <c r="E240" s="14" t="s">
        <v>1420</v>
      </c>
      <c r="F240" s="15" t="s">
        <v>1783</v>
      </c>
      <c r="G240" s="15" t="s">
        <v>1102</v>
      </c>
      <c r="H240" s="14" t="s">
        <v>1484</v>
      </c>
      <c r="I240" s="16">
        <v>30504</v>
      </c>
      <c r="J240" s="17">
        <v>27403</v>
      </c>
      <c r="K240" s="18">
        <f ca="1">IF(A240&lt;&gt;"",RANDBETWEEN(1,2000)," ")</f>
        <v>1525</v>
      </c>
      <c r="L240" s="17" cm="1">
        <f t="array" ref="L240">IF(A240&lt;&gt;"",SUMPRODUCT(($E$2:$E$1303="Active") * (FK240 &gt;= $FM$2:$FM$1303) * (FK240 &lt;= $FN$2:$FN$1303) * (FL240 &gt;= $FO$2:$FO$1303) * (FL240 &lt;= $FP$2:$FP$1303)),"")</f>
        <v>6</v>
      </c>
      <c r="M240" s="17" cm="1">
        <f t="array" ref="M240">IF(A240&lt;&gt;"",SUMPRODUCT(($E$2:$E$1303="Active") * (FK240 &gt;= $FQ$2:$FQ$1303) * (FK240 &lt;= $FR$2:$FR$1303) * (FL240 &gt;= $FS$2:$FS$1303) * (FL240 &lt;= $FT$2:$FT$1303)),"")</f>
        <v>11</v>
      </c>
      <c r="N240" s="14" t="s">
        <v>287</v>
      </c>
      <c r="O240" s="14" t="s">
        <v>219</v>
      </c>
      <c r="P240" s="15"/>
      <c r="Q240" s="14"/>
      <c r="R240" s="15"/>
      <c r="S240" s="14" t="s">
        <v>224</v>
      </c>
      <c r="T240" s="20" t="s">
        <v>224</v>
      </c>
      <c r="U240" s="21"/>
      <c r="V240" s="22"/>
      <c r="W240" s="22"/>
      <c r="X240" s="22"/>
      <c r="Y240" s="22"/>
      <c r="Z240" s="22"/>
      <c r="AA240" s="48">
        <v>2024</v>
      </c>
      <c r="AB240" s="43">
        <v>45835.895833333328</v>
      </c>
      <c r="AC240" s="63">
        <v>45658</v>
      </c>
      <c r="AD240" s="25">
        <v>56</v>
      </c>
      <c r="AE240" s="25">
        <v>101</v>
      </c>
      <c r="AF240" s="26">
        <v>136</v>
      </c>
      <c r="AG240" s="20"/>
      <c r="AI240" s="26">
        <v>298</v>
      </c>
      <c r="AN240" s="27" t="str">
        <f>IF(COUNT(DV240,ES240,FJ240,GK240,HH240)&gt;0,AVERAGE(DV240,ES240,FJ240,GK240,HH240),"")</f>
        <v/>
      </c>
      <c r="AO240" s="28">
        <f>IF((E240&lt;&gt;""),COUNTA(AP240:BW240)+COUNTIF(T240,"No"),"")</f>
        <v>0</v>
      </c>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c r="BU240" s="29"/>
      <c r="BV240" s="29"/>
      <c r="BW240" s="29"/>
      <c r="BX240" s="30">
        <v>44034</v>
      </c>
      <c r="BY240" s="30">
        <v>44046</v>
      </c>
      <c r="BZ240" s="14" t="s">
        <v>226</v>
      </c>
      <c r="CA240" s="30">
        <v>44047</v>
      </c>
      <c r="CB240" s="14" t="s">
        <v>232</v>
      </c>
      <c r="CC240" s="31">
        <v>43969</v>
      </c>
      <c r="CD240" s="32" t="s">
        <v>226</v>
      </c>
      <c r="CE240" s="33" t="s">
        <v>282</v>
      </c>
      <c r="CF240" s="33" t="s">
        <v>247</v>
      </c>
      <c r="CG240" s="29">
        <v>54</v>
      </c>
      <c r="CH240" s="29">
        <v>1</v>
      </c>
      <c r="CI240" s="29">
        <v>1</v>
      </c>
      <c r="CJ240" s="29">
        <v>5</v>
      </c>
      <c r="CK240" s="29">
        <v>5</v>
      </c>
      <c r="CL240" s="29">
        <v>2</v>
      </c>
      <c r="CM240" s="29">
        <v>1</v>
      </c>
      <c r="CN240" s="34">
        <f>IF(CJ240&gt;0,((CK240*0.125)+(CL240*0.25)+(CM240*1))/CJ240,"")</f>
        <v>0.42499999999999999</v>
      </c>
      <c r="CO240" s="35">
        <v>44622</v>
      </c>
      <c r="CP240" s="35">
        <v>44634</v>
      </c>
      <c r="CQ240" s="20" t="s">
        <v>595</v>
      </c>
      <c r="CR240" s="21">
        <v>44655</v>
      </c>
      <c r="CS240" s="20" t="s">
        <v>232</v>
      </c>
      <c r="CT240" s="35">
        <v>44634</v>
      </c>
      <c r="CU240" s="35">
        <v>44258</v>
      </c>
      <c r="CV240" s="11" t="s">
        <v>228</v>
      </c>
      <c r="CW240" s="11" t="s">
        <v>293</v>
      </c>
      <c r="CX240" s="11" t="s">
        <v>247</v>
      </c>
      <c r="CY240" s="20">
        <v>37</v>
      </c>
      <c r="CZ240" s="36">
        <v>1</v>
      </c>
      <c r="DA240" s="36">
        <v>1</v>
      </c>
      <c r="DB240" s="36">
        <v>5</v>
      </c>
      <c r="DC240" s="36">
        <v>0</v>
      </c>
      <c r="DD240" s="36">
        <v>0</v>
      </c>
      <c r="DE240" s="36">
        <v>0</v>
      </c>
      <c r="DF240" s="36">
        <v>0</v>
      </c>
      <c r="DG240" s="36">
        <v>0</v>
      </c>
      <c r="DH240" s="37">
        <f>IF(DB240&gt;0,((DC240*0.125)+(DD240*0.25)+(DE240*0.25)+(DF240*1)+(DG240*1))/DB240,"")</f>
        <v>0</v>
      </c>
      <c r="DI240" s="35">
        <v>44896</v>
      </c>
      <c r="DJ240" s="20" t="s">
        <v>228</v>
      </c>
      <c r="DK240" s="20" t="s">
        <v>235</v>
      </c>
      <c r="DL240" s="20" t="s">
        <v>234</v>
      </c>
      <c r="DV240" s="37" t="str" cm="1">
        <f t="array" ref="DV240">IF(AND(DI240:DP240&lt;&gt;""),((DQ240*0.125)+(DR240*0.25)+(DS240*0.25)+(DT240*1)+(DU240*1))/DP240,"")</f>
        <v/>
      </c>
      <c r="EA240" s="35"/>
      <c r="EB240" s="21"/>
      <c r="EJ240"/>
      <c r="EK240"/>
      <c r="EL240"/>
      <c r="EM240"/>
      <c r="EN240"/>
      <c r="EO240"/>
      <c r="EP240"/>
      <c r="EQ240"/>
      <c r="ER240"/>
      <c r="ES240" s="53" t="str">
        <f>IF(EI240&lt;&gt;"",((EJ240*0.125)+((EK240+EL240+EM240+EN240+EO240)*0.25)+((EP240+EQ240+ER240)*1))/EI240,"")</f>
        <v/>
      </c>
      <c r="ET240" s="20"/>
      <c r="FG240" s="20"/>
      <c r="FJ240" s="34" t="str">
        <f>IF(EZ240&lt;&gt;"",((FA240*0.125)+((FB240+FC240+FD240+FE240+FF240)*0.25)+((FG240+FH240+FI240)*1))/EZ240,"")</f>
        <v/>
      </c>
      <c r="FK240" s="39">
        <v>34.313648000000001</v>
      </c>
      <c r="FL240" s="39">
        <v>-83.810556000000005</v>
      </c>
      <c r="FM240" s="39">
        <v>33.951822576177868</v>
      </c>
      <c r="FN240" s="39">
        <v>34.675473423822133</v>
      </c>
      <c r="FO240" s="39">
        <v>-84.248620379677064</v>
      </c>
      <c r="FP240" s="39">
        <v>-83.372491620322947</v>
      </c>
      <c r="FQ240" s="39">
        <v>33.589997152355735</v>
      </c>
      <c r="FR240" s="39">
        <v>35.037298847644266</v>
      </c>
      <c r="FS240" s="39">
        <v>-84.686684759354122</v>
      </c>
      <c r="FT240" s="39">
        <v>-82.934427240645888</v>
      </c>
      <c r="FU240" s="35"/>
      <c r="GK240" s="34" t="str">
        <f>IF(GA240&lt;&gt;"",((GB240*0.125)+((GC240+GD240+GE240+GF240+GG240)*0.25)+((GH240+GI240+GJ240)*1))/GA240,"")</f>
        <v/>
      </c>
      <c r="GL240"/>
      <c r="GM240"/>
      <c r="GN240"/>
      <c r="GO240"/>
      <c r="HH240" s="34" t="str">
        <f>IF(GX240&lt;&gt;"",((GY240*0.125)+((GZ240+HA240+HB240+HC240+HD240)*0.25)+((HE240+HF240+HG240)*1))/GX240,"")</f>
        <v/>
      </c>
    </row>
    <row r="241" spans="1:216" ht="15" hidden="1" customHeight="1" x14ac:dyDescent="0.35">
      <c r="A241" s="11" t="s">
        <v>1781</v>
      </c>
      <c r="B241" s="12" t="s">
        <v>1782</v>
      </c>
      <c r="C241" s="43">
        <v>43009</v>
      </c>
      <c r="E241" s="11" t="s">
        <v>1420</v>
      </c>
      <c r="F241" s="19" t="s">
        <v>1783</v>
      </c>
      <c r="G241" s="19" t="s">
        <v>1102</v>
      </c>
      <c r="H241" s="11" t="s">
        <v>1484</v>
      </c>
      <c r="I241" s="42">
        <v>30504</v>
      </c>
      <c r="J241" s="17">
        <v>27403</v>
      </c>
      <c r="K241" s="18">
        <f ca="1">IF(A241&lt;&gt;"",RANDBETWEEN(1,2000)," ")</f>
        <v>1492</v>
      </c>
      <c r="L241" s="17" cm="1">
        <f t="array" ref="L241">IF(A241&lt;&gt;"",SUMPRODUCT(($E$2:$E$1303="Active") * (FK241 &gt;= $FM$2:$FM$1303) * (FK241 &lt;= $FN$2:$FN$1303) * (FL241 &gt;= $FO$2:$FO$1303) * (FL241 &lt;= $FP$2:$FP$1303)),"")</f>
        <v>6</v>
      </c>
      <c r="M241" s="17" cm="1">
        <f t="array" ref="M241">IF(A241&lt;&gt;"",SUMPRODUCT(($E$2:$E$1303="Active") * (FK241 &gt;= $FQ$2:$FQ$1303) * (FK241 &lt;= $FR$2:$FR$1303) * (FL241 &gt;= $FS$2:$FS$1303) * (FL241 &lt;= $FT$2:$FT$1303)),"")</f>
        <v>11</v>
      </c>
      <c r="Q241" s="11" t="s">
        <v>1784</v>
      </c>
      <c r="AA241" s="48">
        <v>2024</v>
      </c>
      <c r="AB241" s="43">
        <v>45835.895833333328</v>
      </c>
      <c r="AC241" s="63">
        <v>45658</v>
      </c>
      <c r="AF241" s="26"/>
      <c r="AG241" s="20"/>
      <c r="AI241" s="26">
        <v>298</v>
      </c>
      <c r="AN241" s="27" t="str">
        <f>IF(COUNT(DV241,ES241,FJ241,GK241,HH241)&gt;0,AVERAGE(DV241,ES241,FJ241,GK241,HH241),"")</f>
        <v/>
      </c>
      <c r="AO241" s="28">
        <f>IF((E241&lt;&gt;""),COUNTA(AP241:BW241)+COUNTIF(T241,"No"),"")</f>
        <v>0</v>
      </c>
      <c r="EA241" s="35"/>
      <c r="EJ241"/>
      <c r="EK241"/>
      <c r="EL241"/>
      <c r="EM241"/>
      <c r="EN241"/>
      <c r="EQ241"/>
      <c r="ER241"/>
      <c r="ES241" s="34" t="str">
        <f>IF(EI241&lt;&gt;"",((EJ241*0.125)+((EK241+EL241+EM241+EN241+EO241)*0.25)+((EP241+EQ241+ER241)*1))/EI241,"")</f>
        <v/>
      </c>
      <c r="ET241" s="20"/>
      <c r="FG241" s="20"/>
      <c r="FJ241" s="34" t="str">
        <f>IF(EZ241&lt;&gt;"",((FA241*0.125)+((FB241+FC241+FD241+FE241+FF241)*0.25)+((FG241+FH241+FI241)*1))/EZ241,"")</f>
        <v/>
      </c>
      <c r="FK241" s="39">
        <v>34.273884000000002</v>
      </c>
      <c r="FL241" s="39">
        <v>-83.892904000000001</v>
      </c>
      <c r="FM241" s="39">
        <v>33.91205857617787</v>
      </c>
      <c r="FN241" s="39">
        <v>34.635709423822135</v>
      </c>
      <c r="FO241" s="39">
        <v>-84.330761087273672</v>
      </c>
      <c r="FP241" s="39">
        <v>-83.455046912726331</v>
      </c>
      <c r="FQ241" s="39">
        <v>33.550233152355737</v>
      </c>
      <c r="FR241" s="39">
        <v>34.997534847644268</v>
      </c>
      <c r="FS241" s="39">
        <v>-84.768618174547342</v>
      </c>
      <c r="FT241" s="39">
        <v>-83.017189825452661</v>
      </c>
      <c r="FU241" s="35"/>
      <c r="GK241" s="34" t="str">
        <f>IF(GA241&lt;&gt;"",((GB241*0.125)+((GC241+GD241+GE241+GF241+GG241)*0.25)+((GH241+GI241+GJ241)*1))/GA241,"")</f>
        <v/>
      </c>
      <c r="GL241"/>
      <c r="GM241"/>
      <c r="GN241"/>
      <c r="GO241"/>
      <c r="HH241" s="34" t="str">
        <f>IF(GX241&lt;&gt;"",((GY241*0.125)+((GZ241+HA241+HB241+HC241+HD241)*0.25)+((HE241+HF241+HG241)*1))/GX241,"")</f>
        <v/>
      </c>
    </row>
    <row r="242" spans="1:216" ht="15" hidden="1" customHeight="1" x14ac:dyDescent="0.35">
      <c r="A242" s="11" t="s">
        <v>1785</v>
      </c>
      <c r="B242" s="12" t="s">
        <v>1786</v>
      </c>
      <c r="C242" s="43">
        <v>44705</v>
      </c>
      <c r="D242" s="13">
        <v>45853</v>
      </c>
      <c r="E242" s="11" t="s">
        <v>1420</v>
      </c>
      <c r="F242" s="19" t="s">
        <v>1787</v>
      </c>
      <c r="G242" s="19" t="s">
        <v>1788</v>
      </c>
      <c r="H242" s="11" t="s">
        <v>1512</v>
      </c>
      <c r="I242" s="42">
        <v>21114</v>
      </c>
      <c r="J242" s="17">
        <v>26404</v>
      </c>
      <c r="K242" s="18">
        <f ca="1">IF(A242&lt;&gt;"",RANDBETWEEN(1,2000)," ")</f>
        <v>1785</v>
      </c>
      <c r="L242" s="17" cm="1">
        <f t="array" ref="L242">IF(A242&lt;&gt;"",SUMPRODUCT(($E$2:$E$1303="Active") * (FK242 &gt;= $FM$2:$FM$1303) * (FK242 &lt;= $FN$2:$FN$1303) * (FL242 &gt;= $FO$2:$FO$1303) * (FL242 &lt;= $FP$2:$FP$1303)),"")</f>
        <v>2</v>
      </c>
      <c r="M242" s="17" cm="1">
        <f t="array" ref="M242">IF(A242&lt;&gt;"",SUMPRODUCT(($E$2:$E$1303="Active") * (FK242 &gt;= $FQ$2:$FQ$1303) * (FK242 &lt;= $FR$2:$FR$1303) * (FL242 &gt;= $FS$2:$FS$1303) * (FL242 &lt;= $FT$2:$FT$1303)),"")</f>
        <v>6</v>
      </c>
      <c r="N242" s="11" t="s">
        <v>287</v>
      </c>
      <c r="O242" s="11" t="s">
        <v>242</v>
      </c>
      <c r="P242" s="19" t="s">
        <v>1789</v>
      </c>
      <c r="Q242" s="11" t="s">
        <v>1759</v>
      </c>
      <c r="R242" s="19" t="s">
        <v>1760</v>
      </c>
      <c r="S242" s="11" t="s">
        <v>224</v>
      </c>
      <c r="T242" s="20" t="s">
        <v>224</v>
      </c>
      <c r="U242" s="21"/>
      <c r="V242" s="22"/>
      <c r="W242" s="22"/>
      <c r="X242" s="22"/>
      <c r="Y242" s="22"/>
      <c r="Z242" s="22"/>
      <c r="AA242" s="48"/>
      <c r="AB242" s="43">
        <v>45836.4375</v>
      </c>
      <c r="AC242" s="63">
        <v>45839</v>
      </c>
      <c r="AD242" s="25">
        <v>0</v>
      </c>
      <c r="AE242" s="25">
        <v>0</v>
      </c>
      <c r="AF242" s="26">
        <v>86</v>
      </c>
      <c r="AG242" s="20">
        <v>307</v>
      </c>
      <c r="AH242" s="22">
        <v>316</v>
      </c>
      <c r="AI242" s="26">
        <v>224</v>
      </c>
      <c r="AN242" s="27">
        <f>IF(COUNT(DV242,ES242,FJ242,GK242,HH242)&gt;0,AVERAGE(DV242,ES242,FJ242,GK242,HH242),"")</f>
        <v>0.17647058823529413</v>
      </c>
      <c r="AO242" s="28">
        <f>IF((E242&lt;&gt;""),COUNTA(AP242:BW242)+COUNTIF(T242,"No"),"")</f>
        <v>0</v>
      </c>
      <c r="CN242" s="34" t="str">
        <f>IF(CJ242&gt;0,((CK242*0.125)+(CL242*0.25)+(CM242*1))/CJ242,"")</f>
        <v/>
      </c>
      <c r="CS242" s="20" t="s">
        <v>323</v>
      </c>
      <c r="CT242" s="35" t="s">
        <v>323</v>
      </c>
      <c r="DH242" s="37" t="str">
        <f>IF(DB242&gt;0,((DC242*0.125)+(DD242*0.25)+(DE242*0.25)+(DF242*1)+(DG242*1))/DB242,"")</f>
        <v/>
      </c>
      <c r="DJ242" s="20" t="s">
        <v>248</v>
      </c>
      <c r="DK242" s="20" t="s">
        <v>235</v>
      </c>
      <c r="DL242" s="20" t="s">
        <v>234</v>
      </c>
      <c r="DM242" s="20">
        <v>0</v>
      </c>
      <c r="DN242" s="20">
        <v>0</v>
      </c>
      <c r="DO242" s="20">
        <v>0</v>
      </c>
      <c r="DP242" s="20">
        <v>0</v>
      </c>
      <c r="DQ242" s="20">
        <v>0</v>
      </c>
      <c r="DR242" s="20">
        <v>0</v>
      </c>
      <c r="DS242" s="20">
        <v>0</v>
      </c>
      <c r="DT242" s="20">
        <v>0</v>
      </c>
      <c r="DU242" s="20">
        <v>0</v>
      </c>
      <c r="DW242" s="35">
        <v>45153</v>
      </c>
      <c r="DX242" s="35">
        <v>45162</v>
      </c>
      <c r="DY242" s="20" t="s">
        <v>237</v>
      </c>
      <c r="DZ242" s="35">
        <v>45166</v>
      </c>
      <c r="EA242" s="35" t="s">
        <v>232</v>
      </c>
      <c r="EB242" s="38">
        <v>45170</v>
      </c>
      <c r="EC242" s="35">
        <v>45290</v>
      </c>
      <c r="ED242" s="20" t="s">
        <v>228</v>
      </c>
      <c r="EE242" s="20" t="s">
        <v>247</v>
      </c>
      <c r="EF242" s="20">
        <v>73</v>
      </c>
      <c r="EG242" s="20">
        <v>5</v>
      </c>
      <c r="EH242" s="20">
        <v>5</v>
      </c>
      <c r="EI242" s="20">
        <v>18</v>
      </c>
      <c r="EJ242" s="20">
        <v>0</v>
      </c>
      <c r="EK242" s="20">
        <v>0</v>
      </c>
      <c r="EL242" s="20">
        <v>0</v>
      </c>
      <c r="EM242" s="20">
        <v>0</v>
      </c>
      <c r="EN242" s="20">
        <v>0</v>
      </c>
      <c r="EO242" s="20">
        <v>0</v>
      </c>
      <c r="EP242" s="20">
        <v>0</v>
      </c>
      <c r="EQ242" s="20">
        <v>0</v>
      </c>
      <c r="ER242" s="20">
        <v>0</v>
      </c>
      <c r="ES242" s="34">
        <f>IF(EI242&lt;&gt;"",((EJ242*0.125)+((EK242+EL242+EM242+EN242+EO242)*0.25)+((EP242+EQ242+ER242)*1))/EI242,"")</f>
        <v>0</v>
      </c>
      <c r="ET242" s="35">
        <v>45511</v>
      </c>
      <c r="EU242" s="20" t="s">
        <v>228</v>
      </c>
      <c r="EV242" s="20" t="s">
        <v>234</v>
      </c>
      <c r="EW242" s="20">
        <v>139</v>
      </c>
      <c r="EX242" s="20">
        <v>7</v>
      </c>
      <c r="EY242" s="20">
        <v>3</v>
      </c>
      <c r="EZ242" s="20">
        <v>17</v>
      </c>
      <c r="FA242" s="20">
        <v>0</v>
      </c>
      <c r="FB242" s="20">
        <v>0</v>
      </c>
      <c r="FC242" s="20">
        <v>0</v>
      </c>
      <c r="FD242" s="20">
        <v>0</v>
      </c>
      <c r="FE242" s="20">
        <v>0</v>
      </c>
      <c r="FF242" s="20">
        <v>0</v>
      </c>
      <c r="FG242" s="20">
        <v>6</v>
      </c>
      <c r="FH242" s="20">
        <v>0</v>
      </c>
      <c r="FI242" s="20">
        <v>0</v>
      </c>
      <c r="FJ242" s="46">
        <f>IF(EZ242&lt;&gt;"",((FA242*0.125)+((FB242+FC242+FD242+FE242+FF242)*0.25)+((FG242+FH242+FI242)*1))/EZ242,"")</f>
        <v>0.35294117647058826</v>
      </c>
      <c r="FK242" s="39">
        <v>39.010306</v>
      </c>
      <c r="FL242" s="39">
        <v>-76.683177000000001</v>
      </c>
      <c r="FM242" s="39">
        <v>38.648480576177867</v>
      </c>
      <c r="FN242" s="39">
        <v>39.372131423822132</v>
      </c>
      <c r="FO242" s="39">
        <v>-77.148827158860442</v>
      </c>
      <c r="FP242" s="39">
        <v>-76.217526841139559</v>
      </c>
      <c r="FQ242" s="39">
        <v>38.286655152355735</v>
      </c>
      <c r="FR242" s="39">
        <v>39.733956847644265</v>
      </c>
      <c r="FS242" s="39">
        <v>-77.614477317720883</v>
      </c>
      <c r="FT242" s="39">
        <v>-75.751876682279118</v>
      </c>
      <c r="FU242" s="35"/>
      <c r="GK242" s="34" t="str">
        <f>IF(GA242&lt;&gt;"",((GB242*0.125)+((GC242+GD242+GE242+GF242+GG242)*0.25)+((GH242+GI242+GJ242)*1))/GA242,"")</f>
        <v/>
      </c>
      <c r="GN242"/>
      <c r="GO242" s="64"/>
      <c r="GP242" s="20" t="s">
        <v>232</v>
      </c>
      <c r="HH242" s="34" t="str">
        <f>IF(GX242&lt;&gt;"",((GY242*0.125)+((GZ242+HA242+HB242+HC242+HD242)*0.25)+((HE242+HF242+HG242)*1))/GX242,"")</f>
        <v/>
      </c>
    </row>
    <row r="243" spans="1:216" ht="15" hidden="1" customHeight="1" x14ac:dyDescent="0.35">
      <c r="A243" s="11" t="s">
        <v>1790</v>
      </c>
      <c r="B243" s="12" t="s">
        <v>1791</v>
      </c>
      <c r="C243" s="43">
        <v>44684</v>
      </c>
      <c r="D243" s="13">
        <v>45853</v>
      </c>
      <c r="E243" s="11" t="s">
        <v>1420</v>
      </c>
      <c r="F243" s="19" t="s">
        <v>1792</v>
      </c>
      <c r="G243" s="19" t="s">
        <v>1793</v>
      </c>
      <c r="H243" s="11" t="s">
        <v>1564</v>
      </c>
      <c r="I243" s="42">
        <v>1843</v>
      </c>
      <c r="J243" s="17">
        <v>28346</v>
      </c>
      <c r="K243" s="18">
        <f ca="1">IF(A243&lt;&gt;"",RANDBETWEEN(1,2000)," ")</f>
        <v>1707</v>
      </c>
      <c r="L243" s="17" cm="1">
        <f t="array" ref="L243">IF(A243&lt;&gt;"",SUMPRODUCT(($E$2:$E$1303="Active") * (FK243 &gt;= $FM$2:$FM$1303) * (FK243 &lt;= $FN$2:$FN$1303) * (FL243 &gt;= $FO$2:$FO$1303) * (FL243 &lt;= $FP$2:$FP$1303)),"")</f>
        <v>4</v>
      </c>
      <c r="M243" s="17" cm="1">
        <f t="array" ref="M243">IF(A243&lt;&gt;"",SUMPRODUCT(($E$2:$E$1303="Active") * (FK243 &gt;= $FQ$2:$FQ$1303) * (FK243 &lt;= $FR$2:$FR$1303) * (FL243 &gt;= $FS$2:$FS$1303) * (FL243 &lt;= $FT$2:$FT$1303)),"")</f>
        <v>7</v>
      </c>
      <c r="N243" s="11" t="s">
        <v>287</v>
      </c>
      <c r="O243" s="11" t="s">
        <v>242</v>
      </c>
      <c r="P243" s="19" t="s">
        <v>1758</v>
      </c>
      <c r="Q243" s="11" t="s">
        <v>1759</v>
      </c>
      <c r="R243" s="19" t="s">
        <v>1760</v>
      </c>
      <c r="S243" s="11" t="s">
        <v>224</v>
      </c>
      <c r="T243" s="20" t="s">
        <v>224</v>
      </c>
      <c r="U243" s="21"/>
      <c r="V243" s="22"/>
      <c r="W243" s="22"/>
      <c r="X243" s="22"/>
      <c r="Y243" s="22"/>
      <c r="Z243" s="22"/>
      <c r="AA243" s="48"/>
      <c r="AB243" s="43">
        <v>45836.458333333328</v>
      </c>
      <c r="AC243" s="63">
        <v>45839</v>
      </c>
      <c r="AD243" s="25">
        <v>0</v>
      </c>
      <c r="AE243" s="25">
        <v>0</v>
      </c>
      <c r="AF243" s="26">
        <v>11</v>
      </c>
      <c r="AG243" s="20">
        <v>173</v>
      </c>
      <c r="AH243" s="22">
        <v>206</v>
      </c>
      <c r="AI243" s="26">
        <v>121</v>
      </c>
      <c r="AN243" s="27">
        <f>IF(COUNT(DV243,ES243,FJ243,GK243,HH243)&gt;0,AVERAGE(DV243,ES243,FJ243,GK243,HH243),"")</f>
        <v>0</v>
      </c>
      <c r="AO243" s="28">
        <f>IF((E243&lt;&gt;""),COUNTA(AP243:BW243)+COUNTIF(T243,"No"),"")</f>
        <v>0</v>
      </c>
      <c r="CN243" s="34" t="str">
        <f>IF(CJ243&gt;0,((CK243*0.125)+(CL243*0.25)+(CM243*1))/CJ243,"")</f>
        <v/>
      </c>
      <c r="CS243" s="20" t="s">
        <v>323</v>
      </c>
      <c r="CT243" s="35" t="s">
        <v>323</v>
      </c>
      <c r="DH243" s="37" t="str">
        <f>IF(DB243&gt;0,((DC243*0.125)+(DD243*0.25)+(DE243*0.25)+(DF243*1)+(DG243*1))/DB243,"")</f>
        <v/>
      </c>
      <c r="DJ243" s="20" t="s">
        <v>248</v>
      </c>
      <c r="DK243" s="20" t="s">
        <v>235</v>
      </c>
      <c r="DL243" s="20" t="s">
        <v>234</v>
      </c>
      <c r="DM243" s="20">
        <v>0</v>
      </c>
      <c r="DN243" s="20">
        <v>0</v>
      </c>
      <c r="DO243" s="20">
        <v>0</v>
      </c>
      <c r="DP243" s="20">
        <v>0</v>
      </c>
      <c r="DQ243" s="20">
        <v>0</v>
      </c>
      <c r="DR243" s="20">
        <v>0</v>
      </c>
      <c r="DS243" s="20">
        <v>0</v>
      </c>
      <c r="DT243" s="20">
        <v>0</v>
      </c>
      <c r="DU243" s="20">
        <v>0</v>
      </c>
      <c r="DW243" s="35">
        <v>45090</v>
      </c>
      <c r="DX243" s="35">
        <v>45093</v>
      </c>
      <c r="DY243" s="20" t="s">
        <v>237</v>
      </c>
      <c r="DZ243" s="35">
        <v>45096</v>
      </c>
      <c r="EA243" s="35" t="s">
        <v>232</v>
      </c>
      <c r="EB243" s="38">
        <v>45100</v>
      </c>
      <c r="EC243" s="35">
        <v>45290</v>
      </c>
      <c r="ED243" s="20" t="s">
        <v>228</v>
      </c>
      <c r="EE243" s="20" t="s">
        <v>247</v>
      </c>
      <c r="EF243" s="20">
        <v>6</v>
      </c>
      <c r="EG243" s="20">
        <v>1</v>
      </c>
      <c r="EH243" s="20">
        <v>1</v>
      </c>
      <c r="EI243" s="20">
        <v>5</v>
      </c>
      <c r="EJ243" s="20">
        <v>0</v>
      </c>
      <c r="EK243" s="20">
        <v>0</v>
      </c>
      <c r="EL243" s="20">
        <v>0</v>
      </c>
      <c r="EM243" s="20">
        <v>0</v>
      </c>
      <c r="EN243" s="20">
        <v>0</v>
      </c>
      <c r="EO243" s="20">
        <v>0</v>
      </c>
      <c r="EP243" s="20">
        <v>0</v>
      </c>
      <c r="EQ243" s="20">
        <v>0</v>
      </c>
      <c r="ER243" s="20">
        <v>0</v>
      </c>
      <c r="ES243" s="34">
        <f>IF(EI243&lt;&gt;"",((EJ243*0.125)+((EK243+EL243+EM243+EN243+EO243)*0.25)+((EP243+EQ243+ER243)*1))/EI243,"")</f>
        <v>0</v>
      </c>
      <c r="ET243" s="35">
        <v>45628</v>
      </c>
      <c r="EU243" s="20" t="s">
        <v>248</v>
      </c>
      <c r="EV243" s="20" t="s">
        <v>234</v>
      </c>
      <c r="EW243" s="20">
        <v>45</v>
      </c>
      <c r="EX243" s="20">
        <v>2</v>
      </c>
      <c r="EY243" s="20">
        <v>2</v>
      </c>
      <c r="EZ243" s="20">
        <v>5</v>
      </c>
      <c r="FA243" s="20">
        <v>0</v>
      </c>
      <c r="FB243" s="20">
        <v>0</v>
      </c>
      <c r="FC243" s="20">
        <v>0</v>
      </c>
      <c r="FD243" s="20">
        <v>0</v>
      </c>
      <c r="FE243" s="20">
        <v>0</v>
      </c>
      <c r="FF243" s="20">
        <v>0</v>
      </c>
      <c r="FG243" s="20">
        <v>0</v>
      </c>
      <c r="FH243" s="20">
        <v>0</v>
      </c>
      <c r="FI243" s="20">
        <v>0</v>
      </c>
      <c r="FJ243" s="34">
        <v>0</v>
      </c>
      <c r="FK243" s="39">
        <v>42.691572999999998</v>
      </c>
      <c r="FL243" s="39">
        <v>-71.161102</v>
      </c>
      <c r="FM243" s="39">
        <v>42.329747576177866</v>
      </c>
      <c r="FN243" s="39">
        <v>43.053398423822131</v>
      </c>
      <c r="FO243" s="39">
        <v>-71.653371890486824</v>
      </c>
      <c r="FP243" s="39">
        <v>-70.668832109513176</v>
      </c>
      <c r="FQ243" s="39">
        <v>41.967922152355733</v>
      </c>
      <c r="FR243" s="39">
        <v>43.415223847644263</v>
      </c>
      <c r="FS243" s="39">
        <v>-72.145641780973662</v>
      </c>
      <c r="FT243" s="39">
        <v>-70.176562219026337</v>
      </c>
      <c r="FU243" s="35">
        <v>45681</v>
      </c>
      <c r="FV243" s="20" t="s">
        <v>248</v>
      </c>
      <c r="FW243" s="20" t="s">
        <v>247</v>
      </c>
      <c r="FX243" s="20">
        <v>162</v>
      </c>
      <c r="FY243" s="20">
        <v>5</v>
      </c>
      <c r="FZ243" s="20">
        <v>5</v>
      </c>
      <c r="GA243" s="20">
        <v>11</v>
      </c>
      <c r="GB243" s="20">
        <v>0</v>
      </c>
      <c r="GC243" s="20">
        <v>0</v>
      </c>
      <c r="GD243" s="20">
        <v>0</v>
      </c>
      <c r="GE243" s="20">
        <v>0</v>
      </c>
      <c r="GF243" s="20">
        <v>0</v>
      </c>
      <c r="GG243" s="20">
        <v>0</v>
      </c>
      <c r="GH243" s="20">
        <v>0</v>
      </c>
      <c r="GI243" s="20">
        <v>0</v>
      </c>
      <c r="GJ243" s="20">
        <v>0</v>
      </c>
      <c r="GK243" s="34">
        <f>IF(GA243&lt;&gt;"",((GB243*0.125)+((GC243+GD243+GE243+GF243+GG243)*0.25)+((GH243+GI243+GJ243)*1))/GA243,"")</f>
        <v>0</v>
      </c>
      <c r="GN243"/>
      <c r="GO243" s="64"/>
      <c r="GP243" s="20" t="s">
        <v>232</v>
      </c>
      <c r="HH243" s="34" t="str">
        <f>IF(GX243&lt;&gt;"",((GY243*0.125)+((GZ243+HA243+HB243+HC243+HD243)*0.25)+((HE243+HF243+HG243)*1))/GX243,"")</f>
        <v/>
      </c>
    </row>
    <row r="244" spans="1:216" ht="15" hidden="1" customHeight="1" x14ac:dyDescent="0.35">
      <c r="A244" s="11" t="s">
        <v>1794</v>
      </c>
      <c r="B244" s="12" t="s">
        <v>1795</v>
      </c>
      <c r="C244" s="13">
        <v>44468</v>
      </c>
      <c r="D244" s="13">
        <v>45853</v>
      </c>
      <c r="E244" s="11" t="s">
        <v>1420</v>
      </c>
      <c r="F244" s="19" t="s">
        <v>1796</v>
      </c>
      <c r="G244" s="19" t="s">
        <v>1797</v>
      </c>
      <c r="H244" s="11" t="s">
        <v>1512</v>
      </c>
      <c r="I244" s="42">
        <v>21740</v>
      </c>
      <c r="J244" s="17">
        <v>65619</v>
      </c>
      <c r="K244" s="18">
        <f ca="1">IF(A244&lt;&gt;"",RANDBETWEEN(1,2000)," ")</f>
        <v>1584</v>
      </c>
      <c r="L244" s="17" cm="1">
        <f t="array" ref="L244">IF(A244&lt;&gt;"",SUMPRODUCT(($E$2:$E$1303="Active") * (FK244 &gt;= $FM$2:$FM$1303) * (FK244 &lt;= $FN$2:$FN$1303) * (FL244 &gt;= $FO$2:$FO$1303) * (FL244 &lt;= $FP$2:$FP$1303)),"")</f>
        <v>0</v>
      </c>
      <c r="M244" s="17" cm="1">
        <f t="array" ref="M244">IF(A244&lt;&gt;"",SUMPRODUCT(($E$2:$E$1303="Active") * (FK244 &gt;= $FQ$2:$FQ$1303) * (FK244 &lt;= $FR$2:$FR$1303) * (FL244 &gt;= $FS$2:$FS$1303) * (FL244 &lt;= $FT$2:$FT$1303)),"")</f>
        <v>1</v>
      </c>
      <c r="N244" s="11" t="s">
        <v>287</v>
      </c>
      <c r="O244" s="11" t="s">
        <v>242</v>
      </c>
      <c r="P244" s="19" t="s">
        <v>1758</v>
      </c>
      <c r="Q244" s="11" t="s">
        <v>1759</v>
      </c>
      <c r="R244" s="19" t="s">
        <v>1760</v>
      </c>
      <c r="S244" s="11" t="s">
        <v>224</v>
      </c>
      <c r="T244" s="20" t="s">
        <v>224</v>
      </c>
      <c r="U244" s="21"/>
      <c r="V244" s="22"/>
      <c r="W244" s="22"/>
      <c r="X244" s="22"/>
      <c r="Y244" s="22"/>
      <c r="Z244" s="22"/>
      <c r="AA244" s="48"/>
      <c r="AB244" s="43">
        <v>45836.541666666664</v>
      </c>
      <c r="AC244" s="63">
        <v>45839</v>
      </c>
      <c r="AD244" s="25">
        <v>0</v>
      </c>
      <c r="AE244" s="25">
        <v>111</v>
      </c>
      <c r="AF244" s="26">
        <v>433</v>
      </c>
      <c r="AG244" s="20">
        <v>603</v>
      </c>
      <c r="AH244" s="22">
        <v>645</v>
      </c>
      <c r="AI244" s="26">
        <v>393</v>
      </c>
      <c r="AN244" s="27">
        <f>IF(COUNT(DV244,ES244,FJ244,GK244,HH244)&gt;0,AVERAGE(DV244,ES244,FJ244,GK244,HH244),"")</f>
        <v>2.0416666666666666E-2</v>
      </c>
      <c r="AO244" s="28">
        <f>IF((E244&lt;&gt;""),COUNTA(AP244:BW244)+COUNTIF(T244,"No"),"")</f>
        <v>2</v>
      </c>
      <c r="BP244" s="20" t="s">
        <v>224</v>
      </c>
      <c r="BT244" s="20" t="s">
        <v>1798</v>
      </c>
      <c r="CN244" s="34" t="str">
        <f>IF(CJ244&gt;0,((CK244*0.125)+(CL244*0.25)+(CM244*1))/CJ244,"")</f>
        <v/>
      </c>
      <c r="CO244" s="35">
        <v>44734</v>
      </c>
      <c r="CP244" s="35">
        <v>44741</v>
      </c>
      <c r="CQ244" s="20" t="s">
        <v>237</v>
      </c>
      <c r="CR244" s="47">
        <v>44743</v>
      </c>
      <c r="CS244" s="20" t="s">
        <v>232</v>
      </c>
      <c r="CT244" s="35">
        <v>44743</v>
      </c>
      <c r="CV244" s="11" t="s">
        <v>228</v>
      </c>
      <c r="CW244" s="20" t="s">
        <v>233</v>
      </c>
      <c r="CX244" s="11" t="s">
        <v>234</v>
      </c>
      <c r="CY244" s="20">
        <v>0</v>
      </c>
      <c r="CZ244" s="36">
        <v>0</v>
      </c>
      <c r="DA244" s="36">
        <v>0</v>
      </c>
      <c r="DB244" s="36">
        <v>0</v>
      </c>
      <c r="DC244" s="36">
        <v>0</v>
      </c>
      <c r="DD244" s="36">
        <v>0</v>
      </c>
      <c r="DE244" s="36">
        <v>0</v>
      </c>
      <c r="DF244" s="36">
        <v>0</v>
      </c>
      <c r="DG244" s="36">
        <v>0</v>
      </c>
      <c r="DI244" s="35">
        <v>44908</v>
      </c>
      <c r="DJ244" s="20" t="s">
        <v>248</v>
      </c>
      <c r="DK244" s="20" t="s">
        <v>235</v>
      </c>
      <c r="DL244" s="20" t="s">
        <v>234</v>
      </c>
      <c r="DM244" s="20">
        <v>196</v>
      </c>
      <c r="DN244" s="20">
        <v>4</v>
      </c>
      <c r="DO244" s="20">
        <v>4</v>
      </c>
      <c r="DP244" s="20">
        <v>14</v>
      </c>
      <c r="DQ244" s="20">
        <v>0</v>
      </c>
      <c r="DR244" s="20">
        <v>0</v>
      </c>
      <c r="DS244" s="20">
        <v>0</v>
      </c>
      <c r="DT244" s="20">
        <v>0</v>
      </c>
      <c r="DU244" s="20">
        <v>0</v>
      </c>
      <c r="DV244" s="37">
        <v>0</v>
      </c>
      <c r="DW244" s="35">
        <v>45154</v>
      </c>
      <c r="DX244" s="35">
        <v>45162</v>
      </c>
      <c r="DY244" s="20" t="s">
        <v>237</v>
      </c>
      <c r="DZ244" s="35">
        <v>45166</v>
      </c>
      <c r="EA244" s="35" t="s">
        <v>232</v>
      </c>
      <c r="EB244" s="38">
        <v>45170</v>
      </c>
      <c r="EC244" s="35">
        <v>45290</v>
      </c>
      <c r="ED244" s="20" t="s">
        <v>228</v>
      </c>
      <c r="EE244" s="20" t="s">
        <v>247</v>
      </c>
      <c r="EF244" s="20">
        <v>237</v>
      </c>
      <c r="EG244" s="20">
        <v>1</v>
      </c>
      <c r="EH244" s="20">
        <v>1</v>
      </c>
      <c r="EI244" s="20">
        <v>5</v>
      </c>
      <c r="EJ244" s="20">
        <v>0</v>
      </c>
      <c r="EK244" s="20">
        <v>0</v>
      </c>
      <c r="EL244" s="20">
        <v>0</v>
      </c>
      <c r="EM244" s="20">
        <v>0</v>
      </c>
      <c r="EN244" s="20">
        <v>0</v>
      </c>
      <c r="EO244" s="20">
        <v>0</v>
      </c>
      <c r="EP244" s="20">
        <v>0</v>
      </c>
      <c r="EQ244" s="20">
        <v>0</v>
      </c>
      <c r="ER244" s="20">
        <v>0</v>
      </c>
      <c r="ES244" s="34">
        <f>IF(EI244&lt;&gt;"",((EJ244*0.125)+((EK244+EL244+EM244+EN244+EO244)*0.25)+((EP244+EQ244+ER244)*1))/EI244,"")</f>
        <v>0</v>
      </c>
      <c r="ET244" s="35">
        <v>45565</v>
      </c>
      <c r="EU244" s="20" t="s">
        <v>248</v>
      </c>
      <c r="EV244" s="20" t="s">
        <v>234</v>
      </c>
      <c r="EW244" s="20">
        <v>297</v>
      </c>
      <c r="EX244" s="20">
        <v>3</v>
      </c>
      <c r="EY244" s="20">
        <v>3</v>
      </c>
      <c r="EZ244" s="20">
        <v>24</v>
      </c>
      <c r="FA244" s="20">
        <v>0</v>
      </c>
      <c r="FB244" s="20">
        <v>0</v>
      </c>
      <c r="FC244" s="20">
        <v>0</v>
      </c>
      <c r="FD244" s="20">
        <v>0</v>
      </c>
      <c r="FE244" s="20">
        <v>0</v>
      </c>
      <c r="FF244" s="20">
        <v>0</v>
      </c>
      <c r="FG244" s="20">
        <v>0</v>
      </c>
      <c r="FH244" s="20">
        <v>0</v>
      </c>
      <c r="FI244" s="20">
        <v>1</v>
      </c>
      <c r="FJ244" s="34">
        <f>IF(EZ244&lt;&gt;"",((FA244*0.125)+((FB244+FC244+FD244+FE244+FF244)*0.25)+((FG244+FH244+FI244)*1))/EZ244,"")</f>
        <v>4.1666666666666664E-2</v>
      </c>
      <c r="FK244" s="39">
        <v>39.628950000000003</v>
      </c>
      <c r="FL244" s="39">
        <v>-77.715500000000006</v>
      </c>
      <c r="FM244" s="39">
        <v>39.267124576177871</v>
      </c>
      <c r="FN244" s="39">
        <v>39.990775423822136</v>
      </c>
      <c r="FO244" s="39">
        <v>-78.185286572773776</v>
      </c>
      <c r="FP244" s="39">
        <v>-77.245713427226235</v>
      </c>
      <c r="FQ244" s="39">
        <v>38.905299152355738</v>
      </c>
      <c r="FR244" s="39">
        <v>40.352600847644268</v>
      </c>
      <c r="FS244" s="39">
        <v>-78.655073145547547</v>
      </c>
      <c r="FT244" s="39">
        <v>-76.775926854452464</v>
      </c>
      <c r="FU244" s="35">
        <v>45741</v>
      </c>
      <c r="FV244" s="20" t="s">
        <v>248</v>
      </c>
      <c r="FW244" s="20" t="s">
        <v>247</v>
      </c>
      <c r="FX244" s="20">
        <v>348</v>
      </c>
      <c r="FY244" s="20">
        <v>3</v>
      </c>
      <c r="FZ244" s="20">
        <v>3</v>
      </c>
      <c r="GA244" s="20">
        <v>25</v>
      </c>
      <c r="GB244" s="20">
        <v>0</v>
      </c>
      <c r="GC244" s="20">
        <v>0</v>
      </c>
      <c r="GD244" s="20">
        <v>0</v>
      </c>
      <c r="GE244" s="20">
        <v>0</v>
      </c>
      <c r="GF244" s="20">
        <v>0</v>
      </c>
      <c r="GG244" s="20">
        <v>0</v>
      </c>
      <c r="GH244" s="20">
        <v>1</v>
      </c>
      <c r="GI244" s="20">
        <v>0</v>
      </c>
      <c r="GJ244" s="20">
        <v>0</v>
      </c>
      <c r="GK244" s="34">
        <f>IF(GA244&lt;&gt;"",((GB244*0.125)+((GC244+GD244+GE244+GF244+GG244)*0.25)+((GH244+GI244+GJ244)*1))/GA244,"")</f>
        <v>0.04</v>
      </c>
      <c r="GN244"/>
      <c r="GO244" s="64"/>
      <c r="GP244" s="20" t="s">
        <v>232</v>
      </c>
      <c r="HH244" s="34" t="str">
        <f>IF(GX244&lt;&gt;"",((GY244*0.125)+((GZ244+HA244+HB244+HC244+HD244)*0.25)+((HE244+HF244+HG244)*1))/GX244,"")</f>
        <v/>
      </c>
    </row>
    <row r="245" spans="1:216" ht="15" hidden="1" customHeight="1" x14ac:dyDescent="0.35">
      <c r="A245" s="11" t="s">
        <v>1799</v>
      </c>
      <c r="B245" s="12" t="s">
        <v>1800</v>
      </c>
      <c r="C245" s="13">
        <v>44805</v>
      </c>
      <c r="D245" s="13">
        <v>45853</v>
      </c>
      <c r="E245" s="11" t="s">
        <v>1420</v>
      </c>
      <c r="F245" s="19" t="s">
        <v>1801</v>
      </c>
      <c r="G245" s="19" t="s">
        <v>1802</v>
      </c>
      <c r="H245" s="11" t="s">
        <v>1608</v>
      </c>
      <c r="I245" s="42">
        <v>46410</v>
      </c>
      <c r="J245" s="17">
        <v>39471</v>
      </c>
      <c r="K245" s="18">
        <f ca="1">IF(A245&lt;&gt;"",RANDBETWEEN(1,2000)," ")</f>
        <v>1453</v>
      </c>
      <c r="L245" s="17" cm="1">
        <f t="array" ref="L245">IF(A245&lt;&gt;"",SUMPRODUCT(($E$2:$E$1303="Active") * (FK245 &gt;= $FM$2:$FM$1303) * (FK245 &lt;= $FN$2:$FN$1303) * (FL245 &gt;= $FO$2:$FO$1303) * (FL245 &lt;= $FP$2:$FP$1303)),"")</f>
        <v>4</v>
      </c>
      <c r="M245" s="17" cm="1">
        <f t="array" ref="M245">IF(A245&lt;&gt;"",SUMPRODUCT(($E$2:$E$1303="Active") * (FK245 &gt;= $FQ$2:$FQ$1303) * (FK245 &lt;= $FR$2:$FR$1303) * (FL245 &gt;= $FS$2:$FS$1303) * (FL245 &lt;= $FT$2:$FT$1303)),"")</f>
        <v>12</v>
      </c>
      <c r="N245" s="11" t="s">
        <v>287</v>
      </c>
      <c r="O245" s="11" t="s">
        <v>242</v>
      </c>
      <c r="P245" s="19" t="s">
        <v>1758</v>
      </c>
      <c r="Q245" s="11" t="s">
        <v>1759</v>
      </c>
      <c r="R245" s="19" t="s">
        <v>1760</v>
      </c>
      <c r="S245" s="11" t="s">
        <v>224</v>
      </c>
      <c r="T245" s="20" t="s">
        <v>224</v>
      </c>
      <c r="U245" s="21"/>
      <c r="V245" s="22"/>
      <c r="W245" s="22"/>
      <c r="X245" s="22"/>
      <c r="Y245" s="22"/>
      <c r="Z245" s="22"/>
      <c r="AA245" s="48"/>
      <c r="AB245" s="43">
        <v>45837.479166666664</v>
      </c>
      <c r="AC245" s="63">
        <v>45839</v>
      </c>
      <c r="AD245" s="25">
        <v>0</v>
      </c>
      <c r="AE245" s="25">
        <v>0</v>
      </c>
      <c r="AF245" s="28">
        <v>28</v>
      </c>
      <c r="AG245" s="20">
        <v>145</v>
      </c>
      <c r="AH245" s="22">
        <v>241</v>
      </c>
      <c r="AI245" s="26">
        <v>131</v>
      </c>
      <c r="AN245" s="27">
        <f>IF(COUNT(DV245,ES245,FJ245,GK245,HH245)&gt;0,AVERAGE(DV245,ES245,FJ245,GK245,HH245),"")</f>
        <v>0.16590909090909089</v>
      </c>
      <c r="AO245" s="28">
        <f>IF((E245&lt;&gt;""),COUNTA(AP245:BW245)+COUNTIF(T245,"No"),"")</f>
        <v>0</v>
      </c>
      <c r="CN245" s="34" t="str">
        <f>IF(CJ245&gt;0,((CK245*0.125)+(CL245*0.25)+(CM245*1))/CJ245,"")</f>
        <v/>
      </c>
      <c r="CO245" s="35">
        <v>44708</v>
      </c>
      <c r="CP245" s="35">
        <v>44708</v>
      </c>
      <c r="CQ245" s="20" t="s">
        <v>266</v>
      </c>
      <c r="CR245" s="47">
        <v>44708</v>
      </c>
      <c r="CS245" s="20" t="s">
        <v>316</v>
      </c>
      <c r="CT245" s="35" t="s">
        <v>323</v>
      </c>
      <c r="DH245" s="37" t="str">
        <f>IF(DB245&gt;0,((DC245*0.125)+(DD245*0.25)+(DE245*0.25)+(DF245*1)+(DG245*1))/DB245,"")</f>
        <v/>
      </c>
      <c r="DJ245" s="20" t="s">
        <v>228</v>
      </c>
      <c r="DK245" s="20" t="s">
        <v>235</v>
      </c>
      <c r="DL245" s="20" t="s">
        <v>234</v>
      </c>
      <c r="DM245" s="20">
        <v>0</v>
      </c>
      <c r="DN245" s="20">
        <v>0</v>
      </c>
      <c r="DO245" s="20">
        <v>0</v>
      </c>
      <c r="DP245" s="20">
        <v>0</v>
      </c>
      <c r="DQ245" s="20">
        <v>0</v>
      </c>
      <c r="DR245" s="20">
        <v>0</v>
      </c>
      <c r="DS245" s="20">
        <v>0</v>
      </c>
      <c r="DT245" s="20">
        <v>0</v>
      </c>
      <c r="DU245" s="20">
        <v>0</v>
      </c>
      <c r="DW245" s="35">
        <v>45167</v>
      </c>
      <c r="DX245" s="35">
        <v>45174</v>
      </c>
      <c r="DY245" s="20" t="s">
        <v>237</v>
      </c>
      <c r="DZ245" s="35">
        <v>45180</v>
      </c>
      <c r="EA245" s="35" t="s">
        <v>232</v>
      </c>
      <c r="EB245" s="38">
        <v>45184</v>
      </c>
      <c r="EJ245" s="20"/>
      <c r="EK245" s="20"/>
      <c r="EL245" s="20"/>
      <c r="EM245" s="20"/>
      <c r="EN245" s="20"/>
      <c r="EO245" s="20"/>
      <c r="EP245" s="20"/>
      <c r="EQ245" s="20"/>
      <c r="ER245" s="20"/>
      <c r="ES245" s="34" t="str">
        <f>IF(EI245&lt;&gt;"",((EJ245*0.125)+((EK245+EL245+EM245+EN245+EO245)*0.25)+((EP245+EQ245+ER245)*1))/EI245,"")</f>
        <v/>
      </c>
      <c r="ET245" s="35">
        <v>45637</v>
      </c>
      <c r="EU245" s="20" t="s">
        <v>248</v>
      </c>
      <c r="EV245" s="20" t="s">
        <v>234</v>
      </c>
      <c r="EW245" s="20">
        <v>131</v>
      </c>
      <c r="EX245" s="20">
        <v>5</v>
      </c>
      <c r="EY245" s="20">
        <v>5</v>
      </c>
      <c r="EZ245" s="20">
        <v>11</v>
      </c>
      <c r="FA245" s="20">
        <v>0</v>
      </c>
      <c r="FB245" s="20">
        <v>0</v>
      </c>
      <c r="FC245" s="20">
        <v>0</v>
      </c>
      <c r="FD245" s="20">
        <v>0</v>
      </c>
      <c r="FE245" s="20">
        <v>0</v>
      </c>
      <c r="FF245" s="20">
        <v>0</v>
      </c>
      <c r="FG245" s="20">
        <v>1</v>
      </c>
      <c r="FH245" s="20">
        <v>1</v>
      </c>
      <c r="FI245" s="20">
        <v>0</v>
      </c>
      <c r="FJ245" s="34">
        <f>IF(EZ245&lt;&gt;"",((FA245*0.125)+((FB245+FC245+FD245+FE245+FF245)*0.25)+((FG245+FH245+FI245)*1))/EZ245,"")</f>
        <v>0.18181818181818182</v>
      </c>
      <c r="FK245" s="39">
        <v>41.480961999999998</v>
      </c>
      <c r="FL245" s="39">
        <v>-87.316428000000002</v>
      </c>
      <c r="FM245" s="39">
        <v>41.119136576177866</v>
      </c>
      <c r="FN245" s="39">
        <v>41.842787423822131</v>
      </c>
      <c r="FO245" s="39">
        <v>-87.799392610830935</v>
      </c>
      <c r="FP245" s="39">
        <v>-86.833463389169069</v>
      </c>
      <c r="FQ245" s="39">
        <v>40.757311152355733</v>
      </c>
      <c r="FR245" s="39">
        <v>42.204612847644263</v>
      </c>
      <c r="FS245" s="39">
        <v>-88.282357221661854</v>
      </c>
      <c r="FT245" s="39">
        <v>-86.350498778338149</v>
      </c>
      <c r="FU245" s="35">
        <v>45800</v>
      </c>
      <c r="FV245" s="20" t="s">
        <v>248</v>
      </c>
      <c r="FW245" s="20" t="s">
        <v>258</v>
      </c>
      <c r="FX245" s="20">
        <v>128</v>
      </c>
      <c r="FY245" s="20">
        <v>5</v>
      </c>
      <c r="FZ245" s="20">
        <v>5</v>
      </c>
      <c r="GA245" s="20">
        <v>10</v>
      </c>
      <c r="GB245" s="20">
        <v>0</v>
      </c>
      <c r="GC245" s="20">
        <v>0</v>
      </c>
      <c r="GD245" s="20">
        <v>1</v>
      </c>
      <c r="GE245" s="20">
        <v>1</v>
      </c>
      <c r="GF245" s="20">
        <v>0</v>
      </c>
      <c r="GG245" s="20">
        <v>0</v>
      </c>
      <c r="GH245" s="20">
        <v>0</v>
      </c>
      <c r="GI245" s="20">
        <v>1</v>
      </c>
      <c r="GJ245" s="20">
        <v>0</v>
      </c>
      <c r="GK245" s="34">
        <f>IF(GA245&lt;&gt;"",((GB245*0.125)+((GC245+GD245+GE245+GF245+GG245)*0.25)+((GH245+GI245+GJ245)*1))/GA245,"")</f>
        <v>0.15</v>
      </c>
      <c r="GN245"/>
      <c r="GO245" s="64"/>
      <c r="GP245" s="20" t="s">
        <v>232</v>
      </c>
      <c r="HH245" s="34" t="str">
        <f>IF(GX245&lt;&gt;"",((GY245*0.125)+((GZ245+HA245+HB245+HC245+HD245)*0.25)+((HE245+HF245+HG245)*1))/GX245,"")</f>
        <v/>
      </c>
    </row>
    <row r="246" spans="1:216" ht="15" hidden="1" customHeight="1" x14ac:dyDescent="0.35">
      <c r="A246" s="11" t="s">
        <v>1803</v>
      </c>
      <c r="B246" s="12" t="s">
        <v>1804</v>
      </c>
      <c r="C246" s="43">
        <v>44978</v>
      </c>
      <c r="D246" s="13">
        <v>45853</v>
      </c>
      <c r="E246" s="11" t="s">
        <v>1420</v>
      </c>
      <c r="F246" s="19" t="s">
        <v>1805</v>
      </c>
      <c r="G246" s="19" t="s">
        <v>1806</v>
      </c>
      <c r="H246" s="11" t="s">
        <v>1528</v>
      </c>
      <c r="I246" s="42">
        <v>44333</v>
      </c>
      <c r="J246" s="17">
        <v>19449</v>
      </c>
      <c r="K246" s="18">
        <f ca="1">IF(A246&lt;&gt;"",RANDBETWEEN(1,2000)," ")</f>
        <v>1278</v>
      </c>
      <c r="L246" s="17" cm="1">
        <f t="array" ref="L246">IF(A246&lt;&gt;"",SUMPRODUCT(($E$2:$E$1303="Active") * (FK246 &gt;= $FM$2:$FM$1303) * (FK246 &lt;= $FN$2:$FN$1303) * (FL246 &gt;= $FO$2:$FO$1303) * (FL246 &lt;= $FP$2:$FP$1303)),"")</f>
        <v>4</v>
      </c>
      <c r="M246" s="17" cm="1">
        <f t="array" ref="M246">IF(A246&lt;&gt;"",SUMPRODUCT(($E$2:$E$1303="Active") * (FK246 &gt;= $FQ$2:$FQ$1303) * (FK246 &lt;= $FR$2:$FR$1303) * (FL246 &gt;= $FS$2:$FS$1303) * (FL246 &lt;= $FT$2:$FT$1303)),"")</f>
        <v>5</v>
      </c>
      <c r="N246" s="11" t="s">
        <v>287</v>
      </c>
      <c r="O246" s="11" t="s">
        <v>242</v>
      </c>
      <c r="P246" s="19" t="s">
        <v>1758</v>
      </c>
      <c r="Q246" s="11" t="s">
        <v>1759</v>
      </c>
      <c r="R246" s="19" t="s">
        <v>1760</v>
      </c>
      <c r="S246" s="11" t="s">
        <v>223</v>
      </c>
      <c r="T246" s="20" t="s">
        <v>224</v>
      </c>
      <c r="AA246" s="48"/>
      <c r="AB246" s="43">
        <v>45837.541666666664</v>
      </c>
      <c r="AC246" s="63">
        <v>45839</v>
      </c>
      <c r="AF246" s="26"/>
      <c r="AG246" s="20">
        <v>240</v>
      </c>
      <c r="AH246" s="22">
        <v>394</v>
      </c>
      <c r="AI246" s="26">
        <v>235</v>
      </c>
      <c r="AN246" s="27">
        <f>IF(COUNT(DV246,ES246,FJ246,GK246,HH246)&gt;0,AVERAGE(DV246,ES246,FJ246,GK246,HH246),"")</f>
        <v>0.02</v>
      </c>
      <c r="AO246" s="28">
        <f>IF((E246&lt;&gt;""),COUNTA(AP246:BW246)+COUNTIF(T246,"No"),"")</f>
        <v>1</v>
      </c>
      <c r="BT246" s="20" t="s">
        <v>1807</v>
      </c>
      <c r="CS246" s="20" t="s">
        <v>323</v>
      </c>
      <c r="CT246" s="35" t="s">
        <v>323</v>
      </c>
      <c r="DW246" s="35">
        <v>45174</v>
      </c>
      <c r="DX246" s="35">
        <v>45177</v>
      </c>
      <c r="DY246" s="20" t="s">
        <v>237</v>
      </c>
      <c r="DZ246" s="35">
        <v>45180</v>
      </c>
      <c r="EA246" s="35" t="s">
        <v>232</v>
      </c>
      <c r="EB246" s="40">
        <v>45184</v>
      </c>
      <c r="EJ246" s="20"/>
      <c r="EK246" s="20"/>
      <c r="EL246" s="20"/>
      <c r="EM246" s="20"/>
      <c r="EN246" s="20"/>
      <c r="EO246" s="20"/>
      <c r="EP246" s="20"/>
      <c r="EQ246" s="20"/>
      <c r="ER246" s="20"/>
      <c r="ES246" s="34" t="str">
        <f>IF(EI246&lt;&gt;"",((EJ246*0.125)+((EK246+EL246+EM246+EN246+EO246)*0.25)+((EP246+EQ246+ER246)*1))/EI246,"")</f>
        <v/>
      </c>
      <c r="ET246" s="35">
        <v>45629</v>
      </c>
      <c r="EU246" s="20" t="s">
        <v>228</v>
      </c>
      <c r="EV246" s="20" t="s">
        <v>234</v>
      </c>
      <c r="EW246" s="20">
        <v>149</v>
      </c>
      <c r="EX246" s="20">
        <v>9</v>
      </c>
      <c r="EY246" s="20">
        <v>7</v>
      </c>
      <c r="EZ246" s="20">
        <v>12</v>
      </c>
      <c r="FA246" s="20">
        <v>0</v>
      </c>
      <c r="FB246" s="20">
        <v>0</v>
      </c>
      <c r="FC246" s="20">
        <v>0</v>
      </c>
      <c r="FD246" s="20">
        <v>0</v>
      </c>
      <c r="FE246" s="20">
        <v>0</v>
      </c>
      <c r="FF246" s="20">
        <v>0</v>
      </c>
      <c r="FG246" s="20">
        <v>0</v>
      </c>
      <c r="FH246" s="20">
        <v>0</v>
      </c>
      <c r="FI246" s="20">
        <v>0</v>
      </c>
      <c r="FJ246" s="34">
        <f>IF(EZ246&lt;&gt;"",((FA246*0.125)+((FB246+FC246+FD246+FE246+FF246)*0.25)+((FG246+FH246+FI246)*1))/EZ246,"")</f>
        <v>0</v>
      </c>
      <c r="FK246" s="39">
        <v>41.156261999999998</v>
      </c>
      <c r="FL246" s="39">
        <v>-81.635924000000003</v>
      </c>
      <c r="FM246" s="39">
        <v>40.794436576177866</v>
      </c>
      <c r="FN246" s="39">
        <v>41.518087423822131</v>
      </c>
      <c r="FO246" s="39">
        <v>-82.116488493081903</v>
      </c>
      <c r="FP246" s="39">
        <v>-81.155359506918103</v>
      </c>
      <c r="FQ246" s="39">
        <v>40.432611152355733</v>
      </c>
      <c r="FR246" s="39">
        <v>41.879912847644263</v>
      </c>
      <c r="FS246" s="39">
        <v>-82.597052986163803</v>
      </c>
      <c r="FT246" s="39">
        <v>-80.674795013836203</v>
      </c>
      <c r="FU246" s="35">
        <v>45715</v>
      </c>
      <c r="FV246" s="20" t="s">
        <v>248</v>
      </c>
      <c r="FW246" s="20" t="s">
        <v>247</v>
      </c>
      <c r="FX246" s="20">
        <v>245</v>
      </c>
      <c r="FY246" s="20">
        <v>6</v>
      </c>
      <c r="FZ246" s="20">
        <v>6</v>
      </c>
      <c r="GA246" s="20">
        <v>25</v>
      </c>
      <c r="GB246" s="20">
        <v>0</v>
      </c>
      <c r="GC246" s="20">
        <v>0</v>
      </c>
      <c r="GD246" s="20">
        <v>0</v>
      </c>
      <c r="GE246" s="20">
        <v>0</v>
      </c>
      <c r="GF246" s="20">
        <v>0</v>
      </c>
      <c r="GG246" s="20">
        <v>0</v>
      </c>
      <c r="GH246" s="20">
        <v>0</v>
      </c>
      <c r="GI246" s="20">
        <v>0</v>
      </c>
      <c r="GJ246" s="20">
        <v>1</v>
      </c>
      <c r="GK246" s="46">
        <f>IF(GA246&lt;&gt;"",((GB246*0.125)+((GC246+GD246+GE246+GF246+GG246)*0.25)+((GH246+GI246+GJ246)*1))/GA246,"")</f>
        <v>0.04</v>
      </c>
      <c r="GN246"/>
      <c r="GO246" s="64"/>
      <c r="GP246" s="20" t="s">
        <v>232</v>
      </c>
      <c r="HH246" s="34" t="str">
        <f>IF(GX246&lt;&gt;"",((GY246*0.125)+((GZ246+HA246+HB246+HC246+HD246)*0.25)+((HE246+HF246+HG246)*1))/GX246,"")</f>
        <v/>
      </c>
    </row>
    <row r="247" spans="1:216" ht="15" hidden="1" customHeight="1" x14ac:dyDescent="0.35">
      <c r="A247" s="14" t="s">
        <v>1808</v>
      </c>
      <c r="B247" s="12" t="s">
        <v>1809</v>
      </c>
      <c r="C247" s="13">
        <v>43009</v>
      </c>
      <c r="D247" s="13">
        <v>45853</v>
      </c>
      <c r="E247" s="11" t="s">
        <v>1420</v>
      </c>
      <c r="F247" s="15" t="s">
        <v>1810</v>
      </c>
      <c r="G247" s="15" t="s">
        <v>1811</v>
      </c>
      <c r="H247" s="14" t="s">
        <v>1528</v>
      </c>
      <c r="I247" s="16">
        <v>45015</v>
      </c>
      <c r="J247" s="17">
        <v>12103</v>
      </c>
      <c r="K247" s="18">
        <f ca="1">IF(A247&lt;&gt;"",RANDBETWEEN(1,2000)," ")</f>
        <v>1203</v>
      </c>
      <c r="L247" s="17" cm="1">
        <f t="array" ref="L247">IF(A247&lt;&gt;"",SUMPRODUCT(($E$2:$E$1303="Active") * (FK247 &gt;= $FM$2:$FM$1303) * (FK247 &lt;= $FN$2:$FN$1303) * (FL247 &gt;= $FO$2:$FO$1303) * (FL247 &lt;= $FP$2:$FP$1303)),"")</f>
        <v>4</v>
      </c>
      <c r="M247" s="17" cm="1">
        <f t="array" ref="M247">IF(A247&lt;&gt;"",SUMPRODUCT(($E$2:$E$1303="Active") * (FK247 &gt;= $FQ$2:$FQ$1303) * (FK247 &lt;= $FR$2:$FR$1303) * (FL247 &gt;= $FS$2:$FS$1303) * (FL247 &lt;= $FT$2:$FT$1303)),"")</f>
        <v>7</v>
      </c>
      <c r="N247" s="14" t="s">
        <v>287</v>
      </c>
      <c r="O247" s="14" t="s">
        <v>219</v>
      </c>
      <c r="P247" s="15" t="s">
        <v>1789</v>
      </c>
      <c r="Q247" s="11" t="s">
        <v>1759</v>
      </c>
      <c r="R247" s="15" t="s">
        <v>1760</v>
      </c>
      <c r="S247" s="14" t="s">
        <v>224</v>
      </c>
      <c r="T247" s="20" t="s">
        <v>224</v>
      </c>
      <c r="U247" s="21"/>
      <c r="V247" s="22"/>
      <c r="W247" s="22"/>
      <c r="X247" s="22"/>
      <c r="Y247" s="22"/>
      <c r="Z247" s="22"/>
      <c r="AA247" s="48"/>
      <c r="AB247" s="43">
        <v>45837.583333333328</v>
      </c>
      <c r="AC247" s="63">
        <v>45839</v>
      </c>
      <c r="AD247" s="25">
        <v>182</v>
      </c>
      <c r="AE247" s="25">
        <v>277</v>
      </c>
      <c r="AF247" s="26">
        <v>446</v>
      </c>
      <c r="AG247" s="20">
        <v>542</v>
      </c>
      <c r="AH247" s="22">
        <v>480</v>
      </c>
      <c r="AI247" s="26">
        <v>208</v>
      </c>
      <c r="AN247" s="27">
        <f>IF(COUNT(DV247,ES247,FJ247,GK247,HH247)&gt;0,AVERAGE(DV247,ES247,FJ247,GK247,HH247),"")</f>
        <v>8.3333333333333329E-2</v>
      </c>
      <c r="AO247" s="28">
        <f>IF((E247&lt;&gt;""),COUNTA(AP247:BW247)+COUNTIF(T247,"No"),"")</f>
        <v>1</v>
      </c>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c r="BO247" s="29"/>
      <c r="BP247" s="20" t="s">
        <v>224</v>
      </c>
      <c r="BQ247" s="29"/>
      <c r="BR247" s="29"/>
      <c r="BS247" s="29"/>
      <c r="BT247" s="29"/>
      <c r="BU247" s="29"/>
      <c r="BV247" s="29"/>
      <c r="BW247" s="29"/>
      <c r="BX247" s="30">
        <v>44103</v>
      </c>
      <c r="BY247" s="30">
        <v>44113</v>
      </c>
      <c r="BZ247" s="14" t="s">
        <v>226</v>
      </c>
      <c r="CA247" s="30">
        <v>44116</v>
      </c>
      <c r="CB247" s="14" t="s">
        <v>227</v>
      </c>
      <c r="CC247" s="31">
        <v>43969</v>
      </c>
      <c r="CD247" s="32" t="s">
        <v>226</v>
      </c>
      <c r="CE247" s="33" t="s">
        <v>282</v>
      </c>
      <c r="CF247" s="33" t="s">
        <v>247</v>
      </c>
      <c r="CG247" s="29">
        <v>86</v>
      </c>
      <c r="CH247" s="29">
        <v>3</v>
      </c>
      <c r="CI247" s="29">
        <v>3</v>
      </c>
      <c r="CJ247" s="29">
        <v>15</v>
      </c>
      <c r="CK247" s="29">
        <v>5</v>
      </c>
      <c r="CL247" s="29">
        <v>0</v>
      </c>
      <c r="CM247" s="29">
        <v>0</v>
      </c>
      <c r="CN247" s="34">
        <f>IF(CJ247&gt;0,((CK247*0.125)+(CL247*0.25)+(CM247*1))/CJ247,"")</f>
        <v>4.1666666666666664E-2</v>
      </c>
      <c r="CO247" s="35">
        <v>44419</v>
      </c>
      <c r="CP247" s="35">
        <v>44431</v>
      </c>
      <c r="CQ247" s="20" t="s">
        <v>507</v>
      </c>
      <c r="CR247" s="35">
        <v>44440</v>
      </c>
      <c r="CS247" s="20" t="s">
        <v>232</v>
      </c>
      <c r="CT247" s="35">
        <v>44432</v>
      </c>
      <c r="CU247" s="35">
        <v>44473</v>
      </c>
      <c r="CV247" s="11" t="s">
        <v>228</v>
      </c>
      <c r="CW247" s="20" t="s">
        <v>233</v>
      </c>
      <c r="CX247" s="11" t="s">
        <v>234</v>
      </c>
      <c r="CY247" s="20">
        <v>109</v>
      </c>
      <c r="CZ247" s="36">
        <v>3</v>
      </c>
      <c r="DA247" s="36">
        <v>3</v>
      </c>
      <c r="DB247" s="36">
        <v>15</v>
      </c>
      <c r="DC247" s="36">
        <v>0</v>
      </c>
      <c r="DD247" s="36">
        <v>0</v>
      </c>
      <c r="DE247" s="36">
        <v>0</v>
      </c>
      <c r="DF247" s="36">
        <v>0</v>
      </c>
      <c r="DG247" s="36">
        <v>1</v>
      </c>
      <c r="DH247" s="37">
        <f>IF(DB247&gt;0,((DC247*0.125)+(DD247*0.25)+(DE247*0.25)+(DF247*1)+(DG247*1))/DB247,"")</f>
        <v>6.6666666666666666E-2</v>
      </c>
      <c r="DI247" s="35">
        <v>44835</v>
      </c>
      <c r="DJ247" s="20" t="s">
        <v>228</v>
      </c>
      <c r="DK247" s="20" t="s">
        <v>235</v>
      </c>
      <c r="DL247" s="20" t="s">
        <v>234</v>
      </c>
      <c r="DM247" s="20">
        <v>175</v>
      </c>
      <c r="DN247" s="20">
        <v>3</v>
      </c>
      <c r="DO247" s="20">
        <v>3</v>
      </c>
      <c r="DP247" s="20">
        <v>15</v>
      </c>
      <c r="DQ247" s="20">
        <v>0</v>
      </c>
      <c r="DR247" s="20">
        <v>0</v>
      </c>
      <c r="DS247" s="20">
        <v>1</v>
      </c>
      <c r="DT247" s="20">
        <v>2</v>
      </c>
      <c r="DU247" s="20">
        <v>0</v>
      </c>
      <c r="DV247" s="37" cm="1">
        <f t="array" ref="DV247">IF(AND(DI247:DP247&lt;&gt;""),((DQ247*0.125)+(DR247*0.25)+(DS247*0.25)+(DT247*1)+(DU247*1))/DP247,"")</f>
        <v>0.15</v>
      </c>
      <c r="DW247" s="35">
        <v>45175</v>
      </c>
      <c r="DX247" s="35">
        <v>45184</v>
      </c>
      <c r="DY247" s="20" t="s">
        <v>492</v>
      </c>
      <c r="DZ247" s="35">
        <v>45187</v>
      </c>
      <c r="EA247" s="35" t="s">
        <v>232</v>
      </c>
      <c r="EB247" s="38">
        <v>45191</v>
      </c>
      <c r="EC247" s="35">
        <v>45245</v>
      </c>
      <c r="ED247" s="20" t="s">
        <v>248</v>
      </c>
      <c r="EE247" s="20" t="s">
        <v>247</v>
      </c>
      <c r="EF247" s="20">
        <v>319</v>
      </c>
      <c r="EG247" s="20">
        <v>4</v>
      </c>
      <c r="EH247" s="20">
        <v>4</v>
      </c>
      <c r="EI247" s="20">
        <v>20</v>
      </c>
      <c r="EJ247" s="20">
        <v>0</v>
      </c>
      <c r="EK247" s="20">
        <v>0</v>
      </c>
      <c r="EL247" s="20">
        <v>0</v>
      </c>
      <c r="EM247" s="20">
        <v>0</v>
      </c>
      <c r="EN247" s="20">
        <v>0</v>
      </c>
      <c r="EO247" s="20">
        <v>0</v>
      </c>
      <c r="EP247" s="20">
        <v>0</v>
      </c>
      <c r="EQ247" s="20">
        <v>1</v>
      </c>
      <c r="ER247" s="20">
        <v>1</v>
      </c>
      <c r="ES247" s="34">
        <f>IF(EI247&lt;&gt;"",((EJ247*0.125)+((EK247+EL247+EM247+EN247+EO247)*0.25)+((EP247+EQ247+ER247)*1))/EI247,"")</f>
        <v>0.1</v>
      </c>
      <c r="ET247" s="35">
        <v>45433</v>
      </c>
      <c r="EU247" s="20" t="s">
        <v>248</v>
      </c>
      <c r="EV247" s="20" t="s">
        <v>247</v>
      </c>
      <c r="EW247" s="20">
        <v>267</v>
      </c>
      <c r="EX247" s="20">
        <v>4</v>
      </c>
      <c r="EY247" s="20">
        <v>4</v>
      </c>
      <c r="EZ247" s="28">
        <v>21</v>
      </c>
      <c r="FA247" s="20">
        <v>0</v>
      </c>
      <c r="FB247" s="20">
        <v>0</v>
      </c>
      <c r="FC247" s="20">
        <v>0</v>
      </c>
      <c r="FD247" s="20">
        <v>0</v>
      </c>
      <c r="FE247" s="20">
        <v>0</v>
      </c>
      <c r="FF247" s="20">
        <v>0</v>
      </c>
      <c r="FG247" s="20">
        <v>0</v>
      </c>
      <c r="FH247" s="20">
        <v>0</v>
      </c>
      <c r="FI247" s="20">
        <v>0</v>
      </c>
      <c r="FJ247" s="34">
        <f>IF(EZ247&lt;&gt;"",((FA247*0.125)+((FB247+FC247+FD247+FE247+FF247)*0.25)+((FG247+FH247+FI247)*1))/EZ247,"")</f>
        <v>0</v>
      </c>
      <c r="FK247" s="39">
        <v>39.359594000000001</v>
      </c>
      <c r="FL247" s="39">
        <v>-84.529662000000002</v>
      </c>
      <c r="FM247" s="39">
        <v>38.997768576177869</v>
      </c>
      <c r="FN247" s="39">
        <v>39.721419423822134</v>
      </c>
      <c r="FO247" s="39">
        <v>-84.99763188247897</v>
      </c>
      <c r="FP247" s="39">
        <v>-84.061692117521034</v>
      </c>
      <c r="FQ247" s="39">
        <v>38.635943152355736</v>
      </c>
      <c r="FR247" s="39">
        <v>40.083244847644266</v>
      </c>
      <c r="FS247" s="39">
        <v>-85.465601764957924</v>
      </c>
      <c r="FT247" s="39">
        <v>-83.59372223504208</v>
      </c>
      <c r="FU247" s="35"/>
      <c r="GK247" s="34" t="str">
        <f>IF(GA247&lt;&gt;"",((GB247*0.125)+((GC247+GD247+GE247+GF247+GG247)*0.25)+((GH247+GI247+GJ247)*1))/GA247,"")</f>
        <v/>
      </c>
      <c r="GN247"/>
      <c r="GO247" s="64"/>
      <c r="GP247" s="20" t="s">
        <v>232</v>
      </c>
      <c r="HH247" s="34" t="str">
        <f>IF(GX247&lt;&gt;"",((GY247*0.125)+((GZ247+HA247+HB247+HC247+HD247)*0.25)+((HE247+HF247+HG247)*1))/GX247,"")</f>
        <v/>
      </c>
    </row>
    <row r="248" spans="1:216" ht="15" hidden="1" customHeight="1" x14ac:dyDescent="0.35">
      <c r="A248" s="11" t="s">
        <v>1812</v>
      </c>
      <c r="B248" s="12" t="s">
        <v>1813</v>
      </c>
      <c r="C248" s="13">
        <v>43009</v>
      </c>
      <c r="D248" s="13">
        <v>45869</v>
      </c>
      <c r="E248" s="14" t="s">
        <v>1420</v>
      </c>
      <c r="F248" s="15" t="s">
        <v>1814</v>
      </c>
      <c r="G248" s="15" t="s">
        <v>1772</v>
      </c>
      <c r="H248" s="14" t="s">
        <v>1556</v>
      </c>
      <c r="I248" s="16">
        <v>98042</v>
      </c>
      <c r="J248" s="17">
        <v>49031</v>
      </c>
      <c r="K248" s="18">
        <f ca="1">IF(A248&lt;&gt;"",RANDBETWEEN(1,2000)," ")</f>
        <v>606</v>
      </c>
      <c r="L248" s="17" cm="1">
        <f t="array" ref="L248">IF(A248&lt;&gt;"",SUMPRODUCT(($E$2:$E$1303="Active") * (FK248 &gt;= $FM$2:$FM$1303) * (FK248 &lt;= $FN$2:$FN$1303) * (FL248 &gt;= $FO$2:$FO$1303) * (FL248 &lt;= $FP$2:$FP$1303)),"")</f>
        <v>3</v>
      </c>
      <c r="M248" s="17" cm="1">
        <f t="array" ref="M248">IF(A248&lt;&gt;"",SUMPRODUCT(($E$2:$E$1303="Active") * (FK248 &gt;= $FQ$2:$FQ$1303) * (FK248 &lt;= $FR$2:$FR$1303) * (FL248 &gt;= $FS$2:$FS$1303) * (FL248 &lt;= $FT$2:$FT$1303)),"")</f>
        <v>7</v>
      </c>
      <c r="N248" s="14" t="s">
        <v>287</v>
      </c>
      <c r="O248" s="14" t="s">
        <v>219</v>
      </c>
      <c r="P248" s="15" t="s">
        <v>1815</v>
      </c>
      <c r="Q248" s="14" t="s">
        <v>1816</v>
      </c>
      <c r="R248" s="15" t="s">
        <v>1817</v>
      </c>
      <c r="S248" s="14" t="s">
        <v>223</v>
      </c>
      <c r="T248" s="20" t="s">
        <v>224</v>
      </c>
      <c r="U248" s="21"/>
      <c r="V248" s="22"/>
      <c r="W248" s="22"/>
      <c r="X248" s="22"/>
      <c r="Y248" s="22"/>
      <c r="Z248" s="22"/>
      <c r="AA248" s="48"/>
      <c r="AB248" s="43">
        <v>45837.708333333328</v>
      </c>
      <c r="AC248" s="63">
        <v>45839</v>
      </c>
      <c r="AD248" s="25">
        <v>137</v>
      </c>
      <c r="AE248" s="25">
        <v>174</v>
      </c>
      <c r="AF248" s="26">
        <v>228</v>
      </c>
      <c r="AG248" s="20">
        <v>219</v>
      </c>
      <c r="AH248" s="22">
        <v>224</v>
      </c>
      <c r="AI248" s="26">
        <v>217</v>
      </c>
      <c r="AN248" s="27">
        <f>IF(COUNT(DV248,ES248,FJ248,GK248,HH248)&gt;0,AVERAGE(DV248,ES248,FJ248,GK248,HH248),"")</f>
        <v>9.1025641025641035E-2</v>
      </c>
      <c r="AO248" s="28">
        <f>IF((E248&lt;&gt;""),COUNTA(AP248:BW248)+COUNTIF(T248,"No"),"")</f>
        <v>0</v>
      </c>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c r="BO248" s="29"/>
      <c r="BP248" s="29"/>
      <c r="BQ248" s="29"/>
      <c r="BR248" s="29"/>
      <c r="BS248" s="29"/>
      <c r="BT248" s="29"/>
      <c r="BU248" s="29"/>
      <c r="BV248" s="29"/>
      <c r="BW248" s="29"/>
      <c r="BX248" s="30">
        <v>44126</v>
      </c>
      <c r="BY248" s="30">
        <v>44127</v>
      </c>
      <c r="BZ248" s="14" t="s">
        <v>226</v>
      </c>
      <c r="CA248" s="30">
        <v>44131</v>
      </c>
      <c r="CB248" s="14" t="s">
        <v>227</v>
      </c>
      <c r="CC248" s="31">
        <v>44053</v>
      </c>
      <c r="CD248" s="32" t="s">
        <v>228</v>
      </c>
      <c r="CE248" s="33" t="s">
        <v>256</v>
      </c>
      <c r="CF248" s="33" t="s">
        <v>257</v>
      </c>
      <c r="CG248" s="29">
        <v>38</v>
      </c>
      <c r="CH248" s="29">
        <v>4</v>
      </c>
      <c r="CI248" s="29">
        <v>4</v>
      </c>
      <c r="CJ248" s="29">
        <v>19</v>
      </c>
      <c r="CK248" s="29">
        <v>5</v>
      </c>
      <c r="CL248" s="29">
        <v>0</v>
      </c>
      <c r="CM248" s="29">
        <v>1</v>
      </c>
      <c r="CN248" s="34">
        <f>IF(CJ248&gt;0,((CK248*0.125)+(CL248*0.25)+(CM248*1))/CJ248,"")</f>
        <v>8.5526315789473686E-2</v>
      </c>
      <c r="CO248" s="35">
        <v>44655</v>
      </c>
      <c r="CP248" s="35">
        <v>44672</v>
      </c>
      <c r="CQ248" s="20" t="s">
        <v>237</v>
      </c>
      <c r="CR248" s="35">
        <v>44672</v>
      </c>
      <c r="CS248" s="20" t="s">
        <v>232</v>
      </c>
      <c r="CT248" s="35">
        <v>44680</v>
      </c>
      <c r="CU248" s="35">
        <v>44495</v>
      </c>
      <c r="CV248" s="11" t="s">
        <v>228</v>
      </c>
      <c r="CW248" s="20" t="s">
        <v>233</v>
      </c>
      <c r="CX248" s="11" t="s">
        <v>234</v>
      </c>
      <c r="CY248" s="20">
        <v>92</v>
      </c>
      <c r="CZ248" s="36">
        <v>3</v>
      </c>
      <c r="DA248" s="36">
        <v>3</v>
      </c>
      <c r="DB248" s="36">
        <v>15</v>
      </c>
      <c r="DC248" s="36">
        <v>0</v>
      </c>
      <c r="DD248" s="36">
        <v>0</v>
      </c>
      <c r="DE248" s="36">
        <v>1</v>
      </c>
      <c r="DF248" s="36">
        <v>2</v>
      </c>
      <c r="DG248" s="36">
        <v>0</v>
      </c>
      <c r="DH248" s="37">
        <f>IF(DB248&gt;0,((DC248*0.125)+(DD248*0.25)+(DE248*0.25)+(DF248*1)+(DG248*1))/DB248,"")</f>
        <v>0.15</v>
      </c>
      <c r="DI248" s="35">
        <v>44774</v>
      </c>
      <c r="DJ248" s="20" t="s">
        <v>228</v>
      </c>
      <c r="DK248" s="20" t="s">
        <v>235</v>
      </c>
      <c r="DL248" s="20" t="s">
        <v>234</v>
      </c>
      <c r="DM248" s="20">
        <v>95</v>
      </c>
      <c r="DN248" s="20">
        <v>3</v>
      </c>
      <c r="DO248" s="20">
        <v>3</v>
      </c>
      <c r="DP248" s="20">
        <v>15</v>
      </c>
      <c r="DQ248" s="20">
        <v>0</v>
      </c>
      <c r="DR248" s="20">
        <v>0</v>
      </c>
      <c r="DS248" s="20">
        <v>0</v>
      </c>
      <c r="DT248" s="20">
        <v>0</v>
      </c>
      <c r="DU248" s="20">
        <v>0</v>
      </c>
      <c r="DV248" s="37" cm="1">
        <f t="array" ref="DV248">IF(AND(DI248:DP248&lt;&gt;""),((DQ248*0.125)+(DR248*0.25)+(DS248*0.25)+(DT248*1)+(DU248*1))/DP248,"")</f>
        <v>0</v>
      </c>
      <c r="DW248" s="35">
        <v>45373</v>
      </c>
      <c r="DX248" s="35">
        <v>45391</v>
      </c>
      <c r="DY248" s="20" t="s">
        <v>237</v>
      </c>
      <c r="DZ248" s="35">
        <v>45392</v>
      </c>
      <c r="EA248" s="35" t="s">
        <v>232</v>
      </c>
      <c r="EB248" s="38">
        <v>45394</v>
      </c>
      <c r="EC248" s="35">
        <v>45288</v>
      </c>
      <c r="ED248" s="20" t="s">
        <v>228</v>
      </c>
      <c r="EE248" s="20" t="s">
        <v>247</v>
      </c>
      <c r="EF248" s="20">
        <v>115</v>
      </c>
      <c r="EG248" s="20">
        <v>4</v>
      </c>
      <c r="EH248" s="20">
        <v>4</v>
      </c>
      <c r="EI248" s="20">
        <v>13</v>
      </c>
      <c r="EJ248" s="20">
        <v>0</v>
      </c>
      <c r="EK248" s="20">
        <v>0</v>
      </c>
      <c r="EL248" s="20">
        <v>0</v>
      </c>
      <c r="EM248" s="20">
        <v>0</v>
      </c>
      <c r="EN248" s="20">
        <v>0</v>
      </c>
      <c r="EO248" s="20">
        <v>1</v>
      </c>
      <c r="EP248" s="20">
        <v>0</v>
      </c>
      <c r="EQ248" s="20">
        <v>0</v>
      </c>
      <c r="ER248" s="20">
        <v>2</v>
      </c>
      <c r="ES248" s="34">
        <f>IF(EI248&lt;&gt;"",((EJ248*0.125)+((EK248+EL248+EM248+EN248+EO248)*0.25)+((EP248+EQ248+ER248)*1))/EI248,"")</f>
        <v>0.17307692307692307</v>
      </c>
      <c r="ET248" s="35">
        <v>45372</v>
      </c>
      <c r="EU248" s="20" t="s">
        <v>248</v>
      </c>
      <c r="EV248" s="20" t="s">
        <v>247</v>
      </c>
      <c r="EW248" s="20">
        <v>119</v>
      </c>
      <c r="EX248" s="20">
        <v>4</v>
      </c>
      <c r="EY248" s="20">
        <v>4</v>
      </c>
      <c r="EZ248" s="28">
        <v>10</v>
      </c>
      <c r="FA248" s="20">
        <v>0</v>
      </c>
      <c r="FB248" s="20">
        <v>0</v>
      </c>
      <c r="FC248" s="20">
        <v>0</v>
      </c>
      <c r="FD248" s="20">
        <v>0</v>
      </c>
      <c r="FE248" s="20">
        <v>0</v>
      </c>
      <c r="FF248" s="20">
        <v>0</v>
      </c>
      <c r="FG248" s="20">
        <v>0</v>
      </c>
      <c r="FH248" s="20">
        <v>0</v>
      </c>
      <c r="FI248" s="20">
        <v>1</v>
      </c>
      <c r="FJ248" s="34">
        <f>IF(EZ248&lt;&gt;"",((FA248*0.125)+((FB248+FC248+FD248+FE248+FF248)*0.25)+((FG248+FH248+FI248)*1))/EZ248,"")</f>
        <v>0.1</v>
      </c>
      <c r="FK248" s="39">
        <v>47.364511</v>
      </c>
      <c r="FL248" s="39">
        <v>-122.102081</v>
      </c>
      <c r="FM248" s="39">
        <v>47.002685576177868</v>
      </c>
      <c r="FN248" s="39">
        <v>47.726336423822133</v>
      </c>
      <c r="FO248" s="39">
        <v>-122.63627330490854</v>
      </c>
      <c r="FP248" s="39">
        <v>-121.56788869509145</v>
      </c>
      <c r="FQ248" s="39">
        <v>46.640860152355735</v>
      </c>
      <c r="FR248" s="39">
        <v>48.088161847644265</v>
      </c>
      <c r="FS248" s="39">
        <v>-123.17046560981709</v>
      </c>
      <c r="FT248" s="39">
        <v>-121.03369639018291</v>
      </c>
      <c r="FU248" s="35"/>
      <c r="GK248" s="34" t="str">
        <f>IF(GA248&lt;&gt;"",((GB248*0.125)+((GC248+GD248+GE248+GF248+GG248)*0.25)+((GH248+GI248+GJ248)*1))/GA248,"")</f>
        <v/>
      </c>
      <c r="GN248"/>
      <c r="GO248" s="64"/>
      <c r="GP248" s="20" t="s">
        <v>232</v>
      </c>
      <c r="HH248" s="34" t="str">
        <f>IF(GX248&lt;&gt;"",((GY248*0.125)+((GZ248+HA248+HB248+HC248+HD248)*0.25)+((HE248+HF248+HG248)*1))/GX248,"")</f>
        <v/>
      </c>
    </row>
    <row r="249" spans="1:216" ht="15" hidden="1" customHeight="1" x14ac:dyDescent="0.35">
      <c r="A249" s="11" t="s">
        <v>1818</v>
      </c>
      <c r="B249" s="12" t="s">
        <v>1819</v>
      </c>
      <c r="C249" s="43">
        <v>43009</v>
      </c>
      <c r="E249" s="11" t="s">
        <v>1420</v>
      </c>
      <c r="F249" s="19" t="s">
        <v>1820</v>
      </c>
      <c r="G249" s="19" t="s">
        <v>1821</v>
      </c>
      <c r="H249" s="11" t="s">
        <v>1673</v>
      </c>
      <c r="I249" s="42">
        <v>76262</v>
      </c>
      <c r="J249" s="17">
        <v>42592</v>
      </c>
      <c r="K249" s="18">
        <f ca="1">IF(A249&lt;&gt;"",RANDBETWEEN(1,2000)," ")</f>
        <v>1826</v>
      </c>
      <c r="L249" s="17" cm="1">
        <f t="array" ref="L249">IF(A249&lt;&gt;"",SUMPRODUCT(($E$2:$E$1303="Active") * (FK249 &gt;= $FM$2:$FM$1303) * (FK249 &lt;= $FN$2:$FN$1303) * (FL249 &gt;= $FO$2:$FO$1303) * (FL249 &lt;= $FP$2:$FP$1303)),"")</f>
        <v>10</v>
      </c>
      <c r="M249" s="17" cm="1">
        <f t="array" ref="M249">IF(A249&lt;&gt;"",SUMPRODUCT(($E$2:$E$1303="Active") * (FK249 &gt;= $FQ$2:$FQ$1303) * (FK249 &lt;= $FR$2:$FR$1303) * (FL249 &gt;= $FS$2:$FS$1303) * (FL249 &lt;= $FT$2:$FT$1303)),"")</f>
        <v>16</v>
      </c>
      <c r="Q249" s="11" t="s">
        <v>1822</v>
      </c>
      <c r="AA249" s="48">
        <v>2024</v>
      </c>
      <c r="AB249" s="43">
        <v>45838.4375</v>
      </c>
      <c r="AC249" s="63">
        <v>45658</v>
      </c>
      <c r="AF249" s="26"/>
      <c r="AG249" s="20"/>
      <c r="AI249" s="26">
        <v>180</v>
      </c>
      <c r="AN249" s="27" t="str">
        <f>IF(COUNT(DV249,ES249,FJ249,GK249,HH249)&gt;0,AVERAGE(DV249,ES249,FJ249,GK249,HH249),"")</f>
        <v/>
      </c>
      <c r="AO249" s="28">
        <f>IF((E249&lt;&gt;""),COUNTA(AP249:BW249)+COUNTIF(T249,"No"),"")</f>
        <v>0</v>
      </c>
      <c r="EA249" s="35"/>
      <c r="EJ249"/>
      <c r="EK249"/>
      <c r="EL249"/>
      <c r="EM249"/>
      <c r="EN249"/>
      <c r="EQ249"/>
      <c r="ER249"/>
      <c r="ES249" s="34" t="str">
        <f>IF(EI249&lt;&gt;"",((EJ249*0.125)+((EK249+EL249+EM249+EN249+EO249)*0.25)+((EP249+EQ249+ER249)*1))/EI249,"")</f>
        <v/>
      </c>
      <c r="ET249" s="20"/>
      <c r="FG249" s="20"/>
      <c r="FJ249" s="34" t="str">
        <f>IF(EZ249&lt;&gt;"",((FA249*0.125)+((FB249+FC249+FD249+FE249+FF249)*0.25)+((FG249+FH249+FI249)*1))/EZ249,"")</f>
        <v/>
      </c>
      <c r="FK249" s="39">
        <v>32.959119999999999</v>
      </c>
      <c r="FL249" s="39">
        <v>-97.292655999999994</v>
      </c>
      <c r="FM249" s="39">
        <v>32.597294576177866</v>
      </c>
      <c r="FN249" s="39">
        <v>33.320945423822131</v>
      </c>
      <c r="FO249" s="39">
        <v>-97.723883655858629</v>
      </c>
      <c r="FP249" s="39">
        <v>-96.861428344141359</v>
      </c>
      <c r="FQ249" s="39">
        <v>32.235469152355734</v>
      </c>
      <c r="FR249" s="39">
        <v>33.682770847644264</v>
      </c>
      <c r="FS249" s="39">
        <v>-98.155111311717249</v>
      </c>
      <c r="FT249" s="39">
        <v>-96.430200688282738</v>
      </c>
      <c r="FU249" s="35"/>
      <c r="GK249" s="34" t="str">
        <f>IF(GA249&lt;&gt;"",((GB249*0.125)+((GC249+GD249+GE249+GF249+GG249)*0.25)+((GH249+GI249+GJ249)*1))/GA249,"")</f>
        <v/>
      </c>
      <c r="GL249"/>
      <c r="GM249"/>
      <c r="GN249"/>
      <c r="GO249"/>
      <c r="HH249" s="34" t="str">
        <f>IF(GX249&lt;&gt;"",((GY249*0.125)+((GZ249+HA249+HB249+HC249+HD249)*0.25)+((HE249+HF249+HG249)*1))/GX249,"")</f>
        <v/>
      </c>
    </row>
    <row r="250" spans="1:216" ht="15" hidden="1" customHeight="1" x14ac:dyDescent="0.35">
      <c r="A250" s="11" t="s">
        <v>914</v>
      </c>
      <c r="B250" s="12" t="s">
        <v>915</v>
      </c>
      <c r="C250" s="13">
        <v>44560</v>
      </c>
      <c r="D250" s="13"/>
      <c r="E250" s="14" t="s">
        <v>1420</v>
      </c>
      <c r="F250" s="15" t="s">
        <v>1823</v>
      </c>
      <c r="G250" s="15" t="s">
        <v>917</v>
      </c>
      <c r="H250" s="14" t="s">
        <v>897</v>
      </c>
      <c r="I250" s="16">
        <v>80831</v>
      </c>
      <c r="J250" s="17">
        <v>32823</v>
      </c>
      <c r="K250" s="18">
        <f ca="1">IF(A250&lt;&gt;"",RANDBETWEEN(1,2000)," ")</f>
        <v>1688</v>
      </c>
      <c r="L250" s="17" cm="1">
        <f t="array" ref="L250">IF(A250&lt;&gt;"",SUMPRODUCT(($E$2:$E$1303="Active") * (FK250 &gt;= $FM$2:$FM$1303) * (FK250 &lt;= $FN$2:$FN$1303) * (FL250 &gt;= $FO$2:$FO$1303) * (FL250 &lt;= $FP$2:$FP$1303)),"")</f>
        <v>2</v>
      </c>
      <c r="M250" s="17" cm="1">
        <f t="array" ref="M250">IF(A250&lt;&gt;"",SUMPRODUCT(($E$2:$E$1303="Active") * (FK250 &gt;= $FQ$2:$FQ$1303) * (FK250 &lt;= $FR$2:$FR$1303) * (FL250 &gt;= $FS$2:$FS$1303) * (FL250 &lt;= $FT$2:$FT$1303)),"")</f>
        <v>5</v>
      </c>
      <c r="N250" s="14" t="s">
        <v>287</v>
      </c>
      <c r="O250" s="14"/>
      <c r="P250" s="15"/>
      <c r="Q250" s="14"/>
      <c r="R250" s="15"/>
      <c r="S250" s="14" t="s">
        <v>223</v>
      </c>
      <c r="U250" s="21"/>
      <c r="V250" s="22"/>
      <c r="W250" s="22"/>
      <c r="X250" s="22"/>
      <c r="Y250" s="22"/>
      <c r="Z250" s="22"/>
      <c r="AA250" s="48">
        <v>2024</v>
      </c>
      <c r="AB250" s="43">
        <v>45838.5</v>
      </c>
      <c r="AC250" s="63">
        <v>45658</v>
      </c>
      <c r="AD250" s="25">
        <v>196</v>
      </c>
      <c r="AE250" s="25">
        <v>240</v>
      </c>
      <c r="AF250" s="26">
        <v>176</v>
      </c>
      <c r="AG250" s="20">
        <v>240</v>
      </c>
      <c r="AI250" s="26">
        <v>205</v>
      </c>
      <c r="AN250" s="27" t="str">
        <f>IF(COUNT(DV250,ES250,FJ250,GK250,HH250)&gt;0,AVERAGE(DV250,ES250,FJ250,GK250,HH250),"")</f>
        <v/>
      </c>
      <c r="AO250" s="28">
        <f>IF((E250&lt;&gt;""),COUNTA(AP250:BW250)+COUNTIF(T250,"No"),"")</f>
        <v>0</v>
      </c>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c r="BU250" s="29"/>
      <c r="BV250" s="29"/>
      <c r="BW250" s="29"/>
      <c r="BX250" s="30">
        <v>43839</v>
      </c>
      <c r="BY250" s="30">
        <v>43857</v>
      </c>
      <c r="BZ250" s="14" t="s">
        <v>226</v>
      </c>
      <c r="CA250" s="30">
        <v>43860</v>
      </c>
      <c r="CB250" s="14" t="s">
        <v>227</v>
      </c>
      <c r="CC250" s="31">
        <v>44035</v>
      </c>
      <c r="CD250" s="32" t="s">
        <v>248</v>
      </c>
      <c r="CE250" s="33" t="s">
        <v>282</v>
      </c>
      <c r="CF250" s="33" t="s">
        <v>247</v>
      </c>
      <c r="CG250" s="29">
        <v>23</v>
      </c>
      <c r="CH250" s="29">
        <v>2</v>
      </c>
      <c r="CI250" s="29">
        <v>2</v>
      </c>
      <c r="CJ250" s="29">
        <v>10</v>
      </c>
      <c r="CK250" s="29">
        <v>1</v>
      </c>
      <c r="CL250" s="29">
        <v>1</v>
      </c>
      <c r="CM250" s="29">
        <v>1</v>
      </c>
      <c r="CN250" s="34">
        <f>IF(CJ250&gt;0,((CK250*0.125)+(CL250*0.25)+(CM250*1))/CJ250,"")</f>
        <v>0.13750000000000001</v>
      </c>
      <c r="CR250" s="35"/>
      <c r="CS250" s="20" t="s">
        <v>232</v>
      </c>
      <c r="CU250" s="35">
        <v>44467</v>
      </c>
      <c r="CV250" s="11" t="s">
        <v>248</v>
      </c>
      <c r="CW250" s="20" t="s">
        <v>233</v>
      </c>
      <c r="CX250" s="11" t="s">
        <v>234</v>
      </c>
      <c r="CY250" s="20">
        <v>92</v>
      </c>
      <c r="CZ250" s="36">
        <v>5</v>
      </c>
      <c r="DA250" s="36">
        <v>5</v>
      </c>
      <c r="DB250" s="36">
        <v>22</v>
      </c>
      <c r="DC250" s="36">
        <v>0</v>
      </c>
      <c r="DD250" s="36">
        <v>0</v>
      </c>
      <c r="DE250" s="36">
        <v>0</v>
      </c>
      <c r="DF250" s="36">
        <v>1</v>
      </c>
      <c r="DG250" s="36">
        <v>0</v>
      </c>
      <c r="DH250" s="37">
        <f>IF(DB250&lt;&gt;"",((DC250*0.125)+(DD250*0.25)+(DE250*0.25)+(DF250*1)+(DG250*1))/DB250,"")</f>
        <v>4.5454545454545456E-2</v>
      </c>
      <c r="DK250" s="20" t="s">
        <v>294</v>
      </c>
      <c r="DL250" s="20" t="s">
        <v>247</v>
      </c>
      <c r="DV250" s="37" t="str" cm="1">
        <f t="array" ref="DV250">IF(AND(DI250:DP250&lt;&gt;""),((DQ250*0.125)+(DR250*0.25)+(DS250*0.25)+(DT250*1)+(DU250*1))/DP250,"")</f>
        <v/>
      </c>
      <c r="EA250" s="35"/>
      <c r="EB250" s="21"/>
      <c r="EJ250"/>
      <c r="EK250"/>
      <c r="EL250"/>
      <c r="EM250"/>
      <c r="EN250"/>
      <c r="EO250"/>
      <c r="EP250"/>
      <c r="EQ250"/>
      <c r="ER250"/>
      <c r="ES250" s="53" t="str">
        <f>IF(EI250&lt;&gt;"",((EJ250*0.125)+((EK250+EL250+EM250+EN250+EO250)*0.25)+((EP250+EQ250+ER250)*1))/EI250,"")</f>
        <v/>
      </c>
      <c r="ET250" s="20"/>
      <c r="FG250" s="20"/>
      <c r="FJ250" s="34" t="str">
        <f>IF(EZ250&lt;&gt;"",((FA250*0.125)+((FB250+FC250+FD250+FE250+FF250)*0.25)+((FG250+FH250+FI250)*1))/EZ250,"")</f>
        <v/>
      </c>
      <c r="FK250" s="39">
        <v>39.002369999999999</v>
      </c>
      <c r="FL250" s="39">
        <v>-104.52497200000001</v>
      </c>
      <c r="FM250" s="39">
        <v>38.640544576177867</v>
      </c>
      <c r="FN250" s="39">
        <v>39.364195423822132</v>
      </c>
      <c r="FO250" s="39">
        <v>-104.9905699214237</v>
      </c>
      <c r="FP250" s="39">
        <v>-104.05937407857631</v>
      </c>
      <c r="FQ250" s="39">
        <v>38.278719152355734</v>
      </c>
      <c r="FR250" s="39">
        <v>39.726020847644264</v>
      </c>
      <c r="FS250" s="39">
        <v>-105.45616784284739</v>
      </c>
      <c r="FT250" s="39">
        <v>-103.59377615715262</v>
      </c>
      <c r="FU250" s="35"/>
      <c r="GK250" s="34" t="str">
        <f>IF(GA250&lt;&gt;"",((GB250*0.125)+((GC250+GD250+GE250+GF250+GG250)*0.25)+((GH250+GI250+GJ250)*1))/GA250,"")</f>
        <v/>
      </c>
      <c r="GL250"/>
      <c r="GM250"/>
      <c r="GN250"/>
      <c r="GO250"/>
      <c r="HH250" s="34" t="str">
        <f>IF(GX250&lt;&gt;"",((GY250*0.125)+((GZ250+HA250+HB250+HC250+HD250)*0.25)+((HE250+HF250+HG250)*1))/GX250,"")</f>
        <v/>
      </c>
    </row>
    <row r="251" spans="1:216" ht="15" hidden="1" customHeight="1" x14ac:dyDescent="0.35">
      <c r="A251" s="11" t="s">
        <v>1824</v>
      </c>
      <c r="B251" s="12" t="s">
        <v>1825</v>
      </c>
      <c r="C251" s="43">
        <v>43009</v>
      </c>
      <c r="D251" s="13"/>
      <c r="E251" s="11" t="s">
        <v>1420</v>
      </c>
      <c r="F251" s="19" t="s">
        <v>1826</v>
      </c>
      <c r="G251" s="19" t="s">
        <v>339</v>
      </c>
      <c r="H251" s="11" t="s">
        <v>315</v>
      </c>
      <c r="I251" s="42">
        <v>36615</v>
      </c>
      <c r="J251" s="17">
        <v>26</v>
      </c>
      <c r="K251" s="18">
        <f ca="1">IF(A251&lt;&gt;"",RANDBETWEEN(1,2000)," ")</f>
        <v>411</v>
      </c>
      <c r="L251" s="17" cm="1">
        <f t="array" ref="L251">IF(A251&lt;&gt;"",SUMPRODUCT(($E$2:$E$1303="Active") * (FK251 &gt;= $FM$2:$FM$1303) * (FK251 &lt;= $FN$2:$FN$1303) * (FL251 &gt;= $FO$2:$FO$1303) * (FL251 &lt;= $FP$2:$FP$1303)),"")</f>
        <v>2</v>
      </c>
      <c r="M251" s="17" cm="1">
        <f t="array" ref="M251">IF(A251&lt;&gt;"",SUMPRODUCT(($E$2:$E$1303="Active") * (FK251 &gt;= $FQ$2:$FQ$1303) * (FK251 &lt;= $FR$2:$FR$1303) * (FL251 &gt;= $FS$2:$FS$1303) * (FL251 &lt;= $FT$2:$FT$1303)),"")</f>
        <v>7</v>
      </c>
      <c r="Q251" s="11" t="s">
        <v>1827</v>
      </c>
      <c r="AA251" s="48">
        <v>2024</v>
      </c>
      <c r="AB251" s="43">
        <v>45838.541666666664</v>
      </c>
      <c r="AC251" s="63">
        <v>45658</v>
      </c>
      <c r="AF251" s="26"/>
      <c r="AG251" s="20">
        <v>118</v>
      </c>
      <c r="AI251" s="26">
        <v>118</v>
      </c>
      <c r="AN251" s="27" t="str">
        <f>IF(COUNT(DV251,ES251,FJ251,GK251,HH251)&gt;0,AVERAGE(DV251,ES251,FJ251,GK251,HH251),"")</f>
        <v/>
      </c>
      <c r="AO251" s="28">
        <f>IF((E251&lt;&gt;""),COUNTA(AP251:BW251)+COUNTIF(T251,"No"),"")</f>
        <v>0</v>
      </c>
      <c r="EA251" s="35"/>
      <c r="EJ251"/>
      <c r="EK251"/>
      <c r="EL251"/>
      <c r="EM251"/>
      <c r="EN251"/>
      <c r="EQ251"/>
      <c r="ER251"/>
      <c r="ES251" s="34" t="str">
        <f>IF(EI251&lt;&gt;"",((EJ251*0.125)+((EK251+EL251+EM251+EN251+EO251)*0.25)+((EP251+EQ251+ER251)*1))/EI251,"")</f>
        <v/>
      </c>
      <c r="ET251" s="20"/>
      <c r="FG251" s="20"/>
      <c r="FJ251" s="34" t="str">
        <f>IF(EZ251&lt;&gt;"",((FA251*0.125)+((FB251+FC251+FD251+FE251+FF251)*0.25)+((FG251+FH251+FI251)*1))/EZ251,"")</f>
        <v/>
      </c>
      <c r="FK251" s="39">
        <v>39.330558000000003</v>
      </c>
      <c r="FL251" s="39">
        <v>-75.022765000000007</v>
      </c>
      <c r="FM251" s="39">
        <v>38.968732576177871</v>
      </c>
      <c r="FN251" s="39">
        <v>39.692383423822136</v>
      </c>
      <c r="FO251" s="39">
        <v>-75.490540502067518</v>
      </c>
      <c r="FP251" s="39">
        <v>-74.554989497932496</v>
      </c>
      <c r="FQ251" s="39">
        <v>38.606907152355738</v>
      </c>
      <c r="FR251" s="39">
        <v>40.054208847644269</v>
      </c>
      <c r="FS251" s="39">
        <v>-75.958316004135014</v>
      </c>
      <c r="FT251" s="39">
        <v>-74.087213995865</v>
      </c>
      <c r="FU251" s="35"/>
      <c r="GK251" s="34" t="str">
        <f>IF(GA251&lt;&gt;"",((GB251*0.125)+((GC251+GD251+GE251+GF251+GG251)*0.25)+((GH251+GI251+GJ251)*1))/GA251,"")</f>
        <v/>
      </c>
      <c r="GL251"/>
      <c r="GM251"/>
      <c r="GN251"/>
      <c r="GO251"/>
      <c r="HH251" s="34" t="str">
        <f>IF(GX251&lt;&gt;"",((GY251*0.125)+((GZ251+HA251+HB251+HC251+HD251)*0.25)+((HE251+HF251+HG251)*1))/GX251,"")</f>
        <v/>
      </c>
    </row>
    <row r="252" spans="1:216" ht="15" hidden="1" customHeight="1" x14ac:dyDescent="0.35">
      <c r="A252" s="11" t="s">
        <v>1828</v>
      </c>
      <c r="B252" s="12" t="s">
        <v>473</v>
      </c>
      <c r="C252" s="43">
        <v>44804</v>
      </c>
      <c r="E252" s="67" t="s">
        <v>1420</v>
      </c>
      <c r="F252" s="68" t="s">
        <v>1829</v>
      </c>
      <c r="G252" s="68" t="s">
        <v>475</v>
      </c>
      <c r="H252" s="67" t="s">
        <v>466</v>
      </c>
      <c r="I252" s="42">
        <v>85719</v>
      </c>
      <c r="J252" s="17">
        <v>46242</v>
      </c>
      <c r="K252" s="18">
        <f ca="1">IF(A252&lt;&gt;"",RANDBETWEEN(1,2000)," ")</f>
        <v>1574</v>
      </c>
      <c r="L252" s="17" cm="1">
        <f t="array" ref="L252">IF(A252&lt;&gt;"",SUMPRODUCT(($E$2:$E$1303="Active") * (FK252 &gt;= $FM$2:$FM$1303) * (FK252 &lt;= $FN$2:$FN$1303) * (FL252 &gt;= $FO$2:$FO$1303) * (FL252 &lt;= $FP$2:$FP$1303)),"")</f>
        <v>3</v>
      </c>
      <c r="M252" s="17" cm="1">
        <f t="array" ref="M252">IF(A252&lt;&gt;"",SUMPRODUCT(($E$2:$E$1303="Active") * (FK252 &gt;= $FQ$2:$FQ$1303) * (FK252 &lt;= $FR$2:$FR$1303) * (FL252 &gt;= $FS$2:$FS$1303) * (FL252 &lt;= $FT$2:$FT$1303)),"")</f>
        <v>3</v>
      </c>
      <c r="N252" s="67" t="s">
        <v>287</v>
      </c>
      <c r="O252" s="67" t="s">
        <v>242</v>
      </c>
      <c r="P252" s="68" t="s">
        <v>476</v>
      </c>
      <c r="Q252" s="11" t="s">
        <v>477</v>
      </c>
      <c r="R252" s="68" t="s">
        <v>1830</v>
      </c>
      <c r="S252" s="67" t="s">
        <v>223</v>
      </c>
      <c r="T252" s="20" t="s">
        <v>224</v>
      </c>
      <c r="AA252" s="48">
        <v>2024</v>
      </c>
      <c r="AB252" s="43">
        <v>45838.552083333328</v>
      </c>
      <c r="AC252" s="63">
        <v>45658</v>
      </c>
      <c r="AD252" s="25">
        <v>0</v>
      </c>
      <c r="AE252" s="25">
        <v>0</v>
      </c>
      <c r="AF252" s="26">
        <v>47</v>
      </c>
      <c r="AG252" s="20"/>
      <c r="AI252" s="26">
        <v>568</v>
      </c>
      <c r="AN252" s="27">
        <f>IF(COUNT(DV252,ES252,FJ252,GK252,HH252)&gt;0,AVERAGE(DV252,ES252,FJ252,GK252,HH252),"")</f>
        <v>0</v>
      </c>
      <c r="AO252" s="28">
        <f>IF((E252&lt;&gt;""),COUNTA(AP252:BW252)+COUNTIF(T252,"No"),"")</f>
        <v>0</v>
      </c>
      <c r="CS252" s="20" t="s">
        <v>323</v>
      </c>
      <c r="CT252" s="35" t="s">
        <v>323</v>
      </c>
      <c r="DI252" s="35" t="s">
        <v>1711</v>
      </c>
      <c r="DJ252" s="20" t="s">
        <v>228</v>
      </c>
      <c r="DK252" s="20" t="s">
        <v>235</v>
      </c>
      <c r="DL252" s="20" t="s">
        <v>234</v>
      </c>
      <c r="DM252" s="20">
        <v>0</v>
      </c>
      <c r="DN252" s="20">
        <v>0</v>
      </c>
      <c r="DO252" s="20">
        <v>0</v>
      </c>
      <c r="DP252" s="20">
        <v>0</v>
      </c>
      <c r="DQ252" s="20">
        <v>0</v>
      </c>
      <c r="DR252" s="20">
        <v>0</v>
      </c>
      <c r="DS252" s="20">
        <v>0</v>
      </c>
      <c r="DT252" s="20">
        <v>0</v>
      </c>
      <c r="DU252" s="20">
        <v>0</v>
      </c>
      <c r="DV252" s="37">
        <v>0</v>
      </c>
      <c r="EA252" s="35" t="s">
        <v>232</v>
      </c>
      <c r="EJ252"/>
      <c r="EK252"/>
      <c r="EL252"/>
      <c r="EM252"/>
      <c r="EN252"/>
      <c r="EO252"/>
      <c r="EP252"/>
      <c r="EQ252"/>
      <c r="ER252"/>
      <c r="ES252" s="34" t="str">
        <f>IF(EI252&lt;&gt;"",((EJ252*0.125)+((EK252+EL252+EM252+EN252+EO252)*0.25)+((EP252+EQ252+ER252)*1))/EI252,"")</f>
        <v/>
      </c>
      <c r="ET252" s="20"/>
      <c r="FG252" s="20"/>
      <c r="FJ252" s="34" t="str">
        <f>IF(EZ252&lt;&gt;"",((FA252*0.125)+((FB252+FC252+FD252+FE252+FF252)*0.25)+((FG252+FH252+FI252)*1))/EZ252,"")</f>
        <v/>
      </c>
      <c r="FK252" s="39">
        <v>32.248016</v>
      </c>
      <c r="FL252" s="39">
        <v>-110.947413</v>
      </c>
      <c r="FM252" s="39">
        <v>31.886190576177867</v>
      </c>
      <c r="FN252" s="39">
        <v>32.609841423822132</v>
      </c>
      <c r="FO252" s="39">
        <v>-111.37523092165881</v>
      </c>
      <c r="FP252" s="39">
        <v>-110.51959507834118</v>
      </c>
      <c r="FQ252" s="39">
        <v>31.524365152355735</v>
      </c>
      <c r="FR252" s="39">
        <v>32.971666847644265</v>
      </c>
      <c r="FS252" s="39">
        <v>-111.80304884331764</v>
      </c>
      <c r="FT252" s="39">
        <v>-110.09177715668235</v>
      </c>
      <c r="FU252" s="35"/>
      <c r="GK252" s="34" t="str">
        <f>IF(GA252&lt;&gt;"",((GB252*0.125)+((GC252+GD252+GE252+GF252+GG252)*0.25)+((GH252+GI252+GJ252)*1))/GA252,"")</f>
        <v/>
      </c>
      <c r="GL252"/>
      <c r="GM252"/>
      <c r="GN252"/>
      <c r="GO252"/>
      <c r="HH252" s="34" t="str">
        <f>IF(GX252&lt;&gt;"",((GY252*0.125)+((GZ252+HA252+HB252+HC252+HD252)*0.25)+((HE252+HF252+HG252)*1))/GX252,"")</f>
        <v/>
      </c>
    </row>
    <row r="253" spans="1:216" ht="15" hidden="1" customHeight="1" x14ac:dyDescent="0.35">
      <c r="A253" s="11" t="s">
        <v>1831</v>
      </c>
      <c r="B253" s="12" t="s">
        <v>1832</v>
      </c>
      <c r="C253" s="43">
        <v>43009</v>
      </c>
      <c r="E253" s="11" t="s">
        <v>1420</v>
      </c>
      <c r="F253" s="19" t="s">
        <v>1833</v>
      </c>
      <c r="G253" s="19" t="s">
        <v>458</v>
      </c>
      <c r="H253" s="11" t="s">
        <v>405</v>
      </c>
      <c r="I253" s="42">
        <v>72701</v>
      </c>
      <c r="J253" s="17">
        <v>48269</v>
      </c>
      <c r="K253" s="18">
        <f ca="1">IF(A253&lt;&gt;"",RANDBETWEEN(1,2000)," ")</f>
        <v>587</v>
      </c>
      <c r="L253" s="17" cm="1">
        <f t="array" ref="L253">IF(A253&lt;&gt;"",SUMPRODUCT(($E$2:$E$1303="Active") * (FK253 &gt;= $FM$2:$FM$1303) * (FK253 &lt;= $FN$2:$FN$1303) * (FL253 &gt;= $FO$2:$FO$1303) * (FL253 &lt;= $FP$2:$FP$1303)),"")</f>
        <v>13</v>
      </c>
      <c r="M253" s="17" cm="1">
        <f t="array" ref="M253">IF(A253&lt;&gt;"",SUMPRODUCT(($E$2:$E$1303="Active") * (FK253 &gt;= $FQ$2:$FQ$1303) * (FK253 &lt;= $FR$2:$FR$1303) * (FL253 &gt;= $FS$2:$FS$1303) * (FL253 &lt;= $FT$2:$FT$1303)),"")</f>
        <v>17</v>
      </c>
      <c r="Q253" s="11" t="s">
        <v>1834</v>
      </c>
      <c r="AA253" s="48">
        <v>2024</v>
      </c>
      <c r="AB253" s="43">
        <v>45838.5625</v>
      </c>
      <c r="AC253" s="63">
        <v>45658</v>
      </c>
      <c r="AF253" s="26"/>
      <c r="AG253" s="20"/>
      <c r="AI253" s="26">
        <v>204</v>
      </c>
      <c r="AN253" s="27" t="str">
        <f>IF(COUNT(DV253,ES253,FJ253,GK253,HH253)&gt;0,AVERAGE(DV253,ES253,FJ253,GK253,HH253),"")</f>
        <v/>
      </c>
      <c r="AO253" s="28">
        <f>IF((E253&lt;&gt;""),COUNTA(AP253:BW253)+COUNTIF(T253,"No"),"")</f>
        <v>0</v>
      </c>
      <c r="EA253" s="35"/>
      <c r="EJ253"/>
      <c r="EK253"/>
      <c r="EL253"/>
      <c r="EM253"/>
      <c r="EN253"/>
      <c r="EQ253"/>
      <c r="ER253"/>
      <c r="ES253" s="34" t="str">
        <f>IF(EI253&lt;&gt;"",((EJ253*0.125)+((EK253+EL253+EM253+EN253+EO253)*0.25)+((EP253+EQ253+ER253)*1))/EI253,"")</f>
        <v/>
      </c>
      <c r="ET253" s="20"/>
      <c r="FG253" s="20"/>
      <c r="FJ253" s="34" t="str">
        <f>IF(EZ253&lt;&gt;"",((FA253*0.125)+((FB253+FC253+FD253+FE253+FF253)*0.25)+((FG253+FH253+FI253)*1))/EZ253,"")</f>
        <v/>
      </c>
      <c r="FK253" s="39">
        <v>32.660994000000002</v>
      </c>
      <c r="FL253" s="39">
        <v>-97.085881999999998</v>
      </c>
      <c r="FM253" s="39">
        <v>32.29916857617787</v>
      </c>
      <c r="FN253" s="39">
        <v>33.022819423822135</v>
      </c>
      <c r="FO253" s="39">
        <v>-97.515665488032923</v>
      </c>
      <c r="FP253" s="39">
        <v>-96.656098511967073</v>
      </c>
      <c r="FQ253" s="39">
        <v>31.937343152355737</v>
      </c>
      <c r="FR253" s="39">
        <v>33.384644847644267</v>
      </c>
      <c r="FS253" s="39">
        <v>-97.945448976065862</v>
      </c>
      <c r="FT253" s="39">
        <v>-96.226315023934134</v>
      </c>
      <c r="FU253" s="35"/>
      <c r="GK253" s="34" t="str">
        <f>IF(GA253&lt;&gt;"",((GB253*0.125)+((GC253+GD253+GE253+GF253+GG253)*0.25)+((GH253+GI253+GJ253)*1))/GA253,"")</f>
        <v/>
      </c>
      <c r="GL253"/>
      <c r="GM253"/>
      <c r="GN253"/>
      <c r="GO253"/>
      <c r="HH253" s="34" t="str">
        <f>IF(GX253&lt;&gt;"",((GY253*0.125)+((GZ253+HA253+HB253+HC253+HD253)*0.25)+((HE253+HF253+HG253)*1))/GX253,"")</f>
        <v/>
      </c>
    </row>
    <row r="254" spans="1:216" ht="15" hidden="1" customHeight="1" x14ac:dyDescent="0.35">
      <c r="A254" s="11" t="s">
        <v>1831</v>
      </c>
      <c r="B254" s="12" t="s">
        <v>1832</v>
      </c>
      <c r="C254" s="43">
        <v>43009</v>
      </c>
      <c r="E254" s="11" t="s">
        <v>1420</v>
      </c>
      <c r="F254" s="19" t="s">
        <v>1833</v>
      </c>
      <c r="G254" s="19" t="s">
        <v>1835</v>
      </c>
      <c r="H254" s="11" t="s">
        <v>1673</v>
      </c>
      <c r="I254" s="42">
        <v>76018</v>
      </c>
      <c r="J254" s="17">
        <v>27784</v>
      </c>
      <c r="K254" s="18">
        <f ca="1">IF(A254&lt;&gt;"",RANDBETWEEN(1,2000)," ")</f>
        <v>609</v>
      </c>
      <c r="L254" s="17" cm="1">
        <f t="array" ref="L254">IF(A254&lt;&gt;"",SUMPRODUCT(($E$2:$E$1303="Active") * (FK254 &gt;= $FM$2:$FM$1303) * (FK254 &lt;= $FN$2:$FN$1303) * (FL254 &gt;= $FO$2:$FO$1303) * (FL254 &lt;= $FP$2:$FP$1303)),"")</f>
        <v>13</v>
      </c>
      <c r="M254" s="17" cm="1">
        <f t="array" ref="M254">IF(A254&lt;&gt;"",SUMPRODUCT(($E$2:$E$1303="Active") * (FK254 &gt;= $FQ$2:$FQ$1303) * (FK254 &lt;= $FR$2:$FR$1303) * (FL254 &gt;= $FS$2:$FS$1303) * (FL254 &lt;= $FT$2:$FT$1303)),"")</f>
        <v>17</v>
      </c>
      <c r="Q254" s="11" t="s">
        <v>1836</v>
      </c>
      <c r="AA254" s="48">
        <v>2024</v>
      </c>
      <c r="AB254" s="43">
        <v>45838.5625</v>
      </c>
      <c r="AC254" s="63">
        <v>45658</v>
      </c>
      <c r="AF254" s="26"/>
      <c r="AG254" s="20"/>
      <c r="AI254" s="26">
        <v>204</v>
      </c>
      <c r="AN254" s="27" t="str">
        <f>IF(COUNT(DV254,ES254,FJ254,GK254,HH254)&gt;0,AVERAGE(DV254,ES254,FJ254,GK254,HH254),"")</f>
        <v/>
      </c>
      <c r="AO254" s="28">
        <f>IF((E254&lt;&gt;""),COUNTA(AP254:BW254)+COUNTIF(T254,"No"),"")</f>
        <v>0</v>
      </c>
      <c r="EA254" s="35"/>
      <c r="EJ254"/>
      <c r="EK254"/>
      <c r="EL254"/>
      <c r="EM254"/>
      <c r="EN254"/>
      <c r="EQ254"/>
      <c r="ER254"/>
      <c r="ES254" s="34" t="str">
        <f>IF(EI254&lt;&gt;"",((EJ254*0.125)+((EK254+EL254+EM254+EN254+EO254)*0.25)+((EP254+EQ254+ER254)*1))/EI254,"")</f>
        <v/>
      </c>
      <c r="ET254" s="20"/>
      <c r="FG254" s="20"/>
      <c r="FJ254" s="34" t="str">
        <f>IF(EZ254&lt;&gt;"",((FA254*0.125)+((FB254+FC254+FD254+FE254+FF254)*0.25)+((FG254+FH254+FI254)*1))/EZ254,"")</f>
        <v/>
      </c>
      <c r="FK254" s="39">
        <v>32.658887999999997</v>
      </c>
      <c r="FL254" s="39">
        <v>-97.011878999999993</v>
      </c>
      <c r="FM254" s="39">
        <v>32.297062576177865</v>
      </c>
      <c r="FN254" s="39">
        <v>33.02071342382213</v>
      </c>
      <c r="FO254" s="39">
        <v>-97.441652361995352</v>
      </c>
      <c r="FP254" s="39">
        <v>-96.582105638004634</v>
      </c>
      <c r="FQ254" s="39">
        <v>31.935237152355732</v>
      </c>
      <c r="FR254" s="39">
        <v>33.382538847644263</v>
      </c>
      <c r="FS254" s="39">
        <v>-97.871425723990725</v>
      </c>
      <c r="FT254" s="39">
        <v>-96.152332276009261</v>
      </c>
      <c r="FU254" s="35"/>
      <c r="GK254" s="34" t="str">
        <f>IF(GA254&lt;&gt;"",((GB254*0.125)+((GC254+GD254+GE254+GF254+GG254)*0.25)+((GH254+GI254+GJ254)*1))/GA254,"")</f>
        <v/>
      </c>
      <c r="GL254"/>
      <c r="GM254"/>
      <c r="GN254"/>
      <c r="GO254"/>
      <c r="HH254" s="34" t="str">
        <f>IF(GX254&lt;&gt;"",((GY254*0.125)+((GZ254+HA254+HB254+HC254+HD254)*0.25)+((HE254+HF254+HG254)*1))/GX254,"")</f>
        <v/>
      </c>
    </row>
    <row r="255" spans="1:216" ht="15" hidden="1" customHeight="1" x14ac:dyDescent="0.35">
      <c r="A255" s="14" t="s">
        <v>1837</v>
      </c>
      <c r="B255" s="12" t="s">
        <v>1838</v>
      </c>
      <c r="C255" s="13" t="s">
        <v>1711</v>
      </c>
      <c r="D255" s="13"/>
      <c r="E255" s="14" t="s">
        <v>1420</v>
      </c>
      <c r="F255" s="15"/>
      <c r="G255" s="15"/>
      <c r="H255" s="14"/>
      <c r="I255" s="16"/>
      <c r="J255" s="65"/>
      <c r="K255" s="18">
        <f ca="1">IF(A255&lt;&gt;"",RANDBETWEEN(1,2000)," ")</f>
        <v>340</v>
      </c>
      <c r="L255" s="17" cm="1">
        <f t="array" ref="L255">IF(A255&lt;&gt;"",SUMPRODUCT(($E$2:$E$1303="Active") * (FK255 &gt;= $FM$2:$FM$1303) * (FK255 &lt;= $FN$2:$FN$1303) * (FL255 &gt;= $FO$2:$FO$1303) * (FL255 &lt;= $FP$2:$FP$1303)),"")</f>
        <v>1</v>
      </c>
      <c r="M255" s="17" cm="1">
        <f t="array" ref="M255">IF(A255&lt;&gt;"",SUMPRODUCT(($E$2:$E$1303="Active") * (FK255 &gt;= $FQ$2:$FQ$1303) * (FK255 &lt;= $FR$2:$FR$1303) * (FL255 &gt;= $FS$2:$FS$1303) * (FL255 &lt;= $FT$2:$FT$1303)),"")</f>
        <v>3</v>
      </c>
      <c r="N255" s="14"/>
      <c r="O255" s="14"/>
      <c r="P255" s="15"/>
      <c r="Q255" s="14"/>
      <c r="R255" s="15"/>
      <c r="S255" s="14"/>
      <c r="U255" s="21"/>
      <c r="V255" s="22"/>
      <c r="W255" s="22"/>
      <c r="X255" s="22"/>
      <c r="Y255" s="22"/>
      <c r="Z255" s="22"/>
      <c r="AA255" s="48">
        <v>2024</v>
      </c>
      <c r="AB255" s="43">
        <v>45838.583333333328</v>
      </c>
      <c r="AC255" s="63">
        <v>45658</v>
      </c>
      <c r="AD255" s="25">
        <v>0</v>
      </c>
      <c r="AE255" s="25">
        <v>0</v>
      </c>
      <c r="AF255" s="66"/>
      <c r="AG255" s="20"/>
      <c r="AI255" s="26">
        <v>704</v>
      </c>
      <c r="AN255" s="27" t="str">
        <f>IF(COUNT(DV255,ES255,FJ255,GK255,HH255)&gt;0,AVERAGE(DV255,ES255,FJ255,GK255,HH255),"")</f>
        <v/>
      </c>
      <c r="AO255" s="28">
        <f>IF((E255&lt;&gt;""),COUNTA(AP255:BW255)+COUNTIF(T255,"No"),"")</f>
        <v>0</v>
      </c>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c r="BT255" s="29"/>
      <c r="BU255" s="29"/>
      <c r="BV255" s="29"/>
      <c r="BW255" s="29"/>
      <c r="BX255" s="30">
        <v>44071</v>
      </c>
      <c r="BY255" s="30">
        <v>44077</v>
      </c>
      <c r="BZ255" s="14" t="s">
        <v>226</v>
      </c>
      <c r="CA255" s="30">
        <v>44082</v>
      </c>
      <c r="CB255" s="14" t="s">
        <v>232</v>
      </c>
      <c r="CC255" s="31">
        <v>43906</v>
      </c>
      <c r="CD255" s="32" t="s">
        <v>364</v>
      </c>
      <c r="CE255" s="33" t="s">
        <v>380</v>
      </c>
      <c r="CF255" s="33" t="s">
        <v>321</v>
      </c>
      <c r="CG255" s="29">
        <v>82</v>
      </c>
      <c r="CH255" s="29">
        <v>2</v>
      </c>
      <c r="CI255" s="29">
        <v>2</v>
      </c>
      <c r="CJ255" s="29">
        <v>10</v>
      </c>
      <c r="CK255" s="29">
        <v>2</v>
      </c>
      <c r="CL255" s="29">
        <v>1</v>
      </c>
      <c r="CM255" s="29">
        <v>5</v>
      </c>
      <c r="CN255" s="53">
        <f>IF(CJ255&gt;0,((CK255*0.125)+(CL255*0.25)+(CM255*1))/CJ255,"")</f>
        <v>0.55000000000000004</v>
      </c>
      <c r="CO255" s="20"/>
      <c r="CP255"/>
      <c r="CR255" s="20"/>
      <c r="CV255" s="20"/>
      <c r="CW255" s="20"/>
      <c r="CX255" s="20"/>
      <c r="DH255" s="37" t="str">
        <f>IF(DB255&lt;&gt;"",((DC255*0.125)+(DD255*0.25)+(DE255*0.25)+(DF255*1)+(DG255*1))/DB255,"")</f>
        <v/>
      </c>
      <c r="DV255" s="37" t="str" cm="1">
        <f t="array" ref="DV255">IF(AND(DI255:DP255&lt;&gt;""),((DQ255*0.125)+(DR255*0.25)+(DS255*0.25)+(DT255*1)+(DU255*1))/DP255,"")</f>
        <v/>
      </c>
      <c r="EA255" s="35"/>
      <c r="EB255" s="21"/>
      <c r="EJ255"/>
      <c r="EK255"/>
      <c r="EL255"/>
      <c r="EM255"/>
      <c r="EN255"/>
      <c r="EO255"/>
      <c r="EP255"/>
      <c r="EQ255"/>
      <c r="ER255"/>
      <c r="ES255" s="34" t="str">
        <f>IF(EI255&lt;&gt;"",((EJ255*0.125)+((EK255+EL255+EM255+EN255+EO255)*0.25)+((EP255+EQ255+ER255)*1))/EI255,"")</f>
        <v/>
      </c>
      <c r="ET255" s="20"/>
      <c r="FG255" s="20"/>
      <c r="FJ255" s="34" t="str">
        <f>IF(EZ255&lt;&gt;"",((FA255*0.125)+((FB255+FC255+FD255+FE255+FF255)*0.25)+((FG255+FH255+FI255)*1))/EZ255,"")</f>
        <v/>
      </c>
      <c r="FK255" s="39">
        <v>37.413600000000002</v>
      </c>
      <c r="FL255" s="39">
        <v>-79.142700000000005</v>
      </c>
      <c r="FM255" s="39">
        <v>37.05177457617787</v>
      </c>
      <c r="FN255" s="39">
        <v>37.775425423822135</v>
      </c>
      <c r="FO255" s="39">
        <v>-79.598244372328836</v>
      </c>
      <c r="FP255" s="39">
        <v>-78.687155627671174</v>
      </c>
      <c r="FQ255" s="39">
        <v>36.689949152355737</v>
      </c>
      <c r="FR255" s="39">
        <v>38.137250847644268</v>
      </c>
      <c r="FS255" s="39">
        <v>-80.05378874465768</v>
      </c>
      <c r="FT255" s="39">
        <v>-78.23161125534233</v>
      </c>
      <c r="FU255" s="35"/>
      <c r="GK255" s="34" t="str">
        <f>IF(GA255&lt;&gt;"",((GB255*0.125)+((GC255+GD255+GE255+GF255+GG255)*0.25)+((GH255+GI255+GJ255)*1))/GA255,"")</f>
        <v/>
      </c>
      <c r="GL255"/>
      <c r="GM255"/>
      <c r="GN255"/>
      <c r="GO255"/>
      <c r="HH255" s="34" t="str">
        <f>IF(GX255&lt;&gt;"",((GY255*0.125)+((GZ255+HA255+HB255+HC255+HD255)*0.25)+((HE255+HF255+HG255)*1))/GX255,"")</f>
        <v/>
      </c>
    </row>
    <row r="256" spans="1:216" ht="15" hidden="1" customHeight="1" x14ac:dyDescent="0.35">
      <c r="A256" s="11" t="s">
        <v>936</v>
      </c>
      <c r="B256" s="12" t="s">
        <v>937</v>
      </c>
      <c r="C256" s="13">
        <v>44560</v>
      </c>
      <c r="D256" s="13"/>
      <c r="E256" s="14" t="s">
        <v>1420</v>
      </c>
      <c r="F256" s="15" t="s">
        <v>1839</v>
      </c>
      <c r="G256" s="15" t="s">
        <v>939</v>
      </c>
      <c r="H256" s="14" t="s">
        <v>897</v>
      </c>
      <c r="I256" s="16">
        <v>80634</v>
      </c>
      <c r="J256" s="65">
        <v>65980</v>
      </c>
      <c r="K256" s="18">
        <f ca="1">IF(A256&lt;&gt;"",RANDBETWEEN(1,2000)," ")</f>
        <v>1169</v>
      </c>
      <c r="L256" s="17" cm="1">
        <f t="array" ref="L256">IF(A256&lt;&gt;"",SUMPRODUCT(($E$2:$E$1303="Active") * (FK256 &gt;= $FM$2:$FM$1303) * (FK256 &lt;= $FN$2:$FN$1303) * (FL256 &gt;= $FO$2:$FO$1303) * (FL256 &lt;= $FP$2:$FP$1303)),"")</f>
        <v>2</v>
      </c>
      <c r="M256" s="17" cm="1">
        <f t="array" ref="M256">IF(A256&lt;&gt;"",SUMPRODUCT(($E$2:$E$1303="Active") * (FK256 &gt;= $FQ$2:$FQ$1303) * (FK256 &lt;= $FR$2:$FR$1303) * (FL256 &gt;= $FS$2:$FS$1303) * (FL256 &lt;= $FT$2:$FT$1303)),"")</f>
        <v>6</v>
      </c>
      <c r="N256" s="14" t="s">
        <v>218</v>
      </c>
      <c r="O256" s="14"/>
      <c r="P256" s="15"/>
      <c r="Q256" s="14"/>
      <c r="R256" s="15"/>
      <c r="S256" s="14" t="s">
        <v>223</v>
      </c>
      <c r="T256" s="20" t="s">
        <v>224</v>
      </c>
      <c r="U256" s="21"/>
      <c r="V256" s="22"/>
      <c r="W256" s="22"/>
      <c r="X256" s="22"/>
      <c r="Y256" s="22"/>
      <c r="Z256" s="22"/>
      <c r="AA256" s="48">
        <v>2024</v>
      </c>
      <c r="AB256" s="43">
        <v>45838.583333333328</v>
      </c>
      <c r="AC256" s="63">
        <v>45658</v>
      </c>
      <c r="AD256" s="25">
        <v>169</v>
      </c>
      <c r="AE256" s="25">
        <v>137</v>
      </c>
      <c r="AF256" s="66">
        <v>210</v>
      </c>
      <c r="AG256" s="20">
        <v>391</v>
      </c>
      <c r="AI256" s="26">
        <v>418</v>
      </c>
      <c r="AN256" s="27" t="str">
        <f>IF(COUNT(DV256,ES256,FJ256,GK256,HH256)&gt;0,AVERAGE(DV256,ES256,FJ256,GK256,HH256),"")</f>
        <v/>
      </c>
      <c r="AO256" s="28">
        <f>IF((E256&lt;&gt;""),COUNTA(AP256:BW256)+COUNTIF(T256,"No"),"")</f>
        <v>0</v>
      </c>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c r="BO256" s="29"/>
      <c r="BP256" s="29"/>
      <c r="BQ256" s="29"/>
      <c r="BR256" s="29"/>
      <c r="BS256" s="29"/>
      <c r="BT256" s="29"/>
      <c r="BU256" s="29"/>
      <c r="BV256" s="29"/>
      <c r="BW256" s="29"/>
      <c r="BX256" s="30">
        <v>43854</v>
      </c>
      <c r="BY256" s="30">
        <v>43857</v>
      </c>
      <c r="BZ256" s="14" t="s">
        <v>228</v>
      </c>
      <c r="CA256" s="30">
        <v>43892</v>
      </c>
      <c r="CB256" s="14" t="s">
        <v>227</v>
      </c>
      <c r="CC256" s="31">
        <v>43892</v>
      </c>
      <c r="CD256" s="32" t="s">
        <v>364</v>
      </c>
      <c r="CE256" s="33" t="s">
        <v>291</v>
      </c>
      <c r="CF256" s="33" t="s">
        <v>292</v>
      </c>
      <c r="CG256" s="29">
        <v>238</v>
      </c>
      <c r="CH256" s="29">
        <v>4</v>
      </c>
      <c r="CI256" s="29">
        <v>4</v>
      </c>
      <c r="CJ256" s="29">
        <v>20</v>
      </c>
      <c r="CK256" s="29">
        <v>0</v>
      </c>
      <c r="CL256" s="29">
        <v>0</v>
      </c>
      <c r="CM256" s="29">
        <v>2</v>
      </c>
      <c r="CN256" s="34">
        <f>IF(CJ256&gt;0,((CK256*0.125)+(CL256*0.25)+(CM256*1))/CJ256,"")</f>
        <v>0.1</v>
      </c>
      <c r="CO256" s="35">
        <v>44299</v>
      </c>
      <c r="CP256" s="35">
        <v>44316</v>
      </c>
      <c r="CQ256" s="20" t="s">
        <v>703</v>
      </c>
      <c r="CR256" s="35">
        <v>44315</v>
      </c>
      <c r="CS256" s="20" t="s">
        <v>232</v>
      </c>
      <c r="CT256" s="35" t="s">
        <v>1840</v>
      </c>
      <c r="CU256" s="35">
        <v>44496</v>
      </c>
      <c r="CV256" s="11" t="s">
        <v>226</v>
      </c>
      <c r="CW256" s="20" t="s">
        <v>233</v>
      </c>
      <c r="CX256" s="11" t="s">
        <v>234</v>
      </c>
      <c r="CY256" s="20">
        <v>34</v>
      </c>
      <c r="CZ256" s="36">
        <v>4</v>
      </c>
      <c r="DA256" s="36">
        <v>4</v>
      </c>
      <c r="DB256" s="36">
        <v>20</v>
      </c>
      <c r="DC256" s="36">
        <v>0</v>
      </c>
      <c r="DD256" s="36">
        <v>0</v>
      </c>
      <c r="DE256" s="36">
        <v>0</v>
      </c>
      <c r="DF256" s="36">
        <v>0</v>
      </c>
      <c r="DG256" s="36">
        <v>1</v>
      </c>
      <c r="DH256" s="37">
        <f>IF(DB256&lt;&gt;"",((DC256*0.125)+(DD256*0.25)+(DE256*0.25)+(DF256*1)+(DG256*1))/DB256,"")</f>
        <v>0.05</v>
      </c>
      <c r="DK256" s="20" t="s">
        <v>294</v>
      </c>
      <c r="DL256" s="20" t="s">
        <v>247</v>
      </c>
      <c r="DV256" s="37" t="str" cm="1">
        <f t="array" ref="DV256">IF(AND(DI256:DP256&lt;&gt;""),((DQ256*0.125)+(DR256*0.25)+(DS256*0.25)+(DT256*1)+(DU256*1))/DP256,"")</f>
        <v/>
      </c>
      <c r="EA256" s="35"/>
      <c r="EB256" s="21"/>
      <c r="EJ256"/>
      <c r="EK256"/>
      <c r="EL256"/>
      <c r="EM256"/>
      <c r="EN256"/>
      <c r="EO256"/>
      <c r="EP256"/>
      <c r="EQ256"/>
      <c r="ER256"/>
      <c r="ES256" s="34" t="str">
        <f>IF(EI256&lt;&gt;"",((EJ256*0.125)+((EK256+EL256+EM256+EN256+EO256)*0.25)+((EP256+EQ256+ER256)*1))/EI256,"")</f>
        <v/>
      </c>
      <c r="ET256" s="20"/>
      <c r="FG256" s="20"/>
      <c r="FJ256" s="34" t="str">
        <f>IF(EZ256&lt;&gt;"",((FA256*0.125)+((FB256+FC256+FD256+FE256+FF256)*0.25)+((FG256+FH256+FI256)*1))/EZ256,"")</f>
        <v/>
      </c>
      <c r="FK256" s="39">
        <v>40.392822000000002</v>
      </c>
      <c r="FL256" s="39">
        <v>-104.792784</v>
      </c>
      <c r="FM256" s="39">
        <v>40.03099657617787</v>
      </c>
      <c r="FN256" s="39">
        <v>40.754647423822135</v>
      </c>
      <c r="FO256" s="39">
        <v>-105.26785774068551</v>
      </c>
      <c r="FP256" s="39">
        <v>-104.31771025931448</v>
      </c>
      <c r="FQ256" s="39">
        <v>39.669171152355737</v>
      </c>
      <c r="FR256" s="39">
        <v>41.116472847644268</v>
      </c>
      <c r="FS256" s="39">
        <v>-105.74293148137103</v>
      </c>
      <c r="FT256" s="39">
        <v>-103.84263651862896</v>
      </c>
      <c r="FU256" s="35"/>
      <c r="GK256" s="34" t="str">
        <f>IF(GA256&lt;&gt;"",((GB256*0.125)+((GC256+GD256+GE256+GF256+GG256)*0.25)+((GH256+GI256+GJ256)*1))/GA256,"")</f>
        <v/>
      </c>
      <c r="GL256"/>
      <c r="GM256"/>
      <c r="GN256"/>
      <c r="GO256"/>
      <c r="HH256" s="34" t="str">
        <f>IF(GX256&lt;&gt;"",((GY256*0.125)+((GZ256+HA256+HB256+HC256+HD256)*0.25)+((HE256+HF256+HG256)*1))/GX256,"")</f>
        <v/>
      </c>
    </row>
    <row r="257" spans="1:216" ht="15" hidden="1" customHeight="1" x14ac:dyDescent="0.35">
      <c r="A257" s="14" t="s">
        <v>872</v>
      </c>
      <c r="B257" s="12" t="s">
        <v>873</v>
      </c>
      <c r="C257" s="13">
        <v>43009</v>
      </c>
      <c r="D257" s="13">
        <v>45821</v>
      </c>
      <c r="E257" s="14" t="s">
        <v>1420</v>
      </c>
      <c r="F257" s="15" t="s">
        <v>1841</v>
      </c>
      <c r="G257" s="15" t="s">
        <v>875</v>
      </c>
      <c r="H257" s="14" t="s">
        <v>591</v>
      </c>
      <c r="I257" s="16">
        <v>91750</v>
      </c>
      <c r="J257" s="17">
        <v>33376</v>
      </c>
      <c r="K257" s="18">
        <f ca="1">IF(A257&lt;&gt;"",RANDBETWEEN(1,2000)," ")</f>
        <v>1051</v>
      </c>
      <c r="L257" s="17" cm="1">
        <f t="array" ref="L257">IF(A257&lt;&gt;"",SUMPRODUCT(($E$2:$E$1303="Active") * (FK257 &gt;= $FM$2:$FM$1303) * (FK257 &lt;= $FN$2:$FN$1303) * (FL257 &gt;= $FO$2:$FO$1303) * (FL257 &lt;= $FP$2:$FP$1303)),"")</f>
        <v>10</v>
      </c>
      <c r="M257" s="17" cm="1">
        <f t="array" ref="M257">IF(A257&lt;&gt;"",SUMPRODUCT(($E$2:$E$1303="Active") * (FK257 &gt;= $FQ$2:$FQ$1303) * (FK257 &lt;= $FR$2:$FR$1303) * (FL257 &gt;= $FS$2:$FS$1303) * (FL257 &lt;= $FT$2:$FT$1303)),"")</f>
        <v>20</v>
      </c>
      <c r="N257" s="14" t="s">
        <v>287</v>
      </c>
      <c r="O257" s="14" t="s">
        <v>219</v>
      </c>
      <c r="P257" s="15" t="s">
        <v>876</v>
      </c>
      <c r="Q257" s="14" t="s">
        <v>877</v>
      </c>
      <c r="R257" s="15" t="s">
        <v>731</v>
      </c>
      <c r="S257" s="14" t="s">
        <v>224</v>
      </c>
      <c r="T257" s="20" t="s">
        <v>224</v>
      </c>
      <c r="U257" s="21"/>
      <c r="V257" s="22"/>
      <c r="W257" s="22"/>
      <c r="X257" s="22"/>
      <c r="Y257" s="22"/>
      <c r="Z257" s="22"/>
      <c r="AA257" s="48">
        <v>2025.23</v>
      </c>
      <c r="AB257" s="43">
        <v>45838.583333333328</v>
      </c>
      <c r="AC257" s="63">
        <v>45839</v>
      </c>
      <c r="AD257" s="25">
        <v>120</v>
      </c>
      <c r="AE257" s="25">
        <v>198</v>
      </c>
      <c r="AF257" s="26">
        <v>314</v>
      </c>
      <c r="AG257" s="20">
        <v>700</v>
      </c>
      <c r="AH257" s="22">
        <v>842</v>
      </c>
      <c r="AI257" s="26">
        <v>684</v>
      </c>
      <c r="AN257" s="27">
        <f>IF(COUNT(DV257,ES257,FJ257,GK257,HH257)&gt;0,AVERAGE(DV257,ES257,FJ257,GK257,HH257),"")</f>
        <v>0.22541666666666668</v>
      </c>
      <c r="AO257" s="28">
        <f>IF((E257&lt;&gt;""),COUNTA(AP257:BW257)+COUNTIF(T257,"No"),"")</f>
        <v>0</v>
      </c>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c r="BO257" s="29"/>
      <c r="BP257" s="29"/>
      <c r="BQ257" s="29"/>
      <c r="BR257" s="29"/>
      <c r="BS257" s="29"/>
      <c r="BT257" s="29"/>
      <c r="BU257" s="29"/>
      <c r="BV257" s="29"/>
      <c r="BW257" s="29"/>
      <c r="BX257" s="30">
        <v>43892</v>
      </c>
      <c r="BY257" s="30">
        <v>43899</v>
      </c>
      <c r="BZ257" s="14" t="s">
        <v>226</v>
      </c>
      <c r="CA257" s="30">
        <v>43907</v>
      </c>
      <c r="CB257" s="14" t="s">
        <v>232</v>
      </c>
      <c r="CC257" s="31">
        <v>44057</v>
      </c>
      <c r="CD257" s="32" t="s">
        <v>228</v>
      </c>
      <c r="CE257" s="33" t="s">
        <v>256</v>
      </c>
      <c r="CF257" s="33" t="s">
        <v>257</v>
      </c>
      <c r="CG257" s="29">
        <v>46</v>
      </c>
      <c r="CH257" s="29">
        <v>2</v>
      </c>
      <c r="CI257" s="29">
        <v>2</v>
      </c>
      <c r="CJ257" s="29">
        <v>10</v>
      </c>
      <c r="CK257" s="29">
        <v>3</v>
      </c>
      <c r="CL257" s="29">
        <v>2</v>
      </c>
      <c r="CM257" s="29">
        <v>3</v>
      </c>
      <c r="CN257" s="34">
        <f>IF(CJ257&gt;0,((CK257*0.125)+(CL257*0.25)+(CM257*1))/CJ257,"")</f>
        <v>0.38750000000000001</v>
      </c>
      <c r="CO257" s="35">
        <v>44371</v>
      </c>
      <c r="CP257" s="35">
        <v>44379</v>
      </c>
      <c r="CQ257" s="20" t="s">
        <v>231</v>
      </c>
      <c r="CR257" s="35">
        <v>44379</v>
      </c>
      <c r="CS257" s="20" t="s">
        <v>232</v>
      </c>
      <c r="CT257" s="35">
        <v>44385</v>
      </c>
      <c r="CU257" s="35">
        <v>44263</v>
      </c>
      <c r="CV257" s="11" t="s">
        <v>228</v>
      </c>
      <c r="CW257" s="11" t="s">
        <v>293</v>
      </c>
      <c r="CX257" s="11" t="s">
        <v>247</v>
      </c>
      <c r="CY257" s="20">
        <v>105</v>
      </c>
      <c r="CZ257" s="36">
        <v>3</v>
      </c>
      <c r="DA257" s="36">
        <v>3</v>
      </c>
      <c r="DB257" s="36">
        <v>15</v>
      </c>
      <c r="DC257" s="36">
        <v>0</v>
      </c>
      <c r="DD257" s="36">
        <v>0</v>
      </c>
      <c r="DE257" s="36">
        <v>1</v>
      </c>
      <c r="DF257" s="36">
        <v>1</v>
      </c>
      <c r="DG257" s="36">
        <v>3</v>
      </c>
      <c r="DH257" s="37">
        <f>IF(DB257&gt;0,((DC257*0.125)+(DD257*0.25)+(DE257*0.25)+(DF257*1)+(DG257*1))/DB257,"")</f>
        <v>0.28333333333333333</v>
      </c>
      <c r="DI257" s="35">
        <v>44743</v>
      </c>
      <c r="DJ257" s="20" t="s">
        <v>228</v>
      </c>
      <c r="DK257" s="20" t="s">
        <v>235</v>
      </c>
      <c r="DL257" s="20" t="s">
        <v>234</v>
      </c>
      <c r="DM257" s="20">
        <v>146</v>
      </c>
      <c r="DN257" s="20">
        <v>2</v>
      </c>
      <c r="DO257" s="20">
        <v>2</v>
      </c>
      <c r="DP257" s="20">
        <v>10</v>
      </c>
      <c r="DQ257" s="20">
        <v>0</v>
      </c>
      <c r="DR257" s="20">
        <v>0</v>
      </c>
      <c r="DS257" s="20">
        <v>1</v>
      </c>
      <c r="DT257" s="20">
        <v>2</v>
      </c>
      <c r="DU257" s="20">
        <v>4</v>
      </c>
      <c r="DV257" s="49" cm="1">
        <f t="array" ref="DV257">IF(AND(DI257:DP257&lt;&gt;""),((DQ257*0.125)+(DR257*0.25)+(DS257*0.25)+(DT257*1)+(DU257*1))/DP257,"")</f>
        <v>0.625</v>
      </c>
      <c r="DW257" s="35">
        <v>45363</v>
      </c>
      <c r="DX257" s="35">
        <v>45404</v>
      </c>
      <c r="DY257" s="20" t="s">
        <v>237</v>
      </c>
      <c r="DZ257" s="35">
        <v>45404</v>
      </c>
      <c r="EA257" s="35" t="s">
        <v>232</v>
      </c>
      <c r="EB257" s="38">
        <v>45408</v>
      </c>
      <c r="EC257" s="35">
        <v>45210</v>
      </c>
      <c r="ED257" s="20" t="s">
        <v>248</v>
      </c>
      <c r="EE257" s="20" t="s">
        <v>247</v>
      </c>
      <c r="EF257" s="20">
        <v>166</v>
      </c>
      <c r="EG257" s="20">
        <v>3</v>
      </c>
      <c r="EH257" s="20">
        <v>3</v>
      </c>
      <c r="EI257" s="20">
        <v>15</v>
      </c>
      <c r="EJ257" s="20">
        <v>0</v>
      </c>
      <c r="EK257" s="20">
        <v>0</v>
      </c>
      <c r="EL257" s="20">
        <v>0</v>
      </c>
      <c r="EM257" s="20">
        <v>0</v>
      </c>
      <c r="EN257" s="20">
        <v>0</v>
      </c>
      <c r="EO257" s="20">
        <v>0</v>
      </c>
      <c r="EP257" s="20">
        <v>1</v>
      </c>
      <c r="EQ257" s="20">
        <v>0</v>
      </c>
      <c r="ER257" s="20">
        <v>0</v>
      </c>
      <c r="ES257" s="34">
        <f>IF(EI257&lt;&gt;"",((EJ257*0.125)+((EK257+EL257+EM257+EN257+EO257)*0.25)+((EP257+EQ257+ER257)*1))/EI257,"")</f>
        <v>6.6666666666666666E-2</v>
      </c>
      <c r="ET257" s="35">
        <v>45447</v>
      </c>
      <c r="EU257" s="20" t="s">
        <v>248</v>
      </c>
      <c r="EV257" s="20" t="s">
        <v>247</v>
      </c>
      <c r="EW257" s="20">
        <v>418</v>
      </c>
      <c r="EX257" s="20">
        <v>3</v>
      </c>
      <c r="EY257" s="20">
        <v>3</v>
      </c>
      <c r="EZ257" s="20">
        <v>25</v>
      </c>
      <c r="FA257" s="20">
        <v>0</v>
      </c>
      <c r="FB257" s="20">
        <v>0</v>
      </c>
      <c r="FC257" s="20">
        <v>0</v>
      </c>
      <c r="FD257" s="20">
        <v>0</v>
      </c>
      <c r="FE257" s="20">
        <v>0</v>
      </c>
      <c r="FF257" s="20">
        <v>1</v>
      </c>
      <c r="FG257" s="20">
        <v>1</v>
      </c>
      <c r="FH257" s="20">
        <v>0</v>
      </c>
      <c r="FI257" s="20">
        <v>0</v>
      </c>
      <c r="FJ257" s="34">
        <f>IF(EZ257&lt;&gt;"",((FA257*0.125)+((FB257+FC257+FD257+FE257+FF257)*0.25)+((FG257+FH257+FI257)*1))/EZ257,"")</f>
        <v>0.05</v>
      </c>
      <c r="FK257" s="39">
        <v>34.147762</v>
      </c>
      <c r="FL257" s="39">
        <v>-117.75206300000001</v>
      </c>
      <c r="FM257" s="39">
        <v>33.785936576177868</v>
      </c>
      <c r="FN257" s="39">
        <v>34.509587423822133</v>
      </c>
      <c r="FO257" s="39">
        <v>-118.18926529236329</v>
      </c>
      <c r="FP257" s="39">
        <v>-117.31486070763673</v>
      </c>
      <c r="FQ257" s="39">
        <v>33.424111152355735</v>
      </c>
      <c r="FR257" s="39">
        <v>34.871412847644265</v>
      </c>
      <c r="FS257" s="39">
        <v>-118.62646758472658</v>
      </c>
      <c r="FT257" s="39">
        <v>-116.87765841527343</v>
      </c>
      <c r="FU257" s="35">
        <v>45708</v>
      </c>
      <c r="FV257" s="20" t="s">
        <v>248</v>
      </c>
      <c r="FW257" s="20" t="s">
        <v>247</v>
      </c>
      <c r="FX257" s="20">
        <v>338</v>
      </c>
      <c r="FY257" s="20">
        <v>2</v>
      </c>
      <c r="FZ257" s="20">
        <v>2</v>
      </c>
      <c r="GA257" s="20">
        <v>25</v>
      </c>
      <c r="GB257" s="20">
        <v>0</v>
      </c>
      <c r="GC257" s="20">
        <v>0</v>
      </c>
      <c r="GD257" s="20">
        <v>0</v>
      </c>
      <c r="GE257" s="20">
        <v>0</v>
      </c>
      <c r="GF257" s="20">
        <v>0</v>
      </c>
      <c r="GG257" s="20">
        <v>0</v>
      </c>
      <c r="GH257" s="20">
        <v>1</v>
      </c>
      <c r="GI257" s="20">
        <v>1</v>
      </c>
      <c r="GJ257" s="20">
        <v>2</v>
      </c>
      <c r="GK257" s="41">
        <f>IF(GA257&lt;&gt;"",((GB257*0.125)+((GC257+GD257+GE257+GF257+GG257)*0.25)+((GH257+GI257+GJ257)*1))/GA257,"")</f>
        <v>0.16</v>
      </c>
      <c r="GM257" s="40">
        <v>45820</v>
      </c>
      <c r="GN257"/>
      <c r="GO257" s="64"/>
      <c r="GP257" s="20" t="s">
        <v>232</v>
      </c>
      <c r="GQ257" s="35">
        <v>46038</v>
      </c>
      <c r="HH257" s="34" t="str">
        <f>IF(GX257&lt;&gt;"",((GY257*0.125)+((GZ257+HA257+HB257+HC257+HD257)*0.25)+((HE257+HF257+HG257)*1))/GX257,"")</f>
        <v/>
      </c>
    </row>
    <row r="258" spans="1:216" ht="15" hidden="1" customHeight="1" x14ac:dyDescent="0.35">
      <c r="A258" s="11" t="s">
        <v>1842</v>
      </c>
      <c r="B258" s="12" t="s">
        <v>277</v>
      </c>
      <c r="C258" s="43">
        <v>43009</v>
      </c>
      <c r="E258" s="11" t="s">
        <v>1420</v>
      </c>
      <c r="F258" s="19" t="s">
        <v>1843</v>
      </c>
      <c r="G258" s="19" t="s">
        <v>270</v>
      </c>
      <c r="H258" s="11" t="s">
        <v>217</v>
      </c>
      <c r="I258" s="42">
        <v>99501</v>
      </c>
      <c r="J258" s="17">
        <v>18590</v>
      </c>
      <c r="K258" s="18">
        <f ca="1">IF(A258&lt;&gt;"",RANDBETWEEN(1,2000)," ")</f>
        <v>1800</v>
      </c>
      <c r="L258" s="17" cm="1">
        <f t="array" ref="L258">IF(A258&lt;&gt;"",SUMPRODUCT(($E$2:$E$1303="Active") * (FK258 &gt;= $FM$2:$FM$1303) * (FK258 &lt;= $FN$2:$FN$1303) * (FL258 &gt;= $FO$2:$FO$1303) * (FL258 &lt;= $FP$2:$FP$1303)),"")</f>
        <v>3</v>
      </c>
      <c r="M258" s="17" cm="1">
        <f t="array" ref="M258">IF(A258&lt;&gt;"",SUMPRODUCT(($E$2:$E$1303="Active") * (FK258 &gt;= $FQ$2:$FQ$1303) * (FK258 &lt;= $FR$2:$FR$1303) * (FL258 &gt;= $FS$2:$FS$1303) * (FL258 &lt;= $FT$2:$FT$1303)),"")</f>
        <v>4</v>
      </c>
      <c r="Q258" s="11" t="s">
        <v>1844</v>
      </c>
      <c r="AA258" s="48">
        <v>2024</v>
      </c>
      <c r="AB258" s="43">
        <v>45838.583333333328</v>
      </c>
      <c r="AC258" s="63">
        <v>45658</v>
      </c>
      <c r="AF258" s="26"/>
      <c r="AG258" s="20"/>
      <c r="AI258" s="26">
        <v>423</v>
      </c>
      <c r="AN258" s="27" t="str">
        <f>IF(COUNT(DV258,ES258,FJ258,GK258,HH258)&gt;0,AVERAGE(DV258,ES258,FJ258,GK258,HH258),"")</f>
        <v/>
      </c>
      <c r="AO258" s="28">
        <f>IF((E258&lt;&gt;""),COUNTA(AP258:BW258)+COUNTIF(T258,"No"),"")</f>
        <v>0</v>
      </c>
      <c r="EA258" s="35"/>
      <c r="EJ258"/>
      <c r="EK258"/>
      <c r="EL258"/>
      <c r="EM258"/>
      <c r="EN258"/>
      <c r="EQ258"/>
      <c r="ER258"/>
      <c r="ES258" s="34" t="str">
        <f>IF(EI258&lt;&gt;"",((EJ258*0.125)+((EK258+EL258+EM258+EN258+EO258)*0.25)+((EP258+EQ258+ER258)*1))/EI258,"")</f>
        <v/>
      </c>
      <c r="ET258" s="20"/>
      <c r="FG258" s="20"/>
      <c r="FJ258" s="34" t="str">
        <f>IF(EZ258&lt;&gt;"",((FA258*0.125)+((FB258+FC258+FD258+FE258+FF258)*0.25)+((FG258+FH258+FI258)*1))/EZ258,"")</f>
        <v/>
      </c>
      <c r="FK258" s="39">
        <v>61.222462999999998</v>
      </c>
      <c r="FL258" s="39">
        <v>-149.867694</v>
      </c>
      <c r="FM258" s="39">
        <v>60.860637576177865</v>
      </c>
      <c r="FN258" s="39">
        <v>61.58428842382213</v>
      </c>
      <c r="FO258" s="39">
        <v>-150.61928903351301</v>
      </c>
      <c r="FP258" s="39">
        <v>-149.11609896648699</v>
      </c>
      <c r="FQ258" s="39">
        <v>60.498812152355733</v>
      </c>
      <c r="FR258" s="39">
        <v>61.946113847644263</v>
      </c>
      <c r="FS258" s="39">
        <v>-151.37088406702603</v>
      </c>
      <c r="FT258" s="39">
        <v>-148.36450393297397</v>
      </c>
      <c r="FU258" s="35"/>
      <c r="GK258" s="34" t="str">
        <f>IF(GA258&lt;&gt;"",((GB258*0.125)+((GC258+GD258+GE258+GF258+GG258)*0.25)+((GH258+GI258+GJ258)*1))/GA258,"")</f>
        <v/>
      </c>
      <c r="GL258"/>
      <c r="GM258"/>
      <c r="GN258"/>
      <c r="GO258"/>
      <c r="HH258" s="34" t="str">
        <f>IF(GX258&lt;&gt;"",((GY258*0.125)+((GZ258+HA258+HB258+HC258+HD258)*0.25)+((HE258+HF258+HG258)*1))/GX258,"")</f>
        <v/>
      </c>
    </row>
    <row r="259" spans="1:216" ht="15" hidden="1" customHeight="1" x14ac:dyDescent="0.35">
      <c r="A259" s="11" t="s">
        <v>1845</v>
      </c>
      <c r="B259" s="12" t="s">
        <v>1846</v>
      </c>
      <c r="C259" s="43">
        <v>43009</v>
      </c>
      <c r="E259" s="11" t="s">
        <v>1420</v>
      </c>
      <c r="F259" s="19" t="s">
        <v>1847</v>
      </c>
      <c r="G259" s="19" t="s">
        <v>1848</v>
      </c>
      <c r="H259" s="11" t="s">
        <v>1673</v>
      </c>
      <c r="I259" s="42">
        <v>75001</v>
      </c>
      <c r="J259" s="17">
        <v>16528</v>
      </c>
      <c r="K259" s="18">
        <f ca="1">IF(A259&lt;&gt;"",RANDBETWEEN(1,2000)," ")</f>
        <v>482</v>
      </c>
      <c r="L259" s="17" cm="1">
        <f t="array" ref="L259">IF(A259&lt;&gt;"",SUMPRODUCT(($E$2:$E$1303="Active") * (FK259 &gt;= $FM$2:$FM$1303) * (FK259 &lt;= $FN$2:$FN$1303) * (FL259 &gt;= $FO$2:$FO$1303) * (FL259 &lt;= $FP$2:$FP$1303)),"")</f>
        <v>14</v>
      </c>
      <c r="M259" s="17" cm="1">
        <f t="array" ref="M259">IF(A259&lt;&gt;"",SUMPRODUCT(($E$2:$E$1303="Active") * (FK259 &gt;= $FQ$2:$FQ$1303) * (FK259 &lt;= $FR$2:$FR$1303) * (FL259 &gt;= $FS$2:$FS$1303) * (FL259 &lt;= $FT$2:$FT$1303)),"")</f>
        <v>16</v>
      </c>
      <c r="Q259" s="11" t="s">
        <v>1849</v>
      </c>
      <c r="AA259" s="48"/>
      <c r="AB259" s="43">
        <v>45838.583333333328</v>
      </c>
      <c r="AC259" s="63">
        <v>45658</v>
      </c>
      <c r="AF259" s="26"/>
      <c r="AG259" s="20"/>
      <c r="AI259" s="26">
        <v>508</v>
      </c>
      <c r="AN259" s="27" t="str">
        <f>IF(COUNT(DV259,ES259,FJ259,GK259,HH259)&gt;0,AVERAGE(DV259,ES259,FJ259,GK259,HH259),"")</f>
        <v/>
      </c>
      <c r="AO259" s="28">
        <f>IF((E259&lt;&gt;""),COUNTA(AP259:BW259)+COUNTIF(T259,"No"),"")</f>
        <v>0</v>
      </c>
      <c r="EA259" s="35"/>
      <c r="EJ259"/>
      <c r="EK259"/>
      <c r="EL259"/>
      <c r="EM259"/>
      <c r="EN259"/>
      <c r="EQ259"/>
      <c r="ER259"/>
      <c r="ES259" s="34" t="str">
        <f>IF(EI259&lt;&gt;"",((EJ259*0.125)+((EK259+EL259+EM259+EN259+EO259)*0.25)+((EP259+EQ259+ER259)*1))/EI259,"")</f>
        <v/>
      </c>
      <c r="ET259" s="20"/>
      <c r="FG259" s="20"/>
      <c r="FJ259" s="34" t="str">
        <f>IF(EZ259&lt;&gt;"",((FA259*0.125)+((FB259+FC259+FD259+FE259+FF259)*0.25)+((FG259+FH259+FI259)*1))/EZ259,"")</f>
        <v/>
      </c>
      <c r="FK259" s="39">
        <v>32.959786999999999</v>
      </c>
      <c r="FL259" s="39">
        <v>-96.838471999999996</v>
      </c>
      <c r="FM259" s="39">
        <v>32.597961576177866</v>
      </c>
      <c r="FN259" s="39">
        <v>33.321612423822131</v>
      </c>
      <c r="FO259" s="39">
        <v>-97.269702910894296</v>
      </c>
      <c r="FP259" s="39">
        <v>-96.407241089105696</v>
      </c>
      <c r="FQ259" s="39">
        <v>32.236136152355733</v>
      </c>
      <c r="FR259" s="39">
        <v>33.683437847644264</v>
      </c>
      <c r="FS259" s="39">
        <v>-97.700933821788581</v>
      </c>
      <c r="FT259" s="39">
        <v>-95.976010178211411</v>
      </c>
      <c r="FU259" s="35"/>
      <c r="GK259" s="34" t="str">
        <f>IF(GA259&lt;&gt;"",((GB259*0.125)+((GC259+GD259+GE259+GF259+GG259)*0.25)+((GH259+GI259+GJ259)*1))/GA259,"")</f>
        <v/>
      </c>
      <c r="GL259"/>
      <c r="GM259"/>
      <c r="GN259"/>
      <c r="GO259"/>
      <c r="HH259" s="34" t="str">
        <f>IF(GX259&lt;&gt;"",((GY259*0.125)+((GZ259+HA259+HB259+HC259+HD259)*0.25)+((HE259+HF259+HG259)*1))/GX259,"")</f>
        <v/>
      </c>
    </row>
    <row r="260" spans="1:216" ht="15" hidden="1" customHeight="1" x14ac:dyDescent="0.35">
      <c r="A260" s="11" t="s">
        <v>1837</v>
      </c>
      <c r="B260" s="12" t="s">
        <v>1838</v>
      </c>
      <c r="C260" s="43">
        <v>43009</v>
      </c>
      <c r="E260" s="11" t="s">
        <v>1420</v>
      </c>
      <c r="F260" s="19" t="s">
        <v>1850</v>
      </c>
      <c r="G260" s="19" t="s">
        <v>1851</v>
      </c>
      <c r="H260" s="11" t="s">
        <v>1852</v>
      </c>
      <c r="I260" s="42">
        <v>8332</v>
      </c>
      <c r="K260" s="18">
        <f ca="1">IF(A260&lt;&gt;"",RANDBETWEEN(1,2000)," ")</f>
        <v>1361</v>
      </c>
      <c r="L260" s="17" cm="1">
        <f t="array" ref="L260">IF(A260&lt;&gt;"",SUMPRODUCT(($E$2:$E$1303="Active") * (FK260 &gt;= $FM$2:$FM$1303) * (FK260 &lt;= $FN$2:$FN$1303) * (FL260 &gt;= $FO$2:$FO$1303) * (FL260 &lt;= $FP$2:$FP$1303)),"")</f>
        <v>2</v>
      </c>
      <c r="M260" s="17" cm="1">
        <f t="array" ref="M260">IF(A260&lt;&gt;"",SUMPRODUCT(($E$2:$E$1303="Active") * (FK260 &gt;= $FQ$2:$FQ$1303) * (FK260 &lt;= $FR$2:$FR$1303) * (FL260 &gt;= $FS$2:$FS$1303) * (FL260 &lt;= $FT$2:$FT$1303)),"")</f>
        <v>7</v>
      </c>
      <c r="Q260" s="11" t="s">
        <v>1853</v>
      </c>
      <c r="AA260" s="48">
        <v>2024</v>
      </c>
      <c r="AB260" s="43">
        <v>45838.583333333328</v>
      </c>
      <c r="AC260" s="63">
        <v>45658</v>
      </c>
      <c r="AF260" s="26"/>
      <c r="AG260" s="20"/>
      <c r="AI260" s="26">
        <v>704</v>
      </c>
      <c r="AN260" s="27" t="str">
        <f>IF(COUNT(DV260,ES260,FJ260,GK260,HH260)&gt;0,AVERAGE(DV260,ES260,FJ260,GK260,HH260),"")</f>
        <v/>
      </c>
      <c r="AO260" s="28">
        <f>IF((E260&lt;&gt;""),COUNTA(AP260:BW260)+COUNTIF(T260,"No"),"")</f>
        <v>0</v>
      </c>
      <c r="EA260" s="35"/>
      <c r="EJ260"/>
      <c r="EK260"/>
      <c r="EL260"/>
      <c r="EM260"/>
      <c r="EN260"/>
      <c r="EQ260"/>
      <c r="ER260"/>
      <c r="ES260" s="34" t="str">
        <f>IF(EI260&lt;&gt;"",((EJ260*0.125)+((EK260+EL260+EM260+EN260+EO260)*0.25)+((EP260+EQ260+ER260)*1))/EI260,"")</f>
        <v/>
      </c>
      <c r="ET260" s="20"/>
      <c r="FG260" s="20"/>
      <c r="FJ260" s="34" t="str">
        <f>IF(EZ260&lt;&gt;"",((FA260*0.125)+((FB260+FC260+FD260+FE260+FF260)*0.25)+((FG260+FH260+FI260)*1))/EZ260,"")</f>
        <v/>
      </c>
      <c r="FK260" s="39">
        <v>39.330558000000003</v>
      </c>
      <c r="FL260" s="39">
        <v>-75.022765000000007</v>
      </c>
      <c r="FM260" s="39">
        <v>38.968732576177871</v>
      </c>
      <c r="FN260" s="39">
        <v>39.692383423822136</v>
      </c>
      <c r="FO260" s="39">
        <v>-75.490540502067518</v>
      </c>
      <c r="FP260" s="39">
        <v>-74.554989497932496</v>
      </c>
      <c r="FQ260" s="39">
        <v>38.606907152355738</v>
      </c>
      <c r="FR260" s="39">
        <v>40.054208847644269</v>
      </c>
      <c r="FS260" s="39">
        <v>-75.958316004135014</v>
      </c>
      <c r="FT260" s="39">
        <v>-74.087213995865</v>
      </c>
      <c r="FU260" s="35"/>
      <c r="GK260" s="34" t="str">
        <f>IF(GA260&lt;&gt;"",((GB260*0.125)+((GC260+GD260+GE260+GF260+GG260)*0.25)+((GH260+GI260+GJ260)*1))/GA260,"")</f>
        <v/>
      </c>
      <c r="GL260"/>
      <c r="GM260"/>
      <c r="GN260"/>
      <c r="GO260"/>
      <c r="HH260" s="34" t="str">
        <f>IF(GX260&lt;&gt;"",((GY260*0.125)+((GZ260+HA260+HB260+HC260+HD260)*0.25)+((HE260+HF260+HG260)*1))/GX260,"")</f>
        <v/>
      </c>
    </row>
    <row r="261" spans="1:216" ht="15" hidden="1" customHeight="1" x14ac:dyDescent="0.35">
      <c r="A261" s="11" t="s">
        <v>1837</v>
      </c>
      <c r="B261" s="12" t="s">
        <v>1838</v>
      </c>
      <c r="C261" s="43">
        <v>43009</v>
      </c>
      <c r="E261" s="11" t="s">
        <v>1420</v>
      </c>
      <c r="F261" s="19" t="s">
        <v>1850</v>
      </c>
      <c r="G261" s="19" t="s">
        <v>1854</v>
      </c>
      <c r="H261" s="11" t="s">
        <v>1855</v>
      </c>
      <c r="I261" s="42">
        <v>24502</v>
      </c>
      <c r="J261" s="17">
        <v>41058</v>
      </c>
      <c r="K261" s="18">
        <f ca="1">IF(A261&lt;&gt;"",RANDBETWEEN(1,2000)," ")</f>
        <v>742</v>
      </c>
      <c r="L261" s="17" cm="1">
        <f t="array" ref="L261">IF(A261&lt;&gt;"",SUMPRODUCT(($E$2:$E$1303="Active") * (FK261 &gt;= $FM$2:$FM$1303) * (FK261 &lt;= $FN$2:$FN$1303) * (FL261 &gt;= $FO$2:$FO$1303) * (FL261 &lt;= $FP$2:$FP$1303)),"")</f>
        <v>1</v>
      </c>
      <c r="M261" s="17" cm="1">
        <f t="array" ref="M261">IF(A261&lt;&gt;"",SUMPRODUCT(($E$2:$E$1303="Active") * (FK261 &gt;= $FQ$2:$FQ$1303) * (FK261 &lt;= $FR$2:$FR$1303) * (FL261 &gt;= $FS$2:$FS$1303) * (FL261 &lt;= $FT$2:$FT$1303)),"")</f>
        <v>3</v>
      </c>
      <c r="Q261" s="11" t="s">
        <v>1856</v>
      </c>
      <c r="AA261" s="48">
        <v>2024</v>
      </c>
      <c r="AB261" s="43">
        <v>45838.583333333328</v>
      </c>
      <c r="AC261" s="63">
        <v>45658</v>
      </c>
      <c r="AF261" s="26"/>
      <c r="AG261" s="20"/>
      <c r="AI261" s="26">
        <v>704</v>
      </c>
      <c r="AN261" s="27" t="str">
        <f>IF(COUNT(DV261,ES261,FJ261,GK261,HH261)&gt;0,AVERAGE(DV261,ES261,FJ261,GK261,HH261),"")</f>
        <v/>
      </c>
      <c r="AO261" s="28">
        <f>IF((E261&lt;&gt;""),COUNTA(AP261:BW261)+COUNTIF(T261,"No"),"")</f>
        <v>0</v>
      </c>
      <c r="EA261" s="35"/>
      <c r="EJ261"/>
      <c r="EK261"/>
      <c r="EL261"/>
      <c r="EM261"/>
      <c r="EN261"/>
      <c r="EQ261"/>
      <c r="ER261"/>
      <c r="ES261" s="34" t="str">
        <f>IF(EI261&lt;&gt;"",((EJ261*0.125)+((EK261+EL261+EM261+EN261+EO261)*0.25)+((EP261+EQ261+ER261)*1))/EI261,"")</f>
        <v/>
      </c>
      <c r="ET261" s="20"/>
      <c r="FG261" s="20"/>
      <c r="FJ261" s="34" t="str">
        <f>IF(EZ261&lt;&gt;"",((FA261*0.125)+((FB261+FC261+FD261+FE261+FF261)*0.25)+((FG261+FH261+FI261)*1))/EZ261,"")</f>
        <v/>
      </c>
      <c r="FK261" s="39">
        <v>37.363239999999998</v>
      </c>
      <c r="FL261" s="39">
        <v>-79.212703000000005</v>
      </c>
      <c r="FM261" s="39">
        <v>37.001414576177865</v>
      </c>
      <c r="FN261" s="39">
        <v>37.72506542382213</v>
      </c>
      <c r="FO261" s="39">
        <v>-79.667941474549323</v>
      </c>
      <c r="FP261" s="39">
        <v>-78.757464525450686</v>
      </c>
      <c r="FQ261" s="39">
        <v>36.639589152355732</v>
      </c>
      <c r="FR261" s="39">
        <v>38.086890847644263</v>
      </c>
      <c r="FS261" s="39">
        <v>-80.123179949098642</v>
      </c>
      <c r="FT261" s="39">
        <v>-78.302226050901368</v>
      </c>
      <c r="FU261" s="35"/>
      <c r="GK261" s="34" t="str">
        <f>IF(GA261&lt;&gt;"",((GB261*0.125)+((GC261+GD261+GE261+GF261+GG261)*0.25)+((GH261+GI261+GJ261)*1))/GA261,"")</f>
        <v/>
      </c>
      <c r="GL261"/>
      <c r="GM261"/>
      <c r="GN261"/>
      <c r="GO261"/>
      <c r="HH261" s="34" t="str">
        <f>IF(GX261&lt;&gt;"",((GY261*0.125)+((GZ261+HA261+HB261+HC261+HD261)*0.25)+((HE261+HF261+HG261)*1))/GX261,"")</f>
        <v/>
      </c>
    </row>
    <row r="262" spans="1:216" ht="15" hidden="1" customHeight="1" x14ac:dyDescent="0.35">
      <c r="A262" s="11" t="s">
        <v>1857</v>
      </c>
      <c r="B262" s="12" t="s">
        <v>1858</v>
      </c>
      <c r="C262" s="43">
        <v>45316</v>
      </c>
      <c r="D262" s="13">
        <v>45853</v>
      </c>
      <c r="E262" s="11" t="s">
        <v>1420</v>
      </c>
      <c r="F262" s="19" t="s">
        <v>1859</v>
      </c>
      <c r="G262" s="19" t="s">
        <v>1391</v>
      </c>
      <c r="H262" s="11" t="s">
        <v>1033</v>
      </c>
      <c r="I262" s="42">
        <v>32256</v>
      </c>
      <c r="J262" s="17">
        <v>53611</v>
      </c>
      <c r="K262" s="18">
        <f ca="1">IF(A262&lt;&gt;"",RANDBETWEEN(1,2000)," ")</f>
        <v>1914</v>
      </c>
      <c r="L262" s="17" cm="1">
        <f t="array" ref="L262">IF(A262&lt;&gt;"",SUMPRODUCT(($E$2:$E$1303="Active") * (FK262 &gt;= $FM$2:$FM$1303) * (FK262 &lt;= $FN$2:$FN$1303) * (FL262 &gt;= $FO$2:$FO$1303) * (FL262 &lt;= $FP$2:$FP$1303)),"")</f>
        <v>6</v>
      </c>
      <c r="M262" s="17" cm="1">
        <f t="array" ref="M262">IF(A262&lt;&gt;"",SUMPRODUCT(($E$2:$E$1303="Active") * (FK262 &gt;= $FQ$2:$FQ$1303) * (FK262 &lt;= $FR$2:$FR$1303) * (FL262 &gt;= $FS$2:$FS$1303) * (FL262 &lt;= $FT$2:$FT$1303)),"")</f>
        <v>7</v>
      </c>
      <c r="N262" s="11" t="s">
        <v>218</v>
      </c>
      <c r="O262" s="11" t="s">
        <v>242</v>
      </c>
      <c r="P262" s="19" t="s">
        <v>1758</v>
      </c>
      <c r="Q262" s="11" t="s">
        <v>1759</v>
      </c>
      <c r="R262" s="19" t="s">
        <v>1860</v>
      </c>
      <c r="S262" s="11" t="s">
        <v>224</v>
      </c>
      <c r="T262" s="20" t="s">
        <v>224</v>
      </c>
      <c r="AA262" s="48"/>
      <c r="AB262" s="43">
        <v>45838.604166666664</v>
      </c>
      <c r="AC262" s="63">
        <v>45839</v>
      </c>
      <c r="AF262" s="26"/>
      <c r="AH262" s="22">
        <v>800</v>
      </c>
      <c r="AI262" s="26">
        <v>537</v>
      </c>
      <c r="AN262" s="27">
        <f>IF(COUNT(DV262,ES262,FJ262,GK262,HH262)&gt;0,AVERAGE(DV262,ES262,FJ262,GK262,HH262),"")</f>
        <v>0.19</v>
      </c>
      <c r="AO262" s="28">
        <f>IF((E262&lt;&gt;""),COUNTA(AP262:BW262)+COUNTIF(T262,"No"),"")</f>
        <v>2</v>
      </c>
      <c r="BP262" s="20" t="s">
        <v>224</v>
      </c>
      <c r="BT262" s="20" t="s">
        <v>1861</v>
      </c>
      <c r="DW262" s="35">
        <v>45440</v>
      </c>
      <c r="DX262" s="35">
        <v>45455</v>
      </c>
      <c r="DY262" s="20" t="s">
        <v>237</v>
      </c>
      <c r="DZ262" s="35">
        <v>45455</v>
      </c>
      <c r="EA262" s="20" t="s">
        <v>232</v>
      </c>
      <c r="EB262" s="40">
        <v>45457</v>
      </c>
      <c r="ET262" s="35">
        <v>45629</v>
      </c>
      <c r="EU262" s="20" t="s">
        <v>228</v>
      </c>
      <c r="EV262" s="20" t="s">
        <v>234</v>
      </c>
      <c r="EW262" s="20">
        <v>388</v>
      </c>
      <c r="EX262" s="20">
        <v>3</v>
      </c>
      <c r="EY262" s="20">
        <v>3</v>
      </c>
      <c r="EZ262" s="20">
        <v>25</v>
      </c>
      <c r="FA262" s="20">
        <v>0</v>
      </c>
      <c r="FB262" s="20">
        <v>1</v>
      </c>
      <c r="FC262" s="20">
        <v>0</v>
      </c>
      <c r="FD262" s="20">
        <v>0</v>
      </c>
      <c r="FE262" s="20">
        <v>0</v>
      </c>
      <c r="FF262" s="20">
        <v>0</v>
      </c>
      <c r="FG262" s="28">
        <v>4</v>
      </c>
      <c r="FH262" s="20">
        <v>1</v>
      </c>
      <c r="FI262" s="20">
        <v>0</v>
      </c>
      <c r="FJ262" s="34">
        <f>IF(EZ262&lt;&gt;"",((FA262*0.125)+((FB262+FC262+FD262+FE262+FF262)*0.25)+((FG262+FH262+FI262)*1))/EZ262,"")</f>
        <v>0.21</v>
      </c>
      <c r="FK262" s="39">
        <v>30.181000000000001</v>
      </c>
      <c r="FL262" s="39">
        <v>-81.518227999999993</v>
      </c>
      <c r="FM262" s="39">
        <v>29.819174576177868</v>
      </c>
      <c r="FN262" s="39">
        <v>30.542825423822134</v>
      </c>
      <c r="FO262" s="39">
        <v>-81.936793510568009</v>
      </c>
      <c r="FP262" s="39">
        <v>-81.099662489431978</v>
      </c>
      <c r="FQ262" s="39">
        <v>29.457349152355736</v>
      </c>
      <c r="FR262" s="39">
        <v>30.904650847644266</v>
      </c>
      <c r="FS262" s="39">
        <v>-82.355359021136024</v>
      </c>
      <c r="FT262" s="39">
        <v>-80.681096978863962</v>
      </c>
      <c r="FU262" s="35">
        <v>45756</v>
      </c>
      <c r="FV262" s="20" t="s">
        <v>248</v>
      </c>
      <c r="FW262" s="20" t="s">
        <v>258</v>
      </c>
      <c r="FX262" s="20">
        <v>393</v>
      </c>
      <c r="FY262" s="20">
        <v>4</v>
      </c>
      <c r="FZ262" s="20">
        <v>4</v>
      </c>
      <c r="GA262" s="20">
        <v>25</v>
      </c>
      <c r="GB262" s="20">
        <v>0</v>
      </c>
      <c r="GC262" s="20">
        <v>0</v>
      </c>
      <c r="GD262" s="20">
        <v>0</v>
      </c>
      <c r="GE262" s="20">
        <v>1</v>
      </c>
      <c r="GF262" s="20">
        <v>0</v>
      </c>
      <c r="GG262" s="20">
        <v>0</v>
      </c>
      <c r="GH262" s="20">
        <v>0</v>
      </c>
      <c r="GI262" s="20">
        <v>3</v>
      </c>
      <c r="GJ262" s="20">
        <v>1</v>
      </c>
      <c r="GK262" s="34">
        <f>IF(GA262&lt;&gt;"",((GB262*0.125)+((GC262+GD262+GE262+GF262+GG262)*0.25)+((GH262+GI262+GJ262)*1))/GA262,"")</f>
        <v>0.17</v>
      </c>
      <c r="GN262"/>
      <c r="GO262" s="64"/>
      <c r="GP262" s="20" t="s">
        <v>232</v>
      </c>
      <c r="HH262" s="34" t="str">
        <f>IF(GX262&lt;&gt;"",((GY262*0.125)+((GZ262+HA262+HB262+HC262+HD262)*0.25)+((HE262+HF262+HG262)*1))/GX262,"")</f>
        <v/>
      </c>
    </row>
    <row r="263" spans="1:216" ht="15" hidden="1" customHeight="1" x14ac:dyDescent="0.35">
      <c r="A263" s="11" t="s">
        <v>1862</v>
      </c>
      <c r="B263" s="12" t="s">
        <v>1863</v>
      </c>
      <c r="C263" s="43">
        <v>44985</v>
      </c>
      <c r="D263" s="13">
        <v>45853</v>
      </c>
      <c r="E263" s="11" t="s">
        <v>1420</v>
      </c>
      <c r="F263" s="19" t="s">
        <v>1864</v>
      </c>
      <c r="G263" s="19" t="s">
        <v>1865</v>
      </c>
      <c r="H263" s="11" t="s">
        <v>1673</v>
      </c>
      <c r="I263" s="42">
        <v>75247</v>
      </c>
      <c r="J263" s="17">
        <v>830</v>
      </c>
      <c r="K263" s="18">
        <f ca="1">IF(A263&lt;&gt;"",RANDBETWEEN(1,2000)," ")</f>
        <v>839</v>
      </c>
      <c r="L263" s="17" cm="1">
        <f t="array" ref="L263">IF(A263&lt;&gt;"",SUMPRODUCT(($E$2:$E$1303="Active") * (FK263 &gt;= $FM$2:$FM$1303) * (FK263 &lt;= $FN$2:$FN$1303) * (FL263 &gt;= $FO$2:$FO$1303) * (FL263 &lt;= $FP$2:$FP$1303)),"")</f>
        <v>13</v>
      </c>
      <c r="M263" s="17" cm="1">
        <f t="array" ref="M263">IF(A263&lt;&gt;"",SUMPRODUCT(($E$2:$E$1303="Active") * (FK263 &gt;= $FQ$2:$FQ$1303) * (FK263 &lt;= $FR$2:$FR$1303) * (FL263 &gt;= $FS$2:$FS$1303) * (FL263 &lt;= $FT$2:$FT$1303)),"")</f>
        <v>16</v>
      </c>
      <c r="N263" s="11" t="s">
        <v>287</v>
      </c>
      <c r="O263" s="11" t="s">
        <v>242</v>
      </c>
      <c r="P263" s="19" t="s">
        <v>1758</v>
      </c>
      <c r="Q263" s="11" t="s">
        <v>1759</v>
      </c>
      <c r="R263" s="19" t="s">
        <v>1760</v>
      </c>
      <c r="S263" s="11" t="s">
        <v>224</v>
      </c>
      <c r="T263" s="20" t="s">
        <v>224</v>
      </c>
      <c r="AA263" s="48" t="s">
        <v>394</v>
      </c>
      <c r="AB263" s="43">
        <v>45838.604166666664</v>
      </c>
      <c r="AC263" s="63">
        <v>45839</v>
      </c>
      <c r="AF263" s="26"/>
      <c r="AG263" s="20">
        <v>251</v>
      </c>
      <c r="AH263" s="22">
        <v>506</v>
      </c>
      <c r="AI263" s="26">
        <v>401</v>
      </c>
      <c r="AN263" s="27">
        <f>IF(COUNT(DV263,ES263,FJ263,GK263,HH263)&gt;0,AVERAGE(DV263,ES263,FJ263,GK263,HH263),"")</f>
        <v>7.8125E-2</v>
      </c>
      <c r="AO263" s="28">
        <f>IF((E263&lt;&gt;""),COUNTA(AP263:BW263)+COUNTIF(T263,"No"),"")</f>
        <v>3</v>
      </c>
      <c r="AT263" s="20" t="s">
        <v>224</v>
      </c>
      <c r="BP263" s="20" t="s">
        <v>224</v>
      </c>
      <c r="BT263" s="20" t="s">
        <v>1387</v>
      </c>
      <c r="CT263" s="35" t="s">
        <v>323</v>
      </c>
      <c r="EA263" s="35" t="s">
        <v>232</v>
      </c>
      <c r="EJ263" s="20"/>
      <c r="EK263" s="20"/>
      <c r="EL263" s="20"/>
      <c r="EM263" s="20"/>
      <c r="EN263" s="20"/>
      <c r="EO263" s="20"/>
      <c r="EP263" s="20"/>
      <c r="EQ263" s="20"/>
      <c r="ER263" s="20"/>
      <c r="ES263" s="34" t="str">
        <f>IF(EI263&lt;&gt;"",((EJ263*0.125)+((EK263+EL263+EM263+EN263+EO263)*0.25)+((EP263+EQ263+ER263)*1))/EI263,"")</f>
        <v/>
      </c>
      <c r="ET263" s="35">
        <v>45628</v>
      </c>
      <c r="EU263" s="20" t="s">
        <v>228</v>
      </c>
      <c r="EV263" s="20" t="s">
        <v>234</v>
      </c>
      <c r="EW263" s="20">
        <v>198</v>
      </c>
      <c r="EX263" s="20">
        <v>9</v>
      </c>
      <c r="EY263" s="20">
        <v>7</v>
      </c>
      <c r="EZ263" s="20">
        <v>16</v>
      </c>
      <c r="FA263" s="20">
        <v>0</v>
      </c>
      <c r="FB263" s="20">
        <v>0</v>
      </c>
      <c r="FC263" s="20">
        <v>0</v>
      </c>
      <c r="FD263" s="20">
        <v>1</v>
      </c>
      <c r="FE263" s="20">
        <v>0</v>
      </c>
      <c r="FF263" s="20">
        <v>0</v>
      </c>
      <c r="FG263" s="20">
        <v>0</v>
      </c>
      <c r="FH263" s="20">
        <v>0</v>
      </c>
      <c r="FI263" s="20">
        <v>1</v>
      </c>
      <c r="FJ263" s="34">
        <f>IF(EZ263&lt;&gt;"",((FA263*0.125)+((FB263+FC263+FD263+FE263+FF263)*0.25)+((FG263+FH263+FI263)*1))/EZ263,"")</f>
        <v>7.8125E-2</v>
      </c>
      <c r="FK263" s="39">
        <v>32.819319999999998</v>
      </c>
      <c r="FL263" s="39">
        <v>-96.877465000000001</v>
      </c>
      <c r="FM263" s="39">
        <v>32.457494576177865</v>
      </c>
      <c r="FN263" s="39">
        <v>33.18114542382213</v>
      </c>
      <c r="FO263" s="39">
        <v>-97.308012785169495</v>
      </c>
      <c r="FP263" s="39">
        <v>-96.446917214830506</v>
      </c>
      <c r="FQ263" s="39">
        <v>32.095669152355732</v>
      </c>
      <c r="FR263" s="39">
        <v>33.542970847644263</v>
      </c>
      <c r="FS263" s="39">
        <v>-97.73856057033899</v>
      </c>
      <c r="FT263" s="39">
        <v>-96.016369429661012</v>
      </c>
      <c r="FU263" s="35"/>
      <c r="GK263" s="34" t="str">
        <f>IF(GA263&lt;&gt;"",((GB263*0.125)+((GC263+GD263+GE263+GF263+GG263)*0.25)+((GH263+GI263+GJ263)*1))/GA263,"")</f>
        <v/>
      </c>
      <c r="GL263" s="40">
        <v>45748</v>
      </c>
      <c r="GM263" s="40">
        <v>45763</v>
      </c>
      <c r="GN263" s="20" t="s">
        <v>237</v>
      </c>
      <c r="GO263" s="35">
        <v>45763</v>
      </c>
      <c r="GP263" s="20" t="s">
        <v>232</v>
      </c>
      <c r="GQ263" s="35">
        <v>45772</v>
      </c>
      <c r="HH263" s="34" t="str">
        <f>IF(GX263&lt;&gt;"",((GY263*0.125)+((GZ263+HA263+HB263+HC263+HD263)*0.25)+((HE263+HF263+HG263)*1))/GX263,"")</f>
        <v/>
      </c>
    </row>
    <row r="264" spans="1:216" ht="15" hidden="1" customHeight="1" x14ac:dyDescent="0.35">
      <c r="A264" s="11" t="s">
        <v>1866</v>
      </c>
      <c r="B264" s="12" t="s">
        <v>1867</v>
      </c>
      <c r="C264" s="43">
        <v>43009</v>
      </c>
      <c r="E264" s="11" t="s">
        <v>1420</v>
      </c>
      <c r="F264" s="19" t="s">
        <v>1868</v>
      </c>
      <c r="G264" s="19" t="s">
        <v>1869</v>
      </c>
      <c r="H264" s="11" t="s">
        <v>1870</v>
      </c>
      <c r="I264" s="42">
        <v>3063</v>
      </c>
      <c r="K264" s="18">
        <f ca="1">IF(A264&lt;&gt;"",RANDBETWEEN(1,2000)," ")</f>
        <v>1003</v>
      </c>
      <c r="L264" s="17" cm="1">
        <f t="array" ref="L264">IF(A264&lt;&gt;"",SUMPRODUCT(($E$2:$E$1303="Active") * (FK264 &gt;= $FM$2:$FM$1303) * (FK264 &lt;= $FN$2:$FN$1303) * (FL264 &gt;= $FO$2:$FO$1303) * (FL264 &lt;= $FP$2:$FP$1303)),"")</f>
        <v>4</v>
      </c>
      <c r="M264" s="17" cm="1">
        <f t="array" ref="M264">IF(A264&lt;&gt;"",SUMPRODUCT(($E$2:$E$1303="Active") * (FK264 &gt;= $FQ$2:$FQ$1303) * (FK264 &lt;= $FR$2:$FR$1303) * (FL264 &gt;= $FS$2:$FS$1303) * (FL264 &lt;= $FT$2:$FT$1303)),"")</f>
        <v>7</v>
      </c>
      <c r="Q264" s="11" t="s">
        <v>1871</v>
      </c>
      <c r="AA264" s="48">
        <v>2024</v>
      </c>
      <c r="AB264" s="43">
        <v>45838.604166666664</v>
      </c>
      <c r="AC264" s="63">
        <v>45658</v>
      </c>
      <c r="AF264" s="26"/>
      <c r="AG264" s="20"/>
      <c r="AI264" s="26">
        <v>340</v>
      </c>
      <c r="AN264" s="27" t="str">
        <f>IF(COUNT(DV264,ES264,FJ264,GK264,HH264)&gt;0,AVERAGE(DV264,ES264,FJ264,GK264,HH264),"")</f>
        <v/>
      </c>
      <c r="AO264" s="28">
        <f>IF((E264&lt;&gt;""),COUNTA(AP264:BW264)+COUNTIF(T264,"No"),"")</f>
        <v>0</v>
      </c>
      <c r="EA264" s="35"/>
      <c r="EJ264"/>
      <c r="EK264"/>
      <c r="EL264"/>
      <c r="EM264"/>
      <c r="EN264"/>
      <c r="EQ264"/>
      <c r="ER264"/>
      <c r="ES264" s="34" t="str">
        <f>IF(EI264&lt;&gt;"",((EJ264*0.125)+((EK264+EL264+EM264+EN264+EO264)*0.25)+((EP264+EQ264+ER264)*1))/EI264,"")</f>
        <v/>
      </c>
      <c r="ET264" s="20"/>
      <c r="FG264" s="20"/>
      <c r="FJ264" s="34" t="str">
        <f>IF(EZ264&lt;&gt;"",((FA264*0.125)+((FB264+FC264+FD264+FE264+FF264)*0.25)+((FG264+FH264+FI264)*1))/EZ264,"")</f>
        <v/>
      </c>
      <c r="FK264" s="39">
        <v>42.771338999999998</v>
      </c>
      <c r="FL264" s="39">
        <v>-71.526960000000003</v>
      </c>
      <c r="FM264" s="39">
        <v>42.409513576177865</v>
      </c>
      <c r="FN264" s="39">
        <v>43.13316442382213</v>
      </c>
      <c r="FO264" s="39">
        <v>-72.019863397394957</v>
      </c>
      <c r="FP264" s="39">
        <v>-71.034056602605048</v>
      </c>
      <c r="FQ264" s="39">
        <v>42.047688152355732</v>
      </c>
      <c r="FR264" s="39">
        <v>43.494989847644263</v>
      </c>
      <c r="FS264" s="39">
        <v>-72.512766794789911</v>
      </c>
      <c r="FT264" s="39">
        <v>-70.541153205210094</v>
      </c>
      <c r="FU264" s="35"/>
      <c r="GK264" s="34" t="str">
        <f>IF(GA264&lt;&gt;"",((GB264*0.125)+((GC264+GD264+GE264+GF264+GG264)*0.25)+((GH264+GI264+GJ264)*1))/GA264,"")</f>
        <v/>
      </c>
      <c r="GL264"/>
      <c r="GM264"/>
      <c r="GN264"/>
      <c r="GO264"/>
      <c r="HH264" s="34" t="str">
        <f>IF(GX264&lt;&gt;"",((GY264*0.125)+((GZ264+HA264+HB264+HC264+HD264)*0.25)+((HE264+HF264+HG264)*1))/GX264,"")</f>
        <v/>
      </c>
    </row>
    <row r="265" spans="1:216" ht="15" hidden="1" customHeight="1" x14ac:dyDescent="0.35">
      <c r="A265" s="11" t="s">
        <v>1872</v>
      </c>
      <c r="B265" s="12" t="s">
        <v>1873</v>
      </c>
      <c r="C265" s="43">
        <v>43009</v>
      </c>
      <c r="E265" s="11" t="s">
        <v>1420</v>
      </c>
      <c r="F265" s="19" t="s">
        <v>1874</v>
      </c>
      <c r="G265" s="19" t="s">
        <v>1875</v>
      </c>
      <c r="H265" s="11" t="s">
        <v>1722</v>
      </c>
      <c r="I265" s="42">
        <v>84116</v>
      </c>
      <c r="J265" s="17">
        <v>35327</v>
      </c>
      <c r="K265" s="18">
        <f ca="1">IF(A265&lt;&gt;"",RANDBETWEEN(1,2000)," ")</f>
        <v>141</v>
      </c>
      <c r="L265" s="17" cm="1">
        <f t="array" ref="L265">IF(A265&lt;&gt;"",SUMPRODUCT(($E$2:$E$1303="Active") * (FK265 &gt;= $FM$2:$FM$1303) * (FK265 &lt;= $FN$2:$FN$1303) * (FL265 &gt;= $FO$2:$FO$1303) * (FL265 &lt;= $FP$2:$FP$1303)),"")</f>
        <v>3</v>
      </c>
      <c r="M265" s="17" cm="1">
        <f t="array" ref="M265">IF(A265&lt;&gt;"",SUMPRODUCT(($E$2:$E$1303="Active") * (FK265 &gt;= $FQ$2:$FQ$1303) * (FK265 &lt;= $FR$2:$FR$1303) * (FL265 &gt;= $FS$2:$FS$1303) * (FL265 &lt;= $FT$2:$FT$1303)),"")</f>
        <v>7</v>
      </c>
      <c r="Q265" s="11" t="s">
        <v>1876</v>
      </c>
      <c r="AA265" s="48">
        <v>2024</v>
      </c>
      <c r="AB265" s="43">
        <v>45838.604166666664</v>
      </c>
      <c r="AC265" s="63">
        <v>45658</v>
      </c>
      <c r="AD265" s="20"/>
      <c r="AF265" s="26"/>
      <c r="AG265" s="20"/>
      <c r="AI265" s="26">
        <v>911</v>
      </c>
      <c r="AN265" s="27" t="str">
        <f>IF(COUNT(DV265,ES265,FJ265,GK265,HH265)&gt;0,AVERAGE(DV265,ES265,FJ265,GK265,HH265),"")</f>
        <v/>
      </c>
      <c r="AO265" s="28">
        <f>IF((E265&lt;&gt;""),COUNTA(AP265:BW265)+COUNTIF(T265,"No"),"")</f>
        <v>0</v>
      </c>
      <c r="EA265" s="35"/>
      <c r="EJ265"/>
      <c r="EK265"/>
      <c r="EL265"/>
      <c r="EM265"/>
      <c r="EN265"/>
      <c r="EQ265"/>
      <c r="ER265"/>
      <c r="ES265" s="34" t="str">
        <f>IF(EI265&lt;&gt;"",((EJ265*0.125)+((EK265+EL265+EM265+EN265+EO265)*0.25)+((EP265+EQ265+ER265)*1))/EI265,"")</f>
        <v/>
      </c>
      <c r="ET265" s="20"/>
      <c r="FG265" s="20"/>
      <c r="FJ265" s="34" t="str">
        <f>IF(EZ265&lt;&gt;"",((FA265*0.125)+((FB265+FC265+FD265+FE265+FF265)*0.25)+((FG265+FH265+FI265)*1))/EZ265,"")</f>
        <v/>
      </c>
      <c r="FK265" s="39">
        <v>40.625061000000002</v>
      </c>
      <c r="FL265" s="39">
        <v>-111.966272</v>
      </c>
      <c r="FM265" s="39">
        <v>40.26323557617787</v>
      </c>
      <c r="FN265" s="39">
        <v>40.986886423822135</v>
      </c>
      <c r="FO265" s="39">
        <v>-112.44299376230846</v>
      </c>
      <c r="FP265" s="39">
        <v>-111.48955023769155</v>
      </c>
      <c r="FQ265" s="39">
        <v>39.901410152355737</v>
      </c>
      <c r="FR265" s="39">
        <v>41.348711847644267</v>
      </c>
      <c r="FS265" s="39">
        <v>-112.9197155246169</v>
      </c>
      <c r="FT265" s="39">
        <v>-111.0128284753831</v>
      </c>
      <c r="FU265" s="35"/>
      <c r="GK265" s="34" t="str">
        <f>IF(GA265&lt;&gt;"",((GB265*0.125)+((GC265+GD265+GE265+GF265+GG265)*0.25)+((GH265+GI265+GJ265)*1))/GA265,"")</f>
        <v/>
      </c>
      <c r="GL265"/>
      <c r="GM265"/>
      <c r="GN265"/>
      <c r="GO265"/>
      <c r="HH265" s="34" t="str">
        <f>IF(GX265&lt;&gt;"",((GY265*0.125)+((GZ265+HA265+HB265+HC265+HD265)*0.25)+((HE265+HF265+HG265)*1))/GX265,"")</f>
        <v/>
      </c>
    </row>
    <row r="266" spans="1:216" ht="15" hidden="1" customHeight="1" x14ac:dyDescent="0.35">
      <c r="A266" s="11" t="s">
        <v>1877</v>
      </c>
      <c r="B266" s="12" t="s">
        <v>677</v>
      </c>
      <c r="C266" s="13" t="s">
        <v>1711</v>
      </c>
      <c r="D266" s="13"/>
      <c r="E266" s="14" t="s">
        <v>1420</v>
      </c>
      <c r="F266" s="15"/>
      <c r="G266" s="15"/>
      <c r="H266" s="14"/>
      <c r="I266" s="16"/>
      <c r="J266" s="65"/>
      <c r="K266" s="18">
        <f ca="1">IF(A266&lt;&gt;"",RANDBETWEEN(1,2000)," ")</f>
        <v>814</v>
      </c>
      <c r="L266" s="17" cm="1">
        <f t="array" ref="L266">IF(A266&lt;&gt;"",SUMPRODUCT(($E$2:$E$1303="Active") * (FK266 &gt;= $FM$2:$FM$1303) * (FK266 &lt;= $FN$2:$FN$1303) * (FL266 &gt;= $FO$2:$FO$1303) * (FL266 &lt;= $FP$2:$FP$1303)),"")</f>
        <v>0</v>
      </c>
      <c r="M266" s="17" cm="1">
        <f t="array" ref="M266">IF(A266&lt;&gt;"",SUMPRODUCT(($E$2:$E$1303="Active") * (FK266 &gt;= $FQ$2:$FQ$1303) * (FK266 &lt;= $FR$2:$FR$1303) * (FL266 &gt;= $FS$2:$FS$1303) * (FL266 &lt;= $FT$2:$FT$1303)),"")</f>
        <v>0</v>
      </c>
      <c r="N266" s="14"/>
      <c r="O266" s="14"/>
      <c r="P266" s="15"/>
      <c r="Q266" s="14"/>
      <c r="R266" s="15"/>
      <c r="S266" s="14" t="s">
        <v>223</v>
      </c>
      <c r="U266" s="21"/>
      <c r="V266" s="22"/>
      <c r="W266" s="22"/>
      <c r="X266" s="22"/>
      <c r="Y266" s="22"/>
      <c r="Z266" s="22"/>
      <c r="AA266" s="48">
        <v>2024</v>
      </c>
      <c r="AB266" s="43">
        <v>45838.625</v>
      </c>
      <c r="AC266" s="63">
        <v>45658</v>
      </c>
      <c r="AD266" s="25">
        <v>0</v>
      </c>
      <c r="AE266" s="25">
        <v>0</v>
      </c>
      <c r="AF266" s="66"/>
      <c r="AG266" s="20"/>
      <c r="AI266" s="26">
        <v>124</v>
      </c>
      <c r="AN266" s="27" t="str">
        <f>IF(COUNT(DV266,ES266,FJ266,GK266,HH266)&gt;0,AVERAGE(DV266,ES266,FJ266,GK266,HH266),"")</f>
        <v/>
      </c>
      <c r="AO266" s="28">
        <f>IF((E266&lt;&gt;""),COUNTA(AP266:BW266)+COUNTIF(T266,"No"),"")</f>
        <v>1</v>
      </c>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t="s">
        <v>224</v>
      </c>
      <c r="BQ266" s="29"/>
      <c r="BR266" s="29"/>
      <c r="BS266" s="29"/>
      <c r="BT266" s="29"/>
      <c r="BU266" s="29"/>
      <c r="BV266" s="29"/>
      <c r="BW266" s="29"/>
      <c r="BX266" s="30">
        <v>43900</v>
      </c>
      <c r="BY266" s="30">
        <v>43914</v>
      </c>
      <c r="BZ266" s="14" t="s">
        <v>228</v>
      </c>
      <c r="CA266" s="30">
        <v>43978</v>
      </c>
      <c r="CB266" s="14" t="s">
        <v>227</v>
      </c>
      <c r="CC266" s="31">
        <v>43991</v>
      </c>
      <c r="CD266" s="32" t="s">
        <v>226</v>
      </c>
      <c r="CE266" s="33" t="s">
        <v>282</v>
      </c>
      <c r="CF266" s="33" t="s">
        <v>247</v>
      </c>
      <c r="CG266" s="29">
        <v>23</v>
      </c>
      <c r="CH266" s="29">
        <v>1</v>
      </c>
      <c r="CI266" s="29">
        <v>1</v>
      </c>
      <c r="CJ266" s="29">
        <v>7</v>
      </c>
      <c r="CK266" s="29">
        <v>0</v>
      </c>
      <c r="CL266" s="29">
        <v>0</v>
      </c>
      <c r="CM266" s="29">
        <v>0</v>
      </c>
      <c r="CN266" s="34">
        <f>IF(CJ266&gt;0,((CK266*0.125)+(CL266*0.25)+(CM266*1))/CJ266,"")</f>
        <v>0</v>
      </c>
      <c r="CR266" s="35"/>
      <c r="DH266" s="37" t="str">
        <f>IF(DB266&lt;&gt;"",((DC266*0.125)+(DD266*0.25)+(DE266*0.25)+(DF266*1)+(DG266*1))/DB266,"")</f>
        <v/>
      </c>
      <c r="DV266" s="37" t="str" cm="1">
        <f t="array" ref="DV266">IF(AND(DI266:DP266&lt;&gt;""),((DQ266*0.125)+(DR266*0.25)+(DS266*0.25)+(DT266*1)+(DU266*1))/DP266,"")</f>
        <v/>
      </c>
      <c r="EA266" s="35"/>
      <c r="EB266" s="21"/>
      <c r="EJ266"/>
      <c r="EK266"/>
      <c r="EL266"/>
      <c r="EM266"/>
      <c r="EN266"/>
      <c r="EO266"/>
      <c r="EP266"/>
      <c r="EQ266"/>
      <c r="ER266"/>
      <c r="ES266" s="34" t="str">
        <f>IF(EI266&lt;&gt;"",((EJ266*0.125)+((EK266+EL266+EM266+EN266+EO266)*0.25)+((EP266+EQ266+ER266)*1))/EI266,"")</f>
        <v/>
      </c>
      <c r="ET266" s="20"/>
      <c r="FG266" s="20"/>
      <c r="FJ266" s="34" t="str">
        <f>IF(EZ266&lt;&gt;"",((FA266*0.125)+((FB266+FC266+FD266+FE266+FF266)*0.25)+((FG266+FH266+FI266)*1))/EZ266,"")</f>
        <v/>
      </c>
      <c r="FK266" s="39"/>
      <c r="FL266" s="39"/>
      <c r="FM266" s="39">
        <v>-0.36182542382213245</v>
      </c>
      <c r="FN266" s="39">
        <v>0.36182542382213245</v>
      </c>
      <c r="FO266" s="39">
        <v>-0.36182542382213245</v>
      </c>
      <c r="FP266" s="39">
        <v>0.36182542382213245</v>
      </c>
      <c r="FQ266" s="39">
        <v>-0.72365084764426491</v>
      </c>
      <c r="FR266" s="39">
        <v>0.72365084764426491</v>
      </c>
      <c r="FS266" s="39">
        <v>-0.72365084764426491</v>
      </c>
      <c r="FT266" s="39">
        <v>0.72365084764426491</v>
      </c>
      <c r="FU266" s="35"/>
      <c r="GK266" s="34" t="str">
        <f>IF(GA266&lt;&gt;"",((GB266*0.125)+((GC266+GD266+GE266+GF266+GG266)*0.25)+((GH266+GI266+GJ266)*1))/GA266,"")</f>
        <v/>
      </c>
      <c r="GL266"/>
      <c r="GM266"/>
      <c r="GN266"/>
      <c r="GO266"/>
      <c r="HH266" s="34" t="str">
        <f>IF(GX266&lt;&gt;"",((GY266*0.125)+((GZ266+HA266+HB266+HC266+HD266)*0.25)+((HE266+HF266+HG266)*1))/GX266,"")</f>
        <v/>
      </c>
    </row>
    <row r="267" spans="1:216" ht="15" hidden="1" customHeight="1" x14ac:dyDescent="0.35">
      <c r="A267" s="11" t="s">
        <v>1878</v>
      </c>
      <c r="B267" s="12" t="s">
        <v>1879</v>
      </c>
      <c r="C267" s="43">
        <v>44705</v>
      </c>
      <c r="D267" s="13">
        <v>45853</v>
      </c>
      <c r="E267" s="11" t="s">
        <v>1420</v>
      </c>
      <c r="F267" s="19" t="s">
        <v>1880</v>
      </c>
      <c r="G267" s="19" t="s">
        <v>1881</v>
      </c>
      <c r="H267" s="11" t="s">
        <v>1512</v>
      </c>
      <c r="I267" s="42">
        <v>21244</v>
      </c>
      <c r="J267" s="17">
        <v>38015</v>
      </c>
      <c r="K267" s="18">
        <f ca="1">IF(A267&lt;&gt;"",RANDBETWEEN(1,2000)," ")</f>
        <v>841</v>
      </c>
      <c r="L267" s="17" cm="1">
        <f t="array" ref="L267">IF(A267&lt;&gt;"",SUMPRODUCT(($E$2:$E$1303="Active") * (FK267 &gt;= $FM$2:$FM$1303) * (FK267 &lt;= $FN$2:$FN$1303) * (FL267 &gt;= $FO$2:$FO$1303) * (FL267 &lt;= $FP$2:$FP$1303)),"")</f>
        <v>2</v>
      </c>
      <c r="M267" s="17" cm="1">
        <f t="array" ref="M267">IF(A267&lt;&gt;"",SUMPRODUCT(($E$2:$E$1303="Active") * (FK267 &gt;= $FQ$2:$FQ$1303) * (FK267 &lt;= $FR$2:$FR$1303) * (FL267 &gt;= $FS$2:$FS$1303) * (FL267 &lt;= $FT$2:$FT$1303)),"")</f>
        <v>6</v>
      </c>
      <c r="N267" s="11" t="s">
        <v>287</v>
      </c>
      <c r="O267" s="11" t="s">
        <v>242</v>
      </c>
      <c r="P267" s="19" t="s">
        <v>1758</v>
      </c>
      <c r="Q267" s="11" t="s">
        <v>1759</v>
      </c>
      <c r="R267" s="19" t="s">
        <v>1760</v>
      </c>
      <c r="S267" s="11" t="s">
        <v>224</v>
      </c>
      <c r="T267" s="20" t="s">
        <v>224</v>
      </c>
      <c r="U267" s="21"/>
      <c r="V267" s="22"/>
      <c r="W267" s="22"/>
      <c r="X267" s="22"/>
      <c r="Y267" s="22"/>
      <c r="Z267" s="22"/>
      <c r="AA267" s="48"/>
      <c r="AB267" s="43">
        <v>45838.625</v>
      </c>
      <c r="AC267" s="63">
        <v>45839</v>
      </c>
      <c r="AD267" s="25">
        <v>0</v>
      </c>
      <c r="AE267" s="25">
        <v>0</v>
      </c>
      <c r="AF267" s="26">
        <v>142</v>
      </c>
      <c r="AG267" s="20">
        <v>336</v>
      </c>
      <c r="AH267" s="22">
        <v>458</v>
      </c>
      <c r="AI267" s="26">
        <v>240</v>
      </c>
      <c r="AN267" s="27">
        <f>IF(COUNT(DV267,ES267,FJ267,GK267,HH267)&gt;0,AVERAGE(DV267,ES267,FJ267,GK267,HH267),"")</f>
        <v>0.27809523809523812</v>
      </c>
      <c r="AO267" s="28">
        <f>IF((E267&lt;&gt;""),COUNTA(AP267:BW267)+COUNTIF(T267,"No"),"")</f>
        <v>1</v>
      </c>
      <c r="BT267" s="20" t="s">
        <v>1113</v>
      </c>
      <c r="CN267" s="34" t="str">
        <f>IF(CJ267&gt;0,((CK267*0.125)+(CL267*0.25)+(CM267*1))/CJ267,"")</f>
        <v/>
      </c>
      <c r="CS267" s="20" t="s">
        <v>323</v>
      </c>
      <c r="CT267" s="35" t="s">
        <v>323</v>
      </c>
      <c r="DH267" s="37" t="str">
        <f>IF(DB267&gt;0,((DC267*0.125)+(DD267*0.25)+(DE267*0.25)+(DF267*1)+(DG267*1))/DB267,"")</f>
        <v/>
      </c>
      <c r="DJ267" s="20" t="s">
        <v>248</v>
      </c>
      <c r="DK267" s="20" t="s">
        <v>235</v>
      </c>
      <c r="DL267" s="20" t="s">
        <v>234</v>
      </c>
      <c r="DM267" s="20">
        <v>0</v>
      </c>
      <c r="DN267" s="20">
        <v>0</v>
      </c>
      <c r="DO267" s="20">
        <v>0</v>
      </c>
      <c r="DP267" s="20">
        <v>0</v>
      </c>
      <c r="DQ267" s="20">
        <v>0</v>
      </c>
      <c r="DR267" s="20">
        <v>0</v>
      </c>
      <c r="DS267" s="20">
        <v>0</v>
      </c>
      <c r="DT267" s="20">
        <v>0</v>
      </c>
      <c r="DU267" s="20">
        <v>0</v>
      </c>
      <c r="DW267" s="35">
        <v>45153</v>
      </c>
      <c r="DX267" s="35">
        <v>45163</v>
      </c>
      <c r="DY267" s="20" t="s">
        <v>237</v>
      </c>
      <c r="DZ267" s="35">
        <v>45166</v>
      </c>
      <c r="EA267" s="35" t="s">
        <v>232</v>
      </c>
      <c r="EB267" s="38">
        <v>45170</v>
      </c>
      <c r="EC267" s="35">
        <v>45107</v>
      </c>
      <c r="ED267" s="20" t="s">
        <v>228</v>
      </c>
      <c r="EE267" s="20" t="s">
        <v>247</v>
      </c>
      <c r="EF267" s="20">
        <v>118</v>
      </c>
      <c r="EG267" s="20">
        <v>5</v>
      </c>
      <c r="EH267" s="20">
        <v>5</v>
      </c>
      <c r="EI267" s="20">
        <v>21</v>
      </c>
      <c r="EJ267" s="20">
        <v>0</v>
      </c>
      <c r="EK267" s="20">
        <v>0</v>
      </c>
      <c r="EL267" s="20">
        <v>0</v>
      </c>
      <c r="EM267" s="20">
        <v>1</v>
      </c>
      <c r="EN267" s="20">
        <v>0</v>
      </c>
      <c r="EO267" s="20">
        <v>0</v>
      </c>
      <c r="EP267" s="20">
        <v>0</v>
      </c>
      <c r="EQ267" s="20">
        <v>2</v>
      </c>
      <c r="ER267" s="20">
        <v>4</v>
      </c>
      <c r="ES267" s="46">
        <f>IF(EI267&lt;&gt;"",((EJ267*0.125)+((EK267+EL267+EM267+EN267+EO267)*0.25)+((EP267+EQ267+ER267)*1))/EI267,"")</f>
        <v>0.29761904761904762</v>
      </c>
      <c r="ET267" s="35">
        <v>45338</v>
      </c>
      <c r="EU267" s="20" t="s">
        <v>248</v>
      </c>
      <c r="EV267" s="20" t="s">
        <v>247</v>
      </c>
      <c r="EW267" s="20">
        <v>190</v>
      </c>
      <c r="EX267" s="20">
        <v>6</v>
      </c>
      <c r="EY267" s="20">
        <v>6</v>
      </c>
      <c r="EZ267" s="28">
        <v>15</v>
      </c>
      <c r="FA267" s="20">
        <v>0</v>
      </c>
      <c r="FB267" s="20">
        <v>1</v>
      </c>
      <c r="FC267" s="20">
        <v>0</v>
      </c>
      <c r="FD267" s="20">
        <v>0</v>
      </c>
      <c r="FE267" s="20">
        <v>0</v>
      </c>
      <c r="FF267" s="20">
        <v>0</v>
      </c>
      <c r="FG267" s="20">
        <v>1</v>
      </c>
      <c r="FH267" s="20">
        <v>2</v>
      </c>
      <c r="FI267" s="20">
        <v>3</v>
      </c>
      <c r="FJ267" s="46">
        <f>IF(EZ267&lt;&gt;"",((FA267*0.125)+((FB267+FC267+FD267+FE267+FF267)*0.25)+((FG267+FH267+FI267)*1))/EZ267,"")</f>
        <v>0.41666666666666669</v>
      </c>
      <c r="FK267" s="39">
        <v>39.333481999999997</v>
      </c>
      <c r="FL267" s="39">
        <v>-76.784446000000003</v>
      </c>
      <c r="FM267" s="39">
        <v>38.971656576177864</v>
      </c>
      <c r="FN267" s="39">
        <v>39.695307423822129</v>
      </c>
      <c r="FO267" s="39">
        <v>-77.252241063924089</v>
      </c>
      <c r="FP267" s="39">
        <v>-76.316650936075916</v>
      </c>
      <c r="FQ267" s="39">
        <v>38.609831152355731</v>
      </c>
      <c r="FR267" s="39">
        <v>40.057132847644262</v>
      </c>
      <c r="FS267" s="39">
        <v>-77.720036127848161</v>
      </c>
      <c r="FT267" s="39">
        <v>-75.848855872151844</v>
      </c>
      <c r="FU267" s="35">
        <v>45693</v>
      </c>
      <c r="FV267" s="20" t="s">
        <v>248</v>
      </c>
      <c r="FW267" s="20" t="s">
        <v>247</v>
      </c>
      <c r="FX267" s="20">
        <v>232</v>
      </c>
      <c r="FY267" s="20">
        <v>7</v>
      </c>
      <c r="FZ267" s="20">
        <v>7</v>
      </c>
      <c r="GA267" s="20">
        <v>25</v>
      </c>
      <c r="GB267" s="20">
        <v>0</v>
      </c>
      <c r="GC267" s="20">
        <v>0</v>
      </c>
      <c r="GD267" s="20">
        <v>0</v>
      </c>
      <c r="GE267" s="20">
        <v>0</v>
      </c>
      <c r="GF267" s="20">
        <v>0</v>
      </c>
      <c r="GG267" s="20">
        <v>0</v>
      </c>
      <c r="GH267" s="20">
        <v>1</v>
      </c>
      <c r="GI267" s="20">
        <v>1</v>
      </c>
      <c r="GJ267" s="20">
        <v>1</v>
      </c>
      <c r="GK267" s="34">
        <f>IF(GA267&lt;&gt;"",((GB267*0.125)+((GC267+GD267+GE267+GF267+GG267)*0.25)+((GH267+GI267+GJ267)*1))/GA267,"")</f>
        <v>0.12</v>
      </c>
      <c r="GN267"/>
      <c r="GO267" s="64"/>
      <c r="GP267" s="20" t="s">
        <v>232</v>
      </c>
      <c r="HH267" s="34" t="str">
        <f>IF(GX267&lt;&gt;"",((GY267*0.125)+((GZ267+HA267+HB267+HC267+HD267)*0.25)+((HE267+HF267+HG267)*1))/GX267,"")</f>
        <v/>
      </c>
    </row>
    <row r="268" spans="1:216" ht="15" hidden="1" customHeight="1" x14ac:dyDescent="0.35">
      <c r="A268" s="11" t="s">
        <v>1882</v>
      </c>
      <c r="B268" s="12" t="s">
        <v>1883</v>
      </c>
      <c r="C268" s="13">
        <v>43829</v>
      </c>
      <c r="D268" s="13">
        <v>44749</v>
      </c>
      <c r="E268" s="14" t="s">
        <v>1420</v>
      </c>
      <c r="F268" s="15" t="s">
        <v>1884</v>
      </c>
      <c r="G268" s="15" t="s">
        <v>1885</v>
      </c>
      <c r="H268" s="14" t="s">
        <v>1528</v>
      </c>
      <c r="I268" s="16">
        <v>45226</v>
      </c>
      <c r="J268" s="17">
        <v>5687</v>
      </c>
      <c r="K268" s="18">
        <f ca="1">IF(A268&lt;&gt;"",RANDBETWEEN(1,2000)," ")</f>
        <v>723</v>
      </c>
      <c r="L268" s="17" cm="1">
        <f t="array" ref="L268">IF(A268&lt;&gt;"",SUMPRODUCT(($E$2:$E$1303="Active") * (FK268 &gt;= $FM$2:$FM$1303) * (FK268 &lt;= $FN$2:$FN$1303) * (FL268 &gt;= $FO$2:$FO$1303) * (FL268 &lt;= $FP$2:$FP$1303)),"")</f>
        <v>3</v>
      </c>
      <c r="M268" s="17" cm="1">
        <f t="array" ref="M268">IF(A268&lt;&gt;"",SUMPRODUCT(($E$2:$E$1303="Active") * (FK268 &gt;= $FQ$2:$FQ$1303) * (FK268 &lt;= $FR$2:$FR$1303) * (FL268 &gt;= $FS$2:$FS$1303) * (FL268 &lt;= $FT$2:$FT$1303)),"")</f>
        <v>5</v>
      </c>
      <c r="N268" s="14" t="s">
        <v>287</v>
      </c>
      <c r="O268" s="14" t="s">
        <v>242</v>
      </c>
      <c r="P268" s="15" t="s">
        <v>1886</v>
      </c>
      <c r="Q268" s="14" t="s">
        <v>1887</v>
      </c>
      <c r="R268" s="15" t="s">
        <v>1888</v>
      </c>
      <c r="S268" s="14" t="s">
        <v>224</v>
      </c>
      <c r="T268" s="20" t="s">
        <v>224</v>
      </c>
      <c r="U268" s="21"/>
      <c r="V268" s="22"/>
      <c r="W268" s="22"/>
      <c r="X268" s="22"/>
      <c r="Y268" s="22"/>
      <c r="Z268" s="22"/>
      <c r="AA268" s="48">
        <v>2024</v>
      </c>
      <c r="AB268" s="43">
        <v>45838.625</v>
      </c>
      <c r="AC268" s="63">
        <v>45658</v>
      </c>
      <c r="AD268" s="25">
        <v>397</v>
      </c>
      <c r="AE268" s="25">
        <v>381</v>
      </c>
      <c r="AF268" s="26">
        <v>331</v>
      </c>
      <c r="AG268" s="20">
        <v>528</v>
      </c>
      <c r="AI268" s="26">
        <v>647</v>
      </c>
      <c r="AN268" s="27">
        <f>IF(COUNT(DV268,ES268,FJ268,GK268,HH268)&gt;0,AVERAGE(DV268,ES268,FJ268,GK268,HH268),"")</f>
        <v>0</v>
      </c>
      <c r="AO268" s="28">
        <f>IF((E268&lt;&gt;""),COUNTA(AP268:BW268)+COUNTIF(T268,"No"),"")</f>
        <v>0</v>
      </c>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29"/>
      <c r="BT268" s="29"/>
      <c r="BU268" s="29"/>
      <c r="BV268" s="29"/>
      <c r="BW268" s="29"/>
      <c r="BX268" s="30">
        <v>44102</v>
      </c>
      <c r="BY268" s="30">
        <v>44113</v>
      </c>
      <c r="BZ268" s="14" t="s">
        <v>226</v>
      </c>
      <c r="CA268" s="30">
        <v>44116</v>
      </c>
      <c r="CB268" s="14" t="s">
        <v>227</v>
      </c>
      <c r="CC268" s="31">
        <v>43808</v>
      </c>
      <c r="CD268" s="32" t="s">
        <v>226</v>
      </c>
      <c r="CE268" s="33" t="s">
        <v>291</v>
      </c>
      <c r="CF268" s="33" t="s">
        <v>292</v>
      </c>
      <c r="CG268" s="29">
        <v>263</v>
      </c>
      <c r="CH268" s="29">
        <v>2</v>
      </c>
      <c r="CI268" s="29">
        <v>2</v>
      </c>
      <c r="CJ268" s="29">
        <v>13</v>
      </c>
      <c r="CK268" s="29">
        <v>1</v>
      </c>
      <c r="CL268" s="29">
        <v>0</v>
      </c>
      <c r="CM268" s="29">
        <v>3</v>
      </c>
      <c r="CN268" s="34">
        <f>IF(CJ268&gt;0,((CK268*0.125)+(CL268*0.25)+(CM268*1))/CJ268,"")</f>
        <v>0.24038461538461539</v>
      </c>
      <c r="CO268" s="35">
        <v>44419</v>
      </c>
      <c r="CP268" s="35">
        <v>44428</v>
      </c>
      <c r="CQ268" s="20" t="s">
        <v>1889</v>
      </c>
      <c r="CR268" s="35">
        <v>44440</v>
      </c>
      <c r="CS268" s="20" t="s">
        <v>232</v>
      </c>
      <c r="CT268" s="35">
        <v>44432</v>
      </c>
      <c r="CU268" s="35">
        <v>44440</v>
      </c>
      <c r="CV268" s="20" t="s">
        <v>228</v>
      </c>
      <c r="CW268" s="20" t="s">
        <v>233</v>
      </c>
      <c r="CX268" s="11" t="s">
        <v>234</v>
      </c>
      <c r="CY268" s="20">
        <v>145</v>
      </c>
      <c r="CZ268" s="36">
        <v>2</v>
      </c>
      <c r="DA268" s="36">
        <v>2</v>
      </c>
      <c r="DB268" s="36">
        <v>10</v>
      </c>
      <c r="DC268" s="36">
        <v>0</v>
      </c>
      <c r="DD268" s="36">
        <v>0</v>
      </c>
      <c r="DE268" s="36">
        <v>0</v>
      </c>
      <c r="DF268" s="36">
        <v>0</v>
      </c>
      <c r="DG268" s="36">
        <v>1</v>
      </c>
      <c r="DH268" s="37">
        <f>IF(DB268&lt;&gt;"",((DC268*0.125)+(DD268*0.25)+(DE268*0.25)+(DF268*1)+(DG268*1))/DB268,"")</f>
        <v>0.1</v>
      </c>
      <c r="DI268" s="35">
        <v>44592</v>
      </c>
      <c r="DJ268" s="20" t="s">
        <v>228</v>
      </c>
      <c r="DK268" s="20" t="s">
        <v>294</v>
      </c>
      <c r="DL268" s="20" t="s">
        <v>247</v>
      </c>
      <c r="DM268" s="20">
        <v>236</v>
      </c>
      <c r="DN268" s="20">
        <v>2</v>
      </c>
      <c r="DO268" s="20">
        <v>2</v>
      </c>
      <c r="DP268" s="20">
        <v>10</v>
      </c>
      <c r="DQ268" s="20">
        <v>0</v>
      </c>
      <c r="DR268" s="20">
        <v>0</v>
      </c>
      <c r="DS268" s="20">
        <v>0</v>
      </c>
      <c r="DT268" s="20">
        <v>0</v>
      </c>
      <c r="DU268" s="20">
        <v>0</v>
      </c>
      <c r="DV268" s="37" cm="1">
        <f t="array" ref="DV268">IF(AND(DI268:DP268&lt;&gt;""),((DQ268*0.125)+(DR268*0.25)+(DS268*0.25)+(DT268*1)+(DU268*1))/DP268,"")</f>
        <v>0</v>
      </c>
      <c r="EA268" s="35" t="s">
        <v>232</v>
      </c>
      <c r="EB268" s="21"/>
      <c r="EJ268"/>
      <c r="EK268"/>
      <c r="EL268"/>
      <c r="EM268"/>
      <c r="EN268"/>
      <c r="EO268"/>
      <c r="EP268"/>
      <c r="EQ268"/>
      <c r="ER268"/>
      <c r="ES268" s="34" t="str">
        <f>IF(EI268&lt;&gt;"",((EJ268*0.125)+((EK268+EL268+EM268+EN268+EO268)*0.25)+((EP268+EQ268+ER268)*1))/EI268,"")</f>
        <v/>
      </c>
      <c r="ET268" s="35">
        <v>45610</v>
      </c>
      <c r="EU268" s="20" t="s">
        <v>248</v>
      </c>
      <c r="EV268" s="20" t="s">
        <v>234</v>
      </c>
      <c r="EW268" s="20">
        <v>308</v>
      </c>
      <c r="EX268" s="20">
        <v>2</v>
      </c>
      <c r="EY268" s="20">
        <v>2</v>
      </c>
      <c r="EZ268" s="20">
        <v>25</v>
      </c>
      <c r="FA268" s="20">
        <v>0</v>
      </c>
      <c r="FB268" s="20">
        <v>0</v>
      </c>
      <c r="FC268" s="20">
        <v>0</v>
      </c>
      <c r="FD268" s="20">
        <v>0</v>
      </c>
      <c r="FE268" s="20">
        <v>0</v>
      </c>
      <c r="FF268" s="20">
        <v>0</v>
      </c>
      <c r="FG268" s="20">
        <v>0</v>
      </c>
      <c r="FH268" s="20">
        <v>0</v>
      </c>
      <c r="FI268" s="20">
        <v>0</v>
      </c>
      <c r="FJ268" s="34">
        <f>IF(EZ268&lt;&gt;"",((FA268*0.125)+((FB268+FC268+FD268+FE268+FF268)*0.25)+((FG268+FH268+FI268)*1))/EZ268,"")</f>
        <v>0</v>
      </c>
      <c r="FK268" s="39">
        <v>39.106323000000003</v>
      </c>
      <c r="FL268" s="39">
        <v>-84.418373000000003</v>
      </c>
      <c r="FM268" s="39">
        <v>38.744497576177871</v>
      </c>
      <c r="FN268" s="39">
        <v>39.468148423822136</v>
      </c>
      <c r="FO268" s="39">
        <v>-84.884656814854196</v>
      </c>
      <c r="FP268" s="39">
        <v>-83.952089185145809</v>
      </c>
      <c r="FQ268" s="39">
        <v>38.382672152355738</v>
      </c>
      <c r="FR268" s="39">
        <v>39.829973847644268</v>
      </c>
      <c r="FS268" s="39">
        <v>-85.350940629708376</v>
      </c>
      <c r="FT268" s="39">
        <v>-83.485805370291629</v>
      </c>
      <c r="FU268" s="35"/>
      <c r="GK268" s="34" t="str">
        <f>IF(GA268&lt;&gt;"",((GB268*0.125)+((GC268+GD268+GE268+GF268+GG268)*0.25)+((GH268+GI268+GJ268)*1))/GA268,"")</f>
        <v/>
      </c>
      <c r="GL268"/>
      <c r="GM268"/>
      <c r="GN268"/>
      <c r="GO268"/>
      <c r="HH268" s="34" t="str">
        <f>IF(GX268&lt;&gt;"",((GY268*0.125)+((GZ268+HA268+HB268+HC268+HD268)*0.25)+((HE268+HF268+HG268)*1))/GX268,"")</f>
        <v/>
      </c>
    </row>
    <row r="269" spans="1:216" ht="15" hidden="1" customHeight="1" x14ac:dyDescent="0.35">
      <c r="A269" s="11" t="s">
        <v>1877</v>
      </c>
      <c r="B269" s="12" t="s">
        <v>677</v>
      </c>
      <c r="C269" s="43">
        <v>43009</v>
      </c>
      <c r="E269" s="11" t="s">
        <v>1420</v>
      </c>
      <c r="F269" s="19" t="s">
        <v>1890</v>
      </c>
      <c r="G269" s="19" t="s">
        <v>679</v>
      </c>
      <c r="H269" s="11" t="s">
        <v>591</v>
      </c>
      <c r="I269" s="42">
        <v>95301</v>
      </c>
      <c r="J269" s="17">
        <v>40886</v>
      </c>
      <c r="K269" s="18">
        <f ca="1">IF(A269&lt;&gt;"",RANDBETWEEN(1,2000)," ")</f>
        <v>349</v>
      </c>
      <c r="L269" s="17" cm="1">
        <f t="array" ref="L269">IF(A269&lt;&gt;"",SUMPRODUCT(($E$2:$E$1303="Active") * (FK269 &gt;= $FM$2:$FM$1303) * (FK269 &lt;= $FN$2:$FN$1303) * (FL269 &gt;= $FO$2:$FO$1303) * (FL269 &lt;= $FP$2:$FP$1303)),"")</f>
        <v>1</v>
      </c>
      <c r="M269" s="17" cm="1">
        <f t="array" ref="M269">IF(A269&lt;&gt;"",SUMPRODUCT(($E$2:$E$1303="Active") * (FK269 &gt;= $FQ$2:$FQ$1303) * (FK269 &lt;= $FR$2:$FR$1303) * (FL269 &gt;= $FS$2:$FS$1303) * (FL269 &lt;= $FT$2:$FT$1303)),"")</f>
        <v>2</v>
      </c>
      <c r="Q269" s="11" t="s">
        <v>681</v>
      </c>
      <c r="AA269" s="48">
        <v>2024</v>
      </c>
      <c r="AB269" s="43">
        <v>45838.625</v>
      </c>
      <c r="AC269" s="63">
        <v>45658</v>
      </c>
      <c r="AF269" s="26"/>
      <c r="AG269" s="20"/>
      <c r="AI269" s="26">
        <v>124</v>
      </c>
      <c r="AN269" s="27" t="str">
        <f>IF(COUNT(DV269,ES269,FJ269,GK269,HH269)&gt;0,AVERAGE(DV269,ES269,FJ269,GK269,HH269),"")</f>
        <v/>
      </c>
      <c r="AO269" s="28">
        <f>IF((E269&lt;&gt;""),COUNTA(AP269:BW269)+COUNTIF(T269,"No"),"")</f>
        <v>0</v>
      </c>
      <c r="EA269" s="35"/>
      <c r="EJ269"/>
      <c r="EK269"/>
      <c r="EL269"/>
      <c r="EM269"/>
      <c r="EN269"/>
      <c r="EQ269"/>
      <c r="ER269"/>
      <c r="ES269" s="34" t="str">
        <f>IF(EI269&lt;&gt;"",((EJ269*0.125)+((EK269+EL269+EM269+EN269+EO269)*0.25)+((EP269+EQ269+ER269)*1))/EI269,"")</f>
        <v/>
      </c>
      <c r="ET269" s="20"/>
      <c r="FG269" s="20"/>
      <c r="FJ269" s="34" t="str">
        <f>IF(EZ269&lt;&gt;"",((FA269*0.125)+((FB269+FC269+FD269+FE269+FF269)*0.25)+((FG269+FH269+FI269)*1))/EZ269,"")</f>
        <v/>
      </c>
      <c r="FK269" s="39">
        <v>37.293140000000001</v>
      </c>
      <c r="FL269" s="39">
        <v>-120.645957</v>
      </c>
      <c r="FM269" s="39">
        <v>36.931314576177869</v>
      </c>
      <c r="FN269" s="39">
        <v>37.654965423822134</v>
      </c>
      <c r="FO269" s="39">
        <v>-121.10077093939007</v>
      </c>
      <c r="FP269" s="39">
        <v>-120.19114306060992</v>
      </c>
      <c r="FQ269" s="39">
        <v>36.569489152355736</v>
      </c>
      <c r="FR269" s="39">
        <v>38.016790847644266</v>
      </c>
      <c r="FS269" s="39">
        <v>-121.55558487878015</v>
      </c>
      <c r="FT269" s="39">
        <v>-119.73632912121984</v>
      </c>
      <c r="FU269" s="35"/>
      <c r="GK269" s="34" t="str">
        <f>IF(GA269&lt;&gt;"",((GB269*0.125)+((GC269+GD269+GE269+GF269+GG269)*0.25)+((GH269+GI269+GJ269)*1))/GA269,"")</f>
        <v/>
      </c>
      <c r="GL269"/>
      <c r="GM269"/>
      <c r="GN269"/>
      <c r="GO269"/>
      <c r="HH269" s="34" t="str">
        <f>IF(GX269&lt;&gt;"",((GY269*0.125)+((GZ269+HA269+HB269+HC269+HD269)*0.25)+((HE269+HF269+HG269)*1))/GX269,"")</f>
        <v/>
      </c>
    </row>
    <row r="270" spans="1:216" ht="15" hidden="1" customHeight="1" x14ac:dyDescent="0.35">
      <c r="A270" s="11" t="s">
        <v>1891</v>
      </c>
      <c r="B270" s="12" t="s">
        <v>1892</v>
      </c>
      <c r="C270" s="43">
        <v>45743</v>
      </c>
      <c r="D270" s="13">
        <v>45853</v>
      </c>
      <c r="E270" s="11" t="s">
        <v>1420</v>
      </c>
      <c r="F270" s="19" t="s">
        <v>1893</v>
      </c>
      <c r="G270" s="19" t="s">
        <v>1207</v>
      </c>
      <c r="H270" s="11" t="s">
        <v>1033</v>
      </c>
      <c r="I270" s="42">
        <v>33617</v>
      </c>
      <c r="J270" s="17">
        <v>48267</v>
      </c>
      <c r="K270" s="18">
        <f ca="1">IF(A270&lt;&gt;"",RANDBETWEEN(1,2000)," ")</f>
        <v>573</v>
      </c>
      <c r="L270" s="17" cm="1">
        <f t="array" ref="L270">IF(A270&lt;&gt;"",SUMPRODUCT(($E$2:$E$1303="Active") * (FK270 &gt;= $FM$2:$FM$1303) * (FK270 &lt;= $FN$2:$FN$1303) * (FL270 &gt;= $FO$2:$FO$1303) * (FL270 &lt;= $FP$2:$FP$1303)),"")</f>
        <v>8</v>
      </c>
      <c r="M270" s="17" cm="1">
        <f t="array" ref="M270">IF(A270&lt;&gt;"",SUMPRODUCT(($E$2:$E$1303="Active") * (FK270 &gt;= $FQ$2:$FQ$1303) * (FK270 &lt;= $FR$2:$FR$1303) * (FL270 &gt;= $FS$2:$FS$1303) * (FL270 &lt;= $FT$2:$FT$1303)),"")</f>
        <v>10</v>
      </c>
      <c r="N270" s="11" t="s">
        <v>242</v>
      </c>
      <c r="O270" s="11" t="s">
        <v>218</v>
      </c>
      <c r="P270" s="19" t="s">
        <v>1758</v>
      </c>
      <c r="Q270" s="11" t="s">
        <v>1759</v>
      </c>
      <c r="R270" s="19" t="s">
        <v>1860</v>
      </c>
      <c r="S270" s="11" t="s">
        <v>224</v>
      </c>
      <c r="T270" s="20" t="s">
        <v>224</v>
      </c>
      <c r="AA270" s="48" t="s">
        <v>274</v>
      </c>
      <c r="AB270" s="43">
        <v>45838.645833333328</v>
      </c>
      <c r="AC270" s="63">
        <v>45839</v>
      </c>
      <c r="AF270" s="26"/>
      <c r="AI270" s="26">
        <v>394</v>
      </c>
      <c r="AN270" s="27" t="str">
        <f>IF(COUNT(DV270,ES270,FJ270,GK270,HH270)&gt;0,AVERAGE(DV270,ES270,FJ270,GK270,HH270),"")</f>
        <v/>
      </c>
      <c r="AO270" s="28">
        <f>IF((E270&lt;&gt;""),COUNTA(AP270:BW270)+COUNTIF(T270,"No"),"")</f>
        <v>0</v>
      </c>
      <c r="FJ270" s="34" t="str">
        <f>IF(EZ270&lt;&gt;"",((FA270*0.125)+((FB270+FC270+FD270+FE270+FF270)*0.25)+((FG270+FH270+FI270)*1))/EZ270,"")</f>
        <v/>
      </c>
      <c r="FK270" s="39">
        <v>28.043209999999998</v>
      </c>
      <c r="FL270" s="39">
        <v>-82.390212000000005</v>
      </c>
      <c r="FM270" s="39">
        <v>27.681384576177866</v>
      </c>
      <c r="FN270" s="39">
        <v>28.405035423822131</v>
      </c>
      <c r="FO270" s="39">
        <v>-82.800169144810354</v>
      </c>
      <c r="FP270" s="39">
        <v>-81.980254855189656</v>
      </c>
      <c r="FQ270" s="39">
        <v>27.319559152355733</v>
      </c>
      <c r="FR270" s="39">
        <v>28.766860847644264</v>
      </c>
      <c r="FS270" s="39">
        <v>-83.210126289620689</v>
      </c>
      <c r="FT270" s="39">
        <v>-81.570297710379322</v>
      </c>
      <c r="FU270" s="35"/>
      <c r="GK270" s="34" t="str">
        <f>IF(GA270&lt;&gt;"",((GB270*0.125)+((GC270+GD270+GE270+GF270+GG270)*0.25)+((GH270+GI270+GJ270)*1))/GA270,"")</f>
        <v/>
      </c>
      <c r="GN270"/>
      <c r="GO270" s="64"/>
      <c r="GP270" s="20" t="s">
        <v>232</v>
      </c>
      <c r="HH270" s="34" t="str">
        <f>IF(GX270&lt;&gt;"",((GY270*0.125)+((GZ270+HA270+HB270+HC270+HD270)*0.25)+((HE270+HF270+HG270)*1))/GX270,"")</f>
        <v/>
      </c>
    </row>
    <row r="271" spans="1:216" ht="15" hidden="1" customHeight="1" x14ac:dyDescent="0.35">
      <c r="A271" s="11" t="s">
        <v>1894</v>
      </c>
      <c r="B271" s="12" t="s">
        <v>1892</v>
      </c>
      <c r="C271" s="43">
        <v>45316</v>
      </c>
      <c r="D271" s="43">
        <v>45743</v>
      </c>
      <c r="E271" s="11" t="s">
        <v>1420</v>
      </c>
      <c r="F271" s="19" t="s">
        <v>1895</v>
      </c>
      <c r="G271" s="19" t="s">
        <v>1207</v>
      </c>
      <c r="H271" s="11" t="s">
        <v>1033</v>
      </c>
      <c r="I271" s="42">
        <v>33604</v>
      </c>
      <c r="J271" s="17">
        <v>39071</v>
      </c>
      <c r="K271" s="18">
        <f ca="1">IF(A271&lt;&gt;"",RANDBETWEEN(1,2000)," ")</f>
        <v>444</v>
      </c>
      <c r="L271" s="17" cm="1">
        <f t="array" ref="L271">IF(A271&lt;&gt;"",SUMPRODUCT(($E$2:$E$1303="Active") * (FK271 &gt;= $FM$2:$FM$1303) * (FK271 &lt;= $FN$2:$FN$1303) * (FL271 &gt;= $FO$2:$FO$1303) * (FL271 &lt;= $FP$2:$FP$1303)),"")</f>
        <v>6</v>
      </c>
      <c r="M271" s="17" cm="1">
        <f t="array" ref="M271">IF(A271&lt;&gt;"",SUMPRODUCT(($E$2:$E$1303="Active") * (FK271 &gt;= $FQ$2:$FQ$1303) * (FK271 &lt;= $FR$2:$FR$1303) * (FL271 &gt;= $FS$2:$FS$1303) * (FL271 &lt;= $FT$2:$FT$1303)),"")</f>
        <v>10</v>
      </c>
      <c r="N271" s="11" t="s">
        <v>218</v>
      </c>
      <c r="O271" s="11" t="s">
        <v>242</v>
      </c>
      <c r="P271" s="19" t="s">
        <v>1758</v>
      </c>
      <c r="Q271" s="11" t="s">
        <v>1759</v>
      </c>
      <c r="R271" s="19" t="s">
        <v>1860</v>
      </c>
      <c r="S271" s="11" t="s">
        <v>224</v>
      </c>
      <c r="T271" s="20" t="s">
        <v>224</v>
      </c>
      <c r="AA271" s="48"/>
      <c r="AB271" s="43">
        <v>45838.645833333328</v>
      </c>
      <c r="AC271" s="63">
        <v>45658</v>
      </c>
      <c r="AF271" s="26"/>
      <c r="AH271" s="22">
        <v>604</v>
      </c>
      <c r="AI271" s="26">
        <v>394</v>
      </c>
      <c r="AN271" s="27">
        <f>IF(COUNT(DV271,ES271,FJ271,GK271,HH271)&gt;0,AVERAGE(DV271,ES271,FJ271,GK271,HH271),"")</f>
        <v>0.14000000000000001</v>
      </c>
      <c r="AO271" s="28">
        <f>IF((E271&lt;&gt;""),COUNTA(AP271:BW271)+COUNTIF(T271,"No"),"")</f>
        <v>1</v>
      </c>
      <c r="BP271" s="20" t="s">
        <v>224</v>
      </c>
      <c r="DW271" s="35">
        <v>45449</v>
      </c>
      <c r="DX271" s="35">
        <v>45469</v>
      </c>
      <c r="DY271" s="20" t="s">
        <v>237</v>
      </c>
      <c r="DZ271" s="35">
        <v>45469</v>
      </c>
      <c r="EA271" s="20" t="s">
        <v>232</v>
      </c>
      <c r="EB271" s="40">
        <v>45471</v>
      </c>
      <c r="ET271" s="35">
        <v>45636</v>
      </c>
      <c r="EU271" s="20" t="s">
        <v>228</v>
      </c>
      <c r="EV271" s="20" t="s">
        <v>234</v>
      </c>
      <c r="EW271" s="20">
        <v>320</v>
      </c>
      <c r="EX271" s="20">
        <v>4</v>
      </c>
      <c r="EY271" s="20">
        <v>3</v>
      </c>
      <c r="EZ271" s="20">
        <v>25</v>
      </c>
      <c r="FA271" s="20">
        <v>0</v>
      </c>
      <c r="FB271" s="20">
        <v>0</v>
      </c>
      <c r="FC271" s="20">
        <v>0</v>
      </c>
      <c r="FD271" s="20">
        <v>2</v>
      </c>
      <c r="FE271" s="20">
        <v>0</v>
      </c>
      <c r="FF271" s="20">
        <v>0</v>
      </c>
      <c r="FG271" s="28">
        <v>2</v>
      </c>
      <c r="FH271" s="20">
        <v>1</v>
      </c>
      <c r="FI271" s="20">
        <v>0</v>
      </c>
      <c r="FJ271" s="34">
        <f>IF(EZ271&lt;&gt;"",((FA271*0.125)+((FB271+FC271+FD271+FE271+FF271)*0.25)+((FG271+FH271+FI271)*1))/EZ271,"")</f>
        <v>0.14000000000000001</v>
      </c>
      <c r="FK271" s="39">
        <v>28.01454</v>
      </c>
      <c r="FL271" s="39">
        <v>-82.449697999999998</v>
      </c>
      <c r="FM271" s="39">
        <v>27.652714576177868</v>
      </c>
      <c r="FN271" s="39">
        <v>28.376365423822133</v>
      </c>
      <c r="FO271" s="39">
        <v>-82.859545953549642</v>
      </c>
      <c r="FP271" s="39">
        <v>-82.039850046450354</v>
      </c>
      <c r="FQ271" s="39">
        <v>27.290889152355735</v>
      </c>
      <c r="FR271" s="39">
        <v>28.738190847644265</v>
      </c>
      <c r="FS271" s="39">
        <v>-83.2693939070993</v>
      </c>
      <c r="FT271" s="39">
        <v>-81.630002092900696</v>
      </c>
      <c r="FU271" s="35"/>
      <c r="GK271" s="34" t="str">
        <f>IF(GA271&lt;&gt;"",((GB271*0.125)+((GC271+GD271+GE271+GF271+GG271)*0.25)+((GH271+GI271+GJ271)*1))/GA271,"")</f>
        <v/>
      </c>
      <c r="GN271"/>
      <c r="GO271" s="64"/>
      <c r="GP271" s="20" t="s">
        <v>232</v>
      </c>
      <c r="HH271" s="34" t="str">
        <f>IF(GX271&lt;&gt;"",((GY271*0.125)+((GZ271+HA271+HB271+HC271+HD271)*0.25)+((HE271+HF271+HG271)*1))/GX271,"")</f>
        <v/>
      </c>
    </row>
    <row r="272" spans="1:216" ht="15" hidden="1" customHeight="1" x14ac:dyDescent="0.35">
      <c r="A272" s="11" t="s">
        <v>1896</v>
      </c>
      <c r="B272" s="12" t="s">
        <v>1897</v>
      </c>
      <c r="C272" s="43">
        <v>44705</v>
      </c>
      <c r="D272" s="13">
        <v>45853</v>
      </c>
      <c r="E272" s="11" t="s">
        <v>1420</v>
      </c>
      <c r="F272" s="19" t="s">
        <v>1898</v>
      </c>
      <c r="G272" s="19" t="s">
        <v>1899</v>
      </c>
      <c r="H272" s="11" t="s">
        <v>1564</v>
      </c>
      <c r="I272" s="42">
        <v>2129</v>
      </c>
      <c r="J272" s="17">
        <v>19120</v>
      </c>
      <c r="K272" s="18">
        <f ca="1">IF(A272&lt;&gt;"",RANDBETWEEN(1,2000)," ")</f>
        <v>1252</v>
      </c>
      <c r="L272" s="17" cm="1">
        <f t="array" ref="L272">IF(A272&lt;&gt;"",SUMPRODUCT(($E$2:$E$1303="Active") * (FK272 &gt;= $FM$2:$FM$1303) * (FK272 &lt;= $FN$2:$FN$1303) * (FL272 &gt;= $FO$2:$FO$1303) * (FL272 &lt;= $FP$2:$FP$1303)),"")</f>
        <v>3</v>
      </c>
      <c r="M272" s="17" cm="1">
        <f t="array" ref="M272">IF(A272&lt;&gt;"",SUMPRODUCT(($E$2:$E$1303="Active") * (FK272 &gt;= $FQ$2:$FQ$1303) * (FK272 &lt;= $FR$2:$FR$1303) * (FL272 &gt;= $FS$2:$FS$1303) * (FL272 &lt;= $FT$2:$FT$1303)),"")</f>
        <v>7</v>
      </c>
      <c r="N272" s="11" t="s">
        <v>287</v>
      </c>
      <c r="O272" s="11" t="s">
        <v>242</v>
      </c>
      <c r="P272" s="19" t="s">
        <v>1789</v>
      </c>
      <c r="Q272" s="11" t="s">
        <v>1759</v>
      </c>
      <c r="R272" s="19" t="s">
        <v>1760</v>
      </c>
      <c r="S272" s="11" t="s">
        <v>224</v>
      </c>
      <c r="T272" s="20" t="s">
        <v>224</v>
      </c>
      <c r="U272" s="21"/>
      <c r="V272" s="22"/>
      <c r="W272" s="22"/>
      <c r="X272" s="22"/>
      <c r="Y272" s="22"/>
      <c r="Z272" s="22"/>
      <c r="AA272" s="48"/>
      <c r="AB272" s="43">
        <v>45838.645833333328</v>
      </c>
      <c r="AC272" s="63">
        <v>45839</v>
      </c>
      <c r="AD272" s="25">
        <v>0</v>
      </c>
      <c r="AE272" s="25">
        <v>0</v>
      </c>
      <c r="AF272" s="26">
        <v>124</v>
      </c>
      <c r="AG272" s="20">
        <v>237</v>
      </c>
      <c r="AH272" s="22">
        <v>314</v>
      </c>
      <c r="AI272" s="26">
        <v>208</v>
      </c>
      <c r="AN272" s="27">
        <f>IF(COUNT(DV272,ES272,FJ272,GK272,HH272)&gt;0,AVERAGE(DV272,ES272,FJ272,GK272,HH272),"")</f>
        <v>0.13541666666666666</v>
      </c>
      <c r="AO272" s="28">
        <f>IF((E272&lt;&gt;""),COUNTA(AP272:BW272)+COUNTIF(T272,"No"),"")</f>
        <v>0</v>
      </c>
      <c r="BP272" s="29"/>
      <c r="CN272" s="34" t="str">
        <f>IF(CJ272&gt;0,((CK272*0.125)+(CL272*0.25)+(CM272*1))/CJ272,"")</f>
        <v/>
      </c>
      <c r="CS272" s="20" t="s">
        <v>323</v>
      </c>
      <c r="CT272" s="35" t="s">
        <v>323</v>
      </c>
      <c r="DH272" s="37" t="str">
        <f>IF(DB272&gt;0,((DC272*0.125)+(DD272*0.25)+(DE272*0.25)+(DF272*1)+(DG272*1))/DB272,"")</f>
        <v/>
      </c>
      <c r="DJ272" s="20" t="s">
        <v>248</v>
      </c>
      <c r="DK272" s="20" t="s">
        <v>235</v>
      </c>
      <c r="DL272" s="20" t="s">
        <v>234</v>
      </c>
      <c r="DM272" s="20">
        <v>0</v>
      </c>
      <c r="DN272" s="20">
        <v>0</v>
      </c>
      <c r="DO272" s="20">
        <v>0</v>
      </c>
      <c r="DP272" s="20">
        <v>0</v>
      </c>
      <c r="DQ272" s="20">
        <v>0</v>
      </c>
      <c r="DR272" s="20">
        <v>0</v>
      </c>
      <c r="DS272" s="20">
        <v>0</v>
      </c>
      <c r="DT272" s="20">
        <v>0</v>
      </c>
      <c r="DU272" s="20">
        <v>0</v>
      </c>
      <c r="DW272" s="35">
        <v>45090</v>
      </c>
      <c r="DX272" s="35">
        <v>45096</v>
      </c>
      <c r="DY272" s="20" t="s">
        <v>237</v>
      </c>
      <c r="DZ272" s="35">
        <v>45097</v>
      </c>
      <c r="EA272" s="35" t="s">
        <v>232</v>
      </c>
      <c r="EB272" s="38">
        <v>45100</v>
      </c>
      <c r="EC272" s="35">
        <v>45290</v>
      </c>
      <c r="ED272" s="20" t="s">
        <v>228</v>
      </c>
      <c r="EE272" s="20" t="s">
        <v>247</v>
      </c>
      <c r="EF272" s="20">
        <v>93</v>
      </c>
      <c r="EG272" s="20">
        <v>5</v>
      </c>
      <c r="EH272" s="20">
        <v>5</v>
      </c>
      <c r="EI272" s="20">
        <v>21</v>
      </c>
      <c r="EJ272" s="20">
        <v>0</v>
      </c>
      <c r="EK272" s="20">
        <v>0</v>
      </c>
      <c r="EL272" s="20">
        <v>0</v>
      </c>
      <c r="EM272" s="20">
        <v>0</v>
      </c>
      <c r="EN272" s="20">
        <v>0</v>
      </c>
      <c r="EO272" s="20">
        <v>0</v>
      </c>
      <c r="EP272" s="20">
        <v>0</v>
      </c>
      <c r="EQ272" s="20">
        <v>0</v>
      </c>
      <c r="ER272" s="20">
        <v>0</v>
      </c>
      <c r="ES272" s="34">
        <f>IF(EI272&lt;&gt;"",((EJ272*0.125)+((EK272+EL272+EM272+EN272+EO272)*0.25)+((EP272+EQ272+ER272)*1))/EI272,"")</f>
        <v>0</v>
      </c>
      <c r="ET272" s="35">
        <v>45548</v>
      </c>
      <c r="EU272" s="20" t="s">
        <v>248</v>
      </c>
      <c r="EV272" s="20" t="s">
        <v>234</v>
      </c>
      <c r="EW272" s="20">
        <v>155</v>
      </c>
      <c r="EX272" s="20">
        <v>4</v>
      </c>
      <c r="EY272" s="20">
        <v>4</v>
      </c>
      <c r="EZ272" s="20">
        <v>12</v>
      </c>
      <c r="FA272" s="20">
        <v>0</v>
      </c>
      <c r="FB272" s="20">
        <v>0</v>
      </c>
      <c r="FC272" s="20">
        <v>0</v>
      </c>
      <c r="FD272" s="20">
        <v>1</v>
      </c>
      <c r="FE272" s="20">
        <v>0</v>
      </c>
      <c r="FF272" s="20">
        <v>0</v>
      </c>
      <c r="FG272" s="20">
        <v>0</v>
      </c>
      <c r="FH272" s="20">
        <v>1</v>
      </c>
      <c r="FI272" s="20">
        <v>2</v>
      </c>
      <c r="FJ272" s="46">
        <f>IF(EZ272&lt;&gt;"",((FA272*0.125)+((FB272+FC272+FD272+FE272+FF272)*0.25)+((FG272+FH272+FI272)*1))/EZ272,"")</f>
        <v>0.27083333333333331</v>
      </c>
      <c r="FK272" s="39">
        <v>42.381680000000003</v>
      </c>
      <c r="FL272" s="39">
        <v>-71.064086000000003</v>
      </c>
      <c r="FM272" s="39">
        <v>42.01985457617787</v>
      </c>
      <c r="FN272" s="39">
        <v>42.743505423822135</v>
      </c>
      <c r="FO272" s="39">
        <v>-71.553919050523533</v>
      </c>
      <c r="FP272" s="39">
        <v>-70.574252949476474</v>
      </c>
      <c r="FQ272" s="39">
        <v>41.658029152355738</v>
      </c>
      <c r="FR272" s="39">
        <v>43.105330847644268</v>
      </c>
      <c r="FS272" s="39">
        <v>-72.043752101047062</v>
      </c>
      <c r="FT272" s="39">
        <v>-70.084419898952945</v>
      </c>
      <c r="FU272" s="35"/>
      <c r="GK272" s="34" t="str">
        <f>IF(GA272&lt;&gt;"",((GB272*0.125)+((GC272+GD272+GE272+GF272+GG272)*0.25)+((GH272+GI272+GJ272)*1))/GA272,"")</f>
        <v/>
      </c>
      <c r="GN272"/>
      <c r="GO272" s="64"/>
      <c r="GP272" s="20" t="s">
        <v>232</v>
      </c>
      <c r="HH272" s="34" t="str">
        <f>IF(GX272&lt;&gt;"",((GY272*0.125)+((GZ272+HA272+HB272+HC272+HD272)*0.25)+((HE272+HF272+HG272)*1))/GX272,"")</f>
        <v/>
      </c>
    </row>
    <row r="273" spans="1:216" ht="15" hidden="1" customHeight="1" x14ac:dyDescent="0.35">
      <c r="A273" s="14" t="s">
        <v>1900</v>
      </c>
      <c r="B273" s="12" t="s">
        <v>1901</v>
      </c>
      <c r="C273" s="43">
        <v>44684</v>
      </c>
      <c r="D273" s="13">
        <v>45853</v>
      </c>
      <c r="E273" s="11" t="s">
        <v>1420</v>
      </c>
      <c r="F273" s="19" t="s">
        <v>1902</v>
      </c>
      <c r="G273" s="19" t="s">
        <v>1903</v>
      </c>
      <c r="H273" s="11" t="s">
        <v>1528</v>
      </c>
      <c r="I273" s="42">
        <v>43016</v>
      </c>
      <c r="J273" s="17">
        <v>44517</v>
      </c>
      <c r="K273" s="18">
        <f ca="1">IF(A273&lt;&gt;"",RANDBETWEEN(1,2000)," ")</f>
        <v>830</v>
      </c>
      <c r="L273" s="17" cm="1">
        <f t="array" ref="L273">IF(A273&lt;&gt;"",SUMPRODUCT(($E$2:$E$1303="Active") * (FK273 &gt;= $FM$2:$FM$1303) * (FK273 &lt;= $FN$2:$FN$1303) * (FL273 &gt;= $FO$2:$FO$1303) * (FL273 &lt;= $FP$2:$FP$1303)),"")</f>
        <v>3</v>
      </c>
      <c r="M273" s="17" cm="1">
        <f t="array" ref="M273">IF(A273&lt;&gt;"",SUMPRODUCT(($E$2:$E$1303="Active") * (FK273 &gt;= $FQ$2:$FQ$1303) * (FK273 &lt;= $FR$2:$FR$1303) * (FL273 &gt;= $FS$2:$FS$1303) * (FL273 &lt;= $FT$2:$FT$1303)),"")</f>
        <v>4</v>
      </c>
      <c r="N273" s="11" t="s">
        <v>287</v>
      </c>
      <c r="O273" s="11" t="s">
        <v>242</v>
      </c>
      <c r="P273" s="19" t="s">
        <v>1758</v>
      </c>
      <c r="Q273" s="11" t="s">
        <v>1759</v>
      </c>
      <c r="R273" s="19" t="s">
        <v>1760</v>
      </c>
      <c r="S273" s="11" t="s">
        <v>223</v>
      </c>
      <c r="T273" s="20" t="s">
        <v>224</v>
      </c>
      <c r="U273" s="21"/>
      <c r="V273" s="22"/>
      <c r="W273" s="22"/>
      <c r="X273" s="22"/>
      <c r="Y273" s="22"/>
      <c r="Z273" s="22"/>
      <c r="AA273" s="48"/>
      <c r="AB273" s="43">
        <v>45838.645833333328</v>
      </c>
      <c r="AC273" s="63">
        <v>45839</v>
      </c>
      <c r="AD273" s="25">
        <v>0</v>
      </c>
      <c r="AE273" s="25">
        <v>0</v>
      </c>
      <c r="AF273" s="26">
        <v>298</v>
      </c>
      <c r="AG273" s="20">
        <v>765</v>
      </c>
      <c r="AH273" s="22">
        <v>576</v>
      </c>
      <c r="AI273" s="26">
        <v>423</v>
      </c>
      <c r="AN273" s="27">
        <f>IF(COUNT(DV273,ES273,FJ273,GK273,HH273)&gt;0,AVERAGE(DV273,ES273,FJ273,GK273,HH273),"")</f>
        <v>3.4901960784313728E-2</v>
      </c>
      <c r="AO273" s="28">
        <f>IF((E273&lt;&gt;""),COUNTA(AP273:BW273)+COUNTIF(T273,"No"),"")</f>
        <v>2</v>
      </c>
      <c r="BP273" s="20" t="s">
        <v>224</v>
      </c>
      <c r="BT273" s="20" t="s">
        <v>1798</v>
      </c>
      <c r="CN273" s="34" t="str">
        <f>IF(CJ273&gt;0,((CK273*0.125)+(CL273*0.25)+(CM273*1))/CJ273,"")</f>
        <v/>
      </c>
      <c r="CS273" s="20" t="s">
        <v>323</v>
      </c>
      <c r="CT273" s="35" t="s">
        <v>323</v>
      </c>
      <c r="DH273" s="37" t="str">
        <f>IF(DB273&gt;0,((DC273*0.125)+(DD273*0.25)+(DE273*0.25)+(DF273*1)+(DG273*1))/DB273,"")</f>
        <v/>
      </c>
      <c r="DJ273" s="20" t="s">
        <v>248</v>
      </c>
      <c r="DK273" s="20" t="s">
        <v>235</v>
      </c>
      <c r="DL273" s="20" t="s">
        <v>234</v>
      </c>
      <c r="DM273" s="20">
        <v>0</v>
      </c>
      <c r="DN273" s="20">
        <v>0</v>
      </c>
      <c r="DO273" s="20">
        <v>0</v>
      </c>
      <c r="DP273" s="20">
        <v>0</v>
      </c>
      <c r="DQ273" s="20">
        <v>0</v>
      </c>
      <c r="DR273" s="20">
        <v>0</v>
      </c>
      <c r="DS273" s="20">
        <v>0</v>
      </c>
      <c r="DT273" s="20">
        <v>0</v>
      </c>
      <c r="DU273" s="20">
        <v>0</v>
      </c>
      <c r="DW273" s="35">
        <v>45175</v>
      </c>
      <c r="DX273" s="35">
        <v>45183</v>
      </c>
      <c r="DY273" s="20" t="s">
        <v>492</v>
      </c>
      <c r="DZ273" s="35">
        <v>45187</v>
      </c>
      <c r="EA273" s="35" t="s">
        <v>232</v>
      </c>
      <c r="EB273" s="38">
        <v>45191</v>
      </c>
      <c r="EC273" s="35">
        <v>45290</v>
      </c>
      <c r="ED273" s="20" t="s">
        <v>228</v>
      </c>
      <c r="EE273" s="20" t="s">
        <v>247</v>
      </c>
      <c r="EF273" s="20">
        <v>270</v>
      </c>
      <c r="EG273" s="20">
        <v>3</v>
      </c>
      <c r="EH273" s="20">
        <v>3</v>
      </c>
      <c r="EI273" s="20">
        <v>15</v>
      </c>
      <c r="EJ273" s="20">
        <v>0</v>
      </c>
      <c r="EK273" s="20">
        <v>0</v>
      </c>
      <c r="EL273" s="20">
        <v>0</v>
      </c>
      <c r="EM273" s="20">
        <v>0</v>
      </c>
      <c r="EN273" s="20">
        <v>0</v>
      </c>
      <c r="EO273" s="20">
        <v>0</v>
      </c>
      <c r="EP273" s="20">
        <v>0</v>
      </c>
      <c r="EQ273" s="20">
        <v>0</v>
      </c>
      <c r="ER273" s="20">
        <v>0</v>
      </c>
      <c r="ES273" s="34">
        <f>IF(EI273&lt;&gt;"",((EJ273*0.125)+((EK273+EL273+EM273+EN273+EO273)*0.25)+((EP273+EQ273+ER273)*1))/EI273,"")</f>
        <v>0</v>
      </c>
      <c r="ET273" s="35">
        <v>45610</v>
      </c>
      <c r="EU273" s="20" t="s">
        <v>248</v>
      </c>
      <c r="EV273" s="20" t="s">
        <v>234</v>
      </c>
      <c r="EW273" s="20">
        <v>216</v>
      </c>
      <c r="EX273" s="20">
        <v>2</v>
      </c>
      <c r="EY273" s="20">
        <v>2</v>
      </c>
      <c r="EZ273" s="20">
        <v>17</v>
      </c>
      <c r="FA273" s="20">
        <v>0</v>
      </c>
      <c r="FB273" s="20">
        <v>0</v>
      </c>
      <c r="FC273" s="20">
        <v>0</v>
      </c>
      <c r="FD273" s="20">
        <v>1</v>
      </c>
      <c r="FE273" s="20">
        <v>0</v>
      </c>
      <c r="FF273" s="20">
        <v>0</v>
      </c>
      <c r="FG273" s="20">
        <v>0</v>
      </c>
      <c r="FH273" s="20">
        <v>0</v>
      </c>
      <c r="FI273" s="20">
        <v>0</v>
      </c>
      <c r="FJ273" s="34">
        <f>IF(EZ273&lt;&gt;"",((FA273*0.125)+((FB273+FC273+FD273+FE273+FF273)*0.25)+((FG273+FH273+FI273)*1))/EZ273,"")</f>
        <v>1.4705882352941176E-2</v>
      </c>
      <c r="FK273" s="39">
        <v>40.100256000000002</v>
      </c>
      <c r="FL273" s="39">
        <v>-83.139142000000007</v>
      </c>
      <c r="FM273" s="39">
        <v>39.738430576177869</v>
      </c>
      <c r="FN273" s="39">
        <v>40.462081423822134</v>
      </c>
      <c r="FO273" s="39">
        <v>-83.612166790185512</v>
      </c>
      <c r="FP273" s="39">
        <v>-82.666117209814502</v>
      </c>
      <c r="FQ273" s="39">
        <v>39.376605152355737</v>
      </c>
      <c r="FR273" s="39">
        <v>40.823906847644267</v>
      </c>
      <c r="FS273" s="39">
        <v>-84.085191580371017</v>
      </c>
      <c r="FT273" s="39">
        <v>-82.193092419628996</v>
      </c>
      <c r="FU273" s="35">
        <v>45728</v>
      </c>
      <c r="FV273" s="20" t="s">
        <v>248</v>
      </c>
      <c r="FW273" s="20" t="s">
        <v>247</v>
      </c>
      <c r="FX273" s="20">
        <v>360</v>
      </c>
      <c r="FY273" s="20">
        <v>6</v>
      </c>
      <c r="FZ273" s="20">
        <v>6</v>
      </c>
      <c r="GA273" s="20">
        <v>25</v>
      </c>
      <c r="GB273" s="20">
        <v>0</v>
      </c>
      <c r="GC273" s="20">
        <v>0</v>
      </c>
      <c r="GD273" s="20">
        <v>0</v>
      </c>
      <c r="GE273" s="20">
        <v>1</v>
      </c>
      <c r="GF273" s="20">
        <v>0</v>
      </c>
      <c r="GG273" s="20">
        <v>0</v>
      </c>
      <c r="GH273" s="20">
        <v>0</v>
      </c>
      <c r="GI273" s="20">
        <v>1</v>
      </c>
      <c r="GJ273" s="20">
        <v>1</v>
      </c>
      <c r="GK273" s="46">
        <f>IF(GA273&lt;&gt;"",((GB273*0.125)+((GC273+GD273+GE273+GF273+GG273)*0.25)+((GH273+GI273+GJ273)*1))/GA273,"")</f>
        <v>0.09</v>
      </c>
      <c r="GN273"/>
      <c r="GO273" s="64"/>
      <c r="GP273" s="20" t="s">
        <v>232</v>
      </c>
      <c r="HH273" s="34" t="str">
        <f>IF(GX273&lt;&gt;"",((GY273*0.125)+((GZ273+HA273+HB273+HC273+HD273)*0.25)+((HE273+HF273+HG273)*1))/GX273,"")</f>
        <v/>
      </c>
    </row>
    <row r="274" spans="1:216" ht="15" hidden="1" customHeight="1" x14ac:dyDescent="0.35">
      <c r="A274" s="14" t="s">
        <v>1904</v>
      </c>
      <c r="B274" s="12" t="s">
        <v>1905</v>
      </c>
      <c r="C274" s="13">
        <v>43829</v>
      </c>
      <c r="D274" s="13"/>
      <c r="E274" s="14" t="s">
        <v>1420</v>
      </c>
      <c r="F274" s="15" t="s">
        <v>1906</v>
      </c>
      <c r="G274" s="15" t="s">
        <v>1672</v>
      </c>
      <c r="H274" s="14" t="s">
        <v>1673</v>
      </c>
      <c r="I274" s="16">
        <v>78230</v>
      </c>
      <c r="J274" s="17">
        <v>42145</v>
      </c>
      <c r="K274" s="18">
        <f ca="1">IF(A274&lt;&gt;"",RANDBETWEEN(1,2000)," ")</f>
        <v>262</v>
      </c>
      <c r="L274" s="17" cm="1">
        <f t="array" ref="L274">IF(A274&lt;&gt;"",SUMPRODUCT(($E$2:$E$1303="Active") * (FK274 &gt;= $FM$2:$FM$1303) * (FK274 &lt;= $FN$2:$FN$1303) * (FL274 &gt;= $FO$2:$FO$1303) * (FL274 &lt;= $FP$2:$FP$1303)),"")</f>
        <v>4</v>
      </c>
      <c r="M274" s="17" cm="1">
        <f t="array" ref="M274">IF(A274&lt;&gt;"",SUMPRODUCT(($E$2:$E$1303="Active") * (FK274 &gt;= $FQ$2:$FQ$1303) * (FK274 &lt;= $FR$2:$FR$1303) * (FL274 &gt;= $FS$2:$FS$1303) * (FL274 &lt;= $FT$2:$FT$1303)),"")</f>
        <v>4</v>
      </c>
      <c r="N274" s="14" t="s">
        <v>287</v>
      </c>
      <c r="O274" s="14" t="s">
        <v>219</v>
      </c>
      <c r="P274" s="15" t="s">
        <v>1907</v>
      </c>
      <c r="Q274" s="14" t="s">
        <v>1908</v>
      </c>
      <c r="R274" s="15" t="s">
        <v>1909</v>
      </c>
      <c r="S274" s="14" t="s">
        <v>223</v>
      </c>
      <c r="T274" s="20" t="s">
        <v>224</v>
      </c>
      <c r="U274" s="21"/>
      <c r="V274" s="22"/>
      <c r="W274" s="22"/>
      <c r="X274" s="22"/>
      <c r="Y274" s="22"/>
      <c r="Z274" s="22"/>
      <c r="AA274" s="48">
        <v>2024</v>
      </c>
      <c r="AB274" s="43">
        <v>45838.645833333328</v>
      </c>
      <c r="AC274" s="63">
        <v>45658</v>
      </c>
      <c r="AD274" s="25">
        <v>185</v>
      </c>
      <c r="AE274" s="25">
        <v>182</v>
      </c>
      <c r="AF274" s="26">
        <v>228</v>
      </c>
      <c r="AG274" s="20"/>
      <c r="AI274" s="26">
        <v>496</v>
      </c>
      <c r="AN274" s="27">
        <f>IF(COUNT(DV274,ES274,FJ274,GK274,HH274)&gt;0,AVERAGE(DV274,ES274,FJ274,GK274,HH274),"")</f>
        <v>0.22222222222222221</v>
      </c>
      <c r="AO274" s="28">
        <f>IF((E274&lt;&gt;""),COUNTA(AP274:BW274)+COUNTIF(T274,"No"),"")</f>
        <v>0</v>
      </c>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c r="BU274" s="29"/>
      <c r="BV274" s="29"/>
      <c r="BW274" s="29"/>
      <c r="BX274" s="30">
        <v>44154</v>
      </c>
      <c r="BY274" s="30">
        <v>44173</v>
      </c>
      <c r="BZ274" s="14" t="s">
        <v>226</v>
      </c>
      <c r="CA274" s="30">
        <v>44173</v>
      </c>
      <c r="CB274" s="14" t="s">
        <v>232</v>
      </c>
      <c r="CC274" s="31">
        <v>43909</v>
      </c>
      <c r="CD274" s="32" t="s">
        <v>364</v>
      </c>
      <c r="CE274" s="33" t="s">
        <v>291</v>
      </c>
      <c r="CF274" s="33" t="s">
        <v>292</v>
      </c>
      <c r="CG274" s="29">
        <v>188</v>
      </c>
      <c r="CH274" s="29">
        <v>1</v>
      </c>
      <c r="CI274" s="29">
        <v>1</v>
      </c>
      <c r="CJ274" s="29">
        <v>5</v>
      </c>
      <c r="CK274" s="29">
        <v>0</v>
      </c>
      <c r="CL274" s="29">
        <v>0</v>
      </c>
      <c r="CM274" s="29">
        <v>0</v>
      </c>
      <c r="CN274" s="34">
        <f>IF(CJ274&gt;0,((CK274*0.125)+(CL274*0.25)+(CM274*1))/CJ274,"")</f>
        <v>0</v>
      </c>
      <c r="CO274" s="35">
        <v>44643</v>
      </c>
      <c r="CP274" s="35">
        <v>44659</v>
      </c>
      <c r="CQ274" s="20" t="s">
        <v>595</v>
      </c>
      <c r="CR274" s="35">
        <v>44662</v>
      </c>
      <c r="CS274" s="20" t="s">
        <v>232</v>
      </c>
      <c r="CT274" s="35">
        <v>44659</v>
      </c>
      <c r="CU274" s="35">
        <v>44474</v>
      </c>
      <c r="CV274" s="11" t="s">
        <v>228</v>
      </c>
      <c r="CW274" s="20" t="s">
        <v>233</v>
      </c>
      <c r="CX274" s="11" t="s">
        <v>234</v>
      </c>
      <c r="CY274" s="20">
        <v>98</v>
      </c>
      <c r="CZ274" s="36">
        <v>1</v>
      </c>
      <c r="DA274" s="36">
        <v>1</v>
      </c>
      <c r="DB274" s="36">
        <v>5</v>
      </c>
      <c r="DC274" s="36">
        <v>0</v>
      </c>
      <c r="DD274" s="36">
        <v>0</v>
      </c>
      <c r="DE274" s="36">
        <v>0</v>
      </c>
      <c r="DF274" s="36">
        <v>1</v>
      </c>
      <c r="DG274" s="36">
        <v>3</v>
      </c>
      <c r="DH274" s="37">
        <f>IF(DB274&gt;0,((DC274*0.125)+(DD274*0.25)+(DE274*0.25)+(DF274*1)+(DG274*1))/DB274,"")</f>
        <v>0.8</v>
      </c>
      <c r="DI274" s="35">
        <v>44743</v>
      </c>
      <c r="DJ274" s="20" t="s">
        <v>228</v>
      </c>
      <c r="DK274" s="20" t="s">
        <v>235</v>
      </c>
      <c r="DL274" s="20" t="s">
        <v>234</v>
      </c>
      <c r="DM274" s="20">
        <v>94</v>
      </c>
      <c r="DN274" s="20">
        <v>4</v>
      </c>
      <c r="DO274" s="20">
        <v>4</v>
      </c>
      <c r="DP274" s="20">
        <v>18</v>
      </c>
      <c r="DQ274" s="20">
        <v>0</v>
      </c>
      <c r="DR274" s="20">
        <v>3</v>
      </c>
      <c r="DS274" s="20">
        <v>1</v>
      </c>
      <c r="DT274" s="20">
        <v>0</v>
      </c>
      <c r="DU274" s="20">
        <v>3</v>
      </c>
      <c r="DV274" s="37" cm="1">
        <f t="array" ref="DV274">IF(AND(DI274:DP274&lt;&gt;""),((DQ274*0.125)+(DR274*0.25)+(DS274*0.25)+(DT274*1)+(DU274*1))/DP274,"")</f>
        <v>0.22222222222222221</v>
      </c>
      <c r="EA274" s="35" t="s">
        <v>323</v>
      </c>
      <c r="EB274" s="38"/>
      <c r="EJ274"/>
      <c r="EK274"/>
      <c r="EL274"/>
      <c r="EM274"/>
      <c r="EN274"/>
      <c r="EO274"/>
      <c r="EP274"/>
      <c r="EQ274"/>
      <c r="ER274"/>
      <c r="ES274" s="53" t="str">
        <f>IF(EI274&lt;&gt;"",((EJ274*0.125)+((EK274+EL274+EM274+EN274+EO274)*0.25)+((EP274+EQ274+ER274)*1))/EI274,"")</f>
        <v/>
      </c>
      <c r="ET274" s="20"/>
      <c r="FG274" s="20"/>
      <c r="FJ274" s="34" t="str">
        <f>IF(EZ274&lt;&gt;"",((FA274*0.125)+((FB274+FC274+FD274+FE274+FF274)*0.25)+((FG274+FH274+FI274)*1))/EZ274,"")</f>
        <v/>
      </c>
      <c r="FK274" s="39">
        <v>29.542767999999999</v>
      </c>
      <c r="FL274" s="39">
        <v>-98.559610000000006</v>
      </c>
      <c r="FM274" s="39">
        <v>29.180942576177866</v>
      </c>
      <c r="FN274" s="39">
        <v>29.904593423822131</v>
      </c>
      <c r="FO274" s="39">
        <v>-98.975507081958582</v>
      </c>
      <c r="FP274" s="39">
        <v>-98.14371291804143</v>
      </c>
      <c r="FQ274" s="39">
        <v>28.819117152355734</v>
      </c>
      <c r="FR274" s="39">
        <v>30.266418847644264</v>
      </c>
      <c r="FS274" s="39">
        <v>-99.391404163917144</v>
      </c>
      <c r="FT274" s="39">
        <v>-97.727815836082868</v>
      </c>
      <c r="FU274" s="35"/>
      <c r="GK274" s="34" t="str">
        <f>IF(GA274&lt;&gt;"",((GB274*0.125)+((GC274+GD274+GE274+GF274+GG274)*0.25)+((GH274+GI274+GJ274)*1))/GA274,"")</f>
        <v/>
      </c>
      <c r="GL274"/>
      <c r="GM274"/>
      <c r="GN274"/>
      <c r="GO274"/>
      <c r="HH274" s="34" t="str">
        <f>IF(GX274&lt;&gt;"",((GY274*0.125)+((GZ274+HA274+HB274+HC274+HD274)*0.25)+((HE274+HF274+HG274)*1))/GX274,"")</f>
        <v/>
      </c>
    </row>
    <row r="275" spans="1:216" ht="15" hidden="1" customHeight="1" x14ac:dyDescent="0.35">
      <c r="A275" s="11" t="s">
        <v>1904</v>
      </c>
      <c r="B275" s="12" t="s">
        <v>1905</v>
      </c>
      <c r="C275" s="43">
        <v>43009</v>
      </c>
      <c r="E275" s="11" t="s">
        <v>1420</v>
      </c>
      <c r="F275" s="19" t="s">
        <v>1906</v>
      </c>
      <c r="G275" s="19" t="s">
        <v>1672</v>
      </c>
      <c r="H275" s="11" t="s">
        <v>1673</v>
      </c>
      <c r="I275" s="42">
        <v>78230</v>
      </c>
      <c r="J275" s="17">
        <v>42145</v>
      </c>
      <c r="K275" s="18">
        <f ca="1">IF(A275&lt;&gt;"",RANDBETWEEN(1,2000)," ")</f>
        <v>571</v>
      </c>
      <c r="L275" s="17" cm="1">
        <f t="array" ref="L275">IF(A275&lt;&gt;"",SUMPRODUCT(($E$2:$E$1303="Active") * (FK275 &gt;= $FM$2:$FM$1303) * (FK275 &lt;= $FN$2:$FN$1303) * (FL275 &gt;= $FO$2:$FO$1303) * (FL275 &lt;= $FP$2:$FP$1303)),"")</f>
        <v>4</v>
      </c>
      <c r="M275" s="17" cm="1">
        <f t="array" ref="M275">IF(A275&lt;&gt;"",SUMPRODUCT(($E$2:$E$1303="Active") * (FK275 &gt;= $FQ$2:$FQ$1303) * (FK275 &lt;= $FR$2:$FR$1303) * (FL275 &gt;= $FS$2:$FS$1303) * (FL275 &lt;= $FT$2:$FT$1303)),"")</f>
        <v>4</v>
      </c>
      <c r="Q275" s="11" t="s">
        <v>1908</v>
      </c>
      <c r="AA275" s="48">
        <v>2024</v>
      </c>
      <c r="AB275" s="43">
        <v>45838.645833333328</v>
      </c>
      <c r="AC275" s="63">
        <v>45658</v>
      </c>
      <c r="AF275" s="26"/>
      <c r="AG275" s="20"/>
      <c r="AI275" s="26">
        <v>496</v>
      </c>
      <c r="AN275" s="27" t="str">
        <f>IF(COUNT(DV275,ES275,FJ275,GK275,HH275)&gt;0,AVERAGE(DV275,ES275,FJ275,GK275,HH275),"")</f>
        <v/>
      </c>
      <c r="AO275" s="28">
        <f>IF((E275&lt;&gt;""),COUNTA(AP275:BW275)+COUNTIF(T275,"No"),"")</f>
        <v>0</v>
      </c>
      <c r="EA275" s="35"/>
      <c r="EJ275"/>
      <c r="EK275"/>
      <c r="EL275"/>
      <c r="EM275"/>
      <c r="EN275"/>
      <c r="EQ275"/>
      <c r="ER275"/>
      <c r="ES275" s="34" t="str">
        <f>IF(EI275&lt;&gt;"",((EJ275*0.125)+((EK275+EL275+EM275+EN275+EO275)*0.25)+((EP275+EQ275+ER275)*1))/EI275,"")</f>
        <v/>
      </c>
      <c r="ET275" s="20"/>
      <c r="FG275" s="20"/>
      <c r="FJ275" s="34" t="str">
        <f>IF(EZ275&lt;&gt;"",((FA275*0.125)+((FB275+FC275+FD275+FE275+FF275)*0.25)+((FG275+FH275+FI275)*1))/EZ275,"")</f>
        <v/>
      </c>
      <c r="FK275" s="39">
        <v>29.542767999999999</v>
      </c>
      <c r="FL275" s="39">
        <v>-98.559610000000006</v>
      </c>
      <c r="FM275" s="39">
        <v>29.180942576177866</v>
      </c>
      <c r="FN275" s="39">
        <v>29.904593423822131</v>
      </c>
      <c r="FO275" s="39">
        <v>-98.975507081958582</v>
      </c>
      <c r="FP275" s="39">
        <v>-98.14371291804143</v>
      </c>
      <c r="FQ275" s="39">
        <v>28.819117152355734</v>
      </c>
      <c r="FR275" s="39">
        <v>30.266418847644264</v>
      </c>
      <c r="FS275" s="39">
        <v>-99.391404163917144</v>
      </c>
      <c r="FT275" s="39">
        <v>-97.727815836082868</v>
      </c>
      <c r="FU275" s="35"/>
      <c r="GK275" s="34" t="str">
        <f>IF(GA275&lt;&gt;"",((GB275*0.125)+((GC275+GD275+GE275+GF275+GG275)*0.25)+((GH275+GI275+GJ275)*1))/GA275,"")</f>
        <v/>
      </c>
      <c r="GL275"/>
      <c r="GM275"/>
      <c r="GN275"/>
      <c r="GO275"/>
      <c r="HH275" s="34" t="str">
        <f>IF(GX275&lt;&gt;"",((GY275*0.125)+((GZ275+HA275+HB275+HC275+HD275)*0.25)+((HE275+HF275+HG275)*1))/GX275,"")</f>
        <v/>
      </c>
    </row>
    <row r="276" spans="1:216" ht="15" hidden="1" customHeight="1" x14ac:dyDescent="0.35">
      <c r="A276" s="11" t="s">
        <v>1910</v>
      </c>
      <c r="B276" s="12" t="s">
        <v>1911</v>
      </c>
      <c r="C276" s="43">
        <v>45692</v>
      </c>
      <c r="D276" s="13">
        <v>45853</v>
      </c>
      <c r="E276" s="11" t="s">
        <v>1420</v>
      </c>
      <c r="F276" s="19" t="s">
        <v>1912</v>
      </c>
      <c r="G276" s="19" t="s">
        <v>1913</v>
      </c>
      <c r="H276" s="11" t="s">
        <v>1914</v>
      </c>
      <c r="I276" s="42">
        <v>2905</v>
      </c>
      <c r="J276" s="17">
        <v>26334</v>
      </c>
      <c r="K276" s="18">
        <f ca="1">IF(A276&lt;&gt;"",RANDBETWEEN(1,2000)," ")</f>
        <v>1226</v>
      </c>
      <c r="L276" s="17" cm="1">
        <f t="array" ref="L276">IF(A276&lt;&gt;"",SUMPRODUCT(($E$2:$E$1303="Active") * (FK276 &gt;= $FM$2:$FM$1303) * (FK276 &lt;= $FN$2:$FN$1303) * (FL276 &gt;= $FO$2:$FO$1303) * (FL276 &lt;= $FP$2:$FP$1303)),"")</f>
        <v>1</v>
      </c>
      <c r="M276" s="17" cm="1">
        <f t="array" ref="M276">IF(A276&lt;&gt;"",SUMPRODUCT(($E$2:$E$1303="Active") * (FK276 &gt;= $FQ$2:$FQ$1303) * (FK276 &lt;= $FR$2:$FR$1303) * (FL276 &gt;= $FS$2:$FS$1303) * (FL276 &lt;= $FT$2:$FT$1303)),"")</f>
        <v>5</v>
      </c>
      <c r="N276" s="11" t="s">
        <v>218</v>
      </c>
      <c r="O276" s="11" t="s">
        <v>242</v>
      </c>
      <c r="P276" s="19" t="s">
        <v>1758</v>
      </c>
      <c r="Q276" s="11" t="s">
        <v>1915</v>
      </c>
      <c r="R276" s="19" t="s">
        <v>1760</v>
      </c>
      <c r="S276" s="11" t="s">
        <v>224</v>
      </c>
      <c r="T276" s="20" t="s">
        <v>224</v>
      </c>
      <c r="AA276" s="48" t="s">
        <v>274</v>
      </c>
      <c r="AB276" s="23">
        <v>45838.666666666664</v>
      </c>
      <c r="AC276" s="63">
        <v>45839</v>
      </c>
      <c r="AF276" s="26"/>
      <c r="AI276" s="26">
        <v>94</v>
      </c>
      <c r="AN276" s="27" t="str">
        <f>IF(COUNT(DV276,ES276,FJ276,GK276,HH276)&gt;0,AVERAGE(DV276,ES276,FJ276,GK276,HH276),"")</f>
        <v/>
      </c>
      <c r="AO276" s="28">
        <f>IF((E276&lt;&gt;""),COUNTA(AP276:BW276)+COUNTIF(T276,"No"),"")</f>
        <v>1</v>
      </c>
      <c r="AX276" s="20" t="s">
        <v>224</v>
      </c>
      <c r="DW276" s="35">
        <v>45482</v>
      </c>
      <c r="DX276" s="35">
        <v>45484</v>
      </c>
      <c r="DY276" s="20" t="s">
        <v>266</v>
      </c>
      <c r="DZ276" s="35">
        <v>45484</v>
      </c>
      <c r="EA276" s="20" t="s">
        <v>1916</v>
      </c>
      <c r="FJ276" s="34" t="str">
        <f>IF(EZ276&lt;&gt;"",((FA276*0.125)+((FB276+FC276+FD276+FE276+FF276)*0.25)+((FG276+FH276+FI276)*1))/EZ276,"")</f>
        <v/>
      </c>
      <c r="FK276" s="39">
        <v>41.786946</v>
      </c>
      <c r="FL276" s="39">
        <v>-71.399191999999999</v>
      </c>
      <c r="FM276" s="39">
        <v>41.425120576177868</v>
      </c>
      <c r="FN276" s="39">
        <v>42.148771423822133</v>
      </c>
      <c r="FO276" s="39">
        <v>-71.884454760371966</v>
      </c>
      <c r="FP276" s="39">
        <v>-70.913929239628033</v>
      </c>
      <c r="FQ276" s="39">
        <v>41.063295152355735</v>
      </c>
      <c r="FR276" s="39">
        <v>42.510596847644265</v>
      </c>
      <c r="FS276" s="39">
        <v>-72.369717520743933</v>
      </c>
      <c r="FT276" s="39">
        <v>-70.428666479256066</v>
      </c>
      <c r="FU276" s="35"/>
      <c r="GK276" s="34" t="str">
        <f>IF(GA276&lt;&gt;"",((GB276*0.125)+((GC276+GD276+GE276+GF276+GG276)*0.25)+((GH276+GI276+GJ276)*1))/GA276,"")</f>
        <v/>
      </c>
      <c r="GN276"/>
      <c r="GO276" s="64"/>
      <c r="GP276" s="20" t="s">
        <v>232</v>
      </c>
      <c r="HH276" s="34" t="str">
        <f>IF(GX276&lt;&gt;"",((GY276*0.125)+((GZ276+HA276+HB276+HC276+HD276)*0.25)+((HE276+HF276+HG276)*1))/GX276,"")</f>
        <v/>
      </c>
    </row>
    <row r="277" spans="1:216" ht="15" hidden="1" customHeight="1" x14ac:dyDescent="0.35">
      <c r="A277" s="11" t="s">
        <v>1917</v>
      </c>
      <c r="B277" s="12" t="s">
        <v>1918</v>
      </c>
      <c r="C277" s="43">
        <v>45078</v>
      </c>
      <c r="D277" s="13">
        <v>45853</v>
      </c>
      <c r="E277" s="11" t="s">
        <v>1420</v>
      </c>
      <c r="F277" s="19" t="s">
        <v>1919</v>
      </c>
      <c r="G277" s="19" t="s">
        <v>1920</v>
      </c>
      <c r="H277" s="11" t="s">
        <v>1921</v>
      </c>
      <c r="I277" s="42">
        <v>71106</v>
      </c>
      <c r="J277" s="17">
        <v>34906</v>
      </c>
      <c r="K277" s="18">
        <f ca="1">IF(A277&lt;&gt;"",RANDBETWEEN(1,2000)," ")</f>
        <v>1055</v>
      </c>
      <c r="L277" s="17" cm="1">
        <f t="array" ref="L277">IF(A277&lt;&gt;"",SUMPRODUCT(($E$2:$E$1303="Active") * (FK277 &gt;= $FM$2:$FM$1303) * (FK277 &lt;= $FN$2:$FN$1303) * (FL277 &gt;= $FO$2:$FO$1303) * (FL277 &lt;= $FP$2:$FP$1303)),"")</f>
        <v>1</v>
      </c>
      <c r="M277" s="17" cm="1">
        <f t="array" ref="M277">IF(A277&lt;&gt;"",SUMPRODUCT(($E$2:$E$1303="Active") * (FK277 &gt;= $FQ$2:$FQ$1303) * (FK277 &lt;= $FR$2:$FR$1303) * (FL277 &gt;= $FS$2:$FS$1303) * (FL277 &lt;= $FT$2:$FT$1303)),"")</f>
        <v>1</v>
      </c>
      <c r="N277" s="11" t="s">
        <v>218</v>
      </c>
      <c r="O277" s="11" t="s">
        <v>242</v>
      </c>
      <c r="P277" s="19" t="s">
        <v>1758</v>
      </c>
      <c r="Q277" s="11" t="s">
        <v>1759</v>
      </c>
      <c r="R277" s="19" t="s">
        <v>1760</v>
      </c>
      <c r="S277" s="11" t="s">
        <v>224</v>
      </c>
      <c r="T277" s="20" t="s">
        <v>224</v>
      </c>
      <c r="AA277" s="48" t="s">
        <v>394</v>
      </c>
      <c r="AB277" s="43">
        <v>45838.666666666664</v>
      </c>
      <c r="AC277" s="63">
        <v>45839</v>
      </c>
      <c r="AF277" s="26"/>
      <c r="AG277" s="20">
        <v>100</v>
      </c>
      <c r="AH277" s="22">
        <v>177</v>
      </c>
      <c r="AI277" s="26">
        <v>136</v>
      </c>
      <c r="AN277" s="27">
        <f>IF(COUNT(DV277,ES277,FJ277,GK277,HH277)&gt;0,AVERAGE(DV277,ES277,FJ277,GK277,HH277),"")</f>
        <v>2.0833333333333332E-2</v>
      </c>
      <c r="AO277" s="28">
        <f>IF((E277&lt;&gt;""),COUNTA(AP277:BW277)+COUNTIF(T277,"No"),"")</f>
        <v>1</v>
      </c>
      <c r="AT277" s="20" t="s">
        <v>224</v>
      </c>
      <c r="EA277" s="35" t="s">
        <v>232</v>
      </c>
      <c r="EJ277" s="20"/>
      <c r="EK277" s="20"/>
      <c r="EL277" s="20"/>
      <c r="EM277" s="20"/>
      <c r="EN277" s="20"/>
      <c r="EO277" s="20"/>
      <c r="EP277" s="20"/>
      <c r="EQ277" s="20"/>
      <c r="ER277" s="20"/>
      <c r="ES277" s="34" t="str">
        <f>IF(EI277&lt;&gt;"",((EJ277*0.125)+((EK277+EL277+EM277+EN277+EO277)*0.25)+((EP277+EQ277+ER277)*1))/EI277,"")</f>
        <v/>
      </c>
      <c r="ET277" s="35">
        <v>45635</v>
      </c>
      <c r="EU277" s="20" t="s">
        <v>228</v>
      </c>
      <c r="EV277" s="20" t="s">
        <v>234</v>
      </c>
      <c r="EW277" s="20">
        <v>95</v>
      </c>
      <c r="EX277" s="20">
        <v>2</v>
      </c>
      <c r="EY277" s="20">
        <v>2</v>
      </c>
      <c r="EZ277" s="20">
        <v>8</v>
      </c>
      <c r="FA277" s="20">
        <v>0</v>
      </c>
      <c r="FB277" s="20">
        <v>0</v>
      </c>
      <c r="FC277" s="20">
        <v>0</v>
      </c>
      <c r="FD277" s="20">
        <v>0</v>
      </c>
      <c r="FE277" s="20">
        <v>0</v>
      </c>
      <c r="FF277" s="20">
        <v>0</v>
      </c>
      <c r="FG277" s="20">
        <v>0</v>
      </c>
      <c r="FH277" s="20">
        <v>0</v>
      </c>
      <c r="FI277" s="20">
        <v>0</v>
      </c>
      <c r="FJ277" s="34">
        <f>IF(EZ277&lt;&gt;"",((FA277*0.125)+((FB277+FC277+FD277+FE277+FF277)*0.25)+((FG277+FH277+FI277)*1))/EZ277,"")</f>
        <v>0</v>
      </c>
      <c r="FK277" s="39">
        <v>32.393759000000003</v>
      </c>
      <c r="FL277" s="39">
        <v>-93.728561999999997</v>
      </c>
      <c r="FM277" s="39">
        <v>32.03193357617787</v>
      </c>
      <c r="FN277" s="39">
        <v>32.755584423822135</v>
      </c>
      <c r="FO277" s="39">
        <v>-94.157068987663862</v>
      </c>
      <c r="FP277" s="39">
        <v>-93.300055012336131</v>
      </c>
      <c r="FQ277" s="39">
        <v>31.670108152355738</v>
      </c>
      <c r="FR277" s="39">
        <v>33.117409847644268</v>
      </c>
      <c r="FS277" s="39">
        <v>-94.585575975327728</v>
      </c>
      <c r="FT277" s="39">
        <v>-92.871548024672265</v>
      </c>
      <c r="FU277" s="35">
        <v>45673</v>
      </c>
      <c r="FV277" s="20" t="s">
        <v>248</v>
      </c>
      <c r="FW277" s="20" t="s">
        <v>247</v>
      </c>
      <c r="FX277" s="20">
        <v>82</v>
      </c>
      <c r="FY277" s="20">
        <v>6</v>
      </c>
      <c r="FZ277" s="20">
        <v>6</v>
      </c>
      <c r="GA277" s="20">
        <v>6</v>
      </c>
      <c r="GB277" s="20">
        <v>0</v>
      </c>
      <c r="GC277" s="20">
        <v>0</v>
      </c>
      <c r="GD277" s="20">
        <v>0</v>
      </c>
      <c r="GE277" s="20">
        <v>0</v>
      </c>
      <c r="GF277" s="20">
        <v>1</v>
      </c>
      <c r="GG277" s="20">
        <v>0</v>
      </c>
      <c r="GH277" s="20">
        <v>0</v>
      </c>
      <c r="GI277" s="20">
        <v>0</v>
      </c>
      <c r="GJ277" s="20">
        <v>0</v>
      </c>
      <c r="GK277" s="34">
        <f>IF(GA277&lt;&gt;"",((GB277*0.125)+((GC277+GD277+GE277+GF277+GG277)*0.25)+((GH277+GI277+GJ277)*1))/GA277,"")</f>
        <v>4.1666666666666664E-2</v>
      </c>
      <c r="GL277" s="40">
        <v>45755</v>
      </c>
      <c r="GM277" s="40">
        <v>45782</v>
      </c>
      <c r="GN277" s="11" t="s">
        <v>237</v>
      </c>
      <c r="GO277" s="40">
        <v>45782</v>
      </c>
      <c r="GP277" s="20" t="s">
        <v>232</v>
      </c>
      <c r="GQ277" s="35">
        <v>45793</v>
      </c>
      <c r="HH277" s="34" t="str">
        <f>IF(GX277&lt;&gt;"",((GY277*0.125)+((GZ277+HA277+HB277+HC277+HD277)*0.25)+((HE277+HF277+HG277)*1))/GX277,"")</f>
        <v/>
      </c>
    </row>
    <row r="278" spans="1:216" ht="15" hidden="1" customHeight="1" x14ac:dyDescent="0.35">
      <c r="A278" s="11" t="s">
        <v>1922</v>
      </c>
      <c r="B278" s="12" t="s">
        <v>1923</v>
      </c>
      <c r="C278" s="13">
        <v>43829</v>
      </c>
      <c r="D278" s="13">
        <v>45492</v>
      </c>
      <c r="E278" s="14" t="s">
        <v>1420</v>
      </c>
      <c r="F278" s="15" t="s">
        <v>1924</v>
      </c>
      <c r="G278" s="15" t="s">
        <v>1925</v>
      </c>
      <c r="H278" s="14" t="s">
        <v>1673</v>
      </c>
      <c r="I278" s="16">
        <v>76207</v>
      </c>
      <c r="J278" s="17">
        <v>16097</v>
      </c>
      <c r="K278" s="18">
        <f ca="1">IF(A278&lt;&gt;"",RANDBETWEEN(1,2000)," ")</f>
        <v>1151</v>
      </c>
      <c r="L278" s="17" cm="1">
        <f t="array" ref="L278">IF(A278&lt;&gt;"",SUMPRODUCT(($E$2:$E$1303="Active") * (FK278 &gt;= $FM$2:$FM$1303) * (FK278 &lt;= $FN$2:$FN$1303) * (FL278 &gt;= $FO$2:$FO$1303) * (FL278 &lt;= $FP$2:$FP$1303)),"")</f>
        <v>5</v>
      </c>
      <c r="M278" s="17" cm="1">
        <f t="array" ref="M278">IF(A278&lt;&gt;"",SUMPRODUCT(($E$2:$E$1303="Active") * (FK278 &gt;= $FQ$2:$FQ$1303) * (FK278 &lt;= $FR$2:$FR$1303) * (FL278 &gt;= $FS$2:$FS$1303) * (FL278 &lt;= $FT$2:$FT$1303)),"")</f>
        <v>17</v>
      </c>
      <c r="N278" s="14" t="s">
        <v>287</v>
      </c>
      <c r="O278" s="14" t="s">
        <v>219</v>
      </c>
      <c r="P278" s="15" t="s">
        <v>1926</v>
      </c>
      <c r="Q278" s="14" t="s">
        <v>1927</v>
      </c>
      <c r="R278" s="15" t="s">
        <v>1928</v>
      </c>
      <c r="S278" s="14" t="s">
        <v>224</v>
      </c>
      <c r="T278" s="20" t="s">
        <v>224</v>
      </c>
      <c r="U278" s="21"/>
      <c r="V278" s="22"/>
      <c r="W278" s="22"/>
      <c r="X278" s="22"/>
      <c r="Y278" s="22"/>
      <c r="Z278" s="22"/>
      <c r="AA278" s="48"/>
      <c r="AB278" s="43">
        <v>45838.666666666664</v>
      </c>
      <c r="AC278" s="63">
        <v>45839</v>
      </c>
      <c r="AD278" s="25">
        <v>624</v>
      </c>
      <c r="AE278" s="25">
        <v>483</v>
      </c>
      <c r="AF278" s="26">
        <v>708</v>
      </c>
      <c r="AG278" s="20">
        <v>1479</v>
      </c>
      <c r="AH278" s="22">
        <v>2438</v>
      </c>
      <c r="AI278" s="26">
        <v>2753</v>
      </c>
      <c r="AN278" s="27">
        <f>IF(COUNT(DV278,ES278,FJ278,GK278,HH278)&gt;0,AVERAGE(DV278,ES278,FJ278,GK278,HH278),"")</f>
        <v>8.5353535353535348E-2</v>
      </c>
      <c r="AO278" s="28">
        <f>IF((E278&lt;&gt;""),COUNTA(AP278:BW278)+COUNTIF(T278,"No"),"")</f>
        <v>0</v>
      </c>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c r="BU278" s="29"/>
      <c r="BV278" s="29"/>
      <c r="BW278" s="29"/>
      <c r="BX278" s="30">
        <v>44153</v>
      </c>
      <c r="BY278" s="30">
        <v>44168</v>
      </c>
      <c r="BZ278" s="14" t="s">
        <v>226</v>
      </c>
      <c r="CA278" s="30">
        <v>44173</v>
      </c>
      <c r="CB278" s="14" t="s">
        <v>232</v>
      </c>
      <c r="CC278" s="31">
        <v>43907</v>
      </c>
      <c r="CD278" s="32" t="s">
        <v>228</v>
      </c>
      <c r="CE278" s="33" t="s">
        <v>291</v>
      </c>
      <c r="CF278" s="33" t="s">
        <v>292</v>
      </c>
      <c r="CG278" s="29">
        <v>262</v>
      </c>
      <c r="CH278" s="29">
        <v>1</v>
      </c>
      <c r="CI278" s="29">
        <v>1</v>
      </c>
      <c r="CJ278" s="29">
        <v>5</v>
      </c>
      <c r="CK278" s="29">
        <v>2</v>
      </c>
      <c r="CL278" s="29">
        <v>1</v>
      </c>
      <c r="CM278" s="29">
        <v>1</v>
      </c>
      <c r="CN278" s="34">
        <f>IF(CJ278&gt;0,((CK278*0.125)+(CL278*0.25)+(CM278*1))/CJ278,"")</f>
        <v>0.3</v>
      </c>
      <c r="CO278" s="35">
        <v>44365</v>
      </c>
      <c r="CP278" s="35">
        <v>44368</v>
      </c>
      <c r="CQ278" s="20" t="s">
        <v>507</v>
      </c>
      <c r="CR278" s="35">
        <v>44378</v>
      </c>
      <c r="CS278" s="20" t="s">
        <v>232</v>
      </c>
      <c r="CT278" s="35">
        <v>44370</v>
      </c>
      <c r="CU278" s="35">
        <v>44278</v>
      </c>
      <c r="CV278" s="11" t="s">
        <v>228</v>
      </c>
      <c r="CW278" s="11" t="s">
        <v>293</v>
      </c>
      <c r="CX278" s="11" t="s">
        <v>247</v>
      </c>
      <c r="CY278" s="20">
        <v>286</v>
      </c>
      <c r="CZ278" s="36">
        <v>1</v>
      </c>
      <c r="DA278" s="36">
        <v>1</v>
      </c>
      <c r="DB278" s="36">
        <v>5</v>
      </c>
      <c r="DC278" s="36">
        <v>0</v>
      </c>
      <c r="DD278" s="36">
        <v>0</v>
      </c>
      <c r="DE278" s="36">
        <v>1</v>
      </c>
      <c r="DF278" s="36">
        <v>0</v>
      </c>
      <c r="DG278" s="36">
        <v>2</v>
      </c>
      <c r="DH278" s="46">
        <f>IF(DB278&gt;0,((DC278*0.125)+(DD278*0.25)+(DE278*0.25)+(DF278*1)+(DG278*1))/DB278,"")</f>
        <v>0.45</v>
      </c>
      <c r="DI278" s="35">
        <v>44592</v>
      </c>
      <c r="DJ278" s="20" t="s">
        <v>228</v>
      </c>
      <c r="DK278" s="20" t="s">
        <v>294</v>
      </c>
      <c r="DL278" s="20" t="s">
        <v>247</v>
      </c>
      <c r="DM278" s="20">
        <v>229</v>
      </c>
      <c r="DN278" s="20">
        <v>3</v>
      </c>
      <c r="DO278" s="20">
        <v>3</v>
      </c>
      <c r="DP278" s="20">
        <v>11</v>
      </c>
      <c r="DQ278" s="20">
        <v>0</v>
      </c>
      <c r="DR278" s="20">
        <v>1</v>
      </c>
      <c r="DS278" s="20">
        <v>0</v>
      </c>
      <c r="DT278" s="20">
        <v>0</v>
      </c>
      <c r="DU278" s="20">
        <v>0</v>
      </c>
      <c r="DV278" s="37" cm="1">
        <f t="array" ref="DV278">IF(AND(DI278:DP278&lt;&gt;""),((DQ278*0.125)+(DR278*0.25)+(DS278*0.25)+(DT278*1)+(DU278*1))/DP278,"")</f>
        <v>2.2727272727272728E-2</v>
      </c>
      <c r="DW278" s="35">
        <v>44986</v>
      </c>
      <c r="DX278" s="35">
        <v>44988</v>
      </c>
      <c r="DY278" s="20" t="s">
        <v>237</v>
      </c>
      <c r="DZ278" s="35">
        <v>44988</v>
      </c>
      <c r="EA278" s="35" t="s">
        <v>232</v>
      </c>
      <c r="EB278" s="38">
        <v>44994</v>
      </c>
      <c r="EC278" s="35">
        <v>45290</v>
      </c>
      <c r="ED278" s="20" t="s">
        <v>228</v>
      </c>
      <c r="EE278" s="20" t="s">
        <v>247</v>
      </c>
      <c r="EF278" s="20">
        <v>387</v>
      </c>
      <c r="EG278" s="20">
        <v>3</v>
      </c>
      <c r="EH278" s="20">
        <v>3</v>
      </c>
      <c r="EI278" s="20">
        <v>15</v>
      </c>
      <c r="EJ278" s="20">
        <v>0</v>
      </c>
      <c r="EK278" s="20">
        <v>0</v>
      </c>
      <c r="EL278" s="20">
        <v>0</v>
      </c>
      <c r="EM278" s="20">
        <v>3</v>
      </c>
      <c r="EN278" s="20">
        <v>0</v>
      </c>
      <c r="EO278" s="20">
        <v>0</v>
      </c>
      <c r="EP278" s="20">
        <v>1</v>
      </c>
      <c r="EQ278" s="20">
        <v>1</v>
      </c>
      <c r="ER278" s="20">
        <v>0</v>
      </c>
      <c r="ES278" s="34">
        <f>IF(EI278&lt;&gt;"",((EJ278*0.125)+((EK278+EL278+EM278+EN278+EO278)*0.25)+((EP278+EQ278+ER278)*1))/EI278,"")</f>
        <v>0.18333333333333332</v>
      </c>
      <c r="ET278" s="35">
        <v>45405</v>
      </c>
      <c r="EU278" s="20" t="s">
        <v>248</v>
      </c>
      <c r="EV278" s="20" t="s">
        <v>247</v>
      </c>
      <c r="EW278" s="20">
        <v>778</v>
      </c>
      <c r="EX278" s="20">
        <v>3</v>
      </c>
      <c r="EY278" s="20">
        <v>3</v>
      </c>
      <c r="EZ278" s="28">
        <v>25</v>
      </c>
      <c r="FA278" s="20">
        <v>0</v>
      </c>
      <c r="FB278" s="20">
        <v>0</v>
      </c>
      <c r="FC278" s="20">
        <v>0</v>
      </c>
      <c r="FD278" s="20">
        <v>1</v>
      </c>
      <c r="FE278" s="20">
        <v>0</v>
      </c>
      <c r="FF278" s="20">
        <v>0</v>
      </c>
      <c r="FG278" s="20">
        <v>0</v>
      </c>
      <c r="FH278" s="20">
        <v>1</v>
      </c>
      <c r="FI278" s="20">
        <v>0</v>
      </c>
      <c r="FJ278" s="34">
        <f>IF(EZ278&lt;&gt;"",((FA278*0.125)+((FB278+FC278+FD278+FE278+FF278)*0.25)+((FG278+FH278+FI278)*1))/EZ278,"")</f>
        <v>0.05</v>
      </c>
      <c r="FK278" s="39">
        <v>33.214962999999997</v>
      </c>
      <c r="FL278" s="39">
        <v>-97.167658000000003</v>
      </c>
      <c r="FM278" s="39">
        <v>32.853137576177865</v>
      </c>
      <c r="FN278" s="39">
        <v>33.57678842382213</v>
      </c>
      <c r="FO278" s="39">
        <v>-97.600142123373772</v>
      </c>
      <c r="FP278" s="39">
        <v>-96.735173876626234</v>
      </c>
      <c r="FQ278" s="39">
        <v>32.491312152355732</v>
      </c>
      <c r="FR278" s="39">
        <v>33.938613847644262</v>
      </c>
      <c r="FS278" s="39">
        <v>-98.032626246747554</v>
      </c>
      <c r="FT278" s="39">
        <v>-96.302689753252452</v>
      </c>
      <c r="FU278" s="35"/>
      <c r="GK278" s="34"/>
      <c r="GL278"/>
      <c r="GM278"/>
      <c r="GN278"/>
      <c r="GO278"/>
      <c r="GP278" s="20" t="s">
        <v>232</v>
      </c>
      <c r="HH278" s="34" t="str">
        <f>IF(GX278&lt;&gt;"",((GY278*0.125)+((GZ278+HA278+HB278+HC278+HD278)*0.25)+((HE278+HF278+HG278)*1))/GX278,"")</f>
        <v/>
      </c>
    </row>
    <row r="279" spans="1:216" ht="15" hidden="1" customHeight="1" x14ac:dyDescent="0.35">
      <c r="A279" s="11" t="s">
        <v>1929</v>
      </c>
      <c r="B279" s="12" t="s">
        <v>537</v>
      </c>
      <c r="C279" s="13">
        <v>43009</v>
      </c>
      <c r="D279" s="13"/>
      <c r="E279" s="14" t="s">
        <v>1420</v>
      </c>
      <c r="F279" s="15" t="s">
        <v>1930</v>
      </c>
      <c r="G279" s="15" t="s">
        <v>475</v>
      </c>
      <c r="H279" s="14" t="s">
        <v>466</v>
      </c>
      <c r="I279" s="16">
        <v>85706</v>
      </c>
      <c r="J279" s="65">
        <v>54853</v>
      </c>
      <c r="K279" s="18">
        <f ca="1">IF(A279&lt;&gt;"",RANDBETWEEN(1,2000)," ")</f>
        <v>1672</v>
      </c>
      <c r="L279" s="17" cm="1">
        <f t="array" ref="L279">IF(A279&lt;&gt;"",SUMPRODUCT(($E$2:$E$1303="Active") * (FK279 &gt;= $FM$2:$FM$1303) * (FK279 &lt;= $FN$2:$FN$1303) * (FL279 &gt;= $FO$2:$FO$1303) * (FL279 &lt;= $FP$2:$FP$1303)),"")</f>
        <v>3</v>
      </c>
      <c r="M279" s="17" cm="1">
        <f t="array" ref="M279">IF(A279&lt;&gt;"",SUMPRODUCT(($E$2:$E$1303="Active") * (FK279 &gt;= $FQ$2:$FQ$1303) * (FK279 &lt;= $FR$2:$FR$1303) * (FL279 &gt;= $FS$2:$FS$1303) * (FL279 &lt;= $FT$2:$FT$1303)),"")</f>
        <v>3</v>
      </c>
      <c r="N279" s="14"/>
      <c r="O279" s="14"/>
      <c r="P279" s="15"/>
      <c r="Q279" s="14"/>
      <c r="R279" s="15"/>
      <c r="S279" s="14" t="s">
        <v>224</v>
      </c>
      <c r="U279" s="21"/>
      <c r="V279" s="22"/>
      <c r="W279" s="22"/>
      <c r="X279" s="22"/>
      <c r="Y279" s="22"/>
      <c r="Z279" s="22"/>
      <c r="AA279" s="48">
        <v>2024</v>
      </c>
      <c r="AB279" s="43">
        <v>45838.666666666664</v>
      </c>
      <c r="AC279" s="63">
        <v>45658</v>
      </c>
      <c r="AD279" s="25">
        <v>448</v>
      </c>
      <c r="AE279" s="25">
        <v>288</v>
      </c>
      <c r="AF279" s="66"/>
      <c r="AG279" s="20"/>
      <c r="AI279" s="26">
        <v>861</v>
      </c>
      <c r="AN279" s="27" t="str">
        <f>IF(COUNT(DV279,ES279,FJ279,GK279,HH279)&gt;0,AVERAGE(DV279,ES279,FJ279,GK279,HH279),"")</f>
        <v/>
      </c>
      <c r="AO279" s="28">
        <f>IF((E279&lt;&gt;""),COUNTA(AP279:BW279)+COUNTIF(T279,"No"),"")</f>
        <v>0</v>
      </c>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c r="BU279" s="29"/>
      <c r="BV279" s="29"/>
      <c r="BW279" s="29"/>
      <c r="BX279" s="30">
        <v>44105</v>
      </c>
      <c r="BY279" s="30">
        <v>44118</v>
      </c>
      <c r="BZ279" s="14" t="s">
        <v>226</v>
      </c>
      <c r="CA279" s="30">
        <v>44123</v>
      </c>
      <c r="CB279" s="14" t="s">
        <v>232</v>
      </c>
      <c r="CC279" s="31">
        <v>43810</v>
      </c>
      <c r="CD279" s="32" t="s">
        <v>228</v>
      </c>
      <c r="CE279" s="33" t="s">
        <v>291</v>
      </c>
      <c r="CF279" s="33" t="s">
        <v>292</v>
      </c>
      <c r="CG279" s="29">
        <v>273</v>
      </c>
      <c r="CH279" s="29">
        <v>2</v>
      </c>
      <c r="CI279" s="29">
        <v>2</v>
      </c>
      <c r="CJ279" s="29">
        <v>14</v>
      </c>
      <c r="CK279" s="29">
        <v>1</v>
      </c>
      <c r="CL279" s="29">
        <v>2</v>
      </c>
      <c r="CM279" s="29">
        <v>2</v>
      </c>
      <c r="CN279" s="34">
        <f>IF(CJ279&gt;0,((CK279*0.125)+(CL279*0.25)+(CM279*1))/CJ279,"")</f>
        <v>0.1875</v>
      </c>
      <c r="CO279" s="35">
        <v>44358</v>
      </c>
      <c r="CP279" s="35">
        <v>44361</v>
      </c>
      <c r="CQ279" s="20" t="s">
        <v>1889</v>
      </c>
      <c r="CR279" s="35">
        <v>44372</v>
      </c>
      <c r="CS279" s="20" t="s">
        <v>232</v>
      </c>
      <c r="CT279" s="35">
        <v>44361</v>
      </c>
      <c r="CU279" s="35">
        <v>44453</v>
      </c>
      <c r="CV279" s="11" t="s">
        <v>226</v>
      </c>
      <c r="CW279" s="20" t="s">
        <v>233</v>
      </c>
      <c r="CX279" s="11" t="s">
        <v>234</v>
      </c>
      <c r="CY279" s="20">
        <v>145</v>
      </c>
      <c r="CZ279" s="36">
        <v>3</v>
      </c>
      <c r="DA279" s="36">
        <v>3</v>
      </c>
      <c r="DB279" s="36">
        <v>12</v>
      </c>
      <c r="DC279" s="36">
        <v>0</v>
      </c>
      <c r="DD279" s="36">
        <v>1</v>
      </c>
      <c r="DE279" s="36">
        <v>0</v>
      </c>
      <c r="DF279" s="36">
        <v>0</v>
      </c>
      <c r="DG279" s="36">
        <v>0</v>
      </c>
      <c r="DH279" s="37">
        <f>IF(DB279&lt;&gt;"",((DC279*0.125)+(DD279*0.25)+(DE279*0.25)+(DF279*1)+(DG279*1))/DB279,"")</f>
        <v>2.0833333333333332E-2</v>
      </c>
      <c r="DV279" s="37" t="str" cm="1">
        <f t="array" ref="DV279">IF(AND(DI279:DP279&lt;&gt;""),((DQ279*0.125)+(DR279*0.25)+(DS279*0.25)+(DT279*1)+(DU279*1))/DP279,"")</f>
        <v/>
      </c>
      <c r="EA279" s="35"/>
      <c r="EB279" s="21"/>
      <c r="EJ279"/>
      <c r="EK279"/>
      <c r="EL279"/>
      <c r="EM279"/>
      <c r="EN279"/>
      <c r="EQ279"/>
      <c r="ER279"/>
      <c r="ES279" s="34" t="str">
        <f>IF(EI279&lt;&gt;"",((EJ279*0.125)+((EK279+EL279+EM279+EN279+EO279)*0.25)+((EP279+EQ279+ER279)*1))/EI279,"")</f>
        <v/>
      </c>
      <c r="ET279" s="20"/>
      <c r="FG279" s="20"/>
      <c r="FJ279" s="34" t="str">
        <f>IF(EZ279&lt;&gt;"",((FA279*0.125)+((FB279+FC279+FD279+FE279+FF279)*0.25)+((FG279+FH279+FI279)*1))/EZ279,"")</f>
        <v/>
      </c>
      <c r="FK279" s="39">
        <v>32.076993999999999</v>
      </c>
      <c r="FL279" s="39">
        <v>-110.898754</v>
      </c>
      <c r="FM279" s="39">
        <v>31.715168576177867</v>
      </c>
      <c r="FN279" s="39">
        <v>32.438819423822132</v>
      </c>
      <c r="FO279" s="39">
        <v>-111.3257696755043</v>
      </c>
      <c r="FP279" s="39">
        <v>-110.47173832449569</v>
      </c>
      <c r="FQ279" s="39">
        <v>31.353343152355734</v>
      </c>
      <c r="FR279" s="39">
        <v>32.800644847644264</v>
      </c>
      <c r="FS279" s="39">
        <v>-111.7527853510086</v>
      </c>
      <c r="FT279" s="39">
        <v>-110.0447226489914</v>
      </c>
      <c r="FU279" s="35"/>
      <c r="GK279" s="34" t="str">
        <f>IF(GA279&lt;&gt;"",((GB279*0.125)+((GC279+GD279+GE279+GF279+GG279)*0.25)+((GH279+GI279+GJ279)*1))/GA279,"")</f>
        <v/>
      </c>
      <c r="GL279"/>
      <c r="GM279"/>
      <c r="GN279"/>
      <c r="GO279"/>
      <c r="HH279" s="34" t="str">
        <f>IF(GX279&lt;&gt;"",((GY279*0.125)+((GZ279+HA279+HB279+HC279+HD279)*0.25)+((HE279+HF279+HG279)*1))/GX279,"")</f>
        <v/>
      </c>
    </row>
    <row r="280" spans="1:216" ht="15" hidden="1" customHeight="1" x14ac:dyDescent="0.35">
      <c r="A280" s="11" t="s">
        <v>1931</v>
      </c>
      <c r="B280" s="12" t="s">
        <v>1932</v>
      </c>
      <c r="C280" s="43">
        <v>45281</v>
      </c>
      <c r="D280" s="13">
        <v>45853</v>
      </c>
      <c r="E280" s="11" t="s">
        <v>1420</v>
      </c>
      <c r="F280" s="19" t="s">
        <v>1933</v>
      </c>
      <c r="G280" s="19" t="s">
        <v>1934</v>
      </c>
      <c r="H280" s="11" t="s">
        <v>1935</v>
      </c>
      <c r="I280" s="42">
        <v>20004</v>
      </c>
      <c r="J280" s="17">
        <v>1682</v>
      </c>
      <c r="K280" s="18">
        <f ca="1">IF(A280&lt;&gt;"",RANDBETWEEN(1,2000)," ")</f>
        <v>1361</v>
      </c>
      <c r="L280" s="17" cm="1">
        <f t="array" ref="L280">IF(A280&lt;&gt;"",SUMPRODUCT(($E$2:$E$1303="Active") * (FK280 &gt;= $FM$2:$FM$1303) * (FK280 &lt;= $FN$2:$FN$1303) * (FL280 &gt;= $FO$2:$FO$1303) * (FL280 &lt;= $FP$2:$FP$1303)),"")</f>
        <v>2</v>
      </c>
      <c r="M280" s="17" cm="1">
        <f t="array" ref="M280">IF(A280&lt;&gt;"",SUMPRODUCT(($E$2:$E$1303="Active") * (FK280 &gt;= $FQ$2:$FQ$1303) * (FK280 &lt;= $FR$2:$FR$1303) * (FL280 &gt;= $FS$2:$FS$1303) * (FL280 &lt;= $FT$2:$FT$1303)),"")</f>
        <v>5</v>
      </c>
      <c r="N280" s="11" t="s">
        <v>218</v>
      </c>
      <c r="O280" s="11" t="s">
        <v>242</v>
      </c>
      <c r="P280" s="19" t="s">
        <v>1758</v>
      </c>
      <c r="Q280" s="11" t="s">
        <v>1759</v>
      </c>
      <c r="R280" s="19" t="s">
        <v>1860</v>
      </c>
      <c r="S280" s="11" t="s">
        <v>224</v>
      </c>
      <c r="T280" s="20" t="s">
        <v>224</v>
      </c>
      <c r="AA280" s="48"/>
      <c r="AB280" s="43">
        <v>45838.6875</v>
      </c>
      <c r="AC280" s="63">
        <v>45839</v>
      </c>
      <c r="AF280" s="26"/>
      <c r="AG280" s="20">
        <v>4</v>
      </c>
      <c r="AH280" s="22">
        <v>300</v>
      </c>
      <c r="AI280" s="26">
        <v>186</v>
      </c>
      <c r="AN280" s="27">
        <f>IF(COUNT(DV280,ES280,FJ280,GK280,HH280)&gt;0,AVERAGE(DV280,ES280,FJ280,GK280,HH280),"")</f>
        <v>0.125</v>
      </c>
      <c r="AO280" s="28">
        <f>IF((E280&lt;&gt;""),COUNTA(AP280:BW280)+COUNTIF(T280,"No"),"")</f>
        <v>0</v>
      </c>
      <c r="DW280" s="35">
        <v>45248</v>
      </c>
      <c r="DX280" s="35">
        <v>45281</v>
      </c>
      <c r="DY280" s="20" t="s">
        <v>409</v>
      </c>
      <c r="DZ280" s="35">
        <v>45281</v>
      </c>
      <c r="EA280" s="35" t="s">
        <v>410</v>
      </c>
      <c r="EJ280" s="20"/>
      <c r="EK280" s="20"/>
      <c r="EL280" s="20"/>
      <c r="EM280" s="20"/>
      <c r="EN280" s="20"/>
      <c r="EO280" s="20"/>
      <c r="EP280" s="20"/>
      <c r="EQ280" s="20"/>
      <c r="ER280" s="20"/>
      <c r="ES280" s="34" t="str">
        <f>IF(EI280&lt;&gt;"",((EJ280*0.125)+((EK280+EL280+EM280+EN280+EO280)*0.25)+((EP280+EQ280+ER280)*1))/EI280,"")</f>
        <v/>
      </c>
      <c r="ET280" s="35">
        <v>45632</v>
      </c>
      <c r="EU280" s="20" t="s">
        <v>248</v>
      </c>
      <c r="EV280" s="20" t="s">
        <v>234</v>
      </c>
      <c r="EW280" s="20">
        <v>149</v>
      </c>
      <c r="EX280" s="20">
        <v>7</v>
      </c>
      <c r="EY280" s="20">
        <v>7</v>
      </c>
      <c r="EZ280" s="20">
        <v>12</v>
      </c>
      <c r="FA280" s="20">
        <v>0</v>
      </c>
      <c r="FB280" s="20">
        <v>0</v>
      </c>
      <c r="FC280" s="20">
        <v>1</v>
      </c>
      <c r="FD280" s="20">
        <v>1</v>
      </c>
      <c r="FE280" s="20">
        <v>0</v>
      </c>
      <c r="FF280" s="20">
        <v>0</v>
      </c>
      <c r="FG280" s="28">
        <v>1</v>
      </c>
      <c r="FH280" s="20">
        <v>0</v>
      </c>
      <c r="FI280" s="20">
        <v>0</v>
      </c>
      <c r="FJ280" s="34">
        <f>IF(EZ280&lt;&gt;"",((FA280*0.125)+((FB280+FC280+FD280+FE280+FF280)*0.25)+((FG280+FH280+FI280)*1))/EZ280,"")</f>
        <v>0.125</v>
      </c>
      <c r="FK280" s="39">
        <v>38.892443999999998</v>
      </c>
      <c r="FL280" s="39">
        <v>-77.020588000000004</v>
      </c>
      <c r="FM280" s="39">
        <v>38.530618576177865</v>
      </c>
      <c r="FN280" s="39">
        <v>39.25426942382213</v>
      </c>
      <c r="FO280" s="39">
        <v>-77.485464471324406</v>
      </c>
      <c r="FP280" s="39">
        <v>-76.555711528675602</v>
      </c>
      <c r="FQ280" s="39">
        <v>38.168793152355732</v>
      </c>
      <c r="FR280" s="39">
        <v>39.616094847644263</v>
      </c>
      <c r="FS280" s="39">
        <v>-77.950340942648808</v>
      </c>
      <c r="FT280" s="39">
        <v>-76.0908350573512</v>
      </c>
      <c r="FU280" s="35"/>
      <c r="GK280" s="34" t="str">
        <f>IF(GA280&lt;&gt;"",((GB280*0.125)+((GC280+GD280+GE280+GF280+GG280)*0.25)+((GH280+GI280+GJ280)*1))/GA280,"")</f>
        <v/>
      </c>
      <c r="GN280"/>
      <c r="GO280" s="64"/>
      <c r="GP280" s="20" t="s">
        <v>232</v>
      </c>
      <c r="HH280" s="34" t="str">
        <f>IF(GX280&lt;&gt;"",((GY280*0.125)+((GZ280+HA280+HB280+HC280+HD280)*0.25)+((HE280+HF280+HG280)*1))/GX280,"")</f>
        <v/>
      </c>
    </row>
    <row r="281" spans="1:216" ht="15" hidden="1" customHeight="1" x14ac:dyDescent="0.35">
      <c r="A281" s="11" t="s">
        <v>1936</v>
      </c>
      <c r="B281" s="12" t="s">
        <v>1937</v>
      </c>
      <c r="C281" s="43">
        <v>44879</v>
      </c>
      <c r="D281" s="13">
        <v>45853</v>
      </c>
      <c r="E281" s="11" t="s">
        <v>1420</v>
      </c>
      <c r="F281" s="19" t="s">
        <v>1938</v>
      </c>
      <c r="G281" s="19" t="s">
        <v>1665</v>
      </c>
      <c r="H281" s="11" t="s">
        <v>1658</v>
      </c>
      <c r="I281" s="42">
        <v>58104</v>
      </c>
      <c r="J281" s="17">
        <v>48150</v>
      </c>
      <c r="K281" s="18">
        <f ca="1">IF(A281&lt;&gt;"",RANDBETWEEN(1,2000)," ")</f>
        <v>80</v>
      </c>
      <c r="L281" s="17" cm="1">
        <f t="array" ref="L281">IF(A281&lt;&gt;"",SUMPRODUCT(($E$2:$E$1303="Active") * (FK281 &gt;= $FM$2:$FM$1303) * (FK281 &lt;= $FN$2:$FN$1303) * (FL281 &gt;= $FO$2:$FO$1303) * (FL281 &lt;= $FP$2:$FP$1303)),"")</f>
        <v>1</v>
      </c>
      <c r="M281" s="17" cm="1">
        <f t="array" ref="M281">IF(A281&lt;&gt;"",SUMPRODUCT(($E$2:$E$1303="Active") * (FK281 &gt;= $FQ$2:$FQ$1303) * (FK281 &lt;= $FR$2:$FR$1303) * (FL281 &gt;= $FS$2:$FS$1303) * (FL281 &lt;= $FT$2:$FT$1303)),"")</f>
        <v>1</v>
      </c>
      <c r="N281" s="11" t="s">
        <v>287</v>
      </c>
      <c r="O281" s="11" t="s">
        <v>242</v>
      </c>
      <c r="P281" s="19" t="s">
        <v>1758</v>
      </c>
      <c r="Q281" s="11" t="s">
        <v>1759</v>
      </c>
      <c r="R281" s="19" t="s">
        <v>1760</v>
      </c>
      <c r="S281" s="11" t="s">
        <v>224</v>
      </c>
      <c r="T281" s="20" t="s">
        <v>224</v>
      </c>
      <c r="AA281" s="48"/>
      <c r="AB281" s="43">
        <v>45838.6875</v>
      </c>
      <c r="AC281" s="63">
        <v>45839</v>
      </c>
      <c r="AD281" s="25">
        <v>0</v>
      </c>
      <c r="AE281" s="25">
        <v>0</v>
      </c>
      <c r="AF281" s="26">
        <v>24</v>
      </c>
      <c r="AG281" s="20">
        <v>171</v>
      </c>
      <c r="AH281" s="22">
        <v>133</v>
      </c>
      <c r="AI281" s="26">
        <v>198</v>
      </c>
      <c r="AN281" s="27">
        <f>IF(COUNT(DV281,ES281,FJ281,GK281,HH281)&gt;0,AVERAGE(DV281,ES281,FJ281,GK281,HH281),"")</f>
        <v>0</v>
      </c>
      <c r="AO281" s="28">
        <f>IF((E281&lt;&gt;""),COUNTA(AP281:BW281)+COUNTIF(T281,"No"),"")</f>
        <v>0</v>
      </c>
      <c r="CS281" s="20" t="s">
        <v>323</v>
      </c>
      <c r="CT281" s="35" t="s">
        <v>323</v>
      </c>
      <c r="DJ281" s="20" t="s">
        <v>228</v>
      </c>
      <c r="DK281" s="20" t="s">
        <v>235</v>
      </c>
      <c r="DL281" s="20" t="s">
        <v>234</v>
      </c>
      <c r="DM281" s="20">
        <v>0</v>
      </c>
      <c r="DN281" s="20">
        <v>0</v>
      </c>
      <c r="DO281" s="20">
        <v>0</v>
      </c>
      <c r="DP281" s="20">
        <v>0</v>
      </c>
      <c r="DQ281" s="20">
        <v>0</v>
      </c>
      <c r="DR281" s="20">
        <v>0</v>
      </c>
      <c r="DS281" s="20">
        <v>0</v>
      </c>
      <c r="DT281" s="20">
        <v>0</v>
      </c>
      <c r="DU281" s="20">
        <v>0</v>
      </c>
      <c r="DW281" s="35">
        <v>45386</v>
      </c>
      <c r="DX281" s="35">
        <v>45411</v>
      </c>
      <c r="DY281" s="20" t="s">
        <v>237</v>
      </c>
      <c r="DZ281" s="35">
        <v>45411</v>
      </c>
      <c r="EA281" s="35" t="s">
        <v>232</v>
      </c>
      <c r="EB281" s="40">
        <v>45415</v>
      </c>
      <c r="EJ281" s="20"/>
      <c r="EK281" s="20"/>
      <c r="EL281" s="20"/>
      <c r="EM281" s="20"/>
      <c r="EN281" s="20"/>
      <c r="EO281" s="20"/>
      <c r="EP281" s="20"/>
      <c r="EQ281" s="20"/>
      <c r="ER281" s="20"/>
      <c r="ES281" s="34" t="str">
        <f>IF(EI281&lt;&gt;"",((EJ281*0.125)+((EK281+EL281+EM281+EN281+EO281)*0.25)+((EP281+EQ281+ER281)*1))/EI281,"")</f>
        <v/>
      </c>
      <c r="ET281" s="35">
        <v>45631</v>
      </c>
      <c r="EU281" s="20" t="s">
        <v>248</v>
      </c>
      <c r="EV281" s="20" t="s">
        <v>234</v>
      </c>
      <c r="EW281" s="20">
        <v>44</v>
      </c>
      <c r="EX281" s="20">
        <v>2</v>
      </c>
      <c r="EY281" s="20">
        <v>2</v>
      </c>
      <c r="EZ281" s="20">
        <v>5</v>
      </c>
      <c r="FA281" s="20">
        <v>0</v>
      </c>
      <c r="FB281" s="20">
        <v>0</v>
      </c>
      <c r="FC281" s="20">
        <v>0</v>
      </c>
      <c r="FD281" s="20">
        <v>0</v>
      </c>
      <c r="FE281" s="20">
        <v>0</v>
      </c>
      <c r="FF281" s="20">
        <v>0</v>
      </c>
      <c r="FG281" s="20">
        <v>0</v>
      </c>
      <c r="FH281" s="20">
        <v>0</v>
      </c>
      <c r="FI281" s="20">
        <v>0</v>
      </c>
      <c r="FJ281" s="34">
        <f>IF(EZ281&lt;&gt;"",((FA281*0.125)+((FB281+FC281+FD281+FE281+FF281)*0.25)+((FG281+FH281+FI281)*1))/EZ281,"")</f>
        <v>0</v>
      </c>
      <c r="FK281" s="39">
        <v>46.796663000000002</v>
      </c>
      <c r="FL281" s="39">
        <v>-96.882705999999999</v>
      </c>
      <c r="FM281" s="39">
        <v>46.43483757617787</v>
      </c>
      <c r="FN281" s="39">
        <v>47.158488423822135</v>
      </c>
      <c r="FO281" s="39">
        <v>-97.411234982013625</v>
      </c>
      <c r="FP281" s="39">
        <v>-96.354177017986373</v>
      </c>
      <c r="FQ281" s="39">
        <v>46.073012152355737</v>
      </c>
      <c r="FR281" s="39">
        <v>47.520313847644267</v>
      </c>
      <c r="FS281" s="39">
        <v>-97.939763964027264</v>
      </c>
      <c r="FT281" s="39">
        <v>-95.825648035972733</v>
      </c>
      <c r="FU281" s="35">
        <v>45693</v>
      </c>
      <c r="FV281" s="20" t="s">
        <v>248</v>
      </c>
      <c r="FW281" s="20" t="s">
        <v>247</v>
      </c>
      <c r="FX281" s="20">
        <v>89</v>
      </c>
      <c r="FY281" s="20">
        <v>2</v>
      </c>
      <c r="FZ281" s="20">
        <v>2</v>
      </c>
      <c r="GA281" s="20">
        <v>8</v>
      </c>
      <c r="GB281" s="20">
        <v>0</v>
      </c>
      <c r="GC281" s="20">
        <v>0</v>
      </c>
      <c r="GD281" s="20">
        <v>0</v>
      </c>
      <c r="GE281" s="20">
        <v>0</v>
      </c>
      <c r="GF281" s="20">
        <v>0</v>
      </c>
      <c r="GG281" s="20">
        <v>0</v>
      </c>
      <c r="GH281" s="20">
        <v>0</v>
      </c>
      <c r="GI281" s="20">
        <v>0</v>
      </c>
      <c r="GJ281" s="20">
        <v>0</v>
      </c>
      <c r="GK281" s="34">
        <f>IF(GA281&lt;&gt;"",((GB281*0.125)+((GC281+GD281+GE281+GF281+GG281)*0.25)+((GH281+GI281+GJ281)*1))/GA281,"")</f>
        <v>0</v>
      </c>
      <c r="GN281"/>
      <c r="GO281" s="64"/>
      <c r="GP281" s="20" t="s">
        <v>232</v>
      </c>
      <c r="HH281" s="34" t="str">
        <f>IF(GX281&lt;&gt;"",((GY281*0.125)+((GZ281+HA281+HB281+HC281+HD281)*0.25)+((HE281+HF281+HG281)*1))/GX281,"")</f>
        <v/>
      </c>
    </row>
    <row r="282" spans="1:216" ht="15" hidden="1" customHeight="1" x14ac:dyDescent="0.35">
      <c r="A282" s="11" t="s">
        <v>1939</v>
      </c>
      <c r="B282" s="12" t="s">
        <v>1940</v>
      </c>
      <c r="C282" s="43">
        <v>43009</v>
      </c>
      <c r="E282" s="11" t="s">
        <v>1420</v>
      </c>
      <c r="F282" s="19" t="s">
        <v>1941</v>
      </c>
      <c r="G282" s="19" t="s">
        <v>1942</v>
      </c>
      <c r="H282" s="11" t="s">
        <v>1855</v>
      </c>
      <c r="I282" s="42">
        <v>23320</v>
      </c>
      <c r="J282" s="17">
        <v>60412</v>
      </c>
      <c r="K282" s="18">
        <f ca="1">IF(A282&lt;&gt;"",RANDBETWEEN(1,2000)," ")</f>
        <v>1966</v>
      </c>
      <c r="L282" s="17" cm="1">
        <f t="array" ref="L282">IF(A282&lt;&gt;"",SUMPRODUCT(($E$2:$E$1303="Active") * (FK282 &gt;= $FM$2:$FM$1303) * (FK282 &lt;= $FN$2:$FN$1303) * (FL282 &gt;= $FO$2:$FO$1303) * (FL282 &lt;= $FP$2:$FP$1303)),"")</f>
        <v>8</v>
      </c>
      <c r="M282" s="17" cm="1">
        <f t="array" ref="M282">IF(A282&lt;&gt;"",SUMPRODUCT(($E$2:$E$1303="Active") * (FK282 &gt;= $FQ$2:$FQ$1303) * (FK282 &lt;= $FR$2:$FR$1303) * (FL282 &gt;= $FS$2:$FS$1303) * (FL282 &lt;= $FT$2:$FT$1303)),"")</f>
        <v>9</v>
      </c>
      <c r="Q282" s="11" t="s">
        <v>1943</v>
      </c>
      <c r="AA282" s="48">
        <v>2024</v>
      </c>
      <c r="AB282" s="43">
        <v>45838.6875</v>
      </c>
      <c r="AC282" s="63">
        <v>45658</v>
      </c>
      <c r="AF282" s="26"/>
      <c r="AG282" s="20"/>
      <c r="AI282" s="26">
        <v>1243</v>
      </c>
      <c r="AN282" s="27" t="str">
        <f>IF(COUNT(DV282,ES282,FJ282,GK282,HH282)&gt;0,AVERAGE(DV282,ES282,FJ282,GK282,HH282),"")</f>
        <v/>
      </c>
      <c r="AO282" s="28">
        <f>IF((E282&lt;&gt;""),COUNTA(AP282:BW282)+COUNTIF(T282,"No"),"")</f>
        <v>0</v>
      </c>
      <c r="EA282" s="35"/>
      <c r="EJ282"/>
      <c r="EK282"/>
      <c r="EL282"/>
      <c r="EM282"/>
      <c r="EN282"/>
      <c r="EQ282"/>
      <c r="ER282"/>
      <c r="ES282" s="34" t="str">
        <f>IF(EI282&lt;&gt;"",((EJ282*0.125)+((EK282+EL282+EM282+EN282+EO282)*0.25)+((EP282+EQ282+ER282)*1))/EI282,"")</f>
        <v/>
      </c>
      <c r="ET282" s="20"/>
      <c r="FG282" s="20"/>
      <c r="FJ282" s="34" t="str">
        <f>IF(EZ282&lt;&gt;"",((FA282*0.125)+((FB282+FC282+FD282+FE282+FF282)*0.25)+((FG282+FH282+FI282)*1))/EZ282,"")</f>
        <v/>
      </c>
      <c r="FK282" s="39">
        <v>29.652842</v>
      </c>
      <c r="FL282" s="39">
        <v>-95.283356999999995</v>
      </c>
      <c r="FM282" s="39">
        <v>29.291016576177867</v>
      </c>
      <c r="FN282" s="39">
        <v>30.014667423822132</v>
      </c>
      <c r="FO282" s="39">
        <v>-95.699708185823866</v>
      </c>
      <c r="FP282" s="39">
        <v>-94.867005814176125</v>
      </c>
      <c r="FQ282" s="39">
        <v>28.929191152355735</v>
      </c>
      <c r="FR282" s="39">
        <v>30.376492847644265</v>
      </c>
      <c r="FS282" s="39">
        <v>-96.116059371647736</v>
      </c>
      <c r="FT282" s="39">
        <v>-94.450654628352254</v>
      </c>
      <c r="FU282" s="35"/>
      <c r="GK282" s="34" t="str">
        <f>IF(GA282&lt;&gt;"",((GB282*0.125)+((GC282+GD282+GE282+GF282+GG282)*0.25)+((GH282+GI282+GJ282)*1))/GA282,"")</f>
        <v/>
      </c>
      <c r="GL282"/>
      <c r="GM282"/>
      <c r="GN282"/>
      <c r="GO282"/>
      <c r="HH282" s="34" t="str">
        <f>IF(GX282&lt;&gt;"",((GY282*0.125)+((GZ282+HA282+HB282+HC282+HD282)*0.25)+((HE282+HF282+HG282)*1))/GX282,"")</f>
        <v/>
      </c>
    </row>
    <row r="283" spans="1:216" ht="15" hidden="1" customHeight="1" x14ac:dyDescent="0.35">
      <c r="A283" s="11" t="s">
        <v>1944</v>
      </c>
      <c r="B283" s="12" t="s">
        <v>1940</v>
      </c>
      <c r="C283" s="43">
        <v>43009</v>
      </c>
      <c r="E283" s="11" t="s">
        <v>1420</v>
      </c>
      <c r="F283" s="19" t="s">
        <v>1945</v>
      </c>
      <c r="G283" s="19" t="s">
        <v>1946</v>
      </c>
      <c r="H283" s="11" t="s">
        <v>591</v>
      </c>
      <c r="I283" s="42">
        <v>94621</v>
      </c>
      <c r="J283" s="17">
        <v>35816</v>
      </c>
      <c r="K283" s="18">
        <f ca="1">IF(A283&lt;&gt;"",RANDBETWEEN(1,2000)," ")</f>
        <v>1958</v>
      </c>
      <c r="L283" s="17" cm="1">
        <f t="array" ref="L283">IF(A283&lt;&gt;"",SUMPRODUCT(($E$2:$E$1303="Active") * (FK283 &gt;= $FM$2:$FM$1303) * (FK283 &lt;= $FN$2:$FN$1303) * (FL283 &gt;= $FO$2:$FO$1303) * (FL283 &lt;= $FP$2:$FP$1303)),"")</f>
        <v>4</v>
      </c>
      <c r="M283" s="17" cm="1">
        <f t="array" ref="M283">IF(A283&lt;&gt;"",SUMPRODUCT(($E$2:$E$1303="Active") * (FK283 &gt;= $FQ$2:$FQ$1303) * (FK283 &lt;= $FR$2:$FR$1303) * (FL283 &gt;= $FS$2:$FS$1303) * (FL283 &lt;= $FT$2:$FT$1303)),"")</f>
        <v>5</v>
      </c>
      <c r="Q283" s="11" t="s">
        <v>667</v>
      </c>
      <c r="AA283" s="48">
        <v>2024</v>
      </c>
      <c r="AB283" s="43">
        <v>45838.6875</v>
      </c>
      <c r="AC283" s="63">
        <v>45658</v>
      </c>
      <c r="AF283" s="26"/>
      <c r="AG283" s="20"/>
      <c r="AI283" s="26">
        <v>1243</v>
      </c>
      <c r="AN283" s="27" t="str">
        <f>IF(COUNT(DV283,ES283,FJ283,GK283,HH283)&gt;0,AVERAGE(DV283,ES283,FJ283,GK283,HH283),"")</f>
        <v/>
      </c>
      <c r="AO283" s="28">
        <f>IF((E283&lt;&gt;""),COUNTA(AP283:BW283)+COUNTIF(T283,"No"),"")</f>
        <v>0</v>
      </c>
      <c r="EA283" s="35"/>
      <c r="EJ283"/>
      <c r="EK283"/>
      <c r="EL283"/>
      <c r="EM283"/>
      <c r="EN283"/>
      <c r="EQ283"/>
      <c r="ER283"/>
      <c r="ES283" s="34" t="str">
        <f>IF(EI283&lt;&gt;"",((EJ283*0.125)+((EK283+EL283+EM283+EN283+EO283)*0.25)+((EP283+EQ283+ER283)*1))/EI283,"")</f>
        <v/>
      </c>
      <c r="ET283" s="20"/>
      <c r="FG283" s="20"/>
      <c r="FJ283" s="34" t="str">
        <f>IF(EZ283&lt;&gt;"",((FA283*0.125)+((FB283+FC283+FD283+FE283+FF283)*0.25)+((FG283+FH283+FI283)*1))/EZ283,"")</f>
        <v/>
      </c>
      <c r="FK283" s="39">
        <v>36.764063</v>
      </c>
      <c r="FL283" s="39">
        <v>-76.199408000000005</v>
      </c>
      <c r="FM283" s="39">
        <v>36.402237576177868</v>
      </c>
      <c r="FN283" s="39">
        <v>37.125888423822133</v>
      </c>
      <c r="FO283" s="39">
        <v>-76.651064837801712</v>
      </c>
      <c r="FP283" s="39">
        <v>-75.747751162198298</v>
      </c>
      <c r="FQ283" s="39">
        <v>36.040412152355735</v>
      </c>
      <c r="FR283" s="39">
        <v>37.487713847644265</v>
      </c>
      <c r="FS283" s="39">
        <v>-77.102721675603405</v>
      </c>
      <c r="FT283" s="39">
        <v>-75.296094324396606</v>
      </c>
      <c r="FU283" s="35"/>
      <c r="GK283" s="34" t="str">
        <f>IF(GA283&lt;&gt;"",((GB283*0.125)+((GC283+GD283+GE283+GF283+GG283)*0.25)+((GH283+GI283+GJ283)*1))/GA283,"")</f>
        <v/>
      </c>
      <c r="GL283"/>
      <c r="GM283"/>
      <c r="GN283"/>
      <c r="GO283"/>
      <c r="HH283" s="34" t="str">
        <f>IF(GX283&lt;&gt;"",((GY283*0.125)+((GZ283+HA283+HB283+HC283+HD283)*0.25)+((HE283+HF283+HG283)*1))/GX283,"")</f>
        <v/>
      </c>
    </row>
    <row r="284" spans="1:216" ht="15" hidden="1" customHeight="1" x14ac:dyDescent="0.35">
      <c r="A284" s="11" t="s">
        <v>1947</v>
      </c>
      <c r="B284" s="12" t="s">
        <v>1948</v>
      </c>
      <c r="C284" s="43">
        <v>45147</v>
      </c>
      <c r="D284" s="43">
        <v>45883</v>
      </c>
      <c r="E284" s="11" t="s">
        <v>1420</v>
      </c>
      <c r="F284" s="19" t="s">
        <v>1949</v>
      </c>
      <c r="G284" s="19" t="s">
        <v>1950</v>
      </c>
      <c r="H284" s="11" t="s">
        <v>591</v>
      </c>
      <c r="I284" s="42">
        <v>94954</v>
      </c>
      <c r="J284" s="17">
        <v>38301</v>
      </c>
      <c r="K284" s="18">
        <f ca="1">IF(A284&lt;&gt;"",RANDBETWEEN(1,2000)," ")</f>
        <v>1387</v>
      </c>
      <c r="L284" s="17" cm="1">
        <f t="array" ref="L284">IF(A284&lt;&gt;"",SUMPRODUCT(($E$2:$E$1303="Active") * (FK284 &gt;= $FM$2:$FM$1303) * (FK284 &lt;= $FN$2:$FN$1303) * (FL284 &gt;= $FO$2:$FO$1303) * (FL284 &lt;= $FP$2:$FP$1303)),"")</f>
        <v>1</v>
      </c>
      <c r="M284" s="17" cm="1">
        <f t="array" ref="M284">IF(A284&lt;&gt;"",SUMPRODUCT(($E$2:$E$1303="Active") * (FK284 &gt;= $FQ$2:$FQ$1303) * (FK284 &lt;= $FR$2:$FR$1303) * (FL284 &gt;= $FS$2:$FS$1303) * (FL284 &lt;= $FT$2:$FT$1303)),"")</f>
        <v>8</v>
      </c>
      <c r="N284" s="11" t="s">
        <v>218</v>
      </c>
      <c r="O284" s="11" t="s">
        <v>242</v>
      </c>
      <c r="P284" s="19" t="s">
        <v>1951</v>
      </c>
      <c r="Q284" s="11" t="s">
        <v>1952</v>
      </c>
      <c r="R284" s="19" t="s">
        <v>1953</v>
      </c>
      <c r="S284" s="11" t="s">
        <v>224</v>
      </c>
      <c r="T284" s="20" t="s">
        <v>224</v>
      </c>
      <c r="AA284" s="48" t="s">
        <v>347</v>
      </c>
      <c r="AB284" s="43">
        <v>45838.708333333328</v>
      </c>
      <c r="AC284" s="63">
        <v>45839</v>
      </c>
      <c r="AF284" s="26"/>
      <c r="AG284" s="20">
        <v>73</v>
      </c>
      <c r="AH284" s="22">
        <v>109</v>
      </c>
      <c r="AI284" s="26">
        <v>195</v>
      </c>
      <c r="AN284" s="27">
        <f>IF(COUNT(DV284,ES284,FJ284,GK284,HH284)&gt;0,AVERAGE(DV284,ES284,FJ284,GK284,HH284),"")</f>
        <v>8.3333333333333329E-2</v>
      </c>
      <c r="AO284" s="28">
        <f>IF((E284&lt;&gt;""),COUNTA(AP284:BW284)+COUNTIF(T284,"No"),"")</f>
        <v>1</v>
      </c>
      <c r="BC284" s="20" t="s">
        <v>224</v>
      </c>
      <c r="DW284" s="35">
        <v>45366</v>
      </c>
      <c r="DX284" s="35">
        <v>45380</v>
      </c>
      <c r="DY284" s="20" t="s">
        <v>237</v>
      </c>
      <c r="DZ284" s="35">
        <v>45380</v>
      </c>
      <c r="EA284" s="35" t="s">
        <v>232</v>
      </c>
      <c r="EB284" s="40">
        <v>45380</v>
      </c>
      <c r="EJ284" s="20"/>
      <c r="EK284" s="20"/>
      <c r="EL284" s="20"/>
      <c r="EM284" s="20"/>
      <c r="EN284" s="20"/>
      <c r="EO284" s="20"/>
      <c r="EP284" s="20"/>
      <c r="EQ284" s="20"/>
      <c r="ER284" s="20"/>
      <c r="ES284" s="34" t="str">
        <f>IF(EI284&lt;&gt;"",((EJ284*0.125)+((EK284+EL284+EM284+EN284+EO284)*0.25)+((EP284+EQ284+ER284)*1))/EI284,"")</f>
        <v/>
      </c>
      <c r="ET284" s="35">
        <v>45631</v>
      </c>
      <c r="EU284" s="20" t="s">
        <v>248</v>
      </c>
      <c r="EV284" s="20" t="s">
        <v>234</v>
      </c>
      <c r="EW284" s="20">
        <v>43</v>
      </c>
      <c r="EX284" s="20">
        <v>1</v>
      </c>
      <c r="EY284" s="20">
        <v>1</v>
      </c>
      <c r="EZ284" s="20">
        <v>5</v>
      </c>
      <c r="FA284" s="20">
        <v>0</v>
      </c>
      <c r="FB284" s="20">
        <v>0</v>
      </c>
      <c r="FC284" s="20">
        <v>0</v>
      </c>
      <c r="FD284" s="20">
        <v>0</v>
      </c>
      <c r="FE284" s="20">
        <v>0</v>
      </c>
      <c r="FF284" s="20">
        <v>0</v>
      </c>
      <c r="FG284" s="20">
        <v>0</v>
      </c>
      <c r="FH284" s="20">
        <v>0</v>
      </c>
      <c r="FI284" s="20">
        <v>0</v>
      </c>
      <c r="FJ284" s="34">
        <f>IF(EZ284&lt;&gt;"",((FA284*0.125)+((FB284+FC284+FD284+FE284+FF284)*0.25)+((FG284+FH284+FI284)*1))/EZ284,"")</f>
        <v>0</v>
      </c>
      <c r="FK284" s="39">
        <v>38.222403999999997</v>
      </c>
      <c r="FL284" s="39">
        <v>-122.559603</v>
      </c>
      <c r="FM284" s="39">
        <v>37.860578576177865</v>
      </c>
      <c r="FN284" s="39">
        <v>38.58422942382213</v>
      </c>
      <c r="FO284" s="39">
        <v>-123.02016627109417</v>
      </c>
      <c r="FP284" s="39">
        <v>-122.09903972890582</v>
      </c>
      <c r="FQ284" s="39">
        <v>37.498753152355732</v>
      </c>
      <c r="FR284" s="39">
        <v>38.946054847644263</v>
      </c>
      <c r="FS284" s="39">
        <v>-123.48072954218833</v>
      </c>
      <c r="FT284" s="39">
        <v>-121.63847645781166</v>
      </c>
      <c r="FU284" s="35">
        <v>45688</v>
      </c>
      <c r="FV284" s="20" t="s">
        <v>248</v>
      </c>
      <c r="FW284" s="20" t="s">
        <v>247</v>
      </c>
      <c r="FX284" s="20">
        <v>66</v>
      </c>
      <c r="FY284" s="20">
        <v>2</v>
      </c>
      <c r="FZ284" s="20">
        <v>2</v>
      </c>
      <c r="GA284" s="20">
        <v>6</v>
      </c>
      <c r="GB284" s="20">
        <v>0</v>
      </c>
      <c r="GC284" s="20">
        <v>0</v>
      </c>
      <c r="GD284" s="20">
        <v>0</v>
      </c>
      <c r="GE284" s="20">
        <v>0</v>
      </c>
      <c r="GF284" s="20">
        <v>0</v>
      </c>
      <c r="GG284" s="20">
        <v>0</v>
      </c>
      <c r="GH284" s="20">
        <v>0</v>
      </c>
      <c r="GI284" s="20">
        <v>1</v>
      </c>
      <c r="GJ284" s="20">
        <v>0</v>
      </c>
      <c r="GK284" s="34">
        <f>IF(GA284&lt;&gt;"",((GB284*0.125)+((GC284+GD284+GE284+GF284+GG284)*0.25)+((GH284+GI284+GJ284)*1))/GA284,"")</f>
        <v>0.16666666666666666</v>
      </c>
      <c r="GL284" s="40">
        <v>45743</v>
      </c>
      <c r="GM284" s="40">
        <v>45757</v>
      </c>
      <c r="GN284" s="20" t="s">
        <v>237</v>
      </c>
      <c r="GO284" s="35">
        <v>45757</v>
      </c>
      <c r="GP284" s="20" t="s">
        <v>232</v>
      </c>
      <c r="GQ284" s="35">
        <v>45772</v>
      </c>
      <c r="HH284" s="34" t="str">
        <f>IF(GX284&lt;&gt;"",((GY284*0.125)+((GZ284+HA284+HB284+HC284+HD284)*0.25)+((HE284+HF284+HG284)*1))/GX284,"")</f>
        <v/>
      </c>
    </row>
    <row r="285" spans="1:216" ht="15" hidden="1" customHeight="1" x14ac:dyDescent="0.35">
      <c r="A285" s="11" t="s">
        <v>1954</v>
      </c>
      <c r="B285" s="12" t="s">
        <v>569</v>
      </c>
      <c r="C285" s="43">
        <v>44804</v>
      </c>
      <c r="D285" s="13">
        <v>45775</v>
      </c>
      <c r="E285" s="11" t="s">
        <v>1420</v>
      </c>
      <c r="F285" s="19" t="s">
        <v>1955</v>
      </c>
      <c r="G285" s="19" t="s">
        <v>465</v>
      </c>
      <c r="H285" s="11" t="s">
        <v>466</v>
      </c>
      <c r="I285" s="42">
        <v>85014</v>
      </c>
      <c r="J285" s="17">
        <v>26381</v>
      </c>
      <c r="K285" s="18">
        <f ca="1">IF(A285&lt;&gt;"",RANDBETWEEN(1,2000)," ")</f>
        <v>1961</v>
      </c>
      <c r="L285" s="17" cm="1">
        <f t="array" ref="L285">IF(A285&lt;&gt;"",SUMPRODUCT(($E$2:$E$1303="Active") * (FK285 &gt;= $FM$2:$FM$1303) * (FK285 &lt;= $FN$2:$FN$1303) * (FL285 &gt;= $FO$2:$FO$1303) * (FL285 &lt;= $FP$2:$FP$1303)),"")</f>
        <v>11</v>
      </c>
      <c r="M285" s="17" cm="1">
        <f t="array" ref="M285">IF(A285&lt;&gt;"",SUMPRODUCT(($E$2:$E$1303="Active") * (FK285 &gt;= $FQ$2:$FQ$1303) * (FK285 &lt;= $FR$2:$FR$1303) * (FL285 &gt;= $FS$2:$FS$1303) * (FL285 &lt;= $FT$2:$FT$1303)),"")</f>
        <v>11</v>
      </c>
      <c r="N285" s="11" t="s">
        <v>287</v>
      </c>
      <c r="O285" s="11" t="s">
        <v>242</v>
      </c>
      <c r="P285" s="19" t="s">
        <v>476</v>
      </c>
      <c r="Q285" s="11" t="s">
        <v>477</v>
      </c>
      <c r="R285" s="19" t="s">
        <v>478</v>
      </c>
      <c r="S285" s="11" t="s">
        <v>223</v>
      </c>
      <c r="T285" s="20" t="s">
        <v>224</v>
      </c>
      <c r="AA285" s="48" t="s">
        <v>347</v>
      </c>
      <c r="AB285" s="43">
        <v>45838.708333333328</v>
      </c>
      <c r="AC285" s="63">
        <v>45748</v>
      </c>
      <c r="AD285" s="25">
        <v>0</v>
      </c>
      <c r="AE285" s="25">
        <v>0</v>
      </c>
      <c r="AF285" s="26">
        <v>143</v>
      </c>
      <c r="AG285" s="20">
        <v>565</v>
      </c>
      <c r="AH285" s="22">
        <v>770</v>
      </c>
      <c r="AI285" s="26">
        <v>947</v>
      </c>
      <c r="AN285" s="27">
        <f>IF(COUNT(DV285,ES285,FJ285,GK285,HH285)&gt;0,AVERAGE(DV285,ES285,FJ285,GK285,HH285),"")</f>
        <v>0.11538461538461539</v>
      </c>
      <c r="AO285" s="28">
        <f>IF((E285&lt;&gt;""),COUNTA(AP285:BW285)+COUNTIF(T285,"No"),"")</f>
        <v>0</v>
      </c>
      <c r="CS285" s="20" t="s">
        <v>323</v>
      </c>
      <c r="CT285" s="35" t="s">
        <v>323</v>
      </c>
      <c r="DJ285" s="20" t="s">
        <v>228</v>
      </c>
      <c r="DK285" s="20" t="s">
        <v>235</v>
      </c>
      <c r="DL285" s="20" t="s">
        <v>234</v>
      </c>
      <c r="DM285" s="20">
        <v>0</v>
      </c>
      <c r="DN285" s="20">
        <v>0</v>
      </c>
      <c r="DO285" s="20">
        <v>0</v>
      </c>
      <c r="DP285" s="20">
        <v>0</v>
      </c>
      <c r="DQ285" s="20">
        <v>0</v>
      </c>
      <c r="DR285" s="20">
        <v>0</v>
      </c>
      <c r="DS285" s="20">
        <v>0</v>
      </c>
      <c r="DT285" s="20">
        <v>0</v>
      </c>
      <c r="DU285" s="20">
        <v>0</v>
      </c>
      <c r="DW285" s="21">
        <v>45358</v>
      </c>
      <c r="DX285" s="35">
        <v>45365</v>
      </c>
      <c r="DY285" s="20" t="s">
        <v>237</v>
      </c>
      <c r="DZ285" s="35">
        <v>45369</v>
      </c>
      <c r="EA285" s="35" t="s">
        <v>232</v>
      </c>
      <c r="EB285" s="40">
        <v>45380</v>
      </c>
      <c r="EJ285" s="20"/>
      <c r="EK285" s="20"/>
      <c r="EL285" s="20"/>
      <c r="EM285" s="20"/>
      <c r="EN285" s="20"/>
      <c r="EO285" s="20"/>
      <c r="EP285" s="20"/>
      <c r="EQ285" s="20"/>
      <c r="ER285" s="20"/>
      <c r="ES285" s="34" t="str">
        <f>IF(EI285&lt;&gt;"",((EJ285*0.125)+((EK285+EL285+EM285+EN285+EO285)*0.25)+((EP285+EQ285+ER285)*1))/EI285,"")</f>
        <v/>
      </c>
      <c r="ET285" s="35">
        <v>45341</v>
      </c>
      <c r="EU285" s="20" t="s">
        <v>248</v>
      </c>
      <c r="EV285" s="20" t="s">
        <v>247</v>
      </c>
      <c r="EW285" s="20">
        <v>327</v>
      </c>
      <c r="EX285" s="20">
        <v>3</v>
      </c>
      <c r="EY285" s="20">
        <v>3</v>
      </c>
      <c r="EZ285" s="28">
        <v>26</v>
      </c>
      <c r="FA285" s="20">
        <v>0</v>
      </c>
      <c r="FB285" s="20">
        <v>1</v>
      </c>
      <c r="FC285" s="20">
        <v>0</v>
      </c>
      <c r="FD285" s="20">
        <v>2</v>
      </c>
      <c r="FE285" s="20">
        <v>1</v>
      </c>
      <c r="FF285" s="20">
        <v>0</v>
      </c>
      <c r="FG285" s="20">
        <v>2</v>
      </c>
      <c r="FH285" s="20">
        <v>0</v>
      </c>
      <c r="FI285" s="20">
        <v>0</v>
      </c>
      <c r="FJ285" s="34">
        <f>IF(EZ285&lt;&gt;"",((FA285*0.125)+((FB285+FC285+FD285+FE285+FF285)*0.25)+((FG285+FH285+FI285)*1))/EZ285,"")</f>
        <v>0.11538461538461539</v>
      </c>
      <c r="FK285" s="39">
        <v>33.509253999999999</v>
      </c>
      <c r="FL285" s="39">
        <v>-112.056286</v>
      </c>
      <c r="FM285" s="39">
        <v>33.147428576177866</v>
      </c>
      <c r="FN285" s="39">
        <v>33.871079423822131</v>
      </c>
      <c r="FO285" s="39">
        <v>-112.49023523299341</v>
      </c>
      <c r="FP285" s="39">
        <v>-111.62233676700659</v>
      </c>
      <c r="FQ285" s="39">
        <v>32.785603152355733</v>
      </c>
      <c r="FR285" s="39">
        <v>34.232904847644264</v>
      </c>
      <c r="FS285" s="39">
        <v>-112.92418446598684</v>
      </c>
      <c r="FT285" s="39">
        <v>-111.18838753401316</v>
      </c>
      <c r="FU285" s="35"/>
      <c r="GK285" s="34" t="str">
        <f>IF(GA285&lt;&gt;"",((GB285*0.125)+((GC285+GD285+GE285+GF285+GG285)*0.25)+((GH285+GI285+GJ285)*1))/GA285,"")</f>
        <v/>
      </c>
      <c r="GL285" s="40">
        <v>45742</v>
      </c>
      <c r="GM285" s="40">
        <v>45747</v>
      </c>
      <c r="GN285" s="11" t="s">
        <v>237</v>
      </c>
      <c r="GO285" s="40">
        <v>45747</v>
      </c>
      <c r="GP285" s="20" t="s">
        <v>232</v>
      </c>
      <c r="GQ285" s="35">
        <v>45783</v>
      </c>
      <c r="HH285" s="34" t="str">
        <f>IF(GX285&lt;&gt;"",((GY285*0.125)+((GZ285+HA285+HB285+HC285+HD285)*0.25)+((HE285+HF285+HG285)*1))/GX285,"")</f>
        <v/>
      </c>
    </row>
    <row r="286" spans="1:216" ht="15" hidden="1" customHeight="1" x14ac:dyDescent="0.35">
      <c r="A286" s="11" t="s">
        <v>901</v>
      </c>
      <c r="B286" s="12" t="s">
        <v>902</v>
      </c>
      <c r="C286" s="13">
        <v>43829</v>
      </c>
      <c r="D286" s="13">
        <v>45401</v>
      </c>
      <c r="E286" s="14" t="s">
        <v>1420</v>
      </c>
      <c r="F286" s="15" t="s">
        <v>903</v>
      </c>
      <c r="G286" s="15" t="s">
        <v>904</v>
      </c>
      <c r="H286" s="14" t="s">
        <v>897</v>
      </c>
      <c r="I286" s="16">
        <v>80112</v>
      </c>
      <c r="J286" s="17">
        <v>35713</v>
      </c>
      <c r="K286" s="18">
        <f ca="1">IF(A286&lt;&gt;"",RANDBETWEEN(1,2000)," ")</f>
        <v>1328</v>
      </c>
      <c r="L286" s="17" cm="1">
        <f t="array" ref="L286">IF(A286&lt;&gt;"",SUMPRODUCT(($E$2:$E$1303="Active") * (FK286 &gt;= $FM$2:$FM$1303) * (FK286 &lt;= $FN$2:$FN$1303) * (FL286 &gt;= $FO$2:$FO$1303) * (FL286 &lt;= $FP$2:$FP$1303)),"")</f>
        <v>7</v>
      </c>
      <c r="M286" s="17" cm="1">
        <f t="array" ref="M286">IF(A286&lt;&gt;"",SUMPRODUCT(($E$2:$E$1303="Active") * (FK286 &gt;= $FQ$2:$FQ$1303) * (FK286 &lt;= $FR$2:$FR$1303) * (FL286 &gt;= $FS$2:$FS$1303) * (FL286 &lt;= $FT$2:$FT$1303)),"")</f>
        <v>9</v>
      </c>
      <c r="N286" s="14" t="s">
        <v>218</v>
      </c>
      <c r="O286" s="14" t="s">
        <v>219</v>
      </c>
      <c r="P286" s="15" t="s">
        <v>905</v>
      </c>
      <c r="Q286" s="14" t="s">
        <v>906</v>
      </c>
      <c r="R286" s="15" t="s">
        <v>907</v>
      </c>
      <c r="S286" s="14" t="s">
        <v>224</v>
      </c>
      <c r="T286" s="20" t="s">
        <v>224</v>
      </c>
      <c r="U286" s="21"/>
      <c r="V286" s="22"/>
      <c r="W286" s="22"/>
      <c r="X286" s="22"/>
      <c r="Y286" s="22"/>
      <c r="Z286" s="22"/>
      <c r="AA286" s="48"/>
      <c r="AB286" s="43">
        <v>45838.708333333328</v>
      </c>
      <c r="AC286" s="63">
        <v>45658</v>
      </c>
      <c r="AD286" s="25">
        <v>1157</v>
      </c>
      <c r="AE286" s="25">
        <v>1029</v>
      </c>
      <c r="AF286" s="26">
        <v>1122</v>
      </c>
      <c r="AG286" s="20">
        <v>1265</v>
      </c>
      <c r="AH286" s="22">
        <v>1093</v>
      </c>
      <c r="AI286" s="26">
        <v>1246</v>
      </c>
      <c r="AN286" s="27">
        <f>IF(COUNT(DV286,ES286,FJ286,GK286,HH286)&gt;0,AVERAGE(DV286,ES286,FJ286,GK286,HH286),"")</f>
        <v>8.8055555555555554E-2</v>
      </c>
      <c r="AO286" s="28">
        <f>IF((E286&lt;&gt;""),COUNTA(AP286:BW286)+COUNTIF(T286,"No"),"")</f>
        <v>0</v>
      </c>
      <c r="AP286" s="29"/>
      <c r="AQ286" s="29"/>
      <c r="AR286" s="29"/>
      <c r="AS286" s="29"/>
      <c r="AT286" s="29"/>
      <c r="AU286" s="29"/>
      <c r="AV286" s="29"/>
      <c r="AW286" s="29"/>
      <c r="AX286" s="29"/>
      <c r="AY286" s="29"/>
      <c r="AZ286" s="29"/>
      <c r="BA286" s="29"/>
      <c r="BB286" s="29"/>
      <c r="BC286" s="29"/>
      <c r="BD286" s="29"/>
      <c r="BE286" s="29"/>
      <c r="BF286" s="29"/>
      <c r="BG286" s="29"/>
      <c r="BH286" s="29"/>
      <c r="BI286" s="29"/>
      <c r="BJ286" s="29"/>
      <c r="BK286" s="29"/>
      <c r="BL286" s="29"/>
      <c r="BM286" s="29"/>
      <c r="BN286" s="29"/>
      <c r="BO286" s="29"/>
      <c r="BP286" s="29"/>
      <c r="BQ286" s="29"/>
      <c r="BR286" s="29"/>
      <c r="BS286" s="29"/>
      <c r="BT286" s="29"/>
      <c r="BU286" s="29"/>
      <c r="BV286" s="29"/>
      <c r="BW286" s="29"/>
      <c r="BX286" s="30">
        <v>43851</v>
      </c>
      <c r="BY286" s="30">
        <v>43857</v>
      </c>
      <c r="BZ286" s="14" t="s">
        <v>228</v>
      </c>
      <c r="CA286" s="30">
        <v>43901</v>
      </c>
      <c r="CB286" s="14" t="s">
        <v>227</v>
      </c>
      <c r="CC286" s="31">
        <v>43787</v>
      </c>
      <c r="CD286" s="32" t="s">
        <v>228</v>
      </c>
      <c r="CE286" s="33" t="s">
        <v>425</v>
      </c>
      <c r="CF286" s="33" t="s">
        <v>325</v>
      </c>
      <c r="CG286" s="29">
        <v>892</v>
      </c>
      <c r="CH286" s="29">
        <v>2</v>
      </c>
      <c r="CI286" s="29">
        <v>2</v>
      </c>
      <c r="CJ286" s="29">
        <v>10</v>
      </c>
      <c r="CK286" s="29">
        <v>1</v>
      </c>
      <c r="CL286" s="29">
        <v>2</v>
      </c>
      <c r="CM286" s="29">
        <v>1</v>
      </c>
      <c r="CN286" s="34">
        <f>IF(CJ286&gt;0,((CK286*0.125)+(CL286*0.25)+(CM286*1))/CJ286,"")</f>
        <v>0.16250000000000001</v>
      </c>
      <c r="CO286" s="35">
        <v>44616</v>
      </c>
      <c r="CP286" s="35">
        <v>44620</v>
      </c>
      <c r="CQ286" s="20" t="s">
        <v>237</v>
      </c>
      <c r="CR286" s="21">
        <v>44655</v>
      </c>
      <c r="CS286" s="20" t="s">
        <v>232</v>
      </c>
      <c r="CT286" s="35">
        <v>44624</v>
      </c>
      <c r="CU286" s="35">
        <v>44448</v>
      </c>
      <c r="CV286" s="11" t="s">
        <v>228</v>
      </c>
      <c r="CW286" s="20" t="s">
        <v>233</v>
      </c>
      <c r="CX286" s="11" t="s">
        <v>234</v>
      </c>
      <c r="CY286" s="20">
        <v>511</v>
      </c>
      <c r="CZ286" s="36">
        <v>2</v>
      </c>
      <c r="DA286" s="36">
        <v>2</v>
      </c>
      <c r="DB286" s="36">
        <v>10</v>
      </c>
      <c r="DC286" s="36">
        <v>0</v>
      </c>
      <c r="DD286" s="36">
        <v>0</v>
      </c>
      <c r="DE286" s="36">
        <v>0</v>
      </c>
      <c r="DF286" s="36">
        <v>1</v>
      </c>
      <c r="DG286" s="36">
        <v>2</v>
      </c>
      <c r="DH286" s="46">
        <f>IF(DB286&gt;0,((DC286*0.125)+(DD286*0.25)+(DE286*0.25)+(DF286*1)+(DG286*1))/DB286,"")</f>
        <v>0.3</v>
      </c>
      <c r="DI286" s="35">
        <v>44743</v>
      </c>
      <c r="DJ286" s="20" t="s">
        <v>228</v>
      </c>
      <c r="DK286" s="20" t="s">
        <v>235</v>
      </c>
      <c r="DL286" s="20" t="s">
        <v>234</v>
      </c>
      <c r="DM286" s="20">
        <v>543</v>
      </c>
      <c r="DN286" s="20">
        <v>4</v>
      </c>
      <c r="DO286" s="20">
        <v>4</v>
      </c>
      <c r="DP286" s="20">
        <v>12</v>
      </c>
      <c r="DQ286" s="20">
        <v>0</v>
      </c>
      <c r="DR286" s="20">
        <v>0</v>
      </c>
      <c r="DS286" s="20">
        <v>1</v>
      </c>
      <c r="DT286" s="20">
        <v>1</v>
      </c>
      <c r="DU286" s="20">
        <v>0</v>
      </c>
      <c r="DV286" s="37" cm="1">
        <f t="array" ref="DV286">IF(AND(DI286:DP286&lt;&gt;""),((DQ286*0.125)+(DR286*0.25)+(DS286*0.25)+(DT286*1)+(DU286*1))/DP286,"")</f>
        <v>0.10416666666666667</v>
      </c>
      <c r="DW286" s="35">
        <v>45538</v>
      </c>
      <c r="DX286" s="35">
        <v>45552</v>
      </c>
      <c r="DY286" s="20" t="s">
        <v>237</v>
      </c>
      <c r="DZ286" s="35">
        <v>45552</v>
      </c>
      <c r="EA286" s="35" t="s">
        <v>232</v>
      </c>
      <c r="EB286" s="38">
        <v>45555</v>
      </c>
      <c r="EC286" s="35">
        <v>45252</v>
      </c>
      <c r="ED286" s="20" t="s">
        <v>248</v>
      </c>
      <c r="EE286" s="20" t="s">
        <v>247</v>
      </c>
      <c r="EF286" s="20">
        <v>562</v>
      </c>
      <c r="EG286" s="20">
        <v>2</v>
      </c>
      <c r="EH286" s="20">
        <v>2</v>
      </c>
      <c r="EI286" s="20">
        <v>10</v>
      </c>
      <c r="EJ286" s="20">
        <v>0</v>
      </c>
      <c r="EK286" s="20">
        <v>0</v>
      </c>
      <c r="EL286" s="20">
        <v>0</v>
      </c>
      <c r="EM286" s="20">
        <v>0</v>
      </c>
      <c r="EN286" s="20">
        <v>0</v>
      </c>
      <c r="EO286" s="20">
        <v>0</v>
      </c>
      <c r="EP286" s="20">
        <v>0</v>
      </c>
      <c r="EQ286" s="20">
        <v>0</v>
      </c>
      <c r="ER286" s="20">
        <v>0</v>
      </c>
      <c r="ES286" s="34">
        <f>IF(EI286&lt;&gt;"",((EJ286*0.125)+((EK286+EL286+EM286+EN286+EO286)*0.25)+((EP286+EQ286+ER286)*1))/EI286,"")</f>
        <v>0</v>
      </c>
      <c r="ET286" s="35">
        <v>45583</v>
      </c>
      <c r="EU286" s="20" t="s">
        <v>248</v>
      </c>
      <c r="EV286" s="20" t="s">
        <v>234</v>
      </c>
      <c r="EW286" s="20">
        <v>494</v>
      </c>
      <c r="EX286" s="20">
        <v>1</v>
      </c>
      <c r="EY286" s="20">
        <v>1</v>
      </c>
      <c r="EZ286" s="20">
        <v>25</v>
      </c>
      <c r="FA286" s="20">
        <v>0</v>
      </c>
      <c r="FB286" s="20">
        <v>0</v>
      </c>
      <c r="FC286" s="20">
        <v>0</v>
      </c>
      <c r="FD286" s="20">
        <v>4</v>
      </c>
      <c r="FE286" s="20">
        <v>0</v>
      </c>
      <c r="FF286" s="20">
        <v>0</v>
      </c>
      <c r="FG286" s="20">
        <v>1</v>
      </c>
      <c r="FH286" s="20">
        <v>1</v>
      </c>
      <c r="FI286" s="20">
        <v>1</v>
      </c>
      <c r="FJ286" s="34">
        <f>IF(EZ286&lt;&gt;"",((FA286*0.125)+((FB286+FC286+FD286+FE286+FF286)*0.25)+((FG286+FH286+FI286)*1))/EZ286,"")</f>
        <v>0.16</v>
      </c>
      <c r="FK286" s="39">
        <v>39.565705999999999</v>
      </c>
      <c r="FL286" s="39">
        <v>-104.857828</v>
      </c>
      <c r="FM286" s="39">
        <v>39.203880576177866</v>
      </c>
      <c r="FN286" s="39">
        <v>39.927531423822131</v>
      </c>
      <c r="FO286" s="39">
        <v>-105.32718582075726</v>
      </c>
      <c r="FP286" s="39">
        <v>-104.38847017924273</v>
      </c>
      <c r="FQ286" s="39">
        <v>38.842055152355734</v>
      </c>
      <c r="FR286" s="39">
        <v>40.289356847644264</v>
      </c>
      <c r="FS286" s="39">
        <v>-105.79654364151453</v>
      </c>
      <c r="FT286" s="39">
        <v>-103.91911235848546</v>
      </c>
      <c r="FU286" s="35"/>
      <c r="GK286" s="34" t="str">
        <f>IF(GA286&lt;&gt;"",((GB286*0.125)+((GC286+GD286+GE286+GF286+GG286)*0.25)+((GH286+GI286+GJ286)*1))/GA286,"")</f>
        <v/>
      </c>
      <c r="GL286"/>
      <c r="GM286"/>
      <c r="GN286"/>
      <c r="GO286"/>
      <c r="GP286" s="20" t="s">
        <v>232</v>
      </c>
      <c r="HH286" s="34" t="str">
        <f>IF(GX286&lt;&gt;"",((GY286*0.125)+((GZ286+HA286+HB286+HC286+HD286)*0.25)+((HE286+HF286+HG286)*1))/GX286,"")</f>
        <v/>
      </c>
    </row>
    <row r="287" spans="1:216" ht="15" hidden="1" customHeight="1" x14ac:dyDescent="0.35">
      <c r="A287" s="11" t="s">
        <v>1956</v>
      </c>
      <c r="B287" s="12" t="s">
        <v>1957</v>
      </c>
      <c r="C287" s="43">
        <v>44804</v>
      </c>
      <c r="D287" s="13">
        <v>45590</v>
      </c>
      <c r="E287" s="11" t="s">
        <v>1420</v>
      </c>
      <c r="F287" s="19" t="s">
        <v>1958</v>
      </c>
      <c r="G287" s="19" t="s">
        <v>1959</v>
      </c>
      <c r="H287" s="11" t="s">
        <v>1673</v>
      </c>
      <c r="I287" s="42">
        <v>78754</v>
      </c>
      <c r="J287" s="17">
        <v>27020</v>
      </c>
      <c r="K287" s="18">
        <f ca="1">IF(A287&lt;&gt;"",RANDBETWEEN(1,2000)," ")</f>
        <v>1317</v>
      </c>
      <c r="L287" s="17" cm="1">
        <f t="array" ref="L287">IF(A287&lt;&gt;"",SUMPRODUCT(($E$2:$E$1303="Active") * (FK287 &gt;= $FM$2:$FM$1303) * (FK287 &lt;= $FN$2:$FN$1303) * (FL287 &gt;= $FO$2:$FO$1303) * (FL287 &lt;= $FP$2:$FP$1303)),"")</f>
        <v>5</v>
      </c>
      <c r="M287" s="17" cm="1">
        <f t="array" ref="M287">IF(A287&lt;&gt;"",SUMPRODUCT(($E$2:$E$1303="Active") * (FK287 &gt;= $FQ$2:$FQ$1303) * (FK287 &lt;= $FR$2:$FR$1303) * (FL287 &gt;= $FS$2:$FS$1303) * (FL287 &lt;= $FT$2:$FT$1303)),"")</f>
        <v>5</v>
      </c>
      <c r="N287" s="11" t="s">
        <v>287</v>
      </c>
      <c r="O287" s="11" t="s">
        <v>242</v>
      </c>
      <c r="P287" s="19" t="s">
        <v>476</v>
      </c>
      <c r="Q287" s="11" t="s">
        <v>477</v>
      </c>
      <c r="R287" s="19" t="s">
        <v>1830</v>
      </c>
      <c r="S287" s="11" t="s">
        <v>223</v>
      </c>
      <c r="T287" s="20" t="s">
        <v>224</v>
      </c>
      <c r="U287" s="21"/>
      <c r="V287" s="22"/>
      <c r="W287" s="22"/>
      <c r="X287" s="22"/>
      <c r="Y287" s="22"/>
      <c r="Z287" s="22"/>
      <c r="AA287" s="48"/>
      <c r="AB287" s="43">
        <v>45838.729166666664</v>
      </c>
      <c r="AC287" s="63">
        <v>45658</v>
      </c>
      <c r="AD287" s="25">
        <v>0</v>
      </c>
      <c r="AE287" s="25">
        <v>0</v>
      </c>
      <c r="AF287" s="26">
        <v>209</v>
      </c>
      <c r="AG287" s="20">
        <v>958</v>
      </c>
      <c r="AI287" s="26">
        <v>1017</v>
      </c>
      <c r="AN287" s="27">
        <f>IF(COUNT(DV287,ES287,FJ287,GK287,HH287)&gt;0,AVERAGE(DV287,ES287,FJ287,GK287,HH287),"")</f>
        <v>3.125E-2</v>
      </c>
      <c r="AO287" s="28">
        <f>IF((E287&lt;&gt;""),COUNTA(AP287:BW287)+COUNTIF(T287,"No"),"")</f>
        <v>0</v>
      </c>
      <c r="CN287" s="34" t="str">
        <f>IF(CJ287&gt;0,((CK287*0.125)+(CL287*0.25)+(CM287*1))/CJ287,"")</f>
        <v/>
      </c>
      <c r="CO287" s="35">
        <v>44833</v>
      </c>
      <c r="CP287" s="35">
        <v>44838</v>
      </c>
      <c r="CQ287" s="20" t="s">
        <v>237</v>
      </c>
      <c r="CR287" s="35">
        <v>44841</v>
      </c>
      <c r="CS287" s="20" t="s">
        <v>232</v>
      </c>
      <c r="CT287" s="35">
        <v>44848</v>
      </c>
      <c r="DH287" s="37" t="str">
        <f>IF(DB287&gt;0,((DC287*0.125)+(DD287*0.25)+(DE287*0.25)+(DF287*1)+(DG287*1))/DB287,"")</f>
        <v/>
      </c>
      <c r="DJ287" s="20" t="s">
        <v>228</v>
      </c>
      <c r="DK287" s="20" t="s">
        <v>235</v>
      </c>
      <c r="DL287" s="20" t="s">
        <v>234</v>
      </c>
      <c r="DM287" s="20">
        <v>0</v>
      </c>
      <c r="DN287" s="20">
        <v>0</v>
      </c>
      <c r="DO287" s="20">
        <v>0</v>
      </c>
      <c r="DP287" s="20">
        <v>0</v>
      </c>
      <c r="DQ287" s="20">
        <v>0</v>
      </c>
      <c r="DR287" s="20">
        <v>0</v>
      </c>
      <c r="DS287" s="20">
        <v>0</v>
      </c>
      <c r="DT287" s="20">
        <v>0</v>
      </c>
      <c r="DU287" s="20">
        <v>0</v>
      </c>
      <c r="DW287" s="35">
        <v>44991</v>
      </c>
      <c r="DX287" s="35">
        <v>44992</v>
      </c>
      <c r="DY287" s="20" t="s">
        <v>237</v>
      </c>
      <c r="DZ287" s="35">
        <v>44992</v>
      </c>
      <c r="EA287" s="35" t="s">
        <v>232</v>
      </c>
      <c r="EB287" s="38">
        <v>44994</v>
      </c>
      <c r="EJ287" s="20"/>
      <c r="EK287" s="20"/>
      <c r="EL287" s="20"/>
      <c r="EM287" s="20"/>
      <c r="EN287" s="20"/>
      <c r="EO287" s="20"/>
      <c r="EP287" s="20"/>
      <c r="EQ287" s="20"/>
      <c r="ER287" s="20"/>
      <c r="ES287" s="34" t="str">
        <f>IF(EI287&lt;&gt;"",((EJ287*0.125)+((EK287+EL287+EM287+EN287+EO287)*0.25)+((EP287+EQ287+ER287)*1))/EI287,"")</f>
        <v/>
      </c>
      <c r="ET287" s="35">
        <v>45341</v>
      </c>
      <c r="EU287" s="20" t="s">
        <v>248</v>
      </c>
      <c r="EV287" s="20" t="s">
        <v>247</v>
      </c>
      <c r="EW287" s="20">
        <v>509</v>
      </c>
      <c r="EX287" s="20">
        <v>3</v>
      </c>
      <c r="EY287" s="20">
        <v>3</v>
      </c>
      <c r="EZ287" s="28">
        <v>40</v>
      </c>
      <c r="FA287" s="20">
        <v>0</v>
      </c>
      <c r="FB287" s="20">
        <v>0</v>
      </c>
      <c r="FC287" s="20">
        <v>2</v>
      </c>
      <c r="FD287" s="20">
        <v>3</v>
      </c>
      <c r="FE287" s="20">
        <v>0</v>
      </c>
      <c r="FF287" s="20">
        <v>0</v>
      </c>
      <c r="FG287" s="20">
        <v>0</v>
      </c>
      <c r="FH287" s="20">
        <v>0</v>
      </c>
      <c r="FI287" s="20">
        <v>0</v>
      </c>
      <c r="FJ287" s="34">
        <f>IF(EZ287&lt;&gt;"",((FA287*0.125)+((FB287+FC287+FD287+FE287+FF287)*0.25)+((FG287+FH287+FI287)*1))/EZ287,"")</f>
        <v>3.125E-2</v>
      </c>
      <c r="FK287" s="39">
        <v>30.366077000000001</v>
      </c>
      <c r="FL287" s="39">
        <v>-97.644142000000002</v>
      </c>
      <c r="FM287" s="39">
        <v>30.004251576177868</v>
      </c>
      <c r="FN287" s="39">
        <v>30.727902423822133</v>
      </c>
      <c r="FO287" s="39">
        <v>-98.063497493762412</v>
      </c>
      <c r="FP287" s="39">
        <v>-97.224786506237592</v>
      </c>
      <c r="FQ287" s="39">
        <v>29.642426152355736</v>
      </c>
      <c r="FR287" s="39">
        <v>31.089727847644266</v>
      </c>
      <c r="FS287" s="39">
        <v>-98.482852987524836</v>
      </c>
      <c r="FT287" s="39">
        <v>-96.805431012475168</v>
      </c>
      <c r="FU287" s="35"/>
      <c r="GK287" s="34" t="str">
        <f>IF(GA287&lt;&gt;"",((GB287*0.125)+((GC287+GD287+GE287+GF287+GG287)*0.25)+((GH287+GI287+GJ287)*1))/GA287,"")</f>
        <v/>
      </c>
      <c r="GL287"/>
      <c r="GM287"/>
      <c r="GN287"/>
      <c r="GO287"/>
      <c r="HH287" s="34" t="str">
        <f>IF(GX287&lt;&gt;"",((GY287*0.125)+((GZ287+HA287+HB287+HC287+HD287)*0.25)+((HE287+HF287+HG287)*1))/GX287,"")</f>
        <v/>
      </c>
    </row>
    <row r="288" spans="1:216" ht="15" hidden="1" customHeight="1" x14ac:dyDescent="0.35">
      <c r="A288" s="11" t="s">
        <v>1960</v>
      </c>
      <c r="B288" s="12" t="s">
        <v>1961</v>
      </c>
      <c r="C288" s="43">
        <v>45316</v>
      </c>
      <c r="D288" s="13">
        <v>45853</v>
      </c>
      <c r="E288" s="11" t="s">
        <v>1420</v>
      </c>
      <c r="F288" s="19" t="s">
        <v>1962</v>
      </c>
      <c r="G288" s="19" t="s">
        <v>1464</v>
      </c>
      <c r="H288" s="11" t="s">
        <v>1033</v>
      </c>
      <c r="I288" s="42">
        <v>32808</v>
      </c>
      <c r="J288" s="17">
        <v>52551</v>
      </c>
      <c r="K288" s="18">
        <f ca="1">IF(A288&lt;&gt;"",RANDBETWEEN(1,2000)," ")</f>
        <v>1556</v>
      </c>
      <c r="L288" s="17" cm="1">
        <f t="array" ref="L288">IF(A288&lt;&gt;"",SUMPRODUCT(($E$2:$E$1303="Active") * (FK288 &gt;= $FM$2:$FM$1303) * (FK288 &lt;= $FN$2:$FN$1303) * (FL288 &gt;= $FO$2:$FO$1303) * (FL288 &lt;= $FP$2:$FP$1303)),"")</f>
        <v>9</v>
      </c>
      <c r="M288" s="17" cm="1">
        <f t="array" ref="M288">IF(A288&lt;&gt;"",SUMPRODUCT(($E$2:$E$1303="Active") * (FK288 &gt;= $FQ$2:$FQ$1303) * (FK288 &lt;= $FR$2:$FR$1303) * (FL288 &gt;= $FS$2:$FS$1303) * (FL288 &lt;= $FT$2:$FT$1303)),"")</f>
        <v>19</v>
      </c>
      <c r="N288" s="11" t="s">
        <v>218</v>
      </c>
      <c r="O288" s="11" t="s">
        <v>242</v>
      </c>
      <c r="P288" s="19" t="s">
        <v>1758</v>
      </c>
      <c r="Q288" s="11" t="s">
        <v>1759</v>
      </c>
      <c r="R288" s="19" t="s">
        <v>1860</v>
      </c>
      <c r="S288" s="11" t="s">
        <v>224</v>
      </c>
      <c r="T288" s="20" t="s">
        <v>224</v>
      </c>
      <c r="AA288" s="48"/>
      <c r="AB288" s="43">
        <v>45838.75</v>
      </c>
      <c r="AC288" s="63">
        <v>45839</v>
      </c>
      <c r="AF288" s="26"/>
      <c r="AH288" s="22">
        <v>1071</v>
      </c>
      <c r="AI288" s="26">
        <v>874</v>
      </c>
      <c r="AN288" s="27">
        <f>IF(COUNT(DV288,ES288,FJ288,GK288,HH288)&gt;0,AVERAGE(DV288,ES288,FJ288,GK288,HH288),"")</f>
        <v>0.16</v>
      </c>
      <c r="AO288" s="28">
        <f>IF((E288&lt;&gt;""),COUNTA(AP288:BW288)+COUNTIF(T288,"No"),"")</f>
        <v>1</v>
      </c>
      <c r="BP288" s="20" t="s">
        <v>224</v>
      </c>
      <c r="DW288" s="35">
        <v>45453</v>
      </c>
      <c r="DX288" s="35">
        <v>45474</v>
      </c>
      <c r="DY288" s="20" t="s">
        <v>237</v>
      </c>
      <c r="DZ288" s="35">
        <v>45474</v>
      </c>
      <c r="EA288" s="20" t="s">
        <v>232</v>
      </c>
      <c r="EB288" s="40">
        <v>45485</v>
      </c>
      <c r="ET288" s="35">
        <v>45560</v>
      </c>
      <c r="EU288" s="20" t="s">
        <v>248</v>
      </c>
      <c r="EV288" s="20" t="s">
        <v>234</v>
      </c>
      <c r="EW288" s="20">
        <v>471</v>
      </c>
      <c r="EX288" s="20">
        <v>5</v>
      </c>
      <c r="EY288" s="20">
        <v>5</v>
      </c>
      <c r="EZ288" s="20">
        <v>25</v>
      </c>
      <c r="FA288" s="20">
        <v>0</v>
      </c>
      <c r="FB288" s="20">
        <v>0</v>
      </c>
      <c r="FC288" s="20">
        <v>0</v>
      </c>
      <c r="FD288" s="20">
        <v>4</v>
      </c>
      <c r="FE288" s="20">
        <v>0</v>
      </c>
      <c r="FF288" s="20">
        <v>0</v>
      </c>
      <c r="FG288" s="20">
        <v>2</v>
      </c>
      <c r="FH288" s="20">
        <v>1</v>
      </c>
      <c r="FI288" s="20">
        <v>0</v>
      </c>
      <c r="FJ288" s="34">
        <f>IF(EZ288&lt;&gt;"",((FA288*0.125)+((FB288+FC288+FD288+FE288+FF288)*0.25)+((FG288+FH288+FI288)*1))/EZ288,"")</f>
        <v>0.16</v>
      </c>
      <c r="FK288" s="39">
        <v>28.580155999999999</v>
      </c>
      <c r="FL288" s="39">
        <v>-81.440948000000006</v>
      </c>
      <c r="FM288" s="39">
        <v>28.218330576177866</v>
      </c>
      <c r="FN288" s="39">
        <v>28.941981423822131</v>
      </c>
      <c r="FO288" s="39">
        <v>-81.852980060044644</v>
      </c>
      <c r="FP288" s="39">
        <v>-81.028915939955368</v>
      </c>
      <c r="FQ288" s="39">
        <v>27.856505152355734</v>
      </c>
      <c r="FR288" s="39">
        <v>29.303806847644264</v>
      </c>
      <c r="FS288" s="39">
        <v>-82.265012120089295</v>
      </c>
      <c r="FT288" s="39">
        <v>-80.616883879910716</v>
      </c>
      <c r="FU288" s="35"/>
      <c r="GK288" s="34" t="str">
        <f>IF(GA288&lt;&gt;"",((GB288*0.125)+((GC288+GD288+GE288+GF288+GG288)*0.25)+((GH288+GI288+GJ288)*1))/GA288,"")</f>
        <v/>
      </c>
      <c r="GN288"/>
      <c r="GO288" s="64"/>
      <c r="GP288" s="20" t="s">
        <v>232</v>
      </c>
      <c r="HH288" s="34" t="str">
        <f>IF(GX288&lt;&gt;"",((GY288*0.125)+((GZ288+HA288+HB288+HC288+HD288)*0.25)+((HE288+HF288+HG288)*1))/GX288,"")</f>
        <v/>
      </c>
    </row>
    <row r="289" spans="1:216" ht="15" hidden="1" customHeight="1" x14ac:dyDescent="0.35">
      <c r="A289" s="11" t="s">
        <v>1963</v>
      </c>
      <c r="B289" s="12" t="s">
        <v>1964</v>
      </c>
      <c r="C289" s="43">
        <v>45168</v>
      </c>
      <c r="D289" s="43">
        <v>45412</v>
      </c>
      <c r="E289" s="11" t="s">
        <v>1420</v>
      </c>
      <c r="F289" s="19" t="s">
        <v>1965</v>
      </c>
      <c r="G289" s="19" t="s">
        <v>1966</v>
      </c>
      <c r="H289" s="11" t="s">
        <v>1673</v>
      </c>
      <c r="I289" s="42">
        <v>78664</v>
      </c>
      <c r="J289" s="17">
        <v>60287</v>
      </c>
      <c r="K289" s="18">
        <f ca="1">IF(A289&lt;&gt;"",RANDBETWEEN(1,2000)," ")</f>
        <v>1271</v>
      </c>
      <c r="L289" s="17" cm="1">
        <f t="array" ref="L289">IF(A289&lt;&gt;"",SUMPRODUCT(($E$2:$E$1303="Active") * (FK289 &gt;= $FM$2:$FM$1303) * (FK289 &lt;= $FN$2:$FN$1303) * (FL289 &gt;= $FO$2:$FO$1303) * (FL289 &lt;= $FP$2:$FP$1303)),"")</f>
        <v>5</v>
      </c>
      <c r="M289" s="17" cm="1">
        <f t="array" ref="M289">IF(A289&lt;&gt;"",SUMPRODUCT(($E$2:$E$1303="Active") * (FK289 &gt;= $FQ$2:$FQ$1303) * (FK289 &lt;= $FR$2:$FR$1303) * (FL289 &gt;= $FS$2:$FS$1303) * (FL289 &lt;= $FT$2:$FT$1303)),"")</f>
        <v>6</v>
      </c>
      <c r="N289" s="11" t="s">
        <v>218</v>
      </c>
      <c r="O289" s="11" t="s">
        <v>242</v>
      </c>
      <c r="P289" s="19" t="s">
        <v>1967</v>
      </c>
      <c r="Q289" s="11" t="s">
        <v>1968</v>
      </c>
      <c r="R289" s="19" t="s">
        <v>1969</v>
      </c>
      <c r="S289" s="11" t="s">
        <v>223</v>
      </c>
      <c r="T289" s="20" t="s">
        <v>224</v>
      </c>
      <c r="AA289" s="48"/>
      <c r="AB289" s="43">
        <v>45838.75</v>
      </c>
      <c r="AC289" s="63">
        <v>45658</v>
      </c>
      <c r="AF289" s="26"/>
      <c r="AG289" s="20">
        <v>410</v>
      </c>
      <c r="AI289" s="26">
        <v>567</v>
      </c>
      <c r="AN289" s="27" t="str">
        <f>IF(COUNT(DV289,ES289,FJ289,GK289,HH289)&gt;0,AVERAGE(DV289,ES289,FJ289,GK289,HH289),"")</f>
        <v/>
      </c>
      <c r="AO289" s="28">
        <f>IF((E289&lt;&gt;""),COUNTA(AP289:BW289)+COUNTIF(T289,"No"),"")</f>
        <v>0</v>
      </c>
      <c r="CT289" s="35" t="s">
        <v>323</v>
      </c>
      <c r="EA289" s="35" t="s">
        <v>232</v>
      </c>
      <c r="EJ289" s="20"/>
      <c r="EK289" s="20"/>
      <c r="EL289" s="20"/>
      <c r="EM289" s="20"/>
      <c r="EN289" s="20"/>
      <c r="EO289" s="20"/>
      <c r="EP289" s="20"/>
      <c r="EQ289" s="20"/>
      <c r="ER289" s="20"/>
      <c r="ES289" s="34" t="str">
        <f>IF(EI289&lt;&gt;"",((EJ289*0.125)+((EK289+EL289+EM289+EN289+EO289)*0.25)+((EP289+EQ289+ER289)*1))/EI289,"")</f>
        <v/>
      </c>
      <c r="FG289" s="20"/>
      <c r="FJ289" s="34" t="str">
        <f>IF(EZ289&lt;&gt;"",((FA289*0.125)+((FB289+FC289+FD289+FE289+FF289)*0.25)+((FG289+FH289+FI289)*1))/EZ289,"")</f>
        <v/>
      </c>
      <c r="FK289" s="39">
        <v>30.500627999999999</v>
      </c>
      <c r="FL289" s="39">
        <v>-97.630247999999995</v>
      </c>
      <c r="FM289" s="39">
        <v>30.138802576177866</v>
      </c>
      <c r="FN289" s="39">
        <v>30.862453423822132</v>
      </c>
      <c r="FO289" s="39">
        <v>-98.050182441096069</v>
      </c>
      <c r="FP289" s="39">
        <v>-97.21031355890392</v>
      </c>
      <c r="FQ289" s="39">
        <v>29.776977152355734</v>
      </c>
      <c r="FR289" s="39">
        <v>31.224278847644264</v>
      </c>
      <c r="FS289" s="39">
        <v>-98.47011688219213</v>
      </c>
      <c r="FT289" s="39">
        <v>-96.790379117807859</v>
      </c>
      <c r="FU289" s="35"/>
      <c r="GK289" s="34" t="str">
        <f>IF(GA289&lt;&gt;"",((GB289*0.125)+((GC289+GD289+GE289+GF289+GG289)*0.25)+((GH289+GI289+GJ289)*1))/GA289,"")</f>
        <v/>
      </c>
      <c r="GL289"/>
      <c r="GM289"/>
      <c r="GN289"/>
      <c r="GO289"/>
      <c r="HH289" s="34" t="str">
        <f>IF(GX289&lt;&gt;"",((GY289*0.125)+((GZ289+HA289+HB289+HC289+HD289)*0.25)+((HE289+HF289+HG289)*1))/GX289,"")</f>
        <v/>
      </c>
    </row>
    <row r="290" spans="1:216" ht="15" hidden="1" customHeight="1" x14ac:dyDescent="0.35">
      <c r="A290" s="11" t="s">
        <v>1970</v>
      </c>
      <c r="B290" s="12" t="s">
        <v>1971</v>
      </c>
      <c r="C290" s="43">
        <v>44678</v>
      </c>
      <c r="D290" s="13">
        <v>45853</v>
      </c>
      <c r="E290" s="11" t="s">
        <v>1420</v>
      </c>
      <c r="F290" s="19" t="s">
        <v>1972</v>
      </c>
      <c r="G290" s="19" t="s">
        <v>1973</v>
      </c>
      <c r="H290" s="11" t="s">
        <v>1512</v>
      </c>
      <c r="I290" s="42">
        <v>20740</v>
      </c>
      <c r="J290" s="17">
        <v>36930</v>
      </c>
      <c r="K290" s="18">
        <f ca="1">IF(A290&lt;&gt;"",RANDBETWEEN(1,2000)," ")</f>
        <v>1700</v>
      </c>
      <c r="L290" s="17" cm="1">
        <f t="array" ref="L290">IF(A290&lt;&gt;"",SUMPRODUCT(($E$2:$E$1303="Active") * (FK290 &gt;= $FM$2:$FM$1303) * (FK290 &lt;= $FN$2:$FN$1303) * (FL290 &gt;= $FO$2:$FO$1303) * (FL290 &lt;= $FP$2:$FP$1303)),"")</f>
        <v>2</v>
      </c>
      <c r="M290" s="17" cm="1">
        <f t="array" ref="M290">IF(A290&lt;&gt;"",SUMPRODUCT(($E$2:$E$1303="Active") * (FK290 &gt;= $FQ$2:$FQ$1303) * (FK290 &lt;= $FR$2:$FR$1303) * (FL290 &gt;= $FS$2:$FS$1303) * (FL290 &lt;= $FT$2:$FT$1303)),"")</f>
        <v>6</v>
      </c>
      <c r="N290" s="11" t="s">
        <v>287</v>
      </c>
      <c r="O290" s="11" t="s">
        <v>242</v>
      </c>
      <c r="P290" s="19" t="s">
        <v>1789</v>
      </c>
      <c r="Q290" s="11" t="s">
        <v>1759</v>
      </c>
      <c r="R290" s="19" t="s">
        <v>1760</v>
      </c>
      <c r="S290" s="11" t="s">
        <v>224</v>
      </c>
      <c r="T290" s="20" t="s">
        <v>224</v>
      </c>
      <c r="U290" s="21"/>
      <c r="V290" s="22"/>
      <c r="W290" s="22"/>
      <c r="X290" s="22"/>
      <c r="Y290" s="22"/>
      <c r="Z290" s="22"/>
      <c r="AA290" s="48"/>
      <c r="AB290" s="43">
        <v>45838.75</v>
      </c>
      <c r="AC290" s="63">
        <v>45839</v>
      </c>
      <c r="AD290" s="25">
        <v>0</v>
      </c>
      <c r="AE290" s="25">
        <v>0</v>
      </c>
      <c r="AF290" s="26">
        <v>215</v>
      </c>
      <c r="AG290" s="20">
        <v>420</v>
      </c>
      <c r="AH290" s="22">
        <v>354</v>
      </c>
      <c r="AI290" s="26">
        <v>213</v>
      </c>
      <c r="AN290" s="27">
        <f>IF(COUNT(DV290,ES290,FJ290,GK290,HH290)&gt;0,AVERAGE(DV290,ES290,FJ290,GK290,HH290),"")</f>
        <v>0.19407407407407407</v>
      </c>
      <c r="AO290" s="28">
        <f>IF((E290&lt;&gt;""),COUNTA(AP290:BW290)+COUNTIF(T290,"No"),"")</f>
        <v>1</v>
      </c>
      <c r="BT290" s="20" t="s">
        <v>1798</v>
      </c>
      <c r="CN290" s="34" t="str">
        <f>IF(CJ290&gt;0,((CK290*0.125)+(CL290*0.25)+(CM290*1))/CJ290,"")</f>
        <v/>
      </c>
      <c r="CS290" s="20" t="s">
        <v>323</v>
      </c>
      <c r="CT290" s="35" t="s">
        <v>323</v>
      </c>
      <c r="DH290" s="37" t="str">
        <f>IF(DB290&gt;0,((DC290*0.125)+(DD290*0.25)+(DE290*0.25)+(DF290*1)+(DG290*1))/DB290,"")</f>
        <v/>
      </c>
      <c r="DJ290" s="20" t="s">
        <v>248</v>
      </c>
      <c r="DK290" s="20" t="s">
        <v>235</v>
      </c>
      <c r="DL290" s="20" t="s">
        <v>234</v>
      </c>
      <c r="DM290" s="20">
        <v>0</v>
      </c>
      <c r="DN290" s="20">
        <v>0</v>
      </c>
      <c r="DO290" s="20">
        <v>0</v>
      </c>
      <c r="DP290" s="20">
        <v>0</v>
      </c>
      <c r="DQ290" s="20">
        <v>0</v>
      </c>
      <c r="DR290" s="20">
        <v>0</v>
      </c>
      <c r="DS290" s="20">
        <v>0</v>
      </c>
      <c r="DT290" s="20">
        <v>0</v>
      </c>
      <c r="DU290" s="20">
        <v>0</v>
      </c>
      <c r="DW290" s="35">
        <v>45154</v>
      </c>
      <c r="DX290" s="35">
        <v>45161</v>
      </c>
      <c r="DY290" s="20" t="s">
        <v>237</v>
      </c>
      <c r="DZ290" s="35">
        <v>45166</v>
      </c>
      <c r="EA290" s="35" t="s">
        <v>232</v>
      </c>
      <c r="EB290" s="38">
        <v>45170</v>
      </c>
      <c r="EC290" s="35">
        <v>45290</v>
      </c>
      <c r="ED290" s="20" t="s">
        <v>228</v>
      </c>
      <c r="EE290" s="20" t="s">
        <v>247</v>
      </c>
      <c r="EF290" s="20">
        <v>174</v>
      </c>
      <c r="EG290" s="20">
        <v>5</v>
      </c>
      <c r="EH290" s="20">
        <v>5</v>
      </c>
      <c r="EI290" s="20">
        <v>25</v>
      </c>
      <c r="EJ290" s="20">
        <v>0</v>
      </c>
      <c r="EK290" s="20">
        <v>0</v>
      </c>
      <c r="EL290" s="20">
        <v>0</v>
      </c>
      <c r="EM290" s="20">
        <v>0</v>
      </c>
      <c r="EN290" s="20">
        <v>0</v>
      </c>
      <c r="EO290" s="20">
        <v>0</v>
      </c>
      <c r="EP290" s="20">
        <v>3</v>
      </c>
      <c r="EQ290" s="20">
        <v>1</v>
      </c>
      <c r="ER290" s="20">
        <v>0</v>
      </c>
      <c r="ES290" s="34">
        <f>IF(EI290&lt;&gt;"",((EJ290*0.125)+((EK290+EL290+EM290+EN290+EO290)*0.25)+((EP290+EQ290+ER290)*1))/EI290,"")</f>
        <v>0.16</v>
      </c>
      <c r="ET290" s="35">
        <v>45407</v>
      </c>
      <c r="EU290" s="20" t="s">
        <v>248</v>
      </c>
      <c r="EV290" s="20" t="s">
        <v>247</v>
      </c>
      <c r="EW290" s="20">
        <v>225</v>
      </c>
      <c r="EX290" s="20">
        <v>9</v>
      </c>
      <c r="EY290" s="20">
        <v>9</v>
      </c>
      <c r="EZ290" s="28">
        <v>18</v>
      </c>
      <c r="FA290" s="20">
        <v>0</v>
      </c>
      <c r="FB290" s="20">
        <v>0</v>
      </c>
      <c r="FC290" s="20">
        <v>0</v>
      </c>
      <c r="FD290" s="20">
        <v>0</v>
      </c>
      <c r="FE290" s="20">
        <v>0</v>
      </c>
      <c r="FF290" s="20">
        <v>0</v>
      </c>
      <c r="FG290" s="20">
        <v>2</v>
      </c>
      <c r="FH290" s="20">
        <v>1</v>
      </c>
      <c r="FI290" s="20">
        <v>1</v>
      </c>
      <c r="FJ290" s="34">
        <f>IF(EZ290&lt;&gt;"",((FA290*0.125)+((FB290+FC290+FD290+FE290+FF290)*0.25)+((FG290+FH290+FI290)*1))/EZ290,"")</f>
        <v>0.22222222222222221</v>
      </c>
      <c r="FK290" s="39">
        <v>39.001255</v>
      </c>
      <c r="FL290" s="39">
        <v>-76.925719000000001</v>
      </c>
      <c r="FM290" s="39">
        <v>38.639429576177868</v>
      </c>
      <c r="FN290" s="39">
        <v>39.363080423822133</v>
      </c>
      <c r="FO290" s="39">
        <v>-77.391309583771104</v>
      </c>
      <c r="FP290" s="39">
        <v>-76.460128416228898</v>
      </c>
      <c r="FQ290" s="39">
        <v>38.277604152355735</v>
      </c>
      <c r="FR290" s="39">
        <v>39.724905847644266</v>
      </c>
      <c r="FS290" s="39">
        <v>-77.856900167542221</v>
      </c>
      <c r="FT290" s="39">
        <v>-75.99453783245778</v>
      </c>
      <c r="FU290" s="35">
        <v>45786</v>
      </c>
      <c r="FV290" s="20" t="s">
        <v>248</v>
      </c>
      <c r="FW290" s="20" t="s">
        <v>258</v>
      </c>
      <c r="FX290" s="20">
        <v>186</v>
      </c>
      <c r="FY290" s="20">
        <v>4</v>
      </c>
      <c r="FZ290" s="20">
        <v>4</v>
      </c>
      <c r="GA290" s="20">
        <v>15</v>
      </c>
      <c r="GB290" s="20">
        <v>0</v>
      </c>
      <c r="GC290" s="20">
        <v>0</v>
      </c>
      <c r="GD290" s="20">
        <v>0</v>
      </c>
      <c r="GE290" s="20">
        <v>0</v>
      </c>
      <c r="GF290" s="20">
        <v>0</v>
      </c>
      <c r="GG290" s="20">
        <v>0</v>
      </c>
      <c r="GH290" s="20">
        <v>1</v>
      </c>
      <c r="GI290" s="20">
        <v>1</v>
      </c>
      <c r="GJ290" s="20">
        <v>1</v>
      </c>
      <c r="GK290" s="34">
        <f>IF(GA290&lt;&gt;"",((GB290*0.125)+((GC290+GD290+GE290+GF290+GG290)*0.25)+((GH290+GI290+GJ290)*1))/GA290,"")</f>
        <v>0.2</v>
      </c>
      <c r="GN290"/>
      <c r="GO290" s="64"/>
      <c r="GP290" s="20" t="s">
        <v>232</v>
      </c>
      <c r="HH290" s="34" t="str">
        <f>IF(GX290&lt;&gt;"",((GY290*0.125)+((GZ290+HA290+HB290+HC290+HD290)*0.25)+((HE290+HF290+HG290)*1))/GX290,"")</f>
        <v/>
      </c>
    </row>
    <row r="291" spans="1:216" ht="15" hidden="1" customHeight="1" x14ac:dyDescent="0.35">
      <c r="A291" s="11" t="s">
        <v>1974</v>
      </c>
      <c r="B291" s="12" t="s">
        <v>1964</v>
      </c>
      <c r="C291" s="43">
        <v>44670</v>
      </c>
      <c r="E291" s="11" t="s">
        <v>1420</v>
      </c>
      <c r="F291" s="19" t="s">
        <v>1975</v>
      </c>
      <c r="G291" s="19" t="s">
        <v>1966</v>
      </c>
      <c r="H291" s="11" t="s">
        <v>1673</v>
      </c>
      <c r="I291" s="42">
        <v>78665</v>
      </c>
      <c r="J291" s="17">
        <v>61577</v>
      </c>
      <c r="K291" s="18">
        <f ca="1">IF(A291&lt;&gt;"",RANDBETWEEN(1,2000)," ")</f>
        <v>1881</v>
      </c>
      <c r="L291" s="17" cm="1">
        <f t="array" ref="L291">IF(A291&lt;&gt;"",SUMPRODUCT(($E$2:$E$1303="Active") * (FK291 &gt;= $FM$2:$FM$1303) * (FK291 &lt;= $FN$2:$FN$1303) * (FL291 &gt;= $FO$2:$FO$1303) * (FL291 &lt;= $FP$2:$FP$1303)),"")</f>
        <v>5</v>
      </c>
      <c r="M291" s="17" cm="1">
        <f t="array" ref="M291">IF(A291&lt;&gt;"",SUMPRODUCT(($E$2:$E$1303="Active") * (FK291 &gt;= $FQ$2:$FQ$1303) * (FK291 &lt;= $FR$2:$FR$1303) * (FL291 &gt;= $FS$2:$FS$1303) * (FL291 &lt;= $FT$2:$FT$1303)),"")</f>
        <v>6</v>
      </c>
      <c r="N291" s="11" t="s">
        <v>218</v>
      </c>
      <c r="O291" s="11" t="s">
        <v>242</v>
      </c>
      <c r="P291" s="19" t="s">
        <v>1976</v>
      </c>
      <c r="Q291" s="11" t="s">
        <v>1968</v>
      </c>
      <c r="R291" s="19" t="s">
        <v>1977</v>
      </c>
      <c r="S291" s="11" t="s">
        <v>223</v>
      </c>
      <c r="T291" s="20" t="s">
        <v>224</v>
      </c>
      <c r="U291" s="21"/>
      <c r="V291" s="22"/>
      <c r="W291" s="22"/>
      <c r="X291" s="22"/>
      <c r="Y291" s="22"/>
      <c r="Z291" s="22"/>
      <c r="AA291" s="48">
        <v>2024</v>
      </c>
      <c r="AB291" s="43">
        <v>45838.75</v>
      </c>
      <c r="AC291" s="63">
        <v>45658</v>
      </c>
      <c r="AD291" s="25">
        <v>0</v>
      </c>
      <c r="AF291" s="26">
        <v>310</v>
      </c>
      <c r="AG291" s="20"/>
      <c r="AI291" s="26">
        <v>567</v>
      </c>
      <c r="AN291" s="27">
        <f>IF(COUNT(DV291,ES291,FJ291,GK291,HH291)&gt;0,AVERAGE(DV291,ES291,FJ291,GK291,HH291),"")</f>
        <v>0</v>
      </c>
      <c r="AO291" s="28">
        <f>IF((E291&lt;&gt;""),COUNTA(AP291:BW291)+COUNTIF(T291,"No"),"")</f>
        <v>0</v>
      </c>
      <c r="CN291" s="34" t="str">
        <f>IF(CJ291&gt;0,((CK291*0.125)+(CL291*0.25)+(CM291*1))/CJ291,"")</f>
        <v/>
      </c>
      <c r="CS291" s="20" t="s">
        <v>323</v>
      </c>
      <c r="CT291" s="35" t="s">
        <v>323</v>
      </c>
      <c r="DH291" s="37" t="str">
        <f>IF(DB291&gt;0,((DC291*0.125)+(DD291*0.25)+(DE291*0.25)+(DF291*1)+(DG291*1))/DB291,"")</f>
        <v/>
      </c>
      <c r="DI291" s="35" t="s">
        <v>1711</v>
      </c>
      <c r="DJ291" s="20" t="s">
        <v>248</v>
      </c>
      <c r="DK291" s="20" t="s">
        <v>235</v>
      </c>
      <c r="DL291" s="20" t="s">
        <v>234</v>
      </c>
      <c r="DM291" s="20">
        <v>0</v>
      </c>
      <c r="DN291" s="20">
        <v>0</v>
      </c>
      <c r="DO291" s="20">
        <v>0</v>
      </c>
      <c r="DP291" s="20">
        <v>0</v>
      </c>
      <c r="DQ291" s="20">
        <v>0</v>
      </c>
      <c r="DR291" s="20">
        <v>0</v>
      </c>
      <c r="DS291" s="20">
        <v>0</v>
      </c>
      <c r="DT291" s="20">
        <v>0</v>
      </c>
      <c r="DU291" s="20">
        <v>0</v>
      </c>
      <c r="DV291" s="37">
        <v>0</v>
      </c>
      <c r="DW291" s="35">
        <v>44995</v>
      </c>
      <c r="DX291" s="35">
        <v>45001</v>
      </c>
      <c r="DY291" s="20" t="s">
        <v>595</v>
      </c>
      <c r="DZ291" s="35">
        <v>45001</v>
      </c>
      <c r="EA291" s="35" t="s">
        <v>232</v>
      </c>
      <c r="EB291" s="38">
        <v>45009</v>
      </c>
      <c r="EJ291"/>
      <c r="EK291"/>
      <c r="EL291"/>
      <c r="EM291"/>
      <c r="EN291"/>
      <c r="EO291"/>
      <c r="EP291"/>
      <c r="EQ291"/>
      <c r="ER291"/>
      <c r="ES291" s="34" t="str">
        <f>IF(EI291&lt;&gt;"",((EJ291*0.125)+((EK291+EL291+EM291+EN291+EO291)*0.25)+((EP291+EQ291+ER291)*1))/EI291,"")</f>
        <v/>
      </c>
      <c r="ET291" s="20"/>
      <c r="FG291" s="20"/>
      <c r="FJ291" s="34" t="str">
        <f>IF(EZ291&lt;&gt;"",((FA291*0.125)+((FB291+FC291+FD291+FE291+FF291)*0.25)+((FG291+FH291+FI291)*1))/EZ291,"")</f>
        <v/>
      </c>
      <c r="FK291" s="39">
        <v>30.540216000000001</v>
      </c>
      <c r="FL291" s="39">
        <v>-97.646980999999997</v>
      </c>
      <c r="FM291" s="39">
        <v>30.178390576177868</v>
      </c>
      <c r="FN291" s="39">
        <v>30.902041423822133</v>
      </c>
      <c r="FO291" s="39">
        <v>-98.067086526630177</v>
      </c>
      <c r="FP291" s="39">
        <v>-97.226875473369816</v>
      </c>
      <c r="FQ291" s="39">
        <v>29.816565152355736</v>
      </c>
      <c r="FR291" s="39">
        <v>31.263866847644266</v>
      </c>
      <c r="FS291" s="39">
        <v>-98.487192053260358</v>
      </c>
      <c r="FT291" s="39">
        <v>-96.806769946739635</v>
      </c>
      <c r="FU291" s="35"/>
      <c r="GK291" s="34" t="str">
        <f>IF(GA291&lt;&gt;"",((GB291*0.125)+((GC291+GD291+GE291+GF291+GG291)*0.25)+((GH291+GI291+GJ291)*1))/GA291,"")</f>
        <v/>
      </c>
      <c r="GL291"/>
      <c r="GM291"/>
      <c r="GN291"/>
      <c r="GO291"/>
      <c r="HH291" s="34" t="str">
        <f>IF(GX291&lt;&gt;"",((GY291*0.125)+((GZ291+HA291+HB291+HC291+HD291)*0.25)+((HE291+HF291+HG291)*1))/GX291,"")</f>
        <v/>
      </c>
    </row>
    <row r="292" spans="1:216" ht="15" hidden="1" customHeight="1" x14ac:dyDescent="0.35">
      <c r="A292" s="11" t="s">
        <v>1978</v>
      </c>
      <c r="B292" s="12" t="s">
        <v>1979</v>
      </c>
      <c r="C292" s="13">
        <v>44315</v>
      </c>
      <c r="D292" s="13">
        <v>45853</v>
      </c>
      <c r="E292" s="11" t="s">
        <v>1420</v>
      </c>
      <c r="F292" s="19" t="s">
        <v>1980</v>
      </c>
      <c r="G292" s="19" t="s">
        <v>1981</v>
      </c>
      <c r="H292" s="11" t="s">
        <v>1627</v>
      </c>
      <c r="I292" s="42">
        <v>53188</v>
      </c>
      <c r="J292" s="17">
        <v>35552</v>
      </c>
      <c r="K292" s="18">
        <f ca="1">IF(A292&lt;&gt;"",RANDBETWEEN(1,2000)," ")</f>
        <v>1746</v>
      </c>
      <c r="L292" s="17" cm="1">
        <f t="array" ref="L292">IF(A292&lt;&gt;"",SUMPRODUCT(($E$2:$E$1303="Active") * (FK292 &gt;= $FM$2:$FM$1303) * (FK292 &lt;= $FN$2:$FN$1303) * (FL292 &gt;= $FO$2:$FO$1303) * (FL292 &lt;= $FP$2:$FP$1303)),"")</f>
        <v>1</v>
      </c>
      <c r="M292" s="17" cm="1">
        <f t="array" ref="M292">IF(A292&lt;&gt;"",SUMPRODUCT(($E$2:$E$1303="Active") * (FK292 &gt;= $FQ$2:$FQ$1303) * (FK292 &lt;= $FR$2:$FR$1303) * (FL292 &gt;= $FS$2:$FS$1303) * (FL292 &lt;= $FT$2:$FT$1303)),"")</f>
        <v>3</v>
      </c>
      <c r="N292" s="11" t="s">
        <v>287</v>
      </c>
      <c r="O292" s="11" t="s">
        <v>242</v>
      </c>
      <c r="P292" s="19" t="s">
        <v>1758</v>
      </c>
      <c r="Q292" s="11" t="s">
        <v>1759</v>
      </c>
      <c r="R292" s="19" t="s">
        <v>1760</v>
      </c>
      <c r="S292" s="11" t="s">
        <v>224</v>
      </c>
      <c r="T292" s="20" t="s">
        <v>224</v>
      </c>
      <c r="U292" s="21"/>
      <c r="V292" s="22"/>
      <c r="W292" s="22"/>
      <c r="X292" s="22"/>
      <c r="Y292" s="22"/>
      <c r="Z292" s="22"/>
      <c r="AA292" s="48" t="s">
        <v>394</v>
      </c>
      <c r="AB292" s="43">
        <v>45838.791666666664</v>
      </c>
      <c r="AC292" s="63">
        <v>45839</v>
      </c>
      <c r="AD292" s="25">
        <v>0</v>
      </c>
      <c r="AE292" s="25">
        <v>206</v>
      </c>
      <c r="AF292" s="26">
        <v>489</v>
      </c>
      <c r="AG292" s="20">
        <v>609</v>
      </c>
      <c r="AH292" s="22">
        <v>746</v>
      </c>
      <c r="AI292" s="26">
        <v>495</v>
      </c>
      <c r="AN292" s="27">
        <f>IF(COUNT(DV292,ES292,FJ292,GK292,HH292)&gt;0,AVERAGE(DV292,ES292,FJ292,GK292,HH292),"")</f>
        <v>1.6666666666666666E-2</v>
      </c>
      <c r="AO292" s="28">
        <f>IF((E292&lt;&gt;""),COUNTA(AP292:BW292)+COUNTIF(T292,"No"),"")</f>
        <v>3</v>
      </c>
      <c r="BI292" s="20" t="s">
        <v>224</v>
      </c>
      <c r="BP292" s="20" t="s">
        <v>224</v>
      </c>
      <c r="BW292" s="20" t="s">
        <v>224</v>
      </c>
      <c r="CN292" s="34" t="str">
        <f>IF(CJ292&gt;0,((CK292*0.125)+(CL292*0.25)+(CM292*1))/CJ292,"")</f>
        <v/>
      </c>
      <c r="CO292" s="35">
        <v>44295</v>
      </c>
      <c r="CP292" s="35">
        <v>44295</v>
      </c>
      <c r="CQ292" s="20" t="s">
        <v>266</v>
      </c>
      <c r="CR292" s="47">
        <v>44295</v>
      </c>
      <c r="CS292" s="20" t="s">
        <v>232</v>
      </c>
      <c r="CV292" s="11" t="s">
        <v>228</v>
      </c>
      <c r="CW292" s="20" t="s">
        <v>233</v>
      </c>
      <c r="CX292" s="11" t="s">
        <v>234</v>
      </c>
      <c r="CY292" s="20">
        <v>0</v>
      </c>
      <c r="CZ292" s="36">
        <v>0</v>
      </c>
      <c r="DA292" s="36">
        <v>0</v>
      </c>
      <c r="DB292" s="36">
        <v>0</v>
      </c>
      <c r="DC292" s="36">
        <v>0</v>
      </c>
      <c r="DD292" s="36">
        <v>0</v>
      </c>
      <c r="DE292" s="36">
        <v>0</v>
      </c>
      <c r="DF292" s="36">
        <v>0</v>
      </c>
      <c r="DG292" s="36">
        <v>0</v>
      </c>
      <c r="DJ292" s="20" t="s">
        <v>248</v>
      </c>
      <c r="DK292" s="20" t="s">
        <v>235</v>
      </c>
      <c r="DL292" s="20" t="s">
        <v>234</v>
      </c>
      <c r="DM292" s="20">
        <v>0</v>
      </c>
      <c r="DN292" s="20">
        <v>0</v>
      </c>
      <c r="DO292" s="20">
        <v>0</v>
      </c>
      <c r="DP292" s="20">
        <v>0</v>
      </c>
      <c r="DQ292" s="20">
        <v>0</v>
      </c>
      <c r="DR292" s="20">
        <v>0</v>
      </c>
      <c r="DS292" s="20">
        <v>0</v>
      </c>
      <c r="DT292" s="20">
        <v>0</v>
      </c>
      <c r="DU292" s="20">
        <v>0</v>
      </c>
      <c r="DW292" s="35">
        <v>45464</v>
      </c>
      <c r="EA292" s="35" t="s">
        <v>232</v>
      </c>
      <c r="EB292" s="38">
        <v>45527</v>
      </c>
      <c r="EC292" s="35">
        <v>45290</v>
      </c>
      <c r="ED292" s="20" t="s">
        <v>228</v>
      </c>
      <c r="EE292" s="20" t="s">
        <v>247</v>
      </c>
      <c r="EF292" s="20">
        <v>273</v>
      </c>
      <c r="EG292" s="20">
        <v>4</v>
      </c>
      <c r="EH292" s="20">
        <v>4</v>
      </c>
      <c r="EI292" s="20">
        <v>20</v>
      </c>
      <c r="EJ292" s="20">
        <v>0</v>
      </c>
      <c r="EK292" s="20">
        <v>0</v>
      </c>
      <c r="EL292" s="20">
        <v>0</v>
      </c>
      <c r="EM292" s="20">
        <v>0</v>
      </c>
      <c r="EN292" s="20">
        <v>0</v>
      </c>
      <c r="EO292" s="20">
        <v>0</v>
      </c>
      <c r="EP292" s="20">
        <v>0</v>
      </c>
      <c r="EQ292" s="20">
        <v>0</v>
      </c>
      <c r="ER292" s="20">
        <v>1</v>
      </c>
      <c r="ES292" s="34">
        <f>IF(EI292&lt;&gt;"",((EJ292*0.125)+((EK292+EL292+EM292+EN292+EO292)*0.25)+((EP292+EQ292+ER292)*1))/EI292,"")</f>
        <v>0.05</v>
      </c>
      <c r="ET292" s="35">
        <v>45475</v>
      </c>
      <c r="EU292" s="20" t="s">
        <v>248</v>
      </c>
      <c r="EV292" s="20" t="s">
        <v>234</v>
      </c>
      <c r="EW292" s="20">
        <v>374</v>
      </c>
      <c r="EX292" s="20">
        <v>8</v>
      </c>
      <c r="EY292" s="20">
        <v>7</v>
      </c>
      <c r="EZ292" s="20">
        <v>25</v>
      </c>
      <c r="FA292" s="20">
        <v>0</v>
      </c>
      <c r="FB292" s="20">
        <v>0</v>
      </c>
      <c r="FC292" s="20">
        <v>0</v>
      </c>
      <c r="FD292" s="20">
        <v>0</v>
      </c>
      <c r="FE292" s="20">
        <v>0</v>
      </c>
      <c r="FF292" s="20">
        <v>0</v>
      </c>
      <c r="FG292" s="20">
        <v>0</v>
      </c>
      <c r="FH292" s="20">
        <v>0</v>
      </c>
      <c r="FI292" s="20">
        <v>0</v>
      </c>
      <c r="FJ292" s="34">
        <f>IF(EZ292&lt;&gt;"",((FA292*0.125)+((FB292+FC292+FD292+FE292+FF292)*0.25)+((FG292+FH292+FI292)*1))/EZ292,"")</f>
        <v>0</v>
      </c>
      <c r="FK292" s="39">
        <v>43.028244000000001</v>
      </c>
      <c r="FL292" s="39">
        <v>-88.295050000000003</v>
      </c>
      <c r="FM292" s="39">
        <v>42.666418576177868</v>
      </c>
      <c r="FN292" s="39">
        <v>43.390069423822133</v>
      </c>
      <c r="FO292" s="39">
        <v>-88.790011424117409</v>
      </c>
      <c r="FP292" s="39">
        <v>-87.800088575882597</v>
      </c>
      <c r="FQ292" s="39">
        <v>42.304593152355736</v>
      </c>
      <c r="FR292" s="39">
        <v>43.751894847644266</v>
      </c>
      <c r="FS292" s="39">
        <v>-89.28497284823483</v>
      </c>
      <c r="FT292" s="39">
        <v>-87.305127151765177</v>
      </c>
      <c r="FU292" s="35">
        <v>45765</v>
      </c>
      <c r="FV292" s="20" t="s">
        <v>248</v>
      </c>
      <c r="FW292" s="20" t="s">
        <v>258</v>
      </c>
      <c r="FX292" s="20">
        <v>414</v>
      </c>
      <c r="FY292" s="20">
        <v>9</v>
      </c>
      <c r="FZ292" s="20">
        <v>9</v>
      </c>
      <c r="GA292" s="20">
        <v>25</v>
      </c>
      <c r="GB292" s="20">
        <v>0</v>
      </c>
      <c r="GC292" s="20">
        <v>0</v>
      </c>
      <c r="GD292" s="20">
        <v>0</v>
      </c>
      <c r="GE292" s="20">
        <v>0</v>
      </c>
      <c r="GF292" s="20">
        <v>0</v>
      </c>
      <c r="GG292" s="20">
        <v>0</v>
      </c>
      <c r="GH292" s="20">
        <v>0</v>
      </c>
      <c r="GI292" s="20">
        <v>0</v>
      </c>
      <c r="GJ292" s="20">
        <v>0</v>
      </c>
      <c r="GK292" s="34">
        <v>0</v>
      </c>
      <c r="GL292" s="40">
        <v>45845</v>
      </c>
      <c r="GM292" s="40">
        <v>45852</v>
      </c>
      <c r="GN292" s="20" t="s">
        <v>237</v>
      </c>
      <c r="GO292" s="35">
        <v>45852</v>
      </c>
      <c r="GP292" s="20" t="s">
        <v>232</v>
      </c>
      <c r="GQ292" s="35">
        <v>46038</v>
      </c>
      <c r="HH292" s="34" t="str">
        <f>IF(GX292&lt;&gt;"",((GY292*0.125)+((GZ292+HA292+HB292+HC292+HD292)*0.25)+((HE292+HF292+HG292)*1))/GX292,"")</f>
        <v/>
      </c>
    </row>
    <row r="293" spans="1:216" ht="15" customHeight="1" x14ac:dyDescent="0.35">
      <c r="A293" s="14" t="s">
        <v>1982</v>
      </c>
      <c r="B293" s="12" t="s">
        <v>1983</v>
      </c>
      <c r="C293" s="13">
        <v>43009</v>
      </c>
      <c r="D293" s="13">
        <v>45800</v>
      </c>
      <c r="E293" s="14" t="s">
        <v>214</v>
      </c>
      <c r="F293" s="15" t="s">
        <v>1984</v>
      </c>
      <c r="G293" s="15" t="s">
        <v>1985</v>
      </c>
      <c r="H293" s="14" t="s">
        <v>1484</v>
      </c>
      <c r="I293" s="16">
        <v>30144</v>
      </c>
      <c r="J293" s="17">
        <v>53984</v>
      </c>
      <c r="K293" s="18">
        <f ca="1">IF(A293&lt;&gt;"",RANDBETWEEN(1,2000)," ")</f>
        <v>169</v>
      </c>
      <c r="L293" s="17" cm="1">
        <f t="array" ref="L293">IF(A293&lt;&gt;"",SUMPRODUCT(($E$2:$E$1303="Active") * (FK293 &gt;= $FM$2:$FM$1303) * (FK293 &lt;= $FN$2:$FN$1303) * (FL293 &gt;= $FO$2:$FO$1303) * (FL293 &lt;= $FP$2:$FP$1303)),"")</f>
        <v>3</v>
      </c>
      <c r="M293" s="17" cm="1">
        <f t="array" ref="M293">IF(A293&lt;&gt;"",SUMPRODUCT(($E$2:$E$1303="Active") * (FK293 &gt;= $FQ$2:$FQ$1303) * (FK293 &lt;= $FR$2:$FR$1303) * (FL293 &gt;= $FS$2:$FS$1303) * (FL293 &lt;= $FT$2:$FT$1303)),"")</f>
        <v>14</v>
      </c>
      <c r="N293" s="14" t="s">
        <v>287</v>
      </c>
      <c r="O293" s="14" t="s">
        <v>219</v>
      </c>
      <c r="P293" s="15" t="s">
        <v>1986</v>
      </c>
      <c r="Q293" s="14" t="s">
        <v>1987</v>
      </c>
      <c r="R293" s="15" t="s">
        <v>1988</v>
      </c>
      <c r="S293" s="14" t="s">
        <v>224</v>
      </c>
      <c r="T293" s="20" t="s">
        <v>224</v>
      </c>
      <c r="U293" s="21"/>
      <c r="V293" s="22" t="s">
        <v>224</v>
      </c>
      <c r="W293" s="22"/>
      <c r="X293" s="22"/>
      <c r="Y293" s="22" t="s">
        <v>224</v>
      </c>
      <c r="Z293" s="22"/>
      <c r="AA293" s="48" t="s">
        <v>347</v>
      </c>
      <c r="AB293" s="43">
        <v>46022.333333333336</v>
      </c>
      <c r="AC293" s="24">
        <v>46023</v>
      </c>
      <c r="AD293" s="25">
        <v>343</v>
      </c>
      <c r="AE293" s="25">
        <v>234</v>
      </c>
      <c r="AF293" s="26">
        <v>226</v>
      </c>
      <c r="AG293" s="20">
        <v>594</v>
      </c>
      <c r="AH293" s="22">
        <v>598</v>
      </c>
      <c r="AI293" s="26">
        <v>465</v>
      </c>
      <c r="AN293" s="27">
        <f>IF(COUNT(DV293,ES293,FJ293,GK293,HH293)&gt;0,AVERAGE(DV293,ES293,FJ293,GK293,HH293),"")</f>
        <v>0.18006786616161616</v>
      </c>
      <c r="AO293" s="28">
        <f>IF((E293&lt;&gt;""),COUNTA(AP293:BW293)+COUNTIF(T293,"No"),"")</f>
        <v>0</v>
      </c>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c r="BP293" s="29"/>
      <c r="BQ293" s="29"/>
      <c r="BR293" s="29"/>
      <c r="BS293" s="29"/>
      <c r="BT293" s="29"/>
      <c r="BU293" s="29"/>
      <c r="BV293" s="29"/>
      <c r="BW293" s="29"/>
      <c r="BX293" s="30">
        <v>44032</v>
      </c>
      <c r="BY293" s="30">
        <v>44046</v>
      </c>
      <c r="BZ293" s="14" t="s">
        <v>226</v>
      </c>
      <c r="CA293" s="30">
        <v>44047</v>
      </c>
      <c r="CB293" s="14" t="s">
        <v>232</v>
      </c>
      <c r="CC293" s="31">
        <v>43908</v>
      </c>
      <c r="CD293" s="32" t="s">
        <v>364</v>
      </c>
      <c r="CE293" s="33" t="s">
        <v>380</v>
      </c>
      <c r="CF293" s="33" t="s">
        <v>321</v>
      </c>
      <c r="CG293" s="29">
        <v>193</v>
      </c>
      <c r="CH293" s="29">
        <v>3</v>
      </c>
      <c r="CI293" s="29">
        <v>3</v>
      </c>
      <c r="CJ293" s="29">
        <v>15</v>
      </c>
      <c r="CK293" s="29">
        <v>1</v>
      </c>
      <c r="CL293" s="29">
        <v>2</v>
      </c>
      <c r="CM293" s="29">
        <v>3</v>
      </c>
      <c r="CN293" s="34">
        <f>IF(CJ293&gt;0,((CK293*0.125)+(CL293*0.25)+(CM293*1))/CJ293,"")</f>
        <v>0.24166666666666667</v>
      </c>
      <c r="CO293" s="35">
        <v>44621</v>
      </c>
      <c r="CP293" s="35">
        <v>44634</v>
      </c>
      <c r="CQ293" s="20" t="s">
        <v>237</v>
      </c>
      <c r="CR293" s="35">
        <v>44635</v>
      </c>
      <c r="CS293" s="20" t="s">
        <v>232</v>
      </c>
      <c r="CT293" s="35">
        <v>44645</v>
      </c>
      <c r="CU293" s="35">
        <v>44440</v>
      </c>
      <c r="CV293" s="11" t="s">
        <v>228</v>
      </c>
      <c r="CW293" s="20" t="s">
        <v>233</v>
      </c>
      <c r="CX293" s="11" t="s">
        <v>234</v>
      </c>
      <c r="CY293" s="20">
        <v>94</v>
      </c>
      <c r="CZ293" s="36">
        <v>8</v>
      </c>
      <c r="DA293" s="36">
        <v>8</v>
      </c>
      <c r="DB293" s="36">
        <v>31</v>
      </c>
      <c r="DC293" s="36">
        <v>0</v>
      </c>
      <c r="DD293" s="36">
        <v>0</v>
      </c>
      <c r="DE293" s="36">
        <v>1</v>
      </c>
      <c r="DF293" s="36">
        <v>0</v>
      </c>
      <c r="DG293" s="36">
        <v>1</v>
      </c>
      <c r="DH293" s="37">
        <f>IF(DB293&gt;0,((DC293*0.125)+(DD293*0.25)+(DE293*0.25)+(DF293*1)+(DG293*1))/DB293,"")</f>
        <v>4.0322580645161289E-2</v>
      </c>
      <c r="DI293" s="35">
        <v>44866</v>
      </c>
      <c r="DJ293" s="20" t="s">
        <v>228</v>
      </c>
      <c r="DK293" s="20" t="s">
        <v>235</v>
      </c>
      <c r="DL293" s="20" t="s">
        <v>234</v>
      </c>
      <c r="DM293" s="20">
        <v>114</v>
      </c>
      <c r="DN293" s="20">
        <v>7</v>
      </c>
      <c r="DO293" s="20">
        <v>7</v>
      </c>
      <c r="DP293" s="20">
        <v>32</v>
      </c>
      <c r="DQ293" s="20">
        <v>0</v>
      </c>
      <c r="DR293" s="20">
        <v>0</v>
      </c>
      <c r="DS293" s="20">
        <v>2</v>
      </c>
      <c r="DT293" s="20">
        <v>0</v>
      </c>
      <c r="DU293" s="20">
        <v>4</v>
      </c>
      <c r="DV293" s="37" cm="1">
        <f t="array" ref="DV293">IF(AND(DI293:DP293&lt;&gt;""),((DQ293*0.125)+(DR293*0.25)+(DS293*0.25)+(DT293*1)+(DU293*1))/DP293,"")</f>
        <v>0.140625</v>
      </c>
      <c r="DW293" s="35">
        <v>45020</v>
      </c>
      <c r="DX293" s="35">
        <v>45026</v>
      </c>
      <c r="DY293" s="20" t="s">
        <v>237</v>
      </c>
      <c r="DZ293" s="35">
        <v>45026</v>
      </c>
      <c r="EA293" s="35" t="s">
        <v>232</v>
      </c>
      <c r="EB293" s="38">
        <v>45030</v>
      </c>
      <c r="EC293" s="35">
        <v>45247</v>
      </c>
      <c r="ED293" s="20" t="s">
        <v>248</v>
      </c>
      <c r="EE293" s="20" t="s">
        <v>247</v>
      </c>
      <c r="EF293" s="20">
        <v>112</v>
      </c>
      <c r="EG293" s="20">
        <v>6</v>
      </c>
      <c r="EH293" s="20">
        <v>6</v>
      </c>
      <c r="EI293" s="20">
        <v>22</v>
      </c>
      <c r="EJ293" s="20">
        <v>0</v>
      </c>
      <c r="EK293" s="20">
        <v>1</v>
      </c>
      <c r="EL293" s="20">
        <v>0</v>
      </c>
      <c r="EM293" s="20">
        <v>1</v>
      </c>
      <c r="EN293" s="20">
        <v>0</v>
      </c>
      <c r="EO293" s="20">
        <v>0</v>
      </c>
      <c r="EP293" s="20">
        <v>0</v>
      </c>
      <c r="EQ293" s="20">
        <v>1</v>
      </c>
      <c r="ER293" s="20">
        <v>2</v>
      </c>
      <c r="ES293" s="34">
        <f>IF(EI293&lt;&gt;"",((EJ293*0.125)+((EK293+EL293+EM293+EN293+EO293)*0.25)+((EP293+EQ293+ER293)*1))/EI293,"")</f>
        <v>0.15909090909090909</v>
      </c>
      <c r="ET293" s="35">
        <v>45407</v>
      </c>
      <c r="EU293" s="20" t="s">
        <v>248</v>
      </c>
      <c r="EV293" s="20" t="s">
        <v>247</v>
      </c>
      <c r="EW293" s="20">
        <v>347</v>
      </c>
      <c r="EX293" s="20">
        <v>5</v>
      </c>
      <c r="EY293" s="20">
        <v>5</v>
      </c>
      <c r="EZ293" s="28">
        <v>25</v>
      </c>
      <c r="FA293" s="20">
        <v>0</v>
      </c>
      <c r="FB293" s="20">
        <v>0</v>
      </c>
      <c r="FC293" s="20">
        <v>0</v>
      </c>
      <c r="FD293" s="20">
        <v>0</v>
      </c>
      <c r="FE293" s="20">
        <v>0</v>
      </c>
      <c r="FF293" s="20">
        <v>0</v>
      </c>
      <c r="FG293" s="20">
        <v>0</v>
      </c>
      <c r="FH293" s="20">
        <v>3</v>
      </c>
      <c r="FI293" s="20">
        <v>3</v>
      </c>
      <c r="FJ293" s="34">
        <f>IF(EZ293&lt;&gt;"",((FA293*0.125)+((FB293+FC293+FD293+FE293+FF293)*0.25)+((FG293+FH293+FI293)*1))/EZ293,"")</f>
        <v>0.24</v>
      </c>
      <c r="FK293" s="39">
        <v>34.033301999999999</v>
      </c>
      <c r="FL293" s="39">
        <v>-84.597721000000007</v>
      </c>
      <c r="FM293" s="39">
        <v>33.671476576177866</v>
      </c>
      <c r="FN293" s="39">
        <v>34.395127423822132</v>
      </c>
      <c r="FO293" s="39">
        <v>-85.03433256524616</v>
      </c>
      <c r="FP293" s="39">
        <v>-84.161109434753854</v>
      </c>
      <c r="FQ293" s="39">
        <v>33.309651152355734</v>
      </c>
      <c r="FR293" s="39">
        <v>34.756952847644264</v>
      </c>
      <c r="FS293" s="39">
        <v>-85.470944130492327</v>
      </c>
      <c r="FT293" s="39">
        <v>-83.724497869507687</v>
      </c>
      <c r="FU293" s="35">
        <v>45827</v>
      </c>
      <c r="FV293" s="20" t="s">
        <v>248</v>
      </c>
      <c r="FW293" s="20" t="s">
        <v>355</v>
      </c>
      <c r="FX293" s="20">
        <v>264</v>
      </c>
      <c r="FY293" s="20">
        <v>3</v>
      </c>
      <c r="FZ293" s="20">
        <v>3</v>
      </c>
      <c r="GA293" s="20">
        <v>18</v>
      </c>
      <c r="GB293" s="20">
        <v>0</v>
      </c>
      <c r="GC293" s="20">
        <v>0</v>
      </c>
      <c r="GD293" s="20">
        <v>0</v>
      </c>
      <c r="GE293" s="20">
        <v>1</v>
      </c>
      <c r="GF293" s="20">
        <v>0</v>
      </c>
      <c r="GG293" s="20">
        <v>0</v>
      </c>
      <c r="GH293" s="20">
        <v>0</v>
      </c>
      <c r="GI293" s="20">
        <v>0</v>
      </c>
      <c r="GJ293" s="20">
        <v>3</v>
      </c>
      <c r="GK293" s="34">
        <f>IF(GA293&lt;&gt;"",((GB293*0.125)+((GC293+GD293+GE293+GF293+GG293)*0.25)+((GH293+GI293+GJ293)*1))/GA293,"")</f>
        <v>0.18055555555555555</v>
      </c>
      <c r="GL293" s="40">
        <v>45761</v>
      </c>
      <c r="GM293" s="40">
        <v>45792</v>
      </c>
      <c r="GN293" s="11" t="s">
        <v>237</v>
      </c>
      <c r="GO293" s="40">
        <v>45792</v>
      </c>
      <c r="GP293" s="20" t="s">
        <v>232</v>
      </c>
      <c r="GQ293" s="35">
        <v>45800</v>
      </c>
      <c r="HH293" s="34" t="str">
        <f>IF(GX293&lt;&gt;"",((GY293*0.125)+((GZ293+HA293+HB293+HC293+HD293)*0.25)+((HE293+HF293+HG293)*1))/GX293,"")</f>
        <v/>
      </c>
    </row>
    <row r="294" spans="1:216" ht="15" hidden="1" customHeight="1" x14ac:dyDescent="0.35">
      <c r="A294" s="11" t="s">
        <v>1989</v>
      </c>
      <c r="B294" s="12" t="s">
        <v>1990</v>
      </c>
      <c r="C294" s="13">
        <v>44469</v>
      </c>
      <c r="D294" s="13">
        <v>45992</v>
      </c>
      <c r="E294" s="11" t="s">
        <v>1420</v>
      </c>
      <c r="F294" s="19" t="s">
        <v>1991</v>
      </c>
      <c r="G294" s="19" t="s">
        <v>1992</v>
      </c>
      <c r="H294" s="11" t="s">
        <v>1993</v>
      </c>
      <c r="I294" s="42">
        <v>55113</v>
      </c>
      <c r="J294" s="17">
        <v>41699</v>
      </c>
      <c r="K294" s="18">
        <f ca="1">IF(A294&lt;&gt;"",RANDBETWEEN(1,2000)," ")</f>
        <v>986</v>
      </c>
      <c r="L294" s="17" cm="1">
        <f t="array" ref="L294">IF(A294&lt;&gt;"",SUMPRODUCT(($E$2:$E$1303="Active") * (FK294 &gt;= $FM$2:$FM$1303) * (FK294 &lt;= $FN$2:$FN$1303) * (FL294 &gt;= $FO$2:$FO$1303) * (FL294 &lt;= $FP$2:$FP$1303)),"")</f>
        <v>5</v>
      </c>
      <c r="M294" s="17" cm="1">
        <f t="array" ref="M294">IF(A294&lt;&gt;"",SUMPRODUCT(($E$2:$E$1303="Active") * (FK294 &gt;= $FQ$2:$FQ$1303) * (FK294 &lt;= $FR$2:$FR$1303) * (FL294 &gt;= $FS$2:$FS$1303) * (FL294 &lt;= $FT$2:$FT$1303)),"")</f>
        <v>6</v>
      </c>
      <c r="N294" s="11" t="s">
        <v>218</v>
      </c>
      <c r="O294" s="11" t="s">
        <v>242</v>
      </c>
      <c r="P294" s="19" t="s">
        <v>1994</v>
      </c>
      <c r="Q294" s="11" t="s">
        <v>1995</v>
      </c>
      <c r="R294" s="19" t="s">
        <v>1996</v>
      </c>
      <c r="S294" s="11" t="s">
        <v>224</v>
      </c>
      <c r="T294" s="20" t="s">
        <v>224</v>
      </c>
      <c r="U294" s="21"/>
      <c r="V294" s="22"/>
      <c r="W294" s="22"/>
      <c r="X294" s="22"/>
      <c r="Y294" s="22"/>
      <c r="Z294" s="22"/>
      <c r="AA294" s="48" t="s">
        <v>347</v>
      </c>
      <c r="AB294" s="43">
        <v>45876.6875</v>
      </c>
      <c r="AC294" s="63">
        <v>45931</v>
      </c>
      <c r="AD294" s="25">
        <v>0</v>
      </c>
      <c r="AE294" s="25">
        <v>44</v>
      </c>
      <c r="AF294" s="26">
        <v>545</v>
      </c>
      <c r="AG294" s="20">
        <v>625</v>
      </c>
      <c r="AH294" s="22">
        <v>750</v>
      </c>
      <c r="AI294" s="26">
        <v>396</v>
      </c>
      <c r="AN294" s="27">
        <f>IF(COUNT(DV294,ES294,FJ294,GK294,HH294)&gt;0,AVERAGE(DV294,ES294,FJ294,GK294,HH294),"")</f>
        <v>4.8611111111111119E-2</v>
      </c>
      <c r="AO294" s="28">
        <f>IF((E294&lt;&gt;""),COUNTA(AP294:BW294)+COUNTIF(T294,"No"),"")</f>
        <v>0</v>
      </c>
      <c r="CN294" s="34" t="str">
        <f>IF(CJ294&gt;0,((CK294*0.125)+(CL294*0.25)+(CM294*1))/CJ294,"")</f>
        <v/>
      </c>
      <c r="CO294" s="35">
        <v>44795</v>
      </c>
      <c r="CP294" s="35">
        <v>44806</v>
      </c>
      <c r="CQ294" s="20" t="s">
        <v>231</v>
      </c>
      <c r="CR294" s="35">
        <v>44959</v>
      </c>
      <c r="CS294" s="20" t="s">
        <v>232</v>
      </c>
      <c r="CT294" s="35">
        <v>44806</v>
      </c>
      <c r="CV294" s="11" t="s">
        <v>228</v>
      </c>
      <c r="CW294" s="20" t="s">
        <v>233</v>
      </c>
      <c r="CX294" s="11" t="s">
        <v>234</v>
      </c>
      <c r="CY294" s="20">
        <v>0</v>
      </c>
      <c r="CZ294" s="36">
        <v>0</v>
      </c>
      <c r="DA294" s="36">
        <v>0</v>
      </c>
      <c r="DB294" s="36">
        <v>0</v>
      </c>
      <c r="DC294" s="36">
        <v>0</v>
      </c>
      <c r="DD294" s="36">
        <v>0</v>
      </c>
      <c r="DE294" s="36">
        <v>0</v>
      </c>
      <c r="DF294" s="36">
        <v>0</v>
      </c>
      <c r="DG294" s="36">
        <v>0</v>
      </c>
      <c r="DI294" s="35">
        <v>44908</v>
      </c>
      <c r="DJ294" s="20" t="s">
        <v>248</v>
      </c>
      <c r="DK294" s="20" t="s">
        <v>235</v>
      </c>
      <c r="DL294" s="20" t="s">
        <v>234</v>
      </c>
      <c r="DM294" s="20">
        <v>279</v>
      </c>
      <c r="DN294" s="20">
        <v>3</v>
      </c>
      <c r="DO294" s="20">
        <v>3</v>
      </c>
      <c r="DP294" s="20">
        <v>15</v>
      </c>
      <c r="DQ294" s="20">
        <v>0</v>
      </c>
      <c r="DR294" s="20">
        <v>0</v>
      </c>
      <c r="DS294" s="20">
        <v>0</v>
      </c>
      <c r="DT294" s="20">
        <v>0</v>
      </c>
      <c r="DU294" s="20">
        <v>1</v>
      </c>
      <c r="DV294" s="37" cm="1">
        <f t="array" ref="DV294">IF(AND(DI294:DP294&lt;&gt;""),((DQ294*0.125)+(DR294*0.25)+(DS294*0.25)+(DT294*1)+(DU294*1))/DP294,"")</f>
        <v>6.6666666666666666E-2</v>
      </c>
      <c r="DW294" s="35">
        <v>45385</v>
      </c>
      <c r="DX294" s="35">
        <v>45407</v>
      </c>
      <c r="DY294" s="20" t="s">
        <v>237</v>
      </c>
      <c r="DZ294" s="35">
        <v>45407</v>
      </c>
      <c r="EA294" s="35" t="s">
        <v>232</v>
      </c>
      <c r="EB294" s="38">
        <v>45408</v>
      </c>
      <c r="EC294" s="35">
        <v>45290</v>
      </c>
      <c r="ED294" s="20" t="s">
        <v>228</v>
      </c>
      <c r="EE294" s="20" t="s">
        <v>247</v>
      </c>
      <c r="EF294" s="20">
        <v>265</v>
      </c>
      <c r="EG294" s="20">
        <v>2</v>
      </c>
      <c r="EH294" s="20">
        <v>2</v>
      </c>
      <c r="EI294" s="20">
        <v>10</v>
      </c>
      <c r="EJ294" s="20">
        <v>0</v>
      </c>
      <c r="EK294" s="20">
        <v>0</v>
      </c>
      <c r="EL294" s="20">
        <v>0</v>
      </c>
      <c r="EM294" s="20">
        <v>0</v>
      </c>
      <c r="EN294" s="20">
        <v>0</v>
      </c>
      <c r="EO294" s="20">
        <v>0</v>
      </c>
      <c r="EP294" s="20">
        <v>0</v>
      </c>
      <c r="EQ294" s="20">
        <v>0</v>
      </c>
      <c r="ER294" s="20">
        <v>0</v>
      </c>
      <c r="ES294" s="34">
        <f>IF(EI294&lt;&gt;"",((EJ294*0.125)+((EK294+EL294+EM294+EN294+EO294)*0.25)+((EP294+EQ294+ER294)*1))/EI294,"")</f>
        <v>0</v>
      </c>
      <c r="ET294" s="35">
        <v>45525</v>
      </c>
      <c r="EU294" s="20" t="s">
        <v>248</v>
      </c>
      <c r="EV294" s="20" t="s">
        <v>234</v>
      </c>
      <c r="EW294" s="20">
        <v>389</v>
      </c>
      <c r="EX294" s="20">
        <v>3</v>
      </c>
      <c r="EY294" s="20">
        <v>3</v>
      </c>
      <c r="EZ294" s="20">
        <v>25</v>
      </c>
      <c r="FA294" s="20">
        <v>0</v>
      </c>
      <c r="FB294" s="20">
        <v>0</v>
      </c>
      <c r="FC294" s="20">
        <v>0</v>
      </c>
      <c r="FD294" s="20">
        <v>1</v>
      </c>
      <c r="FE294" s="20">
        <v>0</v>
      </c>
      <c r="FF294" s="20">
        <v>1</v>
      </c>
      <c r="FG294" s="20">
        <v>2</v>
      </c>
      <c r="FH294" s="20">
        <v>0</v>
      </c>
      <c r="FI294" s="20">
        <v>0</v>
      </c>
      <c r="FJ294" s="34">
        <f>IF(EZ294&lt;&gt;"",((FA294*0.125)+((FB294+FC294+FD294+FE294+FF294)*0.25)+((FG294+FH294+FI294)*1))/EZ294,"")</f>
        <v>0.1</v>
      </c>
      <c r="FK294" s="39">
        <v>45.012090999999998</v>
      </c>
      <c r="FL294" s="39">
        <v>-93.155889000000002</v>
      </c>
      <c r="FM294" s="39">
        <v>44.650265576177866</v>
      </c>
      <c r="FN294" s="39">
        <v>45.373916423822131</v>
      </c>
      <c r="FO294" s="39">
        <v>-93.667695438342079</v>
      </c>
      <c r="FP294" s="39">
        <v>-92.644082561657925</v>
      </c>
      <c r="FQ294" s="39">
        <v>44.288440152355733</v>
      </c>
      <c r="FR294" s="39">
        <v>45.735741847644263</v>
      </c>
      <c r="FS294" s="39">
        <v>-94.179501876684171</v>
      </c>
      <c r="FT294" s="39">
        <v>-92.132276123315833</v>
      </c>
      <c r="FU294" s="35">
        <v>45849</v>
      </c>
      <c r="FV294" s="20" t="s">
        <v>248</v>
      </c>
      <c r="FW294" s="20" t="s">
        <v>355</v>
      </c>
      <c r="FX294" s="20">
        <v>253</v>
      </c>
      <c r="FY294" s="20">
        <v>1</v>
      </c>
      <c r="FZ294" s="20">
        <v>1</v>
      </c>
      <c r="GA294" s="20">
        <v>18</v>
      </c>
      <c r="GB294" s="20">
        <v>0</v>
      </c>
      <c r="GC294" s="20">
        <v>1</v>
      </c>
      <c r="GD294" s="20">
        <v>0</v>
      </c>
      <c r="GE294" s="20">
        <v>1</v>
      </c>
      <c r="GF294" s="20">
        <v>0</v>
      </c>
      <c r="GG294" s="20">
        <v>0</v>
      </c>
      <c r="GH294" s="20">
        <v>0</v>
      </c>
      <c r="GI294" s="20">
        <v>0</v>
      </c>
      <c r="GJ294" s="20">
        <v>0</v>
      </c>
      <c r="GK294" s="34">
        <f>IF(GA294&lt;&gt;"",((GB294*0.125)+((GC294+GD294+GE294+GF294+GG294)*0.25)+((GH294+GI294+GJ294)*1))/GA294,"")</f>
        <v>2.7777777777777776E-2</v>
      </c>
      <c r="GL294" s="40">
        <v>45847</v>
      </c>
      <c r="GM294" s="40">
        <v>45853</v>
      </c>
      <c r="GN294" s="20" t="s">
        <v>237</v>
      </c>
      <c r="GO294" s="35">
        <v>45853</v>
      </c>
      <c r="GP294" s="20" t="s">
        <v>232</v>
      </c>
      <c r="GQ294" s="35">
        <v>45867</v>
      </c>
      <c r="HH294" s="34" t="str">
        <f>IF(GX294&lt;&gt;"",((GY294*0.125)+((GZ294+HA294+HB294+HC294+HD294)*0.25)+((HE294+HF294+HG294)*1))/GX294,"")</f>
        <v/>
      </c>
    </row>
    <row r="295" spans="1:216" ht="15" hidden="1" customHeight="1" x14ac:dyDescent="0.35">
      <c r="A295" s="11" t="s">
        <v>1997</v>
      </c>
      <c r="B295" s="12" t="s">
        <v>1998</v>
      </c>
      <c r="C295" s="13">
        <v>43009</v>
      </c>
      <c r="D295" s="13">
        <v>45957</v>
      </c>
      <c r="E295" s="14" t="s">
        <v>1420</v>
      </c>
      <c r="F295" s="15" t="s">
        <v>1999</v>
      </c>
      <c r="G295" s="15" t="s">
        <v>2000</v>
      </c>
      <c r="H295" s="14" t="s">
        <v>1705</v>
      </c>
      <c r="I295" s="16">
        <v>97220</v>
      </c>
      <c r="J295" s="17">
        <v>42474</v>
      </c>
      <c r="K295" s="18">
        <f ca="1">IF(A295&lt;&gt;"",RANDBETWEEN(1,2000)," ")</f>
        <v>387</v>
      </c>
      <c r="L295" s="17" cm="1">
        <f t="array" ref="L295">IF(A295&lt;&gt;"",SUMPRODUCT(($E$2:$E$1303="Active") * (FK295 &gt;= $FM$2:$FM$1303) * (FK295 &lt;= $FN$2:$FN$1303) * (FL295 &gt;= $FO$2:$FO$1303) * (FL295 &lt;= $FP$2:$FP$1303)),"")</f>
        <v>7</v>
      </c>
      <c r="M295" s="17" cm="1">
        <f t="array" ref="M295">IF(A295&lt;&gt;"",SUMPRODUCT(($E$2:$E$1303="Active") * (FK295 &gt;= $FQ$2:$FQ$1303) * (FK295 &lt;= $FR$2:$FR$1303) * (FL295 &gt;= $FS$2:$FS$1303) * (FL295 &lt;= $FT$2:$FT$1303)),"")</f>
        <v>8</v>
      </c>
      <c r="N295" s="14" t="s">
        <v>218</v>
      </c>
      <c r="O295" s="14" t="s">
        <v>316</v>
      </c>
      <c r="P295" s="15" t="s">
        <v>964</v>
      </c>
      <c r="Q295" s="14" t="s">
        <v>965</v>
      </c>
      <c r="R295" s="51" t="s">
        <v>966</v>
      </c>
      <c r="S295" s="14" t="s">
        <v>223</v>
      </c>
      <c r="T295" s="20" t="s">
        <v>224</v>
      </c>
      <c r="U295" s="21"/>
      <c r="V295" s="22"/>
      <c r="W295" s="22"/>
      <c r="X295" s="22"/>
      <c r="Y295" s="22"/>
      <c r="Z295" s="22"/>
      <c r="AA295" s="48">
        <v>2024</v>
      </c>
      <c r="AB295" s="43">
        <v>45878.729166666664</v>
      </c>
      <c r="AC295" s="63">
        <v>45931</v>
      </c>
      <c r="AD295" s="25">
        <v>226</v>
      </c>
      <c r="AE295" s="25">
        <v>303</v>
      </c>
      <c r="AF295" s="26">
        <v>321</v>
      </c>
      <c r="AG295" s="20">
        <v>677</v>
      </c>
      <c r="AH295" s="22">
        <v>849</v>
      </c>
      <c r="AI295" s="26">
        <v>593</v>
      </c>
      <c r="AN295" s="27">
        <f>IF(COUNT(DV295,ES295,FJ295,GK295,HH295)&gt;0,AVERAGE(DV295,ES295,FJ295,GK295,HH295),"")</f>
        <v>4.3333333333333335E-2</v>
      </c>
      <c r="AO295" s="28">
        <f>IF((E295&lt;&gt;""),COUNTA(AP295:BW295)+COUNTIF(T295,"No"),"")</f>
        <v>4</v>
      </c>
      <c r="AP295" s="29"/>
      <c r="AQ295" s="29"/>
      <c r="AR295" s="29"/>
      <c r="AS295" s="29" t="s">
        <v>224</v>
      </c>
      <c r="AT295" s="29" t="s">
        <v>224</v>
      </c>
      <c r="AU295" s="29"/>
      <c r="AV295" s="29"/>
      <c r="AW295" s="29"/>
      <c r="AX295" s="29"/>
      <c r="AY295" s="29" t="s">
        <v>224</v>
      </c>
      <c r="AZ295" s="29"/>
      <c r="BA295" s="29"/>
      <c r="BB295" s="29"/>
      <c r="BC295" s="29"/>
      <c r="BD295" s="29"/>
      <c r="BE295" s="29"/>
      <c r="BF295" s="29"/>
      <c r="BG295" s="29"/>
      <c r="BH295" s="29"/>
      <c r="BI295" s="29"/>
      <c r="BJ295" s="29"/>
      <c r="BK295" s="29"/>
      <c r="BL295" s="29"/>
      <c r="BM295" s="29"/>
      <c r="BN295" s="29"/>
      <c r="BO295" s="29"/>
      <c r="BP295" s="29"/>
      <c r="BQ295" s="29"/>
      <c r="BR295" s="29"/>
      <c r="BS295" s="29"/>
      <c r="BT295" s="29" t="s">
        <v>2001</v>
      </c>
      <c r="BU295" s="29"/>
      <c r="BV295" s="29"/>
      <c r="BW295" s="29"/>
      <c r="BX295" s="30">
        <v>44137</v>
      </c>
      <c r="BY295" s="30">
        <v>44141</v>
      </c>
      <c r="BZ295" s="14" t="s">
        <v>248</v>
      </c>
      <c r="CA295" s="30">
        <v>44141</v>
      </c>
      <c r="CB295" s="14" t="s">
        <v>316</v>
      </c>
      <c r="CC295" s="31">
        <v>43991</v>
      </c>
      <c r="CD295" s="32" t="s">
        <v>226</v>
      </c>
      <c r="CE295" s="33" t="s">
        <v>282</v>
      </c>
      <c r="CF295" s="33" t="s">
        <v>247</v>
      </c>
      <c r="CG295" s="29">
        <v>100</v>
      </c>
      <c r="CH295" s="29">
        <v>5</v>
      </c>
      <c r="CI295" s="29">
        <v>5</v>
      </c>
      <c r="CJ295" s="29">
        <v>18</v>
      </c>
      <c r="CK295" s="29">
        <v>1</v>
      </c>
      <c r="CL295" s="29">
        <v>1</v>
      </c>
      <c r="CM295" s="29">
        <v>2</v>
      </c>
      <c r="CN295" s="34">
        <f>IF(CJ295&gt;0,((CK295*0.125)+(CL295*0.25)+(CM295*1))/CJ295,"")</f>
        <v>0.13194444444444445</v>
      </c>
      <c r="CO295" s="35">
        <v>44254</v>
      </c>
      <c r="CP295" s="35">
        <v>44256</v>
      </c>
      <c r="CQ295" s="20" t="s">
        <v>322</v>
      </c>
      <c r="CR295" s="47">
        <v>44256</v>
      </c>
      <c r="CS295" s="20" t="s">
        <v>316</v>
      </c>
      <c r="CT295" s="35" t="s">
        <v>323</v>
      </c>
      <c r="CU295" s="35">
        <v>44504</v>
      </c>
      <c r="CV295" s="11" t="s">
        <v>248</v>
      </c>
      <c r="CW295" s="20" t="s">
        <v>324</v>
      </c>
      <c r="CX295" s="11" t="s">
        <v>325</v>
      </c>
      <c r="CY295" s="20">
        <v>163</v>
      </c>
      <c r="CZ295" s="36">
        <v>3</v>
      </c>
      <c r="DA295" s="36">
        <v>3</v>
      </c>
      <c r="DB295" s="36">
        <v>15</v>
      </c>
      <c r="DC295" s="36">
        <v>0</v>
      </c>
      <c r="DD295" s="36">
        <v>0</v>
      </c>
      <c r="DE295" s="36">
        <v>1</v>
      </c>
      <c r="DF295" s="36">
        <v>0</v>
      </c>
      <c r="DG295" s="36">
        <v>1</v>
      </c>
      <c r="DH295" s="37">
        <f>IF(DB295&lt;&gt;"",((DC295*0.125)+(DD295*0.25)+(DE295*0.25)+(DF295*1)+(DG295*1))/DB295,"")</f>
        <v>8.3333333333333329E-2</v>
      </c>
      <c r="DI295" s="35">
        <v>44823</v>
      </c>
      <c r="DJ295" s="20" t="s">
        <v>248</v>
      </c>
      <c r="DK295" s="20" t="s">
        <v>235</v>
      </c>
      <c r="DL295" s="20" t="s">
        <v>234</v>
      </c>
      <c r="DM295" s="20">
        <v>103</v>
      </c>
      <c r="DN295" s="20">
        <v>5</v>
      </c>
      <c r="DO295" s="20">
        <v>5</v>
      </c>
      <c r="DP295" s="20">
        <v>25</v>
      </c>
      <c r="DQ295" s="20">
        <v>0</v>
      </c>
      <c r="DR295" s="20">
        <v>0</v>
      </c>
      <c r="DS295" s="20">
        <v>0</v>
      </c>
      <c r="DT295" s="20">
        <v>0</v>
      </c>
      <c r="DU295" s="20">
        <v>1</v>
      </c>
      <c r="DV295" s="37" cm="1">
        <f t="array" ref="DV295">IF(AND(DI295:DP295&lt;&gt;""),((DQ295*0.125)+(DR295*0.25)+(DS295*0.25)+(DT295*1)+(DU295*1))/DP295,"")</f>
        <v>0.04</v>
      </c>
      <c r="DW295" s="35">
        <v>45044</v>
      </c>
      <c r="DX295" s="35">
        <v>45047</v>
      </c>
      <c r="DY295" s="20" t="s">
        <v>322</v>
      </c>
      <c r="DZ295" s="35">
        <v>45047</v>
      </c>
      <c r="EA295" s="35" t="s">
        <v>316</v>
      </c>
      <c r="EB295" s="38" t="s">
        <v>323</v>
      </c>
      <c r="EC295" s="35">
        <v>45170</v>
      </c>
      <c r="ED295" s="20" t="s">
        <v>248</v>
      </c>
      <c r="EE295" s="20" t="s">
        <v>247</v>
      </c>
      <c r="EF295" s="20">
        <v>191</v>
      </c>
      <c r="EG295" s="20">
        <v>7</v>
      </c>
      <c r="EH295" s="20">
        <v>7</v>
      </c>
      <c r="EI295" s="20">
        <v>34</v>
      </c>
      <c r="EJ295" s="20">
        <v>0</v>
      </c>
      <c r="EK295" s="20">
        <v>0</v>
      </c>
      <c r="EL295" s="20">
        <v>0</v>
      </c>
      <c r="EM295" s="20">
        <v>0</v>
      </c>
      <c r="EN295" s="20">
        <v>0</v>
      </c>
      <c r="EO295" s="20">
        <v>0</v>
      </c>
      <c r="EP295" s="20">
        <v>0</v>
      </c>
      <c r="EQ295" s="20">
        <v>0</v>
      </c>
      <c r="ER295" s="20">
        <v>0</v>
      </c>
      <c r="ES295" s="34">
        <f>IF(EI295&lt;&gt;"",((EJ295*0.125)+((EK295+EL295+EM295+EN295+EO295)*0.25)+((EP295+EQ295+ER295)*1))/EI295,"")</f>
        <v>0</v>
      </c>
      <c r="ET295" s="35">
        <v>45553</v>
      </c>
      <c r="EU295" s="20" t="s">
        <v>248</v>
      </c>
      <c r="EV295" s="20" t="s">
        <v>234</v>
      </c>
      <c r="EW295" s="20">
        <v>426</v>
      </c>
      <c r="EX295" s="20">
        <v>9</v>
      </c>
      <c r="EY295" s="20">
        <v>5</v>
      </c>
      <c r="EZ295" s="20">
        <v>25</v>
      </c>
      <c r="FA295" s="20">
        <v>0</v>
      </c>
      <c r="FB295" s="20">
        <v>0</v>
      </c>
      <c r="FC295" s="20">
        <v>0</v>
      </c>
      <c r="FD295" s="20">
        <v>1</v>
      </c>
      <c r="FE295" s="20">
        <v>0</v>
      </c>
      <c r="FF295" s="20">
        <v>0</v>
      </c>
      <c r="FG295" s="20">
        <v>2</v>
      </c>
      <c r="FH295" s="20">
        <v>0</v>
      </c>
      <c r="FI295" s="20">
        <v>0</v>
      </c>
      <c r="FJ295" s="34">
        <f>IF(EZ295&lt;&gt;"",((FA295*0.125)+((FB295+FC295+FD295+FE295+FF295)*0.25)+((FG295+FH295+FI295)*1))/EZ295,"")</f>
        <v>0.09</v>
      </c>
      <c r="FK295" s="54">
        <v>45.551909999999999</v>
      </c>
      <c r="FL295" s="54">
        <v>-122.555333</v>
      </c>
      <c r="FM295" s="54">
        <v>45.190084576177902</v>
      </c>
      <c r="FN295" s="54">
        <v>45.913735423822096</v>
      </c>
      <c r="FO295" s="54">
        <v>-123.072032499871</v>
      </c>
      <c r="FP295" s="54">
        <v>-122.038633500129</v>
      </c>
      <c r="FQ295" s="54">
        <v>44.828259152355699</v>
      </c>
      <c r="FR295" s="54">
        <v>46.2755608476443</v>
      </c>
      <c r="FS295" s="54">
        <v>-123.588731999741</v>
      </c>
      <c r="FT295" s="54">
        <v>-121.52193400025899</v>
      </c>
      <c r="FU295" s="35"/>
      <c r="GK295" s="34" t="str">
        <f>IF(GA295&lt;&gt;"",((GB295*0.125)+((GC295+GD295+GE295+GF295+GG295)*0.25)+((GH295+GI295+GJ295)*1))/GA295,"")</f>
        <v/>
      </c>
      <c r="GN295"/>
      <c r="GO295" s="64"/>
      <c r="GP295" s="20" t="s">
        <v>316</v>
      </c>
      <c r="GQ295" s="35" t="s">
        <v>323</v>
      </c>
      <c r="HH295" s="34" t="str">
        <f>IF(GX295&lt;&gt;"",((GY295*0.125)+((GZ295+HA295+HB295+HC295+HD295)*0.25)+((HE295+HF295+HG295)*1))/GX295,"")</f>
        <v/>
      </c>
    </row>
    <row r="296" spans="1:216" ht="15" customHeight="1" x14ac:dyDescent="0.35">
      <c r="A296" s="11" t="s">
        <v>2002</v>
      </c>
      <c r="B296" s="12" t="s">
        <v>2003</v>
      </c>
      <c r="C296" s="13">
        <v>43009</v>
      </c>
      <c r="D296" s="13">
        <v>45460</v>
      </c>
      <c r="E296" s="14" t="s">
        <v>214</v>
      </c>
      <c r="F296" s="15" t="s">
        <v>2004</v>
      </c>
      <c r="G296" s="15" t="s">
        <v>2005</v>
      </c>
      <c r="H296" s="14" t="s">
        <v>1484</v>
      </c>
      <c r="I296" s="16">
        <v>30165</v>
      </c>
      <c r="J296" s="17">
        <v>41943</v>
      </c>
      <c r="K296" s="18">
        <f ca="1">IF(A296&lt;&gt;"",RANDBETWEEN(1,2000)," ")</f>
        <v>23</v>
      </c>
      <c r="L296" s="17" cm="1">
        <f t="array" ref="L296">IF(A296&lt;&gt;"",SUMPRODUCT(($E$2:$E$1303="Active") * (FK296 &gt;= $FM$2:$FM$1303) * (FK296 &lt;= $FN$2:$FN$1303) * (FL296 &gt;= $FO$2:$FO$1303) * (FL296 &lt;= $FP$2:$FP$1303)),"")</f>
        <v>1</v>
      </c>
      <c r="M296" s="17" cm="1">
        <f t="array" ref="M296">IF(A296&lt;&gt;"",SUMPRODUCT(($E$2:$E$1303="Active") * (FK296 &gt;= $FQ$2:$FQ$1303) * (FK296 &lt;= $FR$2:$FR$1303) * (FL296 &gt;= $FS$2:$FS$1303) * (FL296 &lt;= $FT$2:$FT$1303)),"")</f>
        <v>5</v>
      </c>
      <c r="N296" s="14" t="s">
        <v>218</v>
      </c>
      <c r="O296" s="14" t="s">
        <v>219</v>
      </c>
      <c r="P296" s="15" t="s">
        <v>2006</v>
      </c>
      <c r="Q296" s="14" t="s">
        <v>2007</v>
      </c>
      <c r="R296" s="15" t="s">
        <v>2008</v>
      </c>
      <c r="S296" s="14" t="s">
        <v>224</v>
      </c>
      <c r="T296" s="20" t="s">
        <v>224</v>
      </c>
      <c r="U296" s="21"/>
      <c r="V296" s="22"/>
      <c r="W296" s="22"/>
      <c r="X296" s="22"/>
      <c r="Y296" s="22"/>
      <c r="Z296" s="22"/>
      <c r="AA296" s="22" t="s">
        <v>363</v>
      </c>
      <c r="AB296" s="43">
        <v>46010.458333333336</v>
      </c>
      <c r="AC296" s="24">
        <v>46023</v>
      </c>
      <c r="AD296" s="25">
        <v>140</v>
      </c>
      <c r="AE296" s="25">
        <v>117</v>
      </c>
      <c r="AF296" s="26">
        <v>204</v>
      </c>
      <c r="AG296" s="20">
        <v>188</v>
      </c>
      <c r="AH296" s="22">
        <v>249</v>
      </c>
      <c r="AI296" s="26">
        <v>244</v>
      </c>
      <c r="AN296" s="27">
        <f>IF(COUNT(DV296,ES296,FJ296,GK296,HH296)&gt;0,AVERAGE(DV296,ES296,FJ296,GK296,HH296),"")</f>
        <v>0.04</v>
      </c>
      <c r="AO296" s="28">
        <f>IF((E296&lt;&gt;""),COUNTA(AP296:BW296)+COUNTIF(T296,"No"),"")</f>
        <v>0</v>
      </c>
      <c r="AP296" s="29"/>
      <c r="AQ296" s="29"/>
      <c r="AR296" s="29"/>
      <c r="AS296" s="29"/>
      <c r="AT296" s="29"/>
      <c r="AU296" s="29"/>
      <c r="AV296" s="29"/>
      <c r="AW296" s="29"/>
      <c r="AX296" s="29"/>
      <c r="AY296" s="29"/>
      <c r="AZ296" s="29"/>
      <c r="BA296" s="29"/>
      <c r="BB296" s="29"/>
      <c r="BC296" s="29"/>
      <c r="BD296" s="29"/>
      <c r="BE296" s="29"/>
      <c r="BF296" s="29"/>
      <c r="BG296" s="29"/>
      <c r="BH296" s="29"/>
      <c r="BI296" s="29"/>
      <c r="BJ296" s="29"/>
      <c r="BK296" s="29"/>
      <c r="BL296" s="29"/>
      <c r="BM296" s="29"/>
      <c r="BN296" s="29"/>
      <c r="BO296" s="29"/>
      <c r="BP296" s="29"/>
      <c r="BQ296" s="29"/>
      <c r="BR296" s="29"/>
      <c r="BS296" s="29"/>
      <c r="BT296" s="29"/>
      <c r="BU296" s="29"/>
      <c r="BV296" s="29"/>
      <c r="BW296" s="29"/>
      <c r="BX296" s="30">
        <v>44036</v>
      </c>
      <c r="BY296" s="30">
        <v>44046</v>
      </c>
      <c r="BZ296" s="14" t="s">
        <v>226</v>
      </c>
      <c r="CA296" s="30">
        <v>44047</v>
      </c>
      <c r="CB296" s="14" t="s">
        <v>232</v>
      </c>
      <c r="CC296" s="31">
        <v>43993</v>
      </c>
      <c r="CD296" s="32" t="s">
        <v>248</v>
      </c>
      <c r="CE296" s="33" t="s">
        <v>282</v>
      </c>
      <c r="CF296" s="33" t="s">
        <v>247</v>
      </c>
      <c r="CG296" s="29">
        <v>92</v>
      </c>
      <c r="CH296" s="29">
        <v>1</v>
      </c>
      <c r="CI296" s="29">
        <v>1</v>
      </c>
      <c r="CJ296" s="29">
        <v>6</v>
      </c>
      <c r="CK296" s="29">
        <v>0</v>
      </c>
      <c r="CL296" s="29">
        <v>0</v>
      </c>
      <c r="CM296" s="29">
        <v>0</v>
      </c>
      <c r="CN296" s="34">
        <f>IF(CJ296&gt;0,((CK296*0.125)+(CL296*0.25)+(CM296*1))/CJ296,"")</f>
        <v>0</v>
      </c>
      <c r="CO296" s="35">
        <v>44621</v>
      </c>
      <c r="CP296" s="35">
        <v>44634</v>
      </c>
      <c r="CQ296" s="20" t="s">
        <v>237</v>
      </c>
      <c r="CR296" s="21">
        <v>44655</v>
      </c>
      <c r="CS296" s="20" t="s">
        <v>232</v>
      </c>
      <c r="CT296" s="35">
        <v>44634</v>
      </c>
      <c r="CU296" s="35">
        <v>44476</v>
      </c>
      <c r="CV296" s="11" t="s">
        <v>228</v>
      </c>
      <c r="CW296" s="20" t="s">
        <v>233</v>
      </c>
      <c r="CX296" s="11" t="s">
        <v>234</v>
      </c>
      <c r="CY296" s="20">
        <v>47</v>
      </c>
      <c r="CZ296" s="36">
        <v>1</v>
      </c>
      <c r="DA296" s="36">
        <v>1</v>
      </c>
      <c r="DB296" s="36">
        <v>5</v>
      </c>
      <c r="DC296" s="36">
        <v>0</v>
      </c>
      <c r="DD296" s="36">
        <v>1</v>
      </c>
      <c r="DE296" s="36">
        <v>0</v>
      </c>
      <c r="DF296" s="36">
        <v>0</v>
      </c>
      <c r="DG296" s="36">
        <v>0</v>
      </c>
      <c r="DH296" s="37">
        <f>IF(DB296&gt;0,((DC296*0.125)+(DD296*0.25)+(DE296*0.25)+(DF296*1)+(DG296*1))/DB296,"")</f>
        <v>0.05</v>
      </c>
      <c r="DI296" s="35">
        <v>44866</v>
      </c>
      <c r="DJ296" s="20" t="s">
        <v>228</v>
      </c>
      <c r="DK296" s="20" t="s">
        <v>235</v>
      </c>
      <c r="DL296" s="20" t="s">
        <v>234</v>
      </c>
      <c r="DM296" s="20">
        <v>70</v>
      </c>
      <c r="DN296" s="20">
        <v>1</v>
      </c>
      <c r="DO296" s="20">
        <v>1</v>
      </c>
      <c r="DP296" s="20">
        <v>5</v>
      </c>
      <c r="DQ296" s="20">
        <v>0</v>
      </c>
      <c r="DR296" s="20">
        <v>0</v>
      </c>
      <c r="DS296" s="20">
        <v>0</v>
      </c>
      <c r="DT296" s="20">
        <v>0</v>
      </c>
      <c r="DU296" s="20">
        <v>0</v>
      </c>
      <c r="DV296" s="37" cm="1">
        <f t="array" ref="DV296">IF(AND(DI296:DP296&lt;&gt;""),((DQ296*0.125)+(DR296*0.25)+(DS296*0.25)+(DT296*1)+(DU296*1))/DP296,"")</f>
        <v>0</v>
      </c>
      <c r="DW296" s="35">
        <v>45020</v>
      </c>
      <c r="DX296" s="35">
        <v>45026</v>
      </c>
      <c r="DY296" s="20" t="s">
        <v>237</v>
      </c>
      <c r="DZ296" s="35">
        <v>45026</v>
      </c>
      <c r="EA296" s="35" t="s">
        <v>232</v>
      </c>
      <c r="EB296" s="38">
        <v>45030</v>
      </c>
      <c r="EC296" s="35">
        <v>45290</v>
      </c>
      <c r="ED296" s="20" t="s">
        <v>228</v>
      </c>
      <c r="EE296" s="20" t="s">
        <v>247</v>
      </c>
      <c r="EF296" s="20">
        <v>134</v>
      </c>
      <c r="EG296" s="20">
        <v>1</v>
      </c>
      <c r="EH296" s="20">
        <v>1</v>
      </c>
      <c r="EI296" s="20">
        <v>5</v>
      </c>
      <c r="EJ296" s="20">
        <v>0</v>
      </c>
      <c r="EK296" s="20">
        <v>0</v>
      </c>
      <c r="EL296" s="20">
        <v>0</v>
      </c>
      <c r="EM296" s="20">
        <v>0</v>
      </c>
      <c r="EN296" s="20">
        <v>0</v>
      </c>
      <c r="EO296" s="20">
        <v>0</v>
      </c>
      <c r="EP296" s="20">
        <v>0</v>
      </c>
      <c r="EQ296" s="20">
        <v>0</v>
      </c>
      <c r="ER296" s="20">
        <v>1</v>
      </c>
      <c r="ES296" s="34">
        <f>IF(EI296&lt;&gt;"",((EJ296*0.125)+((EK296+EL296+EM296+EN296+EO296)*0.25)+((EP296+EQ296+ER296)*1))/EI296,"")</f>
        <v>0.2</v>
      </c>
      <c r="ET296" s="35">
        <v>45397</v>
      </c>
      <c r="EU296" s="20" t="s">
        <v>248</v>
      </c>
      <c r="EV296" s="20" t="s">
        <v>247</v>
      </c>
      <c r="EW296" s="20">
        <v>77</v>
      </c>
      <c r="EX296" s="20">
        <v>1</v>
      </c>
      <c r="EY296" s="20">
        <v>1</v>
      </c>
      <c r="EZ296" s="28">
        <v>6</v>
      </c>
      <c r="FA296" s="20">
        <v>0</v>
      </c>
      <c r="FB296" s="20">
        <v>0</v>
      </c>
      <c r="FC296" s="20">
        <v>0</v>
      </c>
      <c r="FD296" s="20">
        <v>0</v>
      </c>
      <c r="FE296" s="20">
        <v>0</v>
      </c>
      <c r="FF296" s="20">
        <v>0</v>
      </c>
      <c r="FG296" s="20">
        <v>0</v>
      </c>
      <c r="FH296" s="20">
        <v>0</v>
      </c>
      <c r="FI296" s="20">
        <v>0</v>
      </c>
      <c r="FJ296" s="34">
        <f>IF(EZ296&lt;&gt;"",((FA296*0.125)+((FB296+FC296+FD296+FE296+FF296)*0.25)+((FG296+FH296+FI296)*1))/EZ296,"")</f>
        <v>0</v>
      </c>
      <c r="FK296" s="39">
        <v>34.309359999999998</v>
      </c>
      <c r="FL296" s="39">
        <v>-85.269632000000001</v>
      </c>
      <c r="FM296" s="39">
        <v>33.947534576177866</v>
      </c>
      <c r="FN296" s="39">
        <v>34.671185423822131</v>
      </c>
      <c r="FO296" s="39">
        <v>-85.707674006453502</v>
      </c>
      <c r="FP296" s="39">
        <v>-84.831589993546501</v>
      </c>
      <c r="FQ296" s="39">
        <v>33.585709152355733</v>
      </c>
      <c r="FR296" s="39">
        <v>35.033010847644263</v>
      </c>
      <c r="FS296" s="39">
        <v>-86.145716012907002</v>
      </c>
      <c r="FT296" s="39">
        <v>-84.393547987093001</v>
      </c>
      <c r="FU296" s="35">
        <v>45835</v>
      </c>
      <c r="FV296" s="20" t="s">
        <v>248</v>
      </c>
      <c r="FW296" s="20" t="s">
        <v>355</v>
      </c>
      <c r="FX296" s="20">
        <v>104</v>
      </c>
      <c r="FY296" s="20">
        <v>1</v>
      </c>
      <c r="FZ296" s="20">
        <v>1</v>
      </c>
      <c r="GA296" s="20">
        <v>7</v>
      </c>
      <c r="GB296" s="20">
        <v>0</v>
      </c>
      <c r="GC296" s="20">
        <v>0</v>
      </c>
      <c r="GD296" s="20">
        <v>0</v>
      </c>
      <c r="GE296" s="20">
        <v>0</v>
      </c>
      <c r="GF296" s="20">
        <v>0</v>
      </c>
      <c r="GG296" s="20">
        <v>0</v>
      </c>
      <c r="GH296" s="20">
        <v>0</v>
      </c>
      <c r="GI296" s="20">
        <v>0</v>
      </c>
      <c r="GJ296" s="20">
        <v>0</v>
      </c>
      <c r="GK296" s="34">
        <f>IF(GA296&lt;&gt;"",((GB296*0.125)+((GC296+GD296+GE296+GF296+GG296)*0.25)+((GH296+GI296+GJ296)*1))/GA296,"")</f>
        <v>0</v>
      </c>
      <c r="GP296" s="20" t="s">
        <v>232</v>
      </c>
      <c r="GR296" s="35">
        <v>46057</v>
      </c>
      <c r="GS296" s="20" t="s">
        <v>248</v>
      </c>
      <c r="GT296" s="20" t="s">
        <v>247</v>
      </c>
      <c r="GU296" s="20">
        <v>135</v>
      </c>
      <c r="GV296" s="20">
        <v>2</v>
      </c>
      <c r="GW296" s="20">
        <v>2</v>
      </c>
      <c r="GX296" s="20">
        <v>8</v>
      </c>
      <c r="GY296" s="20">
        <v>0</v>
      </c>
      <c r="GZ296" s="20">
        <v>0</v>
      </c>
      <c r="HA296" s="20">
        <v>0</v>
      </c>
      <c r="HB296" s="20">
        <v>0</v>
      </c>
      <c r="HC296" s="20">
        <v>0</v>
      </c>
      <c r="HD296" s="20">
        <v>0</v>
      </c>
      <c r="HE296" s="20">
        <v>0</v>
      </c>
      <c r="HF296" s="20">
        <v>0</v>
      </c>
      <c r="HG296" s="20">
        <v>0</v>
      </c>
      <c r="HH296" s="34">
        <f>IF(GX296&lt;&gt;"",((GY296*0.125)+((GZ296+HA296+HB296+HC296+HD296)*0.25)+((HE296+HF296+HG296)*1))/GX296,"")</f>
        <v>0</v>
      </c>
    </row>
    <row r="297" spans="1:216" ht="15" customHeight="1" x14ac:dyDescent="0.35">
      <c r="A297" s="11" t="s">
        <v>2009</v>
      </c>
      <c r="B297" s="12" t="s">
        <v>2010</v>
      </c>
      <c r="C297" s="13">
        <v>43009</v>
      </c>
      <c r="D297" s="13"/>
      <c r="E297" s="14" t="s">
        <v>214</v>
      </c>
      <c r="F297" s="15" t="s">
        <v>2011</v>
      </c>
      <c r="G297" s="15" t="s">
        <v>2012</v>
      </c>
      <c r="H297" s="14" t="s">
        <v>1484</v>
      </c>
      <c r="I297" s="16">
        <v>31023</v>
      </c>
      <c r="J297" s="17">
        <v>14319</v>
      </c>
      <c r="K297" s="18">
        <f ca="1">IF(A297&lt;&gt;"",RANDBETWEEN(1,2000)," ")</f>
        <v>1892</v>
      </c>
      <c r="L297" s="17" cm="1">
        <f t="array" ref="L297">IF(A297&lt;&gt;"",SUMPRODUCT(($E$2:$E$1303="Active") * (FK297 &gt;= $FM$2:$FM$1303) * (FK297 &lt;= $FN$2:$FN$1303) * (FL297 &gt;= $FO$2:$FO$1303) * (FL297 &lt;= $FP$2:$FP$1303)),"")</f>
        <v>1</v>
      </c>
      <c r="M297" s="17" cm="1">
        <f t="array" ref="M297">IF(A297&lt;&gt;"",SUMPRODUCT(($E$2:$E$1303="Active") * (FK297 &gt;= $FQ$2:$FQ$1303) * (FK297 &lt;= $FR$2:$FR$1303) * (FL297 &gt;= $FS$2:$FS$1303) * (FL297 &lt;= $FT$2:$FT$1303)),"")</f>
        <v>4</v>
      </c>
      <c r="N297" s="14" t="s">
        <v>218</v>
      </c>
      <c r="O297" s="14" t="s">
        <v>219</v>
      </c>
      <c r="P297" s="15" t="s">
        <v>2013</v>
      </c>
      <c r="Q297" s="14" t="s">
        <v>2014</v>
      </c>
      <c r="R297" s="15" t="s">
        <v>2015</v>
      </c>
      <c r="S297" s="14" t="s">
        <v>224</v>
      </c>
      <c r="T297" s="20" t="s">
        <v>224</v>
      </c>
      <c r="U297" s="21"/>
      <c r="V297" s="22"/>
      <c r="W297" s="22"/>
      <c r="X297" s="22"/>
      <c r="Y297" s="22"/>
      <c r="Z297" s="22"/>
      <c r="AA297" s="22" t="s">
        <v>363</v>
      </c>
      <c r="AB297" s="43">
        <v>46009.375</v>
      </c>
      <c r="AC297" s="24">
        <v>46023</v>
      </c>
      <c r="AD297" s="25">
        <v>248</v>
      </c>
      <c r="AE297" s="25">
        <v>365</v>
      </c>
      <c r="AF297" s="26">
        <v>352</v>
      </c>
      <c r="AG297" s="20">
        <v>274</v>
      </c>
      <c r="AH297" s="22">
        <v>251</v>
      </c>
      <c r="AI297" s="26">
        <v>272</v>
      </c>
      <c r="AN297" s="27">
        <f>IF(COUNT(DV297,ES297,FJ297,GK297,HH297)&gt;0,AVERAGE(DV297,ES297,FJ297,GK297,HH297),"")</f>
        <v>0.1125</v>
      </c>
      <c r="AO297" s="28">
        <f>IF((E297&lt;&gt;""),COUNTA(AP297:BW297)+COUNTIF(T297,"No"),"")</f>
        <v>0</v>
      </c>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c r="BO297" s="29"/>
      <c r="BP297" s="29"/>
      <c r="BQ297" s="29"/>
      <c r="BR297" s="29"/>
      <c r="BS297" s="29"/>
      <c r="BT297" s="29"/>
      <c r="BU297" s="29"/>
      <c r="BV297" s="29"/>
      <c r="BW297" s="29"/>
      <c r="BX297" s="30">
        <v>44035</v>
      </c>
      <c r="BY297" s="30">
        <v>44046</v>
      </c>
      <c r="BZ297" s="14" t="s">
        <v>226</v>
      </c>
      <c r="CA297" s="30">
        <v>44047</v>
      </c>
      <c r="CB297" s="14" t="s">
        <v>232</v>
      </c>
      <c r="CC297" s="31">
        <v>43908</v>
      </c>
      <c r="CD297" s="32" t="s">
        <v>364</v>
      </c>
      <c r="CE297" s="33" t="s">
        <v>291</v>
      </c>
      <c r="CF297" s="33" t="s">
        <v>292</v>
      </c>
      <c r="CG297" s="29">
        <v>190</v>
      </c>
      <c r="CH297" s="29">
        <v>1</v>
      </c>
      <c r="CI297" s="29">
        <v>1</v>
      </c>
      <c r="CJ297" s="29">
        <v>5</v>
      </c>
      <c r="CK297" s="29">
        <v>0</v>
      </c>
      <c r="CL297" s="29">
        <v>0</v>
      </c>
      <c r="CM297" s="29">
        <v>0</v>
      </c>
      <c r="CN297" s="34">
        <f>IF(CJ297&gt;0,((CK297*0.125)+(CL297*0.25)+(CM297*1))/CJ297,"")</f>
        <v>0</v>
      </c>
      <c r="CO297" s="35">
        <v>44314</v>
      </c>
      <c r="CP297" s="35">
        <v>44315</v>
      </c>
      <c r="CQ297" s="20" t="s">
        <v>470</v>
      </c>
      <c r="CR297" s="35">
        <v>44326</v>
      </c>
      <c r="CS297" s="20" t="s">
        <v>232</v>
      </c>
      <c r="CT297" s="35">
        <v>44319</v>
      </c>
      <c r="CU297" s="35">
        <v>44482</v>
      </c>
      <c r="CV297" s="11" t="s">
        <v>228</v>
      </c>
      <c r="CW297" s="20" t="s">
        <v>233</v>
      </c>
      <c r="CX297" s="11" t="s">
        <v>234</v>
      </c>
      <c r="CY297" s="20">
        <v>214</v>
      </c>
      <c r="CZ297" s="36">
        <v>1</v>
      </c>
      <c r="DA297" s="36">
        <v>1</v>
      </c>
      <c r="DB297" s="36">
        <v>5</v>
      </c>
      <c r="DC297" s="36">
        <v>0</v>
      </c>
      <c r="DD297" s="36">
        <v>0</v>
      </c>
      <c r="DE297" s="36">
        <v>0</v>
      </c>
      <c r="DF297" s="36">
        <v>1</v>
      </c>
      <c r="DG297" s="36">
        <v>2</v>
      </c>
      <c r="DH297" s="46">
        <f>IF(DB297&gt;0,((DC297*0.125)+(DD297*0.25)+(DE297*0.25)+(DF297*1)+(DG297*1))/DB297,"")</f>
        <v>0.6</v>
      </c>
      <c r="DI297" s="35">
        <v>44743</v>
      </c>
      <c r="DJ297" s="20" t="s">
        <v>228</v>
      </c>
      <c r="DK297" s="20" t="s">
        <v>235</v>
      </c>
      <c r="DL297" s="20" t="s">
        <v>234</v>
      </c>
      <c r="DM297" s="20">
        <v>167</v>
      </c>
      <c r="DN297" s="20">
        <v>1</v>
      </c>
      <c r="DO297" s="20">
        <v>1</v>
      </c>
      <c r="DP297" s="20">
        <v>5</v>
      </c>
      <c r="DQ297" s="20">
        <v>0</v>
      </c>
      <c r="DR297" s="20">
        <v>0</v>
      </c>
      <c r="DS297" s="20">
        <v>1</v>
      </c>
      <c r="DT297" s="20">
        <v>1</v>
      </c>
      <c r="DU297" s="20">
        <v>0</v>
      </c>
      <c r="DV297" s="49" cm="1">
        <f t="array" ref="DV297">IF(AND(DI297:DP297&lt;&gt;""),((DQ297*0.125)+(DR297*0.25)+(DS297*0.25)+(DT297*1)+(DU297*1))/DP297,"")</f>
        <v>0.25</v>
      </c>
      <c r="DW297" s="35">
        <v>45021</v>
      </c>
      <c r="DX297" s="35">
        <v>45026</v>
      </c>
      <c r="DY297" s="20" t="s">
        <v>237</v>
      </c>
      <c r="DZ297" s="35">
        <v>45026</v>
      </c>
      <c r="EA297" s="35" t="s">
        <v>232</v>
      </c>
      <c r="EB297" s="38">
        <v>45030</v>
      </c>
      <c r="EC297" s="35">
        <v>45224</v>
      </c>
      <c r="ED297" s="20" t="s">
        <v>248</v>
      </c>
      <c r="EE297" s="20" t="s">
        <v>247</v>
      </c>
      <c r="EF297" s="20">
        <v>168</v>
      </c>
      <c r="EG297" s="20">
        <v>2</v>
      </c>
      <c r="EH297" s="20">
        <v>2</v>
      </c>
      <c r="EI297" s="20">
        <v>10</v>
      </c>
      <c r="EJ297" s="20">
        <v>0</v>
      </c>
      <c r="EK297" s="20">
        <v>0</v>
      </c>
      <c r="EL297" s="20">
        <v>0</v>
      </c>
      <c r="EM297" s="20">
        <v>0</v>
      </c>
      <c r="EN297" s="20">
        <v>0</v>
      </c>
      <c r="EO297" s="20">
        <v>0</v>
      </c>
      <c r="EP297" s="20">
        <v>0</v>
      </c>
      <c r="EQ297" s="20">
        <v>0</v>
      </c>
      <c r="ER297" s="20">
        <v>0</v>
      </c>
      <c r="ES297" s="34">
        <f>IF(EI297&lt;&gt;"",((EJ297*0.125)+((EK297+EL297+EM297+EN297+EO297)*0.25)+((EP297+EQ297+ER297)*1))/EI297,"")</f>
        <v>0</v>
      </c>
      <c r="ET297" s="35">
        <v>45520</v>
      </c>
      <c r="EU297" s="20" t="s">
        <v>248</v>
      </c>
      <c r="EV297" s="20" t="s">
        <v>234</v>
      </c>
      <c r="EW297" s="20">
        <v>130</v>
      </c>
      <c r="EX297" s="20">
        <v>3</v>
      </c>
      <c r="EY297" s="20">
        <v>3</v>
      </c>
      <c r="EZ297" s="20">
        <v>10</v>
      </c>
      <c r="FA297" s="20">
        <v>0</v>
      </c>
      <c r="FB297" s="20">
        <v>0</v>
      </c>
      <c r="FC297" s="20">
        <v>0</v>
      </c>
      <c r="FD297" s="20">
        <v>0</v>
      </c>
      <c r="FE297" s="20">
        <v>0</v>
      </c>
      <c r="FF297" s="20">
        <v>0</v>
      </c>
      <c r="FG297" s="20">
        <v>0</v>
      </c>
      <c r="FH297" s="20">
        <v>0</v>
      </c>
      <c r="FI297" s="20">
        <v>0</v>
      </c>
      <c r="FJ297" s="34">
        <f>IF(EZ297&lt;&gt;"",((FA297*0.125)+((FB297+FC297+FD297+FE297+FF297)*0.25)+((FG297+FH297+FI297)*1))/EZ297,"")</f>
        <v>0</v>
      </c>
      <c r="FK297" s="39">
        <v>32.188636000000002</v>
      </c>
      <c r="FL297" s="39">
        <v>-83.195262</v>
      </c>
      <c r="FM297" s="39">
        <v>31.82681057617787</v>
      </c>
      <c r="FN297" s="39">
        <v>32.550461423822135</v>
      </c>
      <c r="FO297" s="39">
        <v>-83.622800603185127</v>
      </c>
      <c r="FP297" s="39">
        <v>-82.767723396814873</v>
      </c>
      <c r="FQ297" s="39">
        <v>31.464985152355737</v>
      </c>
      <c r="FR297" s="39">
        <v>32.912286847644268</v>
      </c>
      <c r="FS297" s="39">
        <v>-84.050339206370268</v>
      </c>
      <c r="FT297" s="39">
        <v>-82.340184793629732</v>
      </c>
      <c r="FU297" s="35">
        <v>45820</v>
      </c>
      <c r="FV297" s="20" t="s">
        <v>248</v>
      </c>
      <c r="FW297" s="20" t="s">
        <v>355</v>
      </c>
      <c r="FX297" s="20">
        <v>119</v>
      </c>
      <c r="FY297" s="20">
        <v>2</v>
      </c>
      <c r="FZ297" s="20">
        <v>2</v>
      </c>
      <c r="GA297" s="20">
        <v>10</v>
      </c>
      <c r="GB297" s="20">
        <v>0</v>
      </c>
      <c r="GC297" s="20">
        <v>0</v>
      </c>
      <c r="GD297" s="20">
        <v>0</v>
      </c>
      <c r="GE297" s="20">
        <v>0</v>
      </c>
      <c r="GF297" s="20">
        <v>0</v>
      </c>
      <c r="GG297" s="20">
        <v>0</v>
      </c>
      <c r="GH297" s="20">
        <v>0</v>
      </c>
      <c r="GI297" s="20">
        <v>0</v>
      </c>
      <c r="GJ297" s="20">
        <v>2</v>
      </c>
      <c r="GK297" s="34">
        <f>IF(GA297&lt;&gt;"",((GB297*0.125)+((GC297+GD297+GE297+GF297+GG297)*0.25)+((GH297+GI297+GJ297)*1))/GA297,"")</f>
        <v>0.2</v>
      </c>
      <c r="GP297" s="20" t="s">
        <v>232</v>
      </c>
      <c r="HH297" s="34" t="str">
        <f>IF(GX297&lt;&gt;"",((GY297*0.125)+((GZ297+HA297+HB297+HC297+HD297)*0.25)+((HE297+HF297+HG297)*1))/GX297,"")</f>
        <v/>
      </c>
    </row>
    <row r="298" spans="1:216" ht="15" customHeight="1" x14ac:dyDescent="0.35">
      <c r="A298" s="11" t="s">
        <v>2016</v>
      </c>
      <c r="B298" s="12" t="s">
        <v>2017</v>
      </c>
      <c r="C298" s="13">
        <v>43009</v>
      </c>
      <c r="D298" s="13">
        <v>45883</v>
      </c>
      <c r="E298" s="14" t="s">
        <v>214</v>
      </c>
      <c r="F298" s="15" t="s">
        <v>2018</v>
      </c>
      <c r="G298" s="15" t="s">
        <v>2019</v>
      </c>
      <c r="H298" s="14" t="s">
        <v>1484</v>
      </c>
      <c r="I298" s="16">
        <v>31407</v>
      </c>
      <c r="J298" s="17">
        <v>20990</v>
      </c>
      <c r="K298" s="18">
        <f ca="1">IF(A298&lt;&gt;"",RANDBETWEEN(1,2000)," ")</f>
        <v>366</v>
      </c>
      <c r="L298" s="17" cm="1">
        <f t="array" ref="L298">IF(A298&lt;&gt;"",SUMPRODUCT(($E$2:$E$1303="Active") * (FK298 &gt;= $FM$2:$FM$1303) * (FK298 &lt;= $FN$2:$FN$1303) * (FL298 &gt;= $FO$2:$FO$1303) * (FL298 &lt;= $FP$2:$FP$1303)),"")</f>
        <v>4</v>
      </c>
      <c r="M298" s="17" cm="1">
        <f t="array" ref="M298">IF(A298&lt;&gt;"",SUMPRODUCT(($E$2:$E$1303="Active") * (FK298 &gt;= $FQ$2:$FQ$1303) * (FK298 &lt;= $FR$2:$FR$1303) * (FL298 &gt;= $FS$2:$FS$1303) * (FL298 &lt;= $FT$2:$FT$1303)),"")</f>
        <v>4</v>
      </c>
      <c r="N298" s="14" t="s">
        <v>218</v>
      </c>
      <c r="O298" s="14" t="s">
        <v>242</v>
      </c>
      <c r="P298" s="15" t="s">
        <v>2020</v>
      </c>
      <c r="Q298" s="14" t="s">
        <v>2021</v>
      </c>
      <c r="R298" s="15" t="s">
        <v>2022</v>
      </c>
      <c r="S298" s="14" t="s">
        <v>224</v>
      </c>
      <c r="T298" s="20" t="s">
        <v>224</v>
      </c>
      <c r="U298" s="21"/>
      <c r="V298" s="22"/>
      <c r="W298" s="22"/>
      <c r="X298" s="22"/>
      <c r="Y298" s="22"/>
      <c r="Z298" s="22"/>
      <c r="AA298" s="22" t="s">
        <v>363</v>
      </c>
      <c r="AB298" s="43">
        <v>45999.520833333336</v>
      </c>
      <c r="AC298" s="24">
        <v>46023</v>
      </c>
      <c r="AD298" s="25">
        <v>167</v>
      </c>
      <c r="AE298" s="25">
        <v>217</v>
      </c>
      <c r="AF298" s="26">
        <v>231</v>
      </c>
      <c r="AG298" s="20">
        <v>136</v>
      </c>
      <c r="AH298" s="22">
        <v>240</v>
      </c>
      <c r="AI298" s="26">
        <v>278</v>
      </c>
      <c r="AN298" s="27">
        <f>IF(COUNT(DV298,ES298,FJ298,GK298,HH298)&gt;0,AVERAGE(DV298,ES298,FJ298,GK298,HH298),"")</f>
        <v>0.27499999999999997</v>
      </c>
      <c r="AO298" s="28">
        <f>IF((E298&lt;&gt;""),COUNTA(AP298:BW298)+COUNTIF(T298,"No"),"")</f>
        <v>0</v>
      </c>
      <c r="AP298" s="29"/>
      <c r="AQ298" s="29"/>
      <c r="AR298" s="29"/>
      <c r="AS298" s="29"/>
      <c r="AT298" s="29"/>
      <c r="AU298" s="29"/>
      <c r="AV298" s="29"/>
      <c r="AW298" s="29"/>
      <c r="AX298" s="29"/>
      <c r="AY298" s="29"/>
      <c r="AZ298" s="29"/>
      <c r="BA298" s="29"/>
      <c r="BB298" s="29"/>
      <c r="BC298" s="29"/>
      <c r="BD298" s="29"/>
      <c r="BE298" s="29"/>
      <c r="BF298" s="29"/>
      <c r="BG298" s="29"/>
      <c r="BH298" s="29"/>
      <c r="BI298" s="29"/>
      <c r="BJ298" s="29"/>
      <c r="BK298" s="29"/>
      <c r="BL298" s="29"/>
      <c r="BM298" s="29"/>
      <c r="BN298" s="29"/>
      <c r="BO298" s="29"/>
      <c r="BQ298" s="29"/>
      <c r="BR298" s="29"/>
      <c r="BS298" s="29"/>
      <c r="BT298" s="29"/>
      <c r="BU298" s="29"/>
      <c r="BV298" s="29"/>
      <c r="BW298" s="29"/>
      <c r="BX298" s="30"/>
      <c r="BY298" s="30"/>
      <c r="BZ298" s="14"/>
      <c r="CA298" s="30"/>
      <c r="CB298" s="14" t="s">
        <v>232</v>
      </c>
      <c r="CC298" s="31">
        <v>43908</v>
      </c>
      <c r="CD298" s="32" t="s">
        <v>364</v>
      </c>
      <c r="CE298" s="33" t="s">
        <v>282</v>
      </c>
      <c r="CF298" s="33" t="s">
        <v>247</v>
      </c>
      <c r="CG298" s="29">
        <v>184</v>
      </c>
      <c r="CH298" s="29">
        <v>1</v>
      </c>
      <c r="CI298" s="29">
        <v>1</v>
      </c>
      <c r="CJ298" s="29">
        <v>5</v>
      </c>
      <c r="CK298" s="29">
        <v>1</v>
      </c>
      <c r="CL298" s="29">
        <v>1</v>
      </c>
      <c r="CM298" s="29">
        <v>0</v>
      </c>
      <c r="CN298" s="34">
        <f>IF(CJ298&gt;0,((CK298*0.125)+(CL298*0.25)+(CM298*1))/CJ298,"")</f>
        <v>7.4999999999999997E-2</v>
      </c>
      <c r="CO298" s="35">
        <v>44623</v>
      </c>
      <c r="CP298" s="35">
        <v>44634</v>
      </c>
      <c r="CQ298" s="20" t="s">
        <v>237</v>
      </c>
      <c r="CR298" s="35">
        <v>44635</v>
      </c>
      <c r="CS298" s="20" t="s">
        <v>232</v>
      </c>
      <c r="CT298" s="35">
        <v>44634</v>
      </c>
      <c r="CU298" s="35">
        <v>44501</v>
      </c>
      <c r="CV298" s="11" t="s">
        <v>226</v>
      </c>
      <c r="CW298" s="20" t="s">
        <v>233</v>
      </c>
      <c r="CX298" s="11" t="s">
        <v>234</v>
      </c>
      <c r="CY298" s="20">
        <v>147</v>
      </c>
      <c r="CZ298" s="36">
        <v>1</v>
      </c>
      <c r="DA298" s="36">
        <v>1</v>
      </c>
      <c r="DB298" s="36">
        <v>5</v>
      </c>
      <c r="DC298" s="36">
        <v>0</v>
      </c>
      <c r="DD298" s="36">
        <v>0</v>
      </c>
      <c r="DE298" s="36">
        <v>0</v>
      </c>
      <c r="DF298" s="36">
        <v>0</v>
      </c>
      <c r="DG298" s="36">
        <v>0</v>
      </c>
      <c r="DH298" s="37">
        <f>IF(DB298&gt;0,((DC298*0.125)+(DD298*0.25)+(DE298*0.25)+(DF298*1)+(DG298*1))/DB298,"")</f>
        <v>0</v>
      </c>
      <c r="DJ298" s="20" t="s">
        <v>228</v>
      </c>
      <c r="DK298" s="20" t="s">
        <v>235</v>
      </c>
      <c r="DL298" s="20" t="s">
        <v>234</v>
      </c>
      <c r="DM298" s="20">
        <v>0</v>
      </c>
      <c r="DN298" s="20">
        <v>0</v>
      </c>
      <c r="DO298" s="20">
        <v>0</v>
      </c>
      <c r="DP298" s="20">
        <v>0</v>
      </c>
      <c r="DQ298" s="20">
        <v>0</v>
      </c>
      <c r="DR298" s="20">
        <v>0</v>
      </c>
      <c r="DS298" s="20">
        <v>0</v>
      </c>
      <c r="DT298" s="20">
        <v>0</v>
      </c>
      <c r="DU298" s="20">
        <v>0</v>
      </c>
      <c r="DW298" s="35">
        <v>45022</v>
      </c>
      <c r="DX298" s="35">
        <v>45023</v>
      </c>
      <c r="DY298" s="20" t="s">
        <v>237</v>
      </c>
      <c r="DZ298" s="35">
        <v>45023</v>
      </c>
      <c r="EA298" s="35" t="s">
        <v>232</v>
      </c>
      <c r="EB298" s="38">
        <v>45030</v>
      </c>
      <c r="EC298" s="35">
        <v>45290</v>
      </c>
      <c r="ED298" s="20" t="s">
        <v>228</v>
      </c>
      <c r="EE298" s="20" t="s">
        <v>247</v>
      </c>
      <c r="EF298" s="20">
        <v>115</v>
      </c>
      <c r="EG298" s="20">
        <v>1</v>
      </c>
      <c r="EH298" s="20">
        <v>1</v>
      </c>
      <c r="EI298" s="20">
        <v>5</v>
      </c>
      <c r="EJ298" s="20">
        <v>0</v>
      </c>
      <c r="EK298" s="20">
        <v>0</v>
      </c>
      <c r="EL298" s="20">
        <v>0</v>
      </c>
      <c r="EM298" s="20">
        <v>0</v>
      </c>
      <c r="EN298" s="20">
        <v>0</v>
      </c>
      <c r="EO298" s="20">
        <v>0</v>
      </c>
      <c r="EP298" s="20">
        <v>1</v>
      </c>
      <c r="EQ298" s="20">
        <v>0</v>
      </c>
      <c r="ER298" s="20">
        <v>0</v>
      </c>
      <c r="ES298" s="34">
        <f>IF(EI298&lt;&gt;"",((EJ298*0.125)+((EK298+EL298+EM298+EN298+EO298)*0.25)+((EP298+EQ298+ER298)*1))/EI298,"")</f>
        <v>0.2</v>
      </c>
      <c r="ET298" s="35">
        <v>45398</v>
      </c>
      <c r="EU298" s="20" t="s">
        <v>248</v>
      </c>
      <c r="EV298" s="20" t="s">
        <v>247</v>
      </c>
      <c r="EW298" s="20">
        <v>73</v>
      </c>
      <c r="EX298" s="20">
        <v>1</v>
      </c>
      <c r="EY298" s="20">
        <v>1</v>
      </c>
      <c r="EZ298" s="28">
        <v>6</v>
      </c>
      <c r="FA298" s="20">
        <v>0</v>
      </c>
      <c r="FB298" s="20">
        <v>0</v>
      </c>
      <c r="FC298" s="20">
        <v>0</v>
      </c>
      <c r="FD298" s="20">
        <v>0</v>
      </c>
      <c r="FE298" s="20">
        <v>0</v>
      </c>
      <c r="FF298" s="20">
        <v>0</v>
      </c>
      <c r="FG298" s="20">
        <v>0</v>
      </c>
      <c r="FH298" s="20">
        <v>0</v>
      </c>
      <c r="FI298" s="20">
        <v>0</v>
      </c>
      <c r="FJ298" s="34">
        <f>IF(EZ298&lt;&gt;"",((FA298*0.125)+((FB298+FC298+FD298+FE298+FF298)*0.25)+((FG298+FH298+FI298)*1))/EZ298,"")</f>
        <v>0</v>
      </c>
      <c r="FK298" s="39">
        <v>32.182093999999999</v>
      </c>
      <c r="FL298" s="39">
        <v>-81.197620000000001</v>
      </c>
      <c r="FM298" s="39">
        <v>31.820268576177867</v>
      </c>
      <c r="FN298" s="39">
        <v>32.543919423822132</v>
      </c>
      <c r="FO298" s="39">
        <v>-81.625127880549783</v>
      </c>
      <c r="FP298" s="39">
        <v>-80.770112119450218</v>
      </c>
      <c r="FQ298" s="39">
        <v>31.458443152355734</v>
      </c>
      <c r="FR298" s="39">
        <v>32.905744847644264</v>
      </c>
      <c r="FS298" s="39">
        <v>-82.052635761099566</v>
      </c>
      <c r="FT298" s="39">
        <v>-80.342604238900435</v>
      </c>
      <c r="FU298" s="35">
        <v>45875</v>
      </c>
      <c r="FV298" s="20" t="s">
        <v>248</v>
      </c>
      <c r="FW298" s="20" t="s">
        <v>355</v>
      </c>
      <c r="FX298" s="20">
        <v>149</v>
      </c>
      <c r="FY298" s="20">
        <v>1</v>
      </c>
      <c r="FZ298" s="20">
        <v>1</v>
      </c>
      <c r="GA298" s="20">
        <v>10</v>
      </c>
      <c r="GB298" s="20">
        <v>0</v>
      </c>
      <c r="GC298" s="20">
        <v>0</v>
      </c>
      <c r="GD298" s="20">
        <v>0</v>
      </c>
      <c r="GE298" s="20">
        <v>1</v>
      </c>
      <c r="GF298" s="20">
        <v>0</v>
      </c>
      <c r="GG298" s="20">
        <v>0</v>
      </c>
      <c r="GH298" s="20">
        <v>0</v>
      </c>
      <c r="GI298" s="20">
        <v>2</v>
      </c>
      <c r="GJ298" s="20">
        <v>4</v>
      </c>
      <c r="GK298" s="46">
        <f>IF(GA298&lt;&gt;"",((GB298*0.125)+((GC298+GD298+GE298+GF298+GG298)*0.25)+((GH298+GI298+GJ298)*1))/GA298,"")</f>
        <v>0.625</v>
      </c>
      <c r="GP298" s="20" t="s">
        <v>232</v>
      </c>
      <c r="HH298" s="34" t="str">
        <f>IF(GX298&lt;&gt;"",((GY298*0.125)+((GZ298+HA298+HB298+HC298+HD298)*0.25)+((HE298+HF298+HG298)*1))/GX298,"")</f>
        <v/>
      </c>
    </row>
    <row r="299" spans="1:216" ht="15" customHeight="1" x14ac:dyDescent="0.35">
      <c r="A299" s="11" t="s">
        <v>2023</v>
      </c>
      <c r="B299" s="12" t="s">
        <v>2024</v>
      </c>
      <c r="C299" s="13">
        <v>44492</v>
      </c>
      <c r="D299" s="13"/>
      <c r="E299" s="11" t="s">
        <v>214</v>
      </c>
      <c r="F299" s="19" t="s">
        <v>2025</v>
      </c>
      <c r="G299" s="19" t="s">
        <v>2026</v>
      </c>
      <c r="H299" s="11" t="s">
        <v>1484</v>
      </c>
      <c r="I299" s="42">
        <v>30269</v>
      </c>
      <c r="J299" s="17">
        <v>39481</v>
      </c>
      <c r="K299" s="18">
        <f ca="1">IF(A299&lt;&gt;"",RANDBETWEEN(1,2000)," ")</f>
        <v>1828</v>
      </c>
      <c r="L299" s="17" cm="1">
        <f t="array" ref="L299">IF(A299&lt;&gt;"",SUMPRODUCT(($E$2:$E$1303="Active") * (FK299 &gt;= $FM$2:$FM$1303) * (FK299 &lt;= $FN$2:$FN$1303) * (FL299 &gt;= $FO$2:$FO$1303) * (FL299 &lt;= $FP$2:$FP$1303)),"")</f>
        <v>3</v>
      </c>
      <c r="M299" s="17" cm="1">
        <f t="array" ref="M299">IF(A299&lt;&gt;"",SUMPRODUCT(($E$2:$E$1303="Active") * (FK299 &gt;= $FQ$2:$FQ$1303) * (FK299 &lt;= $FR$2:$FR$1303) * (FL299 &gt;= $FS$2:$FS$1303) * (FL299 &lt;= $FT$2:$FT$1303)),"")</f>
        <v>13</v>
      </c>
      <c r="N299" s="11" t="s">
        <v>287</v>
      </c>
      <c r="O299" s="14" t="s">
        <v>219</v>
      </c>
      <c r="P299" s="19" t="s">
        <v>2027</v>
      </c>
      <c r="Q299" s="11" t="s">
        <v>2028</v>
      </c>
      <c r="R299" s="19" t="s">
        <v>2029</v>
      </c>
      <c r="S299" s="11" t="s">
        <v>223</v>
      </c>
      <c r="T299" s="20" t="s">
        <v>224</v>
      </c>
      <c r="U299" s="21"/>
      <c r="V299" s="22"/>
      <c r="W299" s="22"/>
      <c r="X299" s="22"/>
      <c r="Y299" s="22"/>
      <c r="Z299" s="22"/>
      <c r="AA299" s="48" t="s">
        <v>347</v>
      </c>
      <c r="AB299" s="43">
        <v>46010.510416666664</v>
      </c>
      <c r="AC299" s="24">
        <v>46023</v>
      </c>
      <c r="AD299" s="25">
        <v>0</v>
      </c>
      <c r="AE299" s="25">
        <v>10</v>
      </c>
      <c r="AF299" s="26">
        <v>121</v>
      </c>
      <c r="AG299" s="20">
        <v>156</v>
      </c>
      <c r="AH299" s="22">
        <v>196</v>
      </c>
      <c r="AI299" s="26">
        <v>200</v>
      </c>
      <c r="AN299" s="27">
        <f>IF(COUNT(DV299,ES299,FJ299,GK299,HH299)&gt;0,AVERAGE(DV299,ES299,FJ299,GK299,HH299),"")</f>
        <v>2.3809523809523808E-2</v>
      </c>
      <c r="AO299" s="28">
        <f>IF((E299&lt;&gt;""),COUNTA(AP299:BW299)+COUNTIF(T299,"No"),"")</f>
        <v>0</v>
      </c>
      <c r="CN299" s="34" t="str">
        <f>IF(CJ299&gt;0,((CK299*0.125)+(CL299*0.25)+(CM299*1))/CJ299,"")</f>
        <v/>
      </c>
      <c r="CO299" s="35">
        <v>44431</v>
      </c>
      <c r="CP299" s="35">
        <v>44438</v>
      </c>
      <c r="CQ299" s="20" t="s">
        <v>266</v>
      </c>
      <c r="CR299" s="47">
        <v>44438</v>
      </c>
      <c r="CS299" s="20" t="s">
        <v>232</v>
      </c>
      <c r="CT299" s="35">
        <v>44439</v>
      </c>
      <c r="CV299" s="11" t="s">
        <v>228</v>
      </c>
      <c r="CW299" s="20" t="s">
        <v>233</v>
      </c>
      <c r="CX299" s="11" t="s">
        <v>234</v>
      </c>
      <c r="CY299" s="20">
        <v>0</v>
      </c>
      <c r="CZ299" s="36">
        <v>0</v>
      </c>
      <c r="DA299" s="36">
        <v>0</v>
      </c>
      <c r="DB299" s="36">
        <v>0</v>
      </c>
      <c r="DC299" s="36">
        <v>0</v>
      </c>
      <c r="DD299" s="36">
        <v>0</v>
      </c>
      <c r="DE299" s="36">
        <v>0</v>
      </c>
      <c r="DF299" s="36">
        <v>0</v>
      </c>
      <c r="DG299" s="36">
        <v>0</v>
      </c>
      <c r="DJ299" s="20" t="s">
        <v>248</v>
      </c>
      <c r="DK299" s="20" t="s">
        <v>235</v>
      </c>
      <c r="DL299" s="20" t="s">
        <v>234</v>
      </c>
      <c r="DM299" s="20">
        <v>0</v>
      </c>
      <c r="DN299" s="20">
        <v>0</v>
      </c>
      <c r="DO299" s="20">
        <v>0</v>
      </c>
      <c r="DP299" s="20">
        <v>0</v>
      </c>
      <c r="DQ299" s="20">
        <v>0</v>
      </c>
      <c r="DR299" s="20">
        <v>0</v>
      </c>
      <c r="DS299" s="20">
        <v>0</v>
      </c>
      <c r="DT299" s="20">
        <v>0</v>
      </c>
      <c r="DU299" s="20">
        <v>0</v>
      </c>
      <c r="DW299" s="35">
        <v>45019</v>
      </c>
      <c r="DX299" s="35">
        <v>45023</v>
      </c>
      <c r="DY299" s="20" t="s">
        <v>237</v>
      </c>
      <c r="DZ299" s="35">
        <v>45023</v>
      </c>
      <c r="EA299" s="35" t="s">
        <v>232</v>
      </c>
      <c r="EB299" s="38">
        <v>45030</v>
      </c>
      <c r="EC299" s="35">
        <v>45290</v>
      </c>
      <c r="ED299" s="20" t="s">
        <v>228</v>
      </c>
      <c r="EE299" s="20" t="s">
        <v>247</v>
      </c>
      <c r="EF299" s="20">
        <v>58</v>
      </c>
      <c r="EG299" s="20">
        <v>1</v>
      </c>
      <c r="EH299" s="20">
        <v>1</v>
      </c>
      <c r="EI299" s="20">
        <v>5</v>
      </c>
      <c r="EJ299" s="20">
        <v>0</v>
      </c>
      <c r="EK299" s="20">
        <v>0</v>
      </c>
      <c r="EL299" s="20">
        <v>0</v>
      </c>
      <c r="EM299" s="20">
        <v>0</v>
      </c>
      <c r="EN299" s="20">
        <v>0</v>
      </c>
      <c r="EO299" s="20">
        <v>0</v>
      </c>
      <c r="EP299" s="20">
        <v>0</v>
      </c>
      <c r="EQ299" s="20">
        <v>0</v>
      </c>
      <c r="ER299" s="20">
        <v>0</v>
      </c>
      <c r="ES299" s="34">
        <f>IF(EI299&lt;&gt;"",((EJ299*0.125)+((EK299+EL299+EM299+EN299+EO299)*0.25)+((EP299+EQ299+ER299)*1))/EI299,"")</f>
        <v>0</v>
      </c>
      <c r="ET299" s="35">
        <v>45464</v>
      </c>
      <c r="EU299" s="20" t="s">
        <v>248</v>
      </c>
      <c r="EV299" s="20" t="s">
        <v>247</v>
      </c>
      <c r="EW299" s="20">
        <v>74</v>
      </c>
      <c r="EX299" s="20">
        <v>2</v>
      </c>
      <c r="EY299" s="20">
        <v>2</v>
      </c>
      <c r="EZ299" s="20">
        <v>6</v>
      </c>
      <c r="FA299" s="20">
        <v>0</v>
      </c>
      <c r="FB299" s="20">
        <v>0</v>
      </c>
      <c r="FC299" s="20">
        <v>0</v>
      </c>
      <c r="FD299" s="20">
        <v>0</v>
      </c>
      <c r="FE299" s="20">
        <v>0</v>
      </c>
      <c r="FF299" s="20">
        <v>0</v>
      </c>
      <c r="FG299" s="20">
        <v>0</v>
      </c>
      <c r="FH299" s="20">
        <v>0</v>
      </c>
      <c r="FI299" s="20">
        <v>0</v>
      </c>
      <c r="FJ299" s="34">
        <f>IF(EZ299&lt;&gt;"",((FA299*0.125)+((FB299+FC299+FD299+FE299+FF299)*0.25)+((FG299+FH299+FI299)*1))/EZ299,"")</f>
        <v>0</v>
      </c>
      <c r="FK299" s="39">
        <v>33.390810999999999</v>
      </c>
      <c r="FL299" s="39">
        <v>-84.572608000000002</v>
      </c>
      <c r="FM299" s="39">
        <v>33.028985576177867</v>
      </c>
      <c r="FN299" s="39">
        <v>33.752636423822132</v>
      </c>
      <c r="FO299" s="39">
        <v>-85.005965004789957</v>
      </c>
      <c r="FP299" s="39">
        <v>-84.139250995210048</v>
      </c>
      <c r="FQ299" s="39">
        <v>32.667160152355734</v>
      </c>
      <c r="FR299" s="39">
        <v>34.114461847644264</v>
      </c>
      <c r="FS299" s="39">
        <v>-85.439322009579897</v>
      </c>
      <c r="FT299" s="39">
        <v>-83.705893990420108</v>
      </c>
      <c r="FU299" s="35">
        <v>45698</v>
      </c>
      <c r="FV299" s="20" t="s">
        <v>248</v>
      </c>
      <c r="FW299" s="20" t="s">
        <v>247</v>
      </c>
      <c r="FX299" s="20">
        <v>88</v>
      </c>
      <c r="FY299" s="20">
        <v>2</v>
      </c>
      <c r="FZ299" s="20">
        <v>2</v>
      </c>
      <c r="GA299" s="20">
        <v>7</v>
      </c>
      <c r="GB299" s="20">
        <v>0</v>
      </c>
      <c r="GC299" s="20">
        <v>0</v>
      </c>
      <c r="GD299" s="20">
        <v>0</v>
      </c>
      <c r="GE299" s="20">
        <v>0</v>
      </c>
      <c r="GF299" s="20">
        <v>0</v>
      </c>
      <c r="GG299" s="20">
        <v>0</v>
      </c>
      <c r="GH299" s="20">
        <v>0</v>
      </c>
      <c r="GI299" s="20">
        <v>0</v>
      </c>
      <c r="GJ299" s="20">
        <v>0</v>
      </c>
      <c r="GK299" s="34">
        <f>IF(GA299&lt;&gt;"",((GB299*0.125)+((GC299+GD299+GE299+GF299+GG299)*0.25)+((GH299+GI299+GJ299)*1))/GA299,"")</f>
        <v>0</v>
      </c>
      <c r="GL299" s="40">
        <v>45758</v>
      </c>
      <c r="GM299" s="40">
        <v>45789</v>
      </c>
      <c r="GN299" s="11" t="s">
        <v>237</v>
      </c>
      <c r="GO299" s="40">
        <v>45789</v>
      </c>
      <c r="GP299" s="20" t="s">
        <v>232</v>
      </c>
      <c r="GQ299" s="35">
        <v>45793</v>
      </c>
      <c r="GR299" s="35">
        <v>46098</v>
      </c>
      <c r="GS299" s="20" t="s">
        <v>248</v>
      </c>
      <c r="GT299" s="20" t="s">
        <v>247</v>
      </c>
      <c r="GU299" s="20">
        <v>263</v>
      </c>
      <c r="GV299" s="20">
        <v>4</v>
      </c>
      <c r="GW299" s="20">
        <v>4</v>
      </c>
      <c r="GX299" s="20">
        <v>21</v>
      </c>
      <c r="GY299" s="20">
        <v>0</v>
      </c>
      <c r="GZ299" s="20">
        <v>0</v>
      </c>
      <c r="HA299" s="20">
        <v>0</v>
      </c>
      <c r="HB299" s="20">
        <v>0</v>
      </c>
      <c r="HC299" s="20">
        <v>0</v>
      </c>
      <c r="HD299" s="20">
        <v>0</v>
      </c>
      <c r="HE299" s="20">
        <v>0</v>
      </c>
      <c r="HF299" s="20">
        <v>1</v>
      </c>
      <c r="HG299" s="20">
        <v>1</v>
      </c>
      <c r="HH299" s="34">
        <f>IF(GX299&lt;&gt;"",((GY299*0.125)+((GZ299+HA299+HB299+HC299+HD299)*0.25)+((HE299+HF299+HG299)*1))/GX299,"")</f>
        <v>9.5238095238095233E-2</v>
      </c>
    </row>
    <row r="300" spans="1:216" ht="15" customHeight="1" x14ac:dyDescent="0.35">
      <c r="A300" s="14" t="s">
        <v>2030</v>
      </c>
      <c r="B300" s="12" t="s">
        <v>2031</v>
      </c>
      <c r="C300" s="13">
        <v>43009</v>
      </c>
      <c r="D300" s="13">
        <v>45449</v>
      </c>
      <c r="E300" s="14" t="s">
        <v>214</v>
      </c>
      <c r="F300" s="15" t="s">
        <v>2032</v>
      </c>
      <c r="G300" s="15" t="s">
        <v>1483</v>
      </c>
      <c r="H300" s="14" t="s">
        <v>1484</v>
      </c>
      <c r="I300" s="16">
        <v>30096</v>
      </c>
      <c r="J300" s="17">
        <v>69953</v>
      </c>
      <c r="K300" s="18">
        <f ca="1">IF(A300&lt;&gt;"",RANDBETWEEN(1,2000)," ")</f>
        <v>534</v>
      </c>
      <c r="L300" s="17" cm="1">
        <f t="array" ref="L300">IF(A300&lt;&gt;"",SUMPRODUCT(($E$2:$E$1303="Active") * (FK300 &gt;= $FM$2:$FM$1303) * (FK300 &lt;= $FN$2:$FN$1303) * (FL300 &gt;= $FO$2:$FO$1303) * (FL300 &lt;= $FP$2:$FP$1303)),"")</f>
        <v>10</v>
      </c>
      <c r="M300" s="17" cm="1">
        <f t="array" ref="M300">IF(A300&lt;&gt;"",SUMPRODUCT(($E$2:$E$1303="Active") * (FK300 &gt;= $FQ$2:$FQ$1303) * (FK300 &lt;= $FR$2:$FR$1303) * (FL300 &gt;= $FS$2:$FS$1303) * (FL300 &lt;= $FT$2:$FT$1303)),"")</f>
        <v>13</v>
      </c>
      <c r="N300" s="14" t="s">
        <v>287</v>
      </c>
      <c r="O300" s="14" t="s">
        <v>219</v>
      </c>
      <c r="P300" s="15" t="s">
        <v>2033</v>
      </c>
      <c r="Q300" s="14" t="s">
        <v>2034</v>
      </c>
      <c r="R300" s="15" t="s">
        <v>2035</v>
      </c>
      <c r="S300" s="14" t="s">
        <v>223</v>
      </c>
      <c r="T300" s="20" t="s">
        <v>224</v>
      </c>
      <c r="U300" s="21"/>
      <c r="V300" s="22"/>
      <c r="W300" s="22"/>
      <c r="X300" s="22"/>
      <c r="Y300" s="22"/>
      <c r="Z300" s="22"/>
      <c r="AA300" s="48" t="s">
        <v>347</v>
      </c>
      <c r="AB300" s="43">
        <v>46010.604166666664</v>
      </c>
      <c r="AC300" s="24">
        <v>46023</v>
      </c>
      <c r="AD300" s="25">
        <v>675</v>
      </c>
      <c r="AE300" s="25">
        <v>607</v>
      </c>
      <c r="AF300" s="26">
        <v>719</v>
      </c>
      <c r="AG300" s="20">
        <v>869</v>
      </c>
      <c r="AH300" s="22">
        <v>1396</v>
      </c>
      <c r="AI300" s="26">
        <v>1521</v>
      </c>
      <c r="AN300" s="27">
        <f>IF(COUNT(DV300,ES300,FJ300,GK300,HH300)&gt;0,AVERAGE(DV300,ES300,FJ300,GK300,HH300),"")</f>
        <v>0.26124999999999998</v>
      </c>
      <c r="AO300" s="28">
        <f>IF((E300&lt;&gt;""),COUNTA(AP300:BW300)+COUNTIF(T300,"No"),"")</f>
        <v>0</v>
      </c>
      <c r="AP300" s="29"/>
      <c r="AQ300" s="29"/>
      <c r="AR300" s="29"/>
      <c r="AS300" s="29"/>
      <c r="AT300" s="29"/>
      <c r="AU300" s="29"/>
      <c r="AV300" s="29"/>
      <c r="AW300" s="29"/>
      <c r="AX300" s="29"/>
      <c r="AY300" s="29"/>
      <c r="AZ300" s="29"/>
      <c r="BA300" s="29"/>
      <c r="BB300" s="29"/>
      <c r="BC300" s="29"/>
      <c r="BD300" s="29"/>
      <c r="BE300" s="29"/>
      <c r="BF300" s="29"/>
      <c r="BG300" s="29"/>
      <c r="BH300" s="29"/>
      <c r="BI300" s="29"/>
      <c r="BJ300" s="29"/>
      <c r="BK300" s="29"/>
      <c r="BL300" s="29"/>
      <c r="BM300" s="29"/>
      <c r="BN300" s="29"/>
      <c r="BO300" s="29"/>
      <c r="BP300" s="29"/>
      <c r="BQ300" s="29"/>
      <c r="BR300" s="29"/>
      <c r="BS300" s="29"/>
      <c r="BT300" s="29"/>
      <c r="BU300" s="29"/>
      <c r="BV300" s="29"/>
      <c r="BW300" s="29"/>
      <c r="BX300" s="30">
        <v>44033</v>
      </c>
      <c r="BY300" s="30">
        <v>44046</v>
      </c>
      <c r="BZ300" s="14" t="s">
        <v>226</v>
      </c>
      <c r="CA300" s="30">
        <v>44046</v>
      </c>
      <c r="CB300" s="14" t="s">
        <v>232</v>
      </c>
      <c r="CC300" s="31">
        <v>43787</v>
      </c>
      <c r="CD300" s="32" t="s">
        <v>228</v>
      </c>
      <c r="CE300" s="33" t="s">
        <v>425</v>
      </c>
      <c r="CF300" s="33" t="s">
        <v>325</v>
      </c>
      <c r="CG300" s="29">
        <v>572</v>
      </c>
      <c r="CH300" s="29">
        <v>2</v>
      </c>
      <c r="CI300" s="29">
        <v>2</v>
      </c>
      <c r="CJ300" s="29">
        <v>10</v>
      </c>
      <c r="CK300" s="29">
        <v>1</v>
      </c>
      <c r="CL300" s="29">
        <v>4</v>
      </c>
      <c r="CM300" s="29">
        <v>1</v>
      </c>
      <c r="CN300" s="34">
        <f>IF(CJ300&gt;0,((CK300*0.125)+(CL300*0.25)+(CM300*1))/CJ300,"")</f>
        <v>0.21249999999999999</v>
      </c>
      <c r="CO300" s="35">
        <v>44313</v>
      </c>
      <c r="CP300" s="35">
        <v>44315</v>
      </c>
      <c r="CQ300" s="20" t="s">
        <v>470</v>
      </c>
      <c r="CR300" s="35">
        <v>44326</v>
      </c>
      <c r="CS300" s="20" t="s">
        <v>232</v>
      </c>
      <c r="CT300" s="35">
        <v>44319</v>
      </c>
      <c r="CU300" s="35">
        <v>44446</v>
      </c>
      <c r="CV300" s="11" t="s">
        <v>228</v>
      </c>
      <c r="CW300" s="20" t="s">
        <v>233</v>
      </c>
      <c r="CX300" s="11" t="s">
        <v>234</v>
      </c>
      <c r="CY300" s="20">
        <v>316</v>
      </c>
      <c r="CZ300" s="36">
        <v>4</v>
      </c>
      <c r="DA300" s="36">
        <v>4</v>
      </c>
      <c r="DB300" s="36">
        <v>16</v>
      </c>
      <c r="DC300" s="36">
        <v>0</v>
      </c>
      <c r="DD300" s="36">
        <v>8</v>
      </c>
      <c r="DE300" s="36">
        <v>0</v>
      </c>
      <c r="DF300" s="36">
        <v>9</v>
      </c>
      <c r="DG300" s="36">
        <v>6</v>
      </c>
      <c r="DH300" s="46">
        <f>IF(DB300&gt;0,((DC300*0.125)+(DD300*0.25)+(DE300*0.25)+(DF300*1)+(DG300*1))/DB300,"")</f>
        <v>1.0625</v>
      </c>
      <c r="DI300" s="35">
        <v>44743</v>
      </c>
      <c r="DJ300" s="20" t="s">
        <v>228</v>
      </c>
      <c r="DK300" s="20" t="s">
        <v>235</v>
      </c>
      <c r="DL300" s="20" t="s">
        <v>234</v>
      </c>
      <c r="DM300" s="20">
        <v>378</v>
      </c>
      <c r="DN300" s="20">
        <v>2</v>
      </c>
      <c r="DO300" s="20">
        <v>2</v>
      </c>
      <c r="DP300" s="20">
        <v>10</v>
      </c>
      <c r="DQ300" s="20">
        <v>0</v>
      </c>
      <c r="DR300" s="20">
        <v>1</v>
      </c>
      <c r="DS300" s="20">
        <v>0</v>
      </c>
      <c r="DT300" s="20">
        <v>4</v>
      </c>
      <c r="DU300" s="20">
        <v>4</v>
      </c>
      <c r="DV300" s="49" cm="1">
        <f t="array" ref="DV300">IF(AND(DI300:DP300&lt;&gt;""),((DQ300*0.125)+(DR300*0.25)+(DS300*0.25)+(DT300*1)+(DU300*1))/DP300,"")</f>
        <v>0.82499999999999996</v>
      </c>
      <c r="DW300" s="35">
        <v>45019</v>
      </c>
      <c r="DX300" s="35">
        <v>45023</v>
      </c>
      <c r="DY300" s="20" t="s">
        <v>237</v>
      </c>
      <c r="DZ300" s="35">
        <v>45023</v>
      </c>
      <c r="EA300" s="35" t="s">
        <v>232</v>
      </c>
      <c r="EB300" s="38">
        <v>45030</v>
      </c>
      <c r="EC300" s="35">
        <v>45182</v>
      </c>
      <c r="ED300" s="20" t="s">
        <v>248</v>
      </c>
      <c r="EE300" s="20" t="s">
        <v>247</v>
      </c>
      <c r="EF300" s="20">
        <v>300</v>
      </c>
      <c r="EG300" s="20">
        <v>2</v>
      </c>
      <c r="EH300" s="20">
        <v>2</v>
      </c>
      <c r="EI300" s="20">
        <v>10</v>
      </c>
      <c r="EJ300" s="20">
        <v>0</v>
      </c>
      <c r="EK300" s="20">
        <v>0</v>
      </c>
      <c r="EL300" s="20">
        <v>0</v>
      </c>
      <c r="EM300" s="20">
        <v>0</v>
      </c>
      <c r="EN300" s="20">
        <v>0</v>
      </c>
      <c r="EO300" s="20">
        <v>0</v>
      </c>
      <c r="EP300" s="20">
        <v>1</v>
      </c>
      <c r="EQ300" s="20">
        <v>0</v>
      </c>
      <c r="ER300" s="20">
        <v>0</v>
      </c>
      <c r="ES300" s="34">
        <f>IF(EI300&lt;&gt;"",((EJ300*0.125)+((EK300+EL300+EM300+EN300+EO300)*0.25)+((EP300+EQ300+ER300)*1))/EI300,"")</f>
        <v>0.1</v>
      </c>
      <c r="ET300" s="35">
        <v>45425</v>
      </c>
      <c r="EU300" s="20" t="s">
        <v>248</v>
      </c>
      <c r="EV300" s="20" t="s">
        <v>247</v>
      </c>
      <c r="EW300" s="20">
        <v>425</v>
      </c>
      <c r="EX300" s="20">
        <v>2</v>
      </c>
      <c r="EY300" s="20">
        <v>2</v>
      </c>
      <c r="EZ300" s="28">
        <v>25</v>
      </c>
      <c r="FA300" s="20">
        <v>0</v>
      </c>
      <c r="FB300" s="20">
        <v>0</v>
      </c>
      <c r="FC300" s="20">
        <v>0</v>
      </c>
      <c r="FD300" s="20">
        <v>0</v>
      </c>
      <c r="FE300" s="20">
        <v>0</v>
      </c>
      <c r="FF300" s="20">
        <v>0</v>
      </c>
      <c r="FG300" s="20">
        <v>2</v>
      </c>
      <c r="FH300" s="20">
        <v>1</v>
      </c>
      <c r="FI300" s="20">
        <v>0</v>
      </c>
      <c r="FJ300" s="34">
        <f>IF(EZ300&lt;&gt;"",((FA300*0.125)+((FB300+FC300+FD300+FE300+FF300)*0.25)+((FG300+FH300+FI300)*1))/EZ300,"")</f>
        <v>0.12</v>
      </c>
      <c r="FK300" s="39">
        <v>33.982441999999999</v>
      </c>
      <c r="FL300" s="39">
        <v>-84.151078999999996</v>
      </c>
      <c r="FM300" s="39">
        <v>33.620616576177866</v>
      </c>
      <c r="FN300" s="39">
        <v>34.344267423822131</v>
      </c>
      <c r="FO300" s="39">
        <v>-84.587429147483832</v>
      </c>
      <c r="FP300" s="39">
        <v>-83.71472885251616</v>
      </c>
      <c r="FQ300" s="39">
        <v>33.258791152355734</v>
      </c>
      <c r="FR300" s="39">
        <v>34.706092847644264</v>
      </c>
      <c r="FS300" s="39">
        <v>-85.023779294967667</v>
      </c>
      <c r="FT300" s="39">
        <v>-83.278378705032324</v>
      </c>
      <c r="FU300" s="35">
        <v>45687</v>
      </c>
      <c r="FV300" s="20" t="s">
        <v>248</v>
      </c>
      <c r="FW300" s="20" t="s">
        <v>247</v>
      </c>
      <c r="FX300" s="20">
        <v>758</v>
      </c>
      <c r="FY300" s="20">
        <v>1</v>
      </c>
      <c r="FZ300" s="20">
        <v>1</v>
      </c>
      <c r="GA300" s="20">
        <v>25</v>
      </c>
      <c r="GB300" s="20">
        <v>0</v>
      </c>
      <c r="GC300" s="20">
        <v>0</v>
      </c>
      <c r="GD300" s="20">
        <v>0</v>
      </c>
      <c r="GE300" s="20">
        <v>0</v>
      </c>
      <c r="GF300" s="20">
        <v>0</v>
      </c>
      <c r="GG300" s="20">
        <v>0</v>
      </c>
      <c r="GH300" s="20">
        <v>0</v>
      </c>
      <c r="GI300" s="20">
        <v>0</v>
      </c>
      <c r="GJ300" s="20">
        <v>0</v>
      </c>
      <c r="GK300" s="34">
        <v>0</v>
      </c>
      <c r="GL300" s="40">
        <v>45771</v>
      </c>
      <c r="GM300" s="40">
        <v>45792</v>
      </c>
      <c r="GN300" s="11" t="s">
        <v>237</v>
      </c>
      <c r="GO300" s="40">
        <v>45792</v>
      </c>
      <c r="GP300" s="20" t="s">
        <v>232</v>
      </c>
      <c r="GQ300" s="35">
        <v>45800</v>
      </c>
      <c r="HH300" s="34" t="str">
        <f>IF(GX300&lt;&gt;"",((GY300*0.125)+((GZ300+HA300+HB300+HC300+HD300)*0.25)+((HE300+HF300+HG300)*1))/GX300,"")</f>
        <v/>
      </c>
    </row>
    <row r="301" spans="1:216" ht="15" customHeight="1" x14ac:dyDescent="0.35">
      <c r="A301" s="11" t="s">
        <v>2036</v>
      </c>
      <c r="B301" s="12" t="s">
        <v>2037</v>
      </c>
      <c r="C301" s="13">
        <v>43009</v>
      </c>
      <c r="D301" s="13">
        <v>45124</v>
      </c>
      <c r="E301" s="14" t="s">
        <v>214</v>
      </c>
      <c r="F301" s="15" t="s">
        <v>2038</v>
      </c>
      <c r="G301" s="15" t="s">
        <v>2039</v>
      </c>
      <c r="H301" s="14" t="s">
        <v>1484</v>
      </c>
      <c r="I301" s="16">
        <v>30046</v>
      </c>
      <c r="J301" s="17">
        <v>40227</v>
      </c>
      <c r="K301" s="18">
        <f ca="1">IF(A301&lt;&gt;"",RANDBETWEEN(1,2000)," ")</f>
        <v>1043</v>
      </c>
      <c r="L301" s="17" cm="1">
        <f t="array" ref="L301">IF(A301&lt;&gt;"",SUMPRODUCT(($E$2:$E$1303="Active") * (FK301 &gt;= $FM$2:$FM$1303) * (FK301 &lt;= $FN$2:$FN$1303) * (FL301 &gt;= $FO$2:$FO$1303) * (FL301 &lt;= $FP$2:$FP$1303)),"")</f>
        <v>8</v>
      </c>
      <c r="M301" s="17" cm="1">
        <f t="array" ref="M301">IF(A301&lt;&gt;"",SUMPRODUCT(($E$2:$E$1303="Active") * (FK301 &gt;= $FQ$2:$FQ$1303) * (FK301 &lt;= $FR$2:$FR$1303) * (FL301 &gt;= $FS$2:$FS$1303) * (FL301 &lt;= $FT$2:$FT$1303)),"")</f>
        <v>13</v>
      </c>
      <c r="N301" s="14" t="s">
        <v>287</v>
      </c>
      <c r="O301" s="14" t="s">
        <v>219</v>
      </c>
      <c r="P301" s="19" t="s">
        <v>519</v>
      </c>
      <c r="Q301" s="14" t="s">
        <v>520</v>
      </c>
      <c r="R301" t="s">
        <v>521</v>
      </c>
      <c r="S301" s="14" t="s">
        <v>223</v>
      </c>
      <c r="T301" s="20" t="s">
        <v>224</v>
      </c>
      <c r="U301" s="21"/>
      <c r="V301" s="22"/>
      <c r="W301" s="22"/>
      <c r="X301" s="22"/>
      <c r="Y301" s="22"/>
      <c r="Z301" s="22"/>
      <c r="AA301" s="48" t="s">
        <v>347</v>
      </c>
      <c r="AB301" s="43">
        <v>45930.576388888891</v>
      </c>
      <c r="AC301" s="24">
        <v>46023</v>
      </c>
      <c r="AD301" s="25">
        <v>86</v>
      </c>
      <c r="AE301" s="25">
        <v>91</v>
      </c>
      <c r="AF301" s="26">
        <v>77</v>
      </c>
      <c r="AG301" s="20">
        <v>42</v>
      </c>
      <c r="AH301" s="22">
        <v>121</v>
      </c>
      <c r="AI301" s="26">
        <v>298</v>
      </c>
      <c r="AN301" s="27">
        <f>IF(COUNT(DV301,ES301,FJ301,GK301,HH301)&gt;0,AVERAGE(DV301,ES301,FJ301,GK301,HH301),"")</f>
        <v>0</v>
      </c>
      <c r="AO301" s="28">
        <f>IF((E301&lt;&gt;""),COUNTA(AP301:BW301)+COUNTIF(T301,"No"),"")</f>
        <v>0</v>
      </c>
      <c r="AP301" s="29"/>
      <c r="AQ301" s="29"/>
      <c r="AR301" s="29"/>
      <c r="AS301" s="29"/>
      <c r="AT301" s="29"/>
      <c r="AU301" s="29"/>
      <c r="AV301" s="29"/>
      <c r="AW301" s="29"/>
      <c r="AX301" s="29"/>
      <c r="AY301" s="29"/>
      <c r="AZ301" s="29"/>
      <c r="BA301" s="29"/>
      <c r="BB301" s="29"/>
      <c r="BC301" s="29"/>
      <c r="BD301" s="29"/>
      <c r="BE301" s="29"/>
      <c r="BF301" s="29"/>
      <c r="BG301" s="29"/>
      <c r="BH301" s="29"/>
      <c r="BI301" s="29"/>
      <c r="BJ301" s="29"/>
      <c r="BK301" s="29"/>
      <c r="BL301" s="29"/>
      <c r="BM301" s="29"/>
      <c r="BN301" s="29"/>
      <c r="BO301" s="29"/>
      <c r="BQ301" s="29"/>
      <c r="BR301" s="29"/>
      <c r="BS301" s="29"/>
      <c r="BT301" s="29"/>
      <c r="BU301" s="29"/>
      <c r="BV301" s="29"/>
      <c r="BW301" s="29"/>
      <c r="BX301" s="30">
        <v>44034</v>
      </c>
      <c r="BY301" s="30">
        <v>44046</v>
      </c>
      <c r="BZ301" s="14" t="s">
        <v>226</v>
      </c>
      <c r="CA301" s="30">
        <v>44046</v>
      </c>
      <c r="CB301" s="14" t="s">
        <v>232</v>
      </c>
      <c r="CC301" s="31">
        <v>43832</v>
      </c>
      <c r="CD301" s="32" t="s">
        <v>228</v>
      </c>
      <c r="CE301" s="33" t="s">
        <v>291</v>
      </c>
      <c r="CF301" s="33" t="s">
        <v>292</v>
      </c>
      <c r="CG301" s="29">
        <v>205</v>
      </c>
      <c r="CH301" s="29">
        <v>2</v>
      </c>
      <c r="CI301" s="29">
        <v>2</v>
      </c>
      <c r="CJ301" s="29">
        <v>9</v>
      </c>
      <c r="CK301" s="29">
        <v>4</v>
      </c>
      <c r="CL301" s="29">
        <v>0</v>
      </c>
      <c r="CM301" s="29">
        <v>0</v>
      </c>
      <c r="CN301" s="34">
        <f>IF(CJ301&gt;0,((CK301*0.125)+(CL301*0.25)+(CM301*1))/CJ301,"")</f>
        <v>5.5555555555555552E-2</v>
      </c>
      <c r="CO301" s="35">
        <v>44313</v>
      </c>
      <c r="CP301" s="35">
        <v>44315</v>
      </c>
      <c r="CQ301" s="20" t="s">
        <v>470</v>
      </c>
      <c r="CR301" s="35">
        <v>44326</v>
      </c>
      <c r="CS301" s="20" t="s">
        <v>232</v>
      </c>
      <c r="CT301" s="35">
        <v>44319</v>
      </c>
      <c r="CU301" s="35">
        <v>44491</v>
      </c>
      <c r="CV301" s="11" t="s">
        <v>228</v>
      </c>
      <c r="CW301" s="20" t="s">
        <v>233</v>
      </c>
      <c r="CX301" s="11" t="s">
        <v>234</v>
      </c>
      <c r="CY301" s="20">
        <v>58</v>
      </c>
      <c r="CZ301" s="36">
        <v>2</v>
      </c>
      <c r="DA301" s="36">
        <v>2</v>
      </c>
      <c r="DB301" s="36">
        <v>10</v>
      </c>
      <c r="DC301" s="36">
        <v>0</v>
      </c>
      <c r="DD301" s="36">
        <v>0</v>
      </c>
      <c r="DE301" s="36">
        <v>0</v>
      </c>
      <c r="DF301" s="36">
        <v>0</v>
      </c>
      <c r="DG301" s="36">
        <v>0</v>
      </c>
      <c r="DH301" s="37">
        <f>IF(DB301&gt;0,((DC301*0.125)+(DD301*0.25)+(DE301*0.25)+(DF301*1)+(DG301*1))/DB301,"")</f>
        <v>0</v>
      </c>
      <c r="DI301" s="35">
        <v>44866</v>
      </c>
      <c r="DJ301" s="20" t="s">
        <v>248</v>
      </c>
      <c r="DK301" s="20" t="s">
        <v>235</v>
      </c>
      <c r="DL301" s="20" t="s">
        <v>234</v>
      </c>
      <c r="DM301" s="20">
        <v>27</v>
      </c>
      <c r="DN301" s="20">
        <v>1</v>
      </c>
      <c r="DO301" s="20">
        <v>1</v>
      </c>
      <c r="DP301" s="20">
        <v>5</v>
      </c>
      <c r="DQ301" s="20">
        <v>0</v>
      </c>
      <c r="DR301" s="20">
        <v>0</v>
      </c>
      <c r="DS301" s="20">
        <v>0</v>
      </c>
      <c r="DT301" s="20">
        <v>0</v>
      </c>
      <c r="DU301" s="20">
        <v>0</v>
      </c>
      <c r="DV301" s="37" cm="1">
        <f t="array" ref="DV301">IF(AND(DI301:DP301&lt;&gt;""),((DQ301*0.125)+(DR301*0.25)+(DS301*0.25)+(DT301*1)+(DU301*1))/DP301,"")</f>
        <v>0</v>
      </c>
      <c r="DW301" s="35">
        <v>45022</v>
      </c>
      <c r="DX301" s="35">
        <v>45023</v>
      </c>
      <c r="DY301" s="20" t="s">
        <v>237</v>
      </c>
      <c r="DZ301" s="35">
        <v>45023</v>
      </c>
      <c r="EA301" s="35" t="s">
        <v>232</v>
      </c>
      <c r="EB301" s="38">
        <v>45030</v>
      </c>
      <c r="EJ301" s="20"/>
      <c r="EK301" s="20"/>
      <c r="EL301" s="20"/>
      <c r="EM301" s="20"/>
      <c r="EN301" s="20"/>
      <c r="EO301" s="20"/>
      <c r="EP301" s="20"/>
      <c r="EQ301" s="20"/>
      <c r="ER301" s="20"/>
      <c r="ES301" s="34" t="str">
        <f>IF(EI301&lt;&gt;"",((EJ301*0.125)+((EK301+EL301+EM301+EN301+EO301)*0.25)+((EP301+EQ301+ER301)*1))/EI301,"")</f>
        <v/>
      </c>
      <c r="ET301" s="35">
        <v>45635</v>
      </c>
      <c r="EU301" s="20" t="s">
        <v>248</v>
      </c>
      <c r="EV301" s="20" t="s">
        <v>234</v>
      </c>
      <c r="EW301" s="20">
        <v>8</v>
      </c>
      <c r="EX301" s="20">
        <v>1</v>
      </c>
      <c r="EY301" s="20">
        <v>1</v>
      </c>
      <c r="EZ301" s="20">
        <v>5</v>
      </c>
      <c r="FA301" s="20">
        <v>0</v>
      </c>
      <c r="FB301" s="20">
        <v>0</v>
      </c>
      <c r="FC301" s="20">
        <v>0</v>
      </c>
      <c r="FD301" s="20">
        <v>0</v>
      </c>
      <c r="FE301" s="20">
        <v>0</v>
      </c>
      <c r="FF301" s="20">
        <v>0</v>
      </c>
      <c r="FG301" s="20">
        <v>0</v>
      </c>
      <c r="FH301" s="20">
        <v>0</v>
      </c>
      <c r="FI301" s="20">
        <v>0</v>
      </c>
      <c r="FJ301" s="34">
        <f>IF(EZ301&lt;&gt;"",((FA301*0.125)+((FB301+FC301+FD301+FE301+FF301)*0.25)+((FG301+FH301+FI301)*1))/EZ301,"")</f>
        <v>0</v>
      </c>
      <c r="FK301" s="39">
        <v>33.956200000000003</v>
      </c>
      <c r="FL301" s="39">
        <v>-83.988399999999999</v>
      </c>
      <c r="FM301" s="39">
        <v>33.59437457617787</v>
      </c>
      <c r="FN301" s="39">
        <v>34.318025423822135</v>
      </c>
      <c r="FO301" s="39">
        <v>-84.424615521729208</v>
      </c>
      <c r="FP301" s="39">
        <v>-83.552184478270789</v>
      </c>
      <c r="FQ301" s="39">
        <v>33.232549152355737</v>
      </c>
      <c r="FR301" s="39">
        <v>34.679850847644268</v>
      </c>
      <c r="FS301" s="39">
        <v>-84.860831043458433</v>
      </c>
      <c r="FT301" s="39">
        <v>-83.115968956541565</v>
      </c>
      <c r="FU301" s="35">
        <v>45741</v>
      </c>
      <c r="FV301" s="20" t="s">
        <v>248</v>
      </c>
      <c r="FW301" s="20" t="s">
        <v>247</v>
      </c>
      <c r="FX301" s="20">
        <v>113</v>
      </c>
      <c r="FY301" s="20">
        <v>3</v>
      </c>
      <c r="FZ301" s="20">
        <v>3</v>
      </c>
      <c r="GA301" s="20">
        <v>8</v>
      </c>
      <c r="GB301" s="20">
        <v>0</v>
      </c>
      <c r="GC301" s="20">
        <v>0</v>
      </c>
      <c r="GD301" s="20">
        <v>0</v>
      </c>
      <c r="GE301" s="20">
        <v>0</v>
      </c>
      <c r="GF301" s="20">
        <v>0</v>
      </c>
      <c r="GG301" s="20">
        <v>0</v>
      </c>
      <c r="GH301" s="20">
        <v>0</v>
      </c>
      <c r="GI301" s="20">
        <v>0</v>
      </c>
      <c r="GJ301" s="20">
        <v>0</v>
      </c>
      <c r="GK301" s="34">
        <f>IF(GA301&lt;&gt;"",((GB301*0.125)+((GC301+GD301+GE301+GF301+GG301)*0.25)+((GH301+GI301+GJ301)*1))/GA301,"")</f>
        <v>0</v>
      </c>
      <c r="GL301" s="40">
        <v>45761</v>
      </c>
      <c r="GM301" s="40">
        <v>45792</v>
      </c>
      <c r="GN301" s="11" t="s">
        <v>237</v>
      </c>
      <c r="GO301" s="40">
        <v>45792</v>
      </c>
      <c r="GP301" s="20" t="s">
        <v>232</v>
      </c>
      <c r="GQ301" s="35">
        <v>45800</v>
      </c>
      <c r="HH301" s="34" t="str">
        <f>IF(GX301&lt;&gt;"",((GY301*0.125)+((GZ301+HA301+HB301+HC301+HD301)*0.25)+((HE301+HF301+HG301)*1))/GX301,"")</f>
        <v/>
      </c>
    </row>
    <row r="302" spans="1:216" ht="15" customHeight="1" x14ac:dyDescent="0.35">
      <c r="A302" s="11" t="s">
        <v>2040</v>
      </c>
      <c r="B302" s="12" t="s">
        <v>2041</v>
      </c>
      <c r="C302" s="43">
        <v>44624</v>
      </c>
      <c r="D302" s="13">
        <v>45867</v>
      </c>
      <c r="E302" s="11" t="s">
        <v>214</v>
      </c>
      <c r="F302" s="19" t="s">
        <v>2042</v>
      </c>
      <c r="G302" s="19" t="s">
        <v>2043</v>
      </c>
      <c r="H302" s="11" t="s">
        <v>1484</v>
      </c>
      <c r="I302" s="42">
        <v>30047</v>
      </c>
      <c r="J302" s="17">
        <v>69172</v>
      </c>
      <c r="K302" s="18">
        <f ca="1">IF(A302&lt;&gt;"",RANDBETWEEN(1,2000)," ")</f>
        <v>498</v>
      </c>
      <c r="L302" s="17" cm="1">
        <f t="array" ref="L302">IF(A302&lt;&gt;"",SUMPRODUCT(($E$2:$E$1303="Active") * (FK302 &gt;= $FM$2:$FM$1303) * (FK302 &lt;= $FN$2:$FN$1303) * (FL302 &gt;= $FO$2:$FO$1303) * (FL302 &lt;= $FP$2:$FP$1303)),"")</f>
        <v>8</v>
      </c>
      <c r="M302" s="17" cm="1">
        <f t="array" ref="M302">IF(A302&lt;&gt;"",SUMPRODUCT(($E$2:$E$1303="Active") * (FK302 &gt;= $FQ$2:$FQ$1303) * (FK302 &lt;= $FR$2:$FR$1303) * (FL302 &gt;= $FS$2:$FS$1303) * (FL302 &lt;= $FT$2:$FT$1303)),"")</f>
        <v>13</v>
      </c>
      <c r="N302" s="11" t="s">
        <v>218</v>
      </c>
      <c r="O302" s="11" t="s">
        <v>242</v>
      </c>
      <c r="P302" s="19" t="s">
        <v>2044</v>
      </c>
      <c r="Q302" s="11" t="s">
        <v>2045</v>
      </c>
      <c r="R302" s="19" t="s">
        <v>2046</v>
      </c>
      <c r="S302" s="11" t="s">
        <v>223</v>
      </c>
      <c r="T302" s="20" t="s">
        <v>224</v>
      </c>
      <c r="U302" s="21"/>
      <c r="V302" s="22"/>
      <c r="W302" s="22"/>
      <c r="X302" s="22"/>
      <c r="Y302" s="22"/>
      <c r="Z302" s="22"/>
      <c r="AA302" s="48" t="s">
        <v>347</v>
      </c>
      <c r="AB302" s="55">
        <v>46020.59375</v>
      </c>
      <c r="AC302" s="24">
        <v>46023</v>
      </c>
      <c r="AF302" s="26">
        <v>302</v>
      </c>
      <c r="AG302" s="20">
        <v>600</v>
      </c>
      <c r="AH302" s="22">
        <v>552</v>
      </c>
      <c r="AI302" s="26">
        <v>446</v>
      </c>
      <c r="AN302" s="27">
        <f>IF(COUNT(DV302,ES302,FJ302,GK302,HH302)&gt;0,AVERAGE(DV302,ES302,FJ302,GK302,HH302),"")</f>
        <v>0.20714285714285716</v>
      </c>
      <c r="AO302" s="28">
        <f>IF((E302&lt;&gt;""),COUNTA(AP302:BW302)+COUNTIF(T302,"No"),"")</f>
        <v>0</v>
      </c>
      <c r="CN302" s="34" t="str">
        <f>IF(CJ302&gt;0,((CK302*0.125)+(CL302*0.25)+(CM302*1))/CJ302,"")</f>
        <v/>
      </c>
      <c r="CS302" s="20" t="s">
        <v>323</v>
      </c>
      <c r="CT302" s="35" t="s">
        <v>323</v>
      </c>
      <c r="DH302" s="37" t="str">
        <f>IF(DB302&gt;0,((DC302*0.125)+(DD302*0.25)+(DE302*0.25)+(DF302*1)+(DG302*1))/DB302,"")</f>
        <v/>
      </c>
      <c r="DJ302" s="20" t="s">
        <v>248</v>
      </c>
      <c r="DK302" s="20" t="s">
        <v>235</v>
      </c>
      <c r="DL302" s="20" t="s">
        <v>234</v>
      </c>
      <c r="DM302" s="20">
        <v>0</v>
      </c>
      <c r="DN302" s="20">
        <v>0</v>
      </c>
      <c r="DO302" s="20">
        <v>0</v>
      </c>
      <c r="DP302" s="20">
        <v>0</v>
      </c>
      <c r="DQ302" s="20">
        <v>0</v>
      </c>
      <c r="DR302" s="20">
        <v>0</v>
      </c>
      <c r="DS302" s="20">
        <v>0</v>
      </c>
      <c r="DT302" s="20">
        <v>0</v>
      </c>
      <c r="DU302" s="20">
        <v>0</v>
      </c>
      <c r="DW302" s="35">
        <v>45019</v>
      </c>
      <c r="DX302" s="35">
        <v>45023</v>
      </c>
      <c r="DY302" s="20" t="s">
        <v>237</v>
      </c>
      <c r="DZ302" s="35">
        <v>45023</v>
      </c>
      <c r="EA302" s="35" t="s">
        <v>232</v>
      </c>
      <c r="EB302" s="38">
        <v>45030</v>
      </c>
      <c r="EC302" s="35">
        <v>45290</v>
      </c>
      <c r="ED302" s="20" t="s">
        <v>228</v>
      </c>
      <c r="EE302" s="20" t="s">
        <v>247</v>
      </c>
      <c r="EF302" s="20">
        <v>973</v>
      </c>
      <c r="EG302" s="20">
        <v>1</v>
      </c>
      <c r="EH302" s="20">
        <v>1</v>
      </c>
      <c r="EI302" s="20">
        <v>5</v>
      </c>
      <c r="EJ302" s="20">
        <v>0</v>
      </c>
      <c r="EK302" s="20">
        <v>0</v>
      </c>
      <c r="EL302" s="20">
        <v>0</v>
      </c>
      <c r="EM302" s="20">
        <v>0</v>
      </c>
      <c r="EN302" s="20">
        <v>0</v>
      </c>
      <c r="EO302" s="20">
        <v>0</v>
      </c>
      <c r="EP302" s="20">
        <v>1</v>
      </c>
      <c r="EQ302" s="20">
        <v>0</v>
      </c>
      <c r="ER302" s="20">
        <v>0</v>
      </c>
      <c r="ES302" s="34">
        <f>IF(EI302&lt;&gt;"",((EJ302*0.125)+((EK302+EL302+EM302+EN302+EO302)*0.25)+((EP302+EQ302+ER302)*1))/EI302,"")</f>
        <v>0.2</v>
      </c>
      <c r="ET302" s="35">
        <v>45366</v>
      </c>
      <c r="EU302" s="20" t="s">
        <v>248</v>
      </c>
      <c r="EV302" s="20" t="s">
        <v>247</v>
      </c>
      <c r="EW302" s="20">
        <v>382</v>
      </c>
      <c r="EX302" s="20">
        <v>1</v>
      </c>
      <c r="EY302" s="20">
        <v>1</v>
      </c>
      <c r="EZ302" s="28">
        <v>25</v>
      </c>
      <c r="FA302" s="20">
        <v>0</v>
      </c>
      <c r="FB302" s="20">
        <v>0</v>
      </c>
      <c r="FC302" s="20">
        <v>1</v>
      </c>
      <c r="FD302" s="20">
        <v>4</v>
      </c>
      <c r="FE302" s="20">
        <v>0</v>
      </c>
      <c r="FF302" s="20">
        <v>1</v>
      </c>
      <c r="FG302" s="20">
        <v>1</v>
      </c>
      <c r="FH302" s="20">
        <v>0</v>
      </c>
      <c r="FI302" s="20">
        <v>0</v>
      </c>
      <c r="FJ302" s="34">
        <f>IF(EZ302&lt;&gt;"",((FA302*0.125)+((FB302+FC302+FD302+FE302+FF302)*0.25)+((FG302+FH302+FI302)*1))/EZ302,"")</f>
        <v>0.1</v>
      </c>
      <c r="FK302" s="39">
        <v>33.864145999999998</v>
      </c>
      <c r="FL302" s="39">
        <v>-84.114087999999995</v>
      </c>
      <c r="FM302" s="39">
        <v>33.502320576177866</v>
      </c>
      <c r="FN302" s="39">
        <v>34.225971423822131</v>
      </c>
      <c r="FO302" s="39">
        <v>-84.549832647868271</v>
      </c>
      <c r="FP302" s="39">
        <v>-83.678343352131719</v>
      </c>
      <c r="FQ302" s="39">
        <v>33.140495152355733</v>
      </c>
      <c r="FR302" s="39">
        <v>34.587796847644263</v>
      </c>
      <c r="FS302" s="39">
        <v>-84.985577295736562</v>
      </c>
      <c r="FT302" s="39">
        <v>-83.242598704263429</v>
      </c>
      <c r="FU302" s="35">
        <v>45848</v>
      </c>
      <c r="FV302" s="20" t="s">
        <v>248</v>
      </c>
      <c r="FW302" s="20" t="s">
        <v>355</v>
      </c>
      <c r="FX302" s="20">
        <v>103</v>
      </c>
      <c r="FY302" s="20">
        <v>1</v>
      </c>
      <c r="FZ302" s="20">
        <v>1</v>
      </c>
      <c r="GA302" s="20">
        <v>7</v>
      </c>
      <c r="GB302" s="20">
        <v>0</v>
      </c>
      <c r="GC302" s="20">
        <v>0</v>
      </c>
      <c r="GD302" s="20">
        <v>0</v>
      </c>
      <c r="GE302" s="20">
        <v>1</v>
      </c>
      <c r="GF302" s="20">
        <v>0</v>
      </c>
      <c r="GG302" s="20">
        <v>0</v>
      </c>
      <c r="GH302" s="20">
        <v>0</v>
      </c>
      <c r="GI302" s="20">
        <v>1</v>
      </c>
      <c r="GJ302" s="20">
        <v>1</v>
      </c>
      <c r="GK302" s="46">
        <f>IF(GA302&lt;&gt;"",((GB302*0.125)+((GC302+GD302+GE302+GF302+GG302)*0.25)+((GH302+GI302+GJ302)*1))/GA302,"")</f>
        <v>0.32142857142857145</v>
      </c>
      <c r="GL302" s="40">
        <v>45761</v>
      </c>
      <c r="GM302" s="40">
        <v>45792</v>
      </c>
      <c r="GN302" s="11" t="s">
        <v>237</v>
      </c>
      <c r="GO302" s="40">
        <v>45792</v>
      </c>
      <c r="GP302" s="20" t="s">
        <v>232</v>
      </c>
      <c r="GQ302" s="35">
        <v>45800</v>
      </c>
      <c r="HH302" s="34" t="str">
        <f>IF(GX302&lt;&gt;"",((GY302*0.125)+((GZ302+HA302+HB302+HC302+HD302)*0.25)+((HE302+HF302+HG302)*1))/GX302,"")</f>
        <v/>
      </c>
    </row>
    <row r="303" spans="1:216" ht="15" customHeight="1" x14ac:dyDescent="0.35">
      <c r="A303" s="14" t="s">
        <v>2047</v>
      </c>
      <c r="B303" s="12" t="s">
        <v>2048</v>
      </c>
      <c r="C303" s="13">
        <v>43009</v>
      </c>
      <c r="D303" s="13">
        <v>45390</v>
      </c>
      <c r="E303" s="14" t="s">
        <v>214</v>
      </c>
      <c r="F303" s="15" t="s">
        <v>2049</v>
      </c>
      <c r="G303" s="15" t="s">
        <v>2050</v>
      </c>
      <c r="H303" s="14" t="s">
        <v>1484</v>
      </c>
      <c r="I303" s="16">
        <v>30341</v>
      </c>
      <c r="J303" s="17">
        <v>35959</v>
      </c>
      <c r="K303" s="18">
        <f ca="1">IF(A303&lt;&gt;"",RANDBETWEEN(1,2000)," ")</f>
        <v>390</v>
      </c>
      <c r="L303" s="17" cm="1">
        <f t="array" ref="L303">IF(A303&lt;&gt;"",SUMPRODUCT(($E$2:$E$1303="Active") * (FK303 &gt;= $FM$2:$FM$1303) * (FK303 &lt;= $FN$2:$FN$1303) * (FL303 &gt;= $FO$2:$FO$1303) * (FL303 &lt;= $FP$2:$FP$1303)),"")</f>
        <v>9</v>
      </c>
      <c r="M303" s="17" cm="1">
        <f t="array" ref="M303">IF(A303&lt;&gt;"",SUMPRODUCT(($E$2:$E$1303="Active") * (FK303 &gt;= $FQ$2:$FQ$1303) * (FK303 &lt;= $FR$2:$FR$1303) * (FL303 &gt;= $FS$2:$FS$1303) * (FL303 &lt;= $FT$2:$FT$1303)),"")</f>
        <v>13</v>
      </c>
      <c r="N303" s="14" t="s">
        <v>287</v>
      </c>
      <c r="O303" s="14" t="s">
        <v>219</v>
      </c>
      <c r="P303" s="19" t="s">
        <v>519</v>
      </c>
      <c r="Q303" s="14" t="s">
        <v>520</v>
      </c>
      <c r="R303" t="s">
        <v>521</v>
      </c>
      <c r="S303" s="14" t="s">
        <v>223</v>
      </c>
      <c r="T303" s="20" t="s">
        <v>224</v>
      </c>
      <c r="U303" s="21"/>
      <c r="V303" s="22"/>
      <c r="W303" s="22"/>
      <c r="X303" s="22"/>
      <c r="Y303" s="22"/>
      <c r="Z303" s="22"/>
      <c r="AA303" s="48" t="s">
        <v>347</v>
      </c>
      <c r="AB303" s="43">
        <v>45925.708333333328</v>
      </c>
      <c r="AC303" s="24">
        <v>46023</v>
      </c>
      <c r="AD303" s="25">
        <v>81</v>
      </c>
      <c r="AE303" s="25">
        <v>75</v>
      </c>
      <c r="AF303" s="26">
        <v>115</v>
      </c>
      <c r="AG303" s="20">
        <v>90</v>
      </c>
      <c r="AH303" s="22">
        <v>58</v>
      </c>
      <c r="AI303" s="26">
        <v>96</v>
      </c>
      <c r="AN303" s="27">
        <f>IF(COUNT(DV303,ES303,FJ303,GK303,HH303)&gt;0,AVERAGE(DV303,ES303,FJ303,GK303,HH303),"")</f>
        <v>0.125</v>
      </c>
      <c r="AO303" s="28">
        <f>IF((E303&lt;&gt;""),COUNTA(AP303:BW303)+COUNTIF(T303,"No"),"")</f>
        <v>0</v>
      </c>
      <c r="AP303" s="29"/>
      <c r="AQ303" s="29"/>
      <c r="AR303" s="29"/>
      <c r="AS303" s="29"/>
      <c r="AT303" s="29"/>
      <c r="AU303" s="29"/>
      <c r="AV303" s="29"/>
      <c r="AW303" s="29"/>
      <c r="AX303" s="29"/>
      <c r="AY303" s="29"/>
      <c r="AZ303" s="29"/>
      <c r="BA303" s="29"/>
      <c r="BB303" s="29"/>
      <c r="BC303" s="29"/>
      <c r="BD303" s="29"/>
      <c r="BE303" s="29"/>
      <c r="BF303" s="29"/>
      <c r="BG303" s="29"/>
      <c r="BH303" s="29"/>
      <c r="BI303" s="29"/>
      <c r="BJ303" s="29"/>
      <c r="BK303" s="29"/>
      <c r="BL303" s="29"/>
      <c r="BM303" s="29"/>
      <c r="BN303" s="29"/>
      <c r="BO303" s="29"/>
      <c r="BP303" s="29"/>
      <c r="BQ303" s="29"/>
      <c r="BR303" s="29"/>
      <c r="BS303" s="29"/>
      <c r="BT303" s="29"/>
      <c r="BU303" s="29"/>
      <c r="BV303" s="29"/>
      <c r="BW303" s="29"/>
      <c r="BX303" s="30">
        <v>44032</v>
      </c>
      <c r="BY303" s="30">
        <v>44046</v>
      </c>
      <c r="BZ303" s="14" t="s">
        <v>226</v>
      </c>
      <c r="CA303" s="30">
        <v>44046</v>
      </c>
      <c r="CB303" s="14" t="s">
        <v>232</v>
      </c>
      <c r="CC303" s="31">
        <v>44057</v>
      </c>
      <c r="CD303" s="32" t="s">
        <v>228</v>
      </c>
      <c r="CE303" s="33" t="s">
        <v>256</v>
      </c>
      <c r="CF303" s="33" t="s">
        <v>257</v>
      </c>
      <c r="CG303" s="29">
        <v>98</v>
      </c>
      <c r="CH303" s="29">
        <v>2</v>
      </c>
      <c r="CI303" s="29">
        <v>2</v>
      </c>
      <c r="CJ303" s="29">
        <v>10</v>
      </c>
      <c r="CK303" s="29">
        <v>0</v>
      </c>
      <c r="CL303" s="29">
        <v>0</v>
      </c>
      <c r="CM303" s="29">
        <v>0</v>
      </c>
      <c r="CN303" s="34">
        <f>IF(CJ303&gt;0,((CK303*0.125)+(CL303*0.25)+(CM303*1))/CJ303,"")</f>
        <v>0</v>
      </c>
      <c r="CO303" s="35">
        <v>44312</v>
      </c>
      <c r="CP303" s="35">
        <v>44315</v>
      </c>
      <c r="CQ303" s="20" t="s">
        <v>470</v>
      </c>
      <c r="CR303" s="35">
        <v>44326</v>
      </c>
      <c r="CS303" s="20" t="s">
        <v>232</v>
      </c>
      <c r="CT303" s="35">
        <v>44319</v>
      </c>
      <c r="CU303" s="35">
        <v>44489</v>
      </c>
      <c r="CV303" s="20" t="s">
        <v>228</v>
      </c>
      <c r="CW303" s="20" t="s">
        <v>233</v>
      </c>
      <c r="CX303" s="11" t="s">
        <v>234</v>
      </c>
      <c r="CY303" s="20">
        <v>58</v>
      </c>
      <c r="CZ303" s="36">
        <v>1</v>
      </c>
      <c r="DA303" s="36">
        <v>1</v>
      </c>
      <c r="DB303" s="36">
        <v>5</v>
      </c>
      <c r="DC303" s="36">
        <v>0</v>
      </c>
      <c r="DD303" s="36">
        <v>0</v>
      </c>
      <c r="DE303" s="36">
        <v>0</v>
      </c>
      <c r="DF303" s="36">
        <v>2</v>
      </c>
      <c r="DG303" s="36">
        <v>2</v>
      </c>
      <c r="DH303" s="46">
        <f>IF(DB303&gt;0,((DC303*0.125)+(DD303*0.25)+(DE303*0.25)+(DF303*1)+(DG303*1))/DB303,"")</f>
        <v>0.8</v>
      </c>
      <c r="DI303" s="35">
        <v>44743</v>
      </c>
      <c r="DJ303" s="20" t="s">
        <v>228</v>
      </c>
      <c r="DK303" s="20" t="s">
        <v>235</v>
      </c>
      <c r="DL303" s="20" t="s">
        <v>234</v>
      </c>
      <c r="DM303" s="20">
        <v>54</v>
      </c>
      <c r="DN303" s="20">
        <v>2</v>
      </c>
      <c r="DO303" s="20">
        <v>2</v>
      </c>
      <c r="DP303" s="20">
        <v>10</v>
      </c>
      <c r="DQ303" s="20">
        <v>0</v>
      </c>
      <c r="DR303" s="20">
        <v>0</v>
      </c>
      <c r="DS303" s="20">
        <v>0</v>
      </c>
      <c r="DT303" s="20">
        <v>0</v>
      </c>
      <c r="DU303" s="20">
        <v>3</v>
      </c>
      <c r="DV303" s="49" cm="1">
        <f t="array" ref="DV303">IF(AND(DI303:DP303&lt;&gt;""),((DQ303*0.125)+(DR303*0.25)+(DS303*0.25)+(DT303*1)+(DU303*1))/DP303,"")</f>
        <v>0.3</v>
      </c>
      <c r="DW303" s="35">
        <v>45019</v>
      </c>
      <c r="DX303" s="35">
        <v>45022</v>
      </c>
      <c r="DY303" s="20" t="s">
        <v>237</v>
      </c>
      <c r="DZ303" s="35">
        <v>45022</v>
      </c>
      <c r="EA303" s="35" t="s">
        <v>232</v>
      </c>
      <c r="EB303" s="38">
        <v>45030</v>
      </c>
      <c r="EC303" s="35">
        <v>45215</v>
      </c>
      <c r="ED303" s="20" t="s">
        <v>248</v>
      </c>
      <c r="EE303" s="20" t="s">
        <v>247</v>
      </c>
      <c r="EF303" s="20">
        <v>59</v>
      </c>
      <c r="EG303" s="20">
        <v>2</v>
      </c>
      <c r="EH303" s="20">
        <v>2</v>
      </c>
      <c r="EI303" s="20">
        <v>10</v>
      </c>
      <c r="EJ303" s="20">
        <v>0</v>
      </c>
      <c r="EK303" s="20">
        <v>0</v>
      </c>
      <c r="EL303" s="20">
        <v>0</v>
      </c>
      <c r="EM303" s="20">
        <v>0</v>
      </c>
      <c r="EN303" s="20">
        <v>0</v>
      </c>
      <c r="EO303" s="20">
        <v>0</v>
      </c>
      <c r="EP303" s="20">
        <v>0</v>
      </c>
      <c r="EQ303" s="20">
        <v>0</v>
      </c>
      <c r="ER303" s="20">
        <v>0</v>
      </c>
      <c r="ES303" s="34">
        <f>IF(EI303&lt;&gt;"",((EJ303*0.125)+((EK303+EL303+EM303+EN303+EO303)*0.25)+((EP303+EQ303+ER303)*1))/EI303,"")</f>
        <v>0</v>
      </c>
      <c r="ET303" s="35">
        <v>45468</v>
      </c>
      <c r="EU303" s="20" t="s">
        <v>248</v>
      </c>
      <c r="EV303" s="20" t="s">
        <v>247</v>
      </c>
      <c r="EW303" s="20">
        <v>36</v>
      </c>
      <c r="EX303" s="20">
        <v>2</v>
      </c>
      <c r="EY303" s="20">
        <v>2</v>
      </c>
      <c r="EZ303" s="20">
        <v>5</v>
      </c>
      <c r="FA303" s="20">
        <v>0</v>
      </c>
      <c r="FB303" s="20">
        <v>0</v>
      </c>
      <c r="FC303" s="20">
        <v>0</v>
      </c>
      <c r="FD303" s="20">
        <v>0</v>
      </c>
      <c r="FE303" s="20">
        <v>0</v>
      </c>
      <c r="FF303" s="20">
        <v>0</v>
      </c>
      <c r="FG303" s="20">
        <v>0</v>
      </c>
      <c r="FH303" s="20">
        <v>0</v>
      </c>
      <c r="FI303" s="20">
        <v>1</v>
      </c>
      <c r="FJ303" s="34">
        <f>IF(EZ303&lt;&gt;"",((FA303*0.125)+((FB303+FC303+FD303+FE303+FF303)*0.25)+((FG303+FH303+FI303)*1))/EZ303,"")</f>
        <v>0.2</v>
      </c>
      <c r="FK303" s="39">
        <v>33.890566999999997</v>
      </c>
      <c r="FL303" s="39">
        <v>-84.276228000000003</v>
      </c>
      <c r="FM303" s="39">
        <v>33.528741576177865</v>
      </c>
      <c r="FN303" s="39">
        <v>34.25239242382213</v>
      </c>
      <c r="FO303" s="39">
        <v>-84.712107577197017</v>
      </c>
      <c r="FP303" s="39">
        <v>-83.84034842280299</v>
      </c>
      <c r="FQ303" s="39">
        <v>33.166916152355732</v>
      </c>
      <c r="FR303" s="39">
        <v>34.614217847644262</v>
      </c>
      <c r="FS303" s="39">
        <v>-85.147987154394031</v>
      </c>
      <c r="FT303" s="39">
        <v>-83.404468845605976</v>
      </c>
      <c r="FU303" s="35">
        <v>45722</v>
      </c>
      <c r="FV303" s="20" t="s">
        <v>248</v>
      </c>
      <c r="FW303" s="20" t="s">
        <v>247</v>
      </c>
      <c r="FX303" s="20">
        <v>58</v>
      </c>
      <c r="FY303" s="20">
        <v>1</v>
      </c>
      <c r="FZ303" s="20">
        <v>1</v>
      </c>
      <c r="GA303" s="20">
        <v>5</v>
      </c>
      <c r="GB303" s="20">
        <v>0</v>
      </c>
      <c r="GC303" s="20">
        <v>0</v>
      </c>
      <c r="GD303" s="20">
        <v>0</v>
      </c>
      <c r="GE303" s="20">
        <v>0</v>
      </c>
      <c r="GF303" s="20">
        <v>0</v>
      </c>
      <c r="GG303" s="20">
        <v>0</v>
      </c>
      <c r="GH303" s="20">
        <v>0</v>
      </c>
      <c r="GI303" s="20">
        <v>0</v>
      </c>
      <c r="GJ303" s="20">
        <v>0</v>
      </c>
      <c r="GK303" s="34">
        <f>IF(GA303&lt;&gt;"",((GB303*0.125)+((GC303+GD303+GE303+GF303+GG303)*0.25)+((GH303+GI303+GJ303)*1))/GA303,"")</f>
        <v>0</v>
      </c>
      <c r="GL303" s="40">
        <v>45761</v>
      </c>
      <c r="GM303" s="40">
        <v>45791</v>
      </c>
      <c r="GN303" s="11" t="s">
        <v>237</v>
      </c>
      <c r="GO303" s="40">
        <v>45791</v>
      </c>
      <c r="GP303" s="20" t="s">
        <v>232</v>
      </c>
      <c r="GQ303" s="35">
        <v>45793</v>
      </c>
      <c r="HH303" s="34" t="str">
        <f>IF(GX303&lt;&gt;"",((GY303*0.125)+((GZ303+HA303+HB303+HC303+HD303)*0.25)+((HE303+HF303+HG303)*1))/GX303,"")</f>
        <v/>
      </c>
    </row>
    <row r="304" spans="1:216" ht="15" customHeight="1" x14ac:dyDescent="0.35">
      <c r="A304" s="11" t="s">
        <v>2051</v>
      </c>
      <c r="B304" s="12" t="s">
        <v>2052</v>
      </c>
      <c r="C304" s="43">
        <v>44546</v>
      </c>
      <c r="D304" s="13"/>
      <c r="E304" s="11" t="s">
        <v>214</v>
      </c>
      <c r="F304" s="19" t="s">
        <v>2053</v>
      </c>
      <c r="G304" s="19" t="s">
        <v>2050</v>
      </c>
      <c r="H304" s="11" t="s">
        <v>1484</v>
      </c>
      <c r="I304" s="42">
        <v>30349</v>
      </c>
      <c r="J304" s="17">
        <v>81320</v>
      </c>
      <c r="K304" s="18">
        <f ca="1">IF(A304&lt;&gt;"",RANDBETWEEN(1,2000)," ")</f>
        <v>389</v>
      </c>
      <c r="L304" s="17" cm="1">
        <f t="array" ref="L304">IF(A304&lt;&gt;"",SUMPRODUCT(($E$2:$E$1303="Active") * (FK304 &gt;= $FM$2:$FM$1303) * (FK304 &lt;= $FN$2:$FN$1303) * (FL304 &gt;= $FO$2:$FO$1303) * (FL304 &lt;= $FP$2:$FP$1303)),"")</f>
        <v>7</v>
      </c>
      <c r="M304" s="17" cm="1">
        <f t="array" ref="M304">IF(A304&lt;&gt;"",SUMPRODUCT(($E$2:$E$1303="Active") * (FK304 &gt;= $FQ$2:$FQ$1303) * (FK304 &lt;= $FR$2:$FR$1303) * (FL304 &gt;= $FS$2:$FS$1303) * (FL304 &lt;= $FT$2:$FT$1303)),"")</f>
        <v>14</v>
      </c>
      <c r="N304" s="11" t="s">
        <v>218</v>
      </c>
      <c r="O304" s="11" t="s">
        <v>242</v>
      </c>
      <c r="P304" s="19" t="s">
        <v>2054</v>
      </c>
      <c r="Q304" s="11" t="s">
        <v>2055</v>
      </c>
      <c r="R304" s="19" t="s">
        <v>2056</v>
      </c>
      <c r="S304" s="11" t="s">
        <v>224</v>
      </c>
      <c r="T304" s="20" t="s">
        <v>224</v>
      </c>
      <c r="W304" s="22"/>
      <c r="X304" s="22"/>
      <c r="Y304" s="22"/>
      <c r="Z304" s="22"/>
      <c r="AA304" s="48" t="s">
        <v>347</v>
      </c>
      <c r="AB304" s="43">
        <v>46022.583333333336</v>
      </c>
      <c r="AC304" s="24">
        <v>46023</v>
      </c>
      <c r="AD304" s="25">
        <v>0</v>
      </c>
      <c r="AE304" s="25">
        <v>7</v>
      </c>
      <c r="AF304" s="26">
        <v>470</v>
      </c>
      <c r="AG304" s="20">
        <v>648</v>
      </c>
      <c r="AH304" s="22">
        <v>1439</v>
      </c>
      <c r="AI304" s="26">
        <v>1590</v>
      </c>
      <c r="AN304" s="27">
        <f>IF(COUNT(DV304,ES304,FJ304,GK304,HH304)&gt;0,AVERAGE(DV304,ES304,FJ304,GK304,HH304),"")</f>
        <v>0.11611111111111111</v>
      </c>
      <c r="AO304" s="28">
        <f>IF((E304&lt;&gt;""),COUNTA(AP304:BW304)+COUNTIF(T304,"No"),"")</f>
        <v>0</v>
      </c>
      <c r="CS304" s="20" t="s">
        <v>232</v>
      </c>
      <c r="DJ304" s="20" t="s">
        <v>228</v>
      </c>
      <c r="DK304" s="20" t="s">
        <v>235</v>
      </c>
      <c r="DL304" s="20" t="s">
        <v>234</v>
      </c>
      <c r="DM304" s="20">
        <v>0</v>
      </c>
      <c r="DN304" s="20">
        <v>0</v>
      </c>
      <c r="DO304" s="20">
        <v>0</v>
      </c>
      <c r="DP304" s="20">
        <v>0</v>
      </c>
      <c r="DQ304" s="20">
        <v>0</v>
      </c>
      <c r="DR304" s="20">
        <v>0</v>
      </c>
      <c r="DS304" s="20">
        <v>0</v>
      </c>
      <c r="DT304" s="20">
        <v>0</v>
      </c>
      <c r="DU304" s="20">
        <v>0</v>
      </c>
      <c r="DW304" s="35">
        <v>45019</v>
      </c>
      <c r="DX304" s="35">
        <v>45022</v>
      </c>
      <c r="DY304" s="20" t="s">
        <v>237</v>
      </c>
      <c r="DZ304" s="35">
        <v>45022</v>
      </c>
      <c r="EA304" s="35" t="s">
        <v>232</v>
      </c>
      <c r="EB304" s="40">
        <v>45030</v>
      </c>
      <c r="EC304" s="35">
        <v>45290</v>
      </c>
      <c r="ED304" s="20" t="s">
        <v>228</v>
      </c>
      <c r="EE304" s="20" t="s">
        <v>247</v>
      </c>
      <c r="EF304" s="20">
        <v>1226</v>
      </c>
      <c r="EG304" s="20">
        <v>2</v>
      </c>
      <c r="EH304" s="20">
        <v>2</v>
      </c>
      <c r="EI304" s="20">
        <v>10</v>
      </c>
      <c r="EJ304" s="20">
        <v>0</v>
      </c>
      <c r="EK304" s="20">
        <v>0</v>
      </c>
      <c r="EL304" s="20">
        <v>0</v>
      </c>
      <c r="EM304" s="20">
        <v>1</v>
      </c>
      <c r="EN304" s="20">
        <v>0</v>
      </c>
      <c r="EO304" s="20">
        <v>0</v>
      </c>
      <c r="EP304" s="20">
        <v>0</v>
      </c>
      <c r="EQ304" s="20">
        <v>1</v>
      </c>
      <c r="ER304" s="20">
        <v>1</v>
      </c>
      <c r="ES304" s="34">
        <f>IF(EI304&lt;&gt;"",((EJ304*0.125)+((EK304+EL304+EM304+EN304+EO304)*0.25)+((EP304+EQ304+ER304)*1))/EI304,"")</f>
        <v>0.22500000000000001</v>
      </c>
      <c r="ET304" s="35">
        <v>45380</v>
      </c>
      <c r="EU304" s="20" t="s">
        <v>228</v>
      </c>
      <c r="EV304" s="20" t="s">
        <v>247</v>
      </c>
      <c r="EW304" s="20">
        <v>339</v>
      </c>
      <c r="EX304" s="20">
        <v>4</v>
      </c>
      <c r="EY304" s="20">
        <v>4</v>
      </c>
      <c r="EZ304" s="28">
        <v>27</v>
      </c>
      <c r="FA304" s="20">
        <v>0</v>
      </c>
      <c r="FB304" s="20">
        <v>0</v>
      </c>
      <c r="FC304" s="20">
        <v>0</v>
      </c>
      <c r="FD304" s="20">
        <v>1</v>
      </c>
      <c r="FE304" s="20">
        <v>0</v>
      </c>
      <c r="FF304" s="20">
        <v>0</v>
      </c>
      <c r="FG304" s="20">
        <v>0</v>
      </c>
      <c r="FH304" s="20">
        <v>0</v>
      </c>
      <c r="FI304" s="20">
        <v>2</v>
      </c>
      <c r="FJ304" s="34">
        <f>IF(EZ304&lt;&gt;"",((FA304*0.125)+((FB304+FC304+FD304+FE304+FF304)*0.25)+((FG304+FH304+FI304)*1))/EZ304,"")</f>
        <v>8.3333333333333329E-2</v>
      </c>
      <c r="FK304" s="39">
        <v>33.62189</v>
      </c>
      <c r="FL304" s="39">
        <v>-84.521193999999994</v>
      </c>
      <c r="FM304" s="39">
        <v>33.260064576177868</v>
      </c>
      <c r="FN304" s="39">
        <v>33.983715423822133</v>
      </c>
      <c r="FO304" s="39">
        <v>-84.955709653906922</v>
      </c>
      <c r="FP304" s="39">
        <v>-84.086678346093066</v>
      </c>
      <c r="FQ304" s="39">
        <v>32.898239152355735</v>
      </c>
      <c r="FR304" s="39">
        <v>34.345540847644266</v>
      </c>
      <c r="FS304" s="39">
        <v>-85.39022530781385</v>
      </c>
      <c r="FT304" s="39">
        <v>-83.652162692186138</v>
      </c>
      <c r="FU304" s="35">
        <v>45841</v>
      </c>
      <c r="FV304" s="20" t="s">
        <v>248</v>
      </c>
      <c r="FW304" s="20" t="s">
        <v>355</v>
      </c>
      <c r="FX304" s="20">
        <v>704</v>
      </c>
      <c r="FY304" s="20">
        <v>4</v>
      </c>
      <c r="FZ304" s="20">
        <v>4</v>
      </c>
      <c r="GA304" s="20">
        <v>25</v>
      </c>
      <c r="GB304" s="20">
        <v>0</v>
      </c>
      <c r="GC304" s="20">
        <v>0</v>
      </c>
      <c r="GD304" s="20">
        <v>0</v>
      </c>
      <c r="GE304" s="20">
        <v>0</v>
      </c>
      <c r="GF304" s="20">
        <v>0</v>
      </c>
      <c r="GG304" s="20">
        <v>0</v>
      </c>
      <c r="GH304" s="20">
        <v>0</v>
      </c>
      <c r="GI304" s="20">
        <v>0</v>
      </c>
      <c r="GJ304" s="20">
        <v>1</v>
      </c>
      <c r="GK304" s="34">
        <f>IF(GA304&lt;&gt;"",((GB304*0.125)+((GC304+GD304+GE304+GF304+GG304)*0.25)+((GH304+GI304+GJ304)*1))/GA304,"")</f>
        <v>0.04</v>
      </c>
      <c r="GL304" s="40">
        <v>45761</v>
      </c>
      <c r="GM304" s="40">
        <v>45791</v>
      </c>
      <c r="GN304" s="11" t="s">
        <v>237</v>
      </c>
      <c r="GO304" s="40">
        <v>45791</v>
      </c>
      <c r="GP304" s="20" t="s">
        <v>232</v>
      </c>
      <c r="GQ304" s="35">
        <v>45793</v>
      </c>
      <c r="HH304" s="41"/>
    </row>
    <row r="305" spans="1:216" ht="15" customHeight="1" x14ac:dyDescent="0.35">
      <c r="A305" s="11" t="s">
        <v>2057</v>
      </c>
      <c r="B305" s="12" t="s">
        <v>1782</v>
      </c>
      <c r="C305" s="43">
        <v>44984</v>
      </c>
      <c r="D305" s="13">
        <v>45688</v>
      </c>
      <c r="E305" s="11" t="s">
        <v>214</v>
      </c>
      <c r="F305" s="19" t="s">
        <v>2058</v>
      </c>
      <c r="G305" s="19" t="s">
        <v>1102</v>
      </c>
      <c r="H305" s="11" t="s">
        <v>1484</v>
      </c>
      <c r="I305" s="42">
        <v>30501</v>
      </c>
      <c r="J305" s="17">
        <v>29779</v>
      </c>
      <c r="K305" s="18">
        <f ca="1">IF(A305&lt;&gt;"",RANDBETWEEN(1,2000)," ")</f>
        <v>1457</v>
      </c>
      <c r="L305" s="17" cm="1">
        <f t="array" ref="L305">IF(A305&lt;&gt;"",SUMPRODUCT(($E$2:$E$1303="Active") * (FK305 &gt;= $FM$2:$FM$1303) * (FK305 &lt;= $FN$2:$FN$1303) * (FL305 &gt;= $FO$2:$FO$1303) * (FL305 &lt;= $FP$2:$FP$1303)),"")</f>
        <v>6</v>
      </c>
      <c r="M305" s="17" cm="1">
        <f t="array" ref="M305">IF(A305&lt;&gt;"",SUMPRODUCT(($E$2:$E$1303="Active") * (FK305 &gt;= $FQ$2:$FQ$1303) * (FK305 &lt;= $FR$2:$FR$1303) * (FL305 &gt;= $FS$2:$FS$1303) * (FL305 &lt;= $FT$2:$FT$1303)),"")</f>
        <v>11</v>
      </c>
      <c r="N305" s="11" t="s">
        <v>287</v>
      </c>
      <c r="O305" s="14" t="s">
        <v>219</v>
      </c>
      <c r="P305" s="19" t="s">
        <v>2059</v>
      </c>
      <c r="Q305" s="11" t="s">
        <v>2060</v>
      </c>
      <c r="R305" s="19" t="s">
        <v>2061</v>
      </c>
      <c r="S305" s="11" t="s">
        <v>224</v>
      </c>
      <c r="T305" s="20" t="s">
        <v>224</v>
      </c>
      <c r="AA305" s="48" t="s">
        <v>347</v>
      </c>
      <c r="AB305" s="43">
        <v>45996.791666666664</v>
      </c>
      <c r="AC305" s="24">
        <v>46023</v>
      </c>
      <c r="AF305" s="26"/>
      <c r="AG305" s="20">
        <v>167</v>
      </c>
      <c r="AH305" s="22">
        <v>242</v>
      </c>
      <c r="AI305" s="26">
        <v>298</v>
      </c>
      <c r="AN305" s="27">
        <f>IF(COUNT(DV305,ES305,FJ305,GK305,HH305)&gt;0,AVERAGE(DV305,ES305,FJ305,GK305,HH305),"")</f>
        <v>0.125</v>
      </c>
      <c r="AO305" s="28">
        <f>IF((E305&lt;&gt;""),COUNTA(AP305:BW305)+COUNTIF(T305,"No"),"")</f>
        <v>0</v>
      </c>
      <c r="BP305" s="29"/>
      <c r="CS305" s="20" t="s">
        <v>323</v>
      </c>
      <c r="CT305" s="35" t="s">
        <v>323</v>
      </c>
      <c r="DW305" s="35">
        <v>45000</v>
      </c>
      <c r="DX305" s="35">
        <v>45001</v>
      </c>
      <c r="DY305" s="20" t="s">
        <v>237</v>
      </c>
      <c r="DZ305" s="35">
        <v>45001</v>
      </c>
      <c r="EA305" s="35" t="s">
        <v>232</v>
      </c>
      <c r="EB305" s="40">
        <v>45009</v>
      </c>
      <c r="EJ305" s="20"/>
      <c r="EK305" s="20"/>
      <c r="EL305" s="20"/>
      <c r="EM305" s="20"/>
      <c r="EN305" s="20"/>
      <c r="EO305" s="20"/>
      <c r="EP305" s="20"/>
      <c r="EQ305" s="20"/>
      <c r="ER305" s="20"/>
      <c r="ES305" s="34" t="str">
        <f>IF(EI305&lt;&gt;"",((EJ305*0.125)+((EK305+EL305+EM305+EN305+EO305)*0.25)+((EP305+EQ305+ER305)*1))/EI305,"")</f>
        <v/>
      </c>
      <c r="ET305" s="35">
        <v>45546</v>
      </c>
      <c r="EU305" s="20" t="s">
        <v>248</v>
      </c>
      <c r="EV305" s="20" t="s">
        <v>234</v>
      </c>
      <c r="EW305" s="20">
        <v>108</v>
      </c>
      <c r="EX305" s="20">
        <v>1</v>
      </c>
      <c r="EY305" s="20">
        <v>1</v>
      </c>
      <c r="EZ305" s="20">
        <v>8</v>
      </c>
      <c r="FA305" s="20">
        <v>0</v>
      </c>
      <c r="FB305" s="20">
        <v>0</v>
      </c>
      <c r="FC305" s="20">
        <v>0</v>
      </c>
      <c r="FD305" s="20">
        <v>0</v>
      </c>
      <c r="FE305" s="20">
        <v>0</v>
      </c>
      <c r="FF305" s="20">
        <v>0</v>
      </c>
      <c r="FG305" s="20">
        <v>0</v>
      </c>
      <c r="FH305" s="20">
        <v>0</v>
      </c>
      <c r="FI305" s="20">
        <v>0</v>
      </c>
      <c r="FJ305" s="34">
        <v>0</v>
      </c>
      <c r="FK305" s="39">
        <v>34.273884000000002</v>
      </c>
      <c r="FL305" s="39">
        <v>-83.892904000000001</v>
      </c>
      <c r="FM305" s="39">
        <v>33.91205857617787</v>
      </c>
      <c r="FN305" s="39">
        <v>34.635709423822135</v>
      </c>
      <c r="FO305" s="39">
        <v>-84.330761087273672</v>
      </c>
      <c r="FP305" s="39">
        <v>-83.455046912726331</v>
      </c>
      <c r="FQ305" s="39">
        <v>33.550233152355737</v>
      </c>
      <c r="FR305" s="39">
        <v>34.997534847644268</v>
      </c>
      <c r="FS305" s="39">
        <v>-84.768618174547342</v>
      </c>
      <c r="FT305" s="39">
        <v>-83.017189825452661</v>
      </c>
      <c r="FU305" s="35">
        <v>45679</v>
      </c>
      <c r="FV305" s="20" t="s">
        <v>248</v>
      </c>
      <c r="FW305" s="20" t="s">
        <v>247</v>
      </c>
      <c r="FX305" s="20">
        <v>134</v>
      </c>
      <c r="FY305" s="20">
        <v>1</v>
      </c>
      <c r="FZ305" s="20">
        <v>1</v>
      </c>
      <c r="GA305" s="20">
        <v>9</v>
      </c>
      <c r="GB305" s="20">
        <v>0</v>
      </c>
      <c r="GC305" s="20">
        <v>1</v>
      </c>
      <c r="GD305" s="20">
        <v>0</v>
      </c>
      <c r="GE305" s="20">
        <v>0</v>
      </c>
      <c r="GF305" s="20">
        <v>0</v>
      </c>
      <c r="GG305" s="20">
        <v>0</v>
      </c>
      <c r="GH305" s="20">
        <v>2</v>
      </c>
      <c r="GI305" s="20">
        <v>0</v>
      </c>
      <c r="GJ305" s="20">
        <v>0</v>
      </c>
      <c r="GK305" s="46">
        <f>IF(GA305&lt;&gt;"",((GB305*0.125)+((GC305+GD305+GE305+GF305+GG305)*0.25)+((GH305+GI305+GJ305)*1))/GA305,"")</f>
        <v>0.25</v>
      </c>
      <c r="GL305" s="40">
        <v>45762</v>
      </c>
      <c r="GM305" s="40">
        <v>45792</v>
      </c>
      <c r="GN305" s="11" t="s">
        <v>237</v>
      </c>
      <c r="GO305" s="40">
        <v>45792</v>
      </c>
      <c r="GP305" s="20" t="s">
        <v>232</v>
      </c>
      <c r="GQ305" s="35">
        <v>45800</v>
      </c>
      <c r="HH305" s="34" t="str">
        <f>IF(GX305&lt;&gt;"",((GY305*0.125)+((GZ305+HA305+HB305+HC305+HD305)*0.25)+((HE305+HF305+HG305)*1))/GX305,"")</f>
        <v/>
      </c>
    </row>
    <row r="306" spans="1:216" ht="15" hidden="1" customHeight="1" x14ac:dyDescent="0.35">
      <c r="A306" s="11" t="s">
        <v>2062</v>
      </c>
      <c r="B306" s="12" t="s">
        <v>2063</v>
      </c>
      <c r="C306" s="43">
        <v>45028</v>
      </c>
      <c r="D306" s="43">
        <v>45968</v>
      </c>
      <c r="E306" s="11" t="s">
        <v>1420</v>
      </c>
      <c r="F306" s="19" t="s">
        <v>2064</v>
      </c>
      <c r="G306" s="19" t="s">
        <v>2065</v>
      </c>
      <c r="H306" s="11" t="s">
        <v>1423</v>
      </c>
      <c r="I306" s="42">
        <v>39702</v>
      </c>
      <c r="J306" s="17">
        <v>22661</v>
      </c>
      <c r="K306" s="18">
        <f ca="1">IF(A306&lt;&gt;"",RANDBETWEEN(1,2000)," ")</f>
        <v>1828</v>
      </c>
      <c r="L306" s="17" cm="1">
        <f t="array" ref="L306">IF(A306&lt;&gt;"",SUMPRODUCT(($E$2:$E$1303="Active") * (FK306 &gt;= $FM$2:$FM$1303) * (FK306 &lt;= $FN$2:$FN$1303) * (FL306 &gt;= $FO$2:$FO$1303) * (FL306 &lt;= $FP$2:$FP$1303)),"")</f>
        <v>1</v>
      </c>
      <c r="M306" s="17" cm="1">
        <f t="array" ref="M306">IF(A306&lt;&gt;"",SUMPRODUCT(($E$2:$E$1303="Active") * (FK306 &gt;= $FQ$2:$FQ$1303) * (FK306 &lt;= $FR$2:$FR$1303) * (FL306 &gt;= $FS$2:$FS$1303) * (FL306 &lt;= $FT$2:$FT$1303)),"")</f>
        <v>1</v>
      </c>
      <c r="N306" s="11" t="s">
        <v>218</v>
      </c>
      <c r="O306" s="14" t="s">
        <v>219</v>
      </c>
      <c r="P306" s="19" t="s">
        <v>2066</v>
      </c>
      <c r="Q306" s="11" t="s">
        <v>2067</v>
      </c>
      <c r="R306" s="19" t="s">
        <v>2068</v>
      </c>
      <c r="S306" s="11" t="s">
        <v>224</v>
      </c>
      <c r="T306" s="20" t="s">
        <v>224</v>
      </c>
      <c r="AA306" s="48"/>
      <c r="AB306" s="43">
        <v>45925.8125</v>
      </c>
      <c r="AC306" s="63">
        <v>45931</v>
      </c>
      <c r="AF306" s="26"/>
      <c r="AG306" s="20">
        <v>233</v>
      </c>
      <c r="AH306" s="22">
        <v>418</v>
      </c>
      <c r="AI306" s="26">
        <v>159</v>
      </c>
      <c r="AN306" s="27">
        <f>IF(COUNT(DV306,ES306,FJ306,GK306,HH306)&gt;0,AVERAGE(DV306,ES306,FJ306,GK306,HH306),"")</f>
        <v>2.7777777777777776E-2</v>
      </c>
      <c r="AO306" s="28">
        <f>IF((E306&lt;&gt;""),COUNTA(AP306:BW306)+COUNTIF(T306,"No"),"")</f>
        <v>0</v>
      </c>
      <c r="EA306" s="35" t="s">
        <v>232</v>
      </c>
      <c r="EJ306" s="20"/>
      <c r="EK306" s="20"/>
      <c r="EL306" s="20"/>
      <c r="EM306" s="20"/>
      <c r="EN306" s="20"/>
      <c r="EO306" s="20"/>
      <c r="EP306" s="20"/>
      <c r="EQ306" s="20"/>
      <c r="ER306" s="20"/>
      <c r="ES306" s="34" t="str">
        <f>IF(EI306&lt;&gt;"",((EJ306*0.125)+((EK306+EL306+EM306+EN306+EO306)*0.25)+((EP306+EQ306+ER306)*1))/EI306,"")</f>
        <v/>
      </c>
      <c r="ET306" s="35">
        <v>45547</v>
      </c>
      <c r="EU306" s="20" t="s">
        <v>248</v>
      </c>
      <c r="EV306" s="20" t="s">
        <v>234</v>
      </c>
      <c r="EW306" s="20">
        <v>223</v>
      </c>
      <c r="EX306" s="20">
        <v>2</v>
      </c>
      <c r="EY306" s="20">
        <v>2</v>
      </c>
      <c r="EZ306" s="20">
        <v>18</v>
      </c>
      <c r="FA306" s="20">
        <v>0</v>
      </c>
      <c r="FB306" s="20">
        <v>0</v>
      </c>
      <c r="FC306" s="20">
        <v>0</v>
      </c>
      <c r="FD306" s="20">
        <v>0</v>
      </c>
      <c r="FE306" s="20">
        <v>0</v>
      </c>
      <c r="FF306" s="20">
        <v>0</v>
      </c>
      <c r="FG306" s="20">
        <v>0</v>
      </c>
      <c r="FH306" s="20">
        <v>1</v>
      </c>
      <c r="FI306" s="20">
        <v>0</v>
      </c>
      <c r="FJ306" s="34">
        <f>IF(EZ306&lt;&gt;"",((FA306*0.125)+((FB306+FC306+FD306+FE306+FF306)*0.25)+((FG306+FH306+FI306)*1))/EZ306,"")</f>
        <v>5.5555555555555552E-2</v>
      </c>
      <c r="FK306" s="39">
        <v>33.432478000000003</v>
      </c>
      <c r="FL306" s="39">
        <v>-88.357223000000005</v>
      </c>
      <c r="FM306" s="39">
        <v>33.070652576177871</v>
      </c>
      <c r="FN306" s="39">
        <v>33.794303423822136</v>
      </c>
      <c r="FO306" s="39">
        <v>-88.790787948819286</v>
      </c>
      <c r="FP306" s="39">
        <v>-87.923658051180723</v>
      </c>
      <c r="FQ306" s="39">
        <v>32.708827152355738</v>
      </c>
      <c r="FR306" s="39">
        <v>34.156128847644268</v>
      </c>
      <c r="FS306" s="39">
        <v>-89.224352897638553</v>
      </c>
      <c r="FT306" s="39">
        <v>-87.490093102361456</v>
      </c>
      <c r="FU306" s="35">
        <v>45848</v>
      </c>
      <c r="FV306" s="20" t="s">
        <v>248</v>
      </c>
      <c r="FW306" s="20" t="s">
        <v>355</v>
      </c>
      <c r="FX306" s="20">
        <v>106</v>
      </c>
      <c r="FY306" s="20">
        <v>2</v>
      </c>
      <c r="FZ306" s="20">
        <v>2</v>
      </c>
      <c r="GA306" s="20">
        <v>7</v>
      </c>
      <c r="GB306" s="20">
        <v>0</v>
      </c>
      <c r="GC306" s="20">
        <v>0</v>
      </c>
      <c r="GD306" s="20">
        <v>0</v>
      </c>
      <c r="GE306" s="20">
        <v>0</v>
      </c>
      <c r="GF306" s="20">
        <v>0</v>
      </c>
      <c r="GG306" s="20">
        <v>0</v>
      </c>
      <c r="GH306" s="20">
        <v>0</v>
      </c>
      <c r="GI306" s="20">
        <v>0</v>
      </c>
      <c r="GJ306" s="20">
        <v>0</v>
      </c>
      <c r="GK306" s="34">
        <f>IF(GA306&lt;&gt;"",((GB306*0.125)+((GC306+GD306+GE306+GF306+GG306)*0.25)+((GH306+GI306+GJ306)*1))/GA306,"")</f>
        <v>0</v>
      </c>
      <c r="GN306"/>
      <c r="GO306" s="64"/>
      <c r="GP306" s="20" t="s">
        <v>232</v>
      </c>
      <c r="HH306" s="34" t="str">
        <f>IF(GX306&lt;&gt;"",((GY306*0.125)+((GZ306+HA306+HB306+HC306+HD306)*0.25)+((HE306+HF306+HG306)*1))/GX306,"")</f>
        <v/>
      </c>
    </row>
    <row r="307" spans="1:216" ht="15" customHeight="1" x14ac:dyDescent="0.35">
      <c r="A307" s="14" t="s">
        <v>2069</v>
      </c>
      <c r="B307" s="12" t="s">
        <v>2070</v>
      </c>
      <c r="C307" s="13">
        <v>43829</v>
      </c>
      <c r="D307" s="13">
        <v>45800</v>
      </c>
      <c r="E307" s="14" t="s">
        <v>214</v>
      </c>
      <c r="F307" s="15" t="s">
        <v>2071</v>
      </c>
      <c r="G307" s="15" t="s">
        <v>2039</v>
      </c>
      <c r="H307" s="14" t="s">
        <v>1484</v>
      </c>
      <c r="I307" s="16">
        <v>30046</v>
      </c>
      <c r="J307" s="17">
        <v>40227</v>
      </c>
      <c r="K307" s="18">
        <f ca="1">IF(A307&lt;&gt;"",RANDBETWEEN(1,2000)," ")</f>
        <v>1565</v>
      </c>
      <c r="L307" s="17" cm="1">
        <f t="array" ref="L307">IF(A307&lt;&gt;"",SUMPRODUCT(($E$2:$E$1303="Active") * (FK307 &gt;= $FM$2:$FM$1303) * (FK307 &lt;= $FN$2:$FN$1303) * (FL307 &gt;= $FO$2:$FO$1303) * (FL307 &lt;= $FP$2:$FP$1303)),"")</f>
        <v>8</v>
      </c>
      <c r="M307" s="17" cm="1">
        <f t="array" ref="M307">IF(A307&lt;&gt;"",SUMPRODUCT(($E$2:$E$1303="Active") * (FK307 &gt;= $FQ$2:$FQ$1303) * (FK307 &lt;= $FR$2:$FR$1303) * (FL307 &gt;= $FS$2:$FS$1303) * (FL307 &lt;= $FT$2:$FT$1303)),"")</f>
        <v>13</v>
      </c>
      <c r="N307" s="14" t="s">
        <v>287</v>
      </c>
      <c r="O307" s="14" t="s">
        <v>219</v>
      </c>
      <c r="P307" s="15" t="s">
        <v>2072</v>
      </c>
      <c r="Q307" s="14" t="s">
        <v>2073</v>
      </c>
      <c r="R307" s="15" t="s">
        <v>2074</v>
      </c>
      <c r="S307" s="14" t="s">
        <v>223</v>
      </c>
      <c r="T307" s="20" t="s">
        <v>224</v>
      </c>
      <c r="U307" s="21"/>
      <c r="V307" s="22"/>
      <c r="W307" s="22"/>
      <c r="X307" s="22"/>
      <c r="Y307" s="22"/>
      <c r="Z307" s="22"/>
      <c r="AA307" s="48" t="s">
        <v>394</v>
      </c>
      <c r="AB307" s="43">
        <v>46017.375</v>
      </c>
      <c r="AC307" s="24">
        <v>46023</v>
      </c>
      <c r="AD307" s="25">
        <v>399</v>
      </c>
      <c r="AE307" s="25">
        <v>369</v>
      </c>
      <c r="AF307" s="26">
        <v>345</v>
      </c>
      <c r="AG307" s="20">
        <v>203</v>
      </c>
      <c r="AH307" s="22">
        <v>173</v>
      </c>
      <c r="AI307" s="26">
        <v>128</v>
      </c>
      <c r="AN307" s="27">
        <f>IF(COUNT(DV307,ES307,FJ307,GK307,HH307)&gt;0,AVERAGE(DV307,ES307,FJ307,GK307,HH307),"")</f>
        <v>0.27936507936507937</v>
      </c>
      <c r="AO307" s="28">
        <f>IF((E307&lt;&gt;""),COUNTA(AP307:BW307)+COUNTIF(T307,"No"),"")</f>
        <v>0</v>
      </c>
      <c r="AP307" s="29"/>
      <c r="AQ307" s="29"/>
      <c r="AR307" s="29"/>
      <c r="AS307" s="29"/>
      <c r="AT307" s="29"/>
      <c r="AU307" s="29"/>
      <c r="AV307" s="29"/>
      <c r="AW307" s="29"/>
      <c r="AX307" s="29"/>
      <c r="AY307" s="29"/>
      <c r="AZ307" s="29"/>
      <c r="BA307" s="29"/>
      <c r="BB307" s="29"/>
      <c r="BC307" s="29"/>
      <c r="BD307" s="29"/>
      <c r="BE307" s="29"/>
      <c r="BF307" s="29"/>
      <c r="BG307" s="29"/>
      <c r="BH307" s="29"/>
      <c r="BI307" s="29"/>
      <c r="BJ307" s="29"/>
      <c r="BK307" s="29"/>
      <c r="BL307" s="29"/>
      <c r="BM307" s="29"/>
      <c r="BN307" s="29"/>
      <c r="BO307" s="29"/>
      <c r="BP307" s="29"/>
      <c r="BQ307" s="29"/>
      <c r="BR307" s="29"/>
      <c r="BS307" s="29"/>
      <c r="BT307" s="29"/>
      <c r="BU307" s="29"/>
      <c r="BV307" s="29"/>
      <c r="BW307" s="29"/>
      <c r="BX307" s="30">
        <v>44033</v>
      </c>
      <c r="BY307" s="30">
        <v>44046</v>
      </c>
      <c r="BZ307" s="14" t="s">
        <v>226</v>
      </c>
      <c r="CA307" s="30">
        <v>44046</v>
      </c>
      <c r="CB307" s="14" t="s">
        <v>232</v>
      </c>
      <c r="CC307" s="31">
        <v>43906</v>
      </c>
      <c r="CD307" s="32" t="s">
        <v>364</v>
      </c>
      <c r="CE307" s="33" t="s">
        <v>380</v>
      </c>
      <c r="CF307" s="33" t="s">
        <v>321</v>
      </c>
      <c r="CG307" s="29">
        <v>141</v>
      </c>
      <c r="CH307" s="29">
        <v>3</v>
      </c>
      <c r="CI307" s="29">
        <v>3</v>
      </c>
      <c r="CJ307" s="29">
        <v>12</v>
      </c>
      <c r="CK307" s="29">
        <v>1</v>
      </c>
      <c r="CL307" s="29">
        <v>4</v>
      </c>
      <c r="CM307" s="29">
        <v>5</v>
      </c>
      <c r="CN307" s="53">
        <f>IF(CJ307&gt;0,((CK307*0.125)+(CL307*0.25)+(CM307*1))/CJ307,"")</f>
        <v>0.51041666666666663</v>
      </c>
      <c r="CO307" s="35">
        <v>44313</v>
      </c>
      <c r="CP307" s="35">
        <v>44314</v>
      </c>
      <c r="CQ307" s="20" t="s">
        <v>226</v>
      </c>
      <c r="CR307" s="35">
        <v>44326</v>
      </c>
      <c r="CS307" s="20" t="s">
        <v>232</v>
      </c>
      <c r="CT307" s="35">
        <v>44319</v>
      </c>
      <c r="CU307" s="35">
        <v>44257</v>
      </c>
      <c r="CV307" s="11" t="s">
        <v>228</v>
      </c>
      <c r="CW307" s="11" t="s">
        <v>293</v>
      </c>
      <c r="CX307" s="11" t="s">
        <v>247</v>
      </c>
      <c r="CY307" s="20">
        <v>219</v>
      </c>
      <c r="CZ307" s="36">
        <v>2</v>
      </c>
      <c r="DA307" s="36">
        <v>2</v>
      </c>
      <c r="DB307" s="36">
        <v>10</v>
      </c>
      <c r="DC307" s="36">
        <v>0</v>
      </c>
      <c r="DD307" s="36">
        <v>0</v>
      </c>
      <c r="DE307" s="36">
        <v>0</v>
      </c>
      <c r="DF307" s="36">
        <v>0</v>
      </c>
      <c r="DG307" s="36">
        <v>1</v>
      </c>
      <c r="DH307" s="37">
        <f>IF(DB307&gt;0,((DC307*0.125)+(DD307*0.25)+(DE307*0.25)+(DF307*1)+(DG307*1))/DB307,"")</f>
        <v>0.1</v>
      </c>
      <c r="DI307" s="35">
        <v>44894</v>
      </c>
      <c r="DJ307" s="20" t="s">
        <v>228</v>
      </c>
      <c r="DK307" s="20" t="s">
        <v>235</v>
      </c>
      <c r="DL307" s="20" t="s">
        <v>234</v>
      </c>
      <c r="DM307" s="20">
        <v>181</v>
      </c>
      <c r="DN307" s="20">
        <v>2</v>
      </c>
      <c r="DO307" s="20">
        <v>2</v>
      </c>
      <c r="DP307" s="20">
        <v>7</v>
      </c>
      <c r="DQ307" s="20">
        <v>0</v>
      </c>
      <c r="DR307" s="20">
        <v>1</v>
      </c>
      <c r="DS307" s="20">
        <v>0</v>
      </c>
      <c r="DT307" s="20">
        <v>2</v>
      </c>
      <c r="DU307" s="20">
        <v>0</v>
      </c>
      <c r="DV307" s="49" cm="1">
        <f t="array" ref="DV307">IF(AND(DI307:DP307&lt;&gt;""),((DQ307*0.125)+(DR307*0.25)+(DS307*0.25)+(DT307*1)+(DU307*1))/DP307,"")</f>
        <v>0.32142857142857145</v>
      </c>
      <c r="EA307" s="35" t="s">
        <v>232</v>
      </c>
      <c r="EB307" s="38" t="s">
        <v>2075</v>
      </c>
      <c r="EJ307"/>
      <c r="EK307"/>
      <c r="EL307"/>
      <c r="EM307"/>
      <c r="EN307"/>
      <c r="EO307"/>
      <c r="EP307"/>
      <c r="EQ307"/>
      <c r="ER307"/>
      <c r="ES307" s="34" t="str">
        <f>IF(EI307&lt;&gt;"",((EJ307*0.125)+((EK307+EL307+EM307+EN307+EO307)*0.25)+((EP307+EQ307+ER307)*1))/EI307,"")</f>
        <v/>
      </c>
      <c r="ET307" s="35">
        <v>45413</v>
      </c>
      <c r="EU307" s="20" t="s">
        <v>228</v>
      </c>
      <c r="EV307" s="20" t="s">
        <v>247</v>
      </c>
      <c r="EW307" s="20">
        <v>76</v>
      </c>
      <c r="EX307" s="20">
        <v>1</v>
      </c>
      <c r="EY307" s="20">
        <v>1</v>
      </c>
      <c r="EZ307" s="28">
        <v>6</v>
      </c>
      <c r="FA307" s="20">
        <v>0</v>
      </c>
      <c r="FB307" s="20">
        <v>0</v>
      </c>
      <c r="FC307" s="20">
        <v>0</v>
      </c>
      <c r="FD307" s="20">
        <v>4</v>
      </c>
      <c r="FE307" s="20">
        <v>0</v>
      </c>
      <c r="FF307" s="20">
        <v>0</v>
      </c>
      <c r="FG307" s="20">
        <v>0</v>
      </c>
      <c r="FH307" s="20">
        <v>0</v>
      </c>
      <c r="FI307" s="20">
        <v>0</v>
      </c>
      <c r="FJ307" s="34">
        <f>IF(EZ307&lt;&gt;"",((FA307*0.125)+((FB307+FC307+FD307+FE307+FF307)*0.25)+((FG307+FH307+FI307)*1))/EZ307,"")</f>
        <v>0.16666666666666666</v>
      </c>
      <c r="FK307" s="39">
        <v>33.956200000000003</v>
      </c>
      <c r="FL307" s="39">
        <v>-83.988399999999999</v>
      </c>
      <c r="FM307" s="39">
        <v>33.59437457617787</v>
      </c>
      <c r="FN307" s="39">
        <v>34.318025423822135</v>
      </c>
      <c r="FO307" s="39">
        <v>-84.424615521729208</v>
      </c>
      <c r="FP307" s="39">
        <v>-83.552184478270789</v>
      </c>
      <c r="FQ307" s="39">
        <v>33.232549152355737</v>
      </c>
      <c r="FR307" s="39">
        <v>34.679850847644268</v>
      </c>
      <c r="FS307" s="39">
        <v>-84.860831043458433</v>
      </c>
      <c r="FT307" s="39">
        <v>-83.115968956541565</v>
      </c>
      <c r="FU307" s="35">
        <v>45713</v>
      </c>
      <c r="FV307" s="20" t="s">
        <v>248</v>
      </c>
      <c r="FW307" s="20" t="s">
        <v>247</v>
      </c>
      <c r="FX307" s="20">
        <v>65</v>
      </c>
      <c r="FY307" s="20">
        <v>1</v>
      </c>
      <c r="FZ307" s="20">
        <v>1</v>
      </c>
      <c r="GA307" s="20">
        <v>5</v>
      </c>
      <c r="GB307" s="20">
        <v>0</v>
      </c>
      <c r="GC307" s="20">
        <v>0</v>
      </c>
      <c r="GD307" s="20">
        <v>2</v>
      </c>
      <c r="GE307" s="20">
        <v>1</v>
      </c>
      <c r="GF307" s="20">
        <v>0</v>
      </c>
      <c r="GG307" s="20">
        <v>0</v>
      </c>
      <c r="GH307" s="20">
        <v>0</v>
      </c>
      <c r="GI307" s="20">
        <v>0</v>
      </c>
      <c r="GJ307" s="20">
        <v>1</v>
      </c>
      <c r="GK307" s="46">
        <f>IF(GA307&lt;&gt;"",((GB307*0.125)+((GC307+GD307+GE307+GF307+GG307)*0.25)+((GH307+GI307+GJ307)*1))/GA307,"")</f>
        <v>0.35</v>
      </c>
      <c r="GL307" s="40">
        <v>45761</v>
      </c>
      <c r="GM307" s="40">
        <v>45792</v>
      </c>
      <c r="GN307" s="11" t="s">
        <v>237</v>
      </c>
      <c r="GO307" s="40">
        <v>45792</v>
      </c>
      <c r="GP307" s="20" t="s">
        <v>232</v>
      </c>
      <c r="GQ307" s="35">
        <v>45800</v>
      </c>
      <c r="HH307" s="34" t="str">
        <f>IF(GX307&lt;&gt;"",((GY307*0.125)+((GZ307+HA307+HB307+HC307+HD307)*0.25)+((HE307+HF307+HG307)*1))/GX307,"")</f>
        <v/>
      </c>
    </row>
    <row r="308" spans="1:216" ht="15" customHeight="1" x14ac:dyDescent="0.35">
      <c r="A308" s="11" t="s">
        <v>2076</v>
      </c>
      <c r="B308" s="12" t="s">
        <v>2077</v>
      </c>
      <c r="C308" s="40">
        <v>45670</v>
      </c>
      <c r="D308" s="43">
        <v>45797</v>
      </c>
      <c r="E308" s="11" t="s">
        <v>214</v>
      </c>
      <c r="F308" s="19" t="s">
        <v>2078</v>
      </c>
      <c r="G308" s="19" t="s">
        <v>2026</v>
      </c>
      <c r="H308" s="11" t="s">
        <v>1484</v>
      </c>
      <c r="I308" s="42">
        <v>30269</v>
      </c>
      <c r="J308" s="17">
        <v>39481</v>
      </c>
      <c r="K308" s="18">
        <f ca="1">IF(A308&lt;&gt;"",RANDBETWEEN(1,2000)," ")</f>
        <v>1285</v>
      </c>
      <c r="L308" s="17" cm="1">
        <f t="array" ref="L308">IF(A308&lt;&gt;"",SUMPRODUCT(($E$2:$E$1303="Active") * (FK308 &gt;= $FM$2:$FM$1303) * (FK308 &lt;= $FN$2:$FN$1303) * (FL308 &gt;= $FO$2:$FO$1303) * (FL308 &lt;= $FP$2:$FP$1303)),"")</f>
        <v>3</v>
      </c>
      <c r="M308" s="17" cm="1">
        <f t="array" ref="M308">IF(A308&lt;&gt;"",SUMPRODUCT(($E$2:$E$1303="Active") * (FK308 &gt;= $FQ$2:$FQ$1303) * (FK308 &lt;= $FR$2:$FR$1303) * (FL308 &gt;= $FS$2:$FS$1303) * (FL308 &lt;= $FT$2:$FT$1303)),"")</f>
        <v>13</v>
      </c>
      <c r="N308" s="11" t="s">
        <v>218</v>
      </c>
      <c r="O308" s="11" t="s">
        <v>242</v>
      </c>
      <c r="P308" s="19" t="s">
        <v>2079</v>
      </c>
      <c r="Q308" s="11" t="s">
        <v>2080</v>
      </c>
      <c r="R308" s="19" t="s">
        <v>2081</v>
      </c>
      <c r="S308" s="11" t="s">
        <v>223</v>
      </c>
      <c r="T308" s="20" t="s">
        <v>224</v>
      </c>
      <c r="AA308" s="48" t="s">
        <v>394</v>
      </c>
      <c r="AB308" s="23">
        <v>46022.604166666664</v>
      </c>
      <c r="AC308" s="24">
        <v>46023</v>
      </c>
      <c r="AI308" s="26">
        <v>1125</v>
      </c>
      <c r="AN308" s="27">
        <f>IF(COUNT(DV308,ES308,FJ308,GK308,HH308)&gt;0,AVERAGE(DV308,ES308,FJ308,GK308,HH308),"")</f>
        <v>2.5000000000000001E-2</v>
      </c>
      <c r="AO308" s="28">
        <f>IF((E308&lt;&gt;""),COUNTA(AP308:BW308)+COUNTIF(T308,"No"),"")</f>
        <v>0</v>
      </c>
      <c r="EA308" s="35" t="s">
        <v>232</v>
      </c>
      <c r="FK308" s="39">
        <v>33.390810999999999</v>
      </c>
      <c r="FL308" s="39">
        <v>-84.572608000000002</v>
      </c>
      <c r="FM308" s="39">
        <v>33.028985576177867</v>
      </c>
      <c r="FN308" s="39">
        <v>33.752636423822132</v>
      </c>
      <c r="FO308" s="39">
        <v>-85.005965004789957</v>
      </c>
      <c r="FP308" s="39">
        <v>-84.139250995210048</v>
      </c>
      <c r="FQ308" s="39">
        <v>32.667160152355734</v>
      </c>
      <c r="FR308" s="39">
        <v>34.114461847644264</v>
      </c>
      <c r="FS308" s="39">
        <v>-85.439322009579897</v>
      </c>
      <c r="FT308" s="39">
        <v>-83.705893990420108</v>
      </c>
      <c r="FU308" s="35">
        <v>45965</v>
      </c>
      <c r="FV308" s="20" t="s">
        <v>248</v>
      </c>
      <c r="FW308" s="20" t="s">
        <v>234</v>
      </c>
      <c r="FX308" s="20">
        <v>484</v>
      </c>
      <c r="FY308" s="20">
        <v>5</v>
      </c>
      <c r="FZ308" s="20">
        <v>5</v>
      </c>
      <c r="GA308" s="20">
        <v>25</v>
      </c>
      <c r="GB308" s="20">
        <v>0</v>
      </c>
      <c r="GC308" s="20">
        <v>0</v>
      </c>
      <c r="GD308" s="20">
        <v>0</v>
      </c>
      <c r="GE308" s="20">
        <v>1</v>
      </c>
      <c r="GF308" s="20">
        <v>0</v>
      </c>
      <c r="GG308" s="20">
        <v>0</v>
      </c>
      <c r="GH308" s="20">
        <v>0</v>
      </c>
      <c r="GI308" s="20">
        <v>0</v>
      </c>
      <c r="GJ308" s="20">
        <v>1</v>
      </c>
      <c r="GK308" s="34">
        <f>IF(GA308&lt;&gt;"",((GB308*0.125)+((GC308+GD308+GE308+GF308+GG308)*0.25)+((GH308+GI308+GJ308)*1))/GA308,"")</f>
        <v>0.05</v>
      </c>
      <c r="GL308" s="40">
        <v>45758</v>
      </c>
      <c r="GM308" s="40">
        <v>45789</v>
      </c>
      <c r="GN308" s="11" t="s">
        <v>237</v>
      </c>
      <c r="GO308" s="40">
        <v>45789</v>
      </c>
      <c r="GP308" s="20" t="s">
        <v>232</v>
      </c>
      <c r="GQ308" s="35">
        <v>45793</v>
      </c>
      <c r="GR308" s="35">
        <v>46086</v>
      </c>
      <c r="GS308" s="20" t="s">
        <v>248</v>
      </c>
      <c r="GT308" s="20" t="s">
        <v>247</v>
      </c>
      <c r="GU308" s="20">
        <v>642</v>
      </c>
      <c r="GV308" s="20">
        <v>7</v>
      </c>
      <c r="GW308" s="20">
        <v>5</v>
      </c>
      <c r="GX308" s="20">
        <v>25</v>
      </c>
      <c r="GY308" s="20">
        <v>0</v>
      </c>
      <c r="GZ308" s="20">
        <v>0</v>
      </c>
      <c r="HA308" s="20">
        <v>0</v>
      </c>
      <c r="HB308" s="20">
        <v>0</v>
      </c>
      <c r="HC308" s="20">
        <v>0</v>
      </c>
      <c r="HD308" s="20">
        <v>0</v>
      </c>
      <c r="HE308" s="20">
        <v>0</v>
      </c>
      <c r="HF308" s="20">
        <v>0</v>
      </c>
      <c r="HG308" s="20">
        <v>0</v>
      </c>
      <c r="HH308" s="34">
        <f>IF(GX308&lt;&gt;"",((GY308*0.125)+((GZ308+HA308+HB308+HC308+HD308)*0.25)+((HE308+HF308+HG308)*1))/GX308,"")</f>
        <v>0</v>
      </c>
    </row>
    <row r="309" spans="1:216" ht="15" customHeight="1" x14ac:dyDescent="0.35">
      <c r="A309" s="11" t="s">
        <v>2082</v>
      </c>
      <c r="B309" s="12" t="s">
        <v>2083</v>
      </c>
      <c r="C309" s="40">
        <v>45883</v>
      </c>
      <c r="E309" s="11" t="s">
        <v>214</v>
      </c>
      <c r="F309" s="19" t="s">
        <v>2084</v>
      </c>
      <c r="G309" s="19" t="s">
        <v>1548</v>
      </c>
      <c r="H309" s="11" t="s">
        <v>1484</v>
      </c>
      <c r="I309" s="42">
        <v>31405</v>
      </c>
      <c r="J309" s="17">
        <v>38069</v>
      </c>
      <c r="K309" s="18">
        <f ca="1">IF(A309&lt;&gt;"",RANDBETWEEN(1,2000)," ")</f>
        <v>1537</v>
      </c>
      <c r="L309" s="20" cm="1">
        <f t="array" ref="L309">IF(A309&lt;&gt;"",SUMPRODUCT(($E$2:$E$1303="Active") * (FK309 &gt;= $FM$2:$FM$1303) * (FK309 &lt;= $FN$2:$FN$1303) * (FL309 &gt;= $FO$2:$FO$1303) * (FL309 &lt;= $FP$2:$FP$1303)),"")</f>
        <v>3</v>
      </c>
      <c r="M309" s="20" cm="1">
        <f t="array" ref="M309">IF(A309&lt;&gt;"",SUMPRODUCT(($E$2:$E$1303="Active") * (FK309 &gt;= $FQ$2:$FQ$1303) * (FK309 &lt;= $FR$2:$FR$1303) * (FL309 &gt;= $FS$2:$FS$1303) * (FL309 &lt;= $FT$2:$FT$1303)),"")</f>
        <v>4</v>
      </c>
      <c r="N309" s="11" t="s">
        <v>218</v>
      </c>
      <c r="O309" s="11" t="s">
        <v>316</v>
      </c>
      <c r="P309" s="19" t="s">
        <v>1485</v>
      </c>
      <c r="Q309" s="11" t="s">
        <v>2085</v>
      </c>
      <c r="R309" s="19" t="s">
        <v>2086</v>
      </c>
      <c r="S309" s="11" t="s">
        <v>223</v>
      </c>
      <c r="T309" s="20" t="s">
        <v>224</v>
      </c>
      <c r="AA309" s="48">
        <v>2027</v>
      </c>
      <c r="AB309" s="23">
        <v>46014.548611111109</v>
      </c>
      <c r="AC309" s="24">
        <v>46023</v>
      </c>
      <c r="AI309" s="26">
        <v>91</v>
      </c>
      <c r="AN309" s="27" t="str">
        <f>IF(COUNT(DV309,ES309,FJ309,GK309,HH309)&gt;0,AVERAGE(DV309,ES309,FJ309,GK309,HH309),"")</f>
        <v/>
      </c>
      <c r="AO309" s="28">
        <f>IF((E309&lt;&gt;""),COUNTA(AP309:BW309)+COUNTIF(T309,"No"),"")</f>
        <v>0</v>
      </c>
      <c r="FK309" s="54">
        <v>32.036444000000003</v>
      </c>
      <c r="FL309" s="54">
        <v>-81.168403999999995</v>
      </c>
      <c r="FM309" s="54">
        <v>31.674618576177899</v>
      </c>
      <c r="FN309" s="54">
        <v>32.3982694238221</v>
      </c>
      <c r="FO309" s="54">
        <v>-81.5952304580223</v>
      </c>
      <c r="FP309" s="54">
        <v>-80.741577541977705</v>
      </c>
      <c r="FQ309" s="54">
        <v>31.312793152355699</v>
      </c>
      <c r="FR309" s="54">
        <v>32.760094847644297</v>
      </c>
      <c r="FS309" s="54">
        <v>-82.022056916044605</v>
      </c>
      <c r="FT309" s="54">
        <v>-80.3147510839554</v>
      </c>
      <c r="GK309" s="34" t="str">
        <f>IF(GA309&lt;&gt;"",((GB309*0.125)+((GC309+GD309+GE309+GF309+GG309)*0.25)+((GH309+GI309+GJ309)*1))/GA309,"")</f>
        <v/>
      </c>
      <c r="GP309" s="20" t="s">
        <v>232</v>
      </c>
      <c r="HH309" s="34" t="str">
        <f>IF(GX309&lt;&gt;"",((GY309*0.125)+((GZ309+HA309+HB309+HC309+HD309)*0.25)+((HE309+HF309+HG309)*1))/GX309,"")</f>
        <v/>
      </c>
    </row>
    <row r="310" spans="1:216" ht="15" customHeight="1" x14ac:dyDescent="0.35">
      <c r="A310" s="11" t="s">
        <v>2087</v>
      </c>
      <c r="B310" s="12" t="s">
        <v>2088</v>
      </c>
      <c r="C310" s="40">
        <v>45923</v>
      </c>
      <c r="E310" s="11" t="s">
        <v>214</v>
      </c>
      <c r="F310" s="19" t="s">
        <v>2089</v>
      </c>
      <c r="G310" s="19" t="s">
        <v>1499</v>
      </c>
      <c r="H310" s="11" t="s">
        <v>1484</v>
      </c>
      <c r="I310" s="42">
        <v>31220</v>
      </c>
      <c r="J310" s="17">
        <v>14984</v>
      </c>
      <c r="K310" s="18">
        <f ca="1">IF(A310&lt;&gt;"",RANDBETWEEN(1,2000)," ")</f>
        <v>327</v>
      </c>
      <c r="L310" s="17" cm="1">
        <f t="array" ref="L310">IF(A310&lt;&gt;"",SUMPRODUCT(($E$2:$E$1303="Active") * (FK310 &gt;= $FM$2:$FM$1303) * (FK310 &lt;= $FN$2:$FN$1303) * (FL310 &gt;= $FO$2:$FO$1303) * (FL310 &lt;= $FP$2:$FP$1303)),"")</f>
        <v>3</v>
      </c>
      <c r="M310" s="17" cm="1">
        <f t="array" ref="M310">IF(A310&lt;&gt;"",SUMPRODUCT(($E$2:$E$1303="Active") * (FK310 &gt;= $FQ$2:$FQ$1303) * (FK310 &lt;= $FR$2:$FR$1303) * (FL310 &gt;= $FS$2:$FS$1303) * (FL310 &lt;= $FT$2:$FT$1303)),"")</f>
        <v>6</v>
      </c>
      <c r="N310" s="11" t="s">
        <v>218</v>
      </c>
      <c r="O310" s="11" t="s">
        <v>316</v>
      </c>
      <c r="P310" s="19" t="s">
        <v>1485</v>
      </c>
      <c r="Q310" s="11" t="s">
        <v>2085</v>
      </c>
      <c r="R310" s="19" t="s">
        <v>2086</v>
      </c>
      <c r="S310" s="11" t="s">
        <v>224</v>
      </c>
      <c r="T310" s="20" t="s">
        <v>224</v>
      </c>
      <c r="AA310" s="48">
        <v>2027</v>
      </c>
      <c r="AB310" s="23">
        <v>46022.552083333336</v>
      </c>
      <c r="AC310" s="24">
        <v>46023</v>
      </c>
      <c r="AI310" s="26">
        <v>125</v>
      </c>
      <c r="AN310" s="27" t="str">
        <f>IF(COUNT(DV310,ES310,FJ310,GK310,HH310)&gt;0,AVERAGE(DV310,ES310,FJ310,GK310,HH310),"")</f>
        <v/>
      </c>
      <c r="AO310" s="28">
        <f>IF((E310&lt;&gt;""),COUNTA(AP310:BW310)+COUNTIF(T310,"No"),"")</f>
        <v>0</v>
      </c>
      <c r="FK310" s="54">
        <v>32.879412000000002</v>
      </c>
      <c r="FL310" s="54">
        <v>-83.816169000000002</v>
      </c>
      <c r="FM310" s="54">
        <v>32.517586576177898</v>
      </c>
      <c r="FN310" s="54">
        <v>33.241237423822099</v>
      </c>
      <c r="FO310" s="54">
        <v>-84.247008445416498</v>
      </c>
      <c r="FP310" s="54">
        <v>-83.385329554583507</v>
      </c>
      <c r="FQ310" s="54">
        <v>32.155761152355701</v>
      </c>
      <c r="FR310" s="54">
        <v>33.603062847644303</v>
      </c>
      <c r="FS310" s="54">
        <v>-84.677847890833107</v>
      </c>
      <c r="FT310" s="54">
        <v>-82.954490109166898</v>
      </c>
      <c r="GK310" s="34" t="str">
        <f>IF(GA310&lt;&gt;"",((GB310*0.125)+((GC310+GD310+GE310+GF310+GG310)*0.25)+((GH310+GI310+GJ310)*1))/GA310,"")</f>
        <v/>
      </c>
      <c r="GP310" s="20" t="s">
        <v>316</v>
      </c>
      <c r="GQ310" s="35" t="s">
        <v>323</v>
      </c>
      <c r="HH310" s="34" t="str">
        <f>IF(GX310&lt;&gt;"",((GY310*0.125)+((GZ310+HA310+HB310+HC310+HD310)*0.25)+((HE310+HF310+HG310)*1))/GX310,"")</f>
        <v/>
      </c>
    </row>
    <row r="311" spans="1:216" ht="15" customHeight="1" x14ac:dyDescent="0.35">
      <c r="A311" s="11" t="s">
        <v>2090</v>
      </c>
      <c r="B311" s="12" t="s">
        <v>2091</v>
      </c>
      <c r="C311" s="13">
        <v>43009</v>
      </c>
      <c r="D311" s="13"/>
      <c r="E311" s="14" t="s">
        <v>214</v>
      </c>
      <c r="F311" s="15" t="s">
        <v>2092</v>
      </c>
      <c r="G311" s="15" t="s">
        <v>2093</v>
      </c>
      <c r="H311" s="14" t="s">
        <v>2094</v>
      </c>
      <c r="I311" s="16">
        <v>96913</v>
      </c>
      <c r="J311" s="17">
        <v>0</v>
      </c>
      <c r="K311" s="18">
        <f ca="1">IF(A311&lt;&gt;"",RANDBETWEEN(1,2000)," ")</f>
        <v>344</v>
      </c>
      <c r="L311" s="17" cm="1">
        <f t="array" ref="L311">IF(A311&lt;&gt;"",SUMPRODUCT(($E$2:$E$1303="Active") * (FK311 &gt;= $FM$2:$FM$1303) * (FK311 &lt;= $FN$2:$FN$1303) * (FL311 &gt;= $FO$2:$FO$1303) * (FL311 &lt;= $FP$2:$FP$1303)),"")</f>
        <v>1</v>
      </c>
      <c r="M311" s="17" cm="1">
        <f t="array" ref="M311">IF(A311&lt;&gt;"",SUMPRODUCT(($E$2:$E$1303="Active") * (FK311 &gt;= $FQ$2:$FQ$1303) * (FK311 &lt;= $FR$2:$FR$1303) * (FL311 &gt;= $FS$2:$FS$1303) * (FL311 &lt;= $FT$2:$FT$1303)),"")</f>
        <v>1</v>
      </c>
      <c r="N311" s="14" t="s">
        <v>287</v>
      </c>
      <c r="O311" s="14" t="s">
        <v>219</v>
      </c>
      <c r="P311" s="15" t="s">
        <v>2095</v>
      </c>
      <c r="Q311" s="14" t="s">
        <v>2096</v>
      </c>
      <c r="R311" s="15" t="s">
        <v>2097</v>
      </c>
      <c r="S311" s="14" t="s">
        <v>224</v>
      </c>
      <c r="T311" s="20" t="s">
        <v>224</v>
      </c>
      <c r="U311" s="21"/>
      <c r="V311" s="22" t="s">
        <v>224</v>
      </c>
      <c r="W311" s="22"/>
      <c r="X311" s="22"/>
      <c r="Y311" s="22" t="s">
        <v>224</v>
      </c>
      <c r="Z311" s="22"/>
      <c r="AA311" s="22" t="s">
        <v>363</v>
      </c>
      <c r="AB311" s="43">
        <v>45927.416666666664</v>
      </c>
      <c r="AC311" s="24">
        <v>46023</v>
      </c>
      <c r="AD311" s="25">
        <v>32</v>
      </c>
      <c r="AE311" s="25">
        <v>68</v>
      </c>
      <c r="AF311" s="26">
        <v>183</v>
      </c>
      <c r="AG311" s="20">
        <v>159</v>
      </c>
      <c r="AH311" s="22">
        <v>119</v>
      </c>
      <c r="AI311" s="26">
        <v>117</v>
      </c>
      <c r="AN311" s="27">
        <f>IF(COUNT(DV311,ES311,FJ311,GK311,HH311)&gt;0,AVERAGE(DV311,ES311,FJ311,GK311,HH311),"")</f>
        <v>0</v>
      </c>
      <c r="AO311" s="28">
        <f>IF((E311&lt;&gt;""),COUNTA(AP311:BW311)+COUNTIF(T311,"No"),"")</f>
        <v>0</v>
      </c>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c r="BO311" s="29"/>
      <c r="BP311" s="29"/>
      <c r="BQ311" s="29"/>
      <c r="BR311" s="29"/>
      <c r="BS311" s="29"/>
      <c r="BT311" s="29"/>
      <c r="BU311" s="29"/>
      <c r="BV311" s="29"/>
      <c r="BW311" s="29"/>
      <c r="BX311" s="30"/>
      <c r="BY311" s="30"/>
      <c r="BZ311" s="14"/>
      <c r="CA311" s="30"/>
      <c r="CB311" s="14" t="s">
        <v>227</v>
      </c>
      <c r="CC311" s="31">
        <v>43991</v>
      </c>
      <c r="CD311" s="32" t="s">
        <v>226</v>
      </c>
      <c r="CE311" s="33" t="s">
        <v>282</v>
      </c>
      <c r="CF311" s="33" t="s">
        <v>247</v>
      </c>
      <c r="CG311" s="29">
        <v>41</v>
      </c>
      <c r="CH311" s="29">
        <v>1</v>
      </c>
      <c r="CI311" s="29">
        <v>1</v>
      </c>
      <c r="CJ311" s="29">
        <v>5</v>
      </c>
      <c r="CK311" s="29">
        <v>0</v>
      </c>
      <c r="CL311" s="29">
        <v>0</v>
      </c>
      <c r="CM311" s="29">
        <v>3</v>
      </c>
      <c r="CN311" s="53">
        <f>IF(CJ311&gt;0,((CK311*0.125)+(CL311*0.25)+(CM311*1))/CJ311,"")</f>
        <v>0.6</v>
      </c>
      <c r="CR311" s="35"/>
      <c r="CS311" s="20" t="s">
        <v>232</v>
      </c>
      <c r="CU311" s="35">
        <v>44440</v>
      </c>
      <c r="CV311" s="20" t="s">
        <v>228</v>
      </c>
      <c r="CW311" s="20" t="s">
        <v>233</v>
      </c>
      <c r="CX311" s="11" t="s">
        <v>234</v>
      </c>
      <c r="CY311" s="20">
        <v>22</v>
      </c>
      <c r="CZ311" s="36">
        <v>1</v>
      </c>
      <c r="DA311" s="36">
        <v>1</v>
      </c>
      <c r="DB311" s="36">
        <v>5</v>
      </c>
      <c r="DC311" s="36">
        <v>0</v>
      </c>
      <c r="DD311" s="36">
        <v>0</v>
      </c>
      <c r="DE311" s="36">
        <v>0</v>
      </c>
      <c r="DF311" s="36">
        <v>0</v>
      </c>
      <c r="DG311" s="36">
        <v>0</v>
      </c>
      <c r="DH311" s="37">
        <f>IF(DB311&gt;0,((DC311*0.125)+(DD311*0.25)+(DE311*0.25)+(DF311*1)+(DG311*1))/DB311,"")</f>
        <v>0</v>
      </c>
      <c r="DI311" s="35">
        <v>44896</v>
      </c>
      <c r="DJ311" s="20" t="s">
        <v>228</v>
      </c>
      <c r="DK311" s="20" t="s">
        <v>235</v>
      </c>
      <c r="DL311" s="20" t="s">
        <v>234</v>
      </c>
      <c r="DM311" s="20">
        <v>43</v>
      </c>
      <c r="DN311" s="20">
        <v>1</v>
      </c>
      <c r="DO311" s="20">
        <v>1</v>
      </c>
      <c r="DP311" s="20">
        <v>5</v>
      </c>
      <c r="DQ311" s="20">
        <v>0</v>
      </c>
      <c r="DR311" s="20">
        <v>0</v>
      </c>
      <c r="DS311" s="20">
        <v>0</v>
      </c>
      <c r="DT311" s="20">
        <v>0</v>
      </c>
      <c r="DU311" s="20">
        <v>0</v>
      </c>
      <c r="DV311" s="37" cm="1">
        <f t="array" ref="DV311">IF(AND(DI311:DP311&lt;&gt;""),((DQ311*0.125)+(DR311*0.25)+(DS311*0.25)+(DT311*1)+(DU311*1))/DP311,"")</f>
        <v>0</v>
      </c>
      <c r="DW311" s="35">
        <v>45210</v>
      </c>
      <c r="DX311" s="35">
        <v>45219</v>
      </c>
      <c r="DY311" s="20" t="s">
        <v>237</v>
      </c>
      <c r="DZ311" s="35">
        <v>45219</v>
      </c>
      <c r="EA311" s="35" t="s">
        <v>232</v>
      </c>
      <c r="EB311" s="38">
        <v>45219</v>
      </c>
      <c r="EC311" s="35">
        <v>45290</v>
      </c>
      <c r="ED311" s="20" t="s">
        <v>228</v>
      </c>
      <c r="EE311" s="20" t="s">
        <v>247</v>
      </c>
      <c r="EF311" s="20">
        <v>140</v>
      </c>
      <c r="EG311" s="20">
        <v>1</v>
      </c>
      <c r="EH311" s="20">
        <v>1</v>
      </c>
      <c r="EI311" s="20">
        <v>5</v>
      </c>
      <c r="EJ311" s="20">
        <v>0</v>
      </c>
      <c r="EK311" s="20">
        <v>0</v>
      </c>
      <c r="EL311" s="20">
        <v>0</v>
      </c>
      <c r="EM311" s="20">
        <v>0</v>
      </c>
      <c r="EN311" s="20">
        <v>0</v>
      </c>
      <c r="EO311" s="20">
        <v>0</v>
      </c>
      <c r="EP311" s="20">
        <v>0</v>
      </c>
      <c r="EQ311" s="20">
        <v>0</v>
      </c>
      <c r="ER311" s="20">
        <v>0</v>
      </c>
      <c r="ES311" s="34">
        <f>IF(EI311&lt;&gt;"",((EJ311*0.125)+((EK311+EL311+EM311+EN311+EO311)*0.25)+((EP311+EQ311+ER311)*1))/EI311,"")</f>
        <v>0</v>
      </c>
      <c r="ET311" s="35">
        <v>45580</v>
      </c>
      <c r="EU311" s="20" t="s">
        <v>248</v>
      </c>
      <c r="EV311" s="20" t="s">
        <v>234</v>
      </c>
      <c r="EW311" s="20">
        <v>65</v>
      </c>
      <c r="EX311" s="20">
        <v>1</v>
      </c>
      <c r="EY311" s="20">
        <v>1</v>
      </c>
      <c r="EZ311" s="20">
        <v>5</v>
      </c>
      <c r="FA311" s="20">
        <v>0</v>
      </c>
      <c r="FB311" s="20">
        <v>0</v>
      </c>
      <c r="FC311" s="20">
        <v>0</v>
      </c>
      <c r="FD311" s="20">
        <v>0</v>
      </c>
      <c r="FE311" s="20">
        <v>0</v>
      </c>
      <c r="FF311" s="20">
        <v>0</v>
      </c>
      <c r="FG311" s="20">
        <v>0</v>
      </c>
      <c r="FH311" s="20">
        <v>0</v>
      </c>
      <c r="FI311" s="20">
        <v>0</v>
      </c>
      <c r="FJ311" s="34">
        <f>IF(EZ311&lt;&gt;"",((FA311*0.125)+((FB311+FC311+FD311+FE311+FF311)*0.25)+((FG311+FH311+FI311)*1))/EZ311,"")</f>
        <v>0</v>
      </c>
      <c r="FK311" s="39">
        <v>13.4686</v>
      </c>
      <c r="FL311" s="39">
        <v>144.7989</v>
      </c>
      <c r="FM311" s="39">
        <v>13.106774576177868</v>
      </c>
      <c r="FN311" s="39">
        <v>13.830425423822133</v>
      </c>
      <c r="FO311" s="39">
        <v>144.42684213290323</v>
      </c>
      <c r="FP311" s="39">
        <v>145.17095786709677</v>
      </c>
      <c r="FQ311" s="39">
        <v>12.744949152355735</v>
      </c>
      <c r="FR311" s="39">
        <v>14.192250847644265</v>
      </c>
      <c r="FS311" s="39">
        <v>144.05478426580646</v>
      </c>
      <c r="FT311" s="39">
        <v>145.54301573419355</v>
      </c>
      <c r="FU311" s="35">
        <v>45925</v>
      </c>
      <c r="FV311" s="20" t="s">
        <v>248</v>
      </c>
      <c r="FW311" s="20" t="s">
        <v>295</v>
      </c>
      <c r="FX311" s="20">
        <v>74</v>
      </c>
      <c r="FY311" s="20">
        <v>2</v>
      </c>
      <c r="FZ311" s="20">
        <v>2</v>
      </c>
      <c r="GA311" s="20">
        <v>7</v>
      </c>
      <c r="GB311" s="20">
        <v>0</v>
      </c>
      <c r="GC311" s="20">
        <v>0</v>
      </c>
      <c r="GD311" s="20">
        <v>0</v>
      </c>
      <c r="GE311" s="20">
        <v>0</v>
      </c>
      <c r="GF311" s="20">
        <v>0</v>
      </c>
      <c r="GG311" s="20">
        <v>0</v>
      </c>
      <c r="GH311" s="20">
        <v>0</v>
      </c>
      <c r="GI311" s="20">
        <v>0</v>
      </c>
      <c r="GJ311" s="20">
        <v>0</v>
      </c>
      <c r="GK311" s="34">
        <f>IF(GA311&lt;&gt;"",((GB311*0.125)+((GC311+GD311+GE311+GF311+GG311)*0.25)+((GH311+GI311+GJ311)*1))/GA311,"")</f>
        <v>0</v>
      </c>
      <c r="GP311" s="20" t="s">
        <v>232</v>
      </c>
      <c r="HH311" s="34" t="str">
        <f>IF(GX311&lt;&gt;"",((GY311*0.125)+((GZ311+HA311+HB311+HC311+HD311)*0.25)+((HE311+HF311+HG311)*1))/GX311,"")</f>
        <v/>
      </c>
    </row>
    <row r="312" spans="1:216" ht="15" customHeight="1" x14ac:dyDescent="0.35">
      <c r="A312" s="11" t="s">
        <v>2098</v>
      </c>
      <c r="B312" s="12" t="s">
        <v>2099</v>
      </c>
      <c r="C312" s="13">
        <v>43829</v>
      </c>
      <c r="D312" s="13"/>
      <c r="E312" s="14" t="s">
        <v>214</v>
      </c>
      <c r="F312" s="15" t="s">
        <v>2100</v>
      </c>
      <c r="G312" s="15" t="s">
        <v>2101</v>
      </c>
      <c r="H312" s="14" t="s">
        <v>2102</v>
      </c>
      <c r="I312" s="16">
        <v>96814</v>
      </c>
      <c r="J312" s="17">
        <v>24870</v>
      </c>
      <c r="K312" s="18">
        <f ca="1">IF(A312&lt;&gt;"",RANDBETWEEN(1,2000)," ")</f>
        <v>1020</v>
      </c>
      <c r="L312" s="17" cm="1">
        <f t="array" ref="L312">IF(A312&lt;&gt;"",SUMPRODUCT(($E$2:$E$1303="Active") * (FK312 &gt;= $FM$2:$FM$1303) * (FK312 &lt;= $FN$2:$FN$1303) * (FL312 &gt;= $FO$2:$FO$1303) * (FL312 &lt;= $FP$2:$FP$1303)),"")</f>
        <v>2</v>
      </c>
      <c r="M312" s="17" cm="1">
        <f t="array" ref="M312">IF(A312&lt;&gt;"",SUMPRODUCT(($E$2:$E$1303="Active") * (FK312 &gt;= $FQ$2:$FQ$1303) * (FK312 &lt;= $FR$2:$FR$1303) * (FL312 &gt;= $FS$2:$FS$1303) * (FL312 &lt;= $FT$2:$FT$1303)),"")</f>
        <v>2</v>
      </c>
      <c r="N312" s="14" t="s">
        <v>218</v>
      </c>
      <c r="O312" s="14" t="s">
        <v>316</v>
      </c>
      <c r="P312" s="15" t="s">
        <v>784</v>
      </c>
      <c r="Q312" s="14" t="s">
        <v>785</v>
      </c>
      <c r="R312" s="15" t="s">
        <v>786</v>
      </c>
      <c r="S312" s="14" t="s">
        <v>223</v>
      </c>
      <c r="T312" s="20" t="s">
        <v>224</v>
      </c>
      <c r="U312" s="21"/>
      <c r="V312" s="22"/>
      <c r="W312" s="22"/>
      <c r="X312" s="22"/>
      <c r="Y312" s="22"/>
      <c r="Z312" s="22"/>
      <c r="AA312" s="48">
        <v>2024</v>
      </c>
      <c r="AB312" s="43">
        <v>46022.479166666664</v>
      </c>
      <c r="AC312" s="24">
        <v>46023</v>
      </c>
      <c r="AD312" s="25">
        <v>321</v>
      </c>
      <c r="AE312" s="25">
        <v>368</v>
      </c>
      <c r="AF312" s="26">
        <v>230</v>
      </c>
      <c r="AG312" s="20">
        <v>329</v>
      </c>
      <c r="AH312" s="22">
        <v>737</v>
      </c>
      <c r="AI312" s="26">
        <v>589</v>
      </c>
      <c r="AN312" s="27">
        <f>IF(COUNT(DV312,ES312,FJ312,GK312,HH312)&gt;0,AVERAGE(DV312,ES312,FJ312,GK312,HH312),"")</f>
        <v>7.2954545454545466E-2</v>
      </c>
      <c r="AO312" s="28">
        <f>IF((E312&lt;&gt;""),COUNTA(AP312:BW312)+COUNTIF(T312,"No"),"")</f>
        <v>0</v>
      </c>
      <c r="AP312" s="29"/>
      <c r="AQ312" s="29"/>
      <c r="AR312" s="29"/>
      <c r="AS312" s="29"/>
      <c r="AT312" s="29"/>
      <c r="AU312" s="29"/>
      <c r="AV312" s="29"/>
      <c r="AW312" s="29"/>
      <c r="AX312" s="29"/>
      <c r="AY312" s="29"/>
      <c r="AZ312" s="29"/>
      <c r="BA312" s="29"/>
      <c r="BB312" s="29"/>
      <c r="BC312" s="29"/>
      <c r="BD312" s="29"/>
      <c r="BE312" s="29"/>
      <c r="BF312" s="29"/>
      <c r="BG312" s="29"/>
      <c r="BH312" s="29"/>
      <c r="BI312" s="29"/>
      <c r="BJ312" s="29"/>
      <c r="BK312" s="29"/>
      <c r="BL312" s="29"/>
      <c r="BM312" s="29"/>
      <c r="BN312" s="29"/>
      <c r="BO312" s="29"/>
      <c r="BP312" s="29"/>
      <c r="BQ312" s="29"/>
      <c r="BR312" s="29"/>
      <c r="BS312" s="29"/>
      <c r="BT312" s="29"/>
      <c r="BU312" s="29"/>
      <c r="BV312" s="29"/>
      <c r="BW312" s="29"/>
      <c r="BX312" s="30">
        <v>44154</v>
      </c>
      <c r="BY312" s="30">
        <v>44154</v>
      </c>
      <c r="BZ312" s="14" t="s">
        <v>248</v>
      </c>
      <c r="CA312" s="30">
        <v>44167</v>
      </c>
      <c r="CB312" s="14" t="s">
        <v>316</v>
      </c>
      <c r="CC312" s="31">
        <v>44175</v>
      </c>
      <c r="CD312" s="32" t="s">
        <v>228</v>
      </c>
      <c r="CE312" s="33" t="s">
        <v>320</v>
      </c>
      <c r="CF312" s="33" t="s">
        <v>321</v>
      </c>
      <c r="CG312" s="29">
        <v>100</v>
      </c>
      <c r="CH312" s="29">
        <v>10</v>
      </c>
      <c r="CI312" s="29">
        <v>4</v>
      </c>
      <c r="CJ312" s="29">
        <v>4</v>
      </c>
      <c r="CK312" s="29">
        <v>0</v>
      </c>
      <c r="CL312" s="29">
        <v>1</v>
      </c>
      <c r="CM312" s="29">
        <v>0</v>
      </c>
      <c r="CN312" s="34">
        <f>IF(CJ312&gt;0,((CK312*0.125)+(CL312*0.25)+(CM312*1))/CJ312,"")</f>
        <v>6.25E-2</v>
      </c>
      <c r="CO312" s="35">
        <v>44265</v>
      </c>
      <c r="CP312" s="35">
        <v>44266</v>
      </c>
      <c r="CQ312" s="20" t="s">
        <v>322</v>
      </c>
      <c r="CR312" s="35">
        <v>44266</v>
      </c>
      <c r="CS312" s="20" t="s">
        <v>316</v>
      </c>
      <c r="CT312" s="35" t="s">
        <v>323</v>
      </c>
      <c r="CU312" s="35">
        <v>44516</v>
      </c>
      <c r="CV312" s="11" t="s">
        <v>248</v>
      </c>
      <c r="CW312" s="20" t="s">
        <v>324</v>
      </c>
      <c r="CX312" s="11" t="s">
        <v>325</v>
      </c>
      <c r="CY312" s="20">
        <v>183</v>
      </c>
      <c r="CZ312" s="36">
        <v>4</v>
      </c>
      <c r="DA312" s="36">
        <v>4</v>
      </c>
      <c r="DB312" s="36">
        <v>17</v>
      </c>
      <c r="DC312" s="36">
        <v>0</v>
      </c>
      <c r="DD312" s="36">
        <v>1</v>
      </c>
      <c r="DE312" s="36">
        <v>1</v>
      </c>
      <c r="DF312" s="36">
        <v>2</v>
      </c>
      <c r="DG312" s="36">
        <v>0</v>
      </c>
      <c r="DH312" s="37">
        <f>IF(DB312&lt;&gt;"",((DC312*0.125)+(DD312*0.25)+(DE312*0.25)+(DF312*1)+(DG312*1))/DB312,"")</f>
        <v>0.14705882352941177</v>
      </c>
      <c r="DI312" s="35">
        <v>44819</v>
      </c>
      <c r="DJ312" s="20" t="s">
        <v>248</v>
      </c>
      <c r="DK312" s="20" t="s">
        <v>235</v>
      </c>
      <c r="DL312" s="20" t="s">
        <v>234</v>
      </c>
      <c r="DM312" s="20">
        <v>100</v>
      </c>
      <c r="DN312" s="20">
        <v>5</v>
      </c>
      <c r="DO312" s="20">
        <v>5</v>
      </c>
      <c r="DP312" s="20">
        <v>22</v>
      </c>
      <c r="DQ312" s="20">
        <v>0</v>
      </c>
      <c r="DR312" s="20">
        <v>0</v>
      </c>
      <c r="DS312" s="20">
        <v>0</v>
      </c>
      <c r="DT312" s="20">
        <v>0</v>
      </c>
      <c r="DU312" s="20">
        <v>4</v>
      </c>
      <c r="DV312" s="37" cm="1">
        <f t="array" ref="DV312">IF(AND(DI312:DP312&lt;&gt;""),((DQ312*0.125)+(DR312*0.25)+(DS312*0.25)+(DT312*1)+(DU312*1))/DP312,"")</f>
        <v>0.18181818181818182</v>
      </c>
      <c r="DW312" s="35">
        <v>45007</v>
      </c>
      <c r="DX312" s="35">
        <v>45008</v>
      </c>
      <c r="DY312" s="20" t="s">
        <v>322</v>
      </c>
      <c r="DZ312" s="35">
        <v>45009</v>
      </c>
      <c r="EA312" s="35" t="s">
        <v>316</v>
      </c>
      <c r="EB312" s="38" t="s">
        <v>323</v>
      </c>
      <c r="EC312" s="35">
        <v>45163</v>
      </c>
      <c r="ED312" s="20" t="s">
        <v>248</v>
      </c>
      <c r="EE312" s="20" t="s">
        <v>247</v>
      </c>
      <c r="EF312" s="20">
        <v>116</v>
      </c>
      <c r="EG312" s="20">
        <v>3</v>
      </c>
      <c r="EH312" s="20">
        <v>3</v>
      </c>
      <c r="EI312" s="20">
        <v>15</v>
      </c>
      <c r="EJ312" s="20">
        <v>0</v>
      </c>
      <c r="EK312" s="20">
        <v>0</v>
      </c>
      <c r="EL312" s="20">
        <v>0</v>
      </c>
      <c r="EM312" s="20">
        <v>0</v>
      </c>
      <c r="EN312" s="20">
        <v>0</v>
      </c>
      <c r="EO312" s="20">
        <v>0</v>
      </c>
      <c r="EP312" s="20">
        <v>0</v>
      </c>
      <c r="EQ312" s="20">
        <v>0</v>
      </c>
      <c r="ER312" s="20">
        <v>0</v>
      </c>
      <c r="ES312" s="34">
        <f>IF(EI312&lt;&gt;"",((EJ312*0.125)+((EK312+EL312+EM312+EN312+EO312)*0.25)+((EP312+EQ312+ER312)*1))/EI312,"")</f>
        <v>0</v>
      </c>
      <c r="ET312" s="35">
        <v>45572</v>
      </c>
      <c r="EU312" s="20" t="s">
        <v>248</v>
      </c>
      <c r="EV312" s="20" t="s">
        <v>234</v>
      </c>
      <c r="EW312" s="20">
        <v>397</v>
      </c>
      <c r="EX312" s="20">
        <v>2</v>
      </c>
      <c r="EY312" s="20">
        <v>2</v>
      </c>
      <c r="EZ312" s="20">
        <v>25</v>
      </c>
      <c r="FA312" s="20">
        <v>0</v>
      </c>
      <c r="FB312" s="20">
        <v>0</v>
      </c>
      <c r="FC312" s="20">
        <v>0</v>
      </c>
      <c r="FD312" s="20">
        <v>0</v>
      </c>
      <c r="FE312" s="20">
        <v>0</v>
      </c>
      <c r="FF312" s="20">
        <v>1</v>
      </c>
      <c r="FG312" s="20">
        <v>0</v>
      </c>
      <c r="FH312" s="20">
        <v>0</v>
      </c>
      <c r="FI312" s="20">
        <v>0</v>
      </c>
      <c r="FJ312" s="34">
        <f>IF(EZ312&lt;&gt;"",((FA312*0.125)+((FB312+FC312+FD312+FE312+FF312)*0.25)+((FG312+FH312+FI312)*1))/EZ312,"")</f>
        <v>0.01</v>
      </c>
      <c r="FK312" s="39">
        <v>21.293856000000002</v>
      </c>
      <c r="FL312" s="39">
        <v>-157.846709</v>
      </c>
      <c r="FM312" s="39">
        <v>20.932030576177869</v>
      </c>
      <c r="FN312" s="39">
        <v>21.655681423822134</v>
      </c>
      <c r="FO312" s="39">
        <v>-158.2350461319555</v>
      </c>
      <c r="FP312" s="39">
        <v>-157.45837186804451</v>
      </c>
      <c r="FQ312" s="39">
        <v>20.570205152355737</v>
      </c>
      <c r="FR312" s="39">
        <v>22.017506847644267</v>
      </c>
      <c r="FS312" s="39">
        <v>-158.62338326391099</v>
      </c>
      <c r="FT312" s="39">
        <v>-157.07003473608901</v>
      </c>
      <c r="FU312" s="35">
        <v>45929</v>
      </c>
      <c r="FV312" s="20" t="s">
        <v>248</v>
      </c>
      <c r="FW312" s="20" t="s">
        <v>295</v>
      </c>
      <c r="FX312" s="20">
        <v>363</v>
      </c>
      <c r="FY312" s="20">
        <v>3</v>
      </c>
      <c r="FZ312" s="20">
        <v>3</v>
      </c>
      <c r="GA312" s="20">
        <v>25</v>
      </c>
      <c r="GB312" s="20">
        <v>0</v>
      </c>
      <c r="GC312" s="20">
        <v>0</v>
      </c>
      <c r="GD312" s="20">
        <v>0</v>
      </c>
      <c r="GE312" s="20">
        <v>0</v>
      </c>
      <c r="GF312" s="20">
        <v>0</v>
      </c>
      <c r="GG312" s="20">
        <v>2</v>
      </c>
      <c r="GH312" s="20">
        <v>1</v>
      </c>
      <c r="GI312" s="20">
        <v>0</v>
      </c>
      <c r="GJ312" s="20">
        <v>1</v>
      </c>
      <c r="GK312" s="34">
        <f>IF(GA312&lt;&gt;"",((GB312*0.125)+((GC312+GD312+GE312+GF312+GG312)*0.25)+((GH312+GI312+GJ312)*1))/GA312,"")</f>
        <v>0.1</v>
      </c>
      <c r="GP312" s="20" t="s">
        <v>316</v>
      </c>
      <c r="GQ312" s="35" t="s">
        <v>323</v>
      </c>
      <c r="HH312" s="34" t="str">
        <f>IF(GX312&lt;&gt;"",((GY312*0.125)+((GZ312+HA312+HB312+HC312+HD312)*0.25)+((HE312+HF312+HG312)*1))/GX312,"")</f>
        <v/>
      </c>
    </row>
    <row r="313" spans="1:216" ht="15" customHeight="1" x14ac:dyDescent="0.35">
      <c r="A313" s="11" t="s">
        <v>2103</v>
      </c>
      <c r="B313" s="12" t="s">
        <v>2104</v>
      </c>
      <c r="C313" s="40">
        <v>45925</v>
      </c>
      <c r="E313" s="11" t="s">
        <v>214</v>
      </c>
      <c r="F313" s="19" t="s">
        <v>2105</v>
      </c>
      <c r="G313" s="19" t="s">
        <v>2101</v>
      </c>
      <c r="H313" s="11" t="s">
        <v>2102</v>
      </c>
      <c r="I313" s="42">
        <v>96819</v>
      </c>
      <c r="J313" s="17">
        <v>53334</v>
      </c>
      <c r="K313" s="18">
        <f ca="1">IF(A313&lt;&gt;"",RANDBETWEEN(1,2000)," ")</f>
        <v>708</v>
      </c>
      <c r="L313" s="17" cm="1">
        <f t="array" ref="L313">IF(A313&lt;&gt;"",SUMPRODUCT(($E$2:$E$1303="Active") * (FK313 &gt;= $FM$2:$FM$1303) * (FK313 &lt;= $FN$2:$FN$1303) * (FL313 &gt;= $FO$2:$FO$1303) * (FL313 &lt;= $FP$2:$FP$1303)),"")</f>
        <v>2</v>
      </c>
      <c r="M313" s="17" cm="1">
        <f t="array" ref="M313">IF(A313&lt;&gt;"",SUMPRODUCT(($E$2:$E$1303="Active") * (FK313 &gt;= $FQ$2:$FQ$1303) * (FK313 &lt;= $FR$2:$FR$1303) * (FL313 &gt;= $FS$2:$FS$1303) * (FL313 &lt;= $FT$2:$FT$1303)),"")</f>
        <v>2</v>
      </c>
      <c r="N313" s="11" t="s">
        <v>218</v>
      </c>
      <c r="O313" s="11" t="s">
        <v>219</v>
      </c>
      <c r="P313" s="19" t="s">
        <v>2106</v>
      </c>
      <c r="Q313" s="11" t="s">
        <v>2107</v>
      </c>
      <c r="R313" s="19" t="s">
        <v>2108</v>
      </c>
      <c r="S313" s="11" t="s">
        <v>224</v>
      </c>
      <c r="T313" s="20" t="s">
        <v>224</v>
      </c>
      <c r="AA313" s="48" t="s">
        <v>274</v>
      </c>
      <c r="AB313" s="23">
        <v>46021.604166666664</v>
      </c>
      <c r="AC313" s="24">
        <v>46023</v>
      </c>
      <c r="AI313" s="26">
        <v>171</v>
      </c>
      <c r="AN313" s="27" t="str">
        <f>IF(COUNT(DV313,ES313,FJ313,GK313,HH313)&gt;0,AVERAGE(DV313,ES313,FJ313,GK313,HH313),"")</f>
        <v/>
      </c>
      <c r="AO313" s="28">
        <f>IF((E313&lt;&gt;""),COUNTA(AP313:BW313)+COUNTIF(T313,"No"),"")</f>
        <v>0</v>
      </c>
      <c r="FK313" s="54">
        <v>21.350026</v>
      </c>
      <c r="FL313" s="54">
        <v>-157.87969100000001</v>
      </c>
      <c r="FM313" s="54">
        <v>20.988200576177899</v>
      </c>
      <c r="FN313" s="54">
        <v>21.7118514238221</v>
      </c>
      <c r="FO313" s="54">
        <v>-158.26817675978401</v>
      </c>
      <c r="FP313" s="54">
        <v>-157.491205240216</v>
      </c>
      <c r="FQ313" s="54">
        <v>20.626375152355699</v>
      </c>
      <c r="FR313" s="54">
        <v>22.0736768476443</v>
      </c>
      <c r="FS313" s="54">
        <v>-158.65666251956799</v>
      </c>
      <c r="FT313" s="54">
        <v>-157.102719480432</v>
      </c>
      <c r="GK313" s="34" t="str">
        <f>IF(GA313&lt;&gt;"",((GB313*0.125)+((GC313+GD313+GE313+GF313+GG313)*0.25)+((GH313+GI313+GJ313)*1))/GA313,"")</f>
        <v/>
      </c>
      <c r="GP313" s="20" t="s">
        <v>232</v>
      </c>
      <c r="HH313" s="34" t="str">
        <f>IF(GX313&lt;&gt;"",((GY313*0.125)+((GZ313+HA313+HB313+HC313+HD313)*0.25)+((HE313+HF313+HG313)*1))/GX313,"")</f>
        <v/>
      </c>
    </row>
    <row r="314" spans="1:216" ht="15" customHeight="1" x14ac:dyDescent="0.35">
      <c r="A314" s="11" t="s">
        <v>2109</v>
      </c>
      <c r="B314" s="12" t="s">
        <v>2110</v>
      </c>
      <c r="C314" s="43">
        <v>44806</v>
      </c>
      <c r="D314" s="13">
        <v>45636</v>
      </c>
      <c r="E314" s="67" t="s">
        <v>214</v>
      </c>
      <c r="F314" s="68" t="s">
        <v>2111</v>
      </c>
      <c r="G314" s="68" t="s">
        <v>2112</v>
      </c>
      <c r="H314" s="67" t="s">
        <v>1635</v>
      </c>
      <c r="I314" s="42">
        <v>51503</v>
      </c>
      <c r="J314" s="17">
        <v>37330</v>
      </c>
      <c r="K314" s="18">
        <f ca="1">IF(A314&lt;&gt;"",RANDBETWEEN(1,2000)," ")</f>
        <v>1980</v>
      </c>
      <c r="L314" s="17" cm="1">
        <f t="array" ref="L314">IF(A314&lt;&gt;"",SUMPRODUCT(($E$2:$E$1303="Active") * (FK314 &gt;= $FM$2:$FM$1303) * (FK314 &lt;= $FN$2:$FN$1303) * (FL314 &gt;= $FO$2:$FO$1303) * (FL314 &lt;= $FP$2:$FP$1303)),"")</f>
        <v>4</v>
      </c>
      <c r="M314" s="17" cm="1">
        <f t="array" ref="M314">IF(A314&lt;&gt;"",SUMPRODUCT(($E$2:$E$1303="Active") * (FK314 &gt;= $FQ$2:$FQ$1303) * (FK314 &lt;= $FR$2:$FR$1303) * (FL314 &gt;= $FS$2:$FS$1303) * (FL314 &lt;= $FT$2:$FT$1303)),"")</f>
        <v>4</v>
      </c>
      <c r="N314" s="67" t="s">
        <v>287</v>
      </c>
      <c r="O314" s="14" t="s">
        <v>219</v>
      </c>
      <c r="P314" s="68" t="s">
        <v>2113</v>
      </c>
      <c r="Q314" s="67" t="s">
        <v>2114</v>
      </c>
      <c r="R314" s="69" t="s">
        <v>2115</v>
      </c>
      <c r="S314" s="67" t="s">
        <v>224</v>
      </c>
      <c r="T314" s="20" t="s">
        <v>224</v>
      </c>
      <c r="AB314" s="43">
        <v>46021.479166666664</v>
      </c>
      <c r="AC314" s="63">
        <v>45931</v>
      </c>
      <c r="AD314" s="25">
        <v>0</v>
      </c>
      <c r="AE314" s="25">
        <v>0</v>
      </c>
      <c r="AF314" s="26">
        <v>52</v>
      </c>
      <c r="AG314" s="20">
        <v>275</v>
      </c>
      <c r="AH314" s="22">
        <v>374</v>
      </c>
      <c r="AI314" s="26">
        <v>259</v>
      </c>
      <c r="AN314" s="27">
        <f>IF(COUNT(DV314,ES314,FJ314,GK314,HH314)&gt;0,AVERAGE(DV314,ES314,FJ314,GK314,HH314),"")</f>
        <v>2.0833333333333336E-2</v>
      </c>
      <c r="AO314" s="28">
        <f>IF((E314&lt;&gt;""),COUNTA(AP314:BW314)+COUNTIF(T314,"No"),"")</f>
        <v>0</v>
      </c>
      <c r="CS314" s="20" t="s">
        <v>323</v>
      </c>
      <c r="CT314" s="35" t="s">
        <v>323</v>
      </c>
      <c r="DJ314" s="20" t="s">
        <v>228</v>
      </c>
      <c r="DK314" s="20" t="s">
        <v>235</v>
      </c>
      <c r="DL314" s="20" t="s">
        <v>234</v>
      </c>
      <c r="DM314" s="20">
        <v>0</v>
      </c>
      <c r="DN314" s="20">
        <v>0</v>
      </c>
      <c r="DO314" s="20">
        <v>0</v>
      </c>
      <c r="DP314" s="20">
        <v>0</v>
      </c>
      <c r="DQ314" s="20">
        <v>0</v>
      </c>
      <c r="DR314" s="20">
        <v>0</v>
      </c>
      <c r="DS314" s="20">
        <v>0</v>
      </c>
      <c r="DT314" s="20">
        <v>0</v>
      </c>
      <c r="DU314" s="20">
        <v>0</v>
      </c>
      <c r="DW314" s="35">
        <v>45540</v>
      </c>
      <c r="DX314" s="35">
        <v>45567</v>
      </c>
      <c r="DY314" s="20" t="s">
        <v>237</v>
      </c>
      <c r="DZ314" s="35">
        <v>45567</v>
      </c>
      <c r="EA314" s="35" t="s">
        <v>232</v>
      </c>
      <c r="EB314" s="40">
        <v>45576</v>
      </c>
      <c r="EJ314" s="20"/>
      <c r="EK314" s="20"/>
      <c r="EL314" s="20"/>
      <c r="EM314" s="20"/>
      <c r="EN314" s="20"/>
      <c r="EO314" s="20"/>
      <c r="EP314" s="20"/>
      <c r="EQ314" s="20"/>
      <c r="ER314" s="20"/>
      <c r="ES314" s="34" t="str">
        <f>IF(EI314&lt;&gt;"",((EJ314*0.125)+((EK314+EL314+EM314+EN314+EO314)*0.25)+((EP314+EQ314+ER314)*1))/EI314,"")</f>
        <v/>
      </c>
      <c r="ET314" s="35">
        <v>45597</v>
      </c>
      <c r="EU314" s="20" t="s">
        <v>248</v>
      </c>
      <c r="EV314" s="20" t="s">
        <v>234</v>
      </c>
      <c r="EW314" s="20">
        <v>192</v>
      </c>
      <c r="EX314" s="20">
        <v>1</v>
      </c>
      <c r="EY314" s="20">
        <v>1</v>
      </c>
      <c r="EZ314" s="20">
        <v>15</v>
      </c>
      <c r="FA314" s="20">
        <v>0</v>
      </c>
      <c r="FB314" s="20">
        <v>0</v>
      </c>
      <c r="FC314" s="20">
        <v>0</v>
      </c>
      <c r="FD314" s="20">
        <v>1</v>
      </c>
      <c r="FE314" s="20">
        <v>0</v>
      </c>
      <c r="FF314" s="20">
        <v>0</v>
      </c>
      <c r="FG314" s="20">
        <v>0</v>
      </c>
      <c r="FH314" s="20">
        <v>0</v>
      </c>
      <c r="FI314" s="20">
        <v>0</v>
      </c>
      <c r="FJ314" s="34">
        <f>IF(EZ314&lt;&gt;"",((FA314*0.125)+((FB314+FC314+FD314+FE314+FF314)*0.25)+((FG314+FH314+FI314)*1))/EZ314,"")</f>
        <v>1.6666666666666666E-2</v>
      </c>
      <c r="FK314" s="39">
        <v>41.246274</v>
      </c>
      <c r="FL314" s="39">
        <v>-95.772065999999995</v>
      </c>
      <c r="FM314" s="39">
        <v>40.884448576177867</v>
      </c>
      <c r="FN314" s="39">
        <v>41.608099423822132</v>
      </c>
      <c r="FO314" s="39">
        <v>-96.253291903488474</v>
      </c>
      <c r="FP314" s="39">
        <v>-95.290840096511516</v>
      </c>
      <c r="FQ314" s="39">
        <v>40.522623152355735</v>
      </c>
      <c r="FR314" s="39">
        <v>41.969924847644265</v>
      </c>
      <c r="FS314" s="39">
        <v>-96.734517806976967</v>
      </c>
      <c r="FT314" s="39">
        <v>-94.809614193023023</v>
      </c>
      <c r="FU314" s="35">
        <v>45967</v>
      </c>
      <c r="FV314" s="20" t="s">
        <v>248</v>
      </c>
      <c r="FW314" s="20" t="s">
        <v>234</v>
      </c>
      <c r="FX314" s="20">
        <v>118</v>
      </c>
      <c r="FY314" s="20">
        <v>2</v>
      </c>
      <c r="FZ314" s="20">
        <v>2</v>
      </c>
      <c r="GA314" s="20">
        <v>10</v>
      </c>
      <c r="GB314" s="20">
        <v>0</v>
      </c>
      <c r="GC314" s="20">
        <v>0</v>
      </c>
      <c r="GD314" s="20">
        <v>0</v>
      </c>
      <c r="GE314" s="20">
        <v>1</v>
      </c>
      <c r="GF314" s="20">
        <v>0</v>
      </c>
      <c r="GG314" s="20">
        <v>0</v>
      </c>
      <c r="GH314" s="20">
        <v>0</v>
      </c>
      <c r="GI314" s="20">
        <v>0</v>
      </c>
      <c r="GJ314" s="20">
        <v>0</v>
      </c>
      <c r="GK314" s="34">
        <f>IF(GA314&lt;&gt;"",((GB314*0.125)+((GC314+GD314+GE314+GF314+GG314)*0.25)+((GH314+GI314+GJ314)*1))/GA314,"")</f>
        <v>2.5000000000000001E-2</v>
      </c>
      <c r="GP314" s="20" t="s">
        <v>232</v>
      </c>
      <c r="HH314" s="34" t="str">
        <f>IF(GX314&lt;&gt;"",((GY314*0.125)+((GZ314+HA314+HB314+HC314+HD314)*0.25)+((HE314+HF314+HG314)*1))/GX314,"")</f>
        <v/>
      </c>
    </row>
    <row r="315" spans="1:216" ht="15" customHeight="1" x14ac:dyDescent="0.35">
      <c r="A315" s="11" t="s">
        <v>2116</v>
      </c>
      <c r="B315" s="12" t="s">
        <v>2117</v>
      </c>
      <c r="C315" s="13">
        <v>43009</v>
      </c>
      <c r="D315" s="13"/>
      <c r="E315" s="14" t="s">
        <v>214</v>
      </c>
      <c r="F315" s="15" t="s">
        <v>2118</v>
      </c>
      <c r="G315" s="15" t="s">
        <v>2119</v>
      </c>
      <c r="H315" s="14" t="s">
        <v>1635</v>
      </c>
      <c r="I315" s="16">
        <v>52501</v>
      </c>
      <c r="J315" s="17">
        <v>30313</v>
      </c>
      <c r="K315" s="18">
        <f ca="1">IF(A315&lt;&gt;"",RANDBETWEEN(1,2000)," ")</f>
        <v>1494</v>
      </c>
      <c r="L315" s="17" cm="1">
        <f t="array" ref="L315">IF(A315&lt;&gt;"",SUMPRODUCT(($E$2:$E$1303="Active") * (FK315 &gt;= $FM$2:$FM$1303) * (FK315 &lt;= $FN$2:$FN$1303) * (FL315 &gt;= $FO$2:$FO$1303) * (FL315 &lt;= $FP$2:$FP$1303)),"")</f>
        <v>1</v>
      </c>
      <c r="M315" s="17" cm="1">
        <f t="array" ref="M315">IF(A315&lt;&gt;"",SUMPRODUCT(($E$2:$E$1303="Active") * (FK315 &gt;= $FQ$2:$FQ$1303) * (FK315 &lt;= $FR$2:$FR$1303) * (FL315 &gt;= $FS$2:$FS$1303) * (FL315 &lt;= $FT$2:$FT$1303)),"")</f>
        <v>1</v>
      </c>
      <c r="N315" s="14" t="s">
        <v>218</v>
      </c>
      <c r="O315" s="14" t="s">
        <v>219</v>
      </c>
      <c r="P315" s="15" t="s">
        <v>2120</v>
      </c>
      <c r="Q315" s="14" t="s">
        <v>2121</v>
      </c>
      <c r="R315" s="15" t="s">
        <v>2122</v>
      </c>
      <c r="S315" s="14" t="s">
        <v>224</v>
      </c>
      <c r="T315" s="20" t="s">
        <v>224</v>
      </c>
      <c r="U315" s="21"/>
      <c r="V315" s="22"/>
      <c r="W315" s="22"/>
      <c r="X315" s="22"/>
      <c r="Y315" s="22"/>
      <c r="Z315" s="22"/>
      <c r="AB315" s="43">
        <v>46007.541666666664</v>
      </c>
      <c r="AC315" s="63">
        <v>45931</v>
      </c>
      <c r="AD315" s="25">
        <v>53</v>
      </c>
      <c r="AE315" s="25">
        <v>117</v>
      </c>
      <c r="AF315" s="26">
        <v>172</v>
      </c>
      <c r="AG315" s="20">
        <v>173</v>
      </c>
      <c r="AH315" s="22">
        <v>176</v>
      </c>
      <c r="AI315" s="26">
        <v>189</v>
      </c>
      <c r="AN315" s="27">
        <f>IF(COUNT(DV315,ES315,FJ315,GK315,HH315)&gt;0,AVERAGE(DV315,ES315,FJ315,GK315,HH315),"")</f>
        <v>0.11388888888888887</v>
      </c>
      <c r="AO315" s="28">
        <f>IF((E315&lt;&gt;""),COUNTA(AP315:BW315)+COUNTIF(T315,"No"),"")</f>
        <v>0</v>
      </c>
      <c r="AP315" s="29"/>
      <c r="AQ315" s="29"/>
      <c r="AR315" s="29"/>
      <c r="AS315" s="29"/>
      <c r="AT315" s="29"/>
      <c r="AU315" s="29"/>
      <c r="AV315" s="29"/>
      <c r="AW315" s="29"/>
      <c r="AX315" s="29"/>
      <c r="AY315" s="29"/>
      <c r="AZ315" s="29"/>
      <c r="BA315" s="29"/>
      <c r="BB315" s="29"/>
      <c r="BC315" s="29"/>
      <c r="BD315" s="29"/>
      <c r="BE315" s="29"/>
      <c r="BF315" s="29"/>
      <c r="BG315" s="29"/>
      <c r="BH315" s="29"/>
      <c r="BI315" s="29"/>
      <c r="BJ315" s="29"/>
      <c r="BK315" s="29"/>
      <c r="BL315" s="29"/>
      <c r="BM315" s="29"/>
      <c r="BN315" s="29"/>
      <c r="BO315" s="29"/>
      <c r="BP315" s="29"/>
      <c r="BQ315" s="29"/>
      <c r="BR315" s="29"/>
      <c r="BS315" s="29"/>
      <c r="BT315" s="29"/>
      <c r="BU315" s="29"/>
      <c r="BV315" s="29"/>
      <c r="BW315" s="29"/>
      <c r="BX315" s="30">
        <v>44034</v>
      </c>
      <c r="BY315" s="30">
        <v>44095</v>
      </c>
      <c r="BZ315" s="14" t="s">
        <v>226</v>
      </c>
      <c r="CA315" s="30">
        <v>44095</v>
      </c>
      <c r="CB315" s="14" t="s">
        <v>227</v>
      </c>
      <c r="CC315" s="31">
        <v>44034</v>
      </c>
      <c r="CD315" s="32" t="s">
        <v>248</v>
      </c>
      <c r="CE315" s="33" t="s">
        <v>282</v>
      </c>
      <c r="CF315" s="33" t="s">
        <v>247</v>
      </c>
      <c r="CG315" s="29">
        <v>32</v>
      </c>
      <c r="CH315" s="29">
        <v>4</v>
      </c>
      <c r="CI315" s="29">
        <v>4</v>
      </c>
      <c r="CJ315" s="29">
        <v>15</v>
      </c>
      <c r="CK315" s="29">
        <v>0</v>
      </c>
      <c r="CL315" s="29">
        <v>0</v>
      </c>
      <c r="CM315" s="29">
        <v>0</v>
      </c>
      <c r="CN315" s="34">
        <f>IF(CJ315&gt;0,((CK315*0.125)+(CL315*0.25)+(CM315*1))/CJ315,"")</f>
        <v>0</v>
      </c>
      <c r="CO315" s="35">
        <v>44411</v>
      </c>
      <c r="CP315" s="35">
        <v>44414</v>
      </c>
      <c r="CQ315" s="20" t="s">
        <v>507</v>
      </c>
      <c r="CR315" s="35">
        <v>44440</v>
      </c>
      <c r="CS315" s="20" t="s">
        <v>232</v>
      </c>
      <c r="CT315" s="35">
        <v>44418</v>
      </c>
      <c r="CU315" s="35">
        <v>44481</v>
      </c>
      <c r="CV315" s="20" t="s">
        <v>228</v>
      </c>
      <c r="CW315" s="20" t="s">
        <v>233</v>
      </c>
      <c r="CX315" s="11" t="s">
        <v>234</v>
      </c>
      <c r="CY315" s="20">
        <v>61</v>
      </c>
      <c r="CZ315" s="36">
        <v>2</v>
      </c>
      <c r="DA315" s="36">
        <v>2</v>
      </c>
      <c r="DB315" s="36">
        <v>10</v>
      </c>
      <c r="DC315" s="36">
        <v>0</v>
      </c>
      <c r="DD315" s="36">
        <v>1</v>
      </c>
      <c r="DE315" s="36">
        <v>1</v>
      </c>
      <c r="DF315" s="36">
        <v>0</v>
      </c>
      <c r="DG315" s="36">
        <v>0</v>
      </c>
      <c r="DH315" s="37">
        <f>IF(DB315&gt;0,((DC315*0.125)+(DD315*0.25)+(DE315*0.25)+(DF315*1)+(DG315*1))/DB315,"")</f>
        <v>0.05</v>
      </c>
      <c r="DI315" s="35">
        <v>44866</v>
      </c>
      <c r="DJ315" s="20" t="s">
        <v>228</v>
      </c>
      <c r="DK315" s="20" t="s">
        <v>235</v>
      </c>
      <c r="DL315" s="20" t="s">
        <v>234</v>
      </c>
      <c r="DM315" s="20">
        <v>95</v>
      </c>
      <c r="DN315" s="20">
        <v>3</v>
      </c>
      <c r="DO315" s="20">
        <v>3</v>
      </c>
      <c r="DP315" s="20">
        <v>15</v>
      </c>
      <c r="DQ315" s="20">
        <v>0</v>
      </c>
      <c r="DR315" s="20">
        <v>0</v>
      </c>
      <c r="DS315" s="20">
        <v>0</v>
      </c>
      <c r="DT315" s="20">
        <v>1</v>
      </c>
      <c r="DU315" s="20">
        <v>0</v>
      </c>
      <c r="DV315" s="37" cm="1">
        <f t="array" ref="DV315">IF(AND(DI315:DP315&lt;&gt;""),((DQ315*0.125)+(DR315*0.25)+(DS315*0.25)+(DT315*1)+(DU315*1))/DP315,"")</f>
        <v>6.6666666666666666E-2</v>
      </c>
      <c r="DW315" s="35">
        <v>45544</v>
      </c>
      <c r="DX315" s="35">
        <v>45559</v>
      </c>
      <c r="DY315" s="20" t="s">
        <v>237</v>
      </c>
      <c r="DZ315" s="35">
        <v>45559</v>
      </c>
      <c r="EA315" s="35" t="s">
        <v>232</v>
      </c>
      <c r="EB315" s="38">
        <v>45562</v>
      </c>
      <c r="EC315" s="35">
        <v>45265</v>
      </c>
      <c r="ED315" s="20" t="s">
        <v>228</v>
      </c>
      <c r="EE315" s="20" t="s">
        <v>247</v>
      </c>
      <c r="EF315" s="20">
        <v>77</v>
      </c>
      <c r="EG315" s="20">
        <v>4</v>
      </c>
      <c r="EH315" s="20">
        <v>4</v>
      </c>
      <c r="EI315" s="20">
        <v>20</v>
      </c>
      <c r="EJ315" s="20">
        <v>0</v>
      </c>
      <c r="EK315" s="20">
        <v>0</v>
      </c>
      <c r="EL315" s="20">
        <v>0</v>
      </c>
      <c r="EM315" s="20">
        <v>0</v>
      </c>
      <c r="EN315" s="20">
        <v>0</v>
      </c>
      <c r="EO315" s="20">
        <v>0</v>
      </c>
      <c r="EP315" s="20">
        <v>0</v>
      </c>
      <c r="EQ315" s="20">
        <v>0</v>
      </c>
      <c r="ER315" s="20">
        <v>0</v>
      </c>
      <c r="ES315" s="34">
        <f>IF(EI315&lt;&gt;"",((EJ315*0.125)+((EK315+EL315+EM315+EN315+EO315)*0.25)+((EP315+EQ315+ER315)*1))/EI315,"")</f>
        <v>0</v>
      </c>
      <c r="ET315" s="35">
        <v>45558</v>
      </c>
      <c r="EU315" s="20" t="s">
        <v>248</v>
      </c>
      <c r="EV315" s="20" t="s">
        <v>234</v>
      </c>
      <c r="EW315" s="20">
        <v>107</v>
      </c>
      <c r="EX315" s="20">
        <v>4</v>
      </c>
      <c r="EY315" s="20">
        <v>4</v>
      </c>
      <c r="EZ315" s="20">
        <v>9</v>
      </c>
      <c r="FA315" s="20">
        <v>0</v>
      </c>
      <c r="FB315" s="20">
        <v>0</v>
      </c>
      <c r="FC315" s="20">
        <v>0</v>
      </c>
      <c r="FD315" s="20">
        <v>0</v>
      </c>
      <c r="FE315" s="20">
        <v>0</v>
      </c>
      <c r="FF315" s="20">
        <v>0</v>
      </c>
      <c r="FG315" s="20">
        <v>2</v>
      </c>
      <c r="FH315" s="20">
        <v>0</v>
      </c>
      <c r="FI315" s="20">
        <v>0</v>
      </c>
      <c r="FJ315" s="34">
        <f>IF(EZ315&lt;&gt;"",((FA315*0.125)+((FB315+FC315+FD315+FE315+FF315)*0.25)+((FG315+FH315+FI315)*1))/EZ315,"")</f>
        <v>0.22222222222222221</v>
      </c>
      <c r="FK315" s="39">
        <v>41.030568000000002</v>
      </c>
      <c r="FL315" s="39">
        <v>-92.411704</v>
      </c>
      <c r="FM315" s="39">
        <v>40.66874257617787</v>
      </c>
      <c r="FN315" s="39">
        <v>41.392393423822135</v>
      </c>
      <c r="FO315" s="39">
        <v>-92.89134990397632</v>
      </c>
      <c r="FP315" s="39">
        <v>-91.932058096023681</v>
      </c>
      <c r="FQ315" s="39">
        <v>40.306917152355737</v>
      </c>
      <c r="FR315" s="39">
        <v>41.754218847644267</v>
      </c>
      <c r="FS315" s="39">
        <v>-93.370995807952639</v>
      </c>
      <c r="FT315" s="39">
        <v>-91.452412192047362</v>
      </c>
      <c r="FU315" s="35">
        <v>45875</v>
      </c>
      <c r="FV315" s="20" t="s">
        <v>248</v>
      </c>
      <c r="FW315" s="20" t="s">
        <v>355</v>
      </c>
      <c r="FX315" s="20">
        <v>87</v>
      </c>
      <c r="FY315" s="20">
        <v>3</v>
      </c>
      <c r="FZ315" s="20">
        <v>3</v>
      </c>
      <c r="GA315" s="20">
        <v>6</v>
      </c>
      <c r="GB315" s="20">
        <v>0</v>
      </c>
      <c r="GC315" s="20">
        <v>0</v>
      </c>
      <c r="GD315" s="20">
        <v>0</v>
      </c>
      <c r="GE315" s="20">
        <v>0</v>
      </c>
      <c r="GF315" s="20">
        <v>0</v>
      </c>
      <c r="GG315" s="20">
        <v>0</v>
      </c>
      <c r="GH315" s="20">
        <v>0</v>
      </c>
      <c r="GI315" s="20">
        <v>0</v>
      </c>
      <c r="GJ315" s="20">
        <v>1</v>
      </c>
      <c r="GK315" s="34">
        <f>IF(GA315&lt;&gt;"",((GB315*0.125)+((GC315+GD315+GE315+GF315+GG315)*0.25)+((GH315+GI315+GJ315)*1))/GA315,"")</f>
        <v>0.16666666666666666</v>
      </c>
      <c r="GP315" s="20" t="s">
        <v>232</v>
      </c>
      <c r="HH315" s="41" t="str">
        <f>IF(GX315&lt;&gt;"",((GY315*0.125)+((GZ315+HA315+HB315+HC315+HD315)*0.25)+((HE315+HF315+HG315)*1))/GX315,"")</f>
        <v/>
      </c>
    </row>
    <row r="316" spans="1:216" ht="15" customHeight="1" x14ac:dyDescent="0.35">
      <c r="A316" s="14" t="s">
        <v>2123</v>
      </c>
      <c r="B316" s="12" t="s">
        <v>2124</v>
      </c>
      <c r="C316" s="13">
        <v>43009</v>
      </c>
      <c r="D316" s="13">
        <v>45561</v>
      </c>
      <c r="E316" s="14" t="s">
        <v>214</v>
      </c>
      <c r="F316" s="15" t="s">
        <v>2125</v>
      </c>
      <c r="G316" s="15" t="s">
        <v>2126</v>
      </c>
      <c r="H316" s="14" t="s">
        <v>1635</v>
      </c>
      <c r="I316" s="16">
        <v>50704</v>
      </c>
      <c r="J316" s="17">
        <v>0</v>
      </c>
      <c r="K316" s="18">
        <f ca="1">IF(A316&lt;&gt;"",RANDBETWEEN(1,2000)," ")</f>
        <v>1127</v>
      </c>
      <c r="L316" s="17" cm="1">
        <f t="array" ref="L316">IF(A316&lt;&gt;"",SUMPRODUCT(($E$2:$E$1303="Active") * (FK316 &gt;= $FM$2:$FM$1303) * (FK316 &lt;= $FN$2:$FN$1303) * (FL316 &gt;= $FO$2:$FO$1303) * (FL316 &lt;= $FP$2:$FP$1303)),"")</f>
        <v>1</v>
      </c>
      <c r="M316" s="17" cm="1">
        <f t="array" ref="M316">IF(A316&lt;&gt;"",SUMPRODUCT(($E$2:$E$1303="Active") * (FK316 &gt;= $FQ$2:$FQ$1303) * (FK316 &lt;= $FR$2:$FR$1303) * (FL316 &gt;= $FS$2:$FS$1303) * (FL316 &lt;= $FT$2:$FT$1303)),"")</f>
        <v>4</v>
      </c>
      <c r="N316" s="14" t="s">
        <v>218</v>
      </c>
      <c r="O316" s="14" t="s">
        <v>219</v>
      </c>
      <c r="P316" s="15" t="s">
        <v>2127</v>
      </c>
      <c r="Q316" s="14" t="s">
        <v>2128</v>
      </c>
      <c r="R316" s="15" t="s">
        <v>2129</v>
      </c>
      <c r="S316" s="14" t="s">
        <v>223</v>
      </c>
      <c r="T316" s="20" t="s">
        <v>224</v>
      </c>
      <c r="U316" s="21"/>
      <c r="V316" s="22"/>
      <c r="W316" s="22"/>
      <c r="X316" s="22"/>
      <c r="Y316" s="22"/>
      <c r="Z316" s="22"/>
      <c r="AA316" s="48" t="s">
        <v>347</v>
      </c>
      <c r="AB316" s="23">
        <v>46007.354166666664</v>
      </c>
      <c r="AC316" s="24">
        <v>46023</v>
      </c>
      <c r="AD316" s="25">
        <v>0</v>
      </c>
      <c r="AE316" s="25">
        <v>45</v>
      </c>
      <c r="AF316" s="26">
        <v>96</v>
      </c>
      <c r="AG316" s="20">
        <v>87</v>
      </c>
      <c r="AH316" s="22">
        <v>80</v>
      </c>
      <c r="AI316" s="26">
        <v>75</v>
      </c>
      <c r="AN316" s="27">
        <f>IF(COUNT(DV316,ES316,FJ316,GK316,HH316)&gt;0,AVERAGE(DV316,ES316,FJ316,GK316,HH316),"")</f>
        <v>0.18124999999999999</v>
      </c>
      <c r="AO316" s="28">
        <f>IF((E316&lt;&gt;""),COUNTA(AP316:BW316)+COUNTIF(T316,"No"),"")</f>
        <v>0</v>
      </c>
      <c r="AP316" s="29"/>
      <c r="AQ316" s="29"/>
      <c r="AR316" s="29"/>
      <c r="AS316" s="29"/>
      <c r="AT316" s="29"/>
      <c r="AU316" s="29"/>
      <c r="AV316" s="29"/>
      <c r="AW316" s="29"/>
      <c r="AX316" s="29"/>
      <c r="AY316" s="29"/>
      <c r="AZ316" s="29"/>
      <c r="BA316" s="29"/>
      <c r="BB316" s="29"/>
      <c r="BC316" s="29"/>
      <c r="BD316" s="29"/>
      <c r="BE316" s="29"/>
      <c r="BF316" s="29"/>
      <c r="BG316" s="29"/>
      <c r="BH316" s="29"/>
      <c r="BI316" s="29"/>
      <c r="BJ316" s="29"/>
      <c r="BK316" s="29"/>
      <c r="BL316" s="29"/>
      <c r="BM316" s="29"/>
      <c r="BN316" s="29"/>
      <c r="BO316" s="29"/>
      <c r="BP316" s="29"/>
      <c r="BQ316" s="29"/>
      <c r="BR316" s="29"/>
      <c r="BS316" s="29"/>
      <c r="BT316" s="29"/>
      <c r="BU316" s="29"/>
      <c r="BV316" s="29"/>
      <c r="BW316" s="29"/>
      <c r="BX316" s="30">
        <v>44036</v>
      </c>
      <c r="BY316" s="30">
        <v>44095</v>
      </c>
      <c r="BZ316" s="14" t="s">
        <v>226</v>
      </c>
      <c r="CA316" s="30">
        <v>44095</v>
      </c>
      <c r="CB316" s="14" t="s">
        <v>227</v>
      </c>
      <c r="CC316" s="31">
        <v>43951</v>
      </c>
      <c r="CD316" s="32" t="s">
        <v>228</v>
      </c>
      <c r="CE316" s="33" t="s">
        <v>282</v>
      </c>
      <c r="CF316" s="33" t="s">
        <v>247</v>
      </c>
      <c r="CG316" s="29">
        <v>46</v>
      </c>
      <c r="CH316" s="29">
        <v>2</v>
      </c>
      <c r="CI316" s="29">
        <v>2</v>
      </c>
      <c r="CJ316" s="29">
        <v>10</v>
      </c>
      <c r="CK316" s="29">
        <v>0</v>
      </c>
      <c r="CL316" s="29">
        <v>0</v>
      </c>
      <c r="CM316" s="29">
        <v>0</v>
      </c>
      <c r="CN316" s="34">
        <f>IF(CJ316&gt;0,((CK316*0.125)+(CL316*0.25)+(CM316*1))/CJ316,"")</f>
        <v>0</v>
      </c>
      <c r="CO316" s="35">
        <v>44799</v>
      </c>
      <c r="CP316" s="35">
        <v>44810</v>
      </c>
      <c r="CQ316" s="20" t="s">
        <v>237</v>
      </c>
      <c r="CR316" s="35">
        <v>44810</v>
      </c>
      <c r="CS316" s="20" t="s">
        <v>232</v>
      </c>
      <c r="CT316" s="35">
        <v>44816</v>
      </c>
      <c r="CU316" s="35">
        <v>44475</v>
      </c>
      <c r="CV316" s="11" t="s">
        <v>228</v>
      </c>
      <c r="CW316" s="20" t="s">
        <v>233</v>
      </c>
      <c r="CX316" s="11" t="s">
        <v>234</v>
      </c>
      <c r="CY316" s="20">
        <v>25</v>
      </c>
      <c r="CZ316" s="36">
        <v>2</v>
      </c>
      <c r="DA316" s="36">
        <v>2</v>
      </c>
      <c r="DB316" s="36">
        <v>10</v>
      </c>
      <c r="DC316" s="36">
        <v>0</v>
      </c>
      <c r="DD316" s="36">
        <v>1</v>
      </c>
      <c r="DE316" s="36">
        <v>0</v>
      </c>
      <c r="DF316" s="36">
        <v>0</v>
      </c>
      <c r="DG316" s="36">
        <v>0</v>
      </c>
      <c r="DH316" s="37">
        <f>IF(DB316&gt;0,((DC316*0.125)+(DD316*0.25)+(DE316*0.25)+(DF316*1)+(DG316*1))/DB316,"")</f>
        <v>2.5000000000000001E-2</v>
      </c>
      <c r="DI316" s="35">
        <v>44866</v>
      </c>
      <c r="DJ316" s="20" t="s">
        <v>228</v>
      </c>
      <c r="DK316" s="20" t="s">
        <v>235</v>
      </c>
      <c r="DL316" s="20" t="s">
        <v>234</v>
      </c>
      <c r="DM316" s="20">
        <v>59</v>
      </c>
      <c r="DN316" s="20">
        <v>2</v>
      </c>
      <c r="DO316" s="20">
        <v>2</v>
      </c>
      <c r="DP316" s="20">
        <v>10</v>
      </c>
      <c r="DQ316" s="20">
        <v>0</v>
      </c>
      <c r="DR316" s="20">
        <v>0</v>
      </c>
      <c r="DS316" s="20">
        <v>1</v>
      </c>
      <c r="DT316" s="20">
        <v>1</v>
      </c>
      <c r="DU316" s="20">
        <v>0</v>
      </c>
      <c r="DV316" s="37" cm="1">
        <f t="array" ref="DV316">IF(AND(DI316:DP316&lt;&gt;""),((DQ316*0.125)+(DR316*0.25)+(DS316*0.25)+(DT316*1)+(DU316*1))/DP316,"")</f>
        <v>0.125</v>
      </c>
      <c r="DW316" s="35">
        <v>45541</v>
      </c>
      <c r="DX316" s="35">
        <v>45558</v>
      </c>
      <c r="DY316" s="20" t="s">
        <v>237</v>
      </c>
      <c r="DZ316" s="35">
        <v>45558</v>
      </c>
      <c r="EA316" s="35" t="s">
        <v>232</v>
      </c>
      <c r="EB316" s="38">
        <v>45562</v>
      </c>
      <c r="EC316" s="35">
        <v>45251</v>
      </c>
      <c r="ED316" s="20" t="s">
        <v>248</v>
      </c>
      <c r="EE316" s="20" t="s">
        <v>247</v>
      </c>
      <c r="EF316" s="20">
        <v>37</v>
      </c>
      <c r="EG316" s="20">
        <v>1</v>
      </c>
      <c r="EH316" s="20">
        <v>1</v>
      </c>
      <c r="EI316" s="20">
        <v>5</v>
      </c>
      <c r="EJ316" s="20">
        <v>0</v>
      </c>
      <c r="EK316" s="20">
        <v>0</v>
      </c>
      <c r="EL316" s="20">
        <v>0</v>
      </c>
      <c r="EM316" s="20">
        <v>0</v>
      </c>
      <c r="EN316" s="20">
        <v>0</v>
      </c>
      <c r="EO316" s="20">
        <v>0</v>
      </c>
      <c r="EP316" s="20">
        <v>0</v>
      </c>
      <c r="EQ316" s="20">
        <v>0</v>
      </c>
      <c r="ER316" s="20">
        <v>0</v>
      </c>
      <c r="ES316" s="34">
        <f>IF(EI316&lt;&gt;"",((EJ316*0.125)+((EK316+EL316+EM316+EN316+EO316)*0.25)+((EP316+EQ316+ER316)*1))/EI316,"")</f>
        <v>0</v>
      </c>
      <c r="ET316" s="35">
        <v>45552</v>
      </c>
      <c r="EU316" s="20" t="s">
        <v>248</v>
      </c>
      <c r="EV316" s="20" t="s">
        <v>234</v>
      </c>
      <c r="EW316" s="20">
        <v>54</v>
      </c>
      <c r="EX316" s="20">
        <v>2</v>
      </c>
      <c r="EY316" s="20">
        <v>2</v>
      </c>
      <c r="EZ316" s="20">
        <v>5</v>
      </c>
      <c r="FA316" s="20">
        <v>0</v>
      </c>
      <c r="FB316" s="20">
        <v>0</v>
      </c>
      <c r="FC316" s="20">
        <v>0</v>
      </c>
      <c r="FD316" s="20">
        <v>0</v>
      </c>
      <c r="FE316" s="20">
        <v>0</v>
      </c>
      <c r="FF316" s="20">
        <v>0</v>
      </c>
      <c r="FG316" s="20">
        <v>1</v>
      </c>
      <c r="FH316" s="20">
        <v>1</v>
      </c>
      <c r="FI316" s="20">
        <v>1</v>
      </c>
      <c r="FJ316" s="46">
        <f>IF(EZ316&lt;&gt;"",((FA316*0.125)+((FB316+FC316+FD316+FE316+FF316)*0.25)+((FG316+FH316+FI316)*1))/EZ316,"")</f>
        <v>0.6</v>
      </c>
      <c r="FK316" s="39">
        <v>42.492899999999999</v>
      </c>
      <c r="FL316" s="39">
        <v>-92.342600000000004</v>
      </c>
      <c r="FM316" s="39">
        <v>42.131074576177866</v>
      </c>
      <c r="FN316" s="39">
        <v>42.854725423822131</v>
      </c>
      <c r="FO316" s="39">
        <v>-92.833303196512801</v>
      </c>
      <c r="FP316" s="39">
        <v>-91.851896803487207</v>
      </c>
      <c r="FQ316" s="39">
        <v>41.769249152355734</v>
      </c>
      <c r="FR316" s="39">
        <v>43.216550847644264</v>
      </c>
      <c r="FS316" s="39">
        <v>-93.324006393025613</v>
      </c>
      <c r="FT316" s="39">
        <v>-91.361193606974396</v>
      </c>
      <c r="FU316" s="35">
        <v>45849</v>
      </c>
      <c r="FV316" s="20" t="s">
        <v>248</v>
      </c>
      <c r="FW316" s="20" t="s">
        <v>355</v>
      </c>
      <c r="FX316" s="20">
        <v>35</v>
      </c>
      <c r="FY316" s="20">
        <v>2</v>
      </c>
      <c r="FZ316" s="20">
        <v>2</v>
      </c>
      <c r="GA316" s="20">
        <v>5</v>
      </c>
      <c r="GB316" s="20">
        <v>0</v>
      </c>
      <c r="GC316" s="20">
        <v>0</v>
      </c>
      <c r="GD316" s="20">
        <v>0</v>
      </c>
      <c r="GE316" s="20">
        <v>0</v>
      </c>
      <c r="GF316" s="20">
        <v>0</v>
      </c>
      <c r="GG316" s="20">
        <v>0</v>
      </c>
      <c r="GH316" s="20">
        <v>0</v>
      </c>
      <c r="GI316" s="20">
        <v>0</v>
      </c>
      <c r="GJ316" s="20">
        <v>0</v>
      </c>
      <c r="GK316" s="34">
        <v>0</v>
      </c>
      <c r="GL316" s="40">
        <v>45846</v>
      </c>
      <c r="GM316" s="40">
        <v>45852</v>
      </c>
      <c r="GN316" s="20" t="s">
        <v>237</v>
      </c>
      <c r="GO316" s="35">
        <v>45852</v>
      </c>
      <c r="GP316" s="20" t="s">
        <v>232</v>
      </c>
      <c r="GQ316" s="35">
        <v>45867</v>
      </c>
      <c r="HH316" s="34" t="str">
        <f>IF(GX316&lt;&gt;"",((GY316*0.125)+((GZ316+HA316+HB316+HC316+HD316)*0.25)+((HE316+HF316+HG316)*1))/GX316,"")</f>
        <v/>
      </c>
    </row>
    <row r="317" spans="1:216" ht="15" customHeight="1" x14ac:dyDescent="0.35">
      <c r="A317" s="11" t="s">
        <v>2130</v>
      </c>
      <c r="B317" s="12" t="s">
        <v>2131</v>
      </c>
      <c r="C317" s="13">
        <v>43009</v>
      </c>
      <c r="D317" s="13"/>
      <c r="E317" s="14" t="s">
        <v>214</v>
      </c>
      <c r="F317" s="15" t="s">
        <v>2132</v>
      </c>
      <c r="G317" s="15" t="s">
        <v>2133</v>
      </c>
      <c r="H317" s="14" t="s">
        <v>1635</v>
      </c>
      <c r="I317" s="16">
        <v>51334</v>
      </c>
      <c r="J317" s="17">
        <v>7105</v>
      </c>
      <c r="K317" s="18">
        <f ca="1">IF(A317&lt;&gt;"",RANDBETWEEN(1,2000)," ")</f>
        <v>1582</v>
      </c>
      <c r="L317" s="17" cm="1">
        <f t="array" ref="L317">IF(A317&lt;&gt;"",SUMPRODUCT(($E$2:$E$1303="Active") * (FK317 &gt;= $FM$2:$FM$1303) * (FK317 &lt;= $FN$2:$FN$1303) * (FL317 &gt;= $FO$2:$FO$1303) * (FL317 &lt;= $FP$2:$FP$1303)),"")</f>
        <v>2</v>
      </c>
      <c r="M317" s="17" cm="1">
        <f t="array" ref="M317">IF(A317&lt;&gt;"",SUMPRODUCT(($E$2:$E$1303="Active") * (FK317 &gt;= $FQ$2:$FQ$1303) * (FK317 &lt;= $FR$2:$FR$1303) * (FL317 &gt;= $FS$2:$FS$1303) * (FL317 &lt;= $FT$2:$FT$1303)),"")</f>
        <v>2</v>
      </c>
      <c r="N317" s="14" t="s">
        <v>218</v>
      </c>
      <c r="O317" s="14" t="s">
        <v>219</v>
      </c>
      <c r="P317" s="15" t="s">
        <v>2134</v>
      </c>
      <c r="Q317" s="14" t="s">
        <v>2135</v>
      </c>
      <c r="R317" s="15" t="s">
        <v>2136</v>
      </c>
      <c r="S317" s="14" t="s">
        <v>223</v>
      </c>
      <c r="T317" s="20" t="s">
        <v>224</v>
      </c>
      <c r="U317" s="21"/>
      <c r="V317" s="22"/>
      <c r="W317" s="22"/>
      <c r="X317" s="22"/>
      <c r="Y317" s="22"/>
      <c r="Z317" s="22"/>
      <c r="AA317" s="48" t="s">
        <v>347</v>
      </c>
      <c r="AB317" s="43">
        <v>46013.479166666664</v>
      </c>
      <c r="AC317" s="24">
        <v>46023</v>
      </c>
      <c r="AD317" s="25">
        <v>45</v>
      </c>
      <c r="AE317" s="25">
        <v>140</v>
      </c>
      <c r="AF317" s="26">
        <v>136</v>
      </c>
      <c r="AG317" s="20">
        <v>191</v>
      </c>
      <c r="AH317" s="22">
        <v>215</v>
      </c>
      <c r="AI317" s="26">
        <v>195</v>
      </c>
      <c r="AN317" s="27">
        <f>IF(COUNT(DV317,ES317,FJ317,GK317,HH317)&gt;0,AVERAGE(DV317,ES317,FJ317,GK317,HH317),"")</f>
        <v>4.1666666666666664E-2</v>
      </c>
      <c r="AO317" s="28">
        <f>IF((E317&lt;&gt;""),COUNTA(AP317:BW317)+COUNTIF(T317,"No"),"")</f>
        <v>0</v>
      </c>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c r="BO317" s="29"/>
      <c r="BP317" s="29"/>
      <c r="BQ317" s="29"/>
      <c r="BR317" s="29"/>
      <c r="BS317" s="29"/>
      <c r="BT317" s="29"/>
      <c r="BU317" s="29"/>
      <c r="BV317" s="29"/>
      <c r="BW317" s="29"/>
      <c r="BX317" s="30">
        <v>44041</v>
      </c>
      <c r="BY317" s="30">
        <v>44061</v>
      </c>
      <c r="BZ317" s="14" t="s">
        <v>226</v>
      </c>
      <c r="CA317" s="30">
        <v>44062</v>
      </c>
      <c r="CB317" s="14" t="s">
        <v>227</v>
      </c>
      <c r="CC317" s="31">
        <v>43969</v>
      </c>
      <c r="CD317" s="32" t="s">
        <v>226</v>
      </c>
      <c r="CE317" s="33" t="s">
        <v>282</v>
      </c>
      <c r="CF317" s="33" t="s">
        <v>247</v>
      </c>
      <c r="CG317" s="29">
        <v>79</v>
      </c>
      <c r="CH317" s="29">
        <v>2</v>
      </c>
      <c r="CI317" s="29">
        <v>2</v>
      </c>
      <c r="CJ317" s="29">
        <v>9</v>
      </c>
      <c r="CK317" s="29">
        <v>0</v>
      </c>
      <c r="CL317" s="29">
        <v>0</v>
      </c>
      <c r="CM317" s="29">
        <v>0</v>
      </c>
      <c r="CN317" s="34">
        <f>IF(CJ317&gt;0,((CK317*0.125)+(CL317*0.25)+(CM317*1))/CJ317,"")</f>
        <v>0</v>
      </c>
      <c r="CO317" s="35">
        <v>44796</v>
      </c>
      <c r="CP317" s="35">
        <v>44806</v>
      </c>
      <c r="CQ317" s="20" t="s">
        <v>231</v>
      </c>
      <c r="CR317" s="35">
        <v>44959</v>
      </c>
      <c r="CS317" s="20" t="s">
        <v>232</v>
      </c>
      <c r="CT317" s="35">
        <v>44806</v>
      </c>
      <c r="CU317" s="35">
        <v>44481</v>
      </c>
      <c r="CV317" s="11" t="s">
        <v>228</v>
      </c>
      <c r="CW317" s="20" t="s">
        <v>233</v>
      </c>
      <c r="CX317" s="11" t="s">
        <v>234</v>
      </c>
      <c r="CY317" s="20">
        <v>69</v>
      </c>
      <c r="CZ317" s="36">
        <v>3</v>
      </c>
      <c r="DA317" s="36">
        <v>3</v>
      </c>
      <c r="DB317" s="36">
        <v>11</v>
      </c>
      <c r="DC317" s="36">
        <v>0</v>
      </c>
      <c r="DD317" s="36">
        <v>0</v>
      </c>
      <c r="DE317" s="36">
        <v>1</v>
      </c>
      <c r="DF317" s="36">
        <v>0</v>
      </c>
      <c r="DG317" s="36">
        <v>1</v>
      </c>
      <c r="DH317" s="37">
        <f>IF(DB317&gt;0,((DC317*0.125)+(DD317*0.25)+(DE317*0.25)+(DF317*1)+(DG317*1))/DB317,"")</f>
        <v>0.11363636363636363</v>
      </c>
      <c r="DI317" s="35">
        <v>44805</v>
      </c>
      <c r="DJ317" s="20" t="s">
        <v>228</v>
      </c>
      <c r="DK317" s="20" t="s">
        <v>235</v>
      </c>
      <c r="DL317" s="20" t="s">
        <v>234</v>
      </c>
      <c r="DM317" s="20">
        <v>59</v>
      </c>
      <c r="DN317" s="20">
        <v>3</v>
      </c>
      <c r="DO317" s="20">
        <v>3</v>
      </c>
      <c r="DP317" s="20">
        <v>11</v>
      </c>
      <c r="DQ317" s="20">
        <v>0</v>
      </c>
      <c r="DR317" s="20">
        <v>0</v>
      </c>
      <c r="DS317" s="20">
        <v>0</v>
      </c>
      <c r="DT317" s="20">
        <v>0</v>
      </c>
      <c r="DU317" s="20">
        <v>0</v>
      </c>
      <c r="DV317" s="37" cm="1">
        <f t="array" ref="DV317">IF(AND(DI317:DP317&lt;&gt;""),((DQ317*0.125)+(DR317*0.25)+(DS317*0.25)+(DT317*1)+(DU317*1))/DP317,"")</f>
        <v>0</v>
      </c>
      <c r="DW317" s="35">
        <v>45541</v>
      </c>
      <c r="DX317" s="35">
        <v>45558</v>
      </c>
      <c r="DY317" s="20" t="s">
        <v>237</v>
      </c>
      <c r="DZ317" s="35">
        <v>45558</v>
      </c>
      <c r="EA317" s="35" t="s">
        <v>232</v>
      </c>
      <c r="EB317" s="38">
        <v>45562</v>
      </c>
      <c r="EC317" s="35">
        <v>45265</v>
      </c>
      <c r="ED317" s="20" t="s">
        <v>228</v>
      </c>
      <c r="EE317" s="20" t="s">
        <v>247</v>
      </c>
      <c r="EF317" s="20">
        <v>73</v>
      </c>
      <c r="EG317" s="20">
        <v>2</v>
      </c>
      <c r="EH317" s="20">
        <v>2</v>
      </c>
      <c r="EI317" s="20">
        <v>10</v>
      </c>
      <c r="EJ317" s="20">
        <v>0</v>
      </c>
      <c r="EK317" s="20">
        <v>0</v>
      </c>
      <c r="EL317" s="20">
        <v>0</v>
      </c>
      <c r="EM317" s="20">
        <v>1</v>
      </c>
      <c r="EN317" s="20">
        <v>0</v>
      </c>
      <c r="EO317" s="20">
        <v>0</v>
      </c>
      <c r="EP317" s="20">
        <v>0</v>
      </c>
      <c r="EQ317" s="20">
        <v>0</v>
      </c>
      <c r="ER317" s="20">
        <v>0</v>
      </c>
      <c r="ES317" s="34">
        <f>IF(EI317&lt;&gt;"",((EJ317*0.125)+((EK317+EL317+EM317+EN317+EO317)*0.25)+((EP317+EQ317+ER317)*1))/EI317,"")</f>
        <v>2.5000000000000001E-2</v>
      </c>
      <c r="ET317" s="35">
        <v>45491</v>
      </c>
      <c r="EU317" s="20" t="s">
        <v>248</v>
      </c>
      <c r="EV317" s="20" t="s">
        <v>234</v>
      </c>
      <c r="EW317" s="20">
        <v>125</v>
      </c>
      <c r="EX317" s="20">
        <v>2</v>
      </c>
      <c r="EY317" s="20">
        <v>2</v>
      </c>
      <c r="EZ317" s="20">
        <v>10</v>
      </c>
      <c r="FA317" s="20">
        <v>0</v>
      </c>
      <c r="FB317" s="20">
        <v>0</v>
      </c>
      <c r="FC317" s="20">
        <v>0</v>
      </c>
      <c r="FD317" s="20">
        <v>0</v>
      </c>
      <c r="FE317" s="20">
        <v>0</v>
      </c>
      <c r="FF317" s="20">
        <v>0</v>
      </c>
      <c r="FG317" s="20">
        <v>0</v>
      </c>
      <c r="FH317" s="20">
        <v>0</v>
      </c>
      <c r="FI317" s="20">
        <v>1</v>
      </c>
      <c r="FJ317" s="34">
        <f>IF(EZ317&lt;&gt;"",((FA317*0.125)+((FB317+FC317+FD317+FE317+FF317)*0.25)+((FG317+FH317+FI317)*1))/EZ317,"")</f>
        <v>0.1</v>
      </c>
      <c r="FK317" s="39">
        <v>43.377997000000001</v>
      </c>
      <c r="FL317" s="39">
        <v>-94.769030000000001</v>
      </c>
      <c r="FM317" s="39">
        <v>43.016171576177868</v>
      </c>
      <c r="FN317" s="39">
        <v>43.739822423822133</v>
      </c>
      <c r="FO317" s="39">
        <v>-95.266837196172034</v>
      </c>
      <c r="FP317" s="39">
        <v>-94.271222803827968</v>
      </c>
      <c r="FQ317" s="39">
        <v>42.654346152355735</v>
      </c>
      <c r="FR317" s="39">
        <v>44.101647847644266</v>
      </c>
      <c r="FS317" s="39">
        <v>-95.764644392344053</v>
      </c>
      <c r="FT317" s="39">
        <v>-93.773415607655949</v>
      </c>
      <c r="FU317" s="35">
        <v>45824</v>
      </c>
      <c r="FV317" s="20" t="s">
        <v>248</v>
      </c>
      <c r="FW317" s="20" t="s">
        <v>355</v>
      </c>
      <c r="FX317" s="20">
        <v>88</v>
      </c>
      <c r="FY317" s="20">
        <v>2</v>
      </c>
      <c r="FZ317" s="20">
        <v>2</v>
      </c>
      <c r="GA317" s="20">
        <v>6</v>
      </c>
      <c r="GB317" s="20">
        <v>0</v>
      </c>
      <c r="GC317" s="20">
        <v>0</v>
      </c>
      <c r="GD317" s="20">
        <v>0</v>
      </c>
      <c r="GE317" s="20">
        <v>1</v>
      </c>
      <c r="GF317" s="20">
        <v>0</v>
      </c>
      <c r="GG317" s="20">
        <v>0</v>
      </c>
      <c r="GH317" s="20">
        <v>0</v>
      </c>
      <c r="GI317" s="20">
        <v>0</v>
      </c>
      <c r="GJ317" s="20">
        <v>0</v>
      </c>
      <c r="GK317" s="34">
        <f>IF(GA317&lt;&gt;"",((GB317*0.125)+((GC317+GD317+GE317+GF317+GG317)*0.25)+((GH317+GI317+GJ317)*1))/GA317,"")</f>
        <v>4.1666666666666664E-2</v>
      </c>
      <c r="GL317" s="40">
        <v>45846</v>
      </c>
      <c r="GM317" s="40">
        <v>45849</v>
      </c>
      <c r="GN317" s="20" t="s">
        <v>237</v>
      </c>
      <c r="GO317" s="35">
        <v>45849</v>
      </c>
      <c r="GP317" s="20" t="s">
        <v>232</v>
      </c>
      <c r="GQ317" s="35">
        <v>45867</v>
      </c>
      <c r="HH317" s="41" t="str">
        <f>IF(GX317&lt;&gt;"",((GY317*0.125)+((GZ317+HA317+HB317+HC317+HD317)*0.25)+((HE317+HF317+HG317)*1))/GX317,"")</f>
        <v/>
      </c>
    </row>
    <row r="318" spans="1:216" ht="15" customHeight="1" x14ac:dyDescent="0.35">
      <c r="A318" s="11" t="s">
        <v>2137</v>
      </c>
      <c r="B318" s="12" t="s">
        <v>2138</v>
      </c>
      <c r="C318" s="13">
        <v>44300</v>
      </c>
      <c r="D318" s="13">
        <v>45552</v>
      </c>
      <c r="E318" s="11" t="s">
        <v>214</v>
      </c>
      <c r="F318" s="19" t="s">
        <v>2139</v>
      </c>
      <c r="G318" s="19" t="s">
        <v>2140</v>
      </c>
      <c r="H318" s="11" t="s">
        <v>1635</v>
      </c>
      <c r="I318" s="42">
        <v>50501</v>
      </c>
      <c r="J318" s="17">
        <v>28492</v>
      </c>
      <c r="K318" s="18">
        <f ca="1">IF(A318&lt;&gt;"",RANDBETWEEN(1,2000)," ")</f>
        <v>1153</v>
      </c>
      <c r="L318" s="17" cm="1">
        <f t="array" ref="L318">IF(A318&lt;&gt;"",SUMPRODUCT(($E$2:$E$1303="Active") * (FK318 &gt;= $FM$2:$FM$1303) * (FK318 &lt;= $FN$2:$FN$1303) * (FL318 &gt;= $FO$2:$FO$1303) * (FL318 &lt;= $FP$2:$FP$1303)),"")</f>
        <v>1</v>
      </c>
      <c r="M318" s="17" cm="1">
        <f t="array" ref="M318">IF(A318&lt;&gt;"",SUMPRODUCT(($E$2:$E$1303="Active") * (FK318 &gt;= $FQ$2:$FQ$1303) * (FK318 &lt;= $FR$2:$FR$1303) * (FL318 &gt;= $FS$2:$FS$1303) * (FL318 &lt;= $FT$2:$FT$1303)),"")</f>
        <v>2</v>
      </c>
      <c r="N318" s="11" t="s">
        <v>218</v>
      </c>
      <c r="O318" s="14" t="s">
        <v>219</v>
      </c>
      <c r="P318" s="19" t="s">
        <v>2141</v>
      </c>
      <c r="Q318" s="11" t="s">
        <v>2142</v>
      </c>
      <c r="R318" s="19" t="s">
        <v>2143</v>
      </c>
      <c r="S318" s="11" t="s">
        <v>224</v>
      </c>
      <c r="T318" s="20" t="s">
        <v>224</v>
      </c>
      <c r="U318" s="21"/>
      <c r="V318" s="22"/>
      <c r="W318" s="22"/>
      <c r="X318" s="22"/>
      <c r="Y318" s="22"/>
      <c r="Z318" s="22"/>
      <c r="AA318" s="48" t="s">
        <v>347</v>
      </c>
      <c r="AB318" s="43">
        <v>46014.375</v>
      </c>
      <c r="AC318" s="24">
        <v>46023</v>
      </c>
      <c r="AD318" s="25">
        <v>0</v>
      </c>
      <c r="AE318" s="25">
        <v>59</v>
      </c>
      <c r="AF318" s="26">
        <v>117</v>
      </c>
      <c r="AG318" s="20">
        <v>117</v>
      </c>
      <c r="AH318" s="22">
        <v>103</v>
      </c>
      <c r="AI318" s="26">
        <v>69</v>
      </c>
      <c r="AN318" s="27">
        <f>IF(COUNT(DV318,ES318,FJ318,GK318,HH318)&gt;0,AVERAGE(DV318,ES318,FJ318,GK318,HH318),"")</f>
        <v>0.05</v>
      </c>
      <c r="AO318" s="28">
        <f>IF((E318&lt;&gt;""),COUNTA(AP318:BW318)+COUNTIF(T318,"No"),"")</f>
        <v>0</v>
      </c>
      <c r="CN318" s="34" t="str">
        <f>IF(CJ318&gt;0,((CK318*0.125)+(CL318*0.25)+(CM318*1))/CJ318,"")</f>
        <v/>
      </c>
      <c r="CO318" s="35">
        <v>44799</v>
      </c>
      <c r="CP318" s="35">
        <v>44810</v>
      </c>
      <c r="CQ318" s="20" t="s">
        <v>237</v>
      </c>
      <c r="CR318" s="35">
        <v>44810</v>
      </c>
      <c r="CS318" s="20" t="s">
        <v>232</v>
      </c>
      <c r="CT318" s="35">
        <v>44816</v>
      </c>
      <c r="CV318" s="11" t="s">
        <v>228</v>
      </c>
      <c r="CW318" s="20" t="s">
        <v>233</v>
      </c>
      <c r="CX318" s="11" t="s">
        <v>234</v>
      </c>
      <c r="CY318" s="20">
        <v>0</v>
      </c>
      <c r="CZ318" s="36">
        <v>0</v>
      </c>
      <c r="DA318" s="36">
        <v>0</v>
      </c>
      <c r="DB318" s="36">
        <v>0</v>
      </c>
      <c r="DC318" s="36">
        <v>0</v>
      </c>
      <c r="DD318" s="36">
        <v>0</v>
      </c>
      <c r="DE318" s="36">
        <v>0</v>
      </c>
      <c r="DF318" s="36">
        <v>0</v>
      </c>
      <c r="DG318" s="36">
        <v>0</v>
      </c>
      <c r="DH318" s="37" t="str">
        <f>IF(DB318&gt;0,((DC318*0.125)+(DD318*0.25)+(DE318*0.25)+(DF318*1)+(DG318*1))/DB318,"")</f>
        <v/>
      </c>
      <c r="DI318" s="35">
        <v>44908</v>
      </c>
      <c r="DJ318" s="20" t="s">
        <v>248</v>
      </c>
      <c r="DK318" s="20" t="s">
        <v>235</v>
      </c>
      <c r="DL318" s="20" t="s">
        <v>234</v>
      </c>
      <c r="DM318" s="20">
        <v>85</v>
      </c>
      <c r="DN318" s="20">
        <v>4</v>
      </c>
      <c r="DO318" s="20">
        <v>4</v>
      </c>
      <c r="DP318" s="20">
        <v>20</v>
      </c>
      <c r="DQ318" s="20">
        <v>0</v>
      </c>
      <c r="DR318" s="20">
        <v>0</v>
      </c>
      <c r="DS318" s="20">
        <v>0</v>
      </c>
      <c r="DT318" s="20">
        <v>0</v>
      </c>
      <c r="DU318" s="20">
        <v>0</v>
      </c>
      <c r="DV318" s="37" cm="1">
        <f t="array" ref="DV318">IF(AND(DI318:DP318&lt;&gt;""),((DQ318*0.125)+(DR318*0.25)+(DS318*0.25)+(DT318*1)+(DU318*1))/DP318,"")</f>
        <v>0</v>
      </c>
      <c r="DW318" s="35">
        <v>45540</v>
      </c>
      <c r="DX318" s="35">
        <v>45544</v>
      </c>
      <c r="DY318" s="20" t="s">
        <v>237</v>
      </c>
      <c r="DZ318" s="35">
        <v>45544</v>
      </c>
      <c r="EA318" s="35" t="s">
        <v>232</v>
      </c>
      <c r="EB318" s="38">
        <v>45547</v>
      </c>
      <c r="EC318" s="35">
        <v>45290</v>
      </c>
      <c r="ED318" s="20" t="s">
        <v>228</v>
      </c>
      <c r="EE318" s="20" t="s">
        <v>247</v>
      </c>
      <c r="EF318" s="20">
        <v>49</v>
      </c>
      <c r="EG318" s="20">
        <v>6</v>
      </c>
      <c r="EH318" s="20">
        <v>6</v>
      </c>
      <c r="EI318" s="20">
        <v>18</v>
      </c>
      <c r="EJ318" s="20">
        <v>0</v>
      </c>
      <c r="EK318" s="20">
        <v>0</v>
      </c>
      <c r="EL318" s="20">
        <v>0</v>
      </c>
      <c r="EM318" s="20">
        <v>2</v>
      </c>
      <c r="EN318" s="20">
        <v>0</v>
      </c>
      <c r="EO318" s="20">
        <v>0</v>
      </c>
      <c r="EP318" s="20">
        <v>0</v>
      </c>
      <c r="EQ318" s="20">
        <v>2</v>
      </c>
      <c r="ER318" s="20">
        <v>2</v>
      </c>
      <c r="ES318" s="46">
        <f>IF(EI318&lt;&gt;"",((EJ318*0.125)+((EK318+EL318+EM318+EN318+EO318)*0.25)+((EP318+EQ318+ER318)*1))/EI318,"")</f>
        <v>0.25</v>
      </c>
      <c r="ET318" s="35">
        <v>45379</v>
      </c>
      <c r="EU318" s="20" t="s">
        <v>228</v>
      </c>
      <c r="EV318" s="20" t="s">
        <v>247</v>
      </c>
      <c r="EW318" s="20">
        <v>38</v>
      </c>
      <c r="EX318" s="20">
        <v>5</v>
      </c>
      <c r="EY318" s="20">
        <v>5</v>
      </c>
      <c r="EZ318" s="28">
        <v>5</v>
      </c>
      <c r="FA318" s="20">
        <v>0</v>
      </c>
      <c r="FB318" s="20">
        <v>0</v>
      </c>
      <c r="FC318" s="20">
        <v>0</v>
      </c>
      <c r="FD318" s="20">
        <v>0</v>
      </c>
      <c r="FE318" s="20">
        <v>0</v>
      </c>
      <c r="FF318" s="20">
        <v>0</v>
      </c>
      <c r="FG318" s="20">
        <v>0</v>
      </c>
      <c r="FH318" s="20">
        <v>0</v>
      </c>
      <c r="FI318" s="20">
        <v>0</v>
      </c>
      <c r="FJ318" s="34">
        <f>IF(EZ318&lt;&gt;"",((FA318*0.125)+((FB318+FC318+FD318+FE318+FF318)*0.25)+((FG318+FH318+FI318)*1))/EZ318,"")</f>
        <v>0</v>
      </c>
      <c r="FK318" s="39">
        <v>42.455955000000003</v>
      </c>
      <c r="FL318" s="39">
        <v>-94.196529999999996</v>
      </c>
      <c r="FM318" s="39">
        <v>42.09412957617787</v>
      </c>
      <c r="FN318" s="39">
        <v>42.817780423822136</v>
      </c>
      <c r="FO318" s="39">
        <v>-94.68694360417706</v>
      </c>
      <c r="FP318" s="39">
        <v>-93.706116395822932</v>
      </c>
      <c r="FQ318" s="39">
        <v>41.732304152355738</v>
      </c>
      <c r="FR318" s="39">
        <v>43.179605847644268</v>
      </c>
      <c r="FS318" s="39">
        <v>-95.177357208354124</v>
      </c>
      <c r="FT318" s="39">
        <v>-93.215702791645867</v>
      </c>
      <c r="FU318" s="35">
        <v>45925</v>
      </c>
      <c r="FV318" s="20" t="s">
        <v>248</v>
      </c>
      <c r="FW318" s="20" t="s">
        <v>295</v>
      </c>
      <c r="FX318" s="20">
        <v>40</v>
      </c>
      <c r="FY318" s="20">
        <v>2</v>
      </c>
      <c r="FZ318" s="20">
        <v>2</v>
      </c>
      <c r="GA318" s="20">
        <v>6</v>
      </c>
      <c r="GB318" s="20">
        <v>0</v>
      </c>
      <c r="GC318" s="20">
        <v>0</v>
      </c>
      <c r="GD318" s="20">
        <v>0</v>
      </c>
      <c r="GE318" s="20">
        <v>0</v>
      </c>
      <c r="GF318" s="20">
        <v>0</v>
      </c>
      <c r="GG318" s="20">
        <v>0</v>
      </c>
      <c r="GH318" s="20">
        <v>0</v>
      </c>
      <c r="GI318" s="20">
        <v>0</v>
      </c>
      <c r="GJ318" s="20">
        <v>0</v>
      </c>
      <c r="GK318" s="34">
        <f>IF(GA318&lt;&gt;"",((GB318*0.125)+((GC318+GD318+GE318+GF318+GG318)*0.25)+((GH318+GI318+GJ318)*1))/GA318,"")</f>
        <v>0</v>
      </c>
      <c r="GL318" s="40">
        <v>45846</v>
      </c>
      <c r="GM318" s="40">
        <v>45854</v>
      </c>
      <c r="GN318" s="20" t="s">
        <v>237</v>
      </c>
      <c r="GO318" s="35">
        <v>45854</v>
      </c>
      <c r="GP318" s="20" t="s">
        <v>232</v>
      </c>
      <c r="GQ318" s="35">
        <v>45867</v>
      </c>
      <c r="GR318" s="35">
        <v>46079</v>
      </c>
      <c r="GS318" s="20" t="s">
        <v>248</v>
      </c>
      <c r="GT318" s="20" t="s">
        <v>247</v>
      </c>
      <c r="GU318" s="20">
        <v>82</v>
      </c>
      <c r="GV318" s="20">
        <v>3</v>
      </c>
      <c r="GW318" s="20">
        <v>1</v>
      </c>
      <c r="GX318" s="20">
        <v>5</v>
      </c>
      <c r="GY318" s="20">
        <v>0</v>
      </c>
      <c r="GZ318" s="20">
        <v>0</v>
      </c>
      <c r="HA318" s="20">
        <v>0</v>
      </c>
      <c r="HB318" s="20">
        <v>0</v>
      </c>
      <c r="HC318" s="20">
        <v>0</v>
      </c>
      <c r="HD318" s="20">
        <v>0</v>
      </c>
      <c r="HE318" s="20">
        <v>0</v>
      </c>
      <c r="HF318" s="20">
        <v>0</v>
      </c>
      <c r="HG318" s="20">
        <v>0</v>
      </c>
      <c r="HH318" s="41">
        <f>IF(GX318&lt;&gt;"",((GY318*0.125)+((GZ318+HA318+HB318+HC318+HD318)*0.25)+((HE318+HF318+HG318)*1))/GX318,"")</f>
        <v>0</v>
      </c>
    </row>
    <row r="319" spans="1:216" ht="15" customHeight="1" x14ac:dyDescent="0.35">
      <c r="A319" s="11" t="s">
        <v>2144</v>
      </c>
      <c r="B319" s="12" t="s">
        <v>2145</v>
      </c>
      <c r="C319" s="13">
        <v>43829</v>
      </c>
      <c r="D319" s="13">
        <v>45552</v>
      </c>
      <c r="E319" s="14" t="s">
        <v>214</v>
      </c>
      <c r="F319" s="15" t="s">
        <v>2146</v>
      </c>
      <c r="G319" s="15" t="s">
        <v>2147</v>
      </c>
      <c r="H319" s="14" t="s">
        <v>1635</v>
      </c>
      <c r="I319" s="16">
        <v>52001</v>
      </c>
      <c r="J319" s="17">
        <v>43572</v>
      </c>
      <c r="K319" s="18">
        <f ca="1">IF(A319&lt;&gt;"",RANDBETWEEN(1,2000)," ")</f>
        <v>642</v>
      </c>
      <c r="L319" s="17" cm="1">
        <f t="array" ref="L319">IF(A319&lt;&gt;"",SUMPRODUCT(($E$2:$E$1303="Active") * (FK319 &gt;= $FM$2:$FM$1303) * (FK319 &lt;= $FN$2:$FN$1303) * (FL319 &gt;= $FO$2:$FO$1303) * (FL319 &lt;= $FP$2:$FP$1303)),"")</f>
        <v>1</v>
      </c>
      <c r="M319" s="17" cm="1">
        <f t="array" ref="M319">IF(A319&lt;&gt;"",SUMPRODUCT(($E$2:$E$1303="Active") * (FK319 &gt;= $FQ$2:$FQ$1303) * (FK319 &lt;= $FR$2:$FR$1303) * (FL319 &gt;= $FS$2:$FS$1303) * (FL319 &lt;= $FT$2:$FT$1303)),"")</f>
        <v>2</v>
      </c>
      <c r="N319" s="14" t="s">
        <v>218</v>
      </c>
      <c r="O319" s="14" t="s">
        <v>219</v>
      </c>
      <c r="P319" s="15" t="s">
        <v>2148</v>
      </c>
      <c r="Q319" s="14" t="s">
        <v>2149</v>
      </c>
      <c r="R319" s="70" t="s">
        <v>2150</v>
      </c>
      <c r="S319" s="14" t="s">
        <v>223</v>
      </c>
      <c r="T319" s="20" t="s">
        <v>224</v>
      </c>
      <c r="U319" s="21"/>
      <c r="V319" s="22"/>
      <c r="W319" s="22"/>
      <c r="X319" s="22"/>
      <c r="Y319" s="22"/>
      <c r="Z319" s="22"/>
      <c r="AA319" s="22" t="s">
        <v>542</v>
      </c>
      <c r="AB319" s="43">
        <v>46010.375</v>
      </c>
      <c r="AC319" s="63">
        <v>45931</v>
      </c>
      <c r="AD319" s="25">
        <v>253</v>
      </c>
      <c r="AE319" s="25">
        <v>320</v>
      </c>
      <c r="AF319" s="26">
        <v>386</v>
      </c>
      <c r="AG319" s="20">
        <v>393</v>
      </c>
      <c r="AH319" s="22">
        <v>421</v>
      </c>
      <c r="AI319" s="26">
        <v>537</v>
      </c>
      <c r="AN319" s="27">
        <f>IF(COUNT(DV319,ES319,FJ319,GK319,HH319)&gt;0,AVERAGE(DV319,ES319,FJ319,GK319,HH319),"")</f>
        <v>0.15800189393939393</v>
      </c>
      <c r="AO319" s="28">
        <f>IF((E319&lt;&gt;""),COUNTA(AP319:BW319)+COUNTIF(T319,"No"),"")</f>
        <v>0</v>
      </c>
      <c r="AP319" s="29"/>
      <c r="AQ319" s="29"/>
      <c r="AR319" s="29"/>
      <c r="AS319" s="29"/>
      <c r="AT319" s="29"/>
      <c r="AU319" s="29"/>
      <c r="AV319" s="29"/>
      <c r="AW319" s="29"/>
      <c r="AX319" s="29"/>
      <c r="AY319" s="29"/>
      <c r="AZ319" s="29"/>
      <c r="BA319" s="29"/>
      <c r="BB319" s="29"/>
      <c r="BC319" s="29"/>
      <c r="BD319" s="29"/>
      <c r="BE319" s="29"/>
      <c r="BF319" s="29"/>
      <c r="BG319" s="29"/>
      <c r="BH319" s="29"/>
      <c r="BI319" s="29"/>
      <c r="BJ319" s="29"/>
      <c r="BK319" s="29"/>
      <c r="BL319" s="29"/>
      <c r="BM319" s="29"/>
      <c r="BN319" s="29"/>
      <c r="BO319" s="29"/>
      <c r="BP319" s="29"/>
      <c r="BQ319" s="29"/>
      <c r="BR319" s="29"/>
      <c r="BS319" s="29"/>
      <c r="BT319" s="29"/>
      <c r="BU319" s="29"/>
      <c r="BV319" s="29"/>
      <c r="BW319" s="29"/>
      <c r="BX319" s="30">
        <v>44035</v>
      </c>
      <c r="BY319" s="30">
        <v>44095</v>
      </c>
      <c r="BZ319" s="14" t="s">
        <v>226</v>
      </c>
      <c r="CA319" s="30">
        <v>44095</v>
      </c>
      <c r="CB319" s="14" t="s">
        <v>227</v>
      </c>
      <c r="CC319" s="31">
        <v>43980</v>
      </c>
      <c r="CD319" s="32" t="s">
        <v>226</v>
      </c>
      <c r="CE319" s="33" t="s">
        <v>282</v>
      </c>
      <c r="CF319" s="33" t="s">
        <v>247</v>
      </c>
      <c r="CG319" s="29">
        <v>144</v>
      </c>
      <c r="CH319" s="29">
        <v>2</v>
      </c>
      <c r="CI319" s="29">
        <v>2</v>
      </c>
      <c r="CJ319" s="29">
        <v>10</v>
      </c>
      <c r="CK319" s="29">
        <v>0</v>
      </c>
      <c r="CL319" s="29">
        <v>3</v>
      </c>
      <c r="CM319" s="29">
        <v>2</v>
      </c>
      <c r="CN319" s="34">
        <f>IF(CJ319&gt;0,((CK319*0.125)+(CL319*0.25)+(CM319*1))/CJ319,"")</f>
        <v>0.27500000000000002</v>
      </c>
      <c r="CO319" s="35">
        <v>44411</v>
      </c>
      <c r="CP319" s="35">
        <v>44414</v>
      </c>
      <c r="CQ319" s="20" t="s">
        <v>507</v>
      </c>
      <c r="CR319" s="35">
        <v>44440</v>
      </c>
      <c r="CS319" s="20" t="s">
        <v>232</v>
      </c>
      <c r="CT319" s="35">
        <v>44418</v>
      </c>
      <c r="CU319" s="35">
        <v>44453</v>
      </c>
      <c r="CV319" s="11" t="s">
        <v>226</v>
      </c>
      <c r="CW319" s="11" t="s">
        <v>293</v>
      </c>
      <c r="CX319" s="11" t="s">
        <v>247</v>
      </c>
      <c r="CY319" s="20">
        <v>169</v>
      </c>
      <c r="CZ319" s="36">
        <v>1</v>
      </c>
      <c r="DA319" s="36">
        <v>1</v>
      </c>
      <c r="DB319" s="36">
        <v>5</v>
      </c>
      <c r="DC319" s="36">
        <v>0</v>
      </c>
      <c r="DD319" s="36">
        <v>0</v>
      </c>
      <c r="DE319" s="36">
        <v>0</v>
      </c>
      <c r="DF319" s="36">
        <v>0</v>
      </c>
      <c r="DG319" s="36">
        <v>0</v>
      </c>
      <c r="DH319" s="37">
        <f>IF(DB319&gt;0,((DC319*0.125)+(DD319*0.25)+(DE319*0.25)+(DF319*1)+(DG319*1))/DB319,"")</f>
        <v>0</v>
      </c>
      <c r="DI319" s="35">
        <v>44835</v>
      </c>
      <c r="DJ319" s="20" t="s">
        <v>228</v>
      </c>
      <c r="DK319" s="20" t="s">
        <v>235</v>
      </c>
      <c r="DL319" s="20" t="s">
        <v>234</v>
      </c>
      <c r="DM319" s="20">
        <v>190</v>
      </c>
      <c r="DN319" s="20">
        <v>2</v>
      </c>
      <c r="DO319" s="20">
        <v>2</v>
      </c>
      <c r="DP319" s="20">
        <v>10</v>
      </c>
      <c r="DQ319" s="20">
        <v>0</v>
      </c>
      <c r="DR319" s="20">
        <v>0</v>
      </c>
      <c r="DS319" s="20">
        <v>2</v>
      </c>
      <c r="DT319" s="20">
        <v>0</v>
      </c>
      <c r="DU319" s="20">
        <v>1</v>
      </c>
      <c r="DV319" s="37" cm="1">
        <f t="array" ref="DV319">IF(AND(DI319:DP319&lt;&gt;""),((DQ319*0.125)+(DR319*0.25)+(DS319*0.25)+(DT319*1)+(DU319*1))/DP319,"")</f>
        <v>0.15</v>
      </c>
      <c r="DW319" s="35">
        <v>45541</v>
      </c>
      <c r="DX319" s="35">
        <v>45544</v>
      </c>
      <c r="DY319" s="20" t="s">
        <v>237</v>
      </c>
      <c r="DZ319" s="35">
        <v>45544</v>
      </c>
      <c r="EA319" s="35" t="s">
        <v>232</v>
      </c>
      <c r="EB319" s="38">
        <v>45547</v>
      </c>
      <c r="EC319" s="35">
        <v>45222</v>
      </c>
      <c r="ED319" s="20" t="s">
        <v>248</v>
      </c>
      <c r="EE319" s="20" t="s">
        <v>247</v>
      </c>
      <c r="EF319" s="20">
        <v>196</v>
      </c>
      <c r="EG319" s="20">
        <v>4</v>
      </c>
      <c r="EH319" s="20">
        <v>4</v>
      </c>
      <c r="EI319" s="20">
        <v>16</v>
      </c>
      <c r="EJ319" s="20">
        <v>0</v>
      </c>
      <c r="EK319" s="20">
        <v>2</v>
      </c>
      <c r="EL319" s="20">
        <v>0</v>
      </c>
      <c r="EM319" s="20">
        <v>0</v>
      </c>
      <c r="EN319" s="20">
        <v>0</v>
      </c>
      <c r="EO319" s="20">
        <v>0</v>
      </c>
      <c r="EP319" s="20">
        <v>1</v>
      </c>
      <c r="EQ319" s="20">
        <v>0</v>
      </c>
      <c r="ER319" s="20">
        <v>1</v>
      </c>
      <c r="ES319" s="34">
        <f>IF(EI319&lt;&gt;"",((EJ319*0.125)+((EK319+EL319+EM319+EN319+EO319)*0.25)+((EP319+EQ319+ER319)*1))/EI319,"")</f>
        <v>0.15625</v>
      </c>
      <c r="ET319" s="35">
        <v>45408</v>
      </c>
      <c r="EU319" s="20" t="s">
        <v>248</v>
      </c>
      <c r="EV319" s="20" t="s">
        <v>247</v>
      </c>
      <c r="EW319" s="20">
        <v>222</v>
      </c>
      <c r="EX319" s="20">
        <v>2</v>
      </c>
      <c r="EY319" s="20">
        <v>2</v>
      </c>
      <c r="EZ319" s="28">
        <v>18</v>
      </c>
      <c r="FA319" s="20">
        <v>0</v>
      </c>
      <c r="FB319" s="20">
        <v>0</v>
      </c>
      <c r="FC319" s="20">
        <v>2</v>
      </c>
      <c r="FD319" s="20">
        <v>2</v>
      </c>
      <c r="FE319" s="20">
        <v>0</v>
      </c>
      <c r="FF319" s="20">
        <v>0</v>
      </c>
      <c r="FG319" s="20">
        <v>1</v>
      </c>
      <c r="FH319" s="20">
        <v>1</v>
      </c>
      <c r="FI319" s="20">
        <v>0</v>
      </c>
      <c r="FJ319" s="34">
        <f>IF(EZ319&lt;&gt;"",((FA319*0.125)+((FB319+FC319+FD319+FE319+FF319)*0.25)+((FG319+FH319+FI319)*1))/EZ319,"")</f>
        <v>0.16666666666666666</v>
      </c>
      <c r="FK319" s="39">
        <v>42.558964000000003</v>
      </c>
      <c r="FL319" s="39">
        <v>-90.696098000000006</v>
      </c>
      <c r="FM319" s="39">
        <v>42.197138576177871</v>
      </c>
      <c r="FN319" s="39">
        <v>42.920789423822136</v>
      </c>
      <c r="FO319" s="39">
        <v>-91.187320400402143</v>
      </c>
      <c r="FP319" s="39">
        <v>-90.204875599597869</v>
      </c>
      <c r="FQ319" s="39">
        <v>41.835313152355738</v>
      </c>
      <c r="FR319" s="39">
        <v>43.282614847644268</v>
      </c>
      <c r="FS319" s="39">
        <v>-91.678542800804294</v>
      </c>
      <c r="FT319" s="39">
        <v>-89.713653199195718</v>
      </c>
      <c r="FU319" s="35">
        <v>45855</v>
      </c>
      <c r="FV319" s="20" t="s">
        <v>248</v>
      </c>
      <c r="FW319" s="20" t="s">
        <v>355</v>
      </c>
      <c r="FX319" s="20">
        <v>310</v>
      </c>
      <c r="FY319" s="20">
        <v>2</v>
      </c>
      <c r="FZ319" s="20">
        <v>2</v>
      </c>
      <c r="GA319" s="20">
        <v>22</v>
      </c>
      <c r="GB319" s="20">
        <v>0</v>
      </c>
      <c r="GC319" s="20">
        <v>0</v>
      </c>
      <c r="GD319" s="20">
        <v>0</v>
      </c>
      <c r="GE319" s="20">
        <v>2</v>
      </c>
      <c r="GF319" s="20">
        <v>0</v>
      </c>
      <c r="GG319" s="20">
        <v>0</v>
      </c>
      <c r="GH319" s="20">
        <v>3</v>
      </c>
      <c r="GI319" s="20">
        <v>0</v>
      </c>
      <c r="GJ319" s="20">
        <v>0</v>
      </c>
      <c r="GK319" s="34">
        <f>IF(GA319&lt;&gt;"",((GB319*0.125)+((GC319+GD319+GE319+GF319+GG319)*0.25)+((GH319+GI319+GJ319)*1))/GA319,"")</f>
        <v>0.15909090909090909</v>
      </c>
      <c r="GP319" s="20" t="s">
        <v>232</v>
      </c>
      <c r="HH319" s="34" t="str">
        <f>IF(GX319&lt;&gt;"",((GY319*0.125)+((GZ319+HA319+HB319+HC319+HD319)*0.25)+((HE319+HF319+HG319)*1))/GX319,"")</f>
        <v/>
      </c>
    </row>
    <row r="320" spans="1:216" ht="15" hidden="1" customHeight="1" x14ac:dyDescent="0.35">
      <c r="A320" s="11" t="s">
        <v>2151</v>
      </c>
      <c r="B320" s="12" t="s">
        <v>2152</v>
      </c>
      <c r="C320" s="13">
        <v>43009</v>
      </c>
      <c r="D320" s="13">
        <v>45959</v>
      </c>
      <c r="E320" s="14" t="s">
        <v>1420</v>
      </c>
      <c r="F320" s="15" t="s">
        <v>2153</v>
      </c>
      <c r="G320" s="15" t="s">
        <v>2154</v>
      </c>
      <c r="H320" s="14" t="s">
        <v>1635</v>
      </c>
      <c r="I320" s="16">
        <v>52302</v>
      </c>
      <c r="J320" s="17">
        <v>43130</v>
      </c>
      <c r="K320" s="18">
        <f ca="1">IF(A320&lt;&gt;"",RANDBETWEEN(1,2000)," ")</f>
        <v>447</v>
      </c>
      <c r="L320" s="17" cm="1">
        <f t="array" ref="L320">IF(A320&lt;&gt;"",SUMPRODUCT(($E$2:$E$1303="Active") * (FK320 &gt;= $FM$2:$FM$1303) * (FK320 &lt;= $FN$2:$FN$1303) * (FL320 &gt;= $FO$2:$FO$1303) * (FL320 &lt;= $FP$2:$FP$1303)),"")</f>
        <v>2</v>
      </c>
      <c r="M320" s="17" cm="1">
        <f t="array" ref="M320">IF(A320&lt;&gt;"",SUMPRODUCT(($E$2:$E$1303="Active") * (FK320 &gt;= $FQ$2:$FQ$1303) * (FK320 &lt;= $FR$2:$FR$1303) * (FL320 &gt;= $FS$2:$FS$1303) * (FL320 &lt;= $FT$2:$FT$1303)),"")</f>
        <v>4</v>
      </c>
      <c r="N320" s="14" t="s">
        <v>287</v>
      </c>
      <c r="O320" s="14" t="s">
        <v>219</v>
      </c>
      <c r="P320" s="15" t="s">
        <v>2155</v>
      </c>
      <c r="Q320" s="14" t="s">
        <v>2156</v>
      </c>
      <c r="R320" s="19" t="s">
        <v>2157</v>
      </c>
      <c r="S320" s="14" t="s">
        <v>223</v>
      </c>
      <c r="T320" s="20" t="s">
        <v>224</v>
      </c>
      <c r="U320" s="21"/>
      <c r="V320" s="22"/>
      <c r="W320" s="22"/>
      <c r="X320" s="22"/>
      <c r="Y320" s="22"/>
      <c r="Z320" s="22"/>
      <c r="AA320" s="48"/>
      <c r="AB320" s="43">
        <v>45930.541666666664</v>
      </c>
      <c r="AC320" s="63">
        <v>45931</v>
      </c>
      <c r="AD320" s="25">
        <v>200</v>
      </c>
      <c r="AE320" s="25">
        <v>192</v>
      </c>
      <c r="AF320" s="26">
        <v>227</v>
      </c>
      <c r="AG320" s="20">
        <v>216</v>
      </c>
      <c r="AH320" s="22">
        <v>266</v>
      </c>
      <c r="AI320" s="26">
        <v>120</v>
      </c>
      <c r="AN320" s="27">
        <f>IF(COUNT(DV320,ES320,FJ320,GK320,HH320)&gt;0,AVERAGE(DV320,ES320,FJ320,GK320,HH320),"")</f>
        <v>0.46805555555555556</v>
      </c>
      <c r="AO320" s="28">
        <f>IF((E320&lt;&gt;""),COUNTA(AP320:BW320)+COUNTIF(T320,"No"),"")</f>
        <v>0</v>
      </c>
      <c r="AP320" s="29"/>
      <c r="AQ320" s="29"/>
      <c r="AR320" s="29"/>
      <c r="AS320" s="29"/>
      <c r="AT320" s="29"/>
      <c r="AU320" s="29"/>
      <c r="AV320" s="29"/>
      <c r="AW320" s="29"/>
      <c r="AX320" s="29"/>
      <c r="AY320" s="29"/>
      <c r="AZ320" s="29"/>
      <c r="BA320" s="29"/>
      <c r="BB320" s="29"/>
      <c r="BC320" s="29"/>
      <c r="BD320" s="29"/>
      <c r="BE320" s="29"/>
      <c r="BF320" s="29"/>
      <c r="BG320" s="29"/>
      <c r="BH320" s="29"/>
      <c r="BI320" s="29"/>
      <c r="BJ320" s="29"/>
      <c r="BK320" s="29"/>
      <c r="BL320" s="29"/>
      <c r="BM320" s="29"/>
      <c r="BN320" s="29"/>
      <c r="BO320" s="29"/>
      <c r="BP320" s="29"/>
      <c r="BQ320" s="29"/>
      <c r="BR320" s="29"/>
      <c r="BS320" s="29"/>
      <c r="BT320" s="29"/>
      <c r="BU320" s="29"/>
      <c r="BV320" s="29"/>
      <c r="BW320" s="29"/>
      <c r="BX320" s="30">
        <v>44035</v>
      </c>
      <c r="BY320" s="30">
        <v>44095</v>
      </c>
      <c r="BZ320" s="14" t="s">
        <v>226</v>
      </c>
      <c r="CA320" s="30">
        <v>44095</v>
      </c>
      <c r="CB320" s="14" t="s">
        <v>227</v>
      </c>
      <c r="CC320" s="31">
        <v>43907</v>
      </c>
      <c r="CD320" s="32" t="s">
        <v>364</v>
      </c>
      <c r="CE320" s="33" t="s">
        <v>380</v>
      </c>
      <c r="CF320" s="33" t="s">
        <v>321</v>
      </c>
      <c r="CG320" s="29">
        <v>145</v>
      </c>
      <c r="CH320" s="29">
        <v>2</v>
      </c>
      <c r="CI320" s="29">
        <v>2</v>
      </c>
      <c r="CJ320" s="29">
        <v>10</v>
      </c>
      <c r="CK320" s="29">
        <v>0</v>
      </c>
      <c r="CL320" s="29">
        <v>0</v>
      </c>
      <c r="CM320" s="29">
        <v>1</v>
      </c>
      <c r="CN320" s="34">
        <f>IF(CJ320&gt;0,((CK320*0.125)+(CL320*0.25)+(CM320*1))/CJ320,"")</f>
        <v>0.1</v>
      </c>
      <c r="CO320" s="35">
        <v>44411</v>
      </c>
      <c r="CP320" s="35">
        <v>44428</v>
      </c>
      <c r="CQ320" s="20" t="s">
        <v>507</v>
      </c>
      <c r="CR320" s="35">
        <v>44440</v>
      </c>
      <c r="CS320" s="20" t="s">
        <v>232</v>
      </c>
      <c r="CT320" s="35">
        <v>44432</v>
      </c>
      <c r="CU320" s="35">
        <v>44473</v>
      </c>
      <c r="CV320" s="11" t="s">
        <v>226</v>
      </c>
      <c r="CW320" s="20" t="s">
        <v>233</v>
      </c>
      <c r="CX320" s="11" t="s">
        <v>234</v>
      </c>
      <c r="CY320" s="20">
        <v>143</v>
      </c>
      <c r="CZ320" s="36">
        <v>3</v>
      </c>
      <c r="DA320" s="36">
        <v>3</v>
      </c>
      <c r="DB320" s="36">
        <v>15</v>
      </c>
      <c r="DC320" s="36">
        <v>0</v>
      </c>
      <c r="DD320" s="36">
        <v>1</v>
      </c>
      <c r="DE320" s="36">
        <v>0</v>
      </c>
      <c r="DF320" s="36">
        <v>0</v>
      </c>
      <c r="DG320" s="36">
        <v>3</v>
      </c>
      <c r="DH320" s="37">
        <f>IF(DB320&gt;0,((DC320*0.125)+(DD320*0.25)+(DE320*0.25)+(DF320*1)+(DG320*1))/DB320,"")</f>
        <v>0.21666666666666667</v>
      </c>
      <c r="DI320" s="35">
        <v>44774</v>
      </c>
      <c r="DJ320" s="20" t="s">
        <v>228</v>
      </c>
      <c r="DK320" s="20" t="s">
        <v>235</v>
      </c>
      <c r="DL320" s="20" t="s">
        <v>234</v>
      </c>
      <c r="DM320" s="20">
        <v>117</v>
      </c>
      <c r="DN320" s="20">
        <v>3</v>
      </c>
      <c r="DO320" s="20">
        <v>3</v>
      </c>
      <c r="DP320" s="20">
        <v>16</v>
      </c>
      <c r="DQ320" s="20">
        <v>0</v>
      </c>
      <c r="DR320" s="20">
        <v>0</v>
      </c>
      <c r="DS320" s="20">
        <v>0</v>
      </c>
      <c r="DT320" s="20">
        <v>0</v>
      </c>
      <c r="DU320" s="20">
        <v>1</v>
      </c>
      <c r="DV320" s="37" cm="1">
        <f t="array" ref="DV320">IF(AND(DI320:DP320&lt;&gt;""),((DQ320*0.125)+(DR320*0.25)+(DS320*0.25)+(DT320*1)+(DU320*1))/DP320,"")</f>
        <v>6.25E-2</v>
      </c>
      <c r="DW320" s="35">
        <v>45541</v>
      </c>
      <c r="DX320" s="35">
        <v>45544</v>
      </c>
      <c r="DY320" s="20" t="s">
        <v>237</v>
      </c>
      <c r="DZ320" s="35">
        <v>45545</v>
      </c>
      <c r="EA320" s="35" t="s">
        <v>232</v>
      </c>
      <c r="EB320" s="38">
        <v>45547</v>
      </c>
      <c r="EC320" s="35">
        <v>45290</v>
      </c>
      <c r="ED320" s="20" t="s">
        <v>228</v>
      </c>
      <c r="EE320" s="20" t="s">
        <v>247</v>
      </c>
      <c r="EF320" s="20">
        <v>110</v>
      </c>
      <c r="EG320" s="20">
        <v>3</v>
      </c>
      <c r="EH320" s="20">
        <v>3</v>
      </c>
      <c r="EI320" s="20">
        <v>12</v>
      </c>
      <c r="EJ320" s="20">
        <v>0</v>
      </c>
      <c r="EK320" s="20">
        <v>0</v>
      </c>
      <c r="EL320" s="20">
        <v>0</v>
      </c>
      <c r="EM320" s="20">
        <v>1</v>
      </c>
      <c r="EN320" s="20">
        <v>0</v>
      </c>
      <c r="EO320" s="20">
        <v>0</v>
      </c>
      <c r="EP320" s="20">
        <v>0</v>
      </c>
      <c r="EQ320" s="20">
        <v>1</v>
      </c>
      <c r="ER320" s="20">
        <v>2</v>
      </c>
      <c r="ES320" s="46">
        <f>IF(EI320&lt;&gt;"",((EJ320*0.125)+((EK320+EL320+EM320+EN320+EO320)*0.25)+((EP320+EQ320+ER320)*1))/EI320,"")</f>
        <v>0.27083333333333331</v>
      </c>
      <c r="ET320" s="35">
        <v>45358</v>
      </c>
      <c r="EU320" s="20" t="s">
        <v>248</v>
      </c>
      <c r="EV320" s="20" t="s">
        <v>247</v>
      </c>
      <c r="EW320" s="20">
        <v>107</v>
      </c>
      <c r="EX320" s="20">
        <v>2</v>
      </c>
      <c r="EY320" s="20">
        <v>2</v>
      </c>
      <c r="EZ320" s="28">
        <v>9</v>
      </c>
      <c r="FA320" s="20">
        <v>0</v>
      </c>
      <c r="FB320" s="20">
        <v>0</v>
      </c>
      <c r="FC320" s="20">
        <v>0</v>
      </c>
      <c r="FD320" s="20">
        <v>1</v>
      </c>
      <c r="FE320" s="20">
        <v>0</v>
      </c>
      <c r="FF320" s="20">
        <v>0</v>
      </c>
      <c r="FG320" s="20">
        <v>0</v>
      </c>
      <c r="FH320" s="20">
        <v>0</v>
      </c>
      <c r="FI320" s="20">
        <v>1</v>
      </c>
      <c r="FJ320" s="34">
        <f>IF(EZ320&lt;&gt;"",((FA320*0.125)+((FB320+FC320+FD320+FE320+FF320)*0.25)+((FG320+FH320+FI320)*1))/EZ320,"")</f>
        <v>0.1388888888888889</v>
      </c>
      <c r="FK320" s="39">
        <v>42.060471999999997</v>
      </c>
      <c r="FL320" s="39">
        <v>-91.583262000000005</v>
      </c>
      <c r="FM320" s="39">
        <v>41.698646576177865</v>
      </c>
      <c r="FN320" s="39">
        <v>42.42229742382213</v>
      </c>
      <c r="FO320" s="39">
        <v>-92.070609539384336</v>
      </c>
      <c r="FP320" s="39">
        <v>-91.095914460615674</v>
      </c>
      <c r="FQ320" s="39">
        <v>41.336821152355732</v>
      </c>
      <c r="FR320" s="39">
        <v>42.784122847644262</v>
      </c>
      <c r="FS320" s="39">
        <v>-92.557957078768666</v>
      </c>
      <c r="FT320" s="39">
        <v>-90.608566921231343</v>
      </c>
      <c r="FU320" s="35">
        <v>45835</v>
      </c>
      <c r="FV320" s="20" t="s">
        <v>248</v>
      </c>
      <c r="FW320" s="20" t="s">
        <v>355</v>
      </c>
      <c r="FX320" s="20">
        <v>77</v>
      </c>
      <c r="FY320" s="20">
        <v>2</v>
      </c>
      <c r="FZ320" s="20">
        <v>2</v>
      </c>
      <c r="GA320" s="20">
        <v>5</v>
      </c>
      <c r="GB320" s="20">
        <v>0</v>
      </c>
      <c r="GC320" s="20">
        <v>0</v>
      </c>
      <c r="GD320" s="20">
        <v>0</v>
      </c>
      <c r="GE320" s="20">
        <v>0</v>
      </c>
      <c r="GF320" s="20">
        <v>0</v>
      </c>
      <c r="GG320" s="20">
        <v>0</v>
      </c>
      <c r="GH320" s="20">
        <v>3</v>
      </c>
      <c r="GI320" s="20">
        <v>0</v>
      </c>
      <c r="GJ320" s="20">
        <v>4</v>
      </c>
      <c r="GK320" s="46">
        <f>IF(GA320&lt;&gt;"",((GB320*0.125)+((GC320+GD320+GE320+GF320+GG320)*0.25)+((GH320+GI320+GJ320)*1))/GA320,"")</f>
        <v>1.4</v>
      </c>
      <c r="GN320"/>
      <c r="GO320" s="64"/>
      <c r="GP320" s="20" t="s">
        <v>232</v>
      </c>
      <c r="HH320" s="34" t="str">
        <f>IF(GX320&lt;&gt;"",((GY320*0.125)+((GZ320+HA320+HB320+HC320+HD320)*0.25)+((HE320+HF320+HG320)*1))/GX320,"")</f>
        <v/>
      </c>
    </row>
    <row r="321" spans="1:216" ht="15" customHeight="1" x14ac:dyDescent="0.35">
      <c r="A321" s="11" t="s">
        <v>2158</v>
      </c>
      <c r="B321" s="12" t="s">
        <v>2159</v>
      </c>
      <c r="C321" s="13">
        <v>43829</v>
      </c>
      <c r="D321" s="13"/>
      <c r="E321" s="14" t="s">
        <v>214</v>
      </c>
      <c r="F321" s="15" t="s">
        <v>2160</v>
      </c>
      <c r="G321" s="15" t="s">
        <v>2161</v>
      </c>
      <c r="H321" s="14" t="s">
        <v>1635</v>
      </c>
      <c r="I321" s="16">
        <v>50265</v>
      </c>
      <c r="J321" s="17">
        <v>32187</v>
      </c>
      <c r="K321" s="18">
        <f ca="1">IF(A321&lt;&gt;"",RANDBETWEEN(1,2000)," ")</f>
        <v>509</v>
      </c>
      <c r="L321" s="17" cm="1">
        <f t="array" ref="L321">IF(A321&lt;&gt;"",SUMPRODUCT(($E$2:$E$1303="Active") * (FK321 &gt;= $FM$2:$FM$1303) * (FK321 &lt;= $FN$2:$FN$1303) * (FL321 &gt;= $FO$2:$FO$1303) * (FL321 &lt;= $FP$2:$FP$1303)),"")</f>
        <v>1</v>
      </c>
      <c r="M321" s="17" cm="1">
        <f t="array" ref="M321">IF(A321&lt;&gt;"",SUMPRODUCT(($E$2:$E$1303="Active") * (FK321 &gt;= $FQ$2:$FQ$1303) * (FK321 &lt;= $FR$2:$FR$1303) * (FL321 &gt;= $FS$2:$FS$1303) * (FL321 &lt;= $FT$2:$FT$1303)),"")</f>
        <v>1</v>
      </c>
      <c r="N321" s="14" t="s">
        <v>218</v>
      </c>
      <c r="O321" s="14" t="s">
        <v>316</v>
      </c>
      <c r="P321" s="15" t="s">
        <v>1674</v>
      </c>
      <c r="Q321" s="14" t="s">
        <v>1675</v>
      </c>
      <c r="R321" s="51" t="s">
        <v>1676</v>
      </c>
      <c r="S321" s="14" t="s">
        <v>223</v>
      </c>
      <c r="T321" s="20" t="s">
        <v>224</v>
      </c>
      <c r="U321" s="21"/>
      <c r="V321" s="22"/>
      <c r="W321" s="22"/>
      <c r="X321" s="22"/>
      <c r="Y321" s="22"/>
      <c r="Z321" s="22"/>
      <c r="AA321" s="48">
        <v>2024</v>
      </c>
      <c r="AB321" s="43">
        <v>46022.541666666664</v>
      </c>
      <c r="AC321" s="63">
        <v>45931</v>
      </c>
      <c r="AD321" s="25">
        <v>81</v>
      </c>
      <c r="AE321" s="25">
        <v>229</v>
      </c>
      <c r="AF321" s="26">
        <v>330</v>
      </c>
      <c r="AG321" s="20">
        <v>481</v>
      </c>
      <c r="AH321" s="22">
        <v>672</v>
      </c>
      <c r="AI321" s="26">
        <v>675</v>
      </c>
      <c r="AN321" s="27">
        <f>IF(COUNT(DV321,ES321,FJ321,GK321,HH321)&gt;0,AVERAGE(DV321,ES321,FJ321,GK321,HH321),"")</f>
        <v>5.8733766233766235E-2</v>
      </c>
      <c r="AO321" s="28">
        <f>IF((E321&lt;&gt;""),COUNTA(AP321:BW321)+COUNTIF(T321,"No"),"")</f>
        <v>0</v>
      </c>
      <c r="AP321" s="29"/>
      <c r="AQ321" s="29"/>
      <c r="AR321" s="29"/>
      <c r="AS321" s="29"/>
      <c r="AT321" s="29"/>
      <c r="AU321" s="29"/>
      <c r="AV321" s="29"/>
      <c r="AW321" s="29"/>
      <c r="AX321" s="29"/>
      <c r="AY321" s="29"/>
      <c r="AZ321" s="29"/>
      <c r="BA321" s="29"/>
      <c r="BB321" s="29"/>
      <c r="BC321" s="29"/>
      <c r="BD321" s="29"/>
      <c r="BE321" s="29"/>
      <c r="BF321" s="29"/>
      <c r="BG321" s="29"/>
      <c r="BH321" s="29"/>
      <c r="BI321" s="29"/>
      <c r="BJ321" s="29"/>
      <c r="BK321" s="29"/>
      <c r="BL321" s="29"/>
      <c r="BM321" s="29"/>
      <c r="BN321" s="29"/>
      <c r="BO321" s="29"/>
      <c r="BP321" s="29"/>
      <c r="BQ321" s="29"/>
      <c r="BR321" s="29"/>
      <c r="BS321" s="29"/>
      <c r="BT321" s="29"/>
      <c r="BU321" s="29"/>
      <c r="BV321" s="29"/>
      <c r="BW321" s="29"/>
      <c r="BX321" s="30">
        <v>44147</v>
      </c>
      <c r="BY321" s="30">
        <v>44147</v>
      </c>
      <c r="BZ321" s="14" t="s">
        <v>248</v>
      </c>
      <c r="CA321" s="30">
        <v>44167</v>
      </c>
      <c r="CB321" s="14" t="s">
        <v>316</v>
      </c>
      <c r="CC321" s="31">
        <v>44182</v>
      </c>
      <c r="CD321" s="32" t="s">
        <v>228</v>
      </c>
      <c r="CE321" s="33" t="s">
        <v>320</v>
      </c>
      <c r="CF321" s="33" t="s">
        <v>321</v>
      </c>
      <c r="CG321" s="29">
        <v>100</v>
      </c>
      <c r="CH321" s="29">
        <v>3</v>
      </c>
      <c r="CI321" s="29">
        <v>3</v>
      </c>
      <c r="CJ321" s="29">
        <v>10</v>
      </c>
      <c r="CK321" s="29">
        <v>0</v>
      </c>
      <c r="CL321" s="29">
        <v>0</v>
      </c>
      <c r="CM321" s="29">
        <v>2</v>
      </c>
      <c r="CN321" s="34">
        <f>IF(CJ321&gt;0,((CK321*0.125)+(CL321*0.25)+(CM321*1))/CJ321,"")</f>
        <v>0.2</v>
      </c>
      <c r="CO321" s="35">
        <v>44287</v>
      </c>
      <c r="CP321" s="35">
        <v>44288</v>
      </c>
      <c r="CQ321" s="20" t="s">
        <v>322</v>
      </c>
      <c r="CR321" s="35">
        <v>44291</v>
      </c>
      <c r="CS321" s="20" t="s">
        <v>316</v>
      </c>
      <c r="CT321" s="35" t="s">
        <v>323</v>
      </c>
      <c r="CU321" s="35">
        <v>44531</v>
      </c>
      <c r="CV321" s="11" t="s">
        <v>248</v>
      </c>
      <c r="CW321" s="20" t="s">
        <v>324</v>
      </c>
      <c r="CX321" s="11" t="s">
        <v>325</v>
      </c>
      <c r="CY321" s="20">
        <v>126</v>
      </c>
      <c r="CZ321" s="36">
        <v>1</v>
      </c>
      <c r="DA321" s="36">
        <v>1</v>
      </c>
      <c r="DB321" s="36">
        <v>5</v>
      </c>
      <c r="DC321" s="36">
        <v>0</v>
      </c>
      <c r="DD321" s="36">
        <v>0</v>
      </c>
      <c r="DE321" s="36">
        <v>0</v>
      </c>
      <c r="DF321" s="36">
        <v>1</v>
      </c>
      <c r="DG321" s="36">
        <v>1</v>
      </c>
      <c r="DH321" s="46">
        <f>IF(DB321&lt;&gt;"",((DC321*0.125)+(DD321*0.25)+(DE321*0.25)+(DF321*1)+(DG321*1))/DB321,"")</f>
        <v>0.4</v>
      </c>
      <c r="DI321" s="35">
        <v>44757</v>
      </c>
      <c r="DJ321" s="20" t="s">
        <v>248</v>
      </c>
      <c r="DK321" s="20" t="s">
        <v>235</v>
      </c>
      <c r="DL321" s="20" t="s">
        <v>234</v>
      </c>
      <c r="DM321" s="20">
        <v>151</v>
      </c>
      <c r="DN321" s="20">
        <v>4</v>
      </c>
      <c r="DO321" s="20">
        <v>4</v>
      </c>
      <c r="DP321" s="20">
        <v>14</v>
      </c>
      <c r="DQ321" s="20">
        <v>0</v>
      </c>
      <c r="DR321" s="20">
        <v>2</v>
      </c>
      <c r="DS321" s="20">
        <v>0</v>
      </c>
      <c r="DT321" s="20">
        <v>0</v>
      </c>
      <c r="DU321" s="20">
        <v>0</v>
      </c>
      <c r="DV321" s="37" cm="1">
        <f t="array" ref="DV321">IF(AND(DI321:DP321&lt;&gt;""),((DQ321*0.125)+(DR321*0.25)+(DS321*0.25)+(DT321*1)+(DU321*1))/DP321,"")</f>
        <v>3.5714285714285712E-2</v>
      </c>
      <c r="DW321" s="35">
        <v>45085</v>
      </c>
      <c r="DX321" s="35">
        <v>45086</v>
      </c>
      <c r="DY321" s="20" t="s">
        <v>322</v>
      </c>
      <c r="DZ321" s="35">
        <v>45093</v>
      </c>
      <c r="EA321" s="35" t="s">
        <v>316</v>
      </c>
      <c r="EB321" s="38" t="s">
        <v>323</v>
      </c>
      <c r="EC321" s="35">
        <v>45175</v>
      </c>
      <c r="ED321" s="20" t="s">
        <v>248</v>
      </c>
      <c r="EE321" s="20" t="s">
        <v>247</v>
      </c>
      <c r="EF321" s="20">
        <v>147</v>
      </c>
      <c r="EG321" s="20">
        <v>4</v>
      </c>
      <c r="EH321" s="20">
        <v>4</v>
      </c>
      <c r="EI321" s="20">
        <v>20</v>
      </c>
      <c r="EJ321" s="20">
        <v>0</v>
      </c>
      <c r="EK321" s="20">
        <v>0</v>
      </c>
      <c r="EL321" s="20">
        <v>0</v>
      </c>
      <c r="EM321" s="20">
        <v>1</v>
      </c>
      <c r="EN321" s="20">
        <v>0</v>
      </c>
      <c r="EO321" s="20">
        <v>0</v>
      </c>
      <c r="EP321" s="20">
        <v>0</v>
      </c>
      <c r="EQ321" s="20">
        <v>0</v>
      </c>
      <c r="ER321" s="20">
        <v>2</v>
      </c>
      <c r="ES321" s="34">
        <f>IF(EI321&lt;&gt;"",((EJ321*0.125)+((EK321+EL321+EM321+EN321+EO321)*0.25)+((EP321+EQ321+ER321)*1))/EI321,"")</f>
        <v>0.1125</v>
      </c>
      <c r="ET321" s="35">
        <v>45420</v>
      </c>
      <c r="EU321" s="20" t="s">
        <v>248</v>
      </c>
      <c r="EV321" s="20" t="s">
        <v>247</v>
      </c>
      <c r="EW321" s="20">
        <v>244</v>
      </c>
      <c r="EX321" s="20">
        <v>3</v>
      </c>
      <c r="EY321" s="20">
        <v>2</v>
      </c>
      <c r="EZ321" s="28">
        <v>20</v>
      </c>
      <c r="FA321" s="20">
        <v>0</v>
      </c>
      <c r="FB321" s="20">
        <v>0</v>
      </c>
      <c r="FC321" s="20">
        <v>0</v>
      </c>
      <c r="FD321" s="20">
        <v>0</v>
      </c>
      <c r="FE321" s="20">
        <v>0</v>
      </c>
      <c r="FF321" s="20">
        <v>0</v>
      </c>
      <c r="FG321" s="20">
        <v>1</v>
      </c>
      <c r="FH321" s="20">
        <v>0</v>
      </c>
      <c r="FI321" s="20">
        <v>0</v>
      </c>
      <c r="FJ321" s="34">
        <f>IF(EZ321&lt;&gt;"",((FA321*0.125)+((FB321+FC321+FD321+FE321+FF321)*0.25)+((FG321+FH321+FI321)*1))/EZ321,"")</f>
        <v>0.05</v>
      </c>
      <c r="FK321" s="39">
        <v>41.559733999999999</v>
      </c>
      <c r="FL321" s="39">
        <v>-93.737967999999995</v>
      </c>
      <c r="FM321" s="39">
        <v>41.197908576177866</v>
      </c>
      <c r="FN321" s="39">
        <v>41.921559423822131</v>
      </c>
      <c r="FO321" s="39">
        <v>-94.221520842247813</v>
      </c>
      <c r="FP321" s="39">
        <v>-93.254415157752177</v>
      </c>
      <c r="FQ321" s="39">
        <v>40.836083152355734</v>
      </c>
      <c r="FR321" s="39">
        <v>42.283384847644264</v>
      </c>
      <c r="FS321" s="39">
        <v>-94.70507368449563</v>
      </c>
      <c r="FT321" s="39">
        <v>-92.77086231550436</v>
      </c>
      <c r="FU321" s="35">
        <v>45846</v>
      </c>
      <c r="FV321" s="20" t="s">
        <v>248</v>
      </c>
      <c r="FW321" s="20" t="s">
        <v>355</v>
      </c>
      <c r="FX321" s="20">
        <v>279</v>
      </c>
      <c r="FY321" s="20">
        <v>3</v>
      </c>
      <c r="FZ321" s="20">
        <v>3</v>
      </c>
      <c r="GA321" s="20">
        <v>20</v>
      </c>
      <c r="GB321" s="20">
        <v>0</v>
      </c>
      <c r="GC321" s="20">
        <v>0</v>
      </c>
      <c r="GD321" s="20">
        <v>0</v>
      </c>
      <c r="GE321" s="20">
        <v>0</v>
      </c>
      <c r="GF321" s="20">
        <v>0</v>
      </c>
      <c r="GG321" s="20">
        <v>0</v>
      </c>
      <c r="GH321" s="20">
        <v>1</v>
      </c>
      <c r="GI321" s="20">
        <v>0</v>
      </c>
      <c r="GJ321" s="20">
        <v>0</v>
      </c>
      <c r="GK321" s="34">
        <f>IF(GA321&lt;&gt;"",((GB321*0.125)+((GC321+GD321+GE321+GF321+GG321)*0.25)+((GH321+GI321+GJ321)*1))/GA321,"")</f>
        <v>0.05</v>
      </c>
      <c r="GP321" s="20" t="s">
        <v>316</v>
      </c>
      <c r="GQ321" s="35" t="s">
        <v>323</v>
      </c>
      <c r="GR321" s="35">
        <v>46106</v>
      </c>
      <c r="GS321" s="20" t="s">
        <v>248</v>
      </c>
      <c r="GT321" s="20" t="s">
        <v>247</v>
      </c>
      <c r="GU321" s="20">
        <v>274</v>
      </c>
      <c r="GV321" s="20">
        <v>4</v>
      </c>
      <c r="GW321" s="20">
        <v>4</v>
      </c>
      <c r="GX321" s="20">
        <v>22</v>
      </c>
      <c r="GY321" s="20">
        <v>0</v>
      </c>
      <c r="GZ321" s="20">
        <v>0</v>
      </c>
      <c r="HA321" s="20">
        <v>0</v>
      </c>
      <c r="HB321" s="20">
        <v>0</v>
      </c>
      <c r="HC321" s="20">
        <v>0</v>
      </c>
      <c r="HD321" s="20">
        <v>0</v>
      </c>
      <c r="HE321" s="20">
        <v>0</v>
      </c>
      <c r="HF321" s="20">
        <v>0</v>
      </c>
      <c r="HG321" s="20">
        <v>1</v>
      </c>
      <c r="HH321" s="34">
        <f>IF(GX321&lt;&gt;"",((GY321*0.125)+((GZ321+HA321+HB321+HC321+HD321)*0.25)+((HE321+HF321+HG321)*1))/GX321,"")</f>
        <v>4.5454545454545456E-2</v>
      </c>
    </row>
    <row r="322" spans="1:216" ht="15" hidden="1" customHeight="1" x14ac:dyDescent="0.35">
      <c r="A322" s="11" t="s">
        <v>2162</v>
      </c>
      <c r="B322" s="12" t="s">
        <v>2163</v>
      </c>
      <c r="C322" s="13">
        <v>43009</v>
      </c>
      <c r="D322" s="13">
        <v>46099</v>
      </c>
      <c r="E322" s="14" t="s">
        <v>1420</v>
      </c>
      <c r="F322" s="15" t="s">
        <v>2164</v>
      </c>
      <c r="G322" s="15" t="s">
        <v>881</v>
      </c>
      <c r="H322" s="14" t="s">
        <v>591</v>
      </c>
      <c r="I322" s="16">
        <v>90505</v>
      </c>
      <c r="J322" s="17">
        <v>36643</v>
      </c>
      <c r="K322" s="18">
        <f ca="1">IF(A322&lt;&gt;"",RANDBETWEEN(1,2000)," ")</f>
        <v>772</v>
      </c>
      <c r="L322" s="17" cm="1">
        <f t="array" ref="L322">IF(A322&lt;&gt;"",SUMPRODUCT(($E$2:$E$1303="Active") * (FK322 &gt;= $FM$2:$FM$1303) * (FK322 &lt;= $FN$2:$FN$1303) * (FL322 &gt;= $FO$2:$FO$1303) * (FL322 &lt;= $FP$2:$FP$1303)),"")</f>
        <v>10</v>
      </c>
      <c r="M322" s="17" cm="1">
        <f t="array" ref="M322">IF(A322&lt;&gt;"",SUMPRODUCT(($E$2:$E$1303="Active") * (FK322 &gt;= $FQ$2:$FQ$1303) * (FK322 &lt;= $FR$2:$FR$1303) * (FL322 &gt;= $FS$2:$FS$1303) * (FL322 &lt;= $FT$2:$FT$1303)),"")</f>
        <v>18</v>
      </c>
      <c r="N322" s="14" t="s">
        <v>287</v>
      </c>
      <c r="O322" s="14" t="s">
        <v>219</v>
      </c>
      <c r="P322" s="15" t="s">
        <v>2165</v>
      </c>
      <c r="Q322" s="14" t="s">
        <v>2166</v>
      </c>
      <c r="R322" s="15" t="s">
        <v>2167</v>
      </c>
      <c r="S322" s="14" t="s">
        <v>224</v>
      </c>
      <c r="T322" s="20" t="s">
        <v>224</v>
      </c>
      <c r="U322" s="21"/>
      <c r="V322" s="22"/>
      <c r="W322" s="22"/>
      <c r="X322" s="22"/>
      <c r="Y322" s="22"/>
      <c r="Z322" s="22"/>
      <c r="AA322" s="48">
        <v>2025.3</v>
      </c>
      <c r="AB322" s="43">
        <v>45930.583333333328</v>
      </c>
      <c r="AC322" s="24">
        <v>46023</v>
      </c>
      <c r="AD322" s="25">
        <v>457</v>
      </c>
      <c r="AE322" s="25">
        <v>568</v>
      </c>
      <c r="AF322" s="26">
        <v>835</v>
      </c>
      <c r="AG322" s="20">
        <v>1187</v>
      </c>
      <c r="AH322" s="22">
        <v>1291</v>
      </c>
      <c r="AI322" s="26">
        <v>1085</v>
      </c>
      <c r="AN322" s="27">
        <f>IF(COUNT(DV322,ES322,FJ322,GK322,HH322)&gt;0,AVERAGE(DV322,ES322,FJ322,GK322,HH322),"")</f>
        <v>8.5000000000000006E-2</v>
      </c>
      <c r="AO322" s="28">
        <f>IF((E322&lt;&gt;""),COUNTA(AP322:BW322)+COUNTIF(T322,"No"),"")</f>
        <v>0</v>
      </c>
      <c r="AP322" s="29"/>
      <c r="AQ322" s="29"/>
      <c r="AR322" s="29"/>
      <c r="AS322" s="29"/>
      <c r="AT322" s="29"/>
      <c r="AU322" s="29"/>
      <c r="AV322" s="29"/>
      <c r="AW322" s="29"/>
      <c r="AX322" s="29"/>
      <c r="AY322" s="29"/>
      <c r="AZ322" s="29"/>
      <c r="BA322" s="29"/>
      <c r="BB322" s="29"/>
      <c r="BC322" s="29"/>
      <c r="BD322" s="29"/>
      <c r="BE322" s="29"/>
      <c r="BF322" s="29"/>
      <c r="BG322" s="29"/>
      <c r="BH322" s="29"/>
      <c r="BI322" s="29"/>
      <c r="BJ322" s="29"/>
      <c r="BK322" s="29"/>
      <c r="BL322" s="29"/>
      <c r="BM322" s="29"/>
      <c r="BN322" s="29"/>
      <c r="BO322" s="29"/>
      <c r="BP322" s="29"/>
      <c r="BQ322" s="29"/>
      <c r="BR322" s="29"/>
      <c r="BS322" s="29"/>
      <c r="BT322" s="29"/>
      <c r="BU322" s="29"/>
      <c r="BV322" s="29"/>
      <c r="BW322" s="29"/>
      <c r="BX322" s="30">
        <v>43874</v>
      </c>
      <c r="BY322" s="30">
        <v>43879</v>
      </c>
      <c r="BZ322" s="14" t="s">
        <v>228</v>
      </c>
      <c r="CA322" s="30">
        <v>43897</v>
      </c>
      <c r="CB322" s="14" t="s">
        <v>232</v>
      </c>
      <c r="CC322" s="31">
        <v>43796</v>
      </c>
      <c r="CD322" s="32" t="s">
        <v>228</v>
      </c>
      <c r="CE322" s="33" t="s">
        <v>425</v>
      </c>
      <c r="CF322" s="33" t="s">
        <v>325</v>
      </c>
      <c r="CG322" s="29">
        <v>396</v>
      </c>
      <c r="CH322" s="29">
        <v>1</v>
      </c>
      <c r="CI322" s="29">
        <v>1</v>
      </c>
      <c r="CJ322" s="29">
        <v>5</v>
      </c>
      <c r="CK322" s="29">
        <v>0</v>
      </c>
      <c r="CL322" s="29">
        <v>1</v>
      </c>
      <c r="CM322" s="29">
        <v>0</v>
      </c>
      <c r="CN322" s="34">
        <f>IF(CJ322&gt;0,((CK322*0.125)+(CL322*0.25)+(CM322*1))/CJ322,"")</f>
        <v>0.05</v>
      </c>
      <c r="CO322" s="35">
        <v>44428</v>
      </c>
      <c r="CP322" s="35">
        <v>44431</v>
      </c>
      <c r="CQ322" s="20" t="s">
        <v>507</v>
      </c>
      <c r="CR322" s="35">
        <v>44440</v>
      </c>
      <c r="CS322" s="20" t="s">
        <v>232</v>
      </c>
      <c r="CT322" s="35">
        <v>44432</v>
      </c>
      <c r="CU322" s="35">
        <v>44490</v>
      </c>
      <c r="CV322" s="11" t="s">
        <v>228</v>
      </c>
      <c r="CW322" s="20" t="s">
        <v>233</v>
      </c>
      <c r="CX322" s="11" t="s">
        <v>234</v>
      </c>
      <c r="CY322" s="20">
        <v>256</v>
      </c>
      <c r="CZ322" s="36">
        <v>2</v>
      </c>
      <c r="DA322" s="36">
        <v>2</v>
      </c>
      <c r="DB322" s="36">
        <v>7</v>
      </c>
      <c r="DC322" s="36">
        <v>0</v>
      </c>
      <c r="DD322" s="36">
        <v>1</v>
      </c>
      <c r="DE322" s="36">
        <v>0</v>
      </c>
      <c r="DF322" s="36">
        <v>1</v>
      </c>
      <c r="DG322" s="36">
        <v>1</v>
      </c>
      <c r="DH322" s="46">
        <f>IF(DB322&gt;0,((DC322*0.125)+(DD322*0.25)+(DE322*0.25)+(DF322*1)+(DG322*1))/DB322,"")</f>
        <v>0.32142857142857145</v>
      </c>
      <c r="DI322" s="35">
        <v>44743</v>
      </c>
      <c r="DJ322" s="20" t="s">
        <v>228</v>
      </c>
      <c r="DK322" s="20" t="s">
        <v>235</v>
      </c>
      <c r="DL322" s="20" t="s">
        <v>234</v>
      </c>
      <c r="DM322" s="20">
        <v>366</v>
      </c>
      <c r="DN322" s="20">
        <v>1</v>
      </c>
      <c r="DO322" s="20">
        <v>1</v>
      </c>
      <c r="DP322" s="20">
        <v>5</v>
      </c>
      <c r="DQ322" s="20">
        <v>0</v>
      </c>
      <c r="DR322" s="20">
        <v>0</v>
      </c>
      <c r="DS322" s="20">
        <v>0</v>
      </c>
      <c r="DT322" s="20">
        <v>0</v>
      </c>
      <c r="DU322" s="20">
        <v>0</v>
      </c>
      <c r="DV322" s="37" cm="1">
        <f t="array" ref="DV322">IF(AND(DI322:DP322&lt;&gt;""),((DQ322*0.125)+(DR322*0.25)+(DS322*0.25)+(DT322*1)+(DU322*1))/DP322,"")</f>
        <v>0</v>
      </c>
      <c r="DW322" s="21">
        <v>45363</v>
      </c>
      <c r="DX322" s="35">
        <v>45369</v>
      </c>
      <c r="DY322" s="20" t="s">
        <v>237</v>
      </c>
      <c r="DZ322" s="35">
        <v>45371</v>
      </c>
      <c r="EA322" s="35" t="s">
        <v>232</v>
      </c>
      <c r="EB322" s="40">
        <v>45380</v>
      </c>
      <c r="EC322" s="35">
        <v>45271</v>
      </c>
      <c r="ED322" s="20" t="s">
        <v>228</v>
      </c>
      <c r="EE322" s="20" t="s">
        <v>247</v>
      </c>
      <c r="EF322" s="20">
        <v>453</v>
      </c>
      <c r="EG322" s="20">
        <v>1</v>
      </c>
      <c r="EH322" s="20">
        <v>1</v>
      </c>
      <c r="EI322" s="20">
        <v>5</v>
      </c>
      <c r="EJ322" s="20">
        <v>0</v>
      </c>
      <c r="EK322" s="20">
        <v>0</v>
      </c>
      <c r="EL322" s="20">
        <v>0</v>
      </c>
      <c r="EM322" s="20">
        <v>0</v>
      </c>
      <c r="EN322" s="20">
        <v>0</v>
      </c>
      <c r="EO322" s="20">
        <v>0</v>
      </c>
      <c r="EP322" s="20">
        <v>1</v>
      </c>
      <c r="EQ322" s="20">
        <v>0</v>
      </c>
      <c r="ER322" s="20">
        <v>0</v>
      </c>
      <c r="ES322" s="34">
        <f>IF(EI322&lt;&gt;"",((EJ322*0.125)+((EK322+EL322+EM322+EN322+EO322)*0.25)+((EP322+EQ322+ER322)*1))/EI322,"")</f>
        <v>0.2</v>
      </c>
      <c r="ET322" s="35">
        <v>45397</v>
      </c>
      <c r="EU322" s="20" t="s">
        <v>248</v>
      </c>
      <c r="EV322" s="20" t="s">
        <v>247</v>
      </c>
      <c r="EW322" s="20">
        <v>660</v>
      </c>
      <c r="EX322" s="20">
        <v>1</v>
      </c>
      <c r="EY322" s="20">
        <v>1</v>
      </c>
      <c r="EZ322" s="28">
        <v>25</v>
      </c>
      <c r="FA322" s="20">
        <v>0</v>
      </c>
      <c r="FB322" s="20">
        <v>0</v>
      </c>
      <c r="FC322" s="20">
        <v>0</v>
      </c>
      <c r="FD322" s="20">
        <v>0</v>
      </c>
      <c r="FE322" s="20">
        <v>0</v>
      </c>
      <c r="FF322" s="20">
        <v>0</v>
      </c>
      <c r="FG322" s="20">
        <v>2</v>
      </c>
      <c r="FH322" s="20">
        <v>0</v>
      </c>
      <c r="FI322" s="20">
        <v>1</v>
      </c>
      <c r="FJ322" s="34">
        <f>IF(EZ322&lt;&gt;"",((FA322*0.125)+((FB322+FC322+FD322+FE322+FF322)*0.25)+((FG322+FH322+FI322)*1))/EZ322,"")</f>
        <v>0.12</v>
      </c>
      <c r="FK322" s="39">
        <v>33.804046999999997</v>
      </c>
      <c r="FL322" s="39">
        <v>-118.351901</v>
      </c>
      <c r="FM322" s="39">
        <v>33.442221576177865</v>
      </c>
      <c r="FN322" s="39">
        <v>34.16587242382213</v>
      </c>
      <c r="FO322" s="39">
        <v>-118.78733938401862</v>
      </c>
      <c r="FP322" s="39">
        <v>-117.91646261598137</v>
      </c>
      <c r="FQ322" s="39">
        <v>33.080396152355732</v>
      </c>
      <c r="FR322" s="39">
        <v>34.527697847644262</v>
      </c>
      <c r="FS322" s="39">
        <v>-119.22277776803725</v>
      </c>
      <c r="FT322" s="39">
        <v>-117.48102423196275</v>
      </c>
      <c r="FU322" s="35">
        <v>45874</v>
      </c>
      <c r="FV322" s="20" t="s">
        <v>248</v>
      </c>
      <c r="FW322" s="20" t="s">
        <v>355</v>
      </c>
      <c r="FX322" s="20">
        <v>550</v>
      </c>
      <c r="FY322" s="20">
        <v>1</v>
      </c>
      <c r="FZ322" s="20">
        <v>1</v>
      </c>
      <c r="GA322" s="20">
        <v>25</v>
      </c>
      <c r="GB322" s="20">
        <v>0</v>
      </c>
      <c r="GC322" s="20">
        <v>0</v>
      </c>
      <c r="GD322" s="20">
        <v>0</v>
      </c>
      <c r="GE322" s="20">
        <v>2</v>
      </c>
      <c r="GF322" s="20">
        <v>0</v>
      </c>
      <c r="GG322" s="20">
        <v>0</v>
      </c>
      <c r="GH322" s="20">
        <v>0</v>
      </c>
      <c r="GI322" s="20">
        <v>0</v>
      </c>
      <c r="GJ322" s="20">
        <v>0</v>
      </c>
      <c r="GK322" s="34">
        <f>IF(GA322&lt;&gt;"",((GB322*0.125)+((GC322+GD322+GE322+GF322+GG322)*0.25)+((GH322+GI322+GJ322)*1))/GA322,"")</f>
        <v>0.02</v>
      </c>
      <c r="GL322" s="40">
        <v>45835</v>
      </c>
      <c r="GM322" s="40">
        <v>45841</v>
      </c>
      <c r="GN322" s="20" t="s">
        <v>231</v>
      </c>
      <c r="GO322" s="40">
        <v>45841</v>
      </c>
      <c r="GP322" s="20" t="s">
        <v>232</v>
      </c>
      <c r="GQ322" s="35">
        <v>45849</v>
      </c>
      <c r="HH322" s="34" t="str">
        <f>IF(GX322&lt;&gt;"",((GY322*0.125)+((GZ322+HA322+HB322+HC322+HD322)*0.25)+((HE322+HF322+HG322)*1))/GX322,"")</f>
        <v/>
      </c>
    </row>
    <row r="323" spans="1:216" ht="15" customHeight="1" x14ac:dyDescent="0.35">
      <c r="A323" s="11" t="s">
        <v>2168</v>
      </c>
      <c r="B323" s="12" t="s">
        <v>2169</v>
      </c>
      <c r="C323" s="13">
        <v>43829</v>
      </c>
      <c r="D323" s="13"/>
      <c r="E323" s="14" t="s">
        <v>214</v>
      </c>
      <c r="F323" s="15" t="s">
        <v>2170</v>
      </c>
      <c r="G323" s="15" t="s">
        <v>2171</v>
      </c>
      <c r="H323" s="14" t="s">
        <v>1635</v>
      </c>
      <c r="I323" s="16">
        <v>51503</v>
      </c>
      <c r="J323" s="17">
        <v>37330</v>
      </c>
      <c r="K323" s="18">
        <f ca="1">IF(A323&lt;&gt;"",RANDBETWEEN(1,2000)," ")</f>
        <v>1764</v>
      </c>
      <c r="L323" s="17" cm="1">
        <f t="array" ref="L323">IF(A323&lt;&gt;"",SUMPRODUCT(($E$2:$E$1303="Active") * (FK323 &gt;= $FM$2:$FM$1303) * (FK323 &lt;= $FN$2:$FN$1303) * (FL323 &gt;= $FO$2:$FO$1303) * (FL323 &lt;= $FP$2:$FP$1303)),"")</f>
        <v>4</v>
      </c>
      <c r="M323" s="17" cm="1">
        <f t="array" ref="M323">IF(A323&lt;&gt;"",SUMPRODUCT(($E$2:$E$1303="Active") * (FK323 &gt;= $FQ$2:$FQ$1303) * (FK323 &lt;= $FR$2:$FR$1303) * (FL323 &gt;= $FS$2:$FS$1303) * (FL323 &lt;= $FT$2:$FT$1303)),"")</f>
        <v>4</v>
      </c>
      <c r="N323" s="14" t="s">
        <v>218</v>
      </c>
      <c r="O323" s="14" t="s">
        <v>316</v>
      </c>
      <c r="P323" s="15" t="s">
        <v>1674</v>
      </c>
      <c r="Q323" s="14" t="s">
        <v>1675</v>
      </c>
      <c r="R323" s="51" t="s">
        <v>1676</v>
      </c>
      <c r="S323" s="14" t="s">
        <v>223</v>
      </c>
      <c r="T323" s="20" t="s">
        <v>224</v>
      </c>
      <c r="U323" s="21"/>
      <c r="V323" s="22"/>
      <c r="W323" s="22"/>
      <c r="X323" s="22"/>
      <c r="Y323" s="22"/>
      <c r="Z323" s="22"/>
      <c r="AA323" s="48">
        <v>2025</v>
      </c>
      <c r="AB323" s="43">
        <v>46018.375</v>
      </c>
      <c r="AC323" s="24">
        <v>46023</v>
      </c>
      <c r="AD323" s="25">
        <v>36</v>
      </c>
      <c r="AE323" s="25">
        <v>65</v>
      </c>
      <c r="AF323" s="26">
        <v>50</v>
      </c>
      <c r="AG323" s="20">
        <v>100</v>
      </c>
      <c r="AH323" s="22">
        <v>133</v>
      </c>
      <c r="AI323" s="26">
        <v>195</v>
      </c>
      <c r="AN323" s="27">
        <f>IF(COUNT(DV323,ES323,FJ323,GK323,HH323)&gt;0,AVERAGE(DV323,ES323,FJ323,GK323,HH323),"")</f>
        <v>3.8690476190476192E-2</v>
      </c>
      <c r="AO323" s="28">
        <f>IF((E323&lt;&gt;""),COUNTA(AP323:BW323)+COUNTIF(T323,"No"),"")</f>
        <v>1</v>
      </c>
      <c r="AP323" s="29"/>
      <c r="AQ323" s="29"/>
      <c r="AR323" s="29"/>
      <c r="AS323" s="29"/>
      <c r="AT323" s="29" t="s">
        <v>224</v>
      </c>
      <c r="AU323" s="29"/>
      <c r="AV323" s="29"/>
      <c r="AW323" s="29"/>
      <c r="AX323" s="29"/>
      <c r="AY323" s="29"/>
      <c r="AZ323" s="29"/>
      <c r="BA323" s="29"/>
      <c r="BB323" s="29"/>
      <c r="BC323" s="29"/>
      <c r="BD323" s="29"/>
      <c r="BE323" s="29"/>
      <c r="BF323" s="29"/>
      <c r="BG323" s="29"/>
      <c r="BH323" s="29"/>
      <c r="BI323" s="29"/>
      <c r="BJ323" s="29"/>
      <c r="BK323" s="29"/>
      <c r="BL323" s="29"/>
      <c r="BM323" s="29"/>
      <c r="BN323" s="29"/>
      <c r="BO323" s="29"/>
      <c r="BP323" s="29"/>
      <c r="BQ323" s="29"/>
      <c r="BR323" s="29"/>
      <c r="BS323" s="29"/>
      <c r="BT323" s="29"/>
      <c r="BU323" s="29"/>
      <c r="BV323" s="29"/>
      <c r="BW323" s="29"/>
      <c r="BX323" s="30">
        <v>44146</v>
      </c>
      <c r="BY323" s="30">
        <v>44154</v>
      </c>
      <c r="BZ323" s="14" t="s">
        <v>248</v>
      </c>
      <c r="CA323" s="30">
        <v>44167</v>
      </c>
      <c r="CB323" s="14" t="s">
        <v>316</v>
      </c>
      <c r="CC323" s="31">
        <v>44182</v>
      </c>
      <c r="CD323" s="32" t="s">
        <v>228</v>
      </c>
      <c r="CE323" s="33" t="s">
        <v>320</v>
      </c>
      <c r="CF323" s="33" t="s">
        <v>321</v>
      </c>
      <c r="CG323" s="29">
        <v>100</v>
      </c>
      <c r="CH323" s="29">
        <v>2</v>
      </c>
      <c r="CI323" s="29">
        <v>2</v>
      </c>
      <c r="CJ323" s="29">
        <v>10</v>
      </c>
      <c r="CK323" s="29">
        <v>1</v>
      </c>
      <c r="CL323" s="29">
        <v>1</v>
      </c>
      <c r="CM323" s="29">
        <v>1</v>
      </c>
      <c r="CN323" s="34">
        <f>IF(CJ323&gt;0,((CK323*0.125)+(CL323*0.25)+(CM323*1))/CJ323,"")</f>
        <v>0.13750000000000001</v>
      </c>
      <c r="CO323" s="35">
        <v>44292</v>
      </c>
      <c r="CP323" s="35">
        <v>44299</v>
      </c>
      <c r="CQ323" s="20" t="s">
        <v>322</v>
      </c>
      <c r="CR323" s="35">
        <v>44299</v>
      </c>
      <c r="CS323" s="20" t="s">
        <v>316</v>
      </c>
      <c r="CT323" s="35" t="s">
        <v>323</v>
      </c>
      <c r="CU323" s="35">
        <v>44531</v>
      </c>
      <c r="CV323" s="11" t="s">
        <v>248</v>
      </c>
      <c r="CW323" s="20" t="s">
        <v>324</v>
      </c>
      <c r="CX323" s="11" t="s">
        <v>325</v>
      </c>
      <c r="CY323" s="20">
        <v>36</v>
      </c>
      <c r="CZ323" s="36">
        <v>2</v>
      </c>
      <c r="DA323" s="36">
        <v>2</v>
      </c>
      <c r="DB323" s="36">
        <v>10</v>
      </c>
      <c r="DC323" s="36">
        <v>0</v>
      </c>
      <c r="DD323" s="36">
        <v>2</v>
      </c>
      <c r="DE323" s="36">
        <v>0</v>
      </c>
      <c r="DF323" s="36">
        <v>0</v>
      </c>
      <c r="DG323" s="36">
        <v>1</v>
      </c>
      <c r="DH323" s="37">
        <f>IF(DB323&lt;&gt;"",((DC323*0.125)+(DD323*0.25)+(DE323*0.25)+(DF323*1)+(DG323*1))/DB323,"")</f>
        <v>0.15</v>
      </c>
      <c r="DI323" s="35">
        <v>44831</v>
      </c>
      <c r="DJ323" s="20" t="s">
        <v>248</v>
      </c>
      <c r="DK323" s="20" t="s">
        <v>235</v>
      </c>
      <c r="DL323" s="20" t="s">
        <v>234</v>
      </c>
      <c r="DM323" s="20">
        <v>15</v>
      </c>
      <c r="DN323" s="20">
        <v>5</v>
      </c>
      <c r="DO323" s="20">
        <v>5</v>
      </c>
      <c r="DP323" s="20">
        <v>14</v>
      </c>
      <c r="DQ323" s="20">
        <v>0</v>
      </c>
      <c r="DR323" s="20">
        <v>0</v>
      </c>
      <c r="DS323" s="20">
        <v>1</v>
      </c>
      <c r="DT323" s="20">
        <v>0</v>
      </c>
      <c r="DU323" s="20">
        <v>1</v>
      </c>
      <c r="DV323" s="37" cm="1">
        <f t="array" ref="DV323">IF(AND(DI323:DP323&lt;&gt;""),((DQ323*0.125)+(DR323*0.25)+(DS323*0.25)+(DT323*1)+(DU323*1))/DP323,"")</f>
        <v>8.9285714285714288E-2</v>
      </c>
      <c r="DW323" s="35">
        <v>45058</v>
      </c>
      <c r="DX323" s="35">
        <v>45068</v>
      </c>
      <c r="DY323" s="20" t="s">
        <v>322</v>
      </c>
      <c r="DZ323" s="35">
        <v>45070</v>
      </c>
      <c r="EA323" s="35" t="s">
        <v>316</v>
      </c>
      <c r="EB323" s="38" t="s">
        <v>323</v>
      </c>
      <c r="EC323" s="35">
        <v>45196</v>
      </c>
      <c r="ED323" s="20" t="s">
        <v>248</v>
      </c>
      <c r="EE323" s="20" t="s">
        <v>247</v>
      </c>
      <c r="EF323" s="20">
        <v>31</v>
      </c>
      <c r="EG323" s="20">
        <v>3</v>
      </c>
      <c r="EH323" s="20">
        <v>3</v>
      </c>
      <c r="EI323" s="20">
        <v>12</v>
      </c>
      <c r="EJ323" s="20">
        <v>0</v>
      </c>
      <c r="EK323" s="20">
        <v>0</v>
      </c>
      <c r="EL323" s="20">
        <v>0</v>
      </c>
      <c r="EM323" s="20">
        <v>0</v>
      </c>
      <c r="EN323" s="20">
        <v>0</v>
      </c>
      <c r="EO323" s="20">
        <v>1</v>
      </c>
      <c r="EP323" s="20">
        <v>0</v>
      </c>
      <c r="EQ323" s="20">
        <v>0</v>
      </c>
      <c r="ER323" s="20">
        <v>1</v>
      </c>
      <c r="ES323" s="34">
        <f>IF(EI323&lt;&gt;"",((EJ323*0.125)+((EK323+EL323+EM323+EN323+EO323)*0.25)+((EP323+EQ323+ER323)*1))/EI323,"")</f>
        <v>0.10416666666666667</v>
      </c>
      <c r="ET323" s="35">
        <v>45422</v>
      </c>
      <c r="EU323" s="20" t="s">
        <v>248</v>
      </c>
      <c r="EV323" s="20" t="s">
        <v>247</v>
      </c>
      <c r="EW323" s="20">
        <v>53</v>
      </c>
      <c r="EX323" s="20">
        <v>3</v>
      </c>
      <c r="EY323" s="20">
        <v>3</v>
      </c>
      <c r="EZ323" s="28">
        <v>5</v>
      </c>
      <c r="FA323" s="20">
        <v>0</v>
      </c>
      <c r="FB323" s="20">
        <v>0</v>
      </c>
      <c r="FC323" s="20">
        <v>0</v>
      </c>
      <c r="FD323" s="20">
        <v>0</v>
      </c>
      <c r="FE323" s="20">
        <v>0</v>
      </c>
      <c r="FF323" s="20">
        <v>0</v>
      </c>
      <c r="FG323" s="20">
        <v>0</v>
      </c>
      <c r="FH323" s="20">
        <v>0</v>
      </c>
      <c r="FI323" s="20">
        <v>0</v>
      </c>
      <c r="FJ323" s="34">
        <f>IF(EZ323&lt;&gt;"",((FA323*0.125)+((FB323+FC323+FD323+FE323+FF323)*0.25)+((FG323+FH323+FI323)*1))/EZ323,"")</f>
        <v>0</v>
      </c>
      <c r="FK323" s="39">
        <v>41.246274</v>
      </c>
      <c r="FL323" s="39">
        <v>-95.772065999999995</v>
      </c>
      <c r="FM323" s="39">
        <v>40.884448576177867</v>
      </c>
      <c r="FN323" s="39">
        <v>41.608099423822132</v>
      </c>
      <c r="FO323" s="39">
        <v>-96.253291903488474</v>
      </c>
      <c r="FP323" s="39">
        <v>-95.290840096511516</v>
      </c>
      <c r="FQ323" s="39">
        <v>40.522623152355735</v>
      </c>
      <c r="FR323" s="39">
        <v>41.969924847644265</v>
      </c>
      <c r="FS323" s="39">
        <v>-96.734517806976967</v>
      </c>
      <c r="FT323" s="39">
        <v>-94.809614193023023</v>
      </c>
      <c r="FU323" s="35">
        <v>45922</v>
      </c>
      <c r="FV323" s="20" t="s">
        <v>248</v>
      </c>
      <c r="FW323" s="20" t="s">
        <v>295</v>
      </c>
      <c r="FX323" s="20">
        <v>66</v>
      </c>
      <c r="FY323" s="20">
        <v>2</v>
      </c>
      <c r="FZ323" s="20">
        <v>2</v>
      </c>
      <c r="GA323" s="20">
        <v>8</v>
      </c>
      <c r="GB323" s="20">
        <v>0</v>
      </c>
      <c r="GC323" s="20">
        <v>0</v>
      </c>
      <c r="GD323" s="20">
        <v>0</v>
      </c>
      <c r="GE323" s="20">
        <v>0</v>
      </c>
      <c r="GF323" s="20">
        <v>0</v>
      </c>
      <c r="GG323" s="20">
        <v>0</v>
      </c>
      <c r="GH323" s="20">
        <v>0</v>
      </c>
      <c r="GI323" s="20">
        <v>0</v>
      </c>
      <c r="GJ323" s="20">
        <v>0</v>
      </c>
      <c r="GK323" s="34">
        <f>IF(GA323&lt;&gt;"",((GB323*0.125)+((GC323+GD323+GE323+GF323+GG323)*0.25)+((GH323+GI323+GJ323)*1))/GA323,"")</f>
        <v>0</v>
      </c>
      <c r="GL323" s="40">
        <v>45800</v>
      </c>
      <c r="GM323" s="40">
        <v>45800</v>
      </c>
      <c r="GN323" s="11" t="s">
        <v>237</v>
      </c>
      <c r="GO323" s="40">
        <v>45800</v>
      </c>
      <c r="GP323" s="20" t="s">
        <v>316</v>
      </c>
      <c r="GQ323" s="35" t="s">
        <v>323</v>
      </c>
      <c r="GR323" s="35">
        <v>46112</v>
      </c>
      <c r="GS323" s="20" t="s">
        <v>248</v>
      </c>
      <c r="GT323" s="20" t="s">
        <v>247</v>
      </c>
      <c r="GU323" s="20">
        <v>97</v>
      </c>
      <c r="GV323" s="20">
        <v>4</v>
      </c>
      <c r="GW323" s="20">
        <v>2</v>
      </c>
      <c r="GX323" s="20">
        <v>8</v>
      </c>
      <c r="GY323" s="20">
        <v>0</v>
      </c>
      <c r="GZ323" s="20">
        <v>0</v>
      </c>
      <c r="HA323" s="20">
        <v>0</v>
      </c>
      <c r="HB323" s="20">
        <v>0</v>
      </c>
      <c r="HC323" s="20">
        <v>0</v>
      </c>
      <c r="HD323" s="20">
        <v>0</v>
      </c>
      <c r="HE323" s="20">
        <v>0</v>
      </c>
      <c r="HF323" s="20">
        <v>0</v>
      </c>
      <c r="HG323" s="20">
        <v>0</v>
      </c>
      <c r="HH323" s="41">
        <f>IF(GX323&lt;&gt;"",((GY323*0.125)+((GZ323+HA323+HB323+HC323+HD323)*0.25)+((HE323+HF323+HG323)*1))/GX323,"")</f>
        <v>0</v>
      </c>
    </row>
    <row r="324" spans="1:216" ht="15" hidden="1" customHeight="1" x14ac:dyDescent="0.35">
      <c r="A324" s="11" t="s">
        <v>2172</v>
      </c>
      <c r="B324" s="12" t="s">
        <v>2173</v>
      </c>
      <c r="C324" s="13">
        <v>43009</v>
      </c>
      <c r="D324" s="13">
        <v>46010</v>
      </c>
      <c r="E324" s="14" t="s">
        <v>1420</v>
      </c>
      <c r="F324" s="15" t="s">
        <v>2174</v>
      </c>
      <c r="G324" s="15" t="s">
        <v>2175</v>
      </c>
      <c r="H324" s="14" t="s">
        <v>1722</v>
      </c>
      <c r="I324" s="16">
        <v>84341</v>
      </c>
      <c r="J324" s="17">
        <v>24181</v>
      </c>
      <c r="K324" s="18">
        <f ca="1">IF(A324&lt;&gt;"",RANDBETWEEN(1,2000)," ")</f>
        <v>643</v>
      </c>
      <c r="L324" s="17" cm="1">
        <f t="array" ref="L324">IF(A324&lt;&gt;"",SUMPRODUCT(($E$2:$E$1303="Active") * (FK324 &gt;= $FM$2:$FM$1303) * (FK324 &lt;= $FN$2:$FN$1303) * (FL324 &gt;= $FO$2:$FO$1303) * (FL324 &lt;= $FP$2:$FP$1303)),"")</f>
        <v>1</v>
      </c>
      <c r="M324" s="17" cm="1">
        <f t="array" ref="M324">IF(A324&lt;&gt;"",SUMPRODUCT(($E$2:$E$1303="Active") * (FK324 &gt;= $FQ$2:$FQ$1303) * (FK324 &lt;= $FR$2:$FR$1303) * (FL324 &gt;= $FS$2:$FS$1303) * (FL324 &lt;= $FT$2:$FT$1303)),"")</f>
        <v>3</v>
      </c>
      <c r="N324" s="14" t="s">
        <v>218</v>
      </c>
      <c r="O324" s="14" t="s">
        <v>219</v>
      </c>
      <c r="P324" s="15" t="s">
        <v>2176</v>
      </c>
      <c r="Q324" s="14" t="s">
        <v>2177</v>
      </c>
      <c r="R324" s="15" t="s">
        <v>2178</v>
      </c>
      <c r="S324" s="14" t="s">
        <v>224</v>
      </c>
      <c r="T324" s="20" t="s">
        <v>224</v>
      </c>
      <c r="U324" s="21"/>
      <c r="V324" s="22"/>
      <c r="W324" s="22"/>
      <c r="X324" s="22"/>
      <c r="Y324" s="22"/>
      <c r="Z324" s="22"/>
      <c r="AA324" s="48"/>
      <c r="AB324" s="43">
        <v>45930.833333333328</v>
      </c>
      <c r="AC324" s="63">
        <v>45931</v>
      </c>
      <c r="AD324" s="25">
        <v>596</v>
      </c>
      <c r="AE324" s="25">
        <v>648</v>
      </c>
      <c r="AF324" s="26">
        <v>595</v>
      </c>
      <c r="AG324" s="20">
        <v>583</v>
      </c>
      <c r="AH324" s="22">
        <v>604</v>
      </c>
      <c r="AI324" s="26">
        <v>350</v>
      </c>
      <c r="AN324" s="27">
        <f>IF(COUNT(DV324,ES324,FJ324,GK324,HH324)&gt;0,AVERAGE(DV324,ES324,FJ324,GK324,HH324),"")</f>
        <v>0.17211538461538461</v>
      </c>
      <c r="AO324" s="28">
        <f>IF((E324&lt;&gt;""),COUNTA(AP324:BW324)+COUNTIF(T324,"No"),"")</f>
        <v>0</v>
      </c>
      <c r="AP324" s="29"/>
      <c r="AQ324" s="29"/>
      <c r="AR324" s="29"/>
      <c r="AS324" s="29"/>
      <c r="AT324" s="29"/>
      <c r="AU324" s="29"/>
      <c r="AV324" s="29"/>
      <c r="AW324" s="29"/>
      <c r="AX324" s="29"/>
      <c r="AY324" s="29"/>
      <c r="AZ324" s="29"/>
      <c r="BA324" s="29"/>
      <c r="BB324" s="29"/>
      <c r="BC324" s="29"/>
      <c r="BD324" s="29"/>
      <c r="BE324" s="29"/>
      <c r="BF324" s="29"/>
      <c r="BG324" s="29"/>
      <c r="BH324" s="29"/>
      <c r="BI324" s="29"/>
      <c r="BJ324" s="29"/>
      <c r="BK324" s="29"/>
      <c r="BL324" s="29"/>
      <c r="BM324" s="29"/>
      <c r="BN324" s="29"/>
      <c r="BO324" s="29"/>
      <c r="BP324" s="29"/>
      <c r="BQ324" s="29"/>
      <c r="BR324" s="29"/>
      <c r="BS324" s="29"/>
      <c r="BT324" s="29"/>
      <c r="BU324" s="29"/>
      <c r="BV324" s="29"/>
      <c r="BW324" s="29"/>
      <c r="BX324" s="30">
        <v>44112</v>
      </c>
      <c r="BY324" s="30">
        <v>44118</v>
      </c>
      <c r="BZ324" s="14" t="s">
        <v>226</v>
      </c>
      <c r="CA324" s="30">
        <v>44123</v>
      </c>
      <c r="CB324" s="14" t="s">
        <v>227</v>
      </c>
      <c r="CC324" s="31">
        <v>43808</v>
      </c>
      <c r="CD324" s="32" t="s">
        <v>228</v>
      </c>
      <c r="CE324" s="33" t="s">
        <v>291</v>
      </c>
      <c r="CF324" s="33" t="s">
        <v>292</v>
      </c>
      <c r="CG324" s="29">
        <v>167</v>
      </c>
      <c r="CH324" s="29">
        <v>5</v>
      </c>
      <c r="CI324" s="29">
        <v>5</v>
      </c>
      <c r="CJ324" s="29">
        <v>21</v>
      </c>
      <c r="CK324" s="29">
        <v>0</v>
      </c>
      <c r="CL324" s="29">
        <v>5</v>
      </c>
      <c r="CM324" s="29">
        <v>2</v>
      </c>
      <c r="CN324" s="34">
        <f>IF(CJ324&gt;0,((CK324*0.125)+(CL324*0.25)+(CM324*1))/CJ324,"")</f>
        <v>0.15476190476190477</v>
      </c>
      <c r="CO324" s="35">
        <v>44649</v>
      </c>
      <c r="CP324" s="35">
        <v>44666</v>
      </c>
      <c r="CQ324" s="20" t="s">
        <v>237</v>
      </c>
      <c r="CR324" s="35">
        <v>44669</v>
      </c>
      <c r="CS324" s="20" t="s">
        <v>232</v>
      </c>
      <c r="CT324" s="35">
        <v>44669</v>
      </c>
      <c r="CU324" s="35">
        <v>44460</v>
      </c>
      <c r="CV324" s="11" t="s">
        <v>226</v>
      </c>
      <c r="CW324" s="20" t="s">
        <v>233</v>
      </c>
      <c r="CX324" s="11" t="s">
        <v>234</v>
      </c>
      <c r="CY324" s="20">
        <v>307</v>
      </c>
      <c r="CZ324" s="36">
        <v>3</v>
      </c>
      <c r="DA324" s="36">
        <v>3</v>
      </c>
      <c r="DB324" s="36">
        <v>15</v>
      </c>
      <c r="DC324" s="36">
        <v>2</v>
      </c>
      <c r="DD324" s="36">
        <v>2</v>
      </c>
      <c r="DE324" s="36">
        <v>6</v>
      </c>
      <c r="DF324" s="36">
        <v>3</v>
      </c>
      <c r="DG324" s="36">
        <v>1</v>
      </c>
      <c r="DH324" s="46">
        <f>IF(DB324&gt;0,((DC324*0.125)+(DD324*0.25)+(DE324*0.25)+(DF324*1)+(DG324*1))/DB324,"")</f>
        <v>0.41666666666666669</v>
      </c>
      <c r="DI324" s="35">
        <v>44743</v>
      </c>
      <c r="DJ324" s="20" t="s">
        <v>228</v>
      </c>
      <c r="DK324" s="20" t="s">
        <v>235</v>
      </c>
      <c r="DL324" s="20" t="s">
        <v>234</v>
      </c>
      <c r="DM324" s="20">
        <v>276</v>
      </c>
      <c r="DN324" s="20">
        <v>2</v>
      </c>
      <c r="DO324" s="20">
        <v>2</v>
      </c>
      <c r="DP324" s="20">
        <v>10</v>
      </c>
      <c r="DQ324" s="20">
        <v>0</v>
      </c>
      <c r="DR324" s="20">
        <v>0</v>
      </c>
      <c r="DS324" s="20">
        <v>0</v>
      </c>
      <c r="DT324" s="20">
        <v>0</v>
      </c>
      <c r="DU324" s="20">
        <v>0</v>
      </c>
      <c r="DV324" s="37" cm="1">
        <f t="array" ref="DV324">IF(AND(DI324:DP324&lt;&gt;""),((DQ324*0.125)+(DR324*0.25)+(DS324*0.25)+(DT324*1)+(DU324*1))/DP324,"")</f>
        <v>0</v>
      </c>
      <c r="DW324" s="35">
        <v>45391</v>
      </c>
      <c r="DX324" s="35">
        <v>45415</v>
      </c>
      <c r="DY324" s="20" t="s">
        <v>237</v>
      </c>
      <c r="DZ324" s="35">
        <v>45415</v>
      </c>
      <c r="EA324" s="35" t="s">
        <v>232</v>
      </c>
      <c r="EB324" s="38">
        <v>45429</v>
      </c>
      <c r="EC324" s="35">
        <v>45273</v>
      </c>
      <c r="ED324" s="20" t="s">
        <v>228</v>
      </c>
      <c r="EE324" s="20" t="s">
        <v>247</v>
      </c>
      <c r="EF324" s="20">
        <v>306</v>
      </c>
      <c r="EG324" s="20">
        <v>2</v>
      </c>
      <c r="EH324" s="20">
        <v>2</v>
      </c>
      <c r="EI324" s="20">
        <v>10</v>
      </c>
      <c r="EJ324" s="20">
        <v>0</v>
      </c>
      <c r="EK324" s="20">
        <v>0</v>
      </c>
      <c r="EL324" s="20">
        <v>3</v>
      </c>
      <c r="EM324" s="20">
        <v>0</v>
      </c>
      <c r="EN324" s="20">
        <v>0</v>
      </c>
      <c r="EO324" s="20">
        <v>0</v>
      </c>
      <c r="EP324" s="20">
        <v>1</v>
      </c>
      <c r="EQ324" s="20">
        <v>0</v>
      </c>
      <c r="ER324" s="20">
        <v>3</v>
      </c>
      <c r="ES324" s="46">
        <f>IF(EI324&lt;&gt;"",((EJ324*0.125)+((EK324+EL324+EM324+EN324+EO324)*0.25)+((EP324+EQ324+ER324)*1))/EI324,"")</f>
        <v>0.47499999999999998</v>
      </c>
      <c r="ET324" s="35">
        <v>45336</v>
      </c>
      <c r="EU324" s="20" t="s">
        <v>228</v>
      </c>
      <c r="EV324" s="20" t="s">
        <v>247</v>
      </c>
      <c r="EW324" s="20">
        <v>338</v>
      </c>
      <c r="EX324" s="20">
        <v>3</v>
      </c>
      <c r="EY324" s="20">
        <v>3</v>
      </c>
      <c r="EZ324" s="28">
        <v>26</v>
      </c>
      <c r="FA324" s="20">
        <v>0</v>
      </c>
      <c r="FB324" s="20">
        <v>0</v>
      </c>
      <c r="FC324" s="20">
        <v>3</v>
      </c>
      <c r="FD324" s="20">
        <v>2</v>
      </c>
      <c r="FE324" s="20">
        <v>0</v>
      </c>
      <c r="FF324" s="20">
        <v>0</v>
      </c>
      <c r="FG324" s="20">
        <v>1</v>
      </c>
      <c r="FH324" s="20">
        <v>0</v>
      </c>
      <c r="FI324" s="20">
        <v>2</v>
      </c>
      <c r="FJ324" s="34">
        <f>IF(EZ324&lt;&gt;"",((FA324*0.125)+((FB324+FC324+FD324+FE324+FF324)*0.25)+((FG324+FH324+FI324)*1))/EZ324,"")</f>
        <v>0.16346153846153846</v>
      </c>
      <c r="FK324" s="39">
        <v>41.771602000000001</v>
      </c>
      <c r="FL324" s="39">
        <v>-111.80746600000001</v>
      </c>
      <c r="FM324" s="39">
        <v>41.409776576177869</v>
      </c>
      <c r="FN324" s="39">
        <v>42.133427423822134</v>
      </c>
      <c r="FO324" s="39">
        <v>-112.29261266566179</v>
      </c>
      <c r="FP324" s="39">
        <v>-111.32231933433822</v>
      </c>
      <c r="FQ324" s="39">
        <v>41.047951152355736</v>
      </c>
      <c r="FR324" s="39">
        <v>42.495252847644267</v>
      </c>
      <c r="FS324" s="39">
        <v>-112.77775933132358</v>
      </c>
      <c r="FT324" s="39">
        <v>-110.83717266867643</v>
      </c>
      <c r="FU324" s="35">
        <v>45735</v>
      </c>
      <c r="FV324" s="20" t="s">
        <v>248</v>
      </c>
      <c r="FW324" s="20" t="s">
        <v>247</v>
      </c>
      <c r="FX324" s="20">
        <v>317</v>
      </c>
      <c r="FY324" s="20">
        <v>4</v>
      </c>
      <c r="FZ324" s="20">
        <v>4</v>
      </c>
      <c r="GA324" s="20">
        <v>25</v>
      </c>
      <c r="GB324" s="20">
        <v>0</v>
      </c>
      <c r="GC324" s="20">
        <v>0</v>
      </c>
      <c r="GD324" s="20">
        <v>1</v>
      </c>
      <c r="GE324" s="20">
        <v>0</v>
      </c>
      <c r="GF324" s="20">
        <v>0</v>
      </c>
      <c r="GG324" s="20">
        <v>0</v>
      </c>
      <c r="GH324" s="20">
        <v>0</v>
      </c>
      <c r="GI324" s="20">
        <v>0</v>
      </c>
      <c r="GJ324" s="20">
        <v>1</v>
      </c>
      <c r="GK324" s="34">
        <f>IF(GA324&lt;&gt;"",((GB324*0.125)+((GC324+GD324+GE324+GF324+GG324)*0.25)+((GH324+GI324+GJ324)*1))/GA324,"")</f>
        <v>0.05</v>
      </c>
      <c r="GN324"/>
      <c r="GO324" s="64"/>
      <c r="GP324" s="20" t="s">
        <v>232</v>
      </c>
      <c r="HH324" s="34" t="str">
        <f>IF(GX324&lt;&gt;"",((GY324*0.125)+((GZ324+HA324+HB324+HC324+HD324)*0.25)+((HE324+HF324+HG324)*1))/GX324,"")</f>
        <v/>
      </c>
    </row>
    <row r="325" spans="1:216" ht="15" hidden="1" customHeight="1" x14ac:dyDescent="0.35">
      <c r="A325" s="11" t="s">
        <v>2179</v>
      </c>
      <c r="B325" s="12" t="s">
        <v>2180</v>
      </c>
      <c r="C325" s="43">
        <v>45096</v>
      </c>
      <c r="D325" s="43">
        <v>46111</v>
      </c>
      <c r="E325" s="11" t="s">
        <v>1420</v>
      </c>
      <c r="F325" s="19" t="s">
        <v>2181</v>
      </c>
      <c r="G325" s="19" t="s">
        <v>2182</v>
      </c>
      <c r="H325" s="11" t="s">
        <v>2102</v>
      </c>
      <c r="I325" s="42">
        <v>96740</v>
      </c>
      <c r="J325" s="17">
        <v>38234</v>
      </c>
      <c r="K325" s="18">
        <f ca="1">IF(A325&lt;&gt;"",RANDBETWEEN(1,2000)," ")</f>
        <v>1097</v>
      </c>
      <c r="L325" s="17" cm="1">
        <f t="array" ref="L325">IF(A325&lt;&gt;"",SUMPRODUCT(($E$2:$E$1303="Active") * (FK325 &gt;= $FM$2:$FM$1303) * (FK325 &lt;= $FN$2:$FN$1303) * (FL325 &gt;= $FO$2:$FO$1303) * (FL325 &lt;= $FP$2:$FP$1303)),"")</f>
        <v>0</v>
      </c>
      <c r="M325" s="17" cm="1">
        <f t="array" ref="M325">IF(A325&lt;&gt;"",SUMPRODUCT(($E$2:$E$1303="Active") * (FK325 &gt;= $FQ$2:$FQ$1303) * (FK325 &lt;= $FR$2:$FR$1303) * (FL325 &gt;= $FS$2:$FS$1303) * (FL325 &lt;= $FT$2:$FT$1303)),"")</f>
        <v>0</v>
      </c>
      <c r="N325" s="11" t="s">
        <v>218</v>
      </c>
      <c r="O325" s="11" t="s">
        <v>242</v>
      </c>
      <c r="P325" s="19" t="s">
        <v>2183</v>
      </c>
      <c r="Q325" s="11" t="s">
        <v>2184</v>
      </c>
      <c r="R325" s="19" t="s">
        <v>2185</v>
      </c>
      <c r="S325" s="11" t="s">
        <v>223</v>
      </c>
      <c r="T325" s="20" t="s">
        <v>224</v>
      </c>
      <c r="AB325" s="43">
        <v>45934.510416666664</v>
      </c>
      <c r="AC325" s="24">
        <v>46023</v>
      </c>
      <c r="AF325" s="26"/>
      <c r="AG325" s="20">
        <v>134</v>
      </c>
      <c r="AH325" s="22">
        <v>289</v>
      </c>
      <c r="AI325" s="26">
        <v>221</v>
      </c>
      <c r="AN325" s="27">
        <f>IF(COUNT(DV325,ES325,FJ325,GK325,HH325)&gt;0,AVERAGE(DV325,ES325,FJ325,GK325,HH325),"")</f>
        <v>6.8181818181818177E-2</v>
      </c>
      <c r="AO325" s="28">
        <f>IF((E325&lt;&gt;""),COUNTA(AP325:BW325)+COUNTIF(T325,"No"),"")</f>
        <v>0</v>
      </c>
      <c r="CT325" s="35" t="s">
        <v>323</v>
      </c>
      <c r="DW325" s="35">
        <v>45558</v>
      </c>
      <c r="DX325" s="35">
        <v>45574</v>
      </c>
      <c r="DY325" s="20" t="s">
        <v>266</v>
      </c>
      <c r="DZ325" s="35">
        <v>45574</v>
      </c>
      <c r="EA325" s="35" t="s">
        <v>410</v>
      </c>
      <c r="EJ325" s="20"/>
      <c r="EK325" s="20"/>
      <c r="EL325" s="20"/>
      <c r="EM325" s="20"/>
      <c r="EN325" s="20"/>
      <c r="EO325" s="20"/>
      <c r="EP325" s="20"/>
      <c r="EQ325" s="20"/>
      <c r="ER325" s="20"/>
      <c r="ES325" s="34" t="str">
        <f>IF(EI325&lt;&gt;"",((EJ325*0.125)+((EK325+EL325+EM325+EN325+EO325)*0.25)+((EP325+EQ325+ER325)*1))/EI325,"")</f>
        <v/>
      </c>
      <c r="ET325" s="35">
        <v>45597</v>
      </c>
      <c r="EU325" s="20" t="s">
        <v>248</v>
      </c>
      <c r="EV325" s="20" t="s">
        <v>234</v>
      </c>
      <c r="EW325" s="20">
        <v>141</v>
      </c>
      <c r="EX325" s="20">
        <v>2</v>
      </c>
      <c r="EY325" s="20">
        <v>2</v>
      </c>
      <c r="EZ325" s="20">
        <v>11</v>
      </c>
      <c r="FA325" s="20">
        <v>0</v>
      </c>
      <c r="FB325" s="20">
        <v>2</v>
      </c>
      <c r="FC325" s="20">
        <v>0</v>
      </c>
      <c r="FD325" s="20">
        <v>0</v>
      </c>
      <c r="FE325" s="20">
        <v>0</v>
      </c>
      <c r="FF325" s="20">
        <v>0</v>
      </c>
      <c r="FG325" s="20">
        <v>0</v>
      </c>
      <c r="FH325" s="20">
        <v>0</v>
      </c>
      <c r="FI325" s="20">
        <v>0</v>
      </c>
      <c r="FJ325" s="34">
        <f>IF(EZ325&lt;&gt;"",((FA325*0.125)+((FB325+FC325+FD325+FE325+FF325)*0.25)+((FG325+FH325+FI325)*1))/EZ325,"")</f>
        <v>4.5454545454545456E-2</v>
      </c>
      <c r="FK325" s="39">
        <v>19.711576000000001</v>
      </c>
      <c r="FL325" s="39">
        <v>-155.89299399999999</v>
      </c>
      <c r="FM325" s="39">
        <v>19.349750576177868</v>
      </c>
      <c r="FN325" s="39">
        <v>20.073401423822133</v>
      </c>
      <c r="FO325" s="39">
        <v>-156.27734124245467</v>
      </c>
      <c r="FP325" s="39">
        <v>-155.50864675754531</v>
      </c>
      <c r="FQ325" s="39">
        <v>18.987925152355736</v>
      </c>
      <c r="FR325" s="39">
        <v>20.435226847644266</v>
      </c>
      <c r="FS325" s="39">
        <v>-156.66168848490935</v>
      </c>
      <c r="FT325" s="39">
        <v>-155.12429951509063</v>
      </c>
      <c r="FU325" s="35">
        <v>45810</v>
      </c>
      <c r="FV325" s="20" t="s">
        <v>248</v>
      </c>
      <c r="FW325" s="20" t="s">
        <v>258</v>
      </c>
      <c r="FX325" s="20">
        <v>135</v>
      </c>
      <c r="FY325" s="20">
        <v>2</v>
      </c>
      <c r="FZ325" s="20">
        <v>2</v>
      </c>
      <c r="GA325" s="20">
        <v>11</v>
      </c>
      <c r="GB325" s="20">
        <v>0</v>
      </c>
      <c r="GC325" s="20">
        <v>1</v>
      </c>
      <c r="GD325" s="20">
        <v>2</v>
      </c>
      <c r="GE325" s="20">
        <v>1</v>
      </c>
      <c r="GF325" s="20">
        <v>0</v>
      </c>
      <c r="GG325" s="20">
        <v>0</v>
      </c>
      <c r="GH325" s="20">
        <v>0</v>
      </c>
      <c r="GI325" s="20">
        <v>0</v>
      </c>
      <c r="GJ325" s="20">
        <v>0</v>
      </c>
      <c r="GK325" s="34">
        <f>IF(GA325&lt;&gt;"",((GB325*0.125)+((GC325+GD325+GE325+GF325+GG325)*0.25)+((GH325+GI325+GJ325)*1))/GA325,"")</f>
        <v>9.0909090909090912E-2</v>
      </c>
      <c r="GN325"/>
      <c r="GO325" s="64"/>
      <c r="GP325" s="20" t="s">
        <v>232</v>
      </c>
      <c r="HH325" s="34" t="str">
        <f>IF(GX325&lt;&gt;"",((GY325*0.125)+((GZ325+HA325+HB325+HC325+HD325)*0.25)+((HE325+HF325+HG325)*1))/GX325,"")</f>
        <v/>
      </c>
    </row>
    <row r="326" spans="1:216" ht="15" customHeight="1" x14ac:dyDescent="0.35">
      <c r="A326" s="11" t="s">
        <v>2186</v>
      </c>
      <c r="B326" s="12" t="s">
        <v>2187</v>
      </c>
      <c r="C326" s="13">
        <v>43829</v>
      </c>
      <c r="D326" s="13"/>
      <c r="E326" s="14" t="s">
        <v>214</v>
      </c>
      <c r="F326" s="15" t="s">
        <v>2188</v>
      </c>
      <c r="G326" s="15" t="s">
        <v>2189</v>
      </c>
      <c r="H326" s="14" t="s">
        <v>1635</v>
      </c>
      <c r="I326" s="16">
        <v>52404</v>
      </c>
      <c r="J326" s="17">
        <v>43385</v>
      </c>
      <c r="K326" s="18">
        <f ca="1">IF(A326&lt;&gt;"",RANDBETWEEN(1,2000)," ")</f>
        <v>711</v>
      </c>
      <c r="L326" s="17" cm="1">
        <f t="array" ref="L326">IF(A326&lt;&gt;"",SUMPRODUCT(($E$2:$E$1303="Active") * (FK326 &gt;= $FM$2:$FM$1303) * (FK326 &lt;= $FN$2:$FN$1303) * (FL326 &gt;= $FO$2:$FO$1303) * (FL326 &lt;= $FP$2:$FP$1303)),"")</f>
        <v>2</v>
      </c>
      <c r="M326" s="17" cm="1">
        <f t="array" ref="M326">IF(A326&lt;&gt;"",SUMPRODUCT(($E$2:$E$1303="Active") * (FK326 &gt;= $FQ$2:$FQ$1303) * (FK326 &lt;= $FR$2:$FR$1303) * (FL326 &gt;= $FS$2:$FS$1303) * (FL326 &lt;= $FT$2:$FT$1303)),"")</f>
        <v>3</v>
      </c>
      <c r="N326" s="14" t="s">
        <v>218</v>
      </c>
      <c r="O326" s="14" t="s">
        <v>316</v>
      </c>
      <c r="P326" s="15" t="s">
        <v>1674</v>
      </c>
      <c r="Q326" s="14" t="s">
        <v>1675</v>
      </c>
      <c r="R326" s="51" t="s">
        <v>1676</v>
      </c>
      <c r="S326" s="14" t="s">
        <v>223</v>
      </c>
      <c r="T326" s="20" t="s">
        <v>224</v>
      </c>
      <c r="U326" s="21"/>
      <c r="V326" s="22"/>
      <c r="W326" s="22"/>
      <c r="X326" s="22"/>
      <c r="Y326" s="22"/>
      <c r="Z326" s="22"/>
      <c r="AA326" s="48">
        <v>2025</v>
      </c>
      <c r="AB326" s="43">
        <v>46020.5625</v>
      </c>
      <c r="AC326" s="24">
        <v>46023</v>
      </c>
      <c r="AD326" s="25">
        <v>59</v>
      </c>
      <c r="AE326" s="25">
        <v>114</v>
      </c>
      <c r="AF326" s="26">
        <v>80</v>
      </c>
      <c r="AG326" s="20">
        <v>150</v>
      </c>
      <c r="AH326" s="22">
        <v>227</v>
      </c>
      <c r="AI326" s="26">
        <v>413</v>
      </c>
      <c r="AN326" s="27">
        <f>IF(COUNT(DV326,ES326,FJ326,GK326,HH326)&gt;0,AVERAGE(DV326,ES326,FJ326,GK326,HH326),"")</f>
        <v>0.23466739766081871</v>
      </c>
      <c r="AO326" s="28">
        <f>IF((E326&lt;&gt;""),COUNTA(AP326:BW326)+COUNTIF(T326,"No"),"")</f>
        <v>0</v>
      </c>
      <c r="AP326" s="29"/>
      <c r="AQ326" s="29"/>
      <c r="AR326" s="29"/>
      <c r="AS326" s="29"/>
      <c r="AT326" s="29"/>
      <c r="AU326" s="29"/>
      <c r="AV326" s="29"/>
      <c r="AW326" s="29"/>
      <c r="AX326" s="29"/>
      <c r="AY326" s="29"/>
      <c r="AZ326" s="29"/>
      <c r="BA326" s="29"/>
      <c r="BB326" s="29"/>
      <c r="BC326" s="29"/>
      <c r="BD326" s="29"/>
      <c r="BE326" s="29"/>
      <c r="BF326" s="29"/>
      <c r="BG326" s="29"/>
      <c r="BH326" s="29"/>
      <c r="BI326" s="29"/>
      <c r="BJ326" s="29"/>
      <c r="BK326" s="29"/>
      <c r="BL326" s="29"/>
      <c r="BM326" s="29"/>
      <c r="BN326" s="29"/>
      <c r="BO326" s="29"/>
      <c r="BP326" s="29"/>
      <c r="BQ326" s="29"/>
      <c r="BR326" s="29"/>
      <c r="BS326" s="29"/>
      <c r="BT326" s="29"/>
      <c r="BU326" s="29"/>
      <c r="BV326" s="29"/>
      <c r="BW326" s="29"/>
      <c r="BX326" s="30">
        <v>44134</v>
      </c>
      <c r="BY326" s="30">
        <v>44141</v>
      </c>
      <c r="BZ326" s="14" t="s">
        <v>248</v>
      </c>
      <c r="CA326" s="30">
        <v>44148</v>
      </c>
      <c r="CB326" s="14" t="s">
        <v>316</v>
      </c>
      <c r="CC326" s="31">
        <v>44182</v>
      </c>
      <c r="CD326" s="32" t="s">
        <v>228</v>
      </c>
      <c r="CE326" s="33" t="s">
        <v>320</v>
      </c>
      <c r="CF326" s="33" t="s">
        <v>321</v>
      </c>
      <c r="CG326" s="29">
        <v>100</v>
      </c>
      <c r="CH326" s="29">
        <v>4</v>
      </c>
      <c r="CI326" s="29">
        <v>4</v>
      </c>
      <c r="CJ326" s="29">
        <v>10</v>
      </c>
      <c r="CK326" s="29">
        <v>0</v>
      </c>
      <c r="CL326" s="29">
        <v>1</v>
      </c>
      <c r="CM326" s="29">
        <v>2</v>
      </c>
      <c r="CN326" s="34">
        <f>IF(CJ326&gt;0,((CK326*0.125)+(CL326*0.25)+(CM326*1))/CJ326,"")</f>
        <v>0.22500000000000001</v>
      </c>
      <c r="CO326" s="35">
        <v>44300</v>
      </c>
      <c r="CP326" s="35">
        <v>44301</v>
      </c>
      <c r="CQ326" s="20" t="s">
        <v>322</v>
      </c>
      <c r="CR326" s="35">
        <v>44302</v>
      </c>
      <c r="CS326" s="20" t="s">
        <v>316</v>
      </c>
      <c r="CT326" s="35" t="s">
        <v>323</v>
      </c>
      <c r="CU326" s="35">
        <v>44531</v>
      </c>
      <c r="CV326" s="11" t="s">
        <v>248</v>
      </c>
      <c r="CW326" s="20" t="s">
        <v>324</v>
      </c>
      <c r="CX326" s="11" t="s">
        <v>325</v>
      </c>
      <c r="CY326" s="20">
        <v>64</v>
      </c>
      <c r="CZ326" s="36">
        <v>4</v>
      </c>
      <c r="DA326" s="36">
        <v>4</v>
      </c>
      <c r="DB326" s="36">
        <v>20</v>
      </c>
      <c r="DC326" s="36">
        <v>0</v>
      </c>
      <c r="DD326" s="36">
        <v>0</v>
      </c>
      <c r="DE326" s="36">
        <v>1</v>
      </c>
      <c r="DF326" s="36">
        <v>0</v>
      </c>
      <c r="DG326" s="36">
        <v>3</v>
      </c>
      <c r="DH326" s="37">
        <f>IF(DB326&lt;&gt;"",((DC326*0.125)+(DD326*0.25)+(DE326*0.25)+(DF326*1)+(DG326*1))/DB326,"")</f>
        <v>0.16250000000000001</v>
      </c>
      <c r="DI326" s="35">
        <v>44830</v>
      </c>
      <c r="DJ326" s="20" t="s">
        <v>248</v>
      </c>
      <c r="DK326" s="20" t="s">
        <v>235</v>
      </c>
      <c r="DL326" s="20" t="s">
        <v>234</v>
      </c>
      <c r="DM326" s="20">
        <v>45</v>
      </c>
      <c r="DN326" s="20">
        <v>4</v>
      </c>
      <c r="DO326" s="20">
        <v>4</v>
      </c>
      <c r="DP326" s="20">
        <v>19</v>
      </c>
      <c r="DQ326" s="20">
        <v>0</v>
      </c>
      <c r="DR326" s="20">
        <v>1</v>
      </c>
      <c r="DS326" s="20">
        <v>1</v>
      </c>
      <c r="DT326" s="20">
        <v>0</v>
      </c>
      <c r="DU326" s="20">
        <v>1</v>
      </c>
      <c r="DV326" s="37" cm="1">
        <f t="array" ref="DV326">IF(AND(DI326:DP326&lt;&gt;""),((DQ326*0.125)+(DR326*0.25)+(DS326*0.25)+(DT326*1)+(DU326*1))/DP326,"")</f>
        <v>7.8947368421052627E-2</v>
      </c>
      <c r="DW326" s="35">
        <v>45054</v>
      </c>
      <c r="DX326" s="35">
        <v>45063</v>
      </c>
      <c r="DY326" s="20" t="s">
        <v>322</v>
      </c>
      <c r="DZ326" s="35">
        <v>45063</v>
      </c>
      <c r="EA326" s="35" t="s">
        <v>316</v>
      </c>
      <c r="EB326" s="38" t="s">
        <v>323</v>
      </c>
      <c r="EC326" s="35">
        <v>45176</v>
      </c>
      <c r="ED326" s="20" t="s">
        <v>248</v>
      </c>
      <c r="EE326" s="20" t="s">
        <v>247</v>
      </c>
      <c r="EF326" s="20">
        <v>28</v>
      </c>
      <c r="EG326" s="20">
        <v>3</v>
      </c>
      <c r="EH326" s="20">
        <v>3</v>
      </c>
      <c r="EI326" s="20">
        <v>15</v>
      </c>
      <c r="EJ326" s="20">
        <v>0</v>
      </c>
      <c r="EK326" s="20">
        <v>0</v>
      </c>
      <c r="EL326" s="20">
        <v>0</v>
      </c>
      <c r="EM326" s="20">
        <v>0</v>
      </c>
      <c r="EN326" s="20">
        <v>0</v>
      </c>
      <c r="EO326" s="20">
        <v>0</v>
      </c>
      <c r="EP326" s="20">
        <v>0</v>
      </c>
      <c r="EQ326" s="20">
        <v>0</v>
      </c>
      <c r="ER326" s="20">
        <v>3</v>
      </c>
      <c r="ES326" s="34">
        <f>IF(EI326&lt;&gt;"",((EJ326*0.125)+((EK326+EL326+EM326+EN326+EO326)*0.25)+((EP326+EQ326+ER326)*1))/EI326,"")</f>
        <v>0.2</v>
      </c>
      <c r="ET326" s="35">
        <v>45384</v>
      </c>
      <c r="EU326" s="20" t="s">
        <v>228</v>
      </c>
      <c r="EV326" s="20" t="s">
        <v>247</v>
      </c>
      <c r="EW326" s="20">
        <v>95</v>
      </c>
      <c r="EX326" s="20">
        <v>3</v>
      </c>
      <c r="EY326" s="20">
        <v>3</v>
      </c>
      <c r="EZ326" s="28">
        <v>8</v>
      </c>
      <c r="FA326" s="20">
        <v>0</v>
      </c>
      <c r="FB326" s="20">
        <v>0</v>
      </c>
      <c r="FC326" s="20">
        <v>0</v>
      </c>
      <c r="FD326" s="20">
        <v>2</v>
      </c>
      <c r="FE326" s="20">
        <v>0</v>
      </c>
      <c r="FF326" s="20">
        <v>0</v>
      </c>
      <c r="FG326" s="20">
        <v>0</v>
      </c>
      <c r="FH326" s="20">
        <v>1</v>
      </c>
      <c r="FI326" s="20">
        <v>2</v>
      </c>
      <c r="FJ326" s="46">
        <f>IF(EZ326&lt;&gt;"",((FA326*0.125)+((FB326+FC326+FD326+FE326+FF326)*0.25)+((FG326+FH326+FI326)*1))/EZ326,"")</f>
        <v>0.4375</v>
      </c>
      <c r="FK326" s="39">
        <v>41.912432000000003</v>
      </c>
      <c r="FL326" s="39">
        <v>-91.706338000000002</v>
      </c>
      <c r="FM326" s="39">
        <v>41.55060657617787</v>
      </c>
      <c r="FN326" s="39">
        <v>42.274257423822135</v>
      </c>
      <c r="FO326" s="39">
        <v>-92.192553603754035</v>
      </c>
      <c r="FP326" s="39">
        <v>-91.220122396245969</v>
      </c>
      <c r="FQ326" s="39">
        <v>41.188781152355737</v>
      </c>
      <c r="FR326" s="39">
        <v>42.636082847644268</v>
      </c>
      <c r="FS326" s="39">
        <v>-92.678769207508083</v>
      </c>
      <c r="FT326" s="39">
        <v>-90.733906792491922</v>
      </c>
      <c r="FU326" s="35">
        <v>45771</v>
      </c>
      <c r="FV326" s="20" t="s">
        <v>248</v>
      </c>
      <c r="FW326" s="20" t="s">
        <v>258</v>
      </c>
      <c r="FX326" s="20">
        <v>107</v>
      </c>
      <c r="FY326" s="20">
        <v>3</v>
      </c>
      <c r="FZ326" s="20">
        <v>3</v>
      </c>
      <c r="GA326" s="20">
        <v>9</v>
      </c>
      <c r="GB326" s="20">
        <v>0</v>
      </c>
      <c r="GC326" s="20">
        <v>0</v>
      </c>
      <c r="GD326" s="20">
        <v>0</v>
      </c>
      <c r="GE326" s="20">
        <v>0</v>
      </c>
      <c r="GF326" s="20">
        <v>0</v>
      </c>
      <c r="GG326" s="20">
        <v>0</v>
      </c>
      <c r="GH326" s="20">
        <v>1</v>
      </c>
      <c r="GI326" s="20">
        <v>0</v>
      </c>
      <c r="GJ326" s="20">
        <v>1</v>
      </c>
      <c r="GK326" s="34">
        <f>IF(GA326&lt;&gt;"",((GB326*0.125)+((GC326+GD326+GE326+GF326+GG326)*0.25)+((GH326+GI326+GJ326)*1))/GA326,"")</f>
        <v>0.22222222222222221</v>
      </c>
      <c r="GL326" s="40">
        <v>45751</v>
      </c>
      <c r="GM326" s="40">
        <v>45751</v>
      </c>
      <c r="GN326" s="20" t="s">
        <v>237</v>
      </c>
      <c r="GO326" s="40">
        <v>45758</v>
      </c>
      <c r="GP326" s="20" t="s">
        <v>316</v>
      </c>
      <c r="GQ326" s="35" t="s">
        <v>323</v>
      </c>
      <c r="HH326" s="34" t="str">
        <f>IF(GX326&lt;&gt;"",((GY326*0.125)+((GZ326+HA326+HB326+HC326+HD326)*0.25)+((HE326+HF326+HG326)*1))/GX326,"")</f>
        <v/>
      </c>
    </row>
    <row r="327" spans="1:216" ht="15" customHeight="1" x14ac:dyDescent="0.35">
      <c r="A327" s="11" t="s">
        <v>2190</v>
      </c>
      <c r="B327" s="12" t="s">
        <v>2191</v>
      </c>
      <c r="C327" s="40">
        <v>46001</v>
      </c>
      <c r="E327" s="11" t="s">
        <v>214</v>
      </c>
      <c r="F327" s="19" t="s">
        <v>2192</v>
      </c>
      <c r="G327" s="19" t="s">
        <v>2154</v>
      </c>
      <c r="H327" s="11" t="s">
        <v>1635</v>
      </c>
      <c r="I327" s="42">
        <v>52302</v>
      </c>
      <c r="J327" s="17">
        <v>43130</v>
      </c>
      <c r="K327" s="18">
        <f ca="1">IF(A327&lt;&gt;"",RANDBETWEEN(1,2000)," ")</f>
        <v>1087</v>
      </c>
      <c r="L327" s="17" cm="1">
        <f t="array" ref="L327">IF(A327&lt;&gt;"",SUMPRODUCT(($E$2:$E$1303="Active") * (FK327 &gt;= $FM$2:$FM$1303) * (FK327 &lt;= $FN$2:$FN$1303) * (FL327 &gt;= $FO$2:$FO$1303) * (FL327 &lt;= $FP$2:$FP$1303)),"")</f>
        <v>2</v>
      </c>
      <c r="M327" s="17" cm="1">
        <f t="array" ref="M327">IF(A327&lt;&gt;"",SUMPRODUCT(($E$2:$E$1303="Active") * (FK327 &gt;= $FQ$2:$FQ$1303) * (FK327 &lt;= $FR$2:$FR$1303) * (FL327 &gt;= $FS$2:$FS$1303) * (FL327 &lt;= $FT$2:$FT$1303)),"")</f>
        <v>4</v>
      </c>
      <c r="N327" s="11" t="s">
        <v>218</v>
      </c>
      <c r="O327" s="11" t="s">
        <v>219</v>
      </c>
      <c r="P327" s="19" t="s">
        <v>2193</v>
      </c>
      <c r="Q327" s="11" t="s">
        <v>2194</v>
      </c>
      <c r="R327" s="19" t="s">
        <v>2195</v>
      </c>
      <c r="S327" s="11" t="s">
        <v>223</v>
      </c>
      <c r="T327" s="20" t="s">
        <v>224</v>
      </c>
      <c r="AA327" s="22">
        <v>2028</v>
      </c>
      <c r="AB327" s="23">
        <v>46021.354166666664</v>
      </c>
      <c r="AI327" s="26">
        <v>2</v>
      </c>
      <c r="AN327" s="27" t="str">
        <f>IF(COUNT(DV327,ES327,FJ327,GK327,HH327)&gt;0,AVERAGE(DV327,ES327,FJ327,GK327,HH327),"")</f>
        <v/>
      </c>
      <c r="AO327" s="28">
        <f>IF((E327&lt;&gt;""),COUNTA(AP327:BW327)+COUNTIF(T327,"No"),"")</f>
        <v>0</v>
      </c>
      <c r="FK327" s="39">
        <v>42.060471999999997</v>
      </c>
      <c r="FL327" s="39">
        <v>-91.583262000000005</v>
      </c>
      <c r="FM327" s="39">
        <v>41.698646576177865</v>
      </c>
      <c r="FN327" s="39">
        <v>42.42229742382213</v>
      </c>
      <c r="FO327" s="39">
        <v>-92.070609539384336</v>
      </c>
      <c r="FP327" s="39">
        <v>-91.095914460615674</v>
      </c>
      <c r="FQ327" s="39">
        <v>41.336821152355732</v>
      </c>
      <c r="FR327" s="39">
        <v>42.784122847644262</v>
      </c>
      <c r="FS327" s="39">
        <v>-92.557957078768666</v>
      </c>
      <c r="FT327" s="39">
        <v>-90.608566921231343</v>
      </c>
      <c r="GP327" s="20" t="s">
        <v>232</v>
      </c>
      <c r="HH327" s="34" t="str">
        <f>IF(GX327&lt;&gt;"",((GY327*0.125)+((GZ327+HA327+HB327+HC327+HD327)*0.25)+((HE327+HF327+HG327)*1))/GX327,"")</f>
        <v/>
      </c>
    </row>
    <row r="328" spans="1:216" ht="15" customHeight="1" x14ac:dyDescent="0.35">
      <c r="A328" s="19" t="s">
        <v>2196</v>
      </c>
      <c r="B328" s="12" t="s">
        <v>2197</v>
      </c>
      <c r="C328" s="43">
        <v>45576</v>
      </c>
      <c r="D328" s="43">
        <v>45868</v>
      </c>
      <c r="E328" s="11" t="s">
        <v>214</v>
      </c>
      <c r="F328" s="19" t="s">
        <v>2198</v>
      </c>
      <c r="G328" s="19" t="s">
        <v>2199</v>
      </c>
      <c r="H328" s="11" t="s">
        <v>1635</v>
      </c>
      <c r="I328" s="42">
        <v>50541</v>
      </c>
      <c r="J328" s="71">
        <v>28981</v>
      </c>
      <c r="K328" s="18">
        <f ca="1">IF(A328&lt;&gt;"",RANDBETWEEN(1,2000)," ")</f>
        <v>1057</v>
      </c>
      <c r="L328" s="17" cm="1">
        <f t="array" ref="L328">IF(A328&lt;&gt;"",SUMPRODUCT(($E$2:$E$1303="Active") * (FK328 &gt;= $FM$2:$FM$1303) * (FK328 &lt;= $FN$2:$FN$1303) * (FL328 &gt;= $FO$2:$FO$1303) * (FL328 &lt;= $FP$2:$FP$1303)),"")</f>
        <v>1</v>
      </c>
      <c r="M328" s="17" cm="1">
        <f t="array" ref="M328">IF(A328&lt;&gt;"",SUMPRODUCT(($E$2:$E$1303="Active") * (FK328 &gt;= $FQ$2:$FQ$1303) * (FK328 &lt;= $FR$2:$FR$1303) * (FL328 &gt;= $FS$2:$FS$1303) * (FL328 &lt;= $FT$2:$FT$1303)),"")</f>
        <v>2</v>
      </c>
      <c r="N328" s="11" t="s">
        <v>218</v>
      </c>
      <c r="O328" s="14" t="s">
        <v>219</v>
      </c>
      <c r="P328" s="19" t="s">
        <v>2200</v>
      </c>
      <c r="Q328" s="11" t="s">
        <v>2201</v>
      </c>
      <c r="R328" s="19" t="s">
        <v>2202</v>
      </c>
      <c r="S328" s="11" t="s">
        <v>223</v>
      </c>
      <c r="T328" s="20" t="s">
        <v>224</v>
      </c>
      <c r="AA328" s="48" t="s">
        <v>394</v>
      </c>
      <c r="AB328" s="23">
        <v>46010.520833333336</v>
      </c>
      <c r="AC328" s="24">
        <v>46023</v>
      </c>
      <c r="AF328" s="26"/>
      <c r="AH328" s="22">
        <v>3</v>
      </c>
      <c r="AI328" s="26">
        <v>86</v>
      </c>
      <c r="AN328" s="27">
        <f>IF(COUNT(DV328,ES328,FJ328,GK328,HH328)&gt;0,AVERAGE(DV328,ES328,FJ328,GK328,HH328),"")</f>
        <v>0.16666666666666666</v>
      </c>
      <c r="AO328" s="28">
        <f>IF((E328&lt;&gt;""),COUNTA(AP328:BW328)+COUNTIF(T328,"No"),"")</f>
        <v>0</v>
      </c>
      <c r="EA328" s="35" t="s">
        <v>232</v>
      </c>
      <c r="FJ328" s="52" t="str">
        <f>IF(EZ328&lt;&gt;"",((FA328*0.125)+((FB328+FC328+FD328+FE328+FF328)*0.25)+((FG328+FH328+FI328)*1))/EZ328,"")</f>
        <v/>
      </c>
      <c r="FK328" s="39">
        <v>43.146397999999998</v>
      </c>
      <c r="FL328" s="39">
        <v>-93.181601999999998</v>
      </c>
      <c r="FM328">
        <v>42.784572576177865</v>
      </c>
      <c r="FN328">
        <v>43.50822342382213</v>
      </c>
      <c r="FO328">
        <v>-93.677519074597797</v>
      </c>
      <c r="FP328">
        <v>-92.685684925402199</v>
      </c>
      <c r="FQ328">
        <v>42.422747152355733</v>
      </c>
      <c r="FR328">
        <v>43.870048847644263</v>
      </c>
      <c r="FS328">
        <v>-94.173436149195609</v>
      </c>
      <c r="FT328">
        <v>-92.189767850804387</v>
      </c>
      <c r="FU328" s="35">
        <v>45679</v>
      </c>
      <c r="FV328" s="20" t="s">
        <v>248</v>
      </c>
      <c r="FW328" s="20" t="s">
        <v>247</v>
      </c>
      <c r="FX328" s="20">
        <v>3</v>
      </c>
      <c r="FY328" s="20">
        <v>2</v>
      </c>
      <c r="FZ328" s="20">
        <v>2</v>
      </c>
      <c r="GA328" s="20">
        <v>3</v>
      </c>
      <c r="GB328" s="20">
        <v>0</v>
      </c>
      <c r="GC328" s="20">
        <v>2</v>
      </c>
      <c r="GD328" s="20">
        <v>0</v>
      </c>
      <c r="GE328" s="20">
        <v>0</v>
      </c>
      <c r="GF328" s="20">
        <v>0</v>
      </c>
      <c r="GG328" s="20">
        <v>0</v>
      </c>
      <c r="GH328" s="20">
        <v>0</v>
      </c>
      <c r="GI328" s="20">
        <v>0</v>
      </c>
      <c r="GJ328" s="20">
        <v>0</v>
      </c>
      <c r="GK328" s="34">
        <f>IF(GA328&lt;&gt;"",((GB328*0.125)+((GC328+GD328+GE328+GF328+GG328)*0.25)+((GH328+GI328+GJ328)*1))/GA328,"")</f>
        <v>0.16666666666666666</v>
      </c>
      <c r="GL328" s="40">
        <v>45847</v>
      </c>
      <c r="GM328" s="40">
        <v>45856</v>
      </c>
      <c r="GN328" s="20" t="s">
        <v>237</v>
      </c>
      <c r="GO328" s="35">
        <v>45856</v>
      </c>
      <c r="GP328" s="20" t="s">
        <v>232</v>
      </c>
      <c r="GQ328" s="35">
        <v>45867</v>
      </c>
      <c r="HH328" s="34" t="str">
        <f>IF(GX328&lt;&gt;"",((GY328*0.125)+((GZ328+HA328+HB328+HC328+HD328)*0.25)+((HE328+HF328+HG328)*1))/GX328,"")</f>
        <v/>
      </c>
    </row>
    <row r="329" spans="1:216" ht="15" customHeight="1" x14ac:dyDescent="0.35">
      <c r="A329" s="11" t="s">
        <v>2203</v>
      </c>
      <c r="B329" s="12" t="s">
        <v>2204</v>
      </c>
      <c r="C329" s="40">
        <v>45671</v>
      </c>
      <c r="E329" s="11" t="s">
        <v>214</v>
      </c>
      <c r="F329" s="19" t="s">
        <v>2205</v>
      </c>
      <c r="G329" s="19" t="s">
        <v>2206</v>
      </c>
      <c r="H329" s="11" t="s">
        <v>1635</v>
      </c>
      <c r="I329" s="42">
        <v>51301</v>
      </c>
      <c r="J329" s="17">
        <v>12606</v>
      </c>
      <c r="K329" s="18">
        <f ca="1">IF(A329&lt;&gt;"",RANDBETWEEN(1,2000)," ")</f>
        <v>1817</v>
      </c>
      <c r="L329" s="17" cm="1">
        <f t="array" ref="L329">IF(A329&lt;&gt;"",SUMPRODUCT(($E$2:$E$1303="Active") * (FK329 &gt;= $FM$2:$FM$1303) * (FK329 &lt;= $FN$2:$FN$1303) * (FL329 &gt;= $FO$2:$FO$1303) * (FL329 &lt;= $FP$2:$FP$1303)),"")</f>
        <v>2</v>
      </c>
      <c r="M329" s="17" cm="1">
        <f t="array" ref="M329">IF(A329&lt;&gt;"",SUMPRODUCT(($E$2:$E$1303="Active") * (FK329 &gt;= $FQ$2:$FQ$1303) * (FK329 &lt;= $FR$2:$FR$1303) * (FL329 &gt;= $FS$2:$FS$1303) * (FL329 &lt;= $FT$2:$FT$1303)),"")</f>
        <v>3</v>
      </c>
      <c r="N329" s="11" t="s">
        <v>218</v>
      </c>
      <c r="O329" s="11" t="s">
        <v>219</v>
      </c>
      <c r="P329" s="19" t="s">
        <v>2207</v>
      </c>
      <c r="Q329" s="11" t="s">
        <v>2208</v>
      </c>
      <c r="R329" s="19" t="s">
        <v>2209</v>
      </c>
      <c r="S329" s="11" t="s">
        <v>223</v>
      </c>
      <c r="T329" s="20" t="s">
        <v>224</v>
      </c>
      <c r="AA329" s="48" t="s">
        <v>394</v>
      </c>
      <c r="AB329" s="23">
        <v>46013.520833333336</v>
      </c>
      <c r="AC329" s="24">
        <v>46023</v>
      </c>
      <c r="AI329" s="26">
        <v>122</v>
      </c>
      <c r="AN329" s="27">
        <f>IF(COUNT(DV329,ES329,FJ329,GK329,HH329)&gt;0,AVERAGE(DV329,ES329,FJ329,GK329,HH329),"")</f>
        <v>0</v>
      </c>
      <c r="AO329" s="28">
        <f>IF((E329&lt;&gt;""),COUNTA(AP329:BW329)+COUNTIF(T329,"No"),"")</f>
        <v>0</v>
      </c>
      <c r="EA329" s="35" t="s">
        <v>232</v>
      </c>
      <c r="FK329" s="39">
        <v>43.136831000000001</v>
      </c>
      <c r="FL329" s="39">
        <v>-95.151154000000005</v>
      </c>
      <c r="FM329" s="54">
        <v>42.775005576177897</v>
      </c>
      <c r="FN329" s="54">
        <v>43.498656423822098</v>
      </c>
      <c r="FO329" s="54">
        <v>-95.646993479227405</v>
      </c>
      <c r="FP329" s="54">
        <v>-94.655314520772606</v>
      </c>
      <c r="FQ329" s="54">
        <v>42.4131801523557</v>
      </c>
      <c r="FR329" s="54">
        <v>43.860481847644301</v>
      </c>
      <c r="FS329" s="54">
        <v>-96.142832958454903</v>
      </c>
      <c r="FT329" s="54">
        <v>-94.159475041545093</v>
      </c>
      <c r="FU329" s="35">
        <v>45967</v>
      </c>
      <c r="FV329" s="20" t="s">
        <v>248</v>
      </c>
      <c r="FW329" s="20" t="s">
        <v>234</v>
      </c>
      <c r="FX329" s="20">
        <v>53</v>
      </c>
      <c r="FY329" s="20">
        <v>2</v>
      </c>
      <c r="FZ329" s="20">
        <v>2</v>
      </c>
      <c r="GA329" s="20">
        <v>4</v>
      </c>
      <c r="GB329" s="20">
        <v>0</v>
      </c>
      <c r="GC329" s="20">
        <v>0</v>
      </c>
      <c r="GD329" s="20">
        <v>0</v>
      </c>
      <c r="GE329" s="20">
        <v>0</v>
      </c>
      <c r="GF329" s="20">
        <v>0</v>
      </c>
      <c r="GG329" s="20">
        <v>0</v>
      </c>
      <c r="GH329" s="20">
        <v>0</v>
      </c>
      <c r="GI329" s="20">
        <v>0</v>
      </c>
      <c r="GJ329" s="20">
        <v>0</v>
      </c>
      <c r="GK329" s="34">
        <f>IF(GA329&lt;&gt;"",((GB329*0.125)+((GC329+GD329+GE329+GF329+GG329)*0.25)+((GH329+GI329+GJ329)*1))/GA329,"")</f>
        <v>0</v>
      </c>
      <c r="GL329" s="40">
        <v>45846</v>
      </c>
      <c r="GM329" s="40">
        <v>45853</v>
      </c>
      <c r="GN329" s="20" t="s">
        <v>237</v>
      </c>
      <c r="GO329" s="35">
        <v>45853</v>
      </c>
      <c r="GP329" s="20" t="s">
        <v>232</v>
      </c>
      <c r="GQ329" s="35">
        <v>45867</v>
      </c>
      <c r="HH329" s="34" t="str">
        <f>IF(GX329&lt;&gt;"",((GY329*0.125)+((GZ329+HA329+HB329+HC329+HD329)*0.25)+((HE329+HF329+HG329)*1))/GX329,"")</f>
        <v/>
      </c>
    </row>
    <row r="330" spans="1:216" ht="15" customHeight="1" x14ac:dyDescent="0.35">
      <c r="A330" s="11" t="s">
        <v>2210</v>
      </c>
      <c r="B330" s="12" t="s">
        <v>2211</v>
      </c>
      <c r="C330" s="40">
        <v>46030</v>
      </c>
      <c r="E330" s="11" t="s">
        <v>214</v>
      </c>
      <c r="F330" s="19" t="s">
        <v>2212</v>
      </c>
      <c r="G330" s="19" t="s">
        <v>2213</v>
      </c>
      <c r="H330" s="11" t="s">
        <v>1635</v>
      </c>
      <c r="I330" s="42">
        <v>51111</v>
      </c>
      <c r="J330" s="17">
        <v>97</v>
      </c>
      <c r="K330" s="18">
        <f ca="1">IF(A330&lt;&gt;"",RANDBETWEEN(1,2000)," ")</f>
        <v>1816</v>
      </c>
      <c r="L330" s="17" cm="1">
        <f t="array" ref="L330">IF(A330&lt;&gt;"",SUMPRODUCT(($E$2:$E$1303="Active") * (FK330 &gt;= $FM$2:$FM$1303) * (FK330 &lt;= $FN$2:$FN$1303) * (FL330 &gt;= $FO$2:$FO$1303) * (FL330 &lt;= $FP$2:$FP$1303)),"")</f>
        <v>1</v>
      </c>
      <c r="M330" s="17" cm="1">
        <f t="array" ref="M330">IF(A330&lt;&gt;"",SUMPRODUCT(($E$2:$E$1303="Active") * (FK330 &gt;= $FQ$2:$FQ$1303) * (FK330 &lt;= $FR$2:$FR$1303) * (FL330 &gt;= $FS$2:$FS$1303) * (FL330 &lt;= $FT$2:$FT$1303)),"")</f>
        <v>1</v>
      </c>
      <c r="N330" s="11" t="s">
        <v>218</v>
      </c>
      <c r="O330" s="11" t="s">
        <v>219</v>
      </c>
      <c r="P330" s="19" t="s">
        <v>2214</v>
      </c>
      <c r="Q330" s="11" t="s">
        <v>2215</v>
      </c>
      <c r="R330" s="19" t="s">
        <v>2216</v>
      </c>
      <c r="S330" s="11" t="s">
        <v>224</v>
      </c>
      <c r="T330" s="20" t="s">
        <v>224</v>
      </c>
      <c r="AA330" s="22">
        <v>2028</v>
      </c>
      <c r="AN330" s="27" t="str">
        <f>IF(COUNT(DV330,ES330,FJ330,GK330,HH330)&gt;0,AVERAGE(DV330,ES330,FJ330,GK330,HH330),"")</f>
        <v/>
      </c>
      <c r="AO330" s="28">
        <f>IF((E330&lt;&gt;""),COUNTA(AP330:BW330)+COUNTIF(T330,"No"),"")</f>
        <v>0</v>
      </c>
      <c r="FK330" s="54">
        <v>42.414476000000001</v>
      </c>
      <c r="FL330" s="54">
        <v>-96.387925999999993</v>
      </c>
      <c r="FM330" s="54">
        <v>42.052650576177903</v>
      </c>
      <c r="FN330" s="54">
        <v>42.776301423822098</v>
      </c>
      <c r="FO330" s="54">
        <v>-96.878015121908405</v>
      </c>
      <c r="FP330" s="54">
        <v>-95.897836878091596</v>
      </c>
      <c r="FQ330" s="54">
        <v>41.6908251523557</v>
      </c>
      <c r="FR330" s="54">
        <v>43.138126847644301</v>
      </c>
      <c r="FS330" s="54">
        <v>-97.368104243816703</v>
      </c>
      <c r="FT330" s="54">
        <v>-95.407747756183298</v>
      </c>
      <c r="GP330" s="20" t="s">
        <v>232</v>
      </c>
      <c r="HH330" s="34" t="str">
        <f>IF(GX330&lt;&gt;"",((GY330*0.125)+((GZ330+HA330+HB330+HC330+HD330)*0.25)+((HE330+HF330+HG330)*1))/GX330,"")</f>
        <v/>
      </c>
    </row>
    <row r="331" spans="1:216" ht="15" customHeight="1" x14ac:dyDescent="0.35">
      <c r="A331" s="11" t="s">
        <v>2217</v>
      </c>
      <c r="B331" s="12" t="s">
        <v>2218</v>
      </c>
      <c r="C331" s="13">
        <v>44467</v>
      </c>
      <c r="D331" s="13">
        <v>45558</v>
      </c>
      <c r="E331" s="11" t="s">
        <v>214</v>
      </c>
      <c r="F331" s="19" t="s">
        <v>2219</v>
      </c>
      <c r="G331" s="19" t="s">
        <v>2220</v>
      </c>
      <c r="H331" s="11" t="s">
        <v>2221</v>
      </c>
      <c r="I331" s="42">
        <v>83705</v>
      </c>
      <c r="J331" s="17">
        <v>27756</v>
      </c>
      <c r="K331" s="18">
        <f ca="1">IF(A331&lt;&gt;"",RANDBETWEEN(1,2000)," ")</f>
        <v>1771</v>
      </c>
      <c r="L331" s="17" cm="1">
        <f t="array" ref="L331">IF(A331&lt;&gt;"",SUMPRODUCT(($E$2:$E$1303="Active") * (FK331 &gt;= $FM$2:$FM$1303) * (FK331 &lt;= $FN$2:$FN$1303) * (FL331 &gt;= $FO$2:$FO$1303) * (FL331 &lt;= $FP$2:$FP$1303)),"")</f>
        <v>2</v>
      </c>
      <c r="M331" s="17" cm="1">
        <f t="array" ref="M331">IF(A331&lt;&gt;"",SUMPRODUCT(($E$2:$E$1303="Active") * (FK331 &gt;= $FQ$2:$FQ$1303) * (FK331 &lt;= $FR$2:$FR$1303) * (FL331 &gt;= $FS$2:$FS$1303) * (FL331 &lt;= $FT$2:$FT$1303)),"")</f>
        <v>2</v>
      </c>
      <c r="N331" s="11" t="s">
        <v>218</v>
      </c>
      <c r="O331" s="14" t="s">
        <v>219</v>
      </c>
      <c r="P331" s="19" t="s">
        <v>2222</v>
      </c>
      <c r="Q331" s="11" t="s">
        <v>2223</v>
      </c>
      <c r="R331" s="19" t="s">
        <v>2224</v>
      </c>
      <c r="S331" s="11" t="s">
        <v>224</v>
      </c>
      <c r="T331" s="20" t="s">
        <v>224</v>
      </c>
      <c r="U331" s="21"/>
      <c r="V331" s="22"/>
      <c r="W331" s="22"/>
      <c r="X331" s="22"/>
      <c r="Y331" s="22"/>
      <c r="Z331" s="22"/>
      <c r="AA331" s="22" t="s">
        <v>542</v>
      </c>
      <c r="AB331" s="43">
        <v>46022.4375</v>
      </c>
      <c r="AC331" s="63">
        <v>45931</v>
      </c>
      <c r="AD331" s="25">
        <v>0</v>
      </c>
      <c r="AE331" s="25">
        <v>86</v>
      </c>
      <c r="AF331" s="26">
        <v>351</v>
      </c>
      <c r="AG331" s="20">
        <v>789</v>
      </c>
      <c r="AH331" s="22">
        <v>863</v>
      </c>
      <c r="AI331" s="26">
        <v>1120</v>
      </c>
      <c r="AN331" s="27">
        <f>IF(COUNT(DV331,ES331,FJ331,GK331,HH331)&gt;0,AVERAGE(DV331,ES331,FJ331,GK331,HH331),"")</f>
        <v>0.02</v>
      </c>
      <c r="AO331" s="28">
        <f>IF((E331&lt;&gt;""),COUNTA(AP331:BW331)+COUNTIF(T331,"No"),"")</f>
        <v>0</v>
      </c>
      <c r="CN331" s="34" t="str">
        <f>IF(CJ331&gt;0,((CK331*0.125)+(CL331*0.25)+(CM331*1))/CJ331,"")</f>
        <v/>
      </c>
      <c r="CO331" s="35">
        <v>44432</v>
      </c>
      <c r="CP331" s="35">
        <v>44435</v>
      </c>
      <c r="CQ331" s="20" t="s">
        <v>266</v>
      </c>
      <c r="CR331" s="47">
        <v>44435</v>
      </c>
      <c r="CS331" s="20" t="s">
        <v>232</v>
      </c>
      <c r="CT331" s="35">
        <v>44435</v>
      </c>
      <c r="CV331" s="11" t="s">
        <v>228</v>
      </c>
      <c r="CW331" s="20" t="s">
        <v>233</v>
      </c>
      <c r="CX331" s="11" t="s">
        <v>234</v>
      </c>
      <c r="CY331" s="20">
        <v>0</v>
      </c>
      <c r="CZ331" s="36">
        <v>0</v>
      </c>
      <c r="DA331" s="36">
        <v>0</v>
      </c>
      <c r="DB331" s="36">
        <v>0</v>
      </c>
      <c r="DC331" s="36">
        <v>0</v>
      </c>
      <c r="DD331" s="36">
        <v>0</v>
      </c>
      <c r="DE331" s="36">
        <v>0</v>
      </c>
      <c r="DF331" s="36">
        <v>0</v>
      </c>
      <c r="DG331" s="36">
        <v>0</v>
      </c>
      <c r="DJ331" s="20" t="s">
        <v>248</v>
      </c>
      <c r="DK331" s="20" t="s">
        <v>235</v>
      </c>
      <c r="DL331" s="20" t="s">
        <v>234</v>
      </c>
      <c r="DM331" s="20">
        <v>0</v>
      </c>
      <c r="DN331" s="20">
        <v>0</v>
      </c>
      <c r="DO331" s="20">
        <v>0</v>
      </c>
      <c r="DP331" s="20">
        <v>0</v>
      </c>
      <c r="DQ331" s="20">
        <v>0</v>
      </c>
      <c r="DR331" s="20">
        <v>0</v>
      </c>
      <c r="DS331" s="20">
        <v>0</v>
      </c>
      <c r="DT331" s="20">
        <v>0</v>
      </c>
      <c r="DU331" s="20">
        <v>0</v>
      </c>
      <c r="DW331" s="35" t="s">
        <v>2225</v>
      </c>
      <c r="DX331" s="35">
        <v>45547</v>
      </c>
      <c r="DY331" s="20" t="s">
        <v>237</v>
      </c>
      <c r="DZ331" s="35">
        <v>45547</v>
      </c>
      <c r="EA331" s="35" t="s">
        <v>232</v>
      </c>
      <c r="EB331" s="38">
        <v>45555</v>
      </c>
      <c r="EC331" s="35">
        <v>45290</v>
      </c>
      <c r="ED331" s="20" t="s">
        <v>228</v>
      </c>
      <c r="EE331" s="20" t="s">
        <v>247</v>
      </c>
      <c r="EF331" s="20">
        <v>184</v>
      </c>
      <c r="EG331" s="20">
        <v>5</v>
      </c>
      <c r="EH331" s="20">
        <v>5</v>
      </c>
      <c r="EI331" s="20">
        <v>25</v>
      </c>
      <c r="EJ331" s="20">
        <v>0</v>
      </c>
      <c r="EK331" s="20">
        <v>0</v>
      </c>
      <c r="EL331" s="20">
        <v>0</v>
      </c>
      <c r="EM331" s="20">
        <v>0</v>
      </c>
      <c r="EN331" s="20">
        <v>0</v>
      </c>
      <c r="EO331" s="20">
        <v>0</v>
      </c>
      <c r="EP331" s="20">
        <v>0</v>
      </c>
      <c r="EQ331" s="20">
        <v>0</v>
      </c>
      <c r="ER331" s="20">
        <v>1</v>
      </c>
      <c r="ES331" s="34">
        <f>IF(EI331&lt;&gt;"",((EJ331*0.125)+((EK331+EL331+EM331+EN331+EO331)*0.25)+((EP331+EQ331+ER331)*1))/EI331,"")</f>
        <v>0.04</v>
      </c>
      <c r="ET331" s="35">
        <v>45481</v>
      </c>
      <c r="EU331" s="20" t="s">
        <v>248</v>
      </c>
      <c r="EV331" s="20" t="s">
        <v>234</v>
      </c>
      <c r="EW331" s="20">
        <v>421</v>
      </c>
      <c r="EX331" s="20">
        <v>5</v>
      </c>
      <c r="EY331" s="20">
        <v>5</v>
      </c>
      <c r="EZ331" s="20">
        <v>25</v>
      </c>
      <c r="FA331" s="20">
        <v>0</v>
      </c>
      <c r="FB331" s="20">
        <v>0</v>
      </c>
      <c r="FC331" s="20">
        <v>0</v>
      </c>
      <c r="FD331" s="20">
        <v>0</v>
      </c>
      <c r="FE331" s="20">
        <v>0</v>
      </c>
      <c r="FF331" s="20">
        <v>0</v>
      </c>
      <c r="FG331" s="20">
        <v>0</v>
      </c>
      <c r="FH331" s="20">
        <v>0</v>
      </c>
      <c r="FI331" s="20">
        <v>0</v>
      </c>
      <c r="FJ331" s="34">
        <v>0</v>
      </c>
      <c r="FK331" s="39">
        <v>43.560608999999999</v>
      </c>
      <c r="FL331" s="39">
        <v>-116.219837</v>
      </c>
      <c r="FM331" s="39">
        <v>43.198783576177867</v>
      </c>
      <c r="FN331" s="39">
        <v>43.922434423822132</v>
      </c>
      <c r="FO331" s="39">
        <v>-116.71915048676443</v>
      </c>
      <c r="FP331" s="39">
        <v>-115.72052351323556</v>
      </c>
      <c r="FQ331" s="39">
        <v>42.836958152355734</v>
      </c>
      <c r="FR331" s="39">
        <v>44.284259847644265</v>
      </c>
      <c r="FS331" s="39">
        <v>-117.21846397352886</v>
      </c>
      <c r="FT331" s="39">
        <v>-115.22121002647114</v>
      </c>
      <c r="FU331" s="35">
        <v>45749</v>
      </c>
      <c r="FV331" s="20" t="s">
        <v>248</v>
      </c>
      <c r="FW331" s="20" t="s">
        <v>258</v>
      </c>
      <c r="FX331" s="20">
        <v>468</v>
      </c>
      <c r="FY331" s="20">
        <v>3</v>
      </c>
      <c r="FZ331" s="20">
        <v>3</v>
      </c>
      <c r="GA331" s="20">
        <v>25</v>
      </c>
      <c r="GB331" s="20">
        <v>0</v>
      </c>
      <c r="GC331" s="20">
        <v>1</v>
      </c>
      <c r="GD331" s="20">
        <v>1</v>
      </c>
      <c r="GE331" s="20">
        <v>0</v>
      </c>
      <c r="GF331" s="20">
        <v>0</v>
      </c>
      <c r="GG331" s="20">
        <v>0</v>
      </c>
      <c r="GH331" s="20">
        <v>0</v>
      </c>
      <c r="GI331" s="20">
        <v>0</v>
      </c>
      <c r="GJ331" s="20">
        <v>0</v>
      </c>
      <c r="GK331" s="34">
        <f>IF(GA331&lt;&gt;"",((GB331*0.125)+((GC331+GD331+GE331+GF331+GG331)*0.25)+((GH331+GI331+GJ331)*1))/GA331,"")</f>
        <v>0.02</v>
      </c>
      <c r="GP331" s="20" t="s">
        <v>232</v>
      </c>
      <c r="HH331" s="34" t="str">
        <f>IF(GX331&lt;&gt;"",((GY331*0.125)+((GZ331+HA331+HB331+HC331+HD331)*0.25)+((HE331+HF331+HG331)*1))/GX331,"")</f>
        <v/>
      </c>
    </row>
    <row r="332" spans="1:216" ht="15" customHeight="1" x14ac:dyDescent="0.35">
      <c r="A332" s="11" t="s">
        <v>2226</v>
      </c>
      <c r="B332" s="12" t="s">
        <v>2227</v>
      </c>
      <c r="C332" s="13">
        <v>43009</v>
      </c>
      <c r="D332" s="13">
        <v>45617</v>
      </c>
      <c r="E332" s="14" t="s">
        <v>214</v>
      </c>
      <c r="F332" s="15" t="s">
        <v>2228</v>
      </c>
      <c r="G332" s="15" t="s">
        <v>2229</v>
      </c>
      <c r="H332" s="14" t="s">
        <v>2221</v>
      </c>
      <c r="I332" s="16">
        <v>83204</v>
      </c>
      <c r="J332" s="17">
        <v>18408</v>
      </c>
      <c r="K332" s="18">
        <f ca="1">IF(A332&lt;&gt;"",RANDBETWEEN(1,2000)," ")</f>
        <v>1704</v>
      </c>
      <c r="L332" s="17" cm="1">
        <f t="array" ref="L332">IF(A332&lt;&gt;"",SUMPRODUCT(($E$2:$E$1303="Active") * (FK332 &gt;= $FM$2:$FM$1303) * (FK332 &lt;= $FN$2:$FN$1303) * (FL332 &gt;= $FO$2:$FO$1303) * (FL332 &lt;= $FP$2:$FP$1303)),"")</f>
        <v>1</v>
      </c>
      <c r="M332" s="17" cm="1">
        <f t="array" ref="M332">IF(A332&lt;&gt;"",SUMPRODUCT(($E$2:$E$1303="Active") * (FK332 &gt;= $FQ$2:$FQ$1303) * (FK332 &lt;= $FR$2:$FR$1303) * (FL332 &gt;= $FS$2:$FS$1303) * (FL332 &lt;= $FT$2:$FT$1303)),"")</f>
        <v>1</v>
      </c>
      <c r="N332" s="14" t="s">
        <v>287</v>
      </c>
      <c r="O332" s="14" t="s">
        <v>219</v>
      </c>
      <c r="P332" s="15" t="s">
        <v>2230</v>
      </c>
      <c r="Q332" s="14" t="s">
        <v>2231</v>
      </c>
      <c r="R332" s="15" t="s">
        <v>2232</v>
      </c>
      <c r="S332" s="14" t="s">
        <v>224</v>
      </c>
      <c r="T332" s="20" t="s">
        <v>224</v>
      </c>
      <c r="U332" s="21"/>
      <c r="V332" s="22"/>
      <c r="W332" s="22"/>
      <c r="X332" s="22"/>
      <c r="Y332" s="22"/>
      <c r="Z332" s="22"/>
      <c r="AB332" s="43">
        <v>45930.459027777775</v>
      </c>
      <c r="AC332" s="63">
        <v>45931</v>
      </c>
      <c r="AD332" s="25">
        <v>183</v>
      </c>
      <c r="AE332" s="25">
        <v>218</v>
      </c>
      <c r="AF332" s="26">
        <v>234</v>
      </c>
      <c r="AG332" s="20">
        <v>289</v>
      </c>
      <c r="AH332" s="22">
        <v>295</v>
      </c>
      <c r="AI332" s="26">
        <v>273</v>
      </c>
      <c r="AN332" s="27">
        <f>IF(COUNT(DV332,ES332,FJ332,GK332,HH332)&gt;0,AVERAGE(DV332,ES332,FJ332,GK332,HH332),"")</f>
        <v>5.8333333333333327E-2</v>
      </c>
      <c r="AO332" s="28">
        <f>IF((E332&lt;&gt;""),COUNTA(AP332:BW332)+COUNTIF(T332,"No"),"")</f>
        <v>0</v>
      </c>
      <c r="AP332" s="29"/>
      <c r="AQ332" s="29"/>
      <c r="AR332" s="29"/>
      <c r="AS332" s="29"/>
      <c r="AT332" s="29"/>
      <c r="AU332" s="29"/>
      <c r="AV332" s="29"/>
      <c r="AW332" s="29"/>
      <c r="AX332" s="29"/>
      <c r="AY332" s="29"/>
      <c r="AZ332" s="29"/>
      <c r="BA332" s="29"/>
      <c r="BB332" s="29"/>
      <c r="BC332" s="29"/>
      <c r="BD332" s="29"/>
      <c r="BE332" s="29"/>
      <c r="BF332" s="29"/>
      <c r="BG332" s="29"/>
      <c r="BH332" s="29"/>
      <c r="BI332" s="29"/>
      <c r="BJ332" s="29"/>
      <c r="BK332" s="29"/>
      <c r="BL332" s="29"/>
      <c r="BM332" s="29"/>
      <c r="BN332" s="29"/>
      <c r="BO332" s="29"/>
      <c r="BP332" s="29"/>
      <c r="BQ332" s="29"/>
      <c r="BR332" s="29"/>
      <c r="BS332" s="29"/>
      <c r="BT332" s="29"/>
      <c r="BU332" s="29"/>
      <c r="BV332" s="29"/>
      <c r="BW332" s="29"/>
      <c r="BX332" s="30">
        <v>43993</v>
      </c>
      <c r="BY332" s="30">
        <v>43998</v>
      </c>
      <c r="BZ332" s="14" t="s">
        <v>226</v>
      </c>
      <c r="CA332" s="30">
        <v>44004</v>
      </c>
      <c r="CB332" s="14" t="s">
        <v>227</v>
      </c>
      <c r="CC332" s="31">
        <v>43885</v>
      </c>
      <c r="CD332" s="32" t="s">
        <v>226</v>
      </c>
      <c r="CE332" s="33" t="s">
        <v>380</v>
      </c>
      <c r="CF332" s="33" t="s">
        <v>321</v>
      </c>
      <c r="CG332" s="29">
        <v>129</v>
      </c>
      <c r="CH332" s="29">
        <v>2</v>
      </c>
      <c r="CI332" s="29">
        <v>2</v>
      </c>
      <c r="CJ332" s="29">
        <v>9</v>
      </c>
      <c r="CK332" s="29">
        <v>4</v>
      </c>
      <c r="CL332" s="29">
        <v>1</v>
      </c>
      <c r="CM332" s="29">
        <v>1</v>
      </c>
      <c r="CN332" s="34">
        <f>IF(CJ332&gt;0,((CK332*0.125)+(CL332*0.25)+(CM332*1))/CJ332,"")</f>
        <v>0.19444444444444445</v>
      </c>
      <c r="CR332" s="35"/>
      <c r="CS332" s="20" t="s">
        <v>232</v>
      </c>
      <c r="CU332" s="35">
        <v>44453</v>
      </c>
      <c r="CV332" s="11" t="s">
        <v>226</v>
      </c>
      <c r="CW332" s="20" t="s">
        <v>233</v>
      </c>
      <c r="CX332" s="11" t="s">
        <v>234</v>
      </c>
      <c r="CY332" s="20">
        <v>122</v>
      </c>
      <c r="CZ332" s="36">
        <v>1</v>
      </c>
      <c r="DA332" s="36">
        <v>1</v>
      </c>
      <c r="DB332" s="36">
        <v>5</v>
      </c>
      <c r="DC332" s="36">
        <v>0</v>
      </c>
      <c r="DD332" s="36">
        <v>0</v>
      </c>
      <c r="DE332" s="36">
        <v>2</v>
      </c>
      <c r="DF332" s="36">
        <v>0</v>
      </c>
      <c r="DG332" s="36">
        <v>0</v>
      </c>
      <c r="DH332" s="37">
        <f>IF(DB332&gt;0,((DC332*0.125)+(DD332*0.25)+(DE332*0.25)+(DF332*1)+(DG332*1))/DB332,"")</f>
        <v>0.1</v>
      </c>
      <c r="DI332" s="35">
        <v>44805</v>
      </c>
      <c r="DJ332" s="20" t="s">
        <v>228</v>
      </c>
      <c r="DK332" s="20" t="s">
        <v>235</v>
      </c>
      <c r="DL332" s="20" t="s">
        <v>234</v>
      </c>
      <c r="DM332" s="20">
        <v>92</v>
      </c>
      <c r="DN332" s="20">
        <v>2</v>
      </c>
      <c r="DO332" s="20">
        <v>2</v>
      </c>
      <c r="DP332" s="20">
        <v>10</v>
      </c>
      <c r="DQ332" s="20">
        <v>0</v>
      </c>
      <c r="DR332" s="20">
        <v>1</v>
      </c>
      <c r="DS332" s="20">
        <v>0</v>
      </c>
      <c r="DT332" s="20">
        <v>0</v>
      </c>
      <c r="DU332" s="20">
        <v>0</v>
      </c>
      <c r="DV332" s="37" cm="1">
        <f t="array" ref="DV332">IF(AND(DI332:DP332&lt;&gt;""),((DQ332*0.125)+(DR332*0.25)+(DS332*0.25)+(DT332*1)+(DU332*1))/DP332,"")</f>
        <v>2.5000000000000001E-2</v>
      </c>
      <c r="DW332" s="35" t="s">
        <v>2225</v>
      </c>
      <c r="DX332" s="35">
        <v>45547</v>
      </c>
      <c r="DY332" s="20" t="s">
        <v>237</v>
      </c>
      <c r="DZ332" s="35">
        <v>45547</v>
      </c>
      <c r="EA332" s="35" t="s">
        <v>232</v>
      </c>
      <c r="EB332" s="38">
        <v>45555</v>
      </c>
      <c r="EC332" s="35">
        <v>45265</v>
      </c>
      <c r="ED332" s="20" t="s">
        <v>228</v>
      </c>
      <c r="EE332" s="20" t="s">
        <v>247</v>
      </c>
      <c r="EF332" s="20">
        <v>126</v>
      </c>
      <c r="EG332" s="20">
        <v>2</v>
      </c>
      <c r="EH332" s="20">
        <v>2</v>
      </c>
      <c r="EI332" s="20">
        <v>10</v>
      </c>
      <c r="EJ332" s="20">
        <v>0</v>
      </c>
      <c r="EK332" s="20">
        <v>0</v>
      </c>
      <c r="EL332" s="20">
        <v>0</v>
      </c>
      <c r="EM332" s="20">
        <v>0</v>
      </c>
      <c r="EN332" s="20">
        <v>0</v>
      </c>
      <c r="EO332" s="20">
        <v>0</v>
      </c>
      <c r="EP332" s="20">
        <v>0</v>
      </c>
      <c r="EQ332" s="20">
        <v>1</v>
      </c>
      <c r="ER332" s="20">
        <v>0</v>
      </c>
      <c r="ES332" s="34">
        <f>IF(EI332&lt;&gt;"",((EJ332*0.125)+((EK332+EL332+EM332+EN332+EO332)*0.25)+((EP332+EQ332+ER332)*1))/EI332,"")</f>
        <v>0.1</v>
      </c>
      <c r="ET332" s="35">
        <v>45427</v>
      </c>
      <c r="EU332" s="20" t="s">
        <v>248</v>
      </c>
      <c r="EV332" s="20" t="s">
        <v>247</v>
      </c>
      <c r="EW332" s="20">
        <v>134</v>
      </c>
      <c r="EX332" s="20">
        <v>2</v>
      </c>
      <c r="EY332" s="20">
        <v>2</v>
      </c>
      <c r="EZ332" s="28">
        <v>12</v>
      </c>
      <c r="FA332" s="20">
        <v>0</v>
      </c>
      <c r="FB332" s="20">
        <v>0</v>
      </c>
      <c r="FC332" s="20">
        <v>0</v>
      </c>
      <c r="FD332" s="20">
        <v>0</v>
      </c>
      <c r="FE332" s="20">
        <v>0</v>
      </c>
      <c r="FF332" s="20">
        <v>0</v>
      </c>
      <c r="FG332" s="20">
        <v>1</v>
      </c>
      <c r="FH332" s="20">
        <v>0</v>
      </c>
      <c r="FI332" s="20">
        <v>1</v>
      </c>
      <c r="FJ332" s="34">
        <f>IF(EZ332&lt;&gt;"",((FA332*0.125)+((FB332+FC332+FD332+FE332+FF332)*0.25)+((FG332+FH332+FI332)*1))/EZ332,"")</f>
        <v>0.16666666666666666</v>
      </c>
      <c r="FK332" s="39">
        <v>42.759759000000003</v>
      </c>
      <c r="FL332" s="39">
        <v>-112.52135699999999</v>
      </c>
      <c r="FM332" s="39">
        <v>42.39793357617787</v>
      </c>
      <c r="FN332" s="39">
        <v>43.121584423822135</v>
      </c>
      <c r="FO332" s="39">
        <v>-113.01416826782096</v>
      </c>
      <c r="FP332" s="39">
        <v>-112.02854573217903</v>
      </c>
      <c r="FQ332" s="39">
        <v>42.036108152355737</v>
      </c>
      <c r="FR332" s="39">
        <v>43.483409847644268</v>
      </c>
      <c r="FS332" s="39">
        <v>-113.50697953564192</v>
      </c>
      <c r="FT332" s="39">
        <v>-111.53573446435807</v>
      </c>
      <c r="FU332" s="35">
        <v>45931</v>
      </c>
      <c r="FV332" s="20" t="s">
        <v>248</v>
      </c>
      <c r="FW332" s="20" t="s">
        <v>295</v>
      </c>
      <c r="FX332" s="20">
        <v>163</v>
      </c>
      <c r="FY332" s="20">
        <v>2</v>
      </c>
      <c r="FZ332" s="20">
        <v>2</v>
      </c>
      <c r="GA332" s="20">
        <v>12</v>
      </c>
      <c r="GB332" s="20">
        <v>0</v>
      </c>
      <c r="GC332" s="20">
        <v>0</v>
      </c>
      <c r="GD332" s="20">
        <v>0</v>
      </c>
      <c r="GE332" s="20">
        <v>0</v>
      </c>
      <c r="GF332" s="20">
        <v>0</v>
      </c>
      <c r="GG332" s="20">
        <v>0</v>
      </c>
      <c r="GH332" s="20">
        <v>0</v>
      </c>
      <c r="GI332" s="20">
        <v>0</v>
      </c>
      <c r="GJ332" s="20">
        <v>0</v>
      </c>
      <c r="GK332" s="34">
        <f>IF(GA332&lt;&gt;"",((GB332*0.125)+((GC332+GD332+GE332+GF332+GG332)*0.25)+((GH332+GI332+GJ332)*1))/GA332,"")</f>
        <v>0</v>
      </c>
      <c r="GP332" s="20" t="s">
        <v>232</v>
      </c>
      <c r="GR332" s="35">
        <v>46058</v>
      </c>
      <c r="GS332" s="20" t="s">
        <v>248</v>
      </c>
      <c r="GT332" s="20" t="s">
        <v>247</v>
      </c>
      <c r="GU332" s="20">
        <v>92</v>
      </c>
      <c r="GV332" s="20">
        <v>1</v>
      </c>
      <c r="GW332" s="20">
        <v>1</v>
      </c>
      <c r="GX332" s="20">
        <v>5</v>
      </c>
      <c r="GY332" s="20">
        <v>0</v>
      </c>
      <c r="GZ332" s="20">
        <v>0</v>
      </c>
      <c r="HA332" s="20">
        <v>0</v>
      </c>
      <c r="HB332" s="20">
        <v>0</v>
      </c>
      <c r="HC332" s="20">
        <v>0</v>
      </c>
      <c r="HD332" s="20">
        <v>0</v>
      </c>
      <c r="HE332" s="20">
        <v>0</v>
      </c>
      <c r="HF332" s="20">
        <v>0</v>
      </c>
      <c r="HG332" s="20">
        <v>0</v>
      </c>
      <c r="HH332" s="34">
        <f>IF(GX332&lt;&gt;"",((GY332*0.125)+((GZ332+HA332+HB332+HC332+HD332)*0.25)+((HE332+HF332+HG332)*1))/GX332,"")</f>
        <v>0</v>
      </c>
    </row>
    <row r="333" spans="1:216" ht="15" customHeight="1" x14ac:dyDescent="0.35">
      <c r="A333" s="11" t="s">
        <v>2233</v>
      </c>
      <c r="B333" s="12" t="s">
        <v>2234</v>
      </c>
      <c r="C333" s="43">
        <v>44721</v>
      </c>
      <c r="D333" s="13"/>
      <c r="E333" s="11" t="s">
        <v>214</v>
      </c>
      <c r="F333" s="19" t="s">
        <v>2235</v>
      </c>
      <c r="G333" s="19" t="s">
        <v>2236</v>
      </c>
      <c r="H333" s="11" t="s">
        <v>2221</v>
      </c>
      <c r="I333" s="42">
        <v>83501</v>
      </c>
      <c r="J333" s="17">
        <v>36793</v>
      </c>
      <c r="K333" s="18">
        <f ca="1">IF(A333&lt;&gt;"",RANDBETWEEN(1,2000)," ")</f>
        <v>640</v>
      </c>
      <c r="L333" s="17" cm="1">
        <f t="array" ref="L333">IF(A333&lt;&gt;"",SUMPRODUCT(($E$2:$E$1303="Active") * (FK333 &gt;= $FM$2:$FM$1303) * (FK333 &lt;= $FN$2:$FN$1303) * (FL333 &gt;= $FO$2:$FO$1303) * (FL333 &lt;= $FP$2:$FP$1303)),"")</f>
        <v>1</v>
      </c>
      <c r="M333" s="17" cm="1">
        <f t="array" ref="M333">IF(A333&lt;&gt;"",SUMPRODUCT(($E$2:$E$1303="Active") * (FK333 &gt;= $FQ$2:$FQ$1303) * (FK333 &lt;= $FR$2:$FR$1303) * (FL333 &gt;= $FS$2:$FS$1303) * (FL333 &lt;= $FT$2:$FT$1303)),"")</f>
        <v>1</v>
      </c>
      <c r="N333" s="11" t="s">
        <v>218</v>
      </c>
      <c r="O333" s="11" t="s">
        <v>242</v>
      </c>
      <c r="P333" s="19" t="s">
        <v>2237</v>
      </c>
      <c r="Q333" s="11" t="s">
        <v>2238</v>
      </c>
      <c r="R333" s="19" t="s">
        <v>2239</v>
      </c>
      <c r="S333" s="11" t="s">
        <v>224</v>
      </c>
      <c r="T333" s="20" t="s">
        <v>224</v>
      </c>
      <c r="U333" s="21"/>
      <c r="V333" s="22"/>
      <c r="W333" s="22"/>
      <c r="X333" s="22"/>
      <c r="Y333" s="22"/>
      <c r="Z333" s="22"/>
      <c r="AB333" s="43">
        <v>45922.458333333328</v>
      </c>
      <c r="AC333" s="63">
        <v>45931</v>
      </c>
      <c r="AE333" s="25">
        <v>0</v>
      </c>
      <c r="AF333" s="26">
        <v>35</v>
      </c>
      <c r="AG333" s="20">
        <v>91</v>
      </c>
      <c r="AH333" s="22">
        <v>121</v>
      </c>
      <c r="AI333" s="26">
        <v>66</v>
      </c>
      <c r="AN333" s="27">
        <f>IF(COUNT(DV333,ES333,FJ333,GK333,HH333)&gt;0,AVERAGE(DV333,ES333,FJ333,GK333,HH333),"")</f>
        <v>2.2222222222222223E-2</v>
      </c>
      <c r="AO333" s="28">
        <f>IF((E333&lt;&gt;""),COUNTA(AP333:BW333)+COUNTIF(T333,"No"),"")</f>
        <v>0</v>
      </c>
      <c r="CN333" s="34" t="str">
        <f>IF(CJ333&gt;0,((CK333*0.125)+(CL333*0.25)+(CM333*1))/CJ333,"")</f>
        <v/>
      </c>
      <c r="CS333" s="20" t="s">
        <v>323</v>
      </c>
      <c r="CT333" s="35" t="s">
        <v>323</v>
      </c>
      <c r="DH333" s="37" t="str">
        <f>IF(DB333&gt;0,((DC333*0.125)+(DD333*0.25)+(DE333*0.25)+(DF333*1)+(DG333*1))/DB333,"")</f>
        <v/>
      </c>
      <c r="DJ333" s="20" t="s">
        <v>248</v>
      </c>
      <c r="DK333" s="20" t="s">
        <v>235</v>
      </c>
      <c r="DL333" s="20" t="s">
        <v>234</v>
      </c>
      <c r="DM333" s="20">
        <v>0</v>
      </c>
      <c r="DN333" s="20">
        <v>0</v>
      </c>
      <c r="DO333" s="20">
        <v>0</v>
      </c>
      <c r="DP333" s="20">
        <v>0</v>
      </c>
      <c r="DQ333" s="20">
        <v>0</v>
      </c>
      <c r="DR333" s="20">
        <v>0</v>
      </c>
      <c r="DS333" s="20">
        <v>0</v>
      </c>
      <c r="DT333" s="20">
        <v>0</v>
      </c>
      <c r="DU333" s="20">
        <v>0</v>
      </c>
      <c r="DW333" s="35">
        <v>45377</v>
      </c>
      <c r="DX333" s="35">
        <v>45394</v>
      </c>
      <c r="DY333" s="20" t="s">
        <v>237</v>
      </c>
      <c r="DZ333" s="35">
        <v>45394</v>
      </c>
      <c r="EA333" s="35" t="s">
        <v>232</v>
      </c>
      <c r="EB333" s="38">
        <v>45401</v>
      </c>
      <c r="EC333" s="35">
        <v>45290</v>
      </c>
      <c r="ED333" s="20" t="s">
        <v>228</v>
      </c>
      <c r="EE333" s="20" t="s">
        <v>247</v>
      </c>
      <c r="EF333" s="20">
        <v>33</v>
      </c>
      <c r="EG333" s="20">
        <v>3</v>
      </c>
      <c r="EH333" s="20">
        <v>3</v>
      </c>
      <c r="EI333" s="20">
        <v>15</v>
      </c>
      <c r="EJ333" s="20">
        <v>0</v>
      </c>
      <c r="EK333" s="20">
        <v>0</v>
      </c>
      <c r="EL333" s="20">
        <v>0</v>
      </c>
      <c r="EM333" s="20">
        <v>0</v>
      </c>
      <c r="EN333" s="20">
        <v>0</v>
      </c>
      <c r="EO333" s="20">
        <v>0</v>
      </c>
      <c r="EP333" s="20">
        <v>0</v>
      </c>
      <c r="EQ333" s="20">
        <v>0</v>
      </c>
      <c r="ER333" s="20">
        <v>1</v>
      </c>
      <c r="ES333" s="34">
        <f>IF(EI333&lt;&gt;"",((EJ333*0.125)+((EK333+EL333+EM333+EN333+EO333)*0.25)+((EP333+EQ333+ER333)*1))/EI333,"")</f>
        <v>6.6666666666666666E-2</v>
      </c>
      <c r="ET333" s="35">
        <v>45449</v>
      </c>
      <c r="EU333" s="20" t="s">
        <v>248</v>
      </c>
      <c r="EV333" s="20" t="s">
        <v>247</v>
      </c>
      <c r="EW333" s="20">
        <v>48</v>
      </c>
      <c r="EX333" s="20">
        <v>3</v>
      </c>
      <c r="EY333" s="20">
        <v>3</v>
      </c>
      <c r="EZ333" s="20">
        <v>5</v>
      </c>
      <c r="FA333" s="20">
        <v>0</v>
      </c>
      <c r="FB333" s="20">
        <v>0</v>
      </c>
      <c r="FC333" s="20">
        <v>0</v>
      </c>
      <c r="FD333" s="20">
        <v>0</v>
      </c>
      <c r="FE333" s="20">
        <v>0</v>
      </c>
      <c r="FF333" s="20">
        <v>0</v>
      </c>
      <c r="FG333" s="20">
        <v>0</v>
      </c>
      <c r="FH333" s="20">
        <v>0</v>
      </c>
      <c r="FI333" s="20">
        <v>0</v>
      </c>
      <c r="FJ333" s="34">
        <f>IF(EZ333&lt;&gt;"",((FA333*0.125)+((FB333+FC333+FD333+FE333+FF333)*0.25)+((FG333+FH333+FI333)*1))/EZ333,"")</f>
        <v>0</v>
      </c>
      <c r="FK333" s="39">
        <v>46.198808</v>
      </c>
      <c r="FL333" s="39">
        <v>-116.882166</v>
      </c>
      <c r="FM333" s="39">
        <v>45.836982576177867</v>
      </c>
      <c r="FN333" s="39">
        <v>46.560633423822132</v>
      </c>
      <c r="FO333" s="39">
        <v>-117.40491561032702</v>
      </c>
      <c r="FP333" s="39">
        <v>-116.35941638967297</v>
      </c>
      <c r="FQ333" s="39">
        <v>45.475157152355735</v>
      </c>
      <c r="FR333" s="39">
        <v>46.922458847644265</v>
      </c>
      <c r="FS333" s="39">
        <v>-117.92766522065406</v>
      </c>
      <c r="FT333" s="39">
        <v>-115.83666677934593</v>
      </c>
      <c r="FU333" s="35">
        <v>45778</v>
      </c>
      <c r="FV333" s="20" t="s">
        <v>248</v>
      </c>
      <c r="FW333" s="20" t="s">
        <v>258</v>
      </c>
      <c r="FX333" s="20">
        <v>43</v>
      </c>
      <c r="FY333" s="20">
        <v>3</v>
      </c>
      <c r="FZ333" s="20">
        <v>3</v>
      </c>
      <c r="GA333" s="20">
        <v>6</v>
      </c>
      <c r="GB333" s="20">
        <v>0</v>
      </c>
      <c r="GC333" s="20">
        <v>0</v>
      </c>
      <c r="GD333" s="20">
        <v>0</v>
      </c>
      <c r="GE333" s="20">
        <v>0</v>
      </c>
      <c r="GF333" s="20">
        <v>0</v>
      </c>
      <c r="GG333" s="20">
        <v>0</v>
      </c>
      <c r="GH333" s="20">
        <v>0</v>
      </c>
      <c r="GI333" s="20">
        <v>0</v>
      </c>
      <c r="GJ333" s="20">
        <v>0</v>
      </c>
      <c r="GK333" s="34">
        <f>IF(GA333&lt;&gt;"",((GB333*0.125)+((GC333+GD333+GE333+GF333+GG333)*0.25)+((GH333+GI333+GJ333)*1))/GA333,"")</f>
        <v>0</v>
      </c>
      <c r="GP333" s="20" t="s">
        <v>232</v>
      </c>
      <c r="HH333" s="34" t="str">
        <f>IF(GX333&lt;&gt;"",((GY333*0.125)+((GZ333+HA333+HB333+HC333+HD333)*0.25)+((HE333+HF333+HG333)*1))/GX333,"")</f>
        <v/>
      </c>
    </row>
    <row r="334" spans="1:216" ht="15" hidden="1" customHeight="1" x14ac:dyDescent="0.35">
      <c r="A334" s="14" t="s">
        <v>2240</v>
      </c>
      <c r="B334" s="12" t="s">
        <v>2241</v>
      </c>
      <c r="C334" s="13">
        <v>43009</v>
      </c>
      <c r="D334" s="13">
        <v>46043</v>
      </c>
      <c r="E334" s="14" t="s">
        <v>1420</v>
      </c>
      <c r="F334" s="15" t="s">
        <v>2242</v>
      </c>
      <c r="G334" s="15" t="s">
        <v>625</v>
      </c>
      <c r="H334" s="14" t="s">
        <v>591</v>
      </c>
      <c r="I334" s="16">
        <v>92504</v>
      </c>
      <c r="J334" s="17">
        <v>54642</v>
      </c>
      <c r="K334" s="18">
        <f ca="1">IF(A334&lt;&gt;"",RANDBETWEEN(1,2000)," ")</f>
        <v>1326</v>
      </c>
      <c r="L334" s="17" cm="1">
        <f t="array" ref="L334">IF(A334&lt;&gt;"",SUMPRODUCT(($E$2:$E$1303="Active") * (FK334 &gt;= $FM$2:$FM$1303) * (FK334 &lt;= $FN$2:$FN$1303) * (FL334 &gt;= $FO$2:$FO$1303) * (FL334 &lt;= $FP$2:$FP$1303)),"")</f>
        <v>8</v>
      </c>
      <c r="M334" s="17" cm="1">
        <f t="array" ref="M334">IF(A334&lt;&gt;"",SUMPRODUCT(($E$2:$E$1303="Active") * (FK334 &gt;= $FQ$2:$FQ$1303) * (FK334 &lt;= $FR$2:$FR$1303) * (FL334 &gt;= $FS$2:$FS$1303) * (FL334 &lt;= $FT$2:$FT$1303)),"")</f>
        <v>15</v>
      </c>
      <c r="N334" s="14" t="s">
        <v>287</v>
      </c>
      <c r="O334" s="14" t="s">
        <v>219</v>
      </c>
      <c r="P334" s="15" t="s">
        <v>2243</v>
      </c>
      <c r="Q334" s="14" t="s">
        <v>2244</v>
      </c>
      <c r="R334" t="s">
        <v>2245</v>
      </c>
      <c r="S334" s="14" t="s">
        <v>223</v>
      </c>
      <c r="T334" s="20" t="s">
        <v>224</v>
      </c>
      <c r="U334" s="21"/>
      <c r="V334" s="22"/>
      <c r="W334" s="22"/>
      <c r="X334" s="22"/>
      <c r="Y334" s="22"/>
      <c r="Z334" s="22"/>
      <c r="AA334" s="48">
        <v>2025.2</v>
      </c>
      <c r="AB334" s="43">
        <v>46000.645833333336</v>
      </c>
      <c r="AC334" s="24">
        <v>46023</v>
      </c>
      <c r="AD334" s="25">
        <v>61</v>
      </c>
      <c r="AE334" s="25">
        <v>130</v>
      </c>
      <c r="AF334" s="26">
        <v>117</v>
      </c>
      <c r="AG334" s="20">
        <v>203</v>
      </c>
      <c r="AH334" s="22">
        <v>256</v>
      </c>
      <c r="AI334" s="26">
        <v>228</v>
      </c>
      <c r="AN334" s="27">
        <f>IF(COUNT(DV334,ES334,FJ334,GK334,HH334)&gt;0,AVERAGE(DV334,ES334,FJ334,GK334,HH334),"")</f>
        <v>5.8245920745920748E-2</v>
      </c>
      <c r="AO334" s="28">
        <f>IF((E334&lt;&gt;""),COUNTA(AP334:BW334)+COUNTIF(T334,"No"),"")</f>
        <v>0</v>
      </c>
      <c r="AP334" s="29"/>
      <c r="AQ334" s="29"/>
      <c r="AR334" s="29"/>
      <c r="AS334" s="29"/>
      <c r="AT334" s="29"/>
      <c r="AU334" s="29"/>
      <c r="AV334" s="29"/>
      <c r="AW334" s="29"/>
      <c r="AX334" s="29"/>
      <c r="AY334" s="29"/>
      <c r="AZ334" s="29"/>
      <c r="BA334" s="29"/>
      <c r="BB334" s="29"/>
      <c r="BC334" s="29"/>
      <c r="BD334" s="29"/>
      <c r="BE334" s="29"/>
      <c r="BF334" s="29"/>
      <c r="BG334" s="29"/>
      <c r="BH334" s="29"/>
      <c r="BI334" s="29"/>
      <c r="BJ334" s="29"/>
      <c r="BK334" s="29"/>
      <c r="BL334" s="29"/>
      <c r="BM334" s="29"/>
      <c r="BN334" s="29"/>
      <c r="BO334" s="29"/>
      <c r="BP334" s="29"/>
      <c r="BQ334" s="29"/>
      <c r="BR334" s="29"/>
      <c r="BS334" s="29"/>
      <c r="BT334" s="29"/>
      <c r="BU334" s="29"/>
      <c r="BV334" s="29"/>
      <c r="BW334" s="29"/>
      <c r="BX334" s="30">
        <v>43866</v>
      </c>
      <c r="BY334" s="30">
        <v>43879</v>
      </c>
      <c r="BZ334" s="14" t="s">
        <v>228</v>
      </c>
      <c r="CA334" s="30">
        <v>43897</v>
      </c>
      <c r="CB334" s="14" t="s">
        <v>232</v>
      </c>
      <c r="CC334" s="31">
        <v>43969</v>
      </c>
      <c r="CD334" s="32" t="s">
        <v>226</v>
      </c>
      <c r="CE334" s="33" t="s">
        <v>282</v>
      </c>
      <c r="CF334" s="33" t="s">
        <v>247</v>
      </c>
      <c r="CG334" s="29">
        <v>127</v>
      </c>
      <c r="CH334" s="29">
        <v>2</v>
      </c>
      <c r="CI334" s="29">
        <v>2</v>
      </c>
      <c r="CJ334" s="29">
        <v>10</v>
      </c>
      <c r="CK334" s="29">
        <v>1</v>
      </c>
      <c r="CL334" s="29">
        <v>0</v>
      </c>
      <c r="CM334" s="29">
        <v>3</v>
      </c>
      <c r="CN334" s="34">
        <f>IF(CJ334&gt;0,((CK334*0.125)+(CL334*0.25)+(CM334*1))/CJ334,"")</f>
        <v>0.3125</v>
      </c>
      <c r="CO334" s="35">
        <v>44371</v>
      </c>
      <c r="CP334" s="35">
        <v>44379</v>
      </c>
      <c r="CQ334" s="20" t="s">
        <v>231</v>
      </c>
      <c r="CR334" s="35">
        <v>44379</v>
      </c>
      <c r="CS334" s="20" t="s">
        <v>232</v>
      </c>
      <c r="CT334" s="35">
        <v>44385</v>
      </c>
      <c r="CU334" s="35">
        <v>44453</v>
      </c>
      <c r="CV334" s="11" t="s">
        <v>228</v>
      </c>
      <c r="CW334" s="11" t="s">
        <v>293</v>
      </c>
      <c r="CX334" s="11" t="s">
        <v>247</v>
      </c>
      <c r="CY334" s="20">
        <v>36</v>
      </c>
      <c r="CZ334" s="36">
        <v>2</v>
      </c>
      <c r="DA334" s="36">
        <v>2</v>
      </c>
      <c r="DB334" s="36">
        <v>10</v>
      </c>
      <c r="DC334" s="36">
        <v>0</v>
      </c>
      <c r="DD334" s="36">
        <v>0</v>
      </c>
      <c r="DE334" s="36">
        <v>0</v>
      </c>
      <c r="DF334" s="36">
        <v>2</v>
      </c>
      <c r="DG334" s="36">
        <v>0</v>
      </c>
      <c r="DH334" s="37">
        <f>IF(DB334&gt;0,((DC334*0.125)+(DD334*0.25)+(DE334*0.25)+(DF334*1)+(DG334*1))/DB334,"")</f>
        <v>0.2</v>
      </c>
      <c r="DI334" s="35">
        <v>44805</v>
      </c>
      <c r="DJ334" s="20" t="s">
        <v>228</v>
      </c>
      <c r="DK334" s="20" t="s">
        <v>235</v>
      </c>
      <c r="DL334" s="20" t="s">
        <v>234</v>
      </c>
      <c r="DM334" s="20">
        <v>72</v>
      </c>
      <c r="DN334" s="20">
        <v>3</v>
      </c>
      <c r="DO334" s="20">
        <v>3</v>
      </c>
      <c r="DP334" s="20">
        <v>15</v>
      </c>
      <c r="DQ334" s="20">
        <v>0</v>
      </c>
      <c r="DR334" s="20">
        <v>0</v>
      </c>
      <c r="DS334" s="20">
        <v>0</v>
      </c>
      <c r="DT334" s="20">
        <v>0</v>
      </c>
      <c r="DU334" s="20">
        <v>2</v>
      </c>
      <c r="DV334" s="37" cm="1">
        <f t="array" ref="DV334">IF(AND(DI334:DP334&lt;&gt;""),((DQ334*0.125)+(DR334*0.25)+(DS334*0.25)+(DT334*1)+(DU334*1))/DP334,"")</f>
        <v>0.13333333333333333</v>
      </c>
      <c r="DW334" s="21">
        <v>45359</v>
      </c>
      <c r="DX334" s="35">
        <v>45366</v>
      </c>
      <c r="DY334" s="20" t="s">
        <v>237</v>
      </c>
      <c r="DZ334" s="35">
        <v>45369</v>
      </c>
      <c r="EA334" s="35" t="s">
        <v>232</v>
      </c>
      <c r="EB334" s="40">
        <v>45380</v>
      </c>
      <c r="EC334" s="35">
        <v>45250</v>
      </c>
      <c r="ED334" s="20" t="s">
        <v>248</v>
      </c>
      <c r="EE334" s="20" t="s">
        <v>247</v>
      </c>
      <c r="EF334" s="20">
        <v>38</v>
      </c>
      <c r="EG334" s="20">
        <v>3</v>
      </c>
      <c r="EH334" s="20">
        <v>3</v>
      </c>
      <c r="EI334" s="20">
        <v>12</v>
      </c>
      <c r="EJ334" s="20">
        <v>0</v>
      </c>
      <c r="EK334" s="20">
        <v>0</v>
      </c>
      <c r="EL334" s="20">
        <v>0</v>
      </c>
      <c r="EM334" s="20">
        <v>0</v>
      </c>
      <c r="EN334" s="20">
        <v>0</v>
      </c>
      <c r="EO334" s="20">
        <v>0</v>
      </c>
      <c r="EP334" s="20">
        <v>0</v>
      </c>
      <c r="EQ334" s="20">
        <v>0</v>
      </c>
      <c r="ER334" s="20">
        <v>0</v>
      </c>
      <c r="ES334" s="34">
        <f>IF(EI334&lt;&gt;"",((EJ334*0.125)+((EK334+EL334+EM334+EN334+EO334)*0.25)+((EP334+EQ334+ER334)*1))/EI334,"")</f>
        <v>0</v>
      </c>
      <c r="ET334" s="35">
        <v>45579</v>
      </c>
      <c r="EU334" s="20" t="s">
        <v>248</v>
      </c>
      <c r="EV334" s="20" t="s">
        <v>234</v>
      </c>
      <c r="EW334" s="20">
        <v>110</v>
      </c>
      <c r="EX334" s="20">
        <v>5</v>
      </c>
      <c r="EY334" s="20">
        <v>5</v>
      </c>
      <c r="EZ334" s="20">
        <v>11</v>
      </c>
      <c r="FA334" s="20">
        <v>0</v>
      </c>
      <c r="FB334" s="20">
        <v>0</v>
      </c>
      <c r="FC334" s="20">
        <v>1</v>
      </c>
      <c r="FD334" s="20">
        <v>0</v>
      </c>
      <c r="FE334" s="20">
        <v>0</v>
      </c>
      <c r="FF334" s="20">
        <v>0</v>
      </c>
      <c r="FG334" s="20">
        <v>0</v>
      </c>
      <c r="FH334" s="20">
        <v>0</v>
      </c>
      <c r="FI334" s="20">
        <v>0</v>
      </c>
      <c r="FJ334" s="34">
        <f>IF(EZ334&lt;&gt;"",((FA334*0.125)+((FB334+FC334+FD334+FE334+FF334)*0.25)+((FG334+FH334+FI334)*1))/EZ334,"")</f>
        <v>2.2727272727272728E-2</v>
      </c>
      <c r="FK334" s="39">
        <v>33.903948999999997</v>
      </c>
      <c r="FL334" s="39">
        <v>-117.40543099999999</v>
      </c>
      <c r="FM334" s="39">
        <v>33.542123576177865</v>
      </c>
      <c r="FN334" s="39">
        <v>34.26577442382213</v>
      </c>
      <c r="FO334" s="39">
        <v>-117.84137898495347</v>
      </c>
      <c r="FP334" s="39">
        <v>-116.96948301504652</v>
      </c>
      <c r="FQ334" s="39">
        <v>33.180298152355732</v>
      </c>
      <c r="FR334" s="39">
        <v>34.627599847644262</v>
      </c>
      <c r="FS334" s="39">
        <v>-118.27732696990694</v>
      </c>
      <c r="FT334" s="39">
        <v>-116.53353503009305</v>
      </c>
      <c r="FU334" s="35">
        <v>45881</v>
      </c>
      <c r="FV334" s="20" t="s">
        <v>248</v>
      </c>
      <c r="FW334" s="20" t="s">
        <v>355</v>
      </c>
      <c r="FX334" s="20">
        <v>181</v>
      </c>
      <c r="FY334" s="20">
        <v>5</v>
      </c>
      <c r="FZ334" s="20">
        <v>5</v>
      </c>
      <c r="GA334" s="20">
        <v>13</v>
      </c>
      <c r="GB334" s="20">
        <v>0</v>
      </c>
      <c r="GC334" s="20">
        <v>0</v>
      </c>
      <c r="GD334" s="20">
        <v>0</v>
      </c>
      <c r="GE334" s="20">
        <v>0</v>
      </c>
      <c r="GF334" s="20">
        <v>0</v>
      </c>
      <c r="GG334" s="20">
        <v>0</v>
      </c>
      <c r="GH334" s="20">
        <v>0</v>
      </c>
      <c r="GI334" s="20">
        <v>0</v>
      </c>
      <c r="GJ334" s="20">
        <v>1</v>
      </c>
      <c r="GK334" s="34">
        <f>IF(GA334&lt;&gt;"",((GB334*0.125)+((GC334+GD334+GE334+GF334+GG334)*0.25)+((GH334+GI334+GJ334)*1))/GA334,"")</f>
        <v>7.6923076923076927E-2</v>
      </c>
      <c r="GL334" s="40">
        <v>45960</v>
      </c>
      <c r="GM334" s="40">
        <v>45966</v>
      </c>
      <c r="GN334" s="20" t="s">
        <v>231</v>
      </c>
      <c r="GO334" s="40">
        <v>45966</v>
      </c>
      <c r="GP334" s="20" t="s">
        <v>232</v>
      </c>
      <c r="GQ334" s="35">
        <v>45982</v>
      </c>
      <c r="HH334" s="34" t="str">
        <f>IF(GX334&lt;&gt;"",((GY334*0.125)+((GZ334+HA334+HB334+HC334+HD334)*0.25)+((HE334+HF334+HG334)*1))/GX334,"")</f>
        <v/>
      </c>
    </row>
    <row r="335" spans="1:216" ht="15" customHeight="1" x14ac:dyDescent="0.35">
      <c r="A335" s="11" t="s">
        <v>2246</v>
      </c>
      <c r="B335" s="12" t="s">
        <v>2247</v>
      </c>
      <c r="C335" s="13">
        <v>43829</v>
      </c>
      <c r="D335" s="13"/>
      <c r="E335" s="14" t="s">
        <v>214</v>
      </c>
      <c r="F335" s="15" t="s">
        <v>2248</v>
      </c>
      <c r="G335" s="15" t="s">
        <v>2220</v>
      </c>
      <c r="H335" s="14" t="s">
        <v>2221</v>
      </c>
      <c r="I335" s="16">
        <v>83704</v>
      </c>
      <c r="J335" s="17">
        <v>42430</v>
      </c>
      <c r="K335" s="18">
        <f ca="1">IF(A335&lt;&gt;"",RANDBETWEEN(1,2000)," ")</f>
        <v>239</v>
      </c>
      <c r="L335" s="17" cm="1">
        <f t="array" ref="L335">IF(A335&lt;&gt;"",SUMPRODUCT(($E$2:$E$1303="Active") * (FK335 &gt;= $FM$2:$FM$1303) * (FK335 &lt;= $FN$2:$FN$1303) * (FL335 &gt;= $FO$2:$FO$1303) * (FL335 &lt;= $FP$2:$FP$1303)),"")</f>
        <v>2</v>
      </c>
      <c r="M335" s="17" cm="1">
        <f t="array" ref="M335">IF(A335&lt;&gt;"",SUMPRODUCT(($E$2:$E$1303="Active") * (FK335 &gt;= $FQ$2:$FQ$1303) * (FK335 &lt;= $FR$2:$FR$1303) * (FL335 &gt;= $FS$2:$FS$1303) * (FL335 &lt;= $FT$2:$FT$1303)),"")</f>
        <v>2</v>
      </c>
      <c r="N335" s="14" t="s">
        <v>218</v>
      </c>
      <c r="O335" s="14" t="s">
        <v>316</v>
      </c>
      <c r="P335" s="15" t="s">
        <v>964</v>
      </c>
      <c r="Q335" s="14" t="s">
        <v>965</v>
      </c>
      <c r="R335" s="51" t="s">
        <v>966</v>
      </c>
      <c r="S335" s="14" t="s">
        <v>224</v>
      </c>
      <c r="T335" s="20" t="s">
        <v>224</v>
      </c>
      <c r="U335" s="21"/>
      <c r="V335" s="22"/>
      <c r="W335" s="22"/>
      <c r="X335" s="22"/>
      <c r="Y335" s="22"/>
      <c r="Z335" s="22"/>
      <c r="AA335" s="48">
        <v>2025</v>
      </c>
      <c r="AB335" s="43">
        <v>46021.59375</v>
      </c>
      <c r="AC335" s="24">
        <v>46023</v>
      </c>
      <c r="AD335" s="25">
        <v>231</v>
      </c>
      <c r="AE335" s="25">
        <v>333</v>
      </c>
      <c r="AF335" s="26">
        <v>132</v>
      </c>
      <c r="AG335" s="20">
        <v>283</v>
      </c>
      <c r="AH335" s="22">
        <v>359</v>
      </c>
      <c r="AI335" s="26">
        <v>207</v>
      </c>
      <c r="AN335" s="27">
        <f>IF(COUNT(DV335,ES335,FJ335,GK335,HH335)&gt;0,AVERAGE(DV335,ES335,FJ335,GK335,HH335),"")</f>
        <v>0.12575757575757579</v>
      </c>
      <c r="AO335" s="28">
        <f>IF((E335&lt;&gt;""),COUNTA(AP335:BW335)+COUNTIF(T335,"No"),"")</f>
        <v>0</v>
      </c>
      <c r="AP335" s="29"/>
      <c r="AQ335" s="29"/>
      <c r="AR335" s="29"/>
      <c r="AS335" s="29"/>
      <c r="AT335" s="29"/>
      <c r="AU335" s="29"/>
      <c r="AV335" s="29"/>
      <c r="AW335" s="29"/>
      <c r="AX335" s="29"/>
      <c r="AY335" s="29"/>
      <c r="AZ335" s="29"/>
      <c r="BA335" s="29"/>
      <c r="BB335" s="29"/>
      <c r="BC335" s="29"/>
      <c r="BD335" s="29"/>
      <c r="BE335" s="29"/>
      <c r="BF335" s="29"/>
      <c r="BG335" s="29"/>
      <c r="BH335" s="29"/>
      <c r="BI335" s="29"/>
      <c r="BJ335" s="29"/>
      <c r="BK335" s="29"/>
      <c r="BL335" s="29"/>
      <c r="BM335" s="29"/>
      <c r="BN335" s="29"/>
      <c r="BO335" s="29"/>
      <c r="BP335" s="29"/>
      <c r="BQ335" s="29"/>
      <c r="BR335" s="29"/>
      <c r="BS335" s="29"/>
      <c r="BT335" s="29"/>
      <c r="BU335" s="29"/>
      <c r="BV335" s="29"/>
      <c r="BW335" s="29"/>
      <c r="BX335" s="30">
        <v>44072</v>
      </c>
      <c r="BY335" s="30">
        <v>44133</v>
      </c>
      <c r="BZ335" s="14" t="s">
        <v>248</v>
      </c>
      <c r="CA335" s="30">
        <v>44133</v>
      </c>
      <c r="CB335" s="14" t="s">
        <v>316</v>
      </c>
      <c r="CC335" s="31">
        <v>44174</v>
      </c>
      <c r="CD335" s="32" t="s">
        <v>228</v>
      </c>
      <c r="CE335" s="33" t="s">
        <v>320</v>
      </c>
      <c r="CF335" s="33" t="s">
        <v>321</v>
      </c>
      <c r="CG335" s="29">
        <v>100</v>
      </c>
      <c r="CH335" s="29">
        <v>3</v>
      </c>
      <c r="CI335" s="29">
        <v>3</v>
      </c>
      <c r="CJ335" s="29">
        <v>10</v>
      </c>
      <c r="CK335" s="29">
        <v>0</v>
      </c>
      <c r="CL335" s="29">
        <v>3</v>
      </c>
      <c r="CM335" s="29">
        <v>4</v>
      </c>
      <c r="CN335" s="53">
        <f>IF(CJ335&gt;0,((CK335*0.125)+(CL335*0.25)+(CM335*1))/CJ335,"")</f>
        <v>0.47499999999999998</v>
      </c>
      <c r="CO335" s="35">
        <v>44236</v>
      </c>
      <c r="CP335" s="35">
        <v>44236</v>
      </c>
      <c r="CQ335" s="20" t="s">
        <v>322</v>
      </c>
      <c r="CR335" s="47">
        <v>44236</v>
      </c>
      <c r="CS335" s="20" t="s">
        <v>316</v>
      </c>
      <c r="CT335" s="35" t="s">
        <v>323</v>
      </c>
      <c r="CU335" s="35">
        <v>44505</v>
      </c>
      <c r="CV335" s="20" t="s">
        <v>248</v>
      </c>
      <c r="CW335" s="20" t="s">
        <v>324</v>
      </c>
      <c r="CX335" s="11" t="s">
        <v>325</v>
      </c>
      <c r="CY335" s="20">
        <v>184</v>
      </c>
      <c r="CZ335" s="36">
        <v>2</v>
      </c>
      <c r="DA335" s="36">
        <v>2</v>
      </c>
      <c r="DB335" s="36">
        <v>10</v>
      </c>
      <c r="DC335" s="36">
        <v>0</v>
      </c>
      <c r="DD335" s="36">
        <v>0</v>
      </c>
      <c r="DE335" s="36">
        <v>1</v>
      </c>
      <c r="DF335" s="36">
        <v>3</v>
      </c>
      <c r="DG335" s="36">
        <v>2</v>
      </c>
      <c r="DH335" s="46">
        <f>IF(DB335&lt;&gt;"",((DC335*0.125)+(DD335*0.25)+(DE335*0.25)+(DF335*1)+(DG335*1))/DB335,"")</f>
        <v>0.52500000000000002</v>
      </c>
      <c r="DI335" s="35">
        <v>44757</v>
      </c>
      <c r="DJ335" s="20" t="s">
        <v>248</v>
      </c>
      <c r="DK335" s="20" t="s">
        <v>235</v>
      </c>
      <c r="DL335" s="20" t="s">
        <v>234</v>
      </c>
      <c r="DM335" s="20">
        <v>84</v>
      </c>
      <c r="DN335" s="20">
        <v>2</v>
      </c>
      <c r="DO335" s="20">
        <v>2</v>
      </c>
      <c r="DP335" s="20">
        <v>10</v>
      </c>
      <c r="DQ335" s="20">
        <v>0</v>
      </c>
      <c r="DR335" s="20">
        <v>0</v>
      </c>
      <c r="DS335" s="20">
        <v>0</v>
      </c>
      <c r="DT335" s="20">
        <v>2</v>
      </c>
      <c r="DU335" s="20">
        <v>0</v>
      </c>
      <c r="DV335" s="37" cm="1">
        <f t="array" ref="DV335">IF(AND(DI335:DP335&lt;&gt;""),((DQ335*0.125)+(DR335*0.25)+(DS335*0.25)+(DT335*1)+(DU335*1))/DP335,"")</f>
        <v>0.2</v>
      </c>
      <c r="DW335" s="35">
        <v>45036</v>
      </c>
      <c r="DX335" s="35">
        <v>45037</v>
      </c>
      <c r="DY335" s="20" t="s">
        <v>322</v>
      </c>
      <c r="DZ335" s="35">
        <v>45043</v>
      </c>
      <c r="EA335" s="35" t="s">
        <v>316</v>
      </c>
      <c r="EB335" s="38" t="s">
        <v>323</v>
      </c>
      <c r="EC335" s="35">
        <v>45163</v>
      </c>
      <c r="ED335" s="20" t="s">
        <v>248</v>
      </c>
      <c r="EE335" s="20" t="s">
        <v>247</v>
      </c>
      <c r="EF335" s="20">
        <v>44</v>
      </c>
      <c r="EG335" s="20">
        <v>6</v>
      </c>
      <c r="EH335" s="20">
        <v>6</v>
      </c>
      <c r="EI335" s="20">
        <v>22</v>
      </c>
      <c r="EJ335" s="20">
        <v>0</v>
      </c>
      <c r="EK335" s="20">
        <v>0</v>
      </c>
      <c r="EL335" s="20">
        <v>0</v>
      </c>
      <c r="EM335" s="20">
        <v>0</v>
      </c>
      <c r="EN335" s="20">
        <v>0</v>
      </c>
      <c r="EO335" s="20">
        <v>0</v>
      </c>
      <c r="EP335" s="20">
        <v>1</v>
      </c>
      <c r="EQ335" s="20">
        <v>0</v>
      </c>
      <c r="ER335" s="20">
        <v>0</v>
      </c>
      <c r="ES335" s="34">
        <f>IF(EI335&lt;&gt;"",((EJ335*0.125)+((EK335+EL335+EM335+EN335+EO335)*0.25)+((EP335+EQ335+ER335)*1))/EI335,"")</f>
        <v>4.5454545454545456E-2</v>
      </c>
      <c r="ET335" s="35">
        <v>45463</v>
      </c>
      <c r="EU335" s="20" t="s">
        <v>248</v>
      </c>
      <c r="EV335" s="20" t="s">
        <v>247</v>
      </c>
      <c r="EW335" s="20">
        <v>189</v>
      </c>
      <c r="EX335" s="20">
        <v>2</v>
      </c>
      <c r="EY335" s="20">
        <v>2</v>
      </c>
      <c r="EZ335" s="20">
        <v>15</v>
      </c>
      <c r="FA335" s="20">
        <v>0</v>
      </c>
      <c r="FB335" s="20">
        <v>0</v>
      </c>
      <c r="FC335" s="20">
        <v>0</v>
      </c>
      <c r="FD335" s="20">
        <v>0</v>
      </c>
      <c r="FE335" s="20">
        <v>0</v>
      </c>
      <c r="FF335" s="20">
        <v>0</v>
      </c>
      <c r="FG335" s="20">
        <v>4</v>
      </c>
      <c r="FH335" s="20">
        <v>0</v>
      </c>
      <c r="FI335" s="20">
        <v>1</v>
      </c>
      <c r="FJ335" s="46">
        <f>IF(EZ335&lt;&gt;"",((FA335*0.125)+((FB335+FC335+FD335+FE335+FF335)*0.25)+((FG335+FH335+FI335)*1))/EZ335,"")</f>
        <v>0.33333333333333331</v>
      </c>
      <c r="FK335" s="39">
        <v>43.632247</v>
      </c>
      <c r="FL335" s="39">
        <v>-116.284853</v>
      </c>
      <c r="FM335" s="39">
        <v>43.270421576177867</v>
      </c>
      <c r="FN335" s="39">
        <v>43.994072423822132</v>
      </c>
      <c r="FO335" s="39">
        <v>-116.78476128061119</v>
      </c>
      <c r="FP335" s="39">
        <v>-115.7849447193888</v>
      </c>
      <c r="FQ335" s="39">
        <v>42.908596152355734</v>
      </c>
      <c r="FR335" s="39">
        <v>44.355897847644265</v>
      </c>
      <c r="FS335" s="39">
        <v>-117.2846695612224</v>
      </c>
      <c r="FT335" s="39">
        <v>-115.2850364387776</v>
      </c>
      <c r="FU335" s="35">
        <v>45698</v>
      </c>
      <c r="FV335" s="20" t="s">
        <v>248</v>
      </c>
      <c r="FW335" s="20" t="s">
        <v>247</v>
      </c>
      <c r="FX335" s="20">
        <v>177</v>
      </c>
      <c r="FY335" s="20">
        <v>2</v>
      </c>
      <c r="FZ335" s="20">
        <v>2</v>
      </c>
      <c r="GA335" s="20">
        <v>10</v>
      </c>
      <c r="GB335" s="20">
        <v>0</v>
      </c>
      <c r="GC335" s="20">
        <v>0</v>
      </c>
      <c r="GD335" s="20">
        <v>0</v>
      </c>
      <c r="GE335" s="20">
        <v>1</v>
      </c>
      <c r="GF335" s="20">
        <v>0</v>
      </c>
      <c r="GG335" s="20">
        <v>0</v>
      </c>
      <c r="GH335" s="20">
        <v>0</v>
      </c>
      <c r="GI335" s="20">
        <v>0</v>
      </c>
      <c r="GJ335" s="20">
        <v>0</v>
      </c>
      <c r="GK335" s="34">
        <f>IF(GA335&lt;&gt;"",((GB335*0.125)+((GC335+GD335+GE335+GF335+GG335)*0.25)+((GH335+GI335+GJ335)*1))/GA335,"")</f>
        <v>2.5000000000000001E-2</v>
      </c>
      <c r="GL335" s="40">
        <v>45953</v>
      </c>
      <c r="GM335" s="40">
        <v>45953</v>
      </c>
      <c r="GN335" s="20" t="s">
        <v>237</v>
      </c>
      <c r="GO335" s="35">
        <v>45953</v>
      </c>
      <c r="GP335" s="20" t="s">
        <v>316</v>
      </c>
      <c r="GQ335" s="35" t="s">
        <v>323</v>
      </c>
      <c r="GR335" s="35">
        <v>46107</v>
      </c>
      <c r="GS335" s="20" t="s">
        <v>248</v>
      </c>
      <c r="GT335" s="20" t="s">
        <v>247</v>
      </c>
      <c r="GU335" s="20">
        <v>128</v>
      </c>
      <c r="GV335" s="20">
        <v>3</v>
      </c>
      <c r="GW335" s="20">
        <v>2</v>
      </c>
      <c r="GX335" s="20">
        <v>10</v>
      </c>
      <c r="GY335" s="20">
        <v>0</v>
      </c>
      <c r="GZ335" s="20">
        <v>0</v>
      </c>
      <c r="HA335" s="20">
        <v>0</v>
      </c>
      <c r="HB335" s="20">
        <v>1</v>
      </c>
      <c r="HC335" s="20">
        <v>0</v>
      </c>
      <c r="HD335" s="20">
        <v>0</v>
      </c>
      <c r="HE335" s="20">
        <v>0</v>
      </c>
      <c r="HF335" s="20">
        <v>0</v>
      </c>
      <c r="HG335" s="20">
        <v>0</v>
      </c>
      <c r="HH335" s="34">
        <f>IF(GX335&lt;&gt;"",((GY335*0.125)+((GZ335+HA335+HB335+HC335+HD335)*0.25)+((HE335+HF335+HG335)*1))/GX335,"")</f>
        <v>2.5000000000000001E-2</v>
      </c>
    </row>
    <row r="336" spans="1:216" ht="15" customHeight="1" x14ac:dyDescent="0.35">
      <c r="A336" s="11" t="s">
        <v>2249</v>
      </c>
      <c r="B336" s="12" t="s">
        <v>2250</v>
      </c>
      <c r="C336" s="13">
        <v>43009</v>
      </c>
      <c r="D336" s="13"/>
      <c r="E336" s="14" t="s">
        <v>214</v>
      </c>
      <c r="F336" s="15" t="s">
        <v>2251</v>
      </c>
      <c r="G336" s="15" t="s">
        <v>2252</v>
      </c>
      <c r="H336" s="14" t="s">
        <v>1688</v>
      </c>
      <c r="I336" s="16">
        <v>62966</v>
      </c>
      <c r="J336" s="17">
        <v>14026</v>
      </c>
      <c r="K336" s="18">
        <f ca="1">IF(A336&lt;&gt;"",RANDBETWEEN(1,2000)," ")</f>
        <v>1831</v>
      </c>
      <c r="L336" s="17" cm="1">
        <f t="array" ref="L336">IF(A336&lt;&gt;"",SUMPRODUCT(($E$2:$E$1303="Active") * (FK336 &gt;= $FM$2:$FM$1303) * (FK336 &lt;= $FN$2:$FN$1303) * (FL336 &gt;= $FO$2:$FO$1303) * (FL336 &lt;= $FP$2:$FP$1303)),"")</f>
        <v>1</v>
      </c>
      <c r="M336" s="17" cm="1">
        <f t="array" ref="M336">IF(A336&lt;&gt;"",SUMPRODUCT(($E$2:$E$1303="Active") * (FK336 &gt;= $FQ$2:$FQ$1303) * (FK336 &lt;= $FR$2:$FR$1303) * (FL336 &gt;= $FS$2:$FS$1303) * (FL336 &lt;= $FT$2:$FT$1303)),"")</f>
        <v>2</v>
      </c>
      <c r="N336" s="14" t="s">
        <v>218</v>
      </c>
      <c r="O336" s="14" t="s">
        <v>219</v>
      </c>
      <c r="P336" s="15" t="s">
        <v>2253</v>
      </c>
      <c r="Q336" s="14" t="s">
        <v>2254</v>
      </c>
      <c r="R336" s="15" t="s">
        <v>2255</v>
      </c>
      <c r="S336" s="14" t="s">
        <v>224</v>
      </c>
      <c r="T336" s="20" t="s">
        <v>224</v>
      </c>
      <c r="U336" s="21"/>
      <c r="V336" s="22"/>
      <c r="W336" s="22"/>
      <c r="X336" s="22"/>
      <c r="Y336" s="22"/>
      <c r="Z336" s="22"/>
      <c r="AA336" s="22" t="s">
        <v>542</v>
      </c>
      <c r="AB336" s="43">
        <v>46013.375</v>
      </c>
      <c r="AC336" s="63">
        <v>45931</v>
      </c>
      <c r="AD336" s="25">
        <v>217</v>
      </c>
      <c r="AE336" s="25">
        <v>361</v>
      </c>
      <c r="AF336" s="26">
        <v>429</v>
      </c>
      <c r="AG336" s="20">
        <v>550</v>
      </c>
      <c r="AH336" s="22">
        <v>481</v>
      </c>
      <c r="AI336" s="26">
        <v>529</v>
      </c>
      <c r="AN336" s="27">
        <f>IF(COUNT(DV336,ES336,FJ336,GK336,HH336)&gt;0,AVERAGE(DV336,ES336,FJ336,GK336,HH336),"")</f>
        <v>7.5000000000000011E-2</v>
      </c>
      <c r="AO336" s="28">
        <f>IF((E336&lt;&gt;""),COUNTA(AP336:BW336)+COUNTIF(T336,"No"),"")</f>
        <v>0</v>
      </c>
      <c r="AP336" s="29"/>
      <c r="AQ336" s="29"/>
      <c r="AR336" s="29"/>
      <c r="AS336" s="29"/>
      <c r="AT336" s="29"/>
      <c r="AU336" s="29"/>
      <c r="AV336" s="29"/>
      <c r="AW336" s="29"/>
      <c r="AX336" s="29"/>
      <c r="AY336" s="29"/>
      <c r="AZ336" s="29"/>
      <c r="BA336" s="29"/>
      <c r="BB336" s="29"/>
      <c r="BC336" s="29"/>
      <c r="BD336" s="29"/>
      <c r="BE336" s="29"/>
      <c r="BF336" s="29"/>
      <c r="BG336" s="29"/>
      <c r="BH336" s="29"/>
      <c r="BI336" s="29"/>
      <c r="BJ336" s="29"/>
      <c r="BK336" s="29"/>
      <c r="BL336" s="29"/>
      <c r="BM336" s="29"/>
      <c r="BN336" s="29"/>
      <c r="BO336" s="29"/>
      <c r="BP336" s="29"/>
      <c r="BQ336" s="29"/>
      <c r="BR336" s="29"/>
      <c r="BS336" s="29"/>
      <c r="BT336" s="29"/>
      <c r="BU336" s="29"/>
      <c r="BV336" s="29"/>
      <c r="BW336" s="29"/>
      <c r="BX336" s="30">
        <v>43866</v>
      </c>
      <c r="BY336" s="30">
        <v>43879</v>
      </c>
      <c r="BZ336" s="14" t="s">
        <v>226</v>
      </c>
      <c r="CA336" s="30">
        <v>43885</v>
      </c>
      <c r="CB336" s="14" t="s">
        <v>227</v>
      </c>
      <c r="CC336" s="31">
        <v>43808</v>
      </c>
      <c r="CD336" s="32" t="s">
        <v>228</v>
      </c>
      <c r="CE336" s="33" t="s">
        <v>291</v>
      </c>
      <c r="CF336" s="33" t="s">
        <v>292</v>
      </c>
      <c r="CG336" s="29">
        <v>196</v>
      </c>
      <c r="CH336" s="29">
        <v>2</v>
      </c>
      <c r="CI336" s="29">
        <v>2</v>
      </c>
      <c r="CJ336" s="29">
        <v>9</v>
      </c>
      <c r="CK336" s="29">
        <v>1</v>
      </c>
      <c r="CL336" s="29">
        <v>0</v>
      </c>
      <c r="CM336" s="29">
        <v>0</v>
      </c>
      <c r="CN336" s="34">
        <f>IF(CJ336&gt;0,((CK336*0.125)+(CL336*0.25)+(CM336*1))/CJ336,"")</f>
        <v>1.3888888888888888E-2</v>
      </c>
      <c r="CO336" s="35">
        <v>44719</v>
      </c>
      <c r="CP336" s="35">
        <v>44734</v>
      </c>
      <c r="CQ336" s="20" t="s">
        <v>237</v>
      </c>
      <c r="CR336" s="35">
        <v>44743</v>
      </c>
      <c r="CS336" s="20" t="s">
        <v>232</v>
      </c>
      <c r="CT336" s="35">
        <v>44743</v>
      </c>
      <c r="CU336" s="35">
        <v>44532</v>
      </c>
      <c r="CV336" s="11" t="s">
        <v>228</v>
      </c>
      <c r="CW336" s="20" t="s">
        <v>233</v>
      </c>
      <c r="CX336" s="11" t="s">
        <v>234</v>
      </c>
      <c r="CY336" s="20">
        <v>198</v>
      </c>
      <c r="CZ336" s="36">
        <v>1</v>
      </c>
      <c r="DA336" s="36">
        <v>1</v>
      </c>
      <c r="DB336" s="36">
        <v>5</v>
      </c>
      <c r="DC336" s="36">
        <v>0</v>
      </c>
      <c r="DD336" s="36">
        <v>3</v>
      </c>
      <c r="DE336" s="36">
        <v>0</v>
      </c>
      <c r="DF336" s="36">
        <v>0</v>
      </c>
      <c r="DG336" s="36">
        <v>0</v>
      </c>
      <c r="DH336" s="37">
        <f>IF(DB336&gt;0,((DC336*0.125)+(DD336*0.25)+(DE336*0.25)+(DF336*1)+(DG336*1))/DB336,"")</f>
        <v>0.15</v>
      </c>
      <c r="DI336" s="35">
        <v>44774</v>
      </c>
      <c r="DJ336" s="20" t="s">
        <v>228</v>
      </c>
      <c r="DK336" s="20" t="s">
        <v>235</v>
      </c>
      <c r="DL336" s="20" t="s">
        <v>234</v>
      </c>
      <c r="DM336" s="20">
        <v>218</v>
      </c>
      <c r="DN336" s="20">
        <v>1</v>
      </c>
      <c r="DO336" s="20">
        <v>1</v>
      </c>
      <c r="DP336" s="20">
        <v>5</v>
      </c>
      <c r="DQ336" s="20">
        <v>0</v>
      </c>
      <c r="DR336" s="20">
        <v>0</v>
      </c>
      <c r="DS336" s="20">
        <v>0</v>
      </c>
      <c r="DT336" s="20">
        <v>0</v>
      </c>
      <c r="DU336" s="20">
        <v>0</v>
      </c>
      <c r="DV336" s="37" cm="1">
        <f t="array" ref="DV336">IF(AND(DI336:DP336&lt;&gt;""),((DQ336*0.125)+(DR336*0.25)+(DS336*0.25)+(DT336*1)+(DU336*1))/DP336,"")</f>
        <v>0</v>
      </c>
      <c r="DW336" s="35">
        <v>45545</v>
      </c>
      <c r="DX336" s="35">
        <v>45617</v>
      </c>
      <c r="DY336" s="20" t="s">
        <v>237</v>
      </c>
      <c r="DZ336" s="35">
        <v>45617</v>
      </c>
      <c r="EA336" s="35" t="s">
        <v>232</v>
      </c>
      <c r="EB336" s="38">
        <v>45674</v>
      </c>
      <c r="EC336" s="35">
        <v>45271</v>
      </c>
      <c r="ED336" s="20" t="s">
        <v>228</v>
      </c>
      <c r="EE336" s="20" t="s">
        <v>247</v>
      </c>
      <c r="EF336" s="20">
        <v>187</v>
      </c>
      <c r="EG336" s="20">
        <v>2</v>
      </c>
      <c r="EH336" s="20">
        <v>2</v>
      </c>
      <c r="EI336" s="20">
        <v>10</v>
      </c>
      <c r="EJ336" s="20">
        <v>0</v>
      </c>
      <c r="EK336" s="20">
        <v>0</v>
      </c>
      <c r="EL336" s="20">
        <v>0</v>
      </c>
      <c r="EM336" s="20">
        <v>0</v>
      </c>
      <c r="EN336" s="20">
        <v>0</v>
      </c>
      <c r="EO336" s="20">
        <v>0</v>
      </c>
      <c r="EP336" s="20">
        <v>1</v>
      </c>
      <c r="EQ336" s="20">
        <v>0</v>
      </c>
      <c r="ER336" s="20">
        <v>0</v>
      </c>
      <c r="ES336" s="34">
        <f>IF(EI336&lt;&gt;"",((EJ336*0.125)+((EK336+EL336+EM336+EN336+EO336)*0.25)+((EP336+EQ336+ER336)*1))/EI336,"")</f>
        <v>0.1</v>
      </c>
      <c r="ET336" s="35">
        <v>45434</v>
      </c>
      <c r="EU336" s="20" t="s">
        <v>248</v>
      </c>
      <c r="EV336" s="20" t="s">
        <v>247</v>
      </c>
      <c r="EW336" s="20">
        <v>264</v>
      </c>
      <c r="EX336" s="20">
        <v>2</v>
      </c>
      <c r="EY336" s="20">
        <v>2</v>
      </c>
      <c r="EZ336" s="28">
        <v>21</v>
      </c>
      <c r="FA336" s="20">
        <v>0</v>
      </c>
      <c r="FB336" s="20">
        <v>0</v>
      </c>
      <c r="FC336" s="20">
        <v>0</v>
      </c>
      <c r="FD336" s="20">
        <v>0</v>
      </c>
      <c r="FE336" s="20">
        <v>0</v>
      </c>
      <c r="FF336" s="20">
        <v>0</v>
      </c>
      <c r="FG336" s="20">
        <v>0</v>
      </c>
      <c r="FH336" s="20">
        <v>0</v>
      </c>
      <c r="FI336" s="20">
        <v>0</v>
      </c>
      <c r="FJ336" s="34">
        <f>IF(EZ336&lt;&gt;"",((FA336*0.125)+((FB336+FC336+FD336+FE336+FF336)*0.25)+((FG336+FH336+FI336)*1))/EZ336,"")</f>
        <v>0</v>
      </c>
      <c r="FK336" s="39">
        <v>37.771222000000002</v>
      </c>
      <c r="FL336" s="39">
        <v>-89.331215999999998</v>
      </c>
      <c r="FM336" s="39">
        <v>37.409396576177869</v>
      </c>
      <c r="FN336" s="39">
        <v>38.133047423822134</v>
      </c>
      <c r="FO336" s="39">
        <v>-89.788954736127494</v>
      </c>
      <c r="FP336" s="39">
        <v>-88.873477263872502</v>
      </c>
      <c r="FQ336" s="39">
        <v>37.047571152355737</v>
      </c>
      <c r="FR336" s="39">
        <v>38.494872847644267</v>
      </c>
      <c r="FS336" s="39">
        <v>-90.246693472254989</v>
      </c>
      <c r="FT336" s="39">
        <v>-88.415738527745006</v>
      </c>
      <c r="FU336" s="35">
        <v>45847</v>
      </c>
      <c r="FV336" s="20" t="s">
        <v>248</v>
      </c>
      <c r="FW336" s="20" t="s">
        <v>355</v>
      </c>
      <c r="FX336" s="20">
        <v>213</v>
      </c>
      <c r="FY336" s="20">
        <v>2</v>
      </c>
      <c r="FZ336" s="20">
        <v>2</v>
      </c>
      <c r="GA336" s="20">
        <v>15</v>
      </c>
      <c r="GB336" s="20">
        <v>0</v>
      </c>
      <c r="GC336" s="20">
        <v>0</v>
      </c>
      <c r="GD336" s="20">
        <v>0</v>
      </c>
      <c r="GE336" s="20">
        <v>0</v>
      </c>
      <c r="GF336" s="20">
        <v>0</v>
      </c>
      <c r="GG336" s="20">
        <v>0</v>
      </c>
      <c r="GH336" s="20">
        <v>3</v>
      </c>
      <c r="GI336" s="20">
        <v>0</v>
      </c>
      <c r="GJ336" s="20">
        <v>0</v>
      </c>
      <c r="GK336" s="34">
        <f>IF(GA336&lt;&gt;"",((GB336*0.125)+((GC336+GD336+GE336+GF336+GG336)*0.25)+((GH336+GI336+GJ336)*1))/GA336,"")</f>
        <v>0.2</v>
      </c>
      <c r="GP336" s="20" t="s">
        <v>232</v>
      </c>
      <c r="HH336" s="34" t="str">
        <f>IF(GX336&lt;&gt;"",((GY336*0.125)+((GZ336+HA336+HB336+HC336+HD336)*0.25)+((HE336+HF336+HG336)*1))/GX336,"")</f>
        <v/>
      </c>
    </row>
    <row r="337" spans="1:216" ht="15" customHeight="1" x14ac:dyDescent="0.35">
      <c r="A337" s="11" t="s">
        <v>2256</v>
      </c>
      <c r="B337" s="12" t="s">
        <v>2257</v>
      </c>
      <c r="C337" s="13">
        <v>43009</v>
      </c>
      <c r="D337" s="13">
        <v>45567</v>
      </c>
      <c r="E337" s="14" t="s">
        <v>214</v>
      </c>
      <c r="F337" s="15" t="s">
        <v>2258</v>
      </c>
      <c r="G337" s="15" t="s">
        <v>2259</v>
      </c>
      <c r="H337" s="14" t="s">
        <v>1688</v>
      </c>
      <c r="I337" s="16">
        <v>62040</v>
      </c>
      <c r="J337" s="17">
        <v>40872</v>
      </c>
      <c r="K337" s="18">
        <f ca="1">IF(A337&lt;&gt;"",RANDBETWEEN(1,2000)," ")</f>
        <v>1141</v>
      </c>
      <c r="L337" s="17" cm="1">
        <f t="array" ref="L337">IF(A337&lt;&gt;"",SUMPRODUCT(($E$2:$E$1303="Active") * (FK337 &gt;= $FM$2:$FM$1303) * (FK337 &lt;= $FN$2:$FN$1303) * (FL337 &gt;= $FO$2:$FO$1303) * (FL337 &lt;= $FP$2:$FP$1303)),"")</f>
        <v>2</v>
      </c>
      <c r="M337" s="17" cm="1">
        <f t="array" ref="M337">IF(A337&lt;&gt;"",SUMPRODUCT(($E$2:$E$1303="Active") * (FK337 &gt;= $FQ$2:$FQ$1303) * (FK337 &lt;= $FR$2:$FR$1303) * (FL337 &gt;= $FS$2:$FS$1303) * (FL337 &lt;= $FT$2:$FT$1303)),"")</f>
        <v>2</v>
      </c>
      <c r="N337" s="14" t="s">
        <v>218</v>
      </c>
      <c r="O337" s="14" t="s">
        <v>219</v>
      </c>
      <c r="P337" s="15" t="s">
        <v>2260</v>
      </c>
      <c r="Q337" s="14" t="s">
        <v>2261</v>
      </c>
      <c r="R337" s="15" t="s">
        <v>2262</v>
      </c>
      <c r="S337" s="14" t="s">
        <v>223</v>
      </c>
      <c r="T337" s="20" t="s">
        <v>224</v>
      </c>
      <c r="U337" s="21"/>
      <c r="V337" s="22"/>
      <c r="W337" s="22"/>
      <c r="X337" s="22"/>
      <c r="Y337" s="22"/>
      <c r="Z337" s="22"/>
      <c r="AB337" s="43">
        <v>46014.59375</v>
      </c>
      <c r="AC337" s="63">
        <v>45931</v>
      </c>
      <c r="AD337" s="25">
        <v>24</v>
      </c>
      <c r="AE337" s="25">
        <v>72</v>
      </c>
      <c r="AF337" s="26">
        <v>86</v>
      </c>
      <c r="AG337" s="20">
        <v>78</v>
      </c>
      <c r="AH337" s="22">
        <v>177</v>
      </c>
      <c r="AI337" s="26">
        <v>219</v>
      </c>
      <c r="AN337" s="27">
        <f>IF(COUNT(DV337,ES337,FJ337,GK337,HH337)&gt;0,AVERAGE(DV337,ES337,FJ337,GK337,HH337),"")</f>
        <v>0.10333333333333335</v>
      </c>
      <c r="AO337" s="28">
        <f>IF((E337&lt;&gt;""),COUNTA(AP337:BW337)+COUNTIF(T337,"No"),"")</f>
        <v>0</v>
      </c>
      <c r="AP337" s="29"/>
      <c r="AQ337" s="29"/>
      <c r="AR337" s="29"/>
      <c r="AS337" s="29"/>
      <c r="AT337" s="29"/>
      <c r="AU337" s="29"/>
      <c r="AV337" s="29"/>
      <c r="AW337" s="29"/>
      <c r="AX337" s="29"/>
      <c r="AY337" s="29"/>
      <c r="AZ337" s="29"/>
      <c r="BA337" s="29"/>
      <c r="BB337" s="29"/>
      <c r="BC337" s="29"/>
      <c r="BD337" s="29"/>
      <c r="BE337" s="29"/>
      <c r="BF337" s="29"/>
      <c r="BG337" s="29"/>
      <c r="BH337" s="29"/>
      <c r="BI337" s="29"/>
      <c r="BJ337" s="29"/>
      <c r="BK337" s="29"/>
      <c r="BL337" s="29"/>
      <c r="BM337" s="29"/>
      <c r="BN337" s="29"/>
      <c r="BO337" s="29"/>
      <c r="BP337" s="29"/>
      <c r="BQ337" s="29"/>
      <c r="BR337" s="29"/>
      <c r="BS337" s="29"/>
      <c r="BT337" s="29"/>
      <c r="BU337" s="29"/>
      <c r="BV337" s="29"/>
      <c r="BW337" s="29"/>
      <c r="BX337" s="30">
        <v>43857</v>
      </c>
      <c r="BY337" s="30">
        <v>43867</v>
      </c>
      <c r="BZ337" s="14" t="s">
        <v>226</v>
      </c>
      <c r="CA337" s="30">
        <v>43871</v>
      </c>
      <c r="CB337" s="14" t="s">
        <v>227</v>
      </c>
      <c r="CC337" s="31">
        <v>44053</v>
      </c>
      <c r="CD337" s="32" t="s">
        <v>228</v>
      </c>
      <c r="CE337" s="33" t="s">
        <v>256</v>
      </c>
      <c r="CF337" s="33" t="s">
        <v>257</v>
      </c>
      <c r="CG337" s="29">
        <v>51</v>
      </c>
      <c r="CH337" s="29">
        <v>2</v>
      </c>
      <c r="CI337" s="29">
        <v>2</v>
      </c>
      <c r="CJ337" s="29">
        <v>10</v>
      </c>
      <c r="CK337" s="29">
        <v>1</v>
      </c>
      <c r="CL337" s="29">
        <v>1</v>
      </c>
      <c r="CM337" s="29">
        <v>0</v>
      </c>
      <c r="CN337" s="34">
        <f>IF(CJ337&gt;0,((CK337*0.125)+(CL337*0.25)+(CM337*1))/CJ337,"")</f>
        <v>3.7499999999999999E-2</v>
      </c>
      <c r="CO337" s="35">
        <v>44719</v>
      </c>
      <c r="CP337" s="35">
        <v>44734</v>
      </c>
      <c r="CQ337" s="20" t="s">
        <v>237</v>
      </c>
      <c r="CR337" s="35">
        <v>44743</v>
      </c>
      <c r="CS337" s="20" t="s">
        <v>232</v>
      </c>
      <c r="CT337" s="35">
        <v>44743</v>
      </c>
      <c r="CU337" s="35">
        <v>44508</v>
      </c>
      <c r="CV337" s="11" t="s">
        <v>226</v>
      </c>
      <c r="CW337" s="20" t="s">
        <v>233</v>
      </c>
      <c r="CX337" s="11" t="s">
        <v>234</v>
      </c>
      <c r="CY337" s="20">
        <v>20</v>
      </c>
      <c r="CZ337" s="36">
        <v>2</v>
      </c>
      <c r="DA337" s="36">
        <v>2</v>
      </c>
      <c r="DB337" s="36">
        <v>10</v>
      </c>
      <c r="DC337" s="36">
        <v>0</v>
      </c>
      <c r="DD337" s="36">
        <v>0</v>
      </c>
      <c r="DE337" s="36">
        <v>0</v>
      </c>
      <c r="DF337" s="36">
        <v>0</v>
      </c>
      <c r="DG337" s="36">
        <v>0</v>
      </c>
      <c r="DH337" s="37">
        <f>IF(DB337&gt;0,((DC337*0.125)+(DD337*0.25)+(DE337*0.25)+(DF337*1)+(DG337*1))/DB337,"")</f>
        <v>0</v>
      </c>
      <c r="DI337" s="35">
        <v>44896</v>
      </c>
      <c r="DJ337" s="20" t="s">
        <v>248</v>
      </c>
      <c r="DK337" s="20" t="s">
        <v>235</v>
      </c>
      <c r="DL337" s="20" t="s">
        <v>234</v>
      </c>
      <c r="DM337" s="20">
        <v>30</v>
      </c>
      <c r="DN337" s="20">
        <v>1</v>
      </c>
      <c r="DO337" s="20">
        <v>1</v>
      </c>
      <c r="DP337" s="20">
        <v>5</v>
      </c>
      <c r="DQ337" s="20">
        <v>0</v>
      </c>
      <c r="DR337" s="20">
        <v>0</v>
      </c>
      <c r="DS337" s="20">
        <v>1</v>
      </c>
      <c r="DT337" s="20">
        <v>0</v>
      </c>
      <c r="DU337" s="20">
        <v>0</v>
      </c>
      <c r="DV337" s="37" cm="1">
        <f t="array" ref="DV337">IF(AND(DI337:DP337&lt;&gt;""),((DQ337*0.125)+(DR337*0.25)+(DS337*0.25)+(DT337*1)+(DU337*1))/DP337,"")</f>
        <v>0.05</v>
      </c>
      <c r="DW337" s="35">
        <v>45545</v>
      </c>
      <c r="DX337" s="35">
        <v>45561</v>
      </c>
      <c r="DY337" s="20" t="s">
        <v>237</v>
      </c>
      <c r="DZ337" s="35">
        <v>45561</v>
      </c>
      <c r="EA337" s="35" t="s">
        <v>232</v>
      </c>
      <c r="EB337" s="38">
        <v>45562</v>
      </c>
      <c r="EC337" s="35">
        <v>45268</v>
      </c>
      <c r="ED337" s="20" t="s">
        <v>228</v>
      </c>
      <c r="EE337" s="20" t="s">
        <v>247</v>
      </c>
      <c r="EF337" s="20">
        <v>49</v>
      </c>
      <c r="EG337" s="20">
        <v>1</v>
      </c>
      <c r="EH337" s="20">
        <v>1</v>
      </c>
      <c r="EI337" s="20">
        <v>5</v>
      </c>
      <c r="EJ337" s="20">
        <v>0</v>
      </c>
      <c r="EK337" s="20">
        <v>0</v>
      </c>
      <c r="EL337" s="20">
        <v>0</v>
      </c>
      <c r="EM337" s="20">
        <v>0</v>
      </c>
      <c r="EN337" s="20">
        <v>0</v>
      </c>
      <c r="EO337" s="20">
        <v>0</v>
      </c>
      <c r="EP337" s="20">
        <v>0</v>
      </c>
      <c r="EQ337" s="20">
        <v>0</v>
      </c>
      <c r="ER337" s="20">
        <v>0</v>
      </c>
      <c r="ES337" s="34">
        <f>IF(EI337&lt;&gt;"",((EJ337*0.125)+((EK337+EL337+EM337+EN337+EO337)*0.25)+((EP337+EQ337+ER337)*1))/EI337,"")</f>
        <v>0</v>
      </c>
      <c r="ET337" s="35">
        <v>45559</v>
      </c>
      <c r="EU337" s="20" t="s">
        <v>248</v>
      </c>
      <c r="EV337" s="20" t="s">
        <v>234</v>
      </c>
      <c r="EW337" s="20">
        <v>65</v>
      </c>
      <c r="EX337" s="20">
        <v>4</v>
      </c>
      <c r="EY337" s="20">
        <v>4</v>
      </c>
      <c r="EZ337" s="20">
        <v>5</v>
      </c>
      <c r="FA337" s="20">
        <v>0</v>
      </c>
      <c r="FB337" s="20">
        <v>0</v>
      </c>
      <c r="FC337" s="20">
        <v>0</v>
      </c>
      <c r="FD337" s="20">
        <v>0</v>
      </c>
      <c r="FE337" s="20">
        <v>0</v>
      </c>
      <c r="FF337" s="20">
        <v>0</v>
      </c>
      <c r="FG337" s="20">
        <v>1</v>
      </c>
      <c r="FH337" s="20">
        <v>0</v>
      </c>
      <c r="FI337" s="20">
        <v>1</v>
      </c>
      <c r="FJ337" s="46">
        <f>IF(EZ337&lt;&gt;"",((FA337*0.125)+((FB337+FC337+FD337+FE337+FF337)*0.25)+((FG337+FH337+FI337)*1))/EZ337,"")</f>
        <v>0.4</v>
      </c>
      <c r="FK337" s="39">
        <v>38.732317000000002</v>
      </c>
      <c r="FL337" s="39">
        <v>-90.106956999999994</v>
      </c>
      <c r="FM337" s="39">
        <v>38.370491576177869</v>
      </c>
      <c r="FN337" s="39">
        <v>39.094142423822134</v>
      </c>
      <c r="FO337" s="39">
        <v>-90.570789589676551</v>
      </c>
      <c r="FP337" s="39">
        <v>-89.643124410323438</v>
      </c>
      <c r="FQ337" s="39">
        <v>38.008666152355737</v>
      </c>
      <c r="FR337" s="39">
        <v>39.455967847644267</v>
      </c>
      <c r="FS337" s="39">
        <v>-91.034622179353121</v>
      </c>
      <c r="FT337" s="39">
        <v>-89.179291820646867</v>
      </c>
      <c r="FU337" s="35">
        <v>45959</v>
      </c>
      <c r="FV337" s="20" t="s">
        <v>248</v>
      </c>
      <c r="FW337" s="20" t="s">
        <v>295</v>
      </c>
      <c r="FX337" s="20">
        <v>10</v>
      </c>
      <c r="FY337" s="20">
        <v>2</v>
      </c>
      <c r="FZ337" s="20">
        <v>2</v>
      </c>
      <c r="GA337" s="20">
        <v>11</v>
      </c>
      <c r="GB337" s="20">
        <v>0</v>
      </c>
      <c r="GC337" s="20">
        <v>0</v>
      </c>
      <c r="GD337" s="20">
        <v>0</v>
      </c>
      <c r="GE337" s="20">
        <v>1</v>
      </c>
      <c r="GF337" s="20">
        <v>0</v>
      </c>
      <c r="GG337" s="20">
        <v>0</v>
      </c>
      <c r="GH337" s="20">
        <v>0</v>
      </c>
      <c r="GI337" s="20">
        <v>0</v>
      </c>
      <c r="GJ337" s="20">
        <v>0</v>
      </c>
      <c r="GK337" s="34">
        <v>0</v>
      </c>
      <c r="GP337" s="20" t="s">
        <v>232</v>
      </c>
      <c r="GR337" s="35">
        <v>46113</v>
      </c>
      <c r="GS337" s="20" t="s">
        <v>248</v>
      </c>
      <c r="GT337" s="20" t="s">
        <v>247</v>
      </c>
      <c r="GU337" s="20">
        <v>199</v>
      </c>
      <c r="GV337" s="20">
        <v>3</v>
      </c>
      <c r="GW337" s="20">
        <v>3</v>
      </c>
      <c r="GX337" s="20">
        <v>15</v>
      </c>
      <c r="GY337" s="20">
        <v>0</v>
      </c>
      <c r="GZ337" s="20">
        <v>0</v>
      </c>
      <c r="HA337" s="20">
        <v>0</v>
      </c>
      <c r="HB337" s="20">
        <v>0</v>
      </c>
      <c r="HC337" s="20">
        <v>0</v>
      </c>
      <c r="HD337" s="20">
        <v>0</v>
      </c>
      <c r="HE337" s="20">
        <v>0</v>
      </c>
      <c r="HF337" s="20">
        <v>0</v>
      </c>
      <c r="HG337" s="20">
        <v>1</v>
      </c>
      <c r="HH337" s="34">
        <f>IF(GX337&lt;&gt;"",((GY337*0.125)+((GZ337+HA337+HB337+HC337+HD337)*0.25)+((HE337+HF337+HG337)*1))/GX337,"")</f>
        <v>6.6666666666666666E-2</v>
      </c>
    </row>
    <row r="338" spans="1:216" ht="15" customHeight="1" x14ac:dyDescent="0.35">
      <c r="A338" s="11" t="s">
        <v>2263</v>
      </c>
      <c r="B338" s="12" t="s">
        <v>2264</v>
      </c>
      <c r="C338" s="13">
        <v>43009</v>
      </c>
      <c r="D338" s="13">
        <v>45569</v>
      </c>
      <c r="E338" s="14" t="s">
        <v>214</v>
      </c>
      <c r="F338" s="15" t="s">
        <v>2265</v>
      </c>
      <c r="G338" s="15" t="s">
        <v>2266</v>
      </c>
      <c r="H338" s="14" t="s">
        <v>1688</v>
      </c>
      <c r="I338" s="16">
        <v>62801</v>
      </c>
      <c r="J338" s="17">
        <v>20502</v>
      </c>
      <c r="K338" s="18">
        <f ca="1">IF(A338&lt;&gt;"",RANDBETWEEN(1,2000)," ")</f>
        <v>1104</v>
      </c>
      <c r="L338" s="17" cm="1">
        <f t="array" ref="L338">IF(A338&lt;&gt;"",SUMPRODUCT(($E$2:$E$1303="Active") * (FK338 &gt;= $FM$2:$FM$1303) * (FK338 &lt;= $FN$2:$FN$1303) * (FL338 &gt;= $FO$2:$FO$1303) * (FL338 &lt;= $FP$2:$FP$1303)),"")</f>
        <v>1</v>
      </c>
      <c r="M338" s="17" cm="1">
        <f t="array" ref="M338">IF(A338&lt;&gt;"",SUMPRODUCT(($E$2:$E$1303="Active") * (FK338 &gt;= $FQ$2:$FQ$1303) * (FK338 &lt;= $FR$2:$FR$1303) * (FL338 &gt;= $FS$2:$FS$1303) * (FL338 &lt;= $FT$2:$FT$1303)),"")</f>
        <v>1</v>
      </c>
      <c r="N338" s="14" t="s">
        <v>287</v>
      </c>
      <c r="O338" s="14" t="s">
        <v>219</v>
      </c>
      <c r="P338" s="15" t="s">
        <v>2267</v>
      </c>
      <c r="Q338" s="14" t="s">
        <v>2268</v>
      </c>
      <c r="R338" s="15" t="s">
        <v>2267</v>
      </c>
      <c r="S338" s="14" t="s">
        <v>223</v>
      </c>
      <c r="T338" s="20" t="s">
        <v>224</v>
      </c>
      <c r="U338" s="21"/>
      <c r="V338" s="22"/>
      <c r="W338" s="22"/>
      <c r="X338" s="22"/>
      <c r="Y338" s="22"/>
      <c r="Z338" s="22"/>
      <c r="AB338" s="43">
        <v>46013.458333333336</v>
      </c>
      <c r="AC338" s="63">
        <v>45931</v>
      </c>
      <c r="AD338" s="25">
        <v>152</v>
      </c>
      <c r="AE338" s="25">
        <v>57</v>
      </c>
      <c r="AF338" s="26">
        <v>113</v>
      </c>
      <c r="AG338" s="20">
        <v>170</v>
      </c>
      <c r="AH338" s="22">
        <v>198</v>
      </c>
      <c r="AI338" s="26">
        <v>127</v>
      </c>
      <c r="AN338" s="27">
        <f>IF(COUNT(DV338,ES338,FJ338,GK338,HH338)&gt;0,AVERAGE(DV338,ES338,FJ338,GK338,HH338),"")</f>
        <v>0.53749999999999998</v>
      </c>
      <c r="AO338" s="28">
        <f>IF((E338&lt;&gt;""),COUNTA(AP338:BW338)+COUNTIF(T338,"No"),"")</f>
        <v>0</v>
      </c>
      <c r="AP338" s="29"/>
      <c r="AQ338" s="29"/>
      <c r="AR338" s="29"/>
      <c r="AS338" s="29"/>
      <c r="AT338" s="29"/>
      <c r="AU338" s="29"/>
      <c r="AV338" s="29"/>
      <c r="AW338" s="29"/>
      <c r="AX338" s="29"/>
      <c r="AY338" s="29"/>
      <c r="AZ338" s="29"/>
      <c r="BA338" s="29"/>
      <c r="BB338" s="29"/>
      <c r="BC338" s="29"/>
      <c r="BD338" s="29"/>
      <c r="BE338" s="29"/>
      <c r="BF338" s="29"/>
      <c r="BG338" s="29"/>
      <c r="BH338" s="29"/>
      <c r="BI338" s="29"/>
      <c r="BJ338" s="29"/>
      <c r="BK338" s="29"/>
      <c r="BL338" s="29"/>
      <c r="BM338" s="29"/>
      <c r="BN338" s="29"/>
      <c r="BO338" s="29"/>
      <c r="BP338" s="29"/>
      <c r="BQ338" s="29"/>
      <c r="BR338" s="29"/>
      <c r="BS338" s="29"/>
      <c r="BT338" s="29"/>
      <c r="BU338" s="29"/>
      <c r="BV338" s="29"/>
      <c r="BW338" s="29"/>
      <c r="BX338" s="30">
        <v>43860</v>
      </c>
      <c r="BY338" s="30">
        <v>43867</v>
      </c>
      <c r="BZ338" s="14" t="s">
        <v>228</v>
      </c>
      <c r="CA338" s="30">
        <v>43892</v>
      </c>
      <c r="CB338" s="14" t="s">
        <v>227</v>
      </c>
      <c r="CC338" s="31">
        <v>43892</v>
      </c>
      <c r="CD338" s="32" t="s">
        <v>364</v>
      </c>
      <c r="CE338" s="33" t="s">
        <v>282</v>
      </c>
      <c r="CF338" s="33" t="s">
        <v>247</v>
      </c>
      <c r="CG338" s="29">
        <v>125</v>
      </c>
      <c r="CH338" s="29">
        <v>1</v>
      </c>
      <c r="CI338" s="29">
        <v>1</v>
      </c>
      <c r="CJ338" s="29">
        <v>5</v>
      </c>
      <c r="CK338" s="29">
        <v>0</v>
      </c>
      <c r="CL338" s="29">
        <v>2</v>
      </c>
      <c r="CM338" s="29">
        <v>1</v>
      </c>
      <c r="CN338" s="34">
        <f>IF(CJ338&gt;0,((CK338*0.125)+(CL338*0.25)+(CM338*1))/CJ338,"")</f>
        <v>0.3</v>
      </c>
      <c r="CO338" s="35">
        <v>44719</v>
      </c>
      <c r="CP338" s="35">
        <v>44734</v>
      </c>
      <c r="CQ338" s="20" t="s">
        <v>237</v>
      </c>
      <c r="CR338" s="35">
        <v>44743</v>
      </c>
      <c r="CS338" s="20" t="s">
        <v>232</v>
      </c>
      <c r="CT338" s="35">
        <v>44743</v>
      </c>
      <c r="CU338" s="35">
        <v>44273</v>
      </c>
      <c r="CV338" s="11" t="s">
        <v>228</v>
      </c>
      <c r="CW338" s="11" t="s">
        <v>293</v>
      </c>
      <c r="CX338" s="11" t="s">
        <v>247</v>
      </c>
      <c r="CY338" s="20">
        <v>35</v>
      </c>
      <c r="CZ338" s="36">
        <v>1</v>
      </c>
      <c r="DA338" s="36">
        <v>1</v>
      </c>
      <c r="DB338" s="36">
        <v>5</v>
      </c>
      <c r="DC338" s="36">
        <v>0</v>
      </c>
      <c r="DD338" s="36">
        <v>0</v>
      </c>
      <c r="DE338" s="36">
        <v>0</v>
      </c>
      <c r="DF338" s="36">
        <v>0</v>
      </c>
      <c r="DG338" s="36">
        <v>0</v>
      </c>
      <c r="DH338" s="37">
        <f>IF(DB338&gt;0,((DC338*0.125)+(DD338*0.25)+(DE338*0.25)+(DF338*1)+(DG338*1))/DB338,"")</f>
        <v>0</v>
      </c>
      <c r="DI338" s="35">
        <v>44599</v>
      </c>
      <c r="DJ338" s="20" t="s">
        <v>228</v>
      </c>
      <c r="DK338" s="20" t="s">
        <v>294</v>
      </c>
      <c r="DL338" s="20" t="s">
        <v>247</v>
      </c>
      <c r="DM338" s="20">
        <v>20</v>
      </c>
      <c r="DN338" s="20">
        <v>1</v>
      </c>
      <c r="DO338" s="20">
        <v>1</v>
      </c>
      <c r="DP338" s="20">
        <v>5</v>
      </c>
      <c r="DQ338" s="20">
        <v>0</v>
      </c>
      <c r="DR338" s="20">
        <v>0</v>
      </c>
      <c r="DS338" s="20">
        <v>0</v>
      </c>
      <c r="DT338" s="20">
        <v>0</v>
      </c>
      <c r="DU338" s="20">
        <v>0</v>
      </c>
      <c r="DV338" s="37" cm="1">
        <f t="array" ref="DV338">IF(AND(DI338:DP338&lt;&gt;""),((DQ338*0.125)+(DR338*0.25)+(DS338*0.25)+(DT338*1)+(DU338*1))/DP338,"")</f>
        <v>0</v>
      </c>
      <c r="DW338" s="35">
        <v>45545</v>
      </c>
      <c r="DX338" s="35">
        <v>45561</v>
      </c>
      <c r="DY338" s="20" t="s">
        <v>237</v>
      </c>
      <c r="DZ338" s="35">
        <v>45561</v>
      </c>
      <c r="EA338" s="35" t="s">
        <v>232</v>
      </c>
      <c r="EB338" s="38">
        <v>45562</v>
      </c>
      <c r="EC338" s="35">
        <v>45290</v>
      </c>
      <c r="ED338" s="20" t="s">
        <v>228</v>
      </c>
      <c r="EE338" s="20" t="s">
        <v>247</v>
      </c>
      <c r="EF338" s="20">
        <v>56</v>
      </c>
      <c r="EG338" s="20">
        <v>1</v>
      </c>
      <c r="EH338" s="20">
        <v>1</v>
      </c>
      <c r="EI338" s="20">
        <v>5</v>
      </c>
      <c r="EJ338" s="20">
        <v>0</v>
      </c>
      <c r="EK338" s="20">
        <v>0</v>
      </c>
      <c r="EL338" s="20">
        <v>4</v>
      </c>
      <c r="EM338" s="20">
        <v>0</v>
      </c>
      <c r="EN338" s="20">
        <v>0</v>
      </c>
      <c r="EO338" s="20">
        <v>0</v>
      </c>
      <c r="EP338" s="20">
        <v>2</v>
      </c>
      <c r="EQ338" s="20">
        <v>0</v>
      </c>
      <c r="ER338" s="20">
        <v>0</v>
      </c>
      <c r="ES338" s="46">
        <f>IF(EI338&lt;&gt;"",((EJ338*0.125)+((EK338+EL338+EM338+EN338+EO338)*0.25)+((EP338+EQ338+ER338)*1))/EI338,"")</f>
        <v>0.6</v>
      </c>
      <c r="ET338" s="35">
        <v>45336</v>
      </c>
      <c r="EU338" s="20" t="s">
        <v>228</v>
      </c>
      <c r="EV338" s="20" t="s">
        <v>247</v>
      </c>
      <c r="EW338" s="20">
        <v>54</v>
      </c>
      <c r="EX338" s="20">
        <v>1</v>
      </c>
      <c r="EY338" s="20">
        <v>1</v>
      </c>
      <c r="EZ338" s="28">
        <v>5</v>
      </c>
      <c r="FA338" s="20">
        <v>0</v>
      </c>
      <c r="FB338" s="20">
        <v>3</v>
      </c>
      <c r="FC338" s="20">
        <v>0</v>
      </c>
      <c r="FD338" s="20">
        <v>0</v>
      </c>
      <c r="FE338" s="20">
        <v>0</v>
      </c>
      <c r="FF338" s="20">
        <v>0</v>
      </c>
      <c r="FG338" s="20">
        <v>1</v>
      </c>
      <c r="FH338" s="20">
        <v>0</v>
      </c>
      <c r="FI338" s="20">
        <v>0</v>
      </c>
      <c r="FJ338" s="46">
        <f>IF(EZ338&lt;&gt;"",((FA338*0.125)+((FB338+FC338+FD338+FE338+FF338)*0.25)+((FG338+FH338+FI338)*1))/EZ338,"")</f>
        <v>0.35</v>
      </c>
      <c r="FK338" s="39">
        <v>38.527197999999999</v>
      </c>
      <c r="FL338" s="39">
        <v>-89.153131999999999</v>
      </c>
      <c r="FM338" s="39">
        <v>38.165372576177866</v>
      </c>
      <c r="FN338" s="39">
        <v>38.889023423822131</v>
      </c>
      <c r="FO338" s="39">
        <v>-89.615639494221256</v>
      </c>
      <c r="FP338" s="39">
        <v>-88.690624505778743</v>
      </c>
      <c r="FQ338" s="39">
        <v>37.803547152355733</v>
      </c>
      <c r="FR338" s="39">
        <v>39.250848847644264</v>
      </c>
      <c r="FS338" s="39">
        <v>-90.078146988442512</v>
      </c>
      <c r="FT338" s="39">
        <v>-88.228117011557487</v>
      </c>
      <c r="FU338" s="35">
        <v>45846</v>
      </c>
      <c r="FV338" s="20" t="s">
        <v>228</v>
      </c>
      <c r="FW338" s="20" t="s">
        <v>1352</v>
      </c>
      <c r="FX338" s="20">
        <v>32</v>
      </c>
      <c r="FY338" s="20">
        <v>1</v>
      </c>
      <c r="FZ338" s="20">
        <v>1</v>
      </c>
      <c r="GA338" s="20">
        <v>5</v>
      </c>
      <c r="GB338" s="20">
        <v>0</v>
      </c>
      <c r="GC338" s="20">
        <v>0</v>
      </c>
      <c r="GD338" s="20">
        <v>0</v>
      </c>
      <c r="GE338" s="20">
        <v>0</v>
      </c>
      <c r="GF338" s="20">
        <v>0</v>
      </c>
      <c r="GG338" s="20">
        <v>0</v>
      </c>
      <c r="GH338" s="20">
        <v>3</v>
      </c>
      <c r="GI338" s="20">
        <v>3</v>
      </c>
      <c r="GJ338" s="20">
        <v>0</v>
      </c>
      <c r="GK338" s="46">
        <f>IF(GA338&lt;&gt;"",((GB338*0.125)+((GC338+GD338+GE338+GF338+GG338)*0.25)+((GH338+GI338+GJ338)*1))/GA338,"")</f>
        <v>1.2</v>
      </c>
      <c r="GP338" s="20" t="s">
        <v>232</v>
      </c>
      <c r="HH338" s="34" t="str">
        <f>IF(GX338&lt;&gt;"",((GY338*0.125)+((GZ338+HA338+HB338+HC338+HD338)*0.25)+((HE338+HF338+HG338)*1))/GX338,"")</f>
        <v/>
      </c>
    </row>
    <row r="339" spans="1:216" ht="15" customHeight="1" x14ac:dyDescent="0.35">
      <c r="A339" s="14" t="s">
        <v>2269</v>
      </c>
      <c r="B339" s="12" t="s">
        <v>2270</v>
      </c>
      <c r="C339" s="13">
        <v>43009</v>
      </c>
      <c r="D339" s="13"/>
      <c r="E339" s="14" t="s">
        <v>214</v>
      </c>
      <c r="F339" s="15" t="s">
        <v>2271</v>
      </c>
      <c r="G339" s="15" t="s">
        <v>2272</v>
      </c>
      <c r="H339" s="14" t="s">
        <v>1688</v>
      </c>
      <c r="I339" s="16">
        <v>60087</v>
      </c>
      <c r="J339" s="17">
        <v>28207</v>
      </c>
      <c r="K339" s="18">
        <f ca="1">IF(A339&lt;&gt;"",RANDBETWEEN(1,2000)," ")</f>
        <v>1375</v>
      </c>
      <c r="L339" s="17" cm="1">
        <f t="array" ref="L339">IF(A339&lt;&gt;"",SUMPRODUCT(($E$2:$E$1303="Active") * (FK339 &gt;= $FM$2:$FM$1303) * (FK339 &lt;= $FN$2:$FN$1303) * (FL339 &gt;= $FO$2:$FO$1303) * (FL339 &lt;= $FP$2:$FP$1303)),"")</f>
        <v>3</v>
      </c>
      <c r="M339" s="17" cm="1">
        <f t="array" ref="M339">IF(A339&lt;&gt;"",SUMPRODUCT(($E$2:$E$1303="Active") * (FK339 &gt;= $FQ$2:$FQ$1303) * (FK339 &lt;= $FR$2:$FR$1303) * (FL339 &gt;= $FS$2:$FS$1303) * (FL339 &lt;= $FT$2:$FT$1303)),"")</f>
        <v>9</v>
      </c>
      <c r="N339" s="14" t="s">
        <v>287</v>
      </c>
      <c r="O339" s="14" t="s">
        <v>219</v>
      </c>
      <c r="P339" s="15" t="s">
        <v>2273</v>
      </c>
      <c r="Q339" s="14" t="s">
        <v>2274</v>
      </c>
      <c r="R339" s="15" t="s">
        <v>2275</v>
      </c>
      <c r="S339" s="14" t="s">
        <v>223</v>
      </c>
      <c r="T339" s="20" t="s">
        <v>224</v>
      </c>
      <c r="U339" s="21"/>
      <c r="V339" s="22"/>
      <c r="W339" s="22"/>
      <c r="X339" s="22"/>
      <c r="Y339" s="22"/>
      <c r="Z339" s="22"/>
      <c r="AA339" s="48" t="s">
        <v>347</v>
      </c>
      <c r="AB339" s="43">
        <v>45923.520833333328</v>
      </c>
      <c r="AC339" s="24">
        <v>46023</v>
      </c>
      <c r="AD339" s="25">
        <v>134</v>
      </c>
      <c r="AE339" s="25">
        <v>109</v>
      </c>
      <c r="AF339" s="26">
        <v>81</v>
      </c>
      <c r="AG339" s="20">
        <v>115</v>
      </c>
      <c r="AH339" s="22">
        <v>87</v>
      </c>
      <c r="AI339" s="26">
        <v>68</v>
      </c>
      <c r="AN339" s="27">
        <f>IF(COUNT(DV339,ES339,FJ339,GK339,HH339)&gt;0,AVERAGE(DV339,ES339,FJ339,GK339,HH339),"")</f>
        <v>4.4642857142857144E-2</v>
      </c>
      <c r="AO339" s="28">
        <f>IF((E339&lt;&gt;""),COUNTA(AP339:BW339)+COUNTIF(T339,"No"),"")</f>
        <v>0</v>
      </c>
      <c r="AP339" s="29"/>
      <c r="AQ339" s="29"/>
      <c r="AR339" s="29"/>
      <c r="AS339" s="29"/>
      <c r="AT339" s="29"/>
      <c r="AU339" s="29"/>
      <c r="AV339" s="29"/>
      <c r="AW339" s="29"/>
      <c r="AX339" s="29"/>
      <c r="AY339" s="29"/>
      <c r="AZ339" s="29"/>
      <c r="BA339" s="29"/>
      <c r="BB339" s="29"/>
      <c r="BC339" s="29"/>
      <c r="BD339" s="29"/>
      <c r="BE339" s="29"/>
      <c r="BF339" s="29"/>
      <c r="BG339" s="29"/>
      <c r="BH339" s="29"/>
      <c r="BI339" s="29"/>
      <c r="BJ339" s="29"/>
      <c r="BK339" s="29"/>
      <c r="BL339" s="29"/>
      <c r="BM339" s="29"/>
      <c r="BN339" s="29"/>
      <c r="BO339" s="29"/>
      <c r="BP339" s="29"/>
      <c r="BQ339" s="29"/>
      <c r="BR339" s="29"/>
      <c r="BS339" s="29"/>
      <c r="BT339" s="29"/>
      <c r="BU339" s="29"/>
      <c r="BV339" s="29"/>
      <c r="BW339" s="29"/>
      <c r="BX339" s="30">
        <v>44131</v>
      </c>
      <c r="BY339" s="30">
        <v>44144</v>
      </c>
      <c r="BZ339" s="14" t="s">
        <v>226</v>
      </c>
      <c r="CA339" s="30">
        <v>44146</v>
      </c>
      <c r="CB339" s="14" t="s">
        <v>227</v>
      </c>
      <c r="CC339" s="31">
        <v>43951</v>
      </c>
      <c r="CD339" s="32" t="s">
        <v>228</v>
      </c>
      <c r="CE339" s="33" t="s">
        <v>282</v>
      </c>
      <c r="CF339" s="33" t="s">
        <v>247</v>
      </c>
      <c r="CG339" s="29">
        <v>98</v>
      </c>
      <c r="CH339" s="29">
        <v>3</v>
      </c>
      <c r="CI339" s="29">
        <v>3</v>
      </c>
      <c r="CJ339" s="29">
        <v>10</v>
      </c>
      <c r="CK339" s="29">
        <v>0</v>
      </c>
      <c r="CL339" s="29">
        <v>1</v>
      </c>
      <c r="CM339" s="29">
        <v>2</v>
      </c>
      <c r="CN339" s="34">
        <f>IF(CJ339&gt;0,((CK339*0.125)+(CL339*0.25)+(CM339*1))/CJ339,"")</f>
        <v>0.22500000000000001</v>
      </c>
      <c r="CO339" s="35">
        <v>44720</v>
      </c>
      <c r="CP339" s="35">
        <v>44837</v>
      </c>
      <c r="CQ339" s="20" t="s">
        <v>237</v>
      </c>
      <c r="CR339" s="35">
        <v>44841</v>
      </c>
      <c r="CS339" s="20" t="s">
        <v>232</v>
      </c>
      <c r="CT339" s="35">
        <v>44848</v>
      </c>
      <c r="CU339" s="35">
        <v>44443</v>
      </c>
      <c r="CV339" s="11" t="s">
        <v>228</v>
      </c>
      <c r="CW339" s="20" t="s">
        <v>233</v>
      </c>
      <c r="CX339" s="11" t="s">
        <v>234</v>
      </c>
      <c r="CY339" s="20">
        <v>59</v>
      </c>
      <c r="CZ339" s="36">
        <v>2</v>
      </c>
      <c r="DA339" s="36">
        <v>2</v>
      </c>
      <c r="DB339" s="36">
        <v>10</v>
      </c>
      <c r="DC339" s="36">
        <v>0</v>
      </c>
      <c r="DD339" s="36">
        <v>0</v>
      </c>
      <c r="DE339" s="36">
        <v>0</v>
      </c>
      <c r="DF339" s="36">
        <v>1</v>
      </c>
      <c r="DG339" s="36">
        <v>1</v>
      </c>
      <c r="DH339" s="37">
        <f>IF(DB339&gt;0,((DC339*0.125)+(DD339*0.25)+(DE339*0.25)+(DF339*1)+(DG339*1))/DB339,"")</f>
        <v>0.2</v>
      </c>
      <c r="DI339" s="35">
        <v>44774</v>
      </c>
      <c r="DJ339" s="20" t="s">
        <v>228</v>
      </c>
      <c r="DK339" s="20" t="s">
        <v>235</v>
      </c>
      <c r="DL339" s="20" t="s">
        <v>234</v>
      </c>
      <c r="DM339" s="20">
        <v>33</v>
      </c>
      <c r="DN339" s="20">
        <v>2</v>
      </c>
      <c r="DO339" s="20">
        <v>2</v>
      </c>
      <c r="DP339" s="20">
        <v>7</v>
      </c>
      <c r="DQ339" s="20">
        <v>0</v>
      </c>
      <c r="DR339" s="20">
        <v>1</v>
      </c>
      <c r="DS339" s="20">
        <v>0</v>
      </c>
      <c r="DT339" s="20">
        <v>1</v>
      </c>
      <c r="DU339" s="20">
        <v>0</v>
      </c>
      <c r="DV339" s="37" cm="1">
        <f t="array" ref="DV339">IF(AND(DI339:DP339&lt;&gt;""),((DQ339*0.125)+(DR339*0.25)+(DS339*0.25)+(DT339*1)+(DU339*1))/DP339,"")</f>
        <v>0.17857142857142858</v>
      </c>
      <c r="DW339" s="35">
        <v>45461</v>
      </c>
      <c r="DX339" s="35">
        <v>45491</v>
      </c>
      <c r="DY339" s="20" t="s">
        <v>237</v>
      </c>
      <c r="DZ339" s="35">
        <v>45491</v>
      </c>
      <c r="EA339" s="35" t="s">
        <v>232</v>
      </c>
      <c r="EB339" s="38">
        <v>45499</v>
      </c>
      <c r="EC339" s="35">
        <v>45239</v>
      </c>
      <c r="ED339" s="20" t="s">
        <v>248</v>
      </c>
      <c r="EE339" s="20" t="s">
        <v>247</v>
      </c>
      <c r="EF339" s="20">
        <v>48</v>
      </c>
      <c r="EG339" s="20">
        <v>2</v>
      </c>
      <c r="EH339" s="20">
        <v>2</v>
      </c>
      <c r="EI339" s="20">
        <v>7</v>
      </c>
      <c r="EJ339" s="20">
        <v>0</v>
      </c>
      <c r="EK339" s="20">
        <v>0</v>
      </c>
      <c r="EL339" s="20">
        <v>0</v>
      </c>
      <c r="EM339" s="20">
        <v>0</v>
      </c>
      <c r="EN339" s="20">
        <v>0</v>
      </c>
      <c r="EO339" s="20">
        <v>0</v>
      </c>
      <c r="EP339" s="20">
        <v>0</v>
      </c>
      <c r="EQ339" s="20">
        <v>0</v>
      </c>
      <c r="ER339" s="20">
        <v>0</v>
      </c>
      <c r="ES339" s="34">
        <f>IF(EI339&lt;&gt;"",((EJ339*0.125)+((EK339+EL339+EM339+EN339+EO339)*0.25)+((EP339+EQ339+ER339)*1))/EI339,"")</f>
        <v>0</v>
      </c>
      <c r="ET339" s="35">
        <v>45552</v>
      </c>
      <c r="EU339" s="20" t="s">
        <v>248</v>
      </c>
      <c r="EV339" s="20" t="s">
        <v>234</v>
      </c>
      <c r="EW339" s="20">
        <v>44</v>
      </c>
      <c r="EX339" s="20">
        <v>2</v>
      </c>
      <c r="EY339" s="20">
        <v>2</v>
      </c>
      <c r="EZ339" s="20">
        <v>5</v>
      </c>
      <c r="FA339" s="20">
        <v>0</v>
      </c>
      <c r="FB339" s="20">
        <v>0</v>
      </c>
      <c r="FC339" s="20">
        <v>0</v>
      </c>
      <c r="FD339" s="20">
        <v>0</v>
      </c>
      <c r="FE339" s="20">
        <v>0</v>
      </c>
      <c r="FF339" s="20">
        <v>0</v>
      </c>
      <c r="FG339" s="20">
        <v>0</v>
      </c>
      <c r="FH339" s="20">
        <v>0</v>
      </c>
      <c r="FI339" s="20">
        <v>0</v>
      </c>
      <c r="FJ339" s="34">
        <f>IF(EZ339&lt;&gt;"",((FA339*0.125)+((FB339+FC339+FD339+FE339+FF339)*0.25)+((FG339+FH339+FI339)*1))/EZ339,"")</f>
        <v>0</v>
      </c>
      <c r="FK339" s="39">
        <v>42.408214000000001</v>
      </c>
      <c r="FL339" s="39">
        <v>-87.867206999999993</v>
      </c>
      <c r="FM339" s="39">
        <v>42.046388576177868</v>
      </c>
      <c r="FN339" s="39">
        <v>42.770039423822134</v>
      </c>
      <c r="FO339" s="39">
        <v>-88.357247195090366</v>
      </c>
      <c r="FP339" s="39">
        <v>-87.377166804909621</v>
      </c>
      <c r="FQ339" s="39">
        <v>41.684563152355736</v>
      </c>
      <c r="FR339" s="39">
        <v>43.131864847644266</v>
      </c>
      <c r="FS339" s="39">
        <v>-88.847287390180739</v>
      </c>
      <c r="FT339" s="39">
        <v>-86.887126609819248</v>
      </c>
      <c r="FU339" s="35">
        <v>45924</v>
      </c>
      <c r="FV339" s="20" t="s">
        <v>248</v>
      </c>
      <c r="FW339" s="20" t="s">
        <v>295</v>
      </c>
      <c r="FX339" s="20">
        <v>46</v>
      </c>
      <c r="FY339" s="20">
        <v>1</v>
      </c>
      <c r="FZ339" s="20">
        <v>1</v>
      </c>
      <c r="GA339" s="20">
        <v>7</v>
      </c>
      <c r="GB339" s="20">
        <v>0</v>
      </c>
      <c r="GC339" s="20">
        <v>0</v>
      </c>
      <c r="GD339" s="20">
        <v>0</v>
      </c>
      <c r="GE339" s="20">
        <v>0</v>
      </c>
      <c r="GF339" s="20">
        <v>0</v>
      </c>
      <c r="GG339" s="20">
        <v>0</v>
      </c>
      <c r="GH339" s="20">
        <v>0</v>
      </c>
      <c r="GI339" s="20">
        <v>0</v>
      </c>
      <c r="GJ339" s="20">
        <v>0</v>
      </c>
      <c r="GK339" s="34">
        <f>IF(GA339&lt;&gt;"",((GB339*0.125)+((GC339+GD339+GE339+GF339+GG339)*0.25)+((GH339+GI339+GJ339)*1))/GA339,"")</f>
        <v>0</v>
      </c>
      <c r="GL339" s="40">
        <v>45845</v>
      </c>
      <c r="GM339" s="40">
        <v>45849</v>
      </c>
      <c r="GN339" s="20" t="s">
        <v>237</v>
      </c>
      <c r="GO339" s="35">
        <v>45849</v>
      </c>
      <c r="GP339" s="20" t="s">
        <v>232</v>
      </c>
      <c r="GQ339" s="35">
        <v>45867</v>
      </c>
      <c r="HH339" s="34" t="str">
        <f>IF(GX339&lt;&gt;"",((GY339*0.125)+((GZ339+HA339+HB339+HC339+HD339)*0.25)+((HE339+HF339+HG339)*1))/GX339,"")</f>
        <v/>
      </c>
    </row>
    <row r="340" spans="1:216" ht="15" customHeight="1" x14ac:dyDescent="0.35">
      <c r="A340" s="14" t="s">
        <v>2276</v>
      </c>
      <c r="B340" s="12" t="s">
        <v>2277</v>
      </c>
      <c r="C340" s="13">
        <v>43009</v>
      </c>
      <c r="D340" s="13"/>
      <c r="E340" s="14" t="s">
        <v>214</v>
      </c>
      <c r="F340" s="15" t="s">
        <v>2278</v>
      </c>
      <c r="G340" s="15" t="s">
        <v>2279</v>
      </c>
      <c r="H340" s="14" t="s">
        <v>1688</v>
      </c>
      <c r="I340" s="16">
        <v>61114</v>
      </c>
      <c r="J340" s="17">
        <v>15569</v>
      </c>
      <c r="K340" s="18">
        <f ca="1">IF(A340&lt;&gt;"",RANDBETWEEN(1,2000)," ")</f>
        <v>117</v>
      </c>
      <c r="L340" s="17" cm="1">
        <f t="array" ref="L340">IF(A340&lt;&gt;"",SUMPRODUCT(($E$2:$E$1303="Active") * (FK340 &gt;= $FM$2:$FM$1303) * (FK340 &lt;= $FN$2:$FN$1303) * (FL340 &gt;= $FO$2:$FO$1303) * (FL340 &lt;= $FP$2:$FP$1303)),"")</f>
        <v>1</v>
      </c>
      <c r="M340" s="17" cm="1">
        <f t="array" ref="M340">IF(A340&lt;&gt;"",SUMPRODUCT(($E$2:$E$1303="Active") * (FK340 &gt;= $FQ$2:$FQ$1303) * (FK340 &lt;= $FR$2:$FR$1303) * (FL340 &gt;= $FS$2:$FS$1303) * (FL340 &lt;= $FT$2:$FT$1303)),"")</f>
        <v>9</v>
      </c>
      <c r="N340" s="14" t="s">
        <v>218</v>
      </c>
      <c r="O340" s="14" t="s">
        <v>219</v>
      </c>
      <c r="P340" s="15" t="s">
        <v>2280</v>
      </c>
      <c r="Q340" s="14" t="s">
        <v>2281</v>
      </c>
      <c r="R340" s="15" t="s">
        <v>2282</v>
      </c>
      <c r="S340" s="14" t="s">
        <v>223</v>
      </c>
      <c r="T340" s="20" t="s">
        <v>224</v>
      </c>
      <c r="U340" s="21"/>
      <c r="V340" s="22"/>
      <c r="W340" s="22"/>
      <c r="X340" s="22"/>
      <c r="Y340" s="22"/>
      <c r="Z340" s="22"/>
      <c r="AA340" s="48" t="s">
        <v>347</v>
      </c>
      <c r="AB340" s="43">
        <v>46007.729166666664</v>
      </c>
      <c r="AC340" s="24">
        <v>46023</v>
      </c>
      <c r="AD340" s="25">
        <v>41</v>
      </c>
      <c r="AE340" s="25">
        <v>90</v>
      </c>
      <c r="AF340" s="26">
        <v>188</v>
      </c>
      <c r="AG340" s="20">
        <v>202</v>
      </c>
      <c r="AH340" s="22">
        <v>164</v>
      </c>
      <c r="AI340" s="26">
        <v>235</v>
      </c>
      <c r="AN340" s="27">
        <f>IF(COUNT(DV340,ES340,FJ340,GK340,HH340)&gt;0,AVERAGE(DV340,ES340,FJ340,GK340,HH340),"")</f>
        <v>0.14166666666666666</v>
      </c>
      <c r="AO340" s="28">
        <f>IF((E340&lt;&gt;""),COUNTA(AP340:BW340)+COUNTIF(T340,"No"),"")</f>
        <v>0</v>
      </c>
      <c r="AP340" s="29"/>
      <c r="AQ340" s="29"/>
      <c r="AR340" s="29"/>
      <c r="AS340" s="29"/>
      <c r="AT340" s="29"/>
      <c r="AU340" s="29"/>
      <c r="AV340" s="29"/>
      <c r="AW340" s="29"/>
      <c r="AX340" s="29"/>
      <c r="AY340" s="29"/>
      <c r="AZ340" s="29"/>
      <c r="BA340" s="29"/>
      <c r="BB340" s="29"/>
      <c r="BC340" s="29"/>
      <c r="BD340" s="29"/>
      <c r="BE340" s="29"/>
      <c r="BF340" s="29"/>
      <c r="BG340" s="29"/>
      <c r="BH340" s="29"/>
      <c r="BI340" s="29"/>
      <c r="BJ340" s="29"/>
      <c r="BK340" s="29"/>
      <c r="BL340" s="29"/>
      <c r="BM340" s="29"/>
      <c r="BN340" s="29"/>
      <c r="BO340" s="29"/>
      <c r="BP340" s="29"/>
      <c r="BQ340" s="29"/>
      <c r="BR340" s="29"/>
      <c r="BS340" s="29"/>
      <c r="BT340" s="29"/>
      <c r="BU340" s="29"/>
      <c r="BV340" s="29"/>
      <c r="BW340" s="29"/>
      <c r="BX340" s="30">
        <v>44104</v>
      </c>
      <c r="BY340" s="30">
        <v>44113</v>
      </c>
      <c r="BZ340" s="14" t="s">
        <v>226</v>
      </c>
      <c r="CA340" s="30">
        <v>44116</v>
      </c>
      <c r="CB340" s="14" t="s">
        <v>227</v>
      </c>
      <c r="CC340" s="31">
        <v>44053</v>
      </c>
      <c r="CD340" s="32" t="s">
        <v>228</v>
      </c>
      <c r="CE340" s="33" t="s">
        <v>256</v>
      </c>
      <c r="CF340" s="33" t="s">
        <v>257</v>
      </c>
      <c r="CG340" s="29">
        <v>83</v>
      </c>
      <c r="CH340" s="29">
        <v>1</v>
      </c>
      <c r="CI340" s="29">
        <v>1</v>
      </c>
      <c r="CJ340" s="29">
        <v>5</v>
      </c>
      <c r="CK340" s="29">
        <v>0</v>
      </c>
      <c r="CL340" s="29">
        <v>2</v>
      </c>
      <c r="CM340" s="29">
        <v>1</v>
      </c>
      <c r="CN340" s="34">
        <f>IF(CJ340&gt;0,((CK340*0.125)+(CL340*0.25)+(CM340*1))/CJ340,"")</f>
        <v>0.3</v>
      </c>
      <c r="CO340" s="35">
        <v>44721</v>
      </c>
      <c r="CP340" s="35">
        <v>44736</v>
      </c>
      <c r="CQ340" s="20" t="s">
        <v>237</v>
      </c>
      <c r="CR340" s="35">
        <v>44743</v>
      </c>
      <c r="CS340" s="20" t="s">
        <v>232</v>
      </c>
      <c r="CT340" s="35">
        <v>44743</v>
      </c>
      <c r="CU340" s="35">
        <v>44273</v>
      </c>
      <c r="CV340" s="11" t="s">
        <v>228</v>
      </c>
      <c r="CW340" s="11" t="s">
        <v>293</v>
      </c>
      <c r="CX340" s="11" t="s">
        <v>247</v>
      </c>
      <c r="CY340" s="20">
        <v>36</v>
      </c>
      <c r="CZ340" s="36">
        <v>2</v>
      </c>
      <c r="DA340" s="36">
        <v>2</v>
      </c>
      <c r="DB340" s="36">
        <v>10</v>
      </c>
      <c r="DC340" s="36">
        <v>0</v>
      </c>
      <c r="DD340" s="36">
        <v>0</v>
      </c>
      <c r="DE340" s="36">
        <v>1</v>
      </c>
      <c r="DF340" s="36">
        <v>0</v>
      </c>
      <c r="DG340" s="36">
        <v>0</v>
      </c>
      <c r="DH340" s="37">
        <f>IF(DB340&gt;0,((DC340*0.125)+(DD340*0.25)+(DE340*0.25)+(DF340*1)+(DG340*1))/DB340,"")</f>
        <v>2.5000000000000001E-2</v>
      </c>
      <c r="DI340" s="35">
        <v>44599</v>
      </c>
      <c r="DJ340" s="20" t="s">
        <v>228</v>
      </c>
      <c r="DK340" s="20" t="s">
        <v>294</v>
      </c>
      <c r="DL340" s="20" t="s">
        <v>247</v>
      </c>
      <c r="DM340" s="20">
        <v>34</v>
      </c>
      <c r="DN340" s="20">
        <v>1</v>
      </c>
      <c r="DO340" s="20">
        <v>1</v>
      </c>
      <c r="DP340" s="20">
        <v>5</v>
      </c>
      <c r="DQ340" s="20">
        <v>0</v>
      </c>
      <c r="DR340" s="20">
        <v>0</v>
      </c>
      <c r="DS340" s="20">
        <v>0</v>
      </c>
      <c r="DT340" s="20">
        <v>0</v>
      </c>
      <c r="DU340" s="20">
        <v>2</v>
      </c>
      <c r="DV340" s="49" cm="1">
        <f t="array" ref="DV340">IF(AND(DI340:DP340&lt;&gt;""),((DQ340*0.125)+(DR340*0.25)+(DS340*0.25)+(DT340*1)+(DU340*1))/DP340,"")</f>
        <v>0.4</v>
      </c>
      <c r="DW340" s="35">
        <v>45461</v>
      </c>
      <c r="DX340" s="35">
        <v>45490</v>
      </c>
      <c r="DY340" s="20" t="s">
        <v>237</v>
      </c>
      <c r="DZ340" s="35">
        <v>45490</v>
      </c>
      <c r="EA340" s="35" t="s">
        <v>232</v>
      </c>
      <c r="EB340" s="38">
        <v>45499</v>
      </c>
      <c r="EC340" s="35">
        <v>45211</v>
      </c>
      <c r="ED340" s="20" t="s">
        <v>248</v>
      </c>
      <c r="EE340" s="20" t="s">
        <v>247</v>
      </c>
      <c r="EF340" s="20">
        <v>113</v>
      </c>
      <c r="EG340" s="20">
        <v>1</v>
      </c>
      <c r="EH340" s="20">
        <v>1</v>
      </c>
      <c r="EI340" s="20">
        <v>5</v>
      </c>
      <c r="EJ340" s="20">
        <v>0</v>
      </c>
      <c r="EK340" s="20">
        <v>0</v>
      </c>
      <c r="EL340" s="20">
        <v>0</v>
      </c>
      <c r="EM340" s="20">
        <v>0</v>
      </c>
      <c r="EN340" s="20">
        <v>0</v>
      </c>
      <c r="EO340" s="20">
        <v>0</v>
      </c>
      <c r="EP340" s="20">
        <v>0</v>
      </c>
      <c r="EQ340" s="20">
        <v>0</v>
      </c>
      <c r="ER340" s="20">
        <v>0</v>
      </c>
      <c r="ES340" s="34">
        <f>IF(EI340&lt;&gt;"",((EJ340*0.125)+((EK340+EL340+EM340+EN340+EO340)*0.25)+((EP340+EQ340+ER340)*1))/EI340,"")</f>
        <v>0</v>
      </c>
      <c r="ET340" s="35">
        <v>45554</v>
      </c>
      <c r="EU340" s="20" t="s">
        <v>248</v>
      </c>
      <c r="EV340" s="20" t="s">
        <v>234</v>
      </c>
      <c r="EW340" s="20">
        <v>84</v>
      </c>
      <c r="EX340" s="20">
        <v>1</v>
      </c>
      <c r="EY340" s="20">
        <v>1</v>
      </c>
      <c r="EZ340" s="20">
        <v>6</v>
      </c>
      <c r="FA340" s="20">
        <v>0</v>
      </c>
      <c r="FB340" s="20">
        <v>0</v>
      </c>
      <c r="FC340" s="20">
        <v>0</v>
      </c>
      <c r="FD340" s="20">
        <v>0</v>
      </c>
      <c r="FE340" s="20">
        <v>0</v>
      </c>
      <c r="FF340" s="20">
        <v>0</v>
      </c>
      <c r="FG340" s="20">
        <v>0</v>
      </c>
      <c r="FH340" s="20">
        <v>0</v>
      </c>
      <c r="FI340" s="20">
        <v>1</v>
      </c>
      <c r="FJ340" s="34">
        <f>IF(EZ340&lt;&gt;"",((FA340*0.125)+((FB340+FC340+FD340+FE340+FF340)*0.25)+((FG340+FH340+FI340)*1))/EZ340,"")</f>
        <v>0.16666666666666666</v>
      </c>
      <c r="FK340" s="39">
        <v>42.308047999999999</v>
      </c>
      <c r="FL340" s="39">
        <v>-88.986834999999999</v>
      </c>
      <c r="FM340" s="39">
        <v>41.946222576177867</v>
      </c>
      <c r="FN340" s="39">
        <v>42.669873423822132</v>
      </c>
      <c r="FO340" s="39">
        <v>-89.476094688472926</v>
      </c>
      <c r="FP340" s="39">
        <v>-88.497575311527072</v>
      </c>
      <c r="FQ340" s="39">
        <v>41.584397152355734</v>
      </c>
      <c r="FR340" s="39">
        <v>43.031698847644265</v>
      </c>
      <c r="FS340" s="39">
        <v>-89.965354376945868</v>
      </c>
      <c r="FT340" s="39">
        <v>-88.008315623054131</v>
      </c>
      <c r="FU340" s="35">
        <v>45805</v>
      </c>
      <c r="FV340" s="20" t="s">
        <v>248</v>
      </c>
      <c r="FW340" s="20" t="s">
        <v>258</v>
      </c>
      <c r="FX340" s="20">
        <v>90</v>
      </c>
      <c r="FY340" s="20">
        <v>1</v>
      </c>
      <c r="FZ340" s="20">
        <v>1</v>
      </c>
      <c r="GA340" s="20">
        <v>8</v>
      </c>
      <c r="GB340" s="20">
        <v>0</v>
      </c>
      <c r="GC340" s="20">
        <v>0</v>
      </c>
      <c r="GD340" s="20">
        <v>0</v>
      </c>
      <c r="GE340" s="20">
        <v>0</v>
      </c>
      <c r="GF340" s="20">
        <v>0</v>
      </c>
      <c r="GG340" s="20">
        <v>0</v>
      </c>
      <c r="GH340" s="20">
        <v>0</v>
      </c>
      <c r="GI340" s="20">
        <v>0</v>
      </c>
      <c r="GJ340" s="20">
        <v>0</v>
      </c>
      <c r="GK340" s="34">
        <f>IF(GA340&lt;&gt;"",((GB340*0.125)+((GC340+GD340+GE340+GF340+GG340)*0.25)+((GH340+GI340+GJ340)*1))/GA340,"")</f>
        <v>0</v>
      </c>
      <c r="GL340" s="40">
        <v>45845</v>
      </c>
      <c r="GM340" s="40">
        <v>45848</v>
      </c>
      <c r="GN340" s="20" t="s">
        <v>237</v>
      </c>
      <c r="GO340" s="35">
        <v>45848</v>
      </c>
      <c r="GP340" s="20" t="s">
        <v>232</v>
      </c>
      <c r="GQ340" s="35">
        <v>45867</v>
      </c>
      <c r="HH340" s="34" t="str">
        <f>IF(GX340&lt;&gt;"",((GY340*0.125)+((GZ340+HA340+HB340+HC340+HD340)*0.25)+((HE340+HF340+HG340)*1))/GX340,"")</f>
        <v/>
      </c>
    </row>
    <row r="341" spans="1:216" ht="15" customHeight="1" x14ac:dyDescent="0.35">
      <c r="A341" s="11" t="s">
        <v>2283</v>
      </c>
      <c r="B341" s="12" t="s">
        <v>2284</v>
      </c>
      <c r="C341" s="13">
        <v>43009</v>
      </c>
      <c r="D341" s="13">
        <v>45497</v>
      </c>
      <c r="E341" s="14" t="s">
        <v>214</v>
      </c>
      <c r="F341" s="15" t="s">
        <v>2285</v>
      </c>
      <c r="G341" s="15" t="s">
        <v>2286</v>
      </c>
      <c r="H341" s="14" t="s">
        <v>1688</v>
      </c>
      <c r="I341" s="16">
        <v>60156</v>
      </c>
      <c r="J341" s="17">
        <v>28982</v>
      </c>
      <c r="K341" s="18">
        <f ca="1">IF(A341&lt;&gt;"",RANDBETWEEN(1,2000)," ")</f>
        <v>820</v>
      </c>
      <c r="L341" s="17" cm="1">
        <f t="array" ref="L341">IF(A341&lt;&gt;"",SUMPRODUCT(($E$2:$E$1303="Active") * (FK341 &gt;= $FM$2:$FM$1303) * (FK341 &lt;= $FN$2:$FN$1303) * (FL341 &gt;= $FO$2:$FO$1303) * (FL341 &lt;= $FP$2:$FP$1303)),"")</f>
        <v>6</v>
      </c>
      <c r="M341" s="17" cm="1">
        <f t="array" ref="M341">IF(A341&lt;&gt;"",SUMPRODUCT(($E$2:$E$1303="Active") * (FK341 &gt;= $FQ$2:$FQ$1303) * (FK341 &lt;= $FR$2:$FR$1303) * (FL341 &gt;= $FS$2:$FS$1303) * (FL341 &lt;= $FT$2:$FT$1303)),"")</f>
        <v>14</v>
      </c>
      <c r="N341" s="14" t="s">
        <v>287</v>
      </c>
      <c r="O341" s="14" t="s">
        <v>219</v>
      </c>
      <c r="P341" s="15" t="s">
        <v>2287</v>
      </c>
      <c r="Q341" s="14" t="s">
        <v>2288</v>
      </c>
      <c r="R341" s="15" t="s">
        <v>2289</v>
      </c>
      <c r="S341" s="14" t="s">
        <v>224</v>
      </c>
      <c r="T341" s="20" t="s">
        <v>224</v>
      </c>
      <c r="U341" s="21"/>
      <c r="V341" s="22"/>
      <c r="W341" s="22"/>
      <c r="X341" s="22"/>
      <c r="Y341" s="22"/>
      <c r="Z341" s="22"/>
      <c r="AA341" s="22" t="s">
        <v>542</v>
      </c>
      <c r="AB341" s="43">
        <v>46021.583333333336</v>
      </c>
      <c r="AC341" s="63">
        <v>45931</v>
      </c>
      <c r="AD341" s="25">
        <v>372</v>
      </c>
      <c r="AE341" s="25">
        <v>465</v>
      </c>
      <c r="AF341" s="26">
        <v>411</v>
      </c>
      <c r="AG341" s="20">
        <v>388</v>
      </c>
      <c r="AH341" s="22">
        <v>493</v>
      </c>
      <c r="AI341" s="26">
        <v>550</v>
      </c>
      <c r="AN341" s="27">
        <f>IF(COUNT(DV341,ES341,FJ341,GK341,HH341)&gt;0,AVERAGE(DV341,ES341,FJ341,GK341,HH341),"")</f>
        <v>8.1250000000000003E-2</v>
      </c>
      <c r="AO341" s="28">
        <f>IF((E341&lt;&gt;""),COUNTA(AP341:BW341)+COUNTIF(T341,"No"),"")</f>
        <v>0</v>
      </c>
      <c r="AP341" s="29"/>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c r="BO341" s="29"/>
      <c r="BP341" s="29"/>
      <c r="BQ341" s="29"/>
      <c r="BR341" s="29"/>
      <c r="BS341" s="29"/>
      <c r="BT341" s="29"/>
      <c r="BU341" s="29"/>
      <c r="BV341" s="29"/>
      <c r="BW341" s="29"/>
      <c r="BX341" s="30">
        <v>44131</v>
      </c>
      <c r="BY341" s="30">
        <v>44144</v>
      </c>
      <c r="BZ341" s="14" t="s">
        <v>226</v>
      </c>
      <c r="CA341" s="30">
        <v>44146</v>
      </c>
      <c r="CB341" s="14" t="s">
        <v>227</v>
      </c>
      <c r="CC341" s="31">
        <v>43909</v>
      </c>
      <c r="CD341" s="32" t="s">
        <v>364</v>
      </c>
      <c r="CE341" s="33" t="s">
        <v>380</v>
      </c>
      <c r="CF341" s="33" t="s">
        <v>321</v>
      </c>
      <c r="CG341" s="29">
        <v>124</v>
      </c>
      <c r="CH341" s="29">
        <v>2</v>
      </c>
      <c r="CI341" s="29">
        <v>2</v>
      </c>
      <c r="CJ341" s="29">
        <v>10</v>
      </c>
      <c r="CK341" s="29">
        <v>0</v>
      </c>
      <c r="CL341" s="29">
        <v>0</v>
      </c>
      <c r="CM341" s="29">
        <v>1</v>
      </c>
      <c r="CN341" s="34">
        <f>IF(CJ341&gt;0,((CK341*0.125)+(CL341*0.25)+(CM341*1))/CJ341,"")</f>
        <v>0.1</v>
      </c>
      <c r="CO341" s="35">
        <v>44414</v>
      </c>
      <c r="CP341" s="35">
        <v>44414</v>
      </c>
      <c r="CQ341" s="20" t="s">
        <v>507</v>
      </c>
      <c r="CR341" s="35">
        <v>44440</v>
      </c>
      <c r="CS341" s="20" t="s">
        <v>232</v>
      </c>
      <c r="CT341" s="35">
        <v>44418</v>
      </c>
      <c r="CU341" s="35">
        <v>44508</v>
      </c>
      <c r="CV341" s="11" t="s">
        <v>226</v>
      </c>
      <c r="CW341" s="20" t="s">
        <v>233</v>
      </c>
      <c r="CX341" s="11" t="s">
        <v>234</v>
      </c>
      <c r="CY341" s="20">
        <v>245</v>
      </c>
      <c r="CZ341" s="36">
        <v>2</v>
      </c>
      <c r="DA341" s="36">
        <v>2</v>
      </c>
      <c r="DB341" s="36">
        <v>10</v>
      </c>
      <c r="DC341" s="36">
        <v>0</v>
      </c>
      <c r="DD341" s="36">
        <v>0</v>
      </c>
      <c r="DE341" s="36">
        <v>1</v>
      </c>
      <c r="DF341" s="36">
        <v>0</v>
      </c>
      <c r="DG341" s="36">
        <v>1</v>
      </c>
      <c r="DH341" s="37">
        <f>IF(DB341&gt;0,((DC341*0.125)+(DD341*0.25)+(DE341*0.25)+(DF341*1)+(DG341*1))/DB341,"")</f>
        <v>0.125</v>
      </c>
      <c r="DI341" s="35">
        <v>44805</v>
      </c>
      <c r="DJ341" s="20" t="s">
        <v>228</v>
      </c>
      <c r="DK341" s="20" t="s">
        <v>235</v>
      </c>
      <c r="DL341" s="20" t="s">
        <v>234</v>
      </c>
      <c r="DM341" s="20">
        <v>199</v>
      </c>
      <c r="DN341" s="20">
        <v>2</v>
      </c>
      <c r="DO341" s="20">
        <v>2</v>
      </c>
      <c r="DP341" s="20">
        <v>10</v>
      </c>
      <c r="DQ341" s="20">
        <v>0</v>
      </c>
      <c r="DR341" s="20">
        <v>0</v>
      </c>
      <c r="DS341" s="20">
        <v>2</v>
      </c>
      <c r="DT341" s="20">
        <v>0</v>
      </c>
      <c r="DU341" s="20">
        <v>1</v>
      </c>
      <c r="DV341" s="37" cm="1">
        <f t="array" ref="DV341">IF(AND(DI341:DP341&lt;&gt;""),((DQ341*0.125)+(DR341*0.25)+(DS341*0.25)+(DT341*1)+(DU341*1))/DP341,"")</f>
        <v>0.15</v>
      </c>
      <c r="DW341" s="35">
        <v>45461</v>
      </c>
      <c r="DX341" s="35">
        <v>45490</v>
      </c>
      <c r="DY341" s="20" t="s">
        <v>237</v>
      </c>
      <c r="DZ341" s="35">
        <v>45490</v>
      </c>
      <c r="EA341" s="35" t="s">
        <v>232</v>
      </c>
      <c r="EB341" s="38">
        <v>45499</v>
      </c>
      <c r="EC341" s="35">
        <v>45245</v>
      </c>
      <c r="ED341" s="20" t="s">
        <v>248</v>
      </c>
      <c r="EE341" s="20" t="s">
        <v>247</v>
      </c>
      <c r="EF341" s="20">
        <v>191</v>
      </c>
      <c r="EG341" s="20">
        <v>2</v>
      </c>
      <c r="EH341" s="20">
        <v>2</v>
      </c>
      <c r="EI341" s="20">
        <v>10</v>
      </c>
      <c r="EJ341" s="20">
        <v>0</v>
      </c>
      <c r="EK341" s="20">
        <v>0</v>
      </c>
      <c r="EL341" s="20">
        <v>0</v>
      </c>
      <c r="EM341" s="20">
        <v>0</v>
      </c>
      <c r="EN341" s="20">
        <v>0</v>
      </c>
      <c r="EO341" s="20">
        <v>0</v>
      </c>
      <c r="EP341" s="20">
        <v>0</v>
      </c>
      <c r="EQ341" s="20">
        <v>0</v>
      </c>
      <c r="ER341" s="20">
        <v>0</v>
      </c>
      <c r="ES341" s="34">
        <f>IF(EI341&lt;&gt;"",((EJ341*0.125)+((EK341+EL341+EM341+EN341+EO341)*0.25)+((EP341+EQ341+ER341)*1))/EI341,"")</f>
        <v>0</v>
      </c>
      <c r="ET341" s="35">
        <v>45555</v>
      </c>
      <c r="EU341" s="20" t="s">
        <v>248</v>
      </c>
      <c r="EV341" s="20" t="s">
        <v>234</v>
      </c>
      <c r="EW341" s="20">
        <v>255</v>
      </c>
      <c r="EX341" s="20">
        <v>2</v>
      </c>
      <c r="EY341" s="20">
        <v>2</v>
      </c>
      <c r="EZ341" s="20">
        <v>20</v>
      </c>
      <c r="FA341" s="20">
        <v>0</v>
      </c>
      <c r="FB341" s="20">
        <v>0</v>
      </c>
      <c r="FC341" s="20">
        <v>0</v>
      </c>
      <c r="FD341" s="20">
        <v>0</v>
      </c>
      <c r="FE341" s="20">
        <v>0</v>
      </c>
      <c r="FF341" s="20">
        <v>0</v>
      </c>
      <c r="FG341" s="20">
        <v>1</v>
      </c>
      <c r="FH341" s="20">
        <v>0</v>
      </c>
      <c r="FI341" s="20">
        <v>0</v>
      </c>
      <c r="FJ341" s="34">
        <f>IF(EZ341&lt;&gt;"",((FA341*0.125)+((FB341+FC341+FD341+FE341+FF341)*0.25)+((FG341+FH341+FI341)*1))/EZ341,"")</f>
        <v>0.05</v>
      </c>
      <c r="FK341" s="39">
        <v>42.190482000000003</v>
      </c>
      <c r="FL341" s="39">
        <v>-88.354508999999993</v>
      </c>
      <c r="FM341" s="39">
        <v>41.82865657617787</v>
      </c>
      <c r="FN341" s="39">
        <v>42.552307423822135</v>
      </c>
      <c r="FO341" s="39">
        <v>-88.842857665086626</v>
      </c>
      <c r="FP341" s="39">
        <v>-87.86616033491336</v>
      </c>
      <c r="FQ341" s="39">
        <v>41.466831152355738</v>
      </c>
      <c r="FR341" s="39">
        <v>42.914132847644268</v>
      </c>
      <c r="FS341" s="39">
        <v>-89.331206330173259</v>
      </c>
      <c r="FT341" s="39">
        <v>-87.377811669826727</v>
      </c>
      <c r="FU341" s="35">
        <v>45931</v>
      </c>
      <c r="FV341" s="20" t="s">
        <v>248</v>
      </c>
      <c r="FW341" s="20" t="s">
        <v>295</v>
      </c>
      <c r="FX341" s="20">
        <v>238</v>
      </c>
      <c r="FY341" s="20">
        <v>2</v>
      </c>
      <c r="FZ341" s="20">
        <v>2</v>
      </c>
      <c r="GA341" s="20">
        <v>16</v>
      </c>
      <c r="GB341" s="20">
        <v>0</v>
      </c>
      <c r="GC341" s="20">
        <v>0</v>
      </c>
      <c r="GD341" s="20">
        <v>0</v>
      </c>
      <c r="GE341" s="20">
        <v>0</v>
      </c>
      <c r="GF341" s="20">
        <v>0</v>
      </c>
      <c r="GG341" s="20">
        <v>0</v>
      </c>
      <c r="GH341" s="20">
        <v>0</v>
      </c>
      <c r="GI341" s="20">
        <v>2</v>
      </c>
      <c r="GJ341" s="20">
        <v>0</v>
      </c>
      <c r="GK341" s="34">
        <f>IF(GA341&lt;&gt;"",((GB341*0.125)+((GC341+GD341+GE341+GF341+GG341)*0.25)+((GH341+GI341+GJ341)*1))/GA341,"")</f>
        <v>0.125</v>
      </c>
      <c r="GP341" s="20" t="s">
        <v>232</v>
      </c>
      <c r="HH341" s="34" t="str">
        <f>IF(GX341&lt;&gt;"",((GY341*0.125)+((GZ341+HA341+HB341+HC341+HD341)*0.25)+((HE341+HF341+HG341)*1))/GX341,"")</f>
        <v/>
      </c>
    </row>
    <row r="342" spans="1:216" ht="15" customHeight="1" x14ac:dyDescent="0.35">
      <c r="A342" s="11" t="s">
        <v>2290</v>
      </c>
      <c r="B342" s="12" t="s">
        <v>2291</v>
      </c>
      <c r="C342" s="13">
        <v>43009</v>
      </c>
      <c r="D342" s="13"/>
      <c r="E342" s="14" t="s">
        <v>214</v>
      </c>
      <c r="F342" s="15" t="s">
        <v>2292</v>
      </c>
      <c r="G342" s="15" t="s">
        <v>2293</v>
      </c>
      <c r="H342" s="14" t="s">
        <v>1688</v>
      </c>
      <c r="I342" s="16">
        <v>60446</v>
      </c>
      <c r="J342" s="17">
        <v>40465</v>
      </c>
      <c r="K342" s="18">
        <f ca="1">IF(A342&lt;&gt;"",RANDBETWEEN(1,2000)," ")</f>
        <v>120</v>
      </c>
      <c r="L342" s="17" cm="1">
        <f t="array" ref="L342">IF(A342&lt;&gt;"",SUMPRODUCT(($E$2:$E$1303="Active") * (FK342 &gt;= $FM$2:$FM$1303) * (FK342 &lt;= $FN$2:$FN$1303) * (FL342 &gt;= $FO$2:$FO$1303) * (FL342 &lt;= $FP$2:$FP$1303)),"")</f>
        <v>9</v>
      </c>
      <c r="M342" s="17" cm="1">
        <f t="array" ref="M342">IF(A342&lt;&gt;"",SUMPRODUCT(($E$2:$E$1303="Active") * (FK342 &gt;= $FQ$2:$FQ$1303) * (FK342 &lt;= $FR$2:$FR$1303) * (FL342 &gt;= $FS$2:$FS$1303) * (FL342 &lt;= $FT$2:$FT$1303)),"")</f>
        <v>13</v>
      </c>
      <c r="N342" s="14" t="s">
        <v>218</v>
      </c>
      <c r="O342" s="14" t="s">
        <v>219</v>
      </c>
      <c r="P342" s="15" t="s">
        <v>2294</v>
      </c>
      <c r="Q342" s="14" t="s">
        <v>2295</v>
      </c>
      <c r="R342" s="15" t="s">
        <v>2296</v>
      </c>
      <c r="S342" s="14" t="s">
        <v>224</v>
      </c>
      <c r="T342" s="20" t="s">
        <v>224</v>
      </c>
      <c r="U342" s="21"/>
      <c r="V342" s="22"/>
      <c r="W342" s="22"/>
      <c r="X342" s="22"/>
      <c r="Y342" s="22"/>
      <c r="Z342" s="22"/>
      <c r="AA342" s="22" t="s">
        <v>542</v>
      </c>
      <c r="AB342" s="43">
        <v>46006.916666666664</v>
      </c>
      <c r="AC342" s="63">
        <v>45931</v>
      </c>
      <c r="AD342" s="25">
        <v>265</v>
      </c>
      <c r="AE342" s="25">
        <v>404</v>
      </c>
      <c r="AF342" s="26">
        <v>464</v>
      </c>
      <c r="AG342" s="20">
        <v>455</v>
      </c>
      <c r="AH342" s="22">
        <v>497</v>
      </c>
      <c r="AI342" s="26">
        <v>542</v>
      </c>
      <c r="AN342" s="27">
        <f>IF(COUNT(DV342,ES342,FJ342,GK342,HH342)&gt;0,AVERAGE(DV342,ES342,FJ342,GK342,HH342),"")</f>
        <v>5.9539473684210531E-2</v>
      </c>
      <c r="AO342" s="28">
        <f>IF((E342&lt;&gt;""),COUNTA(AP342:BW342)+COUNTIF(T342,"No"),"")</f>
        <v>0</v>
      </c>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c r="BM342" s="29"/>
      <c r="BN342" s="29"/>
      <c r="BO342" s="29"/>
      <c r="BP342" s="29"/>
      <c r="BQ342" s="29"/>
      <c r="BR342" s="29"/>
      <c r="BS342" s="29"/>
      <c r="BT342" s="29"/>
      <c r="BU342" s="29"/>
      <c r="BV342" s="29"/>
      <c r="BW342" s="29"/>
      <c r="BX342" s="30">
        <v>44049</v>
      </c>
      <c r="BY342" s="30">
        <v>44061</v>
      </c>
      <c r="BZ342" s="14" t="s">
        <v>226</v>
      </c>
      <c r="CA342" s="30">
        <v>44062</v>
      </c>
      <c r="CB342" s="14" t="s">
        <v>227</v>
      </c>
      <c r="CC342" s="31">
        <v>43829</v>
      </c>
      <c r="CD342" s="32" t="s">
        <v>226</v>
      </c>
      <c r="CE342" s="33" t="s">
        <v>291</v>
      </c>
      <c r="CF342" s="33" t="s">
        <v>292</v>
      </c>
      <c r="CG342" s="29">
        <v>249</v>
      </c>
      <c r="CH342" s="29">
        <v>2</v>
      </c>
      <c r="CI342" s="29">
        <v>2</v>
      </c>
      <c r="CJ342" s="29">
        <v>10</v>
      </c>
      <c r="CK342" s="29">
        <v>0</v>
      </c>
      <c r="CL342" s="29">
        <v>0</v>
      </c>
      <c r="CM342" s="29">
        <v>2</v>
      </c>
      <c r="CN342" s="34">
        <f>IF(CJ342&gt;0,((CK342*0.125)+(CL342*0.25)+(CM342*1))/CJ342,"")</f>
        <v>0.2</v>
      </c>
      <c r="CO342" s="35">
        <v>44721</v>
      </c>
      <c r="CP342" s="35">
        <v>44735</v>
      </c>
      <c r="CQ342" s="20" t="s">
        <v>237</v>
      </c>
      <c r="CR342" s="35">
        <v>44743</v>
      </c>
      <c r="CS342" s="20" t="s">
        <v>232</v>
      </c>
      <c r="CT342" s="35">
        <v>44743</v>
      </c>
      <c r="CU342" s="35">
        <v>44446</v>
      </c>
      <c r="CV342" s="11" t="s">
        <v>228</v>
      </c>
      <c r="CW342" s="20" t="s">
        <v>233</v>
      </c>
      <c r="CX342" s="11" t="s">
        <v>234</v>
      </c>
      <c r="CY342" s="20">
        <v>229</v>
      </c>
      <c r="CZ342" s="36">
        <v>2</v>
      </c>
      <c r="DA342" s="36">
        <v>2</v>
      </c>
      <c r="DB342" s="36">
        <v>10</v>
      </c>
      <c r="DC342" s="36">
        <v>0</v>
      </c>
      <c r="DD342" s="36">
        <v>0</v>
      </c>
      <c r="DE342" s="36">
        <v>0</v>
      </c>
      <c r="DF342" s="36">
        <v>0</v>
      </c>
      <c r="DG342" s="36">
        <v>0</v>
      </c>
      <c r="DH342" s="37">
        <f>IF(DB342&gt;0,((DC342*0.125)+(DD342*0.25)+(DE342*0.25)+(DF342*1)+(DG342*1))/DB342,"")</f>
        <v>0</v>
      </c>
      <c r="DI342" s="35">
        <v>44866</v>
      </c>
      <c r="DJ342" s="20" t="s">
        <v>248</v>
      </c>
      <c r="DK342" s="20" t="s">
        <v>235</v>
      </c>
      <c r="DL342" s="20" t="s">
        <v>234</v>
      </c>
      <c r="DM342" s="20">
        <v>219</v>
      </c>
      <c r="DN342" s="20">
        <v>2</v>
      </c>
      <c r="DO342" s="20">
        <v>2</v>
      </c>
      <c r="DP342" s="20">
        <v>10</v>
      </c>
      <c r="DQ342" s="20">
        <v>0</v>
      </c>
      <c r="DR342" s="20">
        <v>0</v>
      </c>
      <c r="DS342" s="20">
        <v>1</v>
      </c>
      <c r="DT342" s="20">
        <v>2</v>
      </c>
      <c r="DU342" s="20">
        <v>0</v>
      </c>
      <c r="DV342" s="37" cm="1">
        <f t="array" ref="DV342">IF(AND(DI342:DP342&lt;&gt;""),((DQ342*0.125)+(DR342*0.25)+(DS342*0.25)+(DT342*1)+(DU342*1))/DP342,"")</f>
        <v>0.22500000000000001</v>
      </c>
      <c r="DW342" s="35">
        <v>45461</v>
      </c>
      <c r="DX342" s="35">
        <v>45489</v>
      </c>
      <c r="DY342" s="20" t="s">
        <v>237</v>
      </c>
      <c r="DZ342" s="35">
        <v>45489</v>
      </c>
      <c r="EA342" s="35" t="s">
        <v>232</v>
      </c>
      <c r="EB342" s="38">
        <v>45499</v>
      </c>
      <c r="EC342" s="35">
        <v>45231</v>
      </c>
      <c r="ED342" s="20" t="s">
        <v>248</v>
      </c>
      <c r="EE342" s="20" t="s">
        <v>247</v>
      </c>
      <c r="EF342" s="20">
        <v>231</v>
      </c>
      <c r="EG342" s="20">
        <v>2</v>
      </c>
      <c r="EH342" s="20">
        <v>2</v>
      </c>
      <c r="EI342" s="20">
        <v>10</v>
      </c>
      <c r="EJ342" s="20">
        <v>0</v>
      </c>
      <c r="EK342" s="20">
        <v>0</v>
      </c>
      <c r="EL342" s="20">
        <v>0</v>
      </c>
      <c r="EM342" s="20">
        <v>0</v>
      </c>
      <c r="EN342" s="20">
        <v>0</v>
      </c>
      <c r="EO342" s="20">
        <v>0</v>
      </c>
      <c r="EP342" s="20">
        <v>0</v>
      </c>
      <c r="EQ342" s="20">
        <v>0</v>
      </c>
      <c r="ER342" s="20">
        <v>0</v>
      </c>
      <c r="ES342" s="34">
        <f>IF(EI342&lt;&gt;"",((EJ342*0.125)+((EK342+EL342+EM342+EN342+EO342)*0.25)+((EP342+EQ342+ER342)*1))/EI342,"")</f>
        <v>0</v>
      </c>
      <c r="ET342" s="35">
        <v>45555</v>
      </c>
      <c r="EU342" s="20" t="s">
        <v>248</v>
      </c>
      <c r="EV342" s="20" t="s">
        <v>234</v>
      </c>
      <c r="EW342" s="20">
        <v>233</v>
      </c>
      <c r="EX342" s="20">
        <v>2</v>
      </c>
      <c r="EY342" s="20">
        <v>2</v>
      </c>
      <c r="EZ342" s="20">
        <v>19</v>
      </c>
      <c r="FA342" s="20">
        <v>0</v>
      </c>
      <c r="FB342" s="20">
        <v>0</v>
      </c>
      <c r="FC342" s="20">
        <v>0</v>
      </c>
      <c r="FD342" s="20">
        <v>0</v>
      </c>
      <c r="FE342" s="20">
        <v>0</v>
      </c>
      <c r="FF342" s="20">
        <v>1</v>
      </c>
      <c r="FG342" s="20">
        <v>0</v>
      </c>
      <c r="FH342" s="20">
        <v>0</v>
      </c>
      <c r="FI342" s="20">
        <v>0</v>
      </c>
      <c r="FJ342" s="34">
        <f>IF(EZ342&lt;&gt;"",((FA342*0.125)+((FB342+FC342+FD342+FE342+FF342)*0.25)+((FG342+FH342+FI342)*1))/EZ342,"")</f>
        <v>1.3157894736842105E-2</v>
      </c>
      <c r="FK342" s="39">
        <v>41.636021999999997</v>
      </c>
      <c r="FL342" s="39">
        <v>-88.095961000000003</v>
      </c>
      <c r="FM342" s="39">
        <v>41.274196576177864</v>
      </c>
      <c r="FN342" s="39">
        <v>41.99784742382213</v>
      </c>
      <c r="FO342" s="39">
        <v>-88.580085765065149</v>
      </c>
      <c r="FP342" s="39">
        <v>-87.611836234934856</v>
      </c>
      <c r="FQ342" s="39">
        <v>40.912371152355732</v>
      </c>
      <c r="FR342" s="39">
        <v>42.359672847644262</v>
      </c>
      <c r="FS342" s="39">
        <v>-89.064210530130282</v>
      </c>
      <c r="FT342" s="39">
        <v>-87.127711469869723</v>
      </c>
      <c r="FU342" s="35">
        <v>45938</v>
      </c>
      <c r="FV342" s="20" t="s">
        <v>248</v>
      </c>
      <c r="FW342" s="20" t="s">
        <v>295</v>
      </c>
      <c r="FX342" s="20">
        <v>357</v>
      </c>
      <c r="FY342" s="20">
        <v>2</v>
      </c>
      <c r="FZ342" s="20">
        <v>2</v>
      </c>
      <c r="GA342" s="20">
        <v>21</v>
      </c>
      <c r="GB342" s="20">
        <v>0</v>
      </c>
      <c r="GC342" s="20">
        <v>0</v>
      </c>
      <c r="GD342" s="20">
        <v>0</v>
      </c>
      <c r="GE342" s="20">
        <v>0</v>
      </c>
      <c r="GF342" s="20">
        <v>0</v>
      </c>
      <c r="GG342" s="20">
        <v>0</v>
      </c>
      <c r="GH342" s="20">
        <v>0</v>
      </c>
      <c r="GI342" s="20">
        <v>0</v>
      </c>
      <c r="GJ342" s="20">
        <v>0</v>
      </c>
      <c r="GK342" s="34">
        <f>IF(GA342&lt;&gt;"",((GB342*0.125)+((GC342+GD342+GE342+GF342+GG342)*0.25)+((GH342+GI342+GJ342)*1))/GA342,"")</f>
        <v>0</v>
      </c>
      <c r="GP342" s="20" t="s">
        <v>232</v>
      </c>
      <c r="HH342" s="34" t="str">
        <f>IF(GX342&lt;&gt;"",((GY342*0.125)+((GZ342+HA342+HB342+HC342+HD342)*0.25)+((HE342+HF342+HG342)*1))/GX342,"")</f>
        <v/>
      </c>
    </row>
    <row r="343" spans="1:216" ht="15" customHeight="1" x14ac:dyDescent="0.35">
      <c r="A343" s="11" t="s">
        <v>2297</v>
      </c>
      <c r="B343" s="12" t="s">
        <v>2298</v>
      </c>
      <c r="C343" s="43">
        <v>44806</v>
      </c>
      <c r="D343" s="13"/>
      <c r="E343" s="67" t="s">
        <v>214</v>
      </c>
      <c r="F343" s="68" t="s">
        <v>2299</v>
      </c>
      <c r="G343" s="68" t="s">
        <v>2300</v>
      </c>
      <c r="H343" s="67" t="s">
        <v>1688</v>
      </c>
      <c r="I343" s="42">
        <v>60609</v>
      </c>
      <c r="J343" s="17">
        <v>65770</v>
      </c>
      <c r="K343" s="18">
        <f ca="1">IF(A343&lt;&gt;"",RANDBETWEEN(1,2000)," ")</f>
        <v>1009</v>
      </c>
      <c r="L343" s="17" cm="1">
        <f t="array" ref="L343">IF(A343&lt;&gt;"",SUMPRODUCT(($E$2:$E$1303="Active") * (FK343 &gt;= $FM$2:$FM$1303) * (FK343 &lt;= $FN$2:$FN$1303) * (FL343 &gt;= $FO$2:$FO$1303) * (FL343 &lt;= $FP$2:$FP$1303)),"")</f>
        <v>6</v>
      </c>
      <c r="M343" s="17" cm="1">
        <f t="array" ref="M343">IF(A343&lt;&gt;"",SUMPRODUCT(($E$2:$E$1303="Active") * (FK343 &gt;= $FQ$2:$FQ$1303) * (FK343 &lt;= $FR$2:$FR$1303) * (FL343 &gt;= $FS$2:$FS$1303) * (FL343 &lt;= $FT$2:$FT$1303)),"")</f>
        <v>14</v>
      </c>
      <c r="N343" s="67" t="s">
        <v>218</v>
      </c>
      <c r="O343" s="14" t="s">
        <v>219</v>
      </c>
      <c r="P343" s="68" t="s">
        <v>2301</v>
      </c>
      <c r="Q343" s="67" t="s">
        <v>2302</v>
      </c>
      <c r="R343" s="15" t="s">
        <v>484</v>
      </c>
      <c r="S343" s="67" t="s">
        <v>224</v>
      </c>
      <c r="T343" s="20" t="s">
        <v>224</v>
      </c>
      <c r="U343" s="21"/>
      <c r="V343" s="22"/>
      <c r="W343" s="22"/>
      <c r="X343" s="22"/>
      <c r="Y343" s="22"/>
      <c r="Z343" s="22"/>
      <c r="AA343" s="22" t="s">
        <v>542</v>
      </c>
      <c r="AB343" s="43">
        <v>46014.5</v>
      </c>
      <c r="AC343" s="63">
        <v>45931</v>
      </c>
      <c r="AD343" s="25">
        <v>0</v>
      </c>
      <c r="AE343" s="25">
        <v>0</v>
      </c>
      <c r="AF343" s="28">
        <v>15</v>
      </c>
      <c r="AG343" s="20">
        <v>132</v>
      </c>
      <c r="AH343" s="22">
        <v>489</v>
      </c>
      <c r="AI343" s="26">
        <v>761</v>
      </c>
      <c r="AN343" s="27">
        <f>IF(COUNT(DV343,ES343,FJ343,GK343,HH343)&gt;0,AVERAGE(DV343,ES343,FJ343,GK343,HH343),"")</f>
        <v>4.6875E-2</v>
      </c>
      <c r="AO343" s="28">
        <f>IF((E343&lt;&gt;""),COUNTA(AP343:BW343)+COUNTIF(T343,"No"),"")</f>
        <v>0</v>
      </c>
      <c r="CN343" s="34" t="str">
        <f>IF(CJ343&gt;0,((CK343*0.125)+(CL343*0.25)+(CM343*1))/CJ343,"")</f>
        <v/>
      </c>
      <c r="CO343" s="35">
        <v>44707</v>
      </c>
      <c r="CP343" s="35">
        <v>44707</v>
      </c>
      <c r="CQ343" s="20" t="s">
        <v>266</v>
      </c>
      <c r="CR343" s="47">
        <v>44707</v>
      </c>
      <c r="CS343" s="20" t="s">
        <v>316</v>
      </c>
      <c r="CT343" s="35" t="s">
        <v>323</v>
      </c>
      <c r="DH343" s="37" t="str">
        <f>IF(DB343&gt;0,((DC343*0.125)+(DD343*0.25)+(DE343*0.25)+(DF343*1)+(DG343*1))/DB343,"")</f>
        <v/>
      </c>
      <c r="DJ343" s="20" t="s">
        <v>228</v>
      </c>
      <c r="DK343" s="20" t="s">
        <v>235</v>
      </c>
      <c r="DL343" s="20" t="s">
        <v>234</v>
      </c>
      <c r="DM343" s="20">
        <v>0</v>
      </c>
      <c r="DN343" s="20">
        <v>0</v>
      </c>
      <c r="DO343" s="20">
        <v>0</v>
      </c>
      <c r="DP343" s="20">
        <v>0</v>
      </c>
      <c r="DQ343" s="20">
        <v>0</v>
      </c>
      <c r="DR343" s="20">
        <v>0</v>
      </c>
      <c r="DS343" s="20">
        <v>0</v>
      </c>
      <c r="DT343" s="20">
        <v>0</v>
      </c>
      <c r="DU343" s="20">
        <v>0</v>
      </c>
      <c r="DW343" s="35">
        <v>45461</v>
      </c>
      <c r="DX343" s="35">
        <v>45489</v>
      </c>
      <c r="DY343" s="20" t="s">
        <v>237</v>
      </c>
      <c r="DZ343" s="35">
        <v>45489</v>
      </c>
      <c r="EA343" s="35" t="s">
        <v>232</v>
      </c>
      <c r="EB343" s="38">
        <v>45499</v>
      </c>
      <c r="EJ343" s="20"/>
      <c r="EK343" s="20"/>
      <c r="EL343" s="20"/>
      <c r="EM343" s="20"/>
      <c r="EN343" s="20"/>
      <c r="EO343" s="20"/>
      <c r="EP343" s="20"/>
      <c r="EQ343" s="20"/>
      <c r="ER343" s="20"/>
      <c r="ES343" s="34" t="str">
        <f>IF(EI343&lt;&gt;"",((EJ343*0.125)+((EK343+EL343+EM343+EN343+EO343)*0.25)+((EP343+EQ343+ER343)*1))/EI343,"")</f>
        <v/>
      </c>
      <c r="ET343" s="35">
        <v>45527</v>
      </c>
      <c r="EU343" s="20" t="s">
        <v>248</v>
      </c>
      <c r="EV343" s="20" t="s">
        <v>234</v>
      </c>
      <c r="EW343" s="20">
        <v>206</v>
      </c>
      <c r="EX343" s="20">
        <v>2</v>
      </c>
      <c r="EY343" s="20">
        <v>2</v>
      </c>
      <c r="EZ343" s="20">
        <v>16</v>
      </c>
      <c r="FA343" s="20">
        <v>0</v>
      </c>
      <c r="FB343" s="20">
        <v>0</v>
      </c>
      <c r="FC343" s="20">
        <v>0</v>
      </c>
      <c r="FD343" s="20">
        <v>1</v>
      </c>
      <c r="FE343" s="20">
        <v>1</v>
      </c>
      <c r="FF343" s="20">
        <v>0</v>
      </c>
      <c r="FG343" s="20">
        <v>1</v>
      </c>
      <c r="FH343" s="20">
        <v>0</v>
      </c>
      <c r="FI343" s="20">
        <v>0</v>
      </c>
      <c r="FJ343" s="34">
        <f>IF(EZ343&lt;&gt;"",((FA343*0.125)+((FB343+FC343+FD343+FE343+FF343)*0.25)+((FG343+FH343+FI343)*1))/EZ343,"")</f>
        <v>9.375E-2</v>
      </c>
      <c r="FK343" s="39">
        <v>41.812379999999997</v>
      </c>
      <c r="FL343" s="39">
        <v>-87.655328999999995</v>
      </c>
      <c r="FM343" s="39">
        <v>41.450554576177865</v>
      </c>
      <c r="FN343" s="39">
        <v>42.17420542382213</v>
      </c>
      <c r="FO343" s="39">
        <v>-88.14078439648344</v>
      </c>
      <c r="FP343" s="39">
        <v>-87.16987360351655</v>
      </c>
      <c r="FQ343" s="39">
        <v>41.088729152355732</v>
      </c>
      <c r="FR343" s="39">
        <v>42.536030847644263</v>
      </c>
      <c r="FS343" s="39">
        <v>-88.626239792966871</v>
      </c>
      <c r="FT343" s="39">
        <v>-86.684418207033119</v>
      </c>
      <c r="FU343" s="35">
        <v>45953</v>
      </c>
      <c r="FV343" s="20" t="s">
        <v>248</v>
      </c>
      <c r="FW343" s="20" t="s">
        <v>295</v>
      </c>
      <c r="FX343" s="20">
        <v>388</v>
      </c>
      <c r="FY343" s="20">
        <v>5</v>
      </c>
      <c r="FZ343" s="20">
        <v>5</v>
      </c>
      <c r="GA343" s="20">
        <v>25</v>
      </c>
      <c r="GB343" s="20">
        <v>0</v>
      </c>
      <c r="GC343" s="20">
        <v>0</v>
      </c>
      <c r="GD343" s="20">
        <v>0</v>
      </c>
      <c r="GE343" s="20">
        <v>0</v>
      </c>
      <c r="GF343" s="20">
        <v>0</v>
      </c>
      <c r="GG343" s="20">
        <v>0</v>
      </c>
      <c r="GH343" s="20">
        <v>0</v>
      </c>
      <c r="GI343" s="20">
        <v>0</v>
      </c>
      <c r="GJ343" s="20">
        <v>0</v>
      </c>
      <c r="GK343" s="34">
        <f>IF(GA343&lt;&gt;"",((GB343*0.125)+((GC343+GD343+GE343+GF343+GG343)*0.25)+((GH343+GI343+GJ343)*1))/GA343,"")</f>
        <v>0</v>
      </c>
      <c r="GP343" s="20" t="s">
        <v>232</v>
      </c>
      <c r="HH343" s="34" t="str">
        <f>IF(GX343&lt;&gt;"",((GY343*0.125)+((GZ343+HA343+HB343+HC343+HD343)*0.25)+((HE343+HF343+HG343)*1))/GX343,"")</f>
        <v/>
      </c>
    </row>
    <row r="344" spans="1:216" ht="15" customHeight="1" x14ac:dyDescent="0.35">
      <c r="A344" s="11" t="s">
        <v>2303</v>
      </c>
      <c r="B344" s="12" t="s">
        <v>2304</v>
      </c>
      <c r="C344" s="43">
        <v>44581</v>
      </c>
      <c r="D344" s="13"/>
      <c r="E344" s="11" t="s">
        <v>214</v>
      </c>
      <c r="F344" s="19" t="s">
        <v>2305</v>
      </c>
      <c r="G344" s="19" t="s">
        <v>2306</v>
      </c>
      <c r="H344" s="11" t="s">
        <v>1688</v>
      </c>
      <c r="I344" s="42">
        <v>60173</v>
      </c>
      <c r="J344" s="17">
        <v>13764</v>
      </c>
      <c r="K344" s="18">
        <f ca="1">IF(A344&lt;&gt;"",RANDBETWEEN(1,2000)," ")</f>
        <v>18</v>
      </c>
      <c r="L344" s="17" cm="1">
        <f t="array" ref="L344">IF(A344&lt;&gt;"",SUMPRODUCT(($E$2:$E$1303="Active") * (FK344 &gt;= $FM$2:$FM$1303) * (FK344 &lt;= $FN$2:$FN$1303) * (FL344 &gt;= $FO$2:$FO$1303) * (FL344 &lt;= $FP$2:$FP$1303)),"")</f>
        <v>9</v>
      </c>
      <c r="M344" s="17" cm="1">
        <f t="array" ref="M344">IF(A344&lt;&gt;"",SUMPRODUCT(($E$2:$E$1303="Active") * (FK344 &gt;= $FQ$2:$FQ$1303) * (FK344 &lt;= $FR$2:$FR$1303) * (FL344 &gt;= $FS$2:$FS$1303) * (FL344 &lt;= $FT$2:$FT$1303)),"")</f>
        <v>14</v>
      </c>
      <c r="N344" s="11" t="s">
        <v>218</v>
      </c>
      <c r="O344" s="11" t="s">
        <v>242</v>
      </c>
      <c r="P344" s="19" t="s">
        <v>2307</v>
      </c>
      <c r="Q344" s="11" t="s">
        <v>1690</v>
      </c>
      <c r="R344" s="19" t="s">
        <v>1691</v>
      </c>
      <c r="S344" s="11" t="s">
        <v>224</v>
      </c>
      <c r="T344" s="20" t="s">
        <v>224</v>
      </c>
      <c r="U344" s="21"/>
      <c r="V344" s="22"/>
      <c r="W344" s="22"/>
      <c r="X344" s="22"/>
      <c r="Y344" s="22"/>
      <c r="Z344" s="22"/>
      <c r="AA344" s="48">
        <v>2025.8</v>
      </c>
      <c r="AB344" s="43">
        <v>46022.5625</v>
      </c>
      <c r="AC344" s="24">
        <v>46023</v>
      </c>
      <c r="AD344" s="25">
        <v>0</v>
      </c>
      <c r="AE344" s="25">
        <v>0</v>
      </c>
      <c r="AF344" s="26">
        <v>280</v>
      </c>
      <c r="AG344" s="20">
        <v>402</v>
      </c>
      <c r="AH344" s="22">
        <v>607</v>
      </c>
      <c r="AI344" s="26">
        <v>1166</v>
      </c>
      <c r="AN344" s="27">
        <f>IF(COUNT(DV344,ES344,FJ344,GK344,HH344)&gt;0,AVERAGE(DV344,ES344,FJ344,GK344,HH344),"")</f>
        <v>3.3657289002557544E-2</v>
      </c>
      <c r="AO344" s="28">
        <f>IF((E344&lt;&gt;""),COUNTA(AP344:BW344)+COUNTIF(T344,"No"),"")</f>
        <v>0</v>
      </c>
      <c r="CN344" s="34" t="str">
        <f>IF(CJ344&gt;0,((CK344*0.125)+(CL344*0.25)+(CM344*1))/CJ344,"")</f>
        <v/>
      </c>
      <c r="CS344" s="20" t="s">
        <v>323</v>
      </c>
      <c r="CT344" s="35" t="s">
        <v>323</v>
      </c>
      <c r="DH344" s="37" t="str">
        <f>IF(DB344&gt;0,((DC344*0.125)+(DD344*0.25)+(DE344*0.25)+(DF344*1)+(DG344*1))/DB344,"")</f>
        <v/>
      </c>
      <c r="DI344" s="35">
        <v>44908</v>
      </c>
      <c r="DJ344" s="20" t="s">
        <v>248</v>
      </c>
      <c r="DK344" s="20" t="s">
        <v>235</v>
      </c>
      <c r="DL344" s="20" t="s">
        <v>234</v>
      </c>
      <c r="DM344" s="20">
        <v>140</v>
      </c>
      <c r="DN344" s="20">
        <v>6</v>
      </c>
      <c r="DO344" s="20">
        <v>6</v>
      </c>
      <c r="DP344" s="20">
        <v>24</v>
      </c>
      <c r="DQ344" s="20">
        <v>0</v>
      </c>
      <c r="DR344" s="20">
        <v>1</v>
      </c>
      <c r="DS344" s="20">
        <v>1</v>
      </c>
      <c r="DT344" s="20">
        <v>1</v>
      </c>
      <c r="DU344" s="20">
        <v>1</v>
      </c>
      <c r="DV344" s="37">
        <v>0</v>
      </c>
      <c r="DW344" s="35">
        <v>45461</v>
      </c>
      <c r="DX344" s="35">
        <v>45489</v>
      </c>
      <c r="DY344" s="20" t="s">
        <v>237</v>
      </c>
      <c r="DZ344" s="35">
        <v>45489</v>
      </c>
      <c r="EA344" s="35" t="s">
        <v>232</v>
      </c>
      <c r="EB344" s="38">
        <v>45499</v>
      </c>
      <c r="EC344" s="35">
        <v>45290</v>
      </c>
      <c r="ED344" s="20" t="s">
        <v>228</v>
      </c>
      <c r="EE344" s="20" t="s">
        <v>247</v>
      </c>
      <c r="EF344" s="20">
        <v>561</v>
      </c>
      <c r="EG344" s="20">
        <v>5</v>
      </c>
      <c r="EH344" s="20">
        <v>5</v>
      </c>
      <c r="EI344" s="20">
        <v>23</v>
      </c>
      <c r="EJ344" s="20">
        <v>0</v>
      </c>
      <c r="EK344" s="20">
        <v>0</v>
      </c>
      <c r="EL344" s="20">
        <v>0</v>
      </c>
      <c r="EM344" s="20">
        <v>2</v>
      </c>
      <c r="EN344" s="20">
        <v>0</v>
      </c>
      <c r="EO344" s="20">
        <v>0</v>
      </c>
      <c r="EP344" s="20">
        <v>0</v>
      </c>
      <c r="EQ344" s="20">
        <v>0</v>
      </c>
      <c r="ER344" s="20">
        <v>1</v>
      </c>
      <c r="ES344" s="34">
        <f>IF(EI344&lt;&gt;"",((EJ344*0.125)+((EK344+EL344+EM344+EN344+EO344)*0.25)+((EP344+EQ344+ER344)*1))/EI344,"")</f>
        <v>6.5217391304347824E-2</v>
      </c>
      <c r="ET344" s="35">
        <v>45450</v>
      </c>
      <c r="EU344" s="20" t="s">
        <v>248</v>
      </c>
      <c r="EV344" s="20" t="s">
        <v>247</v>
      </c>
      <c r="EW344" s="20">
        <v>214</v>
      </c>
      <c r="EX344" s="20">
        <v>3</v>
      </c>
      <c r="EY344" s="20">
        <v>3</v>
      </c>
      <c r="EZ344" s="20">
        <v>17</v>
      </c>
      <c r="FA344" s="20">
        <v>0</v>
      </c>
      <c r="FB344" s="20">
        <v>0</v>
      </c>
      <c r="FC344" s="20">
        <v>0</v>
      </c>
      <c r="FD344" s="20">
        <v>2</v>
      </c>
      <c r="FE344" s="20">
        <v>0</v>
      </c>
      <c r="FF344" s="20">
        <v>0</v>
      </c>
      <c r="FG344" s="20">
        <v>0</v>
      </c>
      <c r="FH344" s="20">
        <v>0</v>
      </c>
      <c r="FI344" s="20">
        <v>0</v>
      </c>
      <c r="FJ344" s="34">
        <f>IF(EZ344&lt;&gt;"",((FA344*0.125)+((FB344+FC344+FD344+FE344+FF344)*0.25)+((FG344+FH344+FI344)*1))/EZ344,"")</f>
        <v>2.9411764705882353E-2</v>
      </c>
      <c r="FK344" s="39">
        <v>42.051966</v>
      </c>
      <c r="FL344" s="39">
        <v>-88.044456999999994</v>
      </c>
      <c r="FM344" s="39">
        <v>41.690140576177868</v>
      </c>
      <c r="FN344" s="39">
        <v>42.413791423822133</v>
      </c>
      <c r="FO344" s="39">
        <v>-88.531739270415628</v>
      </c>
      <c r="FP344" s="39">
        <v>-87.557174729584361</v>
      </c>
      <c r="FQ344" s="39">
        <v>41.328315152355735</v>
      </c>
      <c r="FR344" s="39">
        <v>42.775616847644265</v>
      </c>
      <c r="FS344" s="39">
        <v>-89.019021540831247</v>
      </c>
      <c r="FT344" s="39">
        <v>-87.069892459168742</v>
      </c>
      <c r="FU344" s="35">
        <v>45772</v>
      </c>
      <c r="FV344" s="20" t="s">
        <v>248</v>
      </c>
      <c r="FW344" s="20" t="s">
        <v>258</v>
      </c>
      <c r="FX344" s="20">
        <v>303</v>
      </c>
      <c r="FY344" s="20">
        <v>3</v>
      </c>
      <c r="FZ344" s="20">
        <v>3</v>
      </c>
      <c r="GA344" s="20">
        <v>25</v>
      </c>
      <c r="GB344" s="20">
        <v>0</v>
      </c>
      <c r="GC344" s="20">
        <v>0</v>
      </c>
      <c r="GD344" s="20">
        <v>0</v>
      </c>
      <c r="GE344" s="20">
        <v>0</v>
      </c>
      <c r="GF344" s="20">
        <v>0</v>
      </c>
      <c r="GG344" s="20">
        <v>0</v>
      </c>
      <c r="GH344" s="20">
        <v>0</v>
      </c>
      <c r="GI344" s="20">
        <v>0</v>
      </c>
      <c r="GJ344" s="20">
        <v>1</v>
      </c>
      <c r="GK344" s="34">
        <f>IF(GA344&lt;&gt;"",((GB344*0.125)+((GC344+GD344+GE344+GF344+GG344)*0.25)+((GH344+GI344+GJ344)*1))/GA344,"")</f>
        <v>0.04</v>
      </c>
      <c r="GL344" s="40">
        <v>45804</v>
      </c>
      <c r="GM344" s="40">
        <v>45807</v>
      </c>
      <c r="GN344" s="20" t="s">
        <v>231</v>
      </c>
      <c r="GO344" s="40">
        <v>45807</v>
      </c>
      <c r="GP344" s="20" t="s">
        <v>232</v>
      </c>
      <c r="GQ344" s="35">
        <v>45814</v>
      </c>
      <c r="HH344" s="34" t="str">
        <f>IF(GX344&lt;&gt;"",((GY344*0.125)+((GZ344+HA344+HB344+HC344+HD344)*0.25)+((HE344+HF344+HG344)*1))/GX344,"")</f>
        <v/>
      </c>
    </row>
    <row r="345" spans="1:216" ht="15" customHeight="1" x14ac:dyDescent="0.35">
      <c r="A345" s="14" t="s">
        <v>2308</v>
      </c>
      <c r="B345" s="12" t="s">
        <v>2309</v>
      </c>
      <c r="C345" s="13">
        <v>43009</v>
      </c>
      <c r="D345" s="13">
        <v>45357</v>
      </c>
      <c r="E345" s="14" t="s">
        <v>214</v>
      </c>
      <c r="F345" s="15" t="s">
        <v>2310</v>
      </c>
      <c r="G345" s="15" t="s">
        <v>2311</v>
      </c>
      <c r="H345" s="14" t="s">
        <v>1688</v>
      </c>
      <c r="I345" s="16">
        <v>60185</v>
      </c>
      <c r="J345" s="17">
        <v>34775</v>
      </c>
      <c r="K345" s="18">
        <f ca="1">IF(A345&lt;&gt;"",RANDBETWEEN(1,2000)," ")</f>
        <v>757</v>
      </c>
      <c r="L345" s="17" cm="1">
        <f t="array" ref="L345">IF(A345&lt;&gt;"",SUMPRODUCT(($E$2:$E$1303="Active") * (FK345 &gt;= $FM$2:$FM$1303) * (FK345 &lt;= $FN$2:$FN$1303) * (FL345 &gt;= $FO$2:$FO$1303) * (FL345 &lt;= $FP$2:$FP$1303)),"")</f>
        <v>8</v>
      </c>
      <c r="M345" s="17" cm="1">
        <f t="array" ref="M345">IF(A345&lt;&gt;"",SUMPRODUCT(($E$2:$E$1303="Active") * (FK345 &gt;= $FQ$2:$FQ$1303) * (FK345 &lt;= $FR$2:$FR$1303) * (FL345 &gt;= $FS$2:$FS$1303) * (FL345 &lt;= $FT$2:$FT$1303)),"")</f>
        <v>14</v>
      </c>
      <c r="N345" s="14" t="s">
        <v>287</v>
      </c>
      <c r="O345" s="14" t="s">
        <v>219</v>
      </c>
      <c r="P345" s="19" t="s">
        <v>519</v>
      </c>
      <c r="Q345" s="14" t="s">
        <v>520</v>
      </c>
      <c r="R345" t="s">
        <v>521</v>
      </c>
      <c r="S345" s="14" t="s">
        <v>223</v>
      </c>
      <c r="T345" s="20" t="s">
        <v>224</v>
      </c>
      <c r="U345" s="21"/>
      <c r="V345" s="22"/>
      <c r="W345" s="22"/>
      <c r="X345" s="22"/>
      <c r="Y345" s="22"/>
      <c r="Z345" s="22"/>
      <c r="AB345" s="43">
        <v>45926.5</v>
      </c>
      <c r="AC345" s="63">
        <v>45931</v>
      </c>
      <c r="AD345" s="25">
        <v>71</v>
      </c>
      <c r="AE345" s="25">
        <v>144</v>
      </c>
      <c r="AF345" s="26">
        <v>160</v>
      </c>
      <c r="AG345" s="20">
        <v>170</v>
      </c>
      <c r="AH345" s="22">
        <v>124</v>
      </c>
      <c r="AI345" s="26">
        <v>102</v>
      </c>
      <c r="AN345" s="27">
        <f>IF(COUNT(DV345,ES345,FJ345,GK345,HH345)&gt;0,AVERAGE(DV345,ES345,FJ345,GK345,HH345),"")</f>
        <v>0.47471590909090911</v>
      </c>
      <c r="AO345" s="28">
        <f>IF((E345&lt;&gt;""),COUNTA(AP345:BW345)+COUNTIF(T345,"No"),"")</f>
        <v>0</v>
      </c>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c r="BO345" s="29"/>
      <c r="BP345" s="29"/>
      <c r="BQ345" s="29"/>
      <c r="BR345" s="29"/>
      <c r="BS345" s="29"/>
      <c r="BT345" s="29"/>
      <c r="BU345" s="29"/>
      <c r="BV345" s="29"/>
      <c r="BW345" s="29"/>
      <c r="BX345" s="30"/>
      <c r="BY345" s="30"/>
      <c r="BZ345" s="14"/>
      <c r="CA345" s="30"/>
      <c r="CB345" s="14" t="s">
        <v>227</v>
      </c>
      <c r="CC345" s="31">
        <v>43992</v>
      </c>
      <c r="CD345" s="32" t="s">
        <v>248</v>
      </c>
      <c r="CE345" s="33" t="s">
        <v>282</v>
      </c>
      <c r="CF345" s="33" t="s">
        <v>247</v>
      </c>
      <c r="CG345" s="29">
        <v>29</v>
      </c>
      <c r="CH345" s="29">
        <v>1</v>
      </c>
      <c r="CI345" s="29">
        <v>1</v>
      </c>
      <c r="CJ345" s="29">
        <v>5</v>
      </c>
      <c r="CK345" s="29">
        <v>0</v>
      </c>
      <c r="CL345" s="29">
        <v>0</v>
      </c>
      <c r="CM345" s="29">
        <v>0</v>
      </c>
      <c r="CN345" s="34">
        <f>IF(CJ345&gt;0,((CK345*0.125)+(CL345*0.25)+(CM345*1))/CJ345,"")</f>
        <v>0</v>
      </c>
      <c r="CO345" s="35">
        <v>44413</v>
      </c>
      <c r="CP345" s="35">
        <v>44414</v>
      </c>
      <c r="CQ345" s="20" t="s">
        <v>507</v>
      </c>
      <c r="CR345" s="35">
        <v>44440</v>
      </c>
      <c r="CS345" s="20" t="s">
        <v>232</v>
      </c>
      <c r="CT345" s="35">
        <v>44418</v>
      </c>
      <c r="CU345" s="35">
        <v>44487</v>
      </c>
      <c r="CV345" s="11" t="s">
        <v>228</v>
      </c>
      <c r="CW345" s="20" t="s">
        <v>233</v>
      </c>
      <c r="CX345" s="11" t="s">
        <v>234</v>
      </c>
      <c r="CY345" s="20">
        <v>81</v>
      </c>
      <c r="CZ345" s="36">
        <v>1</v>
      </c>
      <c r="DA345" s="36">
        <v>1</v>
      </c>
      <c r="DB345" s="36">
        <v>5</v>
      </c>
      <c r="DC345" s="36">
        <v>0</v>
      </c>
      <c r="DD345" s="36">
        <v>1</v>
      </c>
      <c r="DE345" s="36">
        <v>0</v>
      </c>
      <c r="DF345" s="36">
        <v>0</v>
      </c>
      <c r="DG345" s="36">
        <v>1</v>
      </c>
      <c r="DH345" s="37">
        <f>IF(DB345&gt;0,((DC345*0.125)+(DD345*0.25)+(DE345*0.25)+(DF345*1)+(DG345*1))/DB345,"")</f>
        <v>0.25</v>
      </c>
      <c r="DI345" s="35">
        <v>44743</v>
      </c>
      <c r="DJ345" s="20" t="s">
        <v>228</v>
      </c>
      <c r="DK345" s="20" t="s">
        <v>235</v>
      </c>
      <c r="DL345" s="20" t="s">
        <v>234</v>
      </c>
      <c r="DM345" s="20">
        <v>53</v>
      </c>
      <c r="DN345" s="20">
        <v>2</v>
      </c>
      <c r="DO345" s="20">
        <v>2</v>
      </c>
      <c r="DP345" s="20">
        <v>10</v>
      </c>
      <c r="DQ345" s="20">
        <v>0</v>
      </c>
      <c r="DR345" s="20">
        <v>0</v>
      </c>
      <c r="DS345" s="20">
        <v>2</v>
      </c>
      <c r="DT345" s="20">
        <v>0</v>
      </c>
      <c r="DU345" s="20">
        <v>2</v>
      </c>
      <c r="DV345" s="49" cm="1">
        <f t="array" ref="DV345">IF(AND(DI345:DP345&lt;&gt;""),((DQ345*0.125)+(DR345*0.25)+(DS345*0.25)+(DT345*1)+(DU345*1))/DP345,"")</f>
        <v>0.25</v>
      </c>
      <c r="DW345" s="35">
        <v>45460</v>
      </c>
      <c r="DX345" s="35">
        <v>45488</v>
      </c>
      <c r="DY345" s="20" t="s">
        <v>237</v>
      </c>
      <c r="DZ345" s="35">
        <v>45488</v>
      </c>
      <c r="EA345" s="35" t="s">
        <v>232</v>
      </c>
      <c r="EB345" s="38">
        <v>45499</v>
      </c>
      <c r="EC345" s="35">
        <v>45222</v>
      </c>
      <c r="ED345" s="20" t="s">
        <v>248</v>
      </c>
      <c r="EE345" s="20" t="s">
        <v>247</v>
      </c>
      <c r="EF345" s="20">
        <v>105</v>
      </c>
      <c r="EG345" s="20">
        <v>3</v>
      </c>
      <c r="EH345" s="20">
        <v>3</v>
      </c>
      <c r="EI345" s="20">
        <v>11</v>
      </c>
      <c r="EJ345" s="20">
        <v>0</v>
      </c>
      <c r="EK345" s="20">
        <v>0</v>
      </c>
      <c r="EL345" s="20">
        <v>0</v>
      </c>
      <c r="EM345" s="20">
        <v>1</v>
      </c>
      <c r="EN345" s="20">
        <v>0</v>
      </c>
      <c r="EO345" s="20">
        <v>0</v>
      </c>
      <c r="EP345" s="20">
        <v>0</v>
      </c>
      <c r="EQ345" s="20">
        <v>1</v>
      </c>
      <c r="ER345" s="20">
        <v>3</v>
      </c>
      <c r="ES345" s="46">
        <f>IF(EI345&lt;&gt;"",((EJ345*0.125)+((EK345+EL345+EM345+EN345+EO345)*0.25)+((EP345+EQ345+ER345)*1))/EI345,"")</f>
        <v>0.38636363636363635</v>
      </c>
      <c r="ET345" s="35">
        <v>45352</v>
      </c>
      <c r="EU345" s="20" t="s">
        <v>248</v>
      </c>
      <c r="EV345" s="20" t="s">
        <v>247</v>
      </c>
      <c r="EW345" s="20">
        <v>68</v>
      </c>
      <c r="EX345" s="20">
        <v>2</v>
      </c>
      <c r="EY345" s="20">
        <v>1</v>
      </c>
      <c r="EZ345" s="28">
        <v>5</v>
      </c>
      <c r="FA345" s="20">
        <v>0</v>
      </c>
      <c r="FB345" s="20">
        <v>0</v>
      </c>
      <c r="FC345" s="20">
        <v>0</v>
      </c>
      <c r="FD345" s="20">
        <v>0</v>
      </c>
      <c r="FE345" s="20">
        <v>0</v>
      </c>
      <c r="FF345" s="20">
        <v>0</v>
      </c>
      <c r="FG345" s="20">
        <v>0</v>
      </c>
      <c r="FH345" s="20">
        <v>3</v>
      </c>
      <c r="FI345" s="20">
        <v>3</v>
      </c>
      <c r="FJ345" s="46">
        <f>IF(EZ345&lt;&gt;"",((FA345*0.125)+((FB345+FC345+FD345+FE345+FF345)*0.25)+((FG345+FH345+FI345)*1))/EZ345,"")</f>
        <v>1.2</v>
      </c>
      <c r="FK345" s="39">
        <v>41.896120000000003</v>
      </c>
      <c r="FL345" s="39">
        <v>-88.212408999999994</v>
      </c>
      <c r="FM345" s="39">
        <v>41.534294576177871</v>
      </c>
      <c r="FN345" s="39">
        <v>42.257945423822136</v>
      </c>
      <c r="FO345" s="39">
        <v>-88.698500399624479</v>
      </c>
      <c r="FP345" s="39">
        <v>-87.726317600375509</v>
      </c>
      <c r="FQ345" s="39">
        <v>41.172469152355738</v>
      </c>
      <c r="FR345" s="39">
        <v>42.619770847644268</v>
      </c>
      <c r="FS345" s="39">
        <v>-89.184591799248963</v>
      </c>
      <c r="FT345" s="39">
        <v>-87.240226200751025</v>
      </c>
      <c r="FU345" s="35">
        <v>45688</v>
      </c>
      <c r="FV345" s="20" t="s">
        <v>248</v>
      </c>
      <c r="FW345" s="20" t="s">
        <v>247</v>
      </c>
      <c r="FX345" s="20">
        <v>97</v>
      </c>
      <c r="FY345" s="20">
        <v>2</v>
      </c>
      <c r="FZ345" s="20">
        <v>2</v>
      </c>
      <c r="GA345" s="20">
        <v>8</v>
      </c>
      <c r="GB345" s="20">
        <v>0</v>
      </c>
      <c r="GC345" s="20">
        <v>2</v>
      </c>
      <c r="GD345" s="20">
        <v>0</v>
      </c>
      <c r="GE345" s="20">
        <v>0</v>
      </c>
      <c r="GF345" s="20">
        <v>0</v>
      </c>
      <c r="GG345" s="20">
        <v>0</v>
      </c>
      <c r="GH345" s="20">
        <v>0</v>
      </c>
      <c r="GI345" s="20">
        <v>0</v>
      </c>
      <c r="GJ345" s="20">
        <v>0</v>
      </c>
      <c r="GK345" s="34">
        <f>IF(GA345&lt;&gt;"",((GB345*0.125)+((GC345+GD345+GE345+GF345+GG345)*0.25)+((GH345+GI345+GJ345)*1))/GA345,"")</f>
        <v>6.25E-2</v>
      </c>
      <c r="GP345" s="20" t="s">
        <v>232</v>
      </c>
      <c r="HH345" s="34" t="str">
        <f>IF(GX345&lt;&gt;"",((GY345*0.125)+((GZ345+HA345+HB345+HC345+HD345)*0.25)+((HE345+HF345+HG345)*1))/GX345,"")</f>
        <v/>
      </c>
    </row>
    <row r="346" spans="1:216" ht="15" customHeight="1" x14ac:dyDescent="0.35">
      <c r="A346" s="11" t="s">
        <v>2312</v>
      </c>
      <c r="B346" s="12" t="s">
        <v>2313</v>
      </c>
      <c r="C346" s="13">
        <v>43009</v>
      </c>
      <c r="D346" s="13">
        <v>45912</v>
      </c>
      <c r="E346" s="14" t="s">
        <v>214</v>
      </c>
      <c r="F346" s="15" t="s">
        <v>2314</v>
      </c>
      <c r="G346" s="15" t="s">
        <v>2311</v>
      </c>
      <c r="H346" s="14" t="s">
        <v>1688</v>
      </c>
      <c r="I346" s="16">
        <v>60185</v>
      </c>
      <c r="J346" s="17">
        <v>34775</v>
      </c>
      <c r="K346" s="18">
        <f ca="1">IF(A346&lt;&gt;"",RANDBETWEEN(1,2000)," ")</f>
        <v>1959</v>
      </c>
      <c r="L346" s="17" cm="1">
        <f t="array" ref="L346">IF(A346&lt;&gt;"",SUMPRODUCT(($E$2:$E$1303="Active") * (FK346 &gt;= $FM$2:$FM$1303) * (FK346 &lt;= $FN$2:$FN$1303) * (FL346 &gt;= $FO$2:$FO$1303) * (FL346 &lt;= $FP$2:$FP$1303)),"")</f>
        <v>8</v>
      </c>
      <c r="M346" s="17" cm="1">
        <f t="array" ref="M346">IF(A346&lt;&gt;"",SUMPRODUCT(($E$2:$E$1303="Active") * (FK346 &gt;= $FQ$2:$FQ$1303) * (FK346 &lt;= $FR$2:$FR$1303) * (FL346 &gt;= $FS$2:$FS$1303) * (FL346 &lt;= $FT$2:$FT$1303)),"")</f>
        <v>14</v>
      </c>
      <c r="N346" s="14" t="s">
        <v>287</v>
      </c>
      <c r="O346" s="14" t="s">
        <v>219</v>
      </c>
      <c r="P346" s="15" t="s">
        <v>2315</v>
      </c>
      <c r="Q346" s="14" t="s">
        <v>2316</v>
      </c>
      <c r="R346" t="s">
        <v>2317</v>
      </c>
      <c r="S346" s="14" t="s">
        <v>223</v>
      </c>
      <c r="T346" s="20" t="s">
        <v>224</v>
      </c>
      <c r="U346" s="21"/>
      <c r="V346" s="22"/>
      <c r="W346" s="22"/>
      <c r="X346" s="22"/>
      <c r="Y346" s="22"/>
      <c r="Z346" s="22"/>
      <c r="AB346" s="43">
        <v>45987.541666666664</v>
      </c>
      <c r="AC346" s="63">
        <v>45931</v>
      </c>
      <c r="AD346" s="25">
        <v>123</v>
      </c>
      <c r="AE346" s="25">
        <v>34</v>
      </c>
      <c r="AF346" s="26">
        <v>41</v>
      </c>
      <c r="AG346" s="20">
        <v>103</v>
      </c>
      <c r="AH346" s="22">
        <v>160</v>
      </c>
      <c r="AI346" s="26">
        <v>150</v>
      </c>
      <c r="AN346" s="27">
        <f>IF(COUNT(DV346,ES346,FJ346,GK346,HH346)&gt;0,AVERAGE(DV346,ES346,FJ346,GK346,HH346),"")</f>
        <v>0.22142857142857145</v>
      </c>
      <c r="AO346" s="28">
        <f>IF((E346&lt;&gt;""),COUNTA(AP346:BW346)+COUNTIF(T346,"No"),"")</f>
        <v>0</v>
      </c>
      <c r="AP346" s="29"/>
      <c r="AQ346" s="29"/>
      <c r="AR346" s="29"/>
      <c r="AS346" s="29"/>
      <c r="AT346" s="29"/>
      <c r="AU346" s="29"/>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29"/>
      <c r="BR346" s="29"/>
      <c r="BS346" s="29"/>
      <c r="BT346" s="29"/>
      <c r="BU346" s="29"/>
      <c r="BV346" s="29"/>
      <c r="BW346" s="29"/>
      <c r="BX346" s="30">
        <v>44050</v>
      </c>
      <c r="BY346" s="30">
        <v>44061</v>
      </c>
      <c r="BZ346" s="14" t="s">
        <v>226</v>
      </c>
      <c r="CA346" s="30">
        <v>44062</v>
      </c>
      <c r="CB346" s="14" t="s">
        <v>227</v>
      </c>
      <c r="CC346" s="31">
        <v>43951</v>
      </c>
      <c r="CD346" s="32" t="s">
        <v>228</v>
      </c>
      <c r="CE346" s="33" t="s">
        <v>282</v>
      </c>
      <c r="CF346" s="33" t="s">
        <v>247</v>
      </c>
      <c r="CG346" s="29">
        <v>126</v>
      </c>
      <c r="CH346" s="29">
        <v>3</v>
      </c>
      <c r="CI346" s="29">
        <v>3</v>
      </c>
      <c r="CJ346" s="29">
        <v>14</v>
      </c>
      <c r="CK346" s="29">
        <v>1</v>
      </c>
      <c r="CL346" s="29">
        <v>1</v>
      </c>
      <c r="CM346" s="29">
        <v>0</v>
      </c>
      <c r="CN346" s="34">
        <f>IF(CJ346&gt;0,((CK346*0.125)+(CL346*0.25)+(CM346*1))/CJ346,"")</f>
        <v>2.6785714285714284E-2</v>
      </c>
      <c r="CO346" s="35">
        <v>44413</v>
      </c>
      <c r="CP346" s="35">
        <v>44414</v>
      </c>
      <c r="CQ346" s="20" t="s">
        <v>507</v>
      </c>
      <c r="CR346" s="35">
        <v>44440</v>
      </c>
      <c r="CS346" s="20" t="s">
        <v>232</v>
      </c>
      <c r="CT346" s="35">
        <v>44418</v>
      </c>
      <c r="CU346" s="35">
        <v>44496</v>
      </c>
      <c r="CV346" s="20" t="s">
        <v>226</v>
      </c>
      <c r="CW346" s="20" t="s">
        <v>233</v>
      </c>
      <c r="CX346" s="11" t="s">
        <v>234</v>
      </c>
      <c r="CY346" s="20">
        <v>25</v>
      </c>
      <c r="CZ346" s="36">
        <v>1</v>
      </c>
      <c r="DA346" s="36">
        <v>1</v>
      </c>
      <c r="DB346" s="36">
        <v>5</v>
      </c>
      <c r="DC346" s="36">
        <v>0</v>
      </c>
      <c r="DD346" s="36">
        <v>0</v>
      </c>
      <c r="DE346" s="36">
        <v>0</v>
      </c>
      <c r="DF346" s="36">
        <v>0</v>
      </c>
      <c r="DG346" s="36">
        <v>0</v>
      </c>
      <c r="DH346" s="37">
        <f>IF(DB346&gt;0,((DC346*0.125)+(DD346*0.25)+(DE346*0.25)+(DF346*1)+(DG346*1))/DB346,"")</f>
        <v>0</v>
      </c>
      <c r="DI346" s="35">
        <v>44835</v>
      </c>
      <c r="DJ346" s="20" t="s">
        <v>228</v>
      </c>
      <c r="DK346" s="20" t="s">
        <v>235</v>
      </c>
      <c r="DL346" s="20" t="s">
        <v>234</v>
      </c>
      <c r="DM346" s="20">
        <v>7</v>
      </c>
      <c r="DN346" s="20">
        <v>2</v>
      </c>
      <c r="DO346" s="20">
        <v>2</v>
      </c>
      <c r="DP346" s="20">
        <v>7</v>
      </c>
      <c r="DQ346" s="20">
        <v>0</v>
      </c>
      <c r="DR346" s="20">
        <v>0</v>
      </c>
      <c r="DS346" s="20">
        <v>0</v>
      </c>
      <c r="DT346" s="20">
        <v>0</v>
      </c>
      <c r="DU346" s="20">
        <v>0</v>
      </c>
      <c r="DV346" s="37" cm="1">
        <f t="array" ref="DV346">IF(AND(DI346:DP346&lt;&gt;""),((DQ346*0.125)+(DR346*0.25)+(DS346*0.25)+(DT346*1)+(DU346*1))/DP346,"")</f>
        <v>0</v>
      </c>
      <c r="DW346" s="35">
        <v>45460</v>
      </c>
      <c r="DX346" s="35">
        <v>45488</v>
      </c>
      <c r="DY346" s="20" t="s">
        <v>237</v>
      </c>
      <c r="DZ346" s="35">
        <v>45488</v>
      </c>
      <c r="EA346" s="35" t="s">
        <v>232</v>
      </c>
      <c r="EB346" s="38">
        <v>45499</v>
      </c>
      <c r="EC346" s="35">
        <v>45265</v>
      </c>
      <c r="ED346" s="20" t="s">
        <v>228</v>
      </c>
      <c r="EE346" s="20" t="s">
        <v>247</v>
      </c>
      <c r="EF346" s="20">
        <v>34</v>
      </c>
      <c r="EG346" s="20">
        <v>1</v>
      </c>
      <c r="EH346" s="20">
        <v>1</v>
      </c>
      <c r="EI346" s="20">
        <v>5</v>
      </c>
      <c r="EJ346" s="20">
        <v>0</v>
      </c>
      <c r="EK346" s="20">
        <v>0</v>
      </c>
      <c r="EL346" s="20">
        <v>0</v>
      </c>
      <c r="EM346" s="20">
        <v>0</v>
      </c>
      <c r="EN346" s="20">
        <v>0</v>
      </c>
      <c r="EO346" s="20">
        <v>0</v>
      </c>
      <c r="EP346" s="20">
        <v>0</v>
      </c>
      <c r="EQ346" s="20">
        <v>1</v>
      </c>
      <c r="ER346" s="20">
        <v>1</v>
      </c>
      <c r="ES346" s="46">
        <f>IF(EI346&lt;&gt;"",((EJ346*0.125)+((EK346+EL346+EM346+EN346+EO346)*0.25)+((EP346+EQ346+ER346)*1))/EI346,"")</f>
        <v>0.4</v>
      </c>
      <c r="ET346" s="35">
        <v>45350</v>
      </c>
      <c r="EU346" s="20" t="s">
        <v>248</v>
      </c>
      <c r="EV346" s="20" t="s">
        <v>247</v>
      </c>
      <c r="EW346" s="20">
        <v>59</v>
      </c>
      <c r="EX346" s="20">
        <v>2</v>
      </c>
      <c r="EY346" s="20">
        <v>2</v>
      </c>
      <c r="EZ346" s="28">
        <v>5</v>
      </c>
      <c r="FA346" s="20">
        <v>0</v>
      </c>
      <c r="FB346" s="20">
        <v>0</v>
      </c>
      <c r="FC346" s="20">
        <v>0</v>
      </c>
      <c r="FD346" s="20">
        <v>0</v>
      </c>
      <c r="FE346" s="20">
        <v>0</v>
      </c>
      <c r="FF346" s="20">
        <v>0</v>
      </c>
      <c r="FG346" s="20">
        <v>1</v>
      </c>
      <c r="FH346" s="20">
        <v>0</v>
      </c>
      <c r="FI346" s="20">
        <v>0</v>
      </c>
      <c r="FJ346" s="34">
        <f>IF(EZ346&lt;&gt;"",((FA346*0.125)+((FB346+FC346+FD346+FE346+FF346)*0.25)+((FG346+FH346+FI346)*1))/EZ346,"")</f>
        <v>0.2</v>
      </c>
      <c r="FK346" s="39">
        <v>41.896120000000003</v>
      </c>
      <c r="FL346" s="39">
        <v>-88.212408999999994</v>
      </c>
      <c r="FM346" s="39">
        <v>41.534294576177871</v>
      </c>
      <c r="FN346" s="39">
        <v>42.257945423822136</v>
      </c>
      <c r="FO346" s="39">
        <v>-88.698500399624479</v>
      </c>
      <c r="FP346" s="39">
        <v>-87.726317600375509</v>
      </c>
      <c r="FQ346" s="39">
        <v>41.172469152355738</v>
      </c>
      <c r="FR346" s="39">
        <v>42.619770847644268</v>
      </c>
      <c r="FS346" s="39">
        <v>-89.184591799248963</v>
      </c>
      <c r="FT346" s="39">
        <v>-87.240226200751025</v>
      </c>
      <c r="FU346" s="35">
        <v>45904</v>
      </c>
      <c r="FV346" s="20" t="s">
        <v>248</v>
      </c>
      <c r="FW346" s="20" t="s">
        <v>295</v>
      </c>
      <c r="FX346" s="20">
        <v>90</v>
      </c>
      <c r="FY346" s="20">
        <v>2</v>
      </c>
      <c r="FZ346" s="20">
        <v>2</v>
      </c>
      <c r="GA346" s="20">
        <v>7</v>
      </c>
      <c r="GB346" s="20">
        <v>0</v>
      </c>
      <c r="GC346" s="20">
        <v>0</v>
      </c>
      <c r="GD346" s="20">
        <v>0</v>
      </c>
      <c r="GE346" s="20">
        <v>0</v>
      </c>
      <c r="GF346" s="20">
        <v>0</v>
      </c>
      <c r="GG346" s="20">
        <v>0</v>
      </c>
      <c r="GH346" s="20">
        <v>0</v>
      </c>
      <c r="GI346" s="20">
        <v>1</v>
      </c>
      <c r="GJ346" s="20">
        <v>1</v>
      </c>
      <c r="GK346" s="46">
        <f>IF(GA346&lt;&gt;"",((GB346*0.125)+((GC346+GD346+GE346+GF346+GG346)*0.25)+((GH346+GI346+GJ346)*1))/GA346,"")</f>
        <v>0.2857142857142857</v>
      </c>
      <c r="GP346" s="20" t="s">
        <v>232</v>
      </c>
      <c r="HH346" s="41" t="str">
        <f>IF(GX346&lt;&gt;"",((GY346*0.125)+((GZ346+HA346+HB346+HC346+HD346)*0.25)+((HE346+HF346+HG346)*1))/GX346,"")</f>
        <v/>
      </c>
    </row>
    <row r="347" spans="1:216" ht="15" customHeight="1" x14ac:dyDescent="0.35">
      <c r="A347" s="11" t="s">
        <v>2318</v>
      </c>
      <c r="B347" s="12" t="s">
        <v>2319</v>
      </c>
      <c r="C347" s="13">
        <v>43009</v>
      </c>
      <c r="D347" s="13">
        <v>43987</v>
      </c>
      <c r="E347" s="14" t="s">
        <v>214</v>
      </c>
      <c r="F347" s="15" t="s">
        <v>2320</v>
      </c>
      <c r="G347" s="15" t="s">
        <v>2321</v>
      </c>
      <c r="H347" s="14" t="s">
        <v>1688</v>
      </c>
      <c r="I347" s="16">
        <v>60554</v>
      </c>
      <c r="J347" s="17">
        <v>12049</v>
      </c>
      <c r="K347" s="18">
        <f ca="1">IF(A347&lt;&gt;"",RANDBETWEEN(1,2000)," ")</f>
        <v>1021</v>
      </c>
      <c r="L347" s="17" cm="1">
        <f t="array" ref="L347">IF(A347&lt;&gt;"",SUMPRODUCT(($E$2:$E$1303="Active") * (FK347 &gt;= $FM$2:$FM$1303) * (FK347 &lt;= $FN$2:$FN$1303) * (FL347 &gt;= $FO$2:$FO$1303) * (FL347 &lt;= $FP$2:$FP$1303)),"")</f>
        <v>7</v>
      </c>
      <c r="M347" s="17" cm="1">
        <f t="array" ref="M347">IF(A347&lt;&gt;"",SUMPRODUCT(($E$2:$E$1303="Active") * (FK347 &gt;= $FQ$2:$FQ$1303) * (FK347 &lt;= $FR$2:$FR$1303) * (FL347 &gt;= $FS$2:$FS$1303) * (FL347 &lt;= $FT$2:$FT$1303)),"")</f>
        <v>13</v>
      </c>
      <c r="N347" s="14" t="s">
        <v>287</v>
      </c>
      <c r="O347" s="14" t="s">
        <v>219</v>
      </c>
      <c r="P347" s="15" t="s">
        <v>2322</v>
      </c>
      <c r="Q347" s="14" t="s">
        <v>2323</v>
      </c>
      <c r="R347" s="15" t="s">
        <v>2324</v>
      </c>
      <c r="S347" s="14" t="s">
        <v>223</v>
      </c>
      <c r="T347" s="20" t="s">
        <v>224</v>
      </c>
      <c r="U347" s="21"/>
      <c r="V347" s="22"/>
      <c r="W347" s="22"/>
      <c r="X347" s="22"/>
      <c r="Y347" s="22"/>
      <c r="Z347" s="22"/>
      <c r="AB347" s="43">
        <v>46009.479166666664</v>
      </c>
      <c r="AC347" s="63">
        <v>45931</v>
      </c>
      <c r="AD347" s="25">
        <v>259</v>
      </c>
      <c r="AE347" s="25">
        <v>239</v>
      </c>
      <c r="AF347" s="26">
        <v>177</v>
      </c>
      <c r="AG347" s="20">
        <v>156</v>
      </c>
      <c r="AH347" s="22">
        <v>128</v>
      </c>
      <c r="AI347" s="26">
        <v>205</v>
      </c>
      <c r="AN347" s="27">
        <f>IF(COUNT(DV347,ES347,FJ347,GK347,HH347)&gt;0,AVERAGE(DV347,ES347,FJ347,GK347,HH347),"")</f>
        <v>6.5517241379310337E-2</v>
      </c>
      <c r="AO347" s="28">
        <f>IF((E347&lt;&gt;""),COUNTA(AP347:BW347)+COUNTIF(T347,"No"),"")</f>
        <v>0</v>
      </c>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c r="BO347" s="29"/>
      <c r="BP347" s="29"/>
      <c r="BQ347" s="29"/>
      <c r="BR347" s="29"/>
      <c r="BS347" s="29"/>
      <c r="BT347" s="29"/>
      <c r="BU347" s="29"/>
      <c r="BV347" s="29"/>
      <c r="BW347" s="29"/>
      <c r="BX347" s="30">
        <v>44050</v>
      </c>
      <c r="BY347" s="30">
        <v>44061</v>
      </c>
      <c r="BZ347" s="14" t="s">
        <v>226</v>
      </c>
      <c r="CA347" s="30">
        <v>44062</v>
      </c>
      <c r="CB347" s="14" t="s">
        <v>227</v>
      </c>
      <c r="CC347" s="31">
        <v>43969</v>
      </c>
      <c r="CD347" s="32" t="s">
        <v>226</v>
      </c>
      <c r="CE347" s="33" t="s">
        <v>282</v>
      </c>
      <c r="CF347" s="33" t="s">
        <v>247</v>
      </c>
      <c r="CG347" s="29">
        <v>56</v>
      </c>
      <c r="CH347" s="29">
        <v>1</v>
      </c>
      <c r="CI347" s="29">
        <v>1</v>
      </c>
      <c r="CJ347" s="29">
        <v>5</v>
      </c>
      <c r="CK347" s="29">
        <v>0</v>
      </c>
      <c r="CL347" s="29">
        <v>1</v>
      </c>
      <c r="CM347" s="29">
        <v>2</v>
      </c>
      <c r="CN347" s="53">
        <f>IF(CJ347&gt;0,((CK347*0.125)+(CL347*0.25)+(CM347*1))/CJ347,"")</f>
        <v>0.45</v>
      </c>
      <c r="CO347" s="35">
        <v>44413</v>
      </c>
      <c r="CP347" s="35">
        <v>44414</v>
      </c>
      <c r="CQ347" s="20" t="s">
        <v>507</v>
      </c>
      <c r="CR347" s="35">
        <v>44440</v>
      </c>
      <c r="CS347" s="20" t="s">
        <v>232</v>
      </c>
      <c r="CT347" s="35">
        <v>44418</v>
      </c>
      <c r="CU347" s="35">
        <v>44258</v>
      </c>
      <c r="CV347" s="11" t="s">
        <v>228</v>
      </c>
      <c r="CW347" s="11" t="s">
        <v>293</v>
      </c>
      <c r="CX347" s="11" t="s">
        <v>247</v>
      </c>
      <c r="CY347" s="20">
        <v>140</v>
      </c>
      <c r="CZ347" s="36">
        <v>3</v>
      </c>
      <c r="DA347" s="36">
        <v>3</v>
      </c>
      <c r="DB347" s="36">
        <v>15</v>
      </c>
      <c r="DC347" s="36">
        <v>0</v>
      </c>
      <c r="DD347" s="36">
        <v>0</v>
      </c>
      <c r="DE347" s="36">
        <v>1</v>
      </c>
      <c r="DF347" s="36">
        <v>2</v>
      </c>
      <c r="DG347" s="36">
        <v>2</v>
      </c>
      <c r="DH347" s="37">
        <f>IF(DB347&gt;0,((DC347*0.125)+(DD347*0.25)+(DE347*0.25)+(DF347*1)+(DG347*1))/DB347,"")</f>
        <v>0.28333333333333333</v>
      </c>
      <c r="DI347" s="35">
        <v>44774</v>
      </c>
      <c r="DJ347" s="20" t="s">
        <v>228</v>
      </c>
      <c r="DK347" s="20" t="s">
        <v>235</v>
      </c>
      <c r="DL347" s="20" t="s">
        <v>234</v>
      </c>
      <c r="DM347" s="20">
        <v>70</v>
      </c>
      <c r="DN347" s="20">
        <v>4</v>
      </c>
      <c r="DO347" s="20">
        <v>4</v>
      </c>
      <c r="DP347" s="20">
        <v>20</v>
      </c>
      <c r="DQ347" s="20">
        <v>0</v>
      </c>
      <c r="DR347" s="20">
        <v>0</v>
      </c>
      <c r="DS347" s="20">
        <v>0</v>
      </c>
      <c r="DT347" s="20">
        <v>1</v>
      </c>
      <c r="DU347" s="20">
        <v>2</v>
      </c>
      <c r="DV347" s="37" cm="1">
        <f t="array" ref="DV347">IF(AND(DI347:DP347&lt;&gt;""),((DQ347*0.125)+(DR347*0.25)+(DS347*0.25)+(DT347*1)+(DU347*1))/DP347,"")</f>
        <v>0.15</v>
      </c>
      <c r="DW347" s="35">
        <v>45460</v>
      </c>
      <c r="DX347" s="35">
        <v>45488</v>
      </c>
      <c r="DY347" s="20" t="s">
        <v>237</v>
      </c>
      <c r="DZ347" s="35">
        <v>45488</v>
      </c>
      <c r="EA347" s="35" t="s">
        <v>232</v>
      </c>
      <c r="EB347" s="38">
        <v>45499</v>
      </c>
      <c r="EC347" s="35">
        <v>45245</v>
      </c>
      <c r="ED347" s="20" t="s">
        <v>248</v>
      </c>
      <c r="EE347" s="20" t="s">
        <v>247</v>
      </c>
      <c r="EF347" s="20">
        <v>107</v>
      </c>
      <c r="EG347" s="20">
        <v>6</v>
      </c>
      <c r="EH347" s="20">
        <v>6</v>
      </c>
      <c r="EI347" s="20">
        <v>29</v>
      </c>
      <c r="EJ347" s="20">
        <v>0</v>
      </c>
      <c r="EK347" s="20">
        <v>0</v>
      </c>
      <c r="EL347" s="20">
        <v>0</v>
      </c>
      <c r="EM347" s="20">
        <v>1</v>
      </c>
      <c r="EN347" s="20">
        <v>0</v>
      </c>
      <c r="EO347" s="20">
        <v>0</v>
      </c>
      <c r="EP347" s="20">
        <v>3</v>
      </c>
      <c r="EQ347" s="20">
        <v>0</v>
      </c>
      <c r="ER347" s="20">
        <v>0</v>
      </c>
      <c r="ES347" s="34">
        <f>IF(EI347&lt;&gt;"",((EJ347*0.125)+((EK347+EL347+EM347+EN347+EO347)*0.25)+((EP347+EQ347+ER347)*1))/EI347,"")</f>
        <v>0.11206896551724138</v>
      </c>
      <c r="ET347" s="35">
        <v>45421</v>
      </c>
      <c r="EU347" s="20" t="s">
        <v>248</v>
      </c>
      <c r="EV347" s="20" t="s">
        <v>247</v>
      </c>
      <c r="EW347" s="20">
        <v>73</v>
      </c>
      <c r="EX347" s="20">
        <v>5</v>
      </c>
      <c r="EY347" s="20">
        <v>5</v>
      </c>
      <c r="EZ347" s="28">
        <v>8</v>
      </c>
      <c r="FA347" s="20">
        <v>0</v>
      </c>
      <c r="FB347" s="20">
        <v>0</v>
      </c>
      <c r="FC347" s="20">
        <v>0</v>
      </c>
      <c r="FD347" s="20">
        <v>0</v>
      </c>
      <c r="FE347" s="20">
        <v>0</v>
      </c>
      <c r="FF347" s="20">
        <v>0</v>
      </c>
      <c r="FG347" s="20">
        <v>0</v>
      </c>
      <c r="FH347" s="20">
        <v>0</v>
      </c>
      <c r="FI347" s="20">
        <v>0</v>
      </c>
      <c r="FJ347" s="34">
        <f>IF(EZ347&lt;&gt;"",((FA347*0.125)+((FB347+FC347+FD347+FE347+FF347)*0.25)+((FG347+FH347+FI347)*1))/EZ347,"")</f>
        <v>0</v>
      </c>
      <c r="FK347" s="39">
        <v>41.776223999999999</v>
      </c>
      <c r="FL347" s="39">
        <v>-88.462935999999999</v>
      </c>
      <c r="FM347" s="39">
        <v>41.414398576177867</v>
      </c>
      <c r="FN347" s="39">
        <v>42.138049423822132</v>
      </c>
      <c r="FO347" s="39">
        <v>-88.94811762680942</v>
      </c>
      <c r="FP347" s="39">
        <v>-87.977754373190578</v>
      </c>
      <c r="FQ347" s="39">
        <v>41.052573152355734</v>
      </c>
      <c r="FR347" s="39">
        <v>42.499874847644264</v>
      </c>
      <c r="FS347" s="39">
        <v>-89.433299253618841</v>
      </c>
      <c r="FT347" s="39">
        <v>-87.492572746381157</v>
      </c>
      <c r="FU347" s="35">
        <v>45775</v>
      </c>
      <c r="FV347" s="20" t="s">
        <v>248</v>
      </c>
      <c r="FW347" s="20" t="s">
        <v>258</v>
      </c>
      <c r="FX347" s="20">
        <v>62</v>
      </c>
      <c r="FY347" s="20">
        <v>1</v>
      </c>
      <c r="FZ347" s="20">
        <v>1</v>
      </c>
      <c r="GA347" s="20">
        <v>5</v>
      </c>
      <c r="GB347" s="20">
        <v>0</v>
      </c>
      <c r="GC347" s="20">
        <v>0</v>
      </c>
      <c r="GD347" s="20">
        <v>0</v>
      </c>
      <c r="GE347" s="20">
        <v>0</v>
      </c>
      <c r="GF347" s="20">
        <v>0</v>
      </c>
      <c r="GG347" s="20">
        <v>0</v>
      </c>
      <c r="GH347" s="20">
        <v>0</v>
      </c>
      <c r="GI347" s="20">
        <v>0</v>
      </c>
      <c r="GJ347" s="20">
        <v>0</v>
      </c>
      <c r="GK347" s="34">
        <v>0</v>
      </c>
      <c r="GP347" s="20" t="s">
        <v>232</v>
      </c>
      <c r="HH347" s="34" t="str">
        <f>IF(GX347&lt;&gt;"",((GY347*0.125)+((GZ347+HA347+HB347+HC347+HD347)*0.25)+((HE347+HF347+HG347)*1))/GX347,"")</f>
        <v/>
      </c>
    </row>
    <row r="348" spans="1:216" ht="15" customHeight="1" x14ac:dyDescent="0.35">
      <c r="A348" s="11" t="s">
        <v>2325</v>
      </c>
      <c r="B348" s="12" t="s">
        <v>2326</v>
      </c>
      <c r="C348" s="13">
        <v>43009</v>
      </c>
      <c r="D348" s="13"/>
      <c r="E348" s="14" t="s">
        <v>214</v>
      </c>
      <c r="F348" s="15" t="s">
        <v>2327</v>
      </c>
      <c r="G348" s="15" t="s">
        <v>2328</v>
      </c>
      <c r="H348" s="14" t="s">
        <v>1688</v>
      </c>
      <c r="I348" s="16">
        <v>60490</v>
      </c>
      <c r="J348" s="17">
        <v>21907</v>
      </c>
      <c r="K348" s="18">
        <f ca="1">IF(A348&lt;&gt;"",RANDBETWEEN(1,2000)," ")</f>
        <v>1852</v>
      </c>
      <c r="L348" s="17" cm="1">
        <f t="array" ref="L348">IF(A348&lt;&gt;"",SUMPRODUCT(($E$2:$E$1303="Active") * (FK348 &gt;= $FM$2:$FM$1303) * (FK348 &lt;= $FN$2:$FN$1303) * (FL348 &gt;= $FO$2:$FO$1303) * (FL348 &lt;= $FP$2:$FP$1303)),"")</f>
        <v>7</v>
      </c>
      <c r="M348" s="17" cm="1">
        <f t="array" ref="M348">IF(A348&lt;&gt;"",SUMPRODUCT(($E$2:$E$1303="Active") * (FK348 &gt;= $FQ$2:$FQ$1303) * (FK348 &lt;= $FR$2:$FR$1303) * (FL348 &gt;= $FS$2:$FS$1303) * (FL348 &lt;= $FT$2:$FT$1303)),"")</f>
        <v>13</v>
      </c>
      <c r="N348" s="14" t="s">
        <v>287</v>
      </c>
      <c r="O348" s="14" t="s">
        <v>219</v>
      </c>
      <c r="P348" s="15" t="s">
        <v>2329</v>
      </c>
      <c r="Q348" s="14" t="s">
        <v>2330</v>
      </c>
      <c r="R348" s="15" t="s">
        <v>2331</v>
      </c>
      <c r="S348" s="14" t="s">
        <v>224</v>
      </c>
      <c r="T348" s="20" t="s">
        <v>224</v>
      </c>
      <c r="U348" s="21"/>
      <c r="V348" s="22"/>
      <c r="W348" s="22"/>
      <c r="X348" s="22"/>
      <c r="Y348" s="22"/>
      <c r="Z348" s="22"/>
      <c r="AA348" s="22" t="s">
        <v>542</v>
      </c>
      <c r="AB348" s="43">
        <v>46021.604166666664</v>
      </c>
      <c r="AC348" s="63">
        <v>45931</v>
      </c>
      <c r="AD348" s="25">
        <v>401</v>
      </c>
      <c r="AE348" s="25">
        <v>363</v>
      </c>
      <c r="AF348" s="26">
        <v>284</v>
      </c>
      <c r="AG348" s="20">
        <v>291</v>
      </c>
      <c r="AH348" s="22">
        <v>344</v>
      </c>
      <c r="AI348" s="26">
        <v>449</v>
      </c>
      <c r="AN348" s="27">
        <f>IF(COUNT(DV348,ES348,FJ348,GK348,HH348)&gt;0,AVERAGE(DV348,ES348,FJ348,GK348,HH348),"")</f>
        <v>7.857142857142857E-2</v>
      </c>
      <c r="AO348" s="28">
        <f>IF((E348&lt;&gt;""),COUNTA(AP348:BW348)+COUNTIF(T348,"No"),"")</f>
        <v>0</v>
      </c>
      <c r="AP348" s="29"/>
      <c r="AQ348" s="29"/>
      <c r="AR348" s="29"/>
      <c r="AS348" s="29"/>
      <c r="AT348" s="29"/>
      <c r="AU348" s="29"/>
      <c r="AV348" s="29"/>
      <c r="AW348" s="29"/>
      <c r="AX348" s="29"/>
      <c r="AY348" s="29"/>
      <c r="AZ348" s="29"/>
      <c r="BA348" s="29"/>
      <c r="BB348" s="29"/>
      <c r="BC348" s="29"/>
      <c r="BD348" s="29"/>
      <c r="BE348" s="29"/>
      <c r="BF348" s="29"/>
      <c r="BG348" s="29"/>
      <c r="BH348" s="29"/>
      <c r="BI348" s="29"/>
      <c r="BJ348" s="29"/>
      <c r="BK348" s="29"/>
      <c r="BL348" s="29"/>
      <c r="BM348" s="29"/>
      <c r="BN348" s="29"/>
      <c r="BO348" s="29"/>
      <c r="BP348" s="29"/>
      <c r="BQ348" s="29"/>
      <c r="BR348" s="29"/>
      <c r="BS348" s="29"/>
      <c r="BT348" s="29"/>
      <c r="BU348" s="29"/>
      <c r="BV348" s="29"/>
      <c r="BW348" s="29"/>
      <c r="BX348" s="30">
        <v>44049</v>
      </c>
      <c r="BY348" s="30">
        <v>44061</v>
      </c>
      <c r="BZ348" s="14" t="s">
        <v>226</v>
      </c>
      <c r="CA348" s="30">
        <v>44062</v>
      </c>
      <c r="CB348" s="14" t="s">
        <v>227</v>
      </c>
      <c r="CC348" s="31">
        <v>43951</v>
      </c>
      <c r="CD348" s="32" t="s">
        <v>248</v>
      </c>
      <c r="CE348" s="33" t="s">
        <v>282</v>
      </c>
      <c r="CF348" s="33" t="s">
        <v>247</v>
      </c>
      <c r="CG348" s="29">
        <v>113</v>
      </c>
      <c r="CH348" s="29">
        <v>3</v>
      </c>
      <c r="CI348" s="29">
        <v>3</v>
      </c>
      <c r="CJ348" s="29">
        <v>15</v>
      </c>
      <c r="CK348" s="29">
        <v>1</v>
      </c>
      <c r="CL348" s="29">
        <v>0</v>
      </c>
      <c r="CM348" s="29">
        <v>2</v>
      </c>
      <c r="CN348" s="34">
        <f>IF(CJ348&gt;0,((CK348*0.125)+(CL348*0.25)+(CM348*1))/CJ348,"")</f>
        <v>0.14166666666666666</v>
      </c>
      <c r="CO348" s="35">
        <v>44721</v>
      </c>
      <c r="CP348" s="35">
        <v>44739</v>
      </c>
      <c r="CQ348" s="20" t="s">
        <v>237</v>
      </c>
      <c r="CR348" s="35">
        <v>44743</v>
      </c>
      <c r="CS348" s="20" t="s">
        <v>232</v>
      </c>
      <c r="CT348" s="35">
        <v>44743</v>
      </c>
      <c r="CU348" s="35">
        <v>44453</v>
      </c>
      <c r="CV348" s="20" t="s">
        <v>228</v>
      </c>
      <c r="CW348" s="20" t="s">
        <v>233</v>
      </c>
      <c r="CX348" s="11" t="s">
        <v>234</v>
      </c>
      <c r="CY348" s="20">
        <v>177</v>
      </c>
      <c r="CZ348" s="36">
        <v>3</v>
      </c>
      <c r="DA348" s="36">
        <v>3</v>
      </c>
      <c r="DB348" s="36">
        <v>15</v>
      </c>
      <c r="DC348" s="36">
        <v>2</v>
      </c>
      <c r="DD348" s="36">
        <v>0</v>
      </c>
      <c r="DE348" s="36">
        <v>0</v>
      </c>
      <c r="DF348" s="36">
        <v>0</v>
      </c>
      <c r="DG348" s="36">
        <v>0</v>
      </c>
      <c r="DH348" s="37">
        <f>IF(DB348&gt;0,((DC348*0.125)+(DD348*0.25)+(DE348*0.25)+(DF348*1)+(DG348*1))/DB348,"")</f>
        <v>1.6666666666666666E-2</v>
      </c>
      <c r="DI348" s="35">
        <v>44866</v>
      </c>
      <c r="DJ348" s="20" t="s">
        <v>228</v>
      </c>
      <c r="DK348" s="20" t="s">
        <v>235</v>
      </c>
      <c r="DL348" s="20" t="s">
        <v>234</v>
      </c>
      <c r="DM348" s="20">
        <v>133</v>
      </c>
      <c r="DN348" s="20">
        <v>3</v>
      </c>
      <c r="DO348" s="20">
        <v>3</v>
      </c>
      <c r="DP348" s="20">
        <v>15</v>
      </c>
      <c r="DQ348" s="20">
        <v>0</v>
      </c>
      <c r="DR348" s="20">
        <v>0</v>
      </c>
      <c r="DS348" s="20">
        <v>2</v>
      </c>
      <c r="DT348" s="20">
        <v>0</v>
      </c>
      <c r="DU348" s="20">
        <v>1</v>
      </c>
      <c r="DV348" s="37" cm="1">
        <f t="array" ref="DV348">IF(AND(DI348:DP348&lt;&gt;""),((DQ348*0.125)+(DR348*0.25)+(DS348*0.25)+(DT348*1)+(DU348*1))/DP348,"")</f>
        <v>0.1</v>
      </c>
      <c r="DW348" s="35">
        <v>45460</v>
      </c>
      <c r="DX348" s="35">
        <v>45483</v>
      </c>
      <c r="DY348" s="20" t="s">
        <v>237</v>
      </c>
      <c r="DZ348" s="35">
        <v>45483</v>
      </c>
      <c r="EA348" s="35" t="s">
        <v>232</v>
      </c>
      <c r="EB348" s="38">
        <v>45485</v>
      </c>
      <c r="EC348" s="35">
        <v>45261</v>
      </c>
      <c r="ED348" s="20" t="s">
        <v>248</v>
      </c>
      <c r="EE348" s="20" t="s">
        <v>247</v>
      </c>
      <c r="EF348" s="20">
        <v>151</v>
      </c>
      <c r="EG348" s="20">
        <v>3</v>
      </c>
      <c r="EH348" s="20">
        <v>3</v>
      </c>
      <c r="EI348" s="20">
        <v>15</v>
      </c>
      <c r="EJ348" s="20">
        <v>0</v>
      </c>
      <c r="EK348" s="20">
        <v>0</v>
      </c>
      <c r="EL348" s="20">
        <v>0</v>
      </c>
      <c r="EM348" s="20">
        <v>0</v>
      </c>
      <c r="EN348" s="20">
        <v>0</v>
      </c>
      <c r="EO348" s="20">
        <v>0</v>
      </c>
      <c r="EP348" s="20">
        <v>0</v>
      </c>
      <c r="EQ348" s="20">
        <v>0</v>
      </c>
      <c r="ER348" s="20">
        <v>0</v>
      </c>
      <c r="ES348" s="34">
        <f>IF(EI348&lt;&gt;"",((EJ348*0.125)+((EK348+EL348+EM348+EN348+EO348)*0.25)+((EP348+EQ348+ER348)*1))/EI348,"")</f>
        <v>0</v>
      </c>
      <c r="ET348" s="35">
        <v>45554</v>
      </c>
      <c r="EU348" s="20" t="s">
        <v>248</v>
      </c>
      <c r="EV348" s="20" t="s">
        <v>234</v>
      </c>
      <c r="EW348" s="20">
        <v>173</v>
      </c>
      <c r="EX348" s="20">
        <v>3</v>
      </c>
      <c r="EY348" s="20">
        <v>3</v>
      </c>
      <c r="EZ348" s="20">
        <v>14</v>
      </c>
      <c r="FA348" s="20">
        <v>0</v>
      </c>
      <c r="FB348" s="20">
        <v>0</v>
      </c>
      <c r="FC348" s="20">
        <v>0</v>
      </c>
      <c r="FD348" s="20">
        <v>0</v>
      </c>
      <c r="FE348" s="20">
        <v>0</v>
      </c>
      <c r="FF348" s="20">
        <v>0</v>
      </c>
      <c r="FG348" s="20">
        <v>1</v>
      </c>
      <c r="FH348" s="20">
        <v>0</v>
      </c>
      <c r="FI348" s="20">
        <v>2</v>
      </c>
      <c r="FJ348" s="34">
        <f>IF(EZ348&lt;&gt;"",((FA348*0.125)+((FB348+FC348+FD348+FE348+FF348)*0.25)+((FG348+FH348+FI348)*1))/EZ348,"")</f>
        <v>0.21428571428571427</v>
      </c>
      <c r="FK348" s="39">
        <v>41.678091999999999</v>
      </c>
      <c r="FL348" s="39">
        <v>-88.144874000000002</v>
      </c>
      <c r="FM348" s="39">
        <v>41.316266576177867</v>
      </c>
      <c r="FN348" s="39">
        <v>42.039917423822132</v>
      </c>
      <c r="FO348" s="39">
        <v>-88.629315106094211</v>
      </c>
      <c r="FP348" s="39">
        <v>-87.660432893905792</v>
      </c>
      <c r="FQ348" s="39">
        <v>40.954441152355734</v>
      </c>
      <c r="FR348" s="39">
        <v>42.401742847644265</v>
      </c>
      <c r="FS348" s="39">
        <v>-89.113756212188434</v>
      </c>
      <c r="FT348" s="39">
        <v>-87.175991787811569</v>
      </c>
      <c r="FU348" s="35">
        <v>45954</v>
      </c>
      <c r="FV348" s="20" t="s">
        <v>248</v>
      </c>
      <c r="FW348" s="20" t="s">
        <v>295</v>
      </c>
      <c r="FX348" s="20">
        <v>203</v>
      </c>
      <c r="FY348" s="20">
        <v>1</v>
      </c>
      <c r="FZ348" s="20">
        <v>1</v>
      </c>
      <c r="GA348" s="20">
        <v>14</v>
      </c>
      <c r="GB348" s="20">
        <v>0</v>
      </c>
      <c r="GC348" s="20">
        <v>0</v>
      </c>
      <c r="GD348" s="20">
        <v>0</v>
      </c>
      <c r="GE348" s="20">
        <v>0</v>
      </c>
      <c r="GF348" s="20">
        <v>0</v>
      </c>
      <c r="GG348" s="20">
        <v>0</v>
      </c>
      <c r="GH348" s="20">
        <v>0</v>
      </c>
      <c r="GI348" s="20">
        <v>0</v>
      </c>
      <c r="GJ348" s="20">
        <v>0</v>
      </c>
      <c r="GK348" s="34">
        <v>0</v>
      </c>
      <c r="GP348" s="20" t="s">
        <v>232</v>
      </c>
      <c r="HH348" s="34" t="str">
        <f>IF(GX348&lt;&gt;"",((GY348*0.125)+((GZ348+HA348+HB348+HC348+HD348)*0.25)+((HE348+HF348+HG348)*1))/GX348,"")</f>
        <v/>
      </c>
    </row>
    <row r="349" spans="1:216" ht="15" customHeight="1" x14ac:dyDescent="0.35">
      <c r="A349" s="11" t="s">
        <v>2332</v>
      </c>
      <c r="B349" s="12" t="s">
        <v>2333</v>
      </c>
      <c r="C349" s="13">
        <v>43009</v>
      </c>
      <c r="D349" s="13"/>
      <c r="E349" s="14" t="s">
        <v>214</v>
      </c>
      <c r="F349" s="15" t="s">
        <v>2334</v>
      </c>
      <c r="G349" s="15" t="s">
        <v>2335</v>
      </c>
      <c r="H349" s="14" t="s">
        <v>1688</v>
      </c>
      <c r="I349" s="16">
        <v>61821</v>
      </c>
      <c r="J349" s="17">
        <v>29057</v>
      </c>
      <c r="K349" s="18">
        <f ca="1">IF(A349&lt;&gt;"",RANDBETWEEN(1,2000)," ")</f>
        <v>533</v>
      </c>
      <c r="L349" s="17" cm="1">
        <f t="array" ref="L349">IF(A349&lt;&gt;"",SUMPRODUCT(($E$2:$E$1303="Active") * (FK349 &gt;= $FM$2:$FM$1303) * (FK349 &lt;= $FN$2:$FN$1303) * (FL349 &gt;= $FO$2:$FO$1303) * (FL349 &lt;= $FP$2:$FP$1303)),"")</f>
        <v>1</v>
      </c>
      <c r="M349" s="17" cm="1">
        <f t="array" ref="M349">IF(A349&lt;&gt;"",SUMPRODUCT(($E$2:$E$1303="Active") * (FK349 &gt;= $FQ$2:$FQ$1303) * (FK349 &lt;= $FR$2:$FR$1303) * (FL349 &gt;= $FS$2:$FS$1303) * (FL349 &lt;= $FT$2:$FT$1303)),"")</f>
        <v>2</v>
      </c>
      <c r="N349" s="14" t="s">
        <v>218</v>
      </c>
      <c r="O349" s="14" t="s">
        <v>219</v>
      </c>
      <c r="P349" s="15" t="s">
        <v>2336</v>
      </c>
      <c r="Q349" s="14" t="s">
        <v>2337</v>
      </c>
      <c r="R349" s="15" t="s">
        <v>2338</v>
      </c>
      <c r="S349" s="14" t="s">
        <v>223</v>
      </c>
      <c r="T349" s="20" t="s">
        <v>224</v>
      </c>
      <c r="U349" s="21"/>
      <c r="V349" s="22"/>
      <c r="W349" s="22"/>
      <c r="X349" s="22"/>
      <c r="Y349" s="22"/>
      <c r="Z349" s="22"/>
      <c r="AA349" s="22" t="s">
        <v>542</v>
      </c>
      <c r="AB349" s="43">
        <v>46008.458333333336</v>
      </c>
      <c r="AC349" s="63">
        <v>45931</v>
      </c>
      <c r="AD349" s="25">
        <v>267</v>
      </c>
      <c r="AE349" s="25">
        <v>388</v>
      </c>
      <c r="AF349" s="26">
        <v>332</v>
      </c>
      <c r="AG349" s="20">
        <v>360</v>
      </c>
      <c r="AH349" s="22">
        <v>344</v>
      </c>
      <c r="AI349" s="26">
        <v>371</v>
      </c>
      <c r="AN349" s="27">
        <f>IF(COUNT(DV349,ES349,FJ349,GK349,HH349)&gt;0,AVERAGE(DV349,ES349,FJ349,GK349,HH349),"")</f>
        <v>1.8181818181818181E-2</v>
      </c>
      <c r="AO349" s="28">
        <f>IF((E349&lt;&gt;""),COUNTA(AP349:BW349)+COUNTIF(T349,"No"),"")</f>
        <v>0</v>
      </c>
      <c r="AP349" s="29"/>
      <c r="AQ349" s="29"/>
      <c r="AR349" s="29"/>
      <c r="AS349" s="29"/>
      <c r="AT349" s="29"/>
      <c r="AU349" s="29"/>
      <c r="AV349" s="29"/>
      <c r="AW349" s="29"/>
      <c r="AX349" s="29"/>
      <c r="AY349" s="29"/>
      <c r="AZ349" s="29"/>
      <c r="BA349" s="29"/>
      <c r="BB349" s="29"/>
      <c r="BC349" s="29"/>
      <c r="BD349" s="29"/>
      <c r="BE349" s="29"/>
      <c r="BF349" s="29"/>
      <c r="BG349" s="29"/>
      <c r="BH349" s="29"/>
      <c r="BI349" s="29"/>
      <c r="BJ349" s="29"/>
      <c r="BK349" s="29"/>
      <c r="BL349" s="29"/>
      <c r="BM349" s="29"/>
      <c r="BN349" s="29"/>
      <c r="BO349" s="29"/>
      <c r="BP349" s="29"/>
      <c r="BQ349" s="29"/>
      <c r="BR349" s="29"/>
      <c r="BS349" s="29"/>
      <c r="BT349" s="29"/>
      <c r="BU349" s="29"/>
      <c r="BV349" s="29"/>
      <c r="BW349" s="29"/>
      <c r="BX349" s="30">
        <v>43871</v>
      </c>
      <c r="BY349" s="30">
        <v>43879</v>
      </c>
      <c r="BZ349" s="14" t="s">
        <v>226</v>
      </c>
      <c r="CA349" s="30">
        <v>43885</v>
      </c>
      <c r="CB349" s="14" t="s">
        <v>227</v>
      </c>
      <c r="CC349" s="31">
        <v>43809</v>
      </c>
      <c r="CD349" s="32" t="s">
        <v>228</v>
      </c>
      <c r="CE349" s="33" t="s">
        <v>425</v>
      </c>
      <c r="CF349" s="33" t="s">
        <v>325</v>
      </c>
      <c r="CG349" s="29">
        <v>313</v>
      </c>
      <c r="CH349" s="29">
        <v>5</v>
      </c>
      <c r="CI349" s="29">
        <v>5</v>
      </c>
      <c r="CJ349" s="29">
        <v>21</v>
      </c>
      <c r="CK349" s="29">
        <v>0</v>
      </c>
      <c r="CL349" s="29">
        <v>0</v>
      </c>
      <c r="CM349" s="29">
        <v>0</v>
      </c>
      <c r="CN349" s="34">
        <f>IF(CJ349&gt;0,((CK349*0.125)+(CL349*0.25)+(CM349*1))/CJ349,"")</f>
        <v>0</v>
      </c>
      <c r="CO349" s="35">
        <v>44720</v>
      </c>
      <c r="CP349" s="35">
        <v>44734</v>
      </c>
      <c r="CQ349" s="20" t="s">
        <v>237</v>
      </c>
      <c r="CR349" s="35">
        <v>44743</v>
      </c>
      <c r="CS349" s="20" t="s">
        <v>232</v>
      </c>
      <c r="CT349" s="35">
        <v>44743</v>
      </c>
      <c r="CU349" s="35">
        <v>44476</v>
      </c>
      <c r="CV349" s="20" t="s">
        <v>2339</v>
      </c>
      <c r="CW349" s="20" t="s">
        <v>233</v>
      </c>
      <c r="CX349" s="11" t="s">
        <v>234</v>
      </c>
      <c r="CY349" s="20">
        <v>251</v>
      </c>
      <c r="CZ349" s="36">
        <v>4</v>
      </c>
      <c r="DA349" s="36">
        <v>4</v>
      </c>
      <c r="DB349" s="36">
        <v>20</v>
      </c>
      <c r="DC349" s="36">
        <v>0</v>
      </c>
      <c r="DD349" s="36">
        <v>0</v>
      </c>
      <c r="DE349" s="36">
        <v>0</v>
      </c>
      <c r="DF349" s="36">
        <v>0</v>
      </c>
      <c r="DG349" s="36">
        <v>0</v>
      </c>
      <c r="DH349" s="37">
        <f>IF(DB349&gt;0,((DC349*0.125)+(DD349*0.25)+(DE349*0.25)+(DF349*1)+(DG349*1))/DB349,"")</f>
        <v>0</v>
      </c>
      <c r="DI349" s="35">
        <v>44866</v>
      </c>
      <c r="DJ349" s="20" t="s">
        <v>248</v>
      </c>
      <c r="DK349" s="20" t="s">
        <v>235</v>
      </c>
      <c r="DL349" s="20" t="s">
        <v>234</v>
      </c>
      <c r="DM349" s="20">
        <v>192</v>
      </c>
      <c r="DN349" s="20">
        <v>2</v>
      </c>
      <c r="DO349" s="20">
        <v>2</v>
      </c>
      <c r="DP349" s="20">
        <v>10</v>
      </c>
      <c r="DQ349" s="20">
        <v>0</v>
      </c>
      <c r="DR349" s="20">
        <v>0</v>
      </c>
      <c r="DS349" s="20">
        <v>0</v>
      </c>
      <c r="DT349" s="20">
        <v>0</v>
      </c>
      <c r="DU349" s="20">
        <v>0</v>
      </c>
      <c r="DV349" s="37" cm="1">
        <f t="array" ref="DV349">IF(AND(DI349:DP349&lt;&gt;""),((DQ349*0.125)+(DR349*0.25)+(DS349*0.25)+(DT349*1)+(DU349*1))/DP349,"")</f>
        <v>0</v>
      </c>
      <c r="DW349" s="35">
        <v>45460</v>
      </c>
      <c r="DX349" s="35">
        <v>45483</v>
      </c>
      <c r="DY349" s="20" t="s">
        <v>237</v>
      </c>
      <c r="DZ349" s="35">
        <v>45483</v>
      </c>
      <c r="EA349" s="35" t="s">
        <v>232</v>
      </c>
      <c r="EB349" s="38">
        <v>45485</v>
      </c>
      <c r="EC349" s="35">
        <v>45265</v>
      </c>
      <c r="ED349" s="20" t="s">
        <v>228</v>
      </c>
      <c r="EE349" s="20" t="s">
        <v>247</v>
      </c>
      <c r="EF349" s="20">
        <v>129</v>
      </c>
      <c r="EG349" s="20">
        <v>3</v>
      </c>
      <c r="EH349" s="20">
        <v>3</v>
      </c>
      <c r="EI349" s="20">
        <v>11</v>
      </c>
      <c r="EJ349" s="20">
        <v>0</v>
      </c>
      <c r="EK349" s="20">
        <v>0</v>
      </c>
      <c r="EL349" s="20">
        <v>0</v>
      </c>
      <c r="EM349" s="20">
        <v>0</v>
      </c>
      <c r="EN349" s="20">
        <v>0</v>
      </c>
      <c r="EO349" s="20">
        <v>0</v>
      </c>
      <c r="EP349" s="20">
        <v>1</v>
      </c>
      <c r="EQ349" s="20">
        <v>0</v>
      </c>
      <c r="ER349" s="20">
        <v>0</v>
      </c>
      <c r="ES349" s="34">
        <f>IF(EI349&lt;&gt;"",((EJ349*0.125)+((EK349+EL349+EM349+EN349+EO349)*0.25)+((EP349+EQ349+ER349)*1))/EI349,"")</f>
        <v>9.0909090909090912E-2</v>
      </c>
      <c r="ET349" s="35">
        <v>45435</v>
      </c>
      <c r="EU349" s="20" t="s">
        <v>248</v>
      </c>
      <c r="EV349" s="20" t="s">
        <v>247</v>
      </c>
      <c r="EW349" s="20">
        <v>169</v>
      </c>
      <c r="EX349" s="20">
        <v>2</v>
      </c>
      <c r="EY349" s="20">
        <v>2</v>
      </c>
      <c r="EZ349" s="28">
        <f>169*0.08</f>
        <v>13.52</v>
      </c>
      <c r="FA349" s="20">
        <v>0</v>
      </c>
      <c r="FB349" s="20">
        <v>0</v>
      </c>
      <c r="FC349" s="20">
        <v>0</v>
      </c>
      <c r="FD349" s="20">
        <v>0</v>
      </c>
      <c r="FE349" s="20">
        <v>0</v>
      </c>
      <c r="FF349" s="20">
        <v>0</v>
      </c>
      <c r="FG349" s="20">
        <v>0</v>
      </c>
      <c r="FH349" s="20">
        <v>0</v>
      </c>
      <c r="FI349" s="20">
        <v>0</v>
      </c>
      <c r="FJ349" s="34">
        <f>IF(EZ349&lt;&gt;"",((FA349*0.125)+((FB349+FC349+FD349+FE349+FF349)*0.25)+((FG349+FH349+FI349)*1))/EZ349,"")</f>
        <v>0</v>
      </c>
      <c r="FK349" s="39">
        <v>40.112068999999998</v>
      </c>
      <c r="FL349" s="39">
        <v>-88.277990000000003</v>
      </c>
      <c r="FM349" s="39">
        <v>39.750243576177866</v>
      </c>
      <c r="FN349" s="39">
        <v>40.473894423822131</v>
      </c>
      <c r="FO349" s="39">
        <v>-88.751096939966203</v>
      </c>
      <c r="FP349" s="39">
        <v>-87.804883060033802</v>
      </c>
      <c r="FQ349" s="39">
        <v>39.388418152355733</v>
      </c>
      <c r="FR349" s="39">
        <v>40.835719847644263</v>
      </c>
      <c r="FS349" s="39">
        <v>-89.224203879932389</v>
      </c>
      <c r="FT349" s="39">
        <v>-87.331776120067616</v>
      </c>
      <c r="FU349" s="35">
        <v>45744</v>
      </c>
      <c r="FV349" s="20" t="s">
        <v>248</v>
      </c>
      <c r="FW349" s="20" t="s">
        <v>258</v>
      </c>
      <c r="FX349" s="20">
        <v>178</v>
      </c>
      <c r="FY349" s="20">
        <v>2</v>
      </c>
      <c r="FZ349" s="20">
        <v>2</v>
      </c>
      <c r="GA349" s="20">
        <v>15</v>
      </c>
      <c r="GB349" s="20">
        <v>0</v>
      </c>
      <c r="GC349" s="20">
        <v>0</v>
      </c>
      <c r="GD349" s="20">
        <v>0</v>
      </c>
      <c r="GE349" s="20">
        <v>0</v>
      </c>
      <c r="GF349" s="20">
        <v>0</v>
      </c>
      <c r="GG349" s="20">
        <v>0</v>
      </c>
      <c r="GH349" s="20">
        <v>0</v>
      </c>
      <c r="GI349" s="20">
        <v>0</v>
      </c>
      <c r="GJ349" s="20">
        <v>0</v>
      </c>
      <c r="GK349" s="34">
        <f>IF(GA349&lt;&gt;"",((GB349*0.125)+((GC349+GD349+GE349+GF349+GG349)*0.25)+((GH349+GI349+GJ349)*1))/GA349,"")</f>
        <v>0</v>
      </c>
      <c r="GP349" s="20" t="s">
        <v>232</v>
      </c>
      <c r="GR349" s="35">
        <v>46119</v>
      </c>
      <c r="GS349" s="20" t="s">
        <v>248</v>
      </c>
      <c r="GT349" s="20" t="s">
        <v>247</v>
      </c>
      <c r="GU349" s="20">
        <v>126</v>
      </c>
      <c r="GV349" s="20">
        <v>2</v>
      </c>
      <c r="GW349" s="20">
        <v>2</v>
      </c>
      <c r="GX349" s="20">
        <v>10</v>
      </c>
      <c r="GY349" s="20">
        <v>0</v>
      </c>
      <c r="GZ349" s="20">
        <v>0</v>
      </c>
      <c r="HA349" s="20">
        <v>0</v>
      </c>
      <c r="HB349" s="20">
        <v>0</v>
      </c>
      <c r="HC349" s="20">
        <v>0</v>
      </c>
      <c r="HD349" s="20">
        <v>0</v>
      </c>
      <c r="HE349" s="20">
        <v>0</v>
      </c>
      <c r="HF349" s="20">
        <v>0</v>
      </c>
      <c r="HG349" s="20">
        <v>0</v>
      </c>
      <c r="HH349" s="34">
        <f>IF(GX349&lt;&gt;"",((GY349*0.125)+((GZ349+HA349+HB349+HC349+HD349)*0.25)+((HE349+HF349+HG349)*1))/GX349,"")</f>
        <v>0</v>
      </c>
    </row>
    <row r="350" spans="1:216" ht="15" customHeight="1" x14ac:dyDescent="0.35">
      <c r="A350" s="11" t="s">
        <v>2340</v>
      </c>
      <c r="B350" s="12" t="s">
        <v>2341</v>
      </c>
      <c r="C350" s="13">
        <v>43009</v>
      </c>
      <c r="D350" s="13">
        <v>45719</v>
      </c>
      <c r="E350" s="14" t="s">
        <v>214</v>
      </c>
      <c r="F350" s="15" t="s">
        <v>2342</v>
      </c>
      <c r="G350" s="15" t="s">
        <v>2343</v>
      </c>
      <c r="H350" s="14" t="s">
        <v>1688</v>
      </c>
      <c r="I350" s="16">
        <v>60185</v>
      </c>
      <c r="J350" s="17">
        <v>34775</v>
      </c>
      <c r="K350" s="18">
        <f ca="1">IF(A350&lt;&gt;"",RANDBETWEEN(1,2000)," ")</f>
        <v>680</v>
      </c>
      <c r="L350" s="17" cm="1">
        <f t="array" ref="L350">IF(A350&lt;&gt;"",SUMPRODUCT(($E$2:$E$1303="Active") * (FK350 &gt;= $FM$2:$FM$1303) * (FK350 &lt;= $FN$2:$FN$1303) * (FL350 &gt;= $FO$2:$FO$1303) * (FL350 &lt;= $FP$2:$FP$1303)),"")</f>
        <v>8</v>
      </c>
      <c r="M350" s="17" cm="1">
        <f t="array" ref="M350">IF(A350&lt;&gt;"",SUMPRODUCT(($E$2:$E$1303="Active") * (FK350 &gt;= $FQ$2:$FQ$1303) * (FK350 &lt;= $FR$2:$FR$1303) * (FL350 &gt;= $FS$2:$FS$1303) * (FL350 &lt;= $FT$2:$FT$1303)),"")</f>
        <v>14</v>
      </c>
      <c r="N350" s="14" t="s">
        <v>287</v>
      </c>
      <c r="O350" s="14" t="s">
        <v>219</v>
      </c>
      <c r="P350" s="15" t="s">
        <v>2344</v>
      </c>
      <c r="Q350" s="14" t="s">
        <v>2345</v>
      </c>
      <c r="R350" s="15" t="s">
        <v>2346</v>
      </c>
      <c r="S350" s="14" t="s">
        <v>223</v>
      </c>
      <c r="T350" s="20" t="s">
        <v>224</v>
      </c>
      <c r="U350" s="21"/>
      <c r="V350" s="22"/>
      <c r="W350" s="22"/>
      <c r="X350" s="22"/>
      <c r="Y350" s="22"/>
      <c r="Z350" s="22"/>
      <c r="AB350" s="43">
        <v>46013.6875</v>
      </c>
      <c r="AC350" s="63">
        <v>45931</v>
      </c>
      <c r="AD350" s="25">
        <v>290</v>
      </c>
      <c r="AE350" s="25">
        <v>280</v>
      </c>
      <c r="AF350" s="26">
        <v>222</v>
      </c>
      <c r="AG350" s="20">
        <v>355</v>
      </c>
      <c r="AH350" s="22">
        <v>291</v>
      </c>
      <c r="AI350" s="26">
        <v>239</v>
      </c>
      <c r="AN350" s="27">
        <f>IF(COUNT(DV350,ES350,FJ350,GK350,HH350)&gt;0,AVERAGE(DV350,ES350,FJ350,GK350,HH350),"")</f>
        <v>0.52247474747474754</v>
      </c>
      <c r="AO350" s="28">
        <f>IF((E350&lt;&gt;""),COUNTA(AP350:BW350)+COUNTIF(T350,"No"),"")</f>
        <v>0</v>
      </c>
      <c r="AP350" s="29"/>
      <c r="AQ350" s="29"/>
      <c r="AR350" s="29"/>
      <c r="AS350" s="29"/>
      <c r="AT350" s="29"/>
      <c r="AU350" s="29"/>
      <c r="AV350" s="29"/>
      <c r="AW350" s="29"/>
      <c r="AX350" s="29"/>
      <c r="AY350" s="29"/>
      <c r="AZ350" s="29"/>
      <c r="BA350" s="29"/>
      <c r="BB350" s="29"/>
      <c r="BC350" s="29"/>
      <c r="BD350" s="29"/>
      <c r="BE350" s="29"/>
      <c r="BF350" s="29"/>
      <c r="BG350" s="29"/>
      <c r="BH350" s="29"/>
      <c r="BI350" s="29"/>
      <c r="BJ350" s="29"/>
      <c r="BK350" s="29"/>
      <c r="BL350" s="29"/>
      <c r="BM350" s="29"/>
      <c r="BN350" s="29"/>
      <c r="BO350" s="29"/>
      <c r="BP350" s="29"/>
      <c r="BQ350" s="29"/>
      <c r="BR350" s="29"/>
      <c r="BS350" s="29"/>
      <c r="BT350" s="29"/>
      <c r="BU350" s="29"/>
      <c r="BV350" s="29"/>
      <c r="BW350" s="29"/>
      <c r="BX350" s="30">
        <v>44050</v>
      </c>
      <c r="BY350" s="30">
        <v>44061</v>
      </c>
      <c r="BZ350" s="14" t="s">
        <v>226</v>
      </c>
      <c r="CA350" s="30">
        <v>44062</v>
      </c>
      <c r="CB350" s="14" t="s">
        <v>227</v>
      </c>
      <c r="CC350" s="31">
        <v>43909</v>
      </c>
      <c r="CD350" s="32" t="s">
        <v>364</v>
      </c>
      <c r="CE350" s="33" t="s">
        <v>380</v>
      </c>
      <c r="CF350" s="33" t="s">
        <v>321</v>
      </c>
      <c r="CG350" s="29">
        <v>157</v>
      </c>
      <c r="CH350" s="29">
        <v>4</v>
      </c>
      <c r="CI350" s="29">
        <v>4</v>
      </c>
      <c r="CJ350" s="29">
        <v>15</v>
      </c>
      <c r="CK350" s="29">
        <v>4</v>
      </c>
      <c r="CL350" s="29">
        <v>3</v>
      </c>
      <c r="CM350" s="29">
        <v>2</v>
      </c>
      <c r="CN350" s="34">
        <f>IF(CJ350&gt;0,((CK350*0.125)+(CL350*0.25)+(CM350*1))/CJ350,"")</f>
        <v>0.21666666666666667</v>
      </c>
      <c r="CO350" s="35">
        <v>44413</v>
      </c>
      <c r="CP350" s="35">
        <v>44425</v>
      </c>
      <c r="CQ350" s="20" t="s">
        <v>507</v>
      </c>
      <c r="CR350" s="35">
        <v>44440</v>
      </c>
      <c r="CS350" s="20" t="s">
        <v>232</v>
      </c>
      <c r="CT350" s="35">
        <v>44432</v>
      </c>
      <c r="CU350" s="35">
        <v>44442</v>
      </c>
      <c r="CV350" s="11" t="s">
        <v>228</v>
      </c>
      <c r="CW350" s="20" t="s">
        <v>233</v>
      </c>
      <c r="CX350" s="11" t="s">
        <v>234</v>
      </c>
      <c r="CY350" s="20">
        <v>141</v>
      </c>
      <c r="CZ350" s="36">
        <v>2</v>
      </c>
      <c r="DA350" s="36">
        <v>2</v>
      </c>
      <c r="DB350" s="36">
        <v>8</v>
      </c>
      <c r="DC350" s="36">
        <v>0</v>
      </c>
      <c r="DD350" s="36">
        <v>0</v>
      </c>
      <c r="DE350" s="36">
        <v>1</v>
      </c>
      <c r="DF350" s="36">
        <v>1</v>
      </c>
      <c r="DG350" s="36">
        <v>0</v>
      </c>
      <c r="DH350" s="37">
        <f>IF(DB350&gt;0,((DC350*0.125)+(DD350*0.25)+(DE350*0.25)+(DF350*1)+(DG350*1))/DB350,"")</f>
        <v>0.15625</v>
      </c>
      <c r="DI350" s="35">
        <v>44805</v>
      </c>
      <c r="DJ350" s="20" t="s">
        <v>228</v>
      </c>
      <c r="DK350" s="20" t="s">
        <v>235</v>
      </c>
      <c r="DL350" s="20" t="s">
        <v>234</v>
      </c>
      <c r="DM350" s="20">
        <v>103</v>
      </c>
      <c r="DN350" s="20">
        <v>1</v>
      </c>
      <c r="DO350" s="20">
        <v>1</v>
      </c>
      <c r="DP350" s="20">
        <v>5</v>
      </c>
      <c r="DQ350" s="20">
        <v>0</v>
      </c>
      <c r="DR350" s="20">
        <v>0</v>
      </c>
      <c r="DS350" s="20">
        <v>0</v>
      </c>
      <c r="DT350" s="20">
        <v>0</v>
      </c>
      <c r="DU350" s="20">
        <v>3</v>
      </c>
      <c r="DV350" s="49" cm="1">
        <f t="array" ref="DV350">IF(AND(DI350:DP350&lt;&gt;""),((DQ350*0.125)+(DR350*0.25)+(DS350*0.25)+(DT350*1)+(DU350*1))/DP350,"")</f>
        <v>0.6</v>
      </c>
      <c r="DW350" s="35">
        <v>45460</v>
      </c>
      <c r="DX350" s="35">
        <v>45483</v>
      </c>
      <c r="DY350" s="20" t="s">
        <v>237</v>
      </c>
      <c r="DZ350" s="35">
        <v>45483</v>
      </c>
      <c r="EA350" s="35" t="s">
        <v>232</v>
      </c>
      <c r="EB350" s="38">
        <v>45485</v>
      </c>
      <c r="EC350" s="35">
        <v>45210</v>
      </c>
      <c r="ED350" s="20" t="s">
        <v>248</v>
      </c>
      <c r="EE350" s="20" t="s">
        <v>247</v>
      </c>
      <c r="EF350" s="20">
        <v>103</v>
      </c>
      <c r="EG350" s="20">
        <v>3</v>
      </c>
      <c r="EH350" s="20">
        <v>3</v>
      </c>
      <c r="EI350" s="20">
        <v>11</v>
      </c>
      <c r="EJ350" s="20">
        <v>0</v>
      </c>
      <c r="EK350" s="20">
        <v>0</v>
      </c>
      <c r="EL350" s="20">
        <v>0</v>
      </c>
      <c r="EM350" s="20">
        <v>0</v>
      </c>
      <c r="EN350" s="20">
        <v>0</v>
      </c>
      <c r="EO350" s="20">
        <v>0</v>
      </c>
      <c r="EP350" s="20">
        <v>1</v>
      </c>
      <c r="EQ350" s="20">
        <v>0</v>
      </c>
      <c r="ER350" s="20">
        <v>0</v>
      </c>
      <c r="ES350" s="34">
        <f>IF(EI350&lt;&gt;"",((EJ350*0.125)+((EK350+EL350+EM350+EN350+EO350)*0.25)+((EP350+EQ350+ER350)*1))/EI350,"")</f>
        <v>9.0909090909090912E-2</v>
      </c>
      <c r="ET350" s="35">
        <v>45435</v>
      </c>
      <c r="EU350" s="20" t="s">
        <v>248</v>
      </c>
      <c r="EV350" s="20" t="s">
        <v>247</v>
      </c>
      <c r="EW350" s="20">
        <v>198</v>
      </c>
      <c r="EX350" s="20">
        <v>2</v>
      </c>
      <c r="EY350" s="20">
        <v>2</v>
      </c>
      <c r="EZ350" s="28">
        <f>198*0.08</f>
        <v>15.84</v>
      </c>
      <c r="FA350" s="20">
        <v>0</v>
      </c>
      <c r="FB350" s="20">
        <v>0</v>
      </c>
      <c r="FC350" s="20">
        <v>0</v>
      </c>
      <c r="FD350" s="20">
        <v>0</v>
      </c>
      <c r="FE350" s="20">
        <v>0</v>
      </c>
      <c r="FF350" s="20">
        <v>0</v>
      </c>
      <c r="FG350" s="20">
        <v>0</v>
      </c>
      <c r="FH350" s="20">
        <v>0</v>
      </c>
      <c r="FI350" s="20">
        <v>5</v>
      </c>
      <c r="FJ350" s="46">
        <f>IF(EZ350&lt;&gt;"",((FA350*0.125)+((FB350+FC350+FD350+FE350+FF350)*0.25)+((FG350+FH350+FI350)*1))/EZ350,"")</f>
        <v>0.31565656565656564</v>
      </c>
      <c r="FK350" s="39">
        <v>41.896120000000003</v>
      </c>
      <c r="FL350" s="39">
        <v>-88.212408999999994</v>
      </c>
      <c r="FM350" s="39">
        <v>41.534294576177871</v>
      </c>
      <c r="FN350" s="39">
        <v>42.257945423822136</v>
      </c>
      <c r="FO350" s="39">
        <v>-88.698500399624479</v>
      </c>
      <c r="FP350" s="39">
        <v>-87.726317600375509</v>
      </c>
      <c r="FQ350" s="39">
        <v>41.172469152355738</v>
      </c>
      <c r="FR350" s="39">
        <v>42.619770847644268</v>
      </c>
      <c r="FS350" s="39">
        <v>-89.184591799248963</v>
      </c>
      <c r="FT350" s="39">
        <v>-87.240226200751025</v>
      </c>
      <c r="FU350" s="35">
        <v>45712</v>
      </c>
      <c r="FV350" s="20" t="s">
        <v>248</v>
      </c>
      <c r="FW350" s="20" t="s">
        <v>247</v>
      </c>
      <c r="FX350" s="20">
        <v>144</v>
      </c>
      <c r="FY350" s="20">
        <v>3</v>
      </c>
      <c r="FZ350" s="20">
        <v>3</v>
      </c>
      <c r="GA350" s="20">
        <v>12</v>
      </c>
      <c r="GB350" s="20">
        <v>0</v>
      </c>
      <c r="GC350" s="20">
        <v>0</v>
      </c>
      <c r="GD350" s="20">
        <v>0</v>
      </c>
      <c r="GE350" s="20">
        <v>0</v>
      </c>
      <c r="GF350" s="20">
        <v>0</v>
      </c>
      <c r="GG350" s="20">
        <v>0</v>
      </c>
      <c r="GH350" s="20">
        <v>7</v>
      </c>
      <c r="GI350" s="20">
        <v>5</v>
      </c>
      <c r="GJ350" s="20">
        <v>1</v>
      </c>
      <c r="GK350" s="46">
        <f>IF(GA350&lt;&gt;"",((GB350*0.125)+((GC350+GD350+GE350+GF350+GG350)*0.25)+((GH350+GI350+GJ350)*1))/GA350,"")</f>
        <v>1.0833333333333333</v>
      </c>
      <c r="GP350" s="20" t="s">
        <v>232</v>
      </c>
      <c r="HH350" s="41" t="str">
        <f>IF(GX350&lt;&gt;"",((GY350*0.125)+((GZ350+HA350+HB350+HC350+HD350)*0.25)+((HE350+HF350+HG350)*1))/GX350,"")</f>
        <v/>
      </c>
    </row>
    <row r="351" spans="1:216" ht="15" customHeight="1" x14ac:dyDescent="0.35">
      <c r="A351" s="11" t="s">
        <v>2347</v>
      </c>
      <c r="B351" s="12" t="s">
        <v>2348</v>
      </c>
      <c r="C351" s="13">
        <v>43009</v>
      </c>
      <c r="D351" s="13"/>
      <c r="E351" s="14" t="s">
        <v>214</v>
      </c>
      <c r="F351" s="15" t="s">
        <v>2349</v>
      </c>
      <c r="G351" s="15" t="s">
        <v>2300</v>
      </c>
      <c r="H351" s="14" t="s">
        <v>1688</v>
      </c>
      <c r="I351" s="16">
        <v>60604</v>
      </c>
      <c r="J351" s="17">
        <v>897</v>
      </c>
      <c r="K351" s="18">
        <f ca="1">IF(A351&lt;&gt;"",RANDBETWEEN(1,2000)," ")</f>
        <v>793</v>
      </c>
      <c r="L351" s="17" cm="1">
        <f t="array" ref="L351">IF(A351&lt;&gt;"",SUMPRODUCT(($E$2:$E$1303="Active") * (FK351 &gt;= $FM$2:$FM$1303) * (FK351 &lt;= $FN$2:$FN$1303) * (FL351 &gt;= $FO$2:$FO$1303) * (FL351 &lt;= $FP$2:$FP$1303)),"")</f>
        <v>5</v>
      </c>
      <c r="M351" s="17" cm="1">
        <f t="array" ref="M351">IF(A351&lt;&gt;"",SUMPRODUCT(($E$2:$E$1303="Active") * (FK351 &gt;= $FQ$2:$FQ$1303) * (FK351 &lt;= $FR$2:$FR$1303) * (FL351 &gt;= $FS$2:$FS$1303) * (FL351 &lt;= $FT$2:$FT$1303)),"")</f>
        <v>14</v>
      </c>
      <c r="N351" s="14" t="s">
        <v>218</v>
      </c>
      <c r="O351" s="14" t="s">
        <v>316</v>
      </c>
      <c r="P351" s="15" t="s">
        <v>1674</v>
      </c>
      <c r="Q351" s="14" t="s">
        <v>1675</v>
      </c>
      <c r="R351" s="51" t="s">
        <v>1676</v>
      </c>
      <c r="S351" s="14" t="s">
        <v>223</v>
      </c>
      <c r="T351" s="20" t="s">
        <v>224</v>
      </c>
      <c r="U351" s="21"/>
      <c r="V351" s="22"/>
      <c r="W351" s="22"/>
      <c r="X351" s="22"/>
      <c r="Y351" s="22"/>
      <c r="Z351" s="22"/>
      <c r="AA351" s="48">
        <v>2025</v>
      </c>
      <c r="AB351" s="43">
        <v>46022.5625</v>
      </c>
      <c r="AC351" s="24">
        <v>46023</v>
      </c>
      <c r="AD351" s="25">
        <v>182</v>
      </c>
      <c r="AE351" s="25">
        <v>436</v>
      </c>
      <c r="AF351" s="26">
        <v>371</v>
      </c>
      <c r="AG351" s="20">
        <v>363</v>
      </c>
      <c r="AH351" s="22">
        <v>337</v>
      </c>
      <c r="AI351" s="26">
        <v>485</v>
      </c>
      <c r="AN351" s="27">
        <f>IF(COUNT(DV351,ES351,FJ351,GK351,HH351)&gt;0,AVERAGE(DV351,ES351,FJ351,GK351,HH351),"")</f>
        <v>0.2106684981684982</v>
      </c>
      <c r="AO351" s="28">
        <f>IF((E351&lt;&gt;""),COUNTA(AP351:BW351)+COUNTIF(T351,"No"),"")</f>
        <v>0</v>
      </c>
      <c r="AP351" s="29"/>
      <c r="AQ351" s="29"/>
      <c r="AR351" s="29"/>
      <c r="AS351" s="29"/>
      <c r="AT351" s="29"/>
      <c r="AU351" s="29"/>
      <c r="AV351" s="29"/>
      <c r="AW351" s="29"/>
      <c r="AX351" s="29"/>
      <c r="AY351" s="29"/>
      <c r="AZ351" s="29"/>
      <c r="BA351" s="29"/>
      <c r="BB351" s="29"/>
      <c r="BC351" s="29"/>
      <c r="BD351" s="29"/>
      <c r="BE351" s="29"/>
      <c r="BF351" s="29"/>
      <c r="BG351" s="29"/>
      <c r="BH351" s="29"/>
      <c r="BI351" s="29"/>
      <c r="BJ351" s="29"/>
      <c r="BK351" s="29"/>
      <c r="BL351" s="29"/>
      <c r="BM351" s="29"/>
      <c r="BN351" s="29"/>
      <c r="BO351" s="29"/>
      <c r="BP351" s="29"/>
      <c r="BQ351" s="29"/>
      <c r="BR351" s="29"/>
      <c r="BS351" s="29"/>
      <c r="BT351" s="29"/>
      <c r="BU351" s="29"/>
      <c r="BV351" s="29"/>
      <c r="BW351" s="29"/>
      <c r="BX351" s="30">
        <v>44055</v>
      </c>
      <c r="BY351" s="30">
        <v>44118</v>
      </c>
      <c r="BZ351" s="14" t="s">
        <v>248</v>
      </c>
      <c r="CA351" s="30">
        <v>44118</v>
      </c>
      <c r="CB351" s="14" t="s">
        <v>316</v>
      </c>
      <c r="CC351" s="31">
        <v>44187</v>
      </c>
      <c r="CD351" s="32" t="s">
        <v>228</v>
      </c>
      <c r="CE351" s="33" t="s">
        <v>320</v>
      </c>
      <c r="CF351" s="33" t="s">
        <v>321</v>
      </c>
      <c r="CG351" s="29">
        <v>100</v>
      </c>
      <c r="CH351" s="29">
        <v>4</v>
      </c>
      <c r="CI351" s="29">
        <v>4</v>
      </c>
      <c r="CJ351" s="29">
        <v>10</v>
      </c>
      <c r="CK351" s="29">
        <v>0</v>
      </c>
      <c r="CL351" s="29">
        <v>0</v>
      </c>
      <c r="CM351" s="29">
        <v>4</v>
      </c>
      <c r="CN351" s="34">
        <f>IF(CJ351&gt;0,((CK351*0.125)+(CL351*0.25)+(CM351*1))/CJ351,"")</f>
        <v>0.4</v>
      </c>
      <c r="CO351" s="35">
        <v>44638</v>
      </c>
      <c r="CP351" s="35">
        <v>44638</v>
      </c>
      <c r="CQ351" s="20" t="s">
        <v>322</v>
      </c>
      <c r="CR351" s="35">
        <v>44641</v>
      </c>
      <c r="CS351" s="20" t="s">
        <v>316</v>
      </c>
      <c r="CT351" s="35" t="s">
        <v>323</v>
      </c>
      <c r="CU351" s="35">
        <v>44497</v>
      </c>
      <c r="CV351" s="11" t="s">
        <v>1128</v>
      </c>
      <c r="CW351" s="11" t="s">
        <v>324</v>
      </c>
      <c r="CX351" s="11" t="s">
        <v>325</v>
      </c>
      <c r="CY351" s="20">
        <v>248</v>
      </c>
      <c r="CZ351" s="36">
        <v>8</v>
      </c>
      <c r="DA351" s="36">
        <v>8</v>
      </c>
      <c r="DB351" s="36">
        <v>39</v>
      </c>
      <c r="DC351" s="36">
        <v>0</v>
      </c>
      <c r="DD351" s="36">
        <v>0</v>
      </c>
      <c r="DE351" s="36">
        <v>1</v>
      </c>
      <c r="DF351" s="36">
        <v>4</v>
      </c>
      <c r="DG351" s="36">
        <v>4</v>
      </c>
      <c r="DH351" s="37">
        <f>IF(DB351&lt;&gt;"",((DC351*0.125)+(DD351*0.25)+(DE351*0.25)+(DF351*1)+(DG351*1))/DB351,"")</f>
        <v>0.21153846153846154</v>
      </c>
      <c r="DI351" s="35">
        <v>44896</v>
      </c>
      <c r="DJ351" s="20" t="s">
        <v>248</v>
      </c>
      <c r="DK351" s="20" t="s">
        <v>235</v>
      </c>
      <c r="DL351" s="20" t="s">
        <v>234</v>
      </c>
      <c r="DM351" s="20">
        <v>171</v>
      </c>
      <c r="DN351" s="20">
        <v>3</v>
      </c>
      <c r="DO351" s="20">
        <v>3</v>
      </c>
      <c r="DP351" s="20">
        <v>15</v>
      </c>
      <c r="DQ351" s="20">
        <v>0</v>
      </c>
      <c r="DR351" s="20">
        <v>0</v>
      </c>
      <c r="DS351" s="20">
        <v>0</v>
      </c>
      <c r="DT351" s="20">
        <v>0</v>
      </c>
      <c r="DU351" s="20">
        <v>1</v>
      </c>
      <c r="DV351" s="37" cm="1">
        <f t="array" ref="DV351">IF(AND(DI351:DP351&lt;&gt;""),((DQ351*0.125)+(DR351*0.25)+(DS351*0.25)+(DT351*1)+(DU351*1))/DP351,"")</f>
        <v>6.6666666666666666E-2</v>
      </c>
      <c r="DW351" s="35">
        <v>45078</v>
      </c>
      <c r="DX351" s="35">
        <v>45105</v>
      </c>
      <c r="DY351" s="20" t="s">
        <v>322</v>
      </c>
      <c r="DZ351" s="35">
        <v>45118</v>
      </c>
      <c r="EA351" s="35" t="s">
        <v>316</v>
      </c>
      <c r="EB351" s="38" t="s">
        <v>323</v>
      </c>
      <c r="EC351" s="35">
        <v>45177</v>
      </c>
      <c r="ED351" s="20" t="s">
        <v>248</v>
      </c>
      <c r="EE351" s="20" t="s">
        <v>247</v>
      </c>
      <c r="EF351" s="20">
        <v>180</v>
      </c>
      <c r="EG351" s="20">
        <v>6</v>
      </c>
      <c r="EH351" s="20">
        <v>6</v>
      </c>
      <c r="EI351" s="20">
        <v>30</v>
      </c>
      <c r="EJ351" s="20">
        <v>0</v>
      </c>
      <c r="EK351" s="20">
        <v>0</v>
      </c>
      <c r="EL351" s="20">
        <v>0</v>
      </c>
      <c r="EM351" s="20">
        <v>2</v>
      </c>
      <c r="EN351" s="20">
        <v>0</v>
      </c>
      <c r="EO351" s="20">
        <v>0</v>
      </c>
      <c r="EP351" s="20">
        <v>2</v>
      </c>
      <c r="EQ351" s="20">
        <v>0</v>
      </c>
      <c r="ER351" s="20">
        <v>1</v>
      </c>
      <c r="ES351" s="34">
        <f>IF(EI351&lt;&gt;"",((EJ351*0.125)+((EK351+EL351+EM351+EN351+EO351)*0.25)+((EP351+EQ351+ER351)*1))/EI351,"")</f>
        <v>0.11666666666666667</v>
      </c>
      <c r="ET351" s="35">
        <v>45419</v>
      </c>
      <c r="EU351" s="20" t="s">
        <v>248</v>
      </c>
      <c r="EV351" s="20" t="s">
        <v>247</v>
      </c>
      <c r="EW351" s="20">
        <v>172</v>
      </c>
      <c r="EX351" s="20">
        <v>6</v>
      </c>
      <c r="EY351" s="20">
        <v>5</v>
      </c>
      <c r="EZ351" s="28">
        <v>14</v>
      </c>
      <c r="FA351" s="20">
        <v>0</v>
      </c>
      <c r="FB351" s="20">
        <v>0</v>
      </c>
      <c r="FC351" s="20">
        <v>0</v>
      </c>
      <c r="FD351" s="20">
        <v>0</v>
      </c>
      <c r="FE351" s="20">
        <v>0</v>
      </c>
      <c r="FF351" s="20">
        <v>0</v>
      </c>
      <c r="FG351" s="20">
        <v>2</v>
      </c>
      <c r="FH351" s="20">
        <v>0</v>
      </c>
      <c r="FI351" s="20">
        <v>4</v>
      </c>
      <c r="FJ351" s="46">
        <f>IF(EZ351&lt;&gt;"",((FA351*0.125)+((FB351+FC351+FD351+FE351+FF351)*0.25)+((FG351+FH351+FI351)*1))/EZ351,"")</f>
        <v>0.42857142857142855</v>
      </c>
      <c r="FK351" s="39">
        <v>41.877116000000001</v>
      </c>
      <c r="FL351" s="39">
        <v>-87.624726999999993</v>
      </c>
      <c r="FM351" s="39">
        <v>41.515290576177868</v>
      </c>
      <c r="FN351" s="39">
        <v>42.238941423822133</v>
      </c>
      <c r="FO351" s="39">
        <v>-88.110673827518951</v>
      </c>
      <c r="FP351" s="39">
        <v>-87.138780172481034</v>
      </c>
      <c r="FQ351" s="39">
        <v>41.153465152355736</v>
      </c>
      <c r="FR351" s="39">
        <v>42.600766847644266</v>
      </c>
      <c r="FS351" s="39">
        <v>-88.596620655037896</v>
      </c>
      <c r="FT351" s="39">
        <v>-86.65283334496209</v>
      </c>
      <c r="FU351" s="35">
        <v>45751</v>
      </c>
      <c r="FV351" s="20" t="s">
        <v>248</v>
      </c>
      <c r="FW351" s="20" t="s">
        <v>258</v>
      </c>
      <c r="FX351" s="20">
        <v>168</v>
      </c>
      <c r="FY351" s="20">
        <v>5</v>
      </c>
      <c r="FZ351" s="20">
        <v>5</v>
      </c>
      <c r="GA351" s="20">
        <v>13</v>
      </c>
      <c r="GB351" s="20">
        <v>0</v>
      </c>
      <c r="GC351" s="20">
        <v>0</v>
      </c>
      <c r="GD351" s="20">
        <v>0</v>
      </c>
      <c r="GE351" s="20">
        <v>0</v>
      </c>
      <c r="GF351" s="20">
        <v>0</v>
      </c>
      <c r="GG351" s="20">
        <v>0</v>
      </c>
      <c r="GH351" s="20">
        <v>0</v>
      </c>
      <c r="GI351" s="20">
        <v>2</v>
      </c>
      <c r="GJ351" s="20">
        <v>1</v>
      </c>
      <c r="GK351" s="34">
        <f>IF(GA351&lt;&gt;"",((GB351*0.125)+((GC351+GD351+GE351+GF351+GG351)*0.25)+((GH351+GI351+GJ351)*1))/GA351,"")</f>
        <v>0.23076923076923078</v>
      </c>
      <c r="GL351" s="40">
        <v>45789</v>
      </c>
      <c r="GM351" s="40">
        <v>45789</v>
      </c>
      <c r="GN351" s="11" t="s">
        <v>237</v>
      </c>
      <c r="GO351" s="40">
        <v>45789</v>
      </c>
      <c r="GP351" s="20" t="s">
        <v>316</v>
      </c>
      <c r="GQ351" s="35" t="s">
        <v>323</v>
      </c>
      <c r="HH351" s="34" t="str">
        <f>IF(GX351&lt;&gt;"",((GY351*0.125)+((GZ351+HA351+HB351+HC351+HD351)*0.25)+((HE351+HF351+HG351)*1))/GX351,"")</f>
        <v/>
      </c>
    </row>
    <row r="352" spans="1:216" ht="15" customHeight="1" x14ac:dyDescent="0.35">
      <c r="A352" s="11" t="s">
        <v>2350</v>
      </c>
      <c r="B352" s="12" t="s">
        <v>2351</v>
      </c>
      <c r="C352" s="40">
        <v>45995</v>
      </c>
      <c r="E352" s="11" t="s">
        <v>214</v>
      </c>
      <c r="F352" s="19" t="s">
        <v>2352</v>
      </c>
      <c r="G352" s="19" t="s">
        <v>1717</v>
      </c>
      <c r="H352" s="11" t="s">
        <v>1688</v>
      </c>
      <c r="I352" s="42">
        <v>62704</v>
      </c>
      <c r="J352" s="17">
        <v>39157</v>
      </c>
      <c r="K352" s="18">
        <f ca="1">IF(A352&lt;&gt;"",RANDBETWEEN(1,2000)," ")</f>
        <v>690</v>
      </c>
      <c r="L352" s="17" cm="1">
        <f t="array" ref="L352">IF(A352&lt;&gt;"",SUMPRODUCT(($E$2:$E$1303="Active") * (FK352 &gt;= $FM$2:$FM$1303) * (FK352 &lt;= $FN$2:$FN$1303) * (FL352 &gt;= $FO$2:$FO$1303) * (FL352 &lt;= $FP$2:$FP$1303)),"")</f>
        <v>1</v>
      </c>
      <c r="M352" s="17" cm="1">
        <f t="array" ref="M352">IF(A352&lt;&gt;"",SUMPRODUCT(($E$2:$E$1303="Active") * (FK352 &gt;= $FQ$2:$FQ$1303) * (FK352 &lt;= $FR$2:$FR$1303) * (FL352 &gt;= $FS$2:$FS$1303) * (FL352 &lt;= $FT$2:$FT$1303)),"")</f>
        <v>1</v>
      </c>
      <c r="N352" s="11" t="s">
        <v>218</v>
      </c>
      <c r="O352" s="11" t="s">
        <v>316</v>
      </c>
      <c r="P352" s="19" t="s">
        <v>1674</v>
      </c>
      <c r="Q352" s="11" t="s">
        <v>2353</v>
      </c>
      <c r="R352" s="15" t="s">
        <v>1676</v>
      </c>
      <c r="S352" s="11" t="s">
        <v>223</v>
      </c>
      <c r="T352" s="20" t="s">
        <v>224</v>
      </c>
      <c r="AA352" s="48">
        <v>2027</v>
      </c>
      <c r="AB352" s="23">
        <v>46022.416666666664</v>
      </c>
      <c r="AI352" s="26">
        <v>45</v>
      </c>
      <c r="AN352" s="27" t="str">
        <f>IF(COUNT(DV352,ES352,FJ352,GK352,HH352)&gt;0,AVERAGE(DV352,ES352,FJ352,GK352,HH352),"")</f>
        <v/>
      </c>
      <c r="AO352" s="28">
        <f>IF((E352&lt;&gt;""),COUNTA(AP352:BW352)+COUNTIF(T352,"No"),"")</f>
        <v>0</v>
      </c>
      <c r="FK352" s="54">
        <v>39.771920999999999</v>
      </c>
      <c r="FL352" s="54">
        <v>-89.686047000000002</v>
      </c>
      <c r="FM352" s="54">
        <v>39.410095576177902</v>
      </c>
      <c r="FN352" s="54">
        <v>40.133746423822103</v>
      </c>
      <c r="FO352" s="54">
        <v>-90.156807830938902</v>
      </c>
      <c r="FP352" s="54">
        <v>-89.215286169061102</v>
      </c>
      <c r="FQ352" s="54">
        <v>39.048270152355698</v>
      </c>
      <c r="FR352" s="54">
        <v>40.4955718476443</v>
      </c>
      <c r="FS352" s="54">
        <v>-90.627568661877802</v>
      </c>
      <c r="FT352" s="54">
        <v>-88.744525338122202</v>
      </c>
      <c r="FU352" s="56"/>
      <c r="GK352" s="34" t="str">
        <f>IF(GA352&lt;&gt;"",((GB352*0.125)+((GC352+GD352+GE352+GF352+GG352)*0.25)+((GH352+GI352+GJ352)*1))/GA352,"")</f>
        <v/>
      </c>
      <c r="GP352" s="20" t="s">
        <v>316</v>
      </c>
      <c r="HH352" s="34" t="str">
        <f>IF(GX352&lt;&gt;"",((GY352*0.125)+((GZ352+HA352+HB352+HC352+HD352)*0.25)+((HE352+HF352+HG352)*1))/GX352,"")</f>
        <v/>
      </c>
    </row>
    <row r="353" spans="1:216" ht="15" customHeight="1" x14ac:dyDescent="0.35">
      <c r="A353" s="11" t="s">
        <v>2354</v>
      </c>
      <c r="B353" s="12" t="s">
        <v>2355</v>
      </c>
      <c r="C353" s="40">
        <v>45792</v>
      </c>
      <c r="E353" s="11" t="s">
        <v>214</v>
      </c>
      <c r="F353" s="19" t="s">
        <v>2356</v>
      </c>
      <c r="G353" s="19" t="s">
        <v>2357</v>
      </c>
      <c r="H353" s="11" t="s">
        <v>1688</v>
      </c>
      <c r="I353" s="42">
        <v>60484</v>
      </c>
      <c r="J353" s="17">
        <v>6761</v>
      </c>
      <c r="K353" s="18">
        <f ca="1">IF(A353&lt;&gt;"",RANDBETWEEN(1,2000)," ")</f>
        <v>1047</v>
      </c>
      <c r="L353" s="17" cm="1">
        <f t="array" ref="L353">IF(A353&lt;&gt;"",SUMPRODUCT(($E$2:$E$1303="Active") * (FK353 &gt;= $FM$2:$FM$1303) * (FK353 &lt;= $FN$2:$FN$1303) * (FL353 &gt;= $FO$2:$FO$1303) * (FL353 &lt;= $FP$2:$FP$1303)),"")</f>
        <v>5</v>
      </c>
      <c r="M353" s="17" cm="1">
        <f t="array" ref="M353">IF(A353&lt;&gt;"",SUMPRODUCT(($E$2:$E$1303="Active") * (FK353 &gt;= $FQ$2:$FQ$1303) * (FK353 &lt;= $FR$2:$FR$1303) * (FL353 &gt;= $FS$2:$FS$1303) * (FL353 &lt;= $FT$2:$FT$1303)),"")</f>
        <v>13</v>
      </c>
      <c r="N353" s="14" t="s">
        <v>287</v>
      </c>
      <c r="O353" s="11" t="s">
        <v>242</v>
      </c>
      <c r="P353" s="19" t="s">
        <v>2358</v>
      </c>
      <c r="Q353" s="11" t="s">
        <v>2359</v>
      </c>
      <c r="R353" s="19" t="s">
        <v>2360</v>
      </c>
      <c r="S353" s="11" t="s">
        <v>224</v>
      </c>
      <c r="T353" s="20" t="s">
        <v>224</v>
      </c>
      <c r="AA353" s="48" t="s">
        <v>274</v>
      </c>
      <c r="AB353" s="23">
        <v>46010.5625</v>
      </c>
      <c r="AC353" s="63">
        <v>45931</v>
      </c>
      <c r="AI353" s="26">
        <v>186</v>
      </c>
      <c r="AN353" s="27">
        <f>IF(COUNT(DV353,ES353,FJ353,GK353,HH353)&gt;0,AVERAGE(DV353,ES353,FJ353,GK353,HH353),"")</f>
        <v>0</v>
      </c>
      <c r="AO353" s="28">
        <f>IF((E353&lt;&gt;""),COUNTA(AP353:BW353)+COUNTIF(T353,"No"),"")</f>
        <v>0</v>
      </c>
      <c r="FK353" s="54">
        <v>41.475228000000001</v>
      </c>
      <c r="FL353" s="54">
        <v>-87.675180999999995</v>
      </c>
      <c r="FM353" s="54">
        <v>41.113402576177897</v>
      </c>
      <c r="FN353" s="54">
        <v>41.837053423822098</v>
      </c>
      <c r="FO353" s="54">
        <v>-88.158102883575197</v>
      </c>
      <c r="FP353" s="54">
        <v>-87.192259116424793</v>
      </c>
      <c r="FQ353" s="54">
        <v>40.751577152355701</v>
      </c>
      <c r="FR353" s="54">
        <v>42.198878847644302</v>
      </c>
      <c r="FS353" s="54">
        <v>-88.641024767150398</v>
      </c>
      <c r="FT353" s="54">
        <v>-86.709337232849606</v>
      </c>
      <c r="FU353" s="35">
        <v>45967</v>
      </c>
      <c r="FV353" s="20" t="s">
        <v>248</v>
      </c>
      <c r="FW353" s="20" t="s">
        <v>234</v>
      </c>
      <c r="FX353" s="20">
        <v>11</v>
      </c>
      <c r="FY353" s="20">
        <v>1</v>
      </c>
      <c r="FZ353" s="20">
        <v>1</v>
      </c>
      <c r="GA353" s="20">
        <v>5</v>
      </c>
      <c r="GB353" s="20">
        <v>0</v>
      </c>
      <c r="GC353" s="20">
        <v>0</v>
      </c>
      <c r="GD353" s="20">
        <v>0</v>
      </c>
      <c r="GE353" s="20">
        <v>0</v>
      </c>
      <c r="GF353" s="20">
        <v>0</v>
      </c>
      <c r="GG353" s="20">
        <v>0</v>
      </c>
      <c r="GH353" s="20">
        <v>0</v>
      </c>
      <c r="GI353" s="20">
        <v>0</v>
      </c>
      <c r="GJ353" s="20">
        <v>0</v>
      </c>
      <c r="GK353" s="34">
        <f>IF(GA353&lt;&gt;"",((GB353*0.125)+((GC353+GD353+GE353+GF353+GG353)*0.25)+((GH353+GI353+GJ353)*1))/GA353,"")</f>
        <v>0</v>
      </c>
      <c r="GP353" s="20" t="s">
        <v>232</v>
      </c>
      <c r="HH353" s="34" t="str">
        <f>IF(GX353&lt;&gt;"",((GY353*0.125)+((GZ353+HA353+HB353+HC353+HD353)*0.25)+((HE353+HF353+HG353)*1))/GX353,"")</f>
        <v/>
      </c>
    </row>
    <row r="354" spans="1:216" ht="15" customHeight="1" x14ac:dyDescent="0.35">
      <c r="A354" s="11" t="s">
        <v>2361</v>
      </c>
      <c r="B354" s="12" t="s">
        <v>2362</v>
      </c>
      <c r="C354" s="13">
        <v>43829</v>
      </c>
      <c r="D354" s="13"/>
      <c r="E354" s="14" t="s">
        <v>214</v>
      </c>
      <c r="F354" s="15" t="s">
        <v>2363</v>
      </c>
      <c r="G354" s="15" t="s">
        <v>2364</v>
      </c>
      <c r="H354" s="14" t="s">
        <v>1608</v>
      </c>
      <c r="I354" s="16">
        <v>46260</v>
      </c>
      <c r="J354" s="17">
        <v>34188</v>
      </c>
      <c r="K354" s="18">
        <f ca="1">IF(A354&lt;&gt;"",RANDBETWEEN(1,2000)," ")</f>
        <v>516</v>
      </c>
      <c r="L354" s="17" cm="1">
        <f t="array" ref="L354">IF(A354&lt;&gt;"",SUMPRODUCT(($E$2:$E$1303="Active") * (FK354 &gt;= $FM$2:$FM$1303) * (FK354 &lt;= $FN$2:$FN$1303) * (FL354 &gt;= $FO$2:$FO$1303) * (FL354 &lt;= $FP$2:$FP$1303)),"")</f>
        <v>3</v>
      </c>
      <c r="M354" s="17" cm="1">
        <f t="array" ref="M354">IF(A354&lt;&gt;"",SUMPRODUCT(($E$2:$E$1303="Active") * (FK354 &gt;= $FQ$2:$FQ$1303) * (FK354 &lt;= $FR$2:$FR$1303) * (FL354 &gt;= $FS$2:$FS$1303) * (FL354 &lt;= $FT$2:$FT$1303)),"")</f>
        <v>4</v>
      </c>
      <c r="N354" s="14" t="s">
        <v>218</v>
      </c>
      <c r="O354" s="14" t="s">
        <v>316</v>
      </c>
      <c r="P354" s="15" t="s">
        <v>317</v>
      </c>
      <c r="Q354" s="14" t="s">
        <v>318</v>
      </c>
      <c r="R354" s="51" t="s">
        <v>319</v>
      </c>
      <c r="S354" s="14" t="s">
        <v>223</v>
      </c>
      <c r="T354" s="20" t="s">
        <v>224</v>
      </c>
      <c r="U354" s="21"/>
      <c r="V354" s="22"/>
      <c r="W354" s="22"/>
      <c r="X354" s="22"/>
      <c r="Y354" s="22" t="s">
        <v>223</v>
      </c>
      <c r="Z354" s="22"/>
      <c r="AA354" s="48">
        <v>2024</v>
      </c>
      <c r="AB354" s="43">
        <v>46022.520833333336</v>
      </c>
      <c r="AC354" s="63">
        <v>45931</v>
      </c>
      <c r="AD354" s="25">
        <v>199</v>
      </c>
      <c r="AE354" s="25">
        <v>352</v>
      </c>
      <c r="AF354" s="26">
        <v>634</v>
      </c>
      <c r="AG354" s="20">
        <v>880</v>
      </c>
      <c r="AH354" s="22">
        <v>662</v>
      </c>
      <c r="AI354" s="26">
        <v>1569</v>
      </c>
      <c r="AN354" s="27">
        <f>IF(COUNT(DV354,ES354,FJ354,GK354,HH354)&gt;0,AVERAGE(DV354,ES354,FJ354,GK354,HH354),"")</f>
        <v>0.20583333333333331</v>
      </c>
      <c r="AO354" s="28">
        <f>IF((E354&lt;&gt;""),COUNTA(AP354:BW354)+COUNTIF(T354,"No"),"")</f>
        <v>0</v>
      </c>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29"/>
      <c r="BQ354" s="29"/>
      <c r="BR354" s="29"/>
      <c r="BS354" s="29"/>
      <c r="BT354" s="29"/>
      <c r="BU354" s="29"/>
      <c r="BV354" s="29"/>
      <c r="BW354" s="29"/>
      <c r="BX354" s="30">
        <v>43901</v>
      </c>
      <c r="BY354" s="30">
        <v>43907</v>
      </c>
      <c r="BZ354" s="14" t="s">
        <v>226</v>
      </c>
      <c r="CA354" s="30">
        <v>43921</v>
      </c>
      <c r="CB354" s="14" t="s">
        <v>227</v>
      </c>
      <c r="CC354" s="31">
        <v>44188</v>
      </c>
      <c r="CD354" s="32" t="s">
        <v>228</v>
      </c>
      <c r="CE354" s="33" t="s">
        <v>603</v>
      </c>
      <c r="CF354" s="33" t="s">
        <v>604</v>
      </c>
      <c r="CG354" s="29">
        <v>100</v>
      </c>
      <c r="CH354" s="29">
        <v>3</v>
      </c>
      <c r="CI354" s="29">
        <v>3</v>
      </c>
      <c r="CJ354" s="29">
        <v>10</v>
      </c>
      <c r="CK354" s="29">
        <v>0</v>
      </c>
      <c r="CL354" s="29">
        <v>0</v>
      </c>
      <c r="CM354" s="29">
        <v>1</v>
      </c>
      <c r="CN354" s="34">
        <f>IF(CJ354&gt;0,((CK354*0.125)+(CL354*0.25)+(CM354*1))/CJ354,"")</f>
        <v>0.1</v>
      </c>
      <c r="CO354" s="35">
        <v>44623</v>
      </c>
      <c r="CP354" s="35">
        <v>44628</v>
      </c>
      <c r="CQ354" s="20" t="s">
        <v>322</v>
      </c>
      <c r="CR354" s="35">
        <v>44643</v>
      </c>
      <c r="CS354" s="20" t="s">
        <v>316</v>
      </c>
      <c r="CT354" s="35" t="s">
        <v>323</v>
      </c>
      <c r="CU354" s="35">
        <v>44495</v>
      </c>
      <c r="CV354" s="20" t="s">
        <v>248</v>
      </c>
      <c r="CW354" s="11" t="s">
        <v>324</v>
      </c>
      <c r="CX354" s="11" t="s">
        <v>325</v>
      </c>
      <c r="CY354" s="20">
        <v>184</v>
      </c>
      <c r="CZ354" s="36">
        <v>7</v>
      </c>
      <c r="DA354" s="36">
        <v>7</v>
      </c>
      <c r="DB354" s="36">
        <v>28</v>
      </c>
      <c r="DC354" s="36">
        <v>0</v>
      </c>
      <c r="DD354" s="36">
        <v>1</v>
      </c>
      <c r="DE354" s="36">
        <v>2</v>
      </c>
      <c r="DF354" s="36">
        <v>2</v>
      </c>
      <c r="DG354" s="36">
        <v>3</v>
      </c>
      <c r="DH354" s="37">
        <f>IF(DB354&lt;&gt;"",((DC354*0.125)+(DD354*0.25)+(DE354*0.25)+(DF354*1)+(DG354*1))/DB354,"")</f>
        <v>0.20535714285714285</v>
      </c>
      <c r="DI354" s="35">
        <v>44810</v>
      </c>
      <c r="DJ354" s="20" t="s">
        <v>248</v>
      </c>
      <c r="DK354" s="20" t="s">
        <v>235</v>
      </c>
      <c r="DL354" s="20" t="s">
        <v>234</v>
      </c>
      <c r="DM354" s="20">
        <v>224</v>
      </c>
      <c r="DN354" s="20">
        <v>4</v>
      </c>
      <c r="DO354" s="20">
        <v>4</v>
      </c>
      <c r="DP354" s="20">
        <v>20</v>
      </c>
      <c r="DQ354" s="20">
        <v>0</v>
      </c>
      <c r="DR354" s="20">
        <v>0</v>
      </c>
      <c r="DS354" s="20">
        <v>1</v>
      </c>
      <c r="DT354" s="20">
        <v>3</v>
      </c>
      <c r="DU354" s="20">
        <v>3</v>
      </c>
      <c r="DV354" s="49" cm="1">
        <f t="array" ref="DV354">IF(AND(DI354:DP354&lt;&gt;""),((DQ354*0.125)+(DR354*0.25)+(DS354*0.25)+(DT354*1)+(DU354*1))/DP354,"")</f>
        <v>0.3125</v>
      </c>
      <c r="DW354" s="35">
        <v>45329</v>
      </c>
      <c r="DX354" s="35">
        <v>45348</v>
      </c>
      <c r="DY354" s="20" t="s">
        <v>322</v>
      </c>
      <c r="DZ354" s="35">
        <v>45364</v>
      </c>
      <c r="EA354" s="35" t="s">
        <v>316</v>
      </c>
      <c r="EB354" s="38" t="s">
        <v>323</v>
      </c>
      <c r="EC354" s="35">
        <v>45128</v>
      </c>
      <c r="ED354" s="20" t="s">
        <v>248</v>
      </c>
      <c r="EE354" s="20" t="s">
        <v>247</v>
      </c>
      <c r="EF354" s="20">
        <v>373</v>
      </c>
      <c r="EG354" s="20">
        <v>3</v>
      </c>
      <c r="EH354" s="20">
        <v>3</v>
      </c>
      <c r="EI354" s="20">
        <v>15</v>
      </c>
      <c r="EJ354" s="20">
        <v>0</v>
      </c>
      <c r="EK354" s="20">
        <v>0</v>
      </c>
      <c r="EL354" s="20">
        <v>0</v>
      </c>
      <c r="EM354" s="20">
        <v>0</v>
      </c>
      <c r="EN354" s="20">
        <v>0</v>
      </c>
      <c r="EO354" s="20">
        <v>0</v>
      </c>
      <c r="EP354" s="20">
        <v>0</v>
      </c>
      <c r="EQ354" s="20">
        <v>0</v>
      </c>
      <c r="ER354" s="20">
        <v>1</v>
      </c>
      <c r="ES354" s="34">
        <f>IF(EI354&lt;&gt;"",((EJ354*0.125)+((EK354+EL354+EM354+EN354+EO354)*0.25)+((EP354+EQ354+ER354)*1))/EI354,"")</f>
        <v>6.6666666666666666E-2</v>
      </c>
      <c r="ET354" s="35">
        <v>45378</v>
      </c>
      <c r="EU354" s="20" t="s">
        <v>248</v>
      </c>
      <c r="EV354" s="20" t="s">
        <v>247</v>
      </c>
      <c r="EW354" s="20">
        <v>476</v>
      </c>
      <c r="EX354" s="20">
        <v>4</v>
      </c>
      <c r="EY354" s="20">
        <v>4</v>
      </c>
      <c r="EZ354" s="28">
        <v>25</v>
      </c>
      <c r="FA354" s="20">
        <v>0</v>
      </c>
      <c r="FB354" s="20">
        <v>0</v>
      </c>
      <c r="FC354" s="20">
        <v>1</v>
      </c>
      <c r="FD354" s="20">
        <v>1</v>
      </c>
      <c r="FE354" s="20">
        <v>0</v>
      </c>
      <c r="FF354" s="20">
        <v>0</v>
      </c>
      <c r="FG354" s="20">
        <v>0</v>
      </c>
      <c r="FH354" s="20">
        <v>1</v>
      </c>
      <c r="FI354" s="20">
        <v>4</v>
      </c>
      <c r="FJ354" s="34">
        <f>IF(EZ354&lt;&gt;"",((FA354*0.125)+((FB354+FC354+FD354+FE354+FF354)*0.25)+((FG354+FH354+FI354)*1))/EZ354,"")</f>
        <v>0.22</v>
      </c>
      <c r="FK354" s="39">
        <v>39.894530000000003</v>
      </c>
      <c r="FL354" s="39">
        <v>-86.181154000000006</v>
      </c>
      <c r="FM354" s="39">
        <v>39.532704576177871</v>
      </c>
      <c r="FN354" s="39">
        <v>40.256355423822136</v>
      </c>
      <c r="FO354" s="39">
        <v>-86.65275590246074</v>
      </c>
      <c r="FP354" s="39">
        <v>-85.709552097539273</v>
      </c>
      <c r="FQ354" s="39">
        <v>39.170879152355738</v>
      </c>
      <c r="FR354" s="39">
        <v>40.618180847644268</v>
      </c>
      <c r="FS354" s="39">
        <v>-87.124357804921473</v>
      </c>
      <c r="FT354" s="39">
        <v>-85.23795019507854</v>
      </c>
      <c r="FU354" s="35">
        <v>45825</v>
      </c>
      <c r="FV354" s="20" t="s">
        <v>248</v>
      </c>
      <c r="FW354" s="20" t="s">
        <v>355</v>
      </c>
      <c r="FX354" s="20">
        <v>518</v>
      </c>
      <c r="FY354" s="20">
        <v>5</v>
      </c>
      <c r="FZ354" s="20">
        <v>5</v>
      </c>
      <c r="GA354" s="20">
        <v>25</v>
      </c>
      <c r="GB354" s="20">
        <v>0</v>
      </c>
      <c r="GC354" s="20">
        <v>0</v>
      </c>
      <c r="GD354" s="20">
        <v>1</v>
      </c>
      <c r="GE354" s="20">
        <v>1</v>
      </c>
      <c r="GF354" s="20">
        <v>0</v>
      </c>
      <c r="GG354" s="20">
        <v>0</v>
      </c>
      <c r="GH354" s="20">
        <v>0</v>
      </c>
      <c r="GI354" s="20">
        <v>3</v>
      </c>
      <c r="GJ354" s="20">
        <v>3</v>
      </c>
      <c r="GK354" s="46">
        <f>IF(GA354&lt;&gt;"",((GB354*0.125)+((GC354+GD354+GE354+GF354+GG354)*0.25)+((GH354+GI354+GJ354)*1))/GA354,"")</f>
        <v>0.26</v>
      </c>
      <c r="GP354" s="20" t="s">
        <v>316</v>
      </c>
      <c r="GQ354" s="35" t="s">
        <v>323</v>
      </c>
      <c r="GR354" s="35">
        <v>46078</v>
      </c>
      <c r="GS354" s="20" t="s">
        <v>248</v>
      </c>
      <c r="GT354" s="20" t="s">
        <v>247</v>
      </c>
      <c r="GU354" s="20">
        <v>786</v>
      </c>
      <c r="GV354" s="20">
        <v>4</v>
      </c>
      <c r="GW354" s="20">
        <v>3</v>
      </c>
      <c r="GX354" s="20">
        <v>25</v>
      </c>
      <c r="GY354" s="20">
        <v>0</v>
      </c>
      <c r="GZ354" s="20">
        <v>0</v>
      </c>
      <c r="HA354" s="20">
        <v>0</v>
      </c>
      <c r="HB354" s="20">
        <v>1</v>
      </c>
      <c r="HC354" s="20">
        <v>0</v>
      </c>
      <c r="HD354" s="20">
        <v>0</v>
      </c>
      <c r="HE354" s="20">
        <v>0</v>
      </c>
      <c r="HF354" s="20">
        <v>2</v>
      </c>
      <c r="HG354" s="20">
        <v>2</v>
      </c>
      <c r="HH354" s="34">
        <f>IF(GX354&lt;&gt;"",((GY354*0.125)+((GZ354+HA354+HB354+HC354+HD354)*0.25)+((HE354+HF354+HG354)*1))/GX354,"")</f>
        <v>0.17</v>
      </c>
    </row>
    <row r="355" spans="1:216" ht="15" customHeight="1" x14ac:dyDescent="0.35">
      <c r="A355" s="11" t="s">
        <v>2365</v>
      </c>
      <c r="B355" s="12" t="s">
        <v>2366</v>
      </c>
      <c r="C355" s="13">
        <v>43009</v>
      </c>
      <c r="D355" s="13"/>
      <c r="E355" s="14" t="s">
        <v>214</v>
      </c>
      <c r="F355" s="15" t="s">
        <v>2367</v>
      </c>
      <c r="G355" s="15" t="s">
        <v>2368</v>
      </c>
      <c r="H355" s="14" t="s">
        <v>1608</v>
      </c>
      <c r="I355" s="16">
        <v>46835</v>
      </c>
      <c r="J355" s="17">
        <v>36653</v>
      </c>
      <c r="K355" s="18">
        <f ca="1">IF(A355&lt;&gt;"",RANDBETWEEN(1,2000)," ")</f>
        <v>1500</v>
      </c>
      <c r="L355" s="17" cm="1">
        <f t="array" ref="L355">IF(A355&lt;&gt;"",SUMPRODUCT(($E$2:$E$1303="Active") * (FK355 &gt;= $FM$2:$FM$1303) * (FK355 &lt;= $FN$2:$FN$1303) * (FL355 &gt;= $FO$2:$FO$1303) * (FL355 &lt;= $FP$2:$FP$1303)),"")</f>
        <v>1</v>
      </c>
      <c r="M355" s="17" cm="1">
        <f t="array" ref="M355">IF(A355&lt;&gt;"",SUMPRODUCT(($E$2:$E$1303="Active") * (FK355 &gt;= $FQ$2:$FQ$1303) * (FK355 &lt;= $FR$2:$FR$1303) * (FL355 &gt;= $FS$2:$FS$1303) * (FL355 &lt;= $FT$2:$FT$1303)),"")</f>
        <v>2</v>
      </c>
      <c r="N355" s="14" t="s">
        <v>218</v>
      </c>
      <c r="O355" s="14" t="s">
        <v>2369</v>
      </c>
      <c r="P355" s="15" t="s">
        <v>2370</v>
      </c>
      <c r="Q355" s="14" t="s">
        <v>2371</v>
      </c>
      <c r="R355" s="15" t="s">
        <v>2372</v>
      </c>
      <c r="S355" s="14" t="s">
        <v>224</v>
      </c>
      <c r="T355" s="20" t="s">
        <v>224</v>
      </c>
      <c r="U355" s="21"/>
      <c r="V355" s="22"/>
      <c r="W355" s="22"/>
      <c r="X355" s="22"/>
      <c r="Y355" s="22"/>
      <c r="Z355" s="22"/>
      <c r="AA355" s="22" t="s">
        <v>363</v>
      </c>
      <c r="AB355" s="43">
        <v>46014.520833333336</v>
      </c>
      <c r="AC355" s="63">
        <v>45931</v>
      </c>
      <c r="AD355" s="25">
        <v>0</v>
      </c>
      <c r="AE355" s="25">
        <v>0</v>
      </c>
      <c r="AF355" s="26">
        <v>138</v>
      </c>
      <c r="AG355" s="20">
        <v>155</v>
      </c>
      <c r="AH355" s="22">
        <v>338</v>
      </c>
      <c r="AI355" s="26">
        <v>310</v>
      </c>
      <c r="AN355" s="27">
        <f>IF(COUNT(DV355,ES355,FJ355,GK355,HH355)&gt;0,AVERAGE(DV355,ES355,FJ355,GK355,HH355),"")</f>
        <v>3.7121212121212124E-2</v>
      </c>
      <c r="AO355" s="28">
        <f>IF((E355&lt;&gt;""),COUNTA(AP355:BW355)+COUNTIF(T355,"No"),"")</f>
        <v>0</v>
      </c>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c r="BO355" s="29"/>
      <c r="BP355" s="29"/>
      <c r="BQ355" s="29"/>
      <c r="BR355" s="29"/>
      <c r="BS355" s="29"/>
      <c r="BT355" s="29"/>
      <c r="BU355" s="29"/>
      <c r="BV355" s="29"/>
      <c r="BW355" s="29"/>
      <c r="BX355" s="30">
        <v>44123</v>
      </c>
      <c r="BY355" s="30">
        <v>44131</v>
      </c>
      <c r="BZ355" s="14" t="s">
        <v>226</v>
      </c>
      <c r="CA355" s="30">
        <v>44131</v>
      </c>
      <c r="CB355" s="14" t="s">
        <v>227</v>
      </c>
      <c r="CC355" s="31">
        <v>43951</v>
      </c>
      <c r="CD355" s="32" t="s">
        <v>228</v>
      </c>
      <c r="CE355" s="33" t="s">
        <v>282</v>
      </c>
      <c r="CF355" s="33" t="s">
        <v>247</v>
      </c>
      <c r="CG355" s="29">
        <v>73</v>
      </c>
      <c r="CH355" s="29">
        <v>4</v>
      </c>
      <c r="CI355" s="29">
        <v>4</v>
      </c>
      <c r="CJ355" s="29">
        <v>18</v>
      </c>
      <c r="CK355" s="29">
        <v>0</v>
      </c>
      <c r="CL355" s="29">
        <v>2</v>
      </c>
      <c r="CM355" s="29">
        <v>1</v>
      </c>
      <c r="CN355" s="34">
        <f>IF(CJ355&gt;0,((CK355*0.125)+(CL355*0.25)+(CM355*1))/CJ355,"")</f>
        <v>8.3333333333333329E-2</v>
      </c>
      <c r="CO355" s="35">
        <v>44803</v>
      </c>
      <c r="CP355" s="35">
        <v>44810</v>
      </c>
      <c r="CQ355" s="20" t="s">
        <v>237</v>
      </c>
      <c r="CR355" s="35">
        <v>44810</v>
      </c>
      <c r="CS355" s="20" t="s">
        <v>232</v>
      </c>
      <c r="CT355" s="35">
        <v>44816</v>
      </c>
      <c r="CU355" s="35">
        <v>44495</v>
      </c>
      <c r="CV355" s="11" t="s">
        <v>228</v>
      </c>
      <c r="CW355" s="20" t="s">
        <v>233</v>
      </c>
      <c r="CX355" s="11" t="s">
        <v>234</v>
      </c>
      <c r="CY355" s="20">
        <v>46</v>
      </c>
      <c r="CZ355" s="36">
        <v>5</v>
      </c>
      <c r="DA355" s="36">
        <v>5</v>
      </c>
      <c r="DB355" s="36">
        <v>21</v>
      </c>
      <c r="DC355" s="36">
        <v>0</v>
      </c>
      <c r="DD355" s="36">
        <v>0</v>
      </c>
      <c r="DE355" s="36">
        <v>0</v>
      </c>
      <c r="DF355" s="36">
        <v>0</v>
      </c>
      <c r="DG355" s="36">
        <v>0</v>
      </c>
      <c r="DH355" s="37">
        <f>IF(DB355&gt;0,((DC355*0.125)+(DD355*0.25)+(DE355*0.25)+(DF355*1)+(DG355*1))/DB355,"")</f>
        <v>0</v>
      </c>
      <c r="DJ355" s="20" t="s">
        <v>228</v>
      </c>
      <c r="DK355" s="20" t="s">
        <v>235</v>
      </c>
      <c r="DL355" s="20" t="s">
        <v>234</v>
      </c>
      <c r="DM355" s="20">
        <v>0</v>
      </c>
      <c r="DN355" s="20">
        <v>0</v>
      </c>
      <c r="DO355" s="20">
        <v>0</v>
      </c>
      <c r="DP355" s="20">
        <v>0</v>
      </c>
      <c r="DQ355" s="20">
        <v>0</v>
      </c>
      <c r="DR355" s="20">
        <v>0</v>
      </c>
      <c r="DS355" s="20">
        <v>0</v>
      </c>
      <c r="DT355" s="20">
        <v>0</v>
      </c>
      <c r="DU355" s="20">
        <v>0</v>
      </c>
      <c r="DW355" s="35">
        <v>45168</v>
      </c>
      <c r="DX355" s="35">
        <v>45175</v>
      </c>
      <c r="DY355" s="20" t="s">
        <v>237</v>
      </c>
      <c r="DZ355" s="35">
        <v>45180</v>
      </c>
      <c r="EA355" s="35" t="s">
        <v>232</v>
      </c>
      <c r="EB355" s="38">
        <v>45184</v>
      </c>
      <c r="EC355" s="35">
        <v>45290</v>
      </c>
      <c r="ED355" s="20" t="s">
        <v>228</v>
      </c>
      <c r="EE355" s="20" t="s">
        <v>247</v>
      </c>
      <c r="EF355" s="20">
        <v>71</v>
      </c>
      <c r="EG355" s="20">
        <v>5</v>
      </c>
      <c r="EH355" s="20">
        <v>5</v>
      </c>
      <c r="EI355" s="20">
        <v>22</v>
      </c>
      <c r="EJ355" s="20">
        <v>0</v>
      </c>
      <c r="EK355" s="20">
        <v>0</v>
      </c>
      <c r="EL355" s="20">
        <v>0</v>
      </c>
      <c r="EM355" s="20">
        <v>1</v>
      </c>
      <c r="EN355" s="20">
        <v>0</v>
      </c>
      <c r="EO355" s="20">
        <v>0</v>
      </c>
      <c r="EP355" s="20">
        <v>0</v>
      </c>
      <c r="EQ355" s="20">
        <v>0</v>
      </c>
      <c r="ER355" s="20">
        <v>0</v>
      </c>
      <c r="ES355" s="34">
        <f>IF(EI355&lt;&gt;"",((EJ355*0.125)+((EK355+EL355+EM355+EN355+EO355)*0.25)+((EP355+EQ355+ER355)*1))/EI355,"")</f>
        <v>1.1363636363636364E-2</v>
      </c>
      <c r="ET355" s="35">
        <v>45506</v>
      </c>
      <c r="EU355" s="20" t="s">
        <v>248</v>
      </c>
      <c r="EV355" s="20" t="s">
        <v>234</v>
      </c>
      <c r="EW355" s="20">
        <v>190</v>
      </c>
      <c r="EX355" s="20">
        <v>5</v>
      </c>
      <c r="EY355" s="20">
        <v>4</v>
      </c>
      <c r="EZ355" s="20">
        <v>15</v>
      </c>
      <c r="FA355" s="20">
        <v>0</v>
      </c>
      <c r="FB355" s="20">
        <v>0</v>
      </c>
      <c r="FC355" s="20">
        <v>0</v>
      </c>
      <c r="FD355" s="20">
        <v>0</v>
      </c>
      <c r="FE355" s="20">
        <v>0</v>
      </c>
      <c r="FF355" s="20">
        <v>0</v>
      </c>
      <c r="FG355" s="20">
        <v>0</v>
      </c>
      <c r="FH355" s="20">
        <v>0</v>
      </c>
      <c r="FI355" s="20">
        <v>0</v>
      </c>
      <c r="FJ355" s="34">
        <v>0</v>
      </c>
      <c r="FK355" s="39">
        <v>41.156883999999998</v>
      </c>
      <c r="FL355" s="39">
        <v>-85.058012000000005</v>
      </c>
      <c r="FM355" s="39">
        <v>40.795058576177865</v>
      </c>
      <c r="FN355" s="39">
        <v>41.518709423822131</v>
      </c>
      <c r="FO355" s="39">
        <v>-85.538581053247043</v>
      </c>
      <c r="FP355" s="39">
        <v>-84.577442946752967</v>
      </c>
      <c r="FQ355" s="39">
        <v>40.433233152355733</v>
      </c>
      <c r="FR355" s="39">
        <v>41.880534847644263</v>
      </c>
      <c r="FS355" s="39">
        <v>-86.019150106494081</v>
      </c>
      <c r="FT355" s="39">
        <v>-84.096873893505929</v>
      </c>
      <c r="FU355" s="35">
        <v>45755</v>
      </c>
      <c r="FV355" s="20" t="s">
        <v>248</v>
      </c>
      <c r="FW355" s="20" t="s">
        <v>258</v>
      </c>
      <c r="FX355" s="20">
        <v>134</v>
      </c>
      <c r="FY355" s="20">
        <v>4</v>
      </c>
      <c r="FZ355" s="20">
        <v>4</v>
      </c>
      <c r="GA355" s="20">
        <v>10</v>
      </c>
      <c r="GB355" s="20">
        <v>0</v>
      </c>
      <c r="GC355" s="20">
        <v>0</v>
      </c>
      <c r="GD355" s="20">
        <v>0</v>
      </c>
      <c r="GE355" s="20">
        <v>0</v>
      </c>
      <c r="GF355" s="20">
        <v>0</v>
      </c>
      <c r="GG355" s="20">
        <v>0</v>
      </c>
      <c r="GH355" s="20">
        <v>1</v>
      </c>
      <c r="GI355" s="20">
        <v>0</v>
      </c>
      <c r="GJ355" s="20">
        <v>0</v>
      </c>
      <c r="GK355" s="34">
        <f>IF(GA355&lt;&gt;"",((GB355*0.125)+((GC355+GD355+GE355+GF355+GG355)*0.25)+((GH355+GI355+GJ355)*1))/GA355,"")</f>
        <v>0.1</v>
      </c>
      <c r="GP355" s="20" t="s">
        <v>232</v>
      </c>
      <c r="HH355" s="34" t="str">
        <f>IF(GX355&lt;&gt;"",((GY355*0.125)+((GZ355+HA355+HB355+HC355+HD355)*0.25)+((HE355+HF355+HG355)*1))/GX355,"")</f>
        <v/>
      </c>
    </row>
    <row r="356" spans="1:216" ht="15" customHeight="1" x14ac:dyDescent="0.35">
      <c r="A356" s="11" t="s">
        <v>2373</v>
      </c>
      <c r="B356" s="12" t="s">
        <v>2374</v>
      </c>
      <c r="C356" s="13">
        <v>43009</v>
      </c>
      <c r="D356" s="13"/>
      <c r="E356" s="14" t="s">
        <v>214</v>
      </c>
      <c r="F356" s="15" t="s">
        <v>2375</v>
      </c>
      <c r="G356" s="15" t="s">
        <v>2376</v>
      </c>
      <c r="H356" s="14" t="s">
        <v>1608</v>
      </c>
      <c r="I356" s="16">
        <v>47906</v>
      </c>
      <c r="J356" s="17">
        <v>73579</v>
      </c>
      <c r="K356" s="18">
        <f ca="1">IF(A356&lt;&gt;"",RANDBETWEEN(1,2000)," ")</f>
        <v>1837</v>
      </c>
      <c r="L356" s="17" cm="1">
        <f t="array" ref="L356">IF(A356&lt;&gt;"",SUMPRODUCT(($E$2:$E$1303="Active") * (FK356 &gt;= $FM$2:$FM$1303) * (FK356 &lt;= $FN$2:$FN$1303) * (FL356 &gt;= $FO$2:$FO$1303) * (FL356 &lt;= $FP$2:$FP$1303)),"")</f>
        <v>1</v>
      </c>
      <c r="M356" s="17" cm="1">
        <f t="array" ref="M356">IF(A356&lt;&gt;"",SUMPRODUCT(($E$2:$E$1303="Active") * (FK356 &gt;= $FQ$2:$FQ$1303) * (FK356 &lt;= $FR$2:$FR$1303) * (FL356 &gt;= $FS$2:$FS$1303) * (FL356 &lt;= $FT$2:$FT$1303)),"")</f>
        <v>3</v>
      </c>
      <c r="N356" s="14" t="s">
        <v>287</v>
      </c>
      <c r="O356" s="14" t="s">
        <v>219</v>
      </c>
      <c r="P356" s="15" t="s">
        <v>2377</v>
      </c>
      <c r="Q356" s="14" t="s">
        <v>2378</v>
      </c>
      <c r="R356" s="15" t="s">
        <v>2379</v>
      </c>
      <c r="S356" s="14" t="s">
        <v>223</v>
      </c>
      <c r="T356" s="20" t="s">
        <v>224</v>
      </c>
      <c r="U356" s="21"/>
      <c r="V356" s="22"/>
      <c r="W356" s="22"/>
      <c r="X356" s="22"/>
      <c r="Y356" s="22"/>
      <c r="Z356" s="22"/>
      <c r="AA356" s="22" t="s">
        <v>363</v>
      </c>
      <c r="AB356" s="43">
        <v>46020.5</v>
      </c>
      <c r="AC356" s="63">
        <v>45931</v>
      </c>
      <c r="AD356" s="25">
        <v>589</v>
      </c>
      <c r="AE356" s="25">
        <v>809</v>
      </c>
      <c r="AF356" s="26">
        <v>983</v>
      </c>
      <c r="AG356" s="20">
        <v>1218</v>
      </c>
      <c r="AH356" s="22">
        <v>1298</v>
      </c>
      <c r="AI356" s="26">
        <v>1317</v>
      </c>
      <c r="AN356" s="27">
        <f>IF(COUNT(DV356,ES356,FJ356,GK356,HH356)&gt;0,AVERAGE(DV356,ES356,FJ356,GK356,HH356),"")</f>
        <v>4.7500000000000007E-2</v>
      </c>
      <c r="AO356" s="28">
        <f>IF((E356&lt;&gt;""),COUNTA(AP356:BW356)+COUNTIF(T356,"No"),"")</f>
        <v>0</v>
      </c>
      <c r="AP356" s="29"/>
      <c r="AQ356" s="29"/>
      <c r="AR356" s="29"/>
      <c r="AS356" s="29"/>
      <c r="AT356" s="29"/>
      <c r="AU356" s="29"/>
      <c r="AV356" s="29"/>
      <c r="AW356" s="29"/>
      <c r="AX356" s="29"/>
      <c r="AY356" s="29"/>
      <c r="AZ356" s="29"/>
      <c r="BA356" s="29"/>
      <c r="BB356" s="29"/>
      <c r="BC356" s="29"/>
      <c r="BD356" s="29"/>
      <c r="BE356" s="29"/>
      <c r="BF356" s="29"/>
      <c r="BG356" s="29"/>
      <c r="BH356" s="29"/>
      <c r="BI356" s="29"/>
      <c r="BJ356" s="29"/>
      <c r="BK356" s="29"/>
      <c r="BL356" s="29"/>
      <c r="BM356" s="29"/>
      <c r="BN356" s="29"/>
      <c r="BO356" s="29"/>
      <c r="BP356" s="29"/>
      <c r="BQ356" s="29"/>
      <c r="BR356" s="29"/>
      <c r="BS356" s="29"/>
      <c r="BT356" s="29"/>
      <c r="BU356" s="29"/>
      <c r="BV356" s="29"/>
      <c r="BW356" s="29"/>
      <c r="BX356" s="30">
        <v>44123</v>
      </c>
      <c r="BY356" s="30">
        <v>44131</v>
      </c>
      <c r="BZ356" s="14" t="s">
        <v>226</v>
      </c>
      <c r="CA356" s="30">
        <v>44131</v>
      </c>
      <c r="CB356" s="14" t="s">
        <v>227</v>
      </c>
      <c r="CC356" s="31">
        <v>43780</v>
      </c>
      <c r="CD356" s="32" t="s">
        <v>226</v>
      </c>
      <c r="CE356" s="33" t="s">
        <v>425</v>
      </c>
      <c r="CF356" s="33" t="s">
        <v>325</v>
      </c>
      <c r="CG356" s="29">
        <v>408</v>
      </c>
      <c r="CH356" s="29">
        <v>3</v>
      </c>
      <c r="CI356" s="29">
        <v>3</v>
      </c>
      <c r="CJ356" s="29">
        <v>15</v>
      </c>
      <c r="CK356" s="29">
        <v>0</v>
      </c>
      <c r="CL356" s="29">
        <v>0</v>
      </c>
      <c r="CM356" s="29">
        <v>0</v>
      </c>
      <c r="CN356" s="34">
        <f>IF(CJ356&gt;0,((CK356*0.125)+(CL356*0.25)+(CM356*1))/CJ356,"")</f>
        <v>0</v>
      </c>
      <c r="CO356" s="35">
        <v>44481</v>
      </c>
      <c r="CP356" s="35">
        <v>44491</v>
      </c>
      <c r="CQ356" s="20" t="s">
        <v>507</v>
      </c>
      <c r="CR356" s="35">
        <v>44501</v>
      </c>
      <c r="CS356" s="20" t="s">
        <v>232</v>
      </c>
      <c r="CT356" s="35">
        <v>44498</v>
      </c>
      <c r="CU356" s="35">
        <v>44475</v>
      </c>
      <c r="CV356" s="11" t="s">
        <v>228</v>
      </c>
      <c r="CW356" s="20" t="s">
        <v>233</v>
      </c>
      <c r="CX356" s="11" t="s">
        <v>234</v>
      </c>
      <c r="CY356" s="20">
        <v>436</v>
      </c>
      <c r="CZ356" s="36">
        <v>3</v>
      </c>
      <c r="DA356" s="36">
        <v>3</v>
      </c>
      <c r="DB356" s="36">
        <v>15</v>
      </c>
      <c r="DC356" s="36">
        <v>0</v>
      </c>
      <c r="DD356" s="36">
        <v>1</v>
      </c>
      <c r="DE356" s="36">
        <v>0</v>
      </c>
      <c r="DF356" s="36">
        <v>2</v>
      </c>
      <c r="DG356" s="36">
        <v>0</v>
      </c>
      <c r="DH356" s="37">
        <f>IF(DB356&gt;0,((DC356*0.125)+(DD356*0.25)+(DE356*0.25)+(DF356*1)+(DG356*1))/DB356,"")</f>
        <v>0.15</v>
      </c>
      <c r="DI356" s="35">
        <v>44805</v>
      </c>
      <c r="DJ356" s="20" t="s">
        <v>228</v>
      </c>
      <c r="DK356" s="20" t="s">
        <v>235</v>
      </c>
      <c r="DL356" s="20" t="s">
        <v>234</v>
      </c>
      <c r="DM356" s="20">
        <v>487</v>
      </c>
      <c r="DN356" s="20">
        <v>5</v>
      </c>
      <c r="DO356" s="20">
        <v>5</v>
      </c>
      <c r="DP356" s="20">
        <v>22</v>
      </c>
      <c r="DQ356" s="20">
        <v>0</v>
      </c>
      <c r="DR356" s="20">
        <v>0</v>
      </c>
      <c r="DS356" s="20">
        <v>0</v>
      </c>
      <c r="DT356" s="20">
        <v>0</v>
      </c>
      <c r="DU356" s="20">
        <v>0</v>
      </c>
      <c r="DV356" s="37" cm="1">
        <f t="array" ref="DV356">IF(AND(DI356:DP356&lt;&gt;""),((DQ356*0.125)+(DR356*0.25)+(DS356*0.25)+(DT356*1)+(DU356*1))/DP356,"")</f>
        <v>0</v>
      </c>
      <c r="DW356" s="35">
        <v>45167</v>
      </c>
      <c r="DX356" s="35">
        <v>45175</v>
      </c>
      <c r="DY356" s="20" t="s">
        <v>237</v>
      </c>
      <c r="DZ356" s="35">
        <v>45180</v>
      </c>
      <c r="EA356" s="35" t="s">
        <v>232</v>
      </c>
      <c r="EB356" s="38">
        <v>45184</v>
      </c>
      <c r="EC356" s="35">
        <v>45271</v>
      </c>
      <c r="ED356" s="20" t="s">
        <v>228</v>
      </c>
      <c r="EE356" s="20" t="s">
        <v>247</v>
      </c>
      <c r="EF356" s="20">
        <v>468</v>
      </c>
      <c r="EG356" s="20">
        <v>5</v>
      </c>
      <c r="EH356" s="20">
        <v>5</v>
      </c>
      <c r="EI356" s="20">
        <v>25</v>
      </c>
      <c r="EJ356" s="20">
        <v>0</v>
      </c>
      <c r="EK356" s="20">
        <v>0</v>
      </c>
      <c r="EL356" s="20">
        <v>0</v>
      </c>
      <c r="EM356" s="20">
        <v>1</v>
      </c>
      <c r="EN356" s="20">
        <v>0</v>
      </c>
      <c r="EO356" s="20">
        <v>0</v>
      </c>
      <c r="EP356" s="20">
        <v>4</v>
      </c>
      <c r="EQ356" s="20">
        <v>0</v>
      </c>
      <c r="ER356" s="20">
        <v>0</v>
      </c>
      <c r="ES356" s="34">
        <f>IF(EI356&lt;&gt;"",((EJ356*0.125)+((EK356+EL356+EM356+EN356+EO356)*0.25)+((EP356+EQ356+ER356)*1))/EI356,"")</f>
        <v>0.17</v>
      </c>
      <c r="ET356" s="35">
        <v>45406</v>
      </c>
      <c r="EU356" s="20" t="s">
        <v>248</v>
      </c>
      <c r="EV356" s="20" t="s">
        <v>247</v>
      </c>
      <c r="EW356" s="20">
        <v>554</v>
      </c>
      <c r="EX356" s="20">
        <v>4</v>
      </c>
      <c r="EY356" s="20">
        <v>4</v>
      </c>
      <c r="EZ356" s="28">
        <v>25</v>
      </c>
      <c r="FA356" s="20">
        <v>0</v>
      </c>
      <c r="FB356" s="20">
        <v>0</v>
      </c>
      <c r="FC356" s="20">
        <v>0</v>
      </c>
      <c r="FD356" s="20">
        <v>1</v>
      </c>
      <c r="FE356" s="20">
        <v>0</v>
      </c>
      <c r="FF356" s="20">
        <v>0</v>
      </c>
      <c r="FG356" s="20">
        <v>0</v>
      </c>
      <c r="FH356" s="20">
        <v>0</v>
      </c>
      <c r="FI356" s="20">
        <v>0</v>
      </c>
      <c r="FJ356" s="34">
        <f>IF(EZ356&lt;&gt;"",((FA356*0.125)+((FB356+FC356+FD356+FE356+FF356)*0.25)+((FG356+FH356+FI356)*1))/EZ356,"")</f>
        <v>0.01</v>
      </c>
      <c r="FK356" s="39">
        <v>40.478859</v>
      </c>
      <c r="FL356" s="39">
        <v>-86.957239999999999</v>
      </c>
      <c r="FM356" s="39">
        <v>40.117033576177867</v>
      </c>
      <c r="FN356" s="39">
        <v>40.840684423822132</v>
      </c>
      <c r="FO356" s="39">
        <v>-87.432922037644971</v>
      </c>
      <c r="FP356" s="39">
        <v>-86.481557962355026</v>
      </c>
      <c r="FQ356" s="39">
        <v>39.755208152355735</v>
      </c>
      <c r="FR356" s="39">
        <v>41.202509847644265</v>
      </c>
      <c r="FS356" s="39">
        <v>-87.908604075289958</v>
      </c>
      <c r="FT356" s="39">
        <v>-86.00587592471004</v>
      </c>
      <c r="FU356" s="35">
        <v>45867</v>
      </c>
      <c r="FV356" s="20" t="s">
        <v>248</v>
      </c>
      <c r="FW356" s="20" t="s">
        <v>355</v>
      </c>
      <c r="FX356" s="20">
        <v>659</v>
      </c>
      <c r="FY356" s="20">
        <v>2</v>
      </c>
      <c r="FZ356" s="20">
        <v>2</v>
      </c>
      <c r="GA356" s="20">
        <v>25</v>
      </c>
      <c r="GB356" s="20">
        <v>0</v>
      </c>
      <c r="GC356" s="20">
        <v>0</v>
      </c>
      <c r="GD356" s="20">
        <v>0</v>
      </c>
      <c r="GE356" s="20">
        <v>0</v>
      </c>
      <c r="GF356" s="20">
        <v>1</v>
      </c>
      <c r="GG356" s="20">
        <v>0</v>
      </c>
      <c r="GH356" s="20">
        <v>0</v>
      </c>
      <c r="GI356" s="20">
        <v>0</v>
      </c>
      <c r="GJ356" s="20">
        <v>0</v>
      </c>
      <c r="GK356" s="34">
        <f>IF(GA356&lt;&gt;"",((GB356*0.125)+((GC356+GD356+GE356+GF356+GG356)*0.25)+((GH356+GI356+GJ356)*1))/GA356,"")</f>
        <v>0.01</v>
      </c>
      <c r="GP356" s="20" t="s">
        <v>232</v>
      </c>
      <c r="HH356" s="34" t="str">
        <f>IF(GX356&lt;&gt;"",((GY356*0.125)+((GZ356+HA356+HB356+HC356+HD356)*0.25)+((HE356+HF356+HG356)*1))/GX356,"")</f>
        <v/>
      </c>
    </row>
    <row r="357" spans="1:216" ht="15" customHeight="1" x14ac:dyDescent="0.35">
      <c r="A357" s="11" t="s">
        <v>2380</v>
      </c>
      <c r="B357" s="12" t="s">
        <v>2381</v>
      </c>
      <c r="C357" s="13">
        <v>43009</v>
      </c>
      <c r="D357" s="13"/>
      <c r="E357" s="14" t="s">
        <v>214</v>
      </c>
      <c r="F357" s="15" t="s">
        <v>2382</v>
      </c>
      <c r="G357" s="15" t="s">
        <v>2383</v>
      </c>
      <c r="H357" s="14" t="s">
        <v>1608</v>
      </c>
      <c r="I357" s="16">
        <v>46526</v>
      </c>
      <c r="J357" s="17">
        <v>33170</v>
      </c>
      <c r="K357" s="18">
        <f ca="1">IF(A357&lt;&gt;"",RANDBETWEEN(1,2000)," ")</f>
        <v>1300</v>
      </c>
      <c r="L357" s="17" cm="1">
        <f t="array" ref="L357">IF(A357&lt;&gt;"",SUMPRODUCT(($E$2:$E$1303="Active") * (FK357 &gt;= $FM$2:$FM$1303) * (FK357 &lt;= $FN$2:$FN$1303) * (FL357 &gt;= $FO$2:$FO$1303) * (FL357 &lt;= $FP$2:$FP$1303)),"")</f>
        <v>1</v>
      </c>
      <c r="M357" s="17" cm="1">
        <f t="array" ref="M357">IF(A357&lt;&gt;"",SUMPRODUCT(($E$2:$E$1303="Active") * (FK357 &gt;= $FQ$2:$FQ$1303) * (FK357 &lt;= $FR$2:$FR$1303) * (FL357 &gt;= $FS$2:$FS$1303) * (FL357 &lt;= $FT$2:$FT$1303)),"")</f>
        <v>4</v>
      </c>
      <c r="N357" s="14" t="s">
        <v>287</v>
      </c>
      <c r="O357" s="14" t="s">
        <v>219</v>
      </c>
      <c r="P357" s="15" t="s">
        <v>2384</v>
      </c>
      <c r="Q357" s="14" t="s">
        <v>2385</v>
      </c>
      <c r="R357" s="15" t="s">
        <v>2386</v>
      </c>
      <c r="S357" s="14" t="s">
        <v>224</v>
      </c>
      <c r="T357" s="20" t="s">
        <v>224</v>
      </c>
      <c r="U357" s="21"/>
      <c r="V357" s="22"/>
      <c r="W357" s="22"/>
      <c r="X357" s="22"/>
      <c r="Y357" s="22"/>
      <c r="Z357" s="22"/>
      <c r="AA357" s="22" t="s">
        <v>363</v>
      </c>
      <c r="AB357" s="43">
        <v>46021.458333333336</v>
      </c>
      <c r="AC357" s="63">
        <v>45931</v>
      </c>
      <c r="AD357" s="25">
        <v>333</v>
      </c>
      <c r="AE357" s="25">
        <v>351</v>
      </c>
      <c r="AF357" s="26">
        <v>371</v>
      </c>
      <c r="AG357" s="20">
        <v>548</v>
      </c>
      <c r="AH357" s="22">
        <v>481</v>
      </c>
      <c r="AI357" s="26">
        <v>444</v>
      </c>
      <c r="AN357" s="27">
        <f>IF(COUNT(DV357,ES357,FJ357,GK357,HH357)&gt;0,AVERAGE(DV357,ES357,FJ357,GK357,HH357),"")</f>
        <v>0</v>
      </c>
      <c r="AO357" s="28">
        <f>IF((E357&lt;&gt;""),COUNTA(AP357:BW357)+COUNTIF(T357,"No"),"")</f>
        <v>0</v>
      </c>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c r="BO357" s="29"/>
      <c r="BP357" s="29"/>
      <c r="BQ357" s="29"/>
      <c r="BR357" s="29"/>
      <c r="BS357" s="29"/>
      <c r="BT357" s="29"/>
      <c r="BU357" s="29"/>
      <c r="BV357" s="29"/>
      <c r="BW357" s="29"/>
      <c r="BX357" s="30">
        <v>44124</v>
      </c>
      <c r="BY357" s="30">
        <v>44131</v>
      </c>
      <c r="BZ357" s="14" t="s">
        <v>226</v>
      </c>
      <c r="CA357" s="30">
        <v>44131</v>
      </c>
      <c r="CB357" s="14" t="s">
        <v>227</v>
      </c>
      <c r="CC357" s="31">
        <v>43760</v>
      </c>
      <c r="CD357" s="32" t="s">
        <v>226</v>
      </c>
      <c r="CE357" s="33" t="s">
        <v>425</v>
      </c>
      <c r="CF357" s="33" t="s">
        <v>325</v>
      </c>
      <c r="CG357" s="29">
        <v>119</v>
      </c>
      <c r="CH357" s="29">
        <v>2</v>
      </c>
      <c r="CI357" s="29">
        <v>2</v>
      </c>
      <c r="CJ357" s="29">
        <v>10</v>
      </c>
      <c r="CK357" s="29">
        <v>0</v>
      </c>
      <c r="CL357" s="29">
        <v>0</v>
      </c>
      <c r="CM357" s="29">
        <v>0</v>
      </c>
      <c r="CN357" s="34">
        <f>IF(CJ357&gt;0,((CK357*0.125)+(CL357*0.25)+(CM357*1))/CJ357,"")</f>
        <v>0</v>
      </c>
      <c r="CO357" s="35">
        <v>44481</v>
      </c>
      <c r="CP357" s="35">
        <v>44482</v>
      </c>
      <c r="CQ357" s="20" t="s">
        <v>507</v>
      </c>
      <c r="CR357" s="35">
        <v>44501</v>
      </c>
      <c r="CS357" s="20" t="s">
        <v>232</v>
      </c>
      <c r="CT357" s="35">
        <v>44498</v>
      </c>
      <c r="CU357" s="35">
        <v>44481</v>
      </c>
      <c r="CV357" s="11" t="s">
        <v>228</v>
      </c>
      <c r="CW357" s="20" t="s">
        <v>233</v>
      </c>
      <c r="CX357" s="11" t="s">
        <v>234</v>
      </c>
      <c r="CY357" s="20">
        <v>185</v>
      </c>
      <c r="CZ357" s="36">
        <v>2</v>
      </c>
      <c r="DA357" s="36">
        <v>2</v>
      </c>
      <c r="DB357" s="36">
        <v>10</v>
      </c>
      <c r="DC357" s="36">
        <v>0</v>
      </c>
      <c r="DD357" s="36">
        <v>0</v>
      </c>
      <c r="DE357" s="36">
        <v>1</v>
      </c>
      <c r="DF357" s="36">
        <v>0</v>
      </c>
      <c r="DG357" s="36">
        <v>1</v>
      </c>
      <c r="DH357" s="37">
        <f>IF(DB357&gt;0,((DC357*0.125)+(DD357*0.25)+(DE357*0.25)+(DF357*1)+(DG357*1))/DB357,"")</f>
        <v>0.125</v>
      </c>
      <c r="DI357" s="35">
        <v>44805</v>
      </c>
      <c r="DJ357" s="20" t="s">
        <v>228</v>
      </c>
      <c r="DK357" s="20" t="s">
        <v>235</v>
      </c>
      <c r="DL357" s="20" t="s">
        <v>234</v>
      </c>
      <c r="DM357" s="20">
        <v>138</v>
      </c>
      <c r="DN357" s="20">
        <v>2</v>
      </c>
      <c r="DO357" s="20">
        <v>2</v>
      </c>
      <c r="DP357" s="20">
        <v>10</v>
      </c>
      <c r="DQ357" s="20">
        <v>0</v>
      </c>
      <c r="DR357" s="20">
        <v>0</v>
      </c>
      <c r="DS357" s="20">
        <v>0</v>
      </c>
      <c r="DT357" s="20">
        <v>0</v>
      </c>
      <c r="DU357" s="20">
        <v>0</v>
      </c>
      <c r="DV357" s="37" cm="1">
        <f t="array" ref="DV357">IF(AND(DI357:DP357&lt;&gt;""),((DQ357*0.125)+(DR357*0.25)+(DS357*0.25)+(DT357*1)+(DU357*1))/DP357,"")</f>
        <v>0</v>
      </c>
      <c r="DW357" s="35">
        <v>45168</v>
      </c>
      <c r="DX357" s="35">
        <v>45175</v>
      </c>
      <c r="DY357" s="20" t="s">
        <v>237</v>
      </c>
      <c r="DZ357" s="35">
        <v>45180</v>
      </c>
      <c r="EA357" s="35" t="s">
        <v>232</v>
      </c>
      <c r="EB357" s="38">
        <v>45184</v>
      </c>
      <c r="EC357" s="35">
        <v>45271</v>
      </c>
      <c r="ED357" s="20" t="s">
        <v>228</v>
      </c>
      <c r="EE357" s="20" t="s">
        <v>247</v>
      </c>
      <c r="EF357" s="20">
        <v>200</v>
      </c>
      <c r="EG357" s="20">
        <v>2</v>
      </c>
      <c r="EH357" s="20">
        <v>2</v>
      </c>
      <c r="EI357" s="20">
        <v>10</v>
      </c>
      <c r="EJ357" s="20">
        <v>0</v>
      </c>
      <c r="EK357" s="20">
        <v>0</v>
      </c>
      <c r="EL357" s="20">
        <v>0</v>
      </c>
      <c r="EM357" s="20">
        <v>0</v>
      </c>
      <c r="EN357" s="20">
        <v>0</v>
      </c>
      <c r="EO357" s="20">
        <v>0</v>
      </c>
      <c r="EP357" s="20">
        <v>0</v>
      </c>
      <c r="EQ357" s="20">
        <v>0</v>
      </c>
      <c r="ER357" s="20">
        <v>0</v>
      </c>
      <c r="ES357" s="34">
        <f>IF(EI357&lt;&gt;"",((EJ357*0.125)+((EK357+EL357+EM357+EN357+EO357)*0.25)+((EP357+EQ357+ER357)*1))/EI357,"")</f>
        <v>0</v>
      </c>
      <c r="ET357" s="35">
        <v>45558</v>
      </c>
      <c r="EU357" s="20" t="s">
        <v>248</v>
      </c>
      <c r="EV357" s="20" t="s">
        <v>234</v>
      </c>
      <c r="EW357" s="20">
        <v>237</v>
      </c>
      <c r="EX357" s="20">
        <v>4</v>
      </c>
      <c r="EY357" s="20">
        <v>4</v>
      </c>
      <c r="EZ357" s="20">
        <v>19</v>
      </c>
      <c r="FA357" s="20">
        <v>0</v>
      </c>
      <c r="FB357" s="20">
        <v>0</v>
      </c>
      <c r="FC357" s="20">
        <v>0</v>
      </c>
      <c r="FD357" s="20">
        <v>0</v>
      </c>
      <c r="FE357" s="20">
        <v>0</v>
      </c>
      <c r="FF357" s="20">
        <v>0</v>
      </c>
      <c r="FG357" s="20">
        <v>0</v>
      </c>
      <c r="FH357" s="20">
        <v>0</v>
      </c>
      <c r="FI357" s="20">
        <v>0</v>
      </c>
      <c r="FJ357" s="34">
        <f>IF(EZ357&lt;&gt;"",((FA357*0.125)+((FB357+FC357+FD357+FE357+FF357)*0.25)+((FG357+FH357+FI357)*1))/EZ357,"")</f>
        <v>0</v>
      </c>
      <c r="FK357" s="39">
        <v>41.555509999999998</v>
      </c>
      <c r="FL357" s="39">
        <v>-85.857400999999996</v>
      </c>
      <c r="FM357" s="39">
        <v>41.193684576177866</v>
      </c>
      <c r="FN357" s="39">
        <v>41.917335423822131</v>
      </c>
      <c r="FO357" s="39">
        <v>-86.340922239893231</v>
      </c>
      <c r="FP357" s="39">
        <v>-85.37387976010676</v>
      </c>
      <c r="FQ357" s="39">
        <v>40.831859152355733</v>
      </c>
      <c r="FR357" s="39">
        <v>42.279160847644263</v>
      </c>
      <c r="FS357" s="39">
        <v>-86.824443479786467</v>
      </c>
      <c r="FT357" s="39">
        <v>-84.890358520213525</v>
      </c>
      <c r="FU357" s="35">
        <v>45758</v>
      </c>
      <c r="FV357" s="20" t="s">
        <v>248</v>
      </c>
      <c r="FW357" s="20" t="s">
        <v>258</v>
      </c>
      <c r="FX357" s="20">
        <v>194</v>
      </c>
      <c r="FY357" s="20">
        <v>2</v>
      </c>
      <c r="FZ357" s="20">
        <v>2</v>
      </c>
      <c r="GA357" s="20">
        <v>16</v>
      </c>
      <c r="GB357" s="20">
        <v>0</v>
      </c>
      <c r="GC357" s="20">
        <v>0</v>
      </c>
      <c r="GD357" s="20">
        <v>0</v>
      </c>
      <c r="GE357" s="20">
        <v>0</v>
      </c>
      <c r="GF357" s="20">
        <v>0</v>
      </c>
      <c r="GG357" s="20">
        <v>0</v>
      </c>
      <c r="GH357" s="20">
        <v>0</v>
      </c>
      <c r="GI357" s="20">
        <v>0</v>
      </c>
      <c r="GJ357" s="20">
        <v>0</v>
      </c>
      <c r="GK357" s="34">
        <f>IF(GA357&lt;&gt;"",((GB357*0.125)+((GC357+GD357+GE357+GF357+GG357)*0.25)+((GH357+GI357+GJ357)*1))/GA357,"")</f>
        <v>0</v>
      </c>
      <c r="GP357" s="20" t="s">
        <v>232</v>
      </c>
      <c r="HH357" s="34" t="str">
        <f>IF(GX357&lt;&gt;"",((GY357*0.125)+((GZ357+HA357+HB357+HC357+HD357)*0.25)+((HE357+HF357+HG357)*1))/GX357,"")</f>
        <v/>
      </c>
    </row>
    <row r="358" spans="1:216" ht="15" customHeight="1" x14ac:dyDescent="0.35">
      <c r="A358" s="11" t="s">
        <v>2387</v>
      </c>
      <c r="B358" s="12" t="s">
        <v>2388</v>
      </c>
      <c r="C358" s="13">
        <v>43009</v>
      </c>
      <c r="D358" s="13"/>
      <c r="E358" s="14" t="s">
        <v>214</v>
      </c>
      <c r="F358" s="15" t="s">
        <v>2389</v>
      </c>
      <c r="G358" s="15" t="s">
        <v>2390</v>
      </c>
      <c r="H358" s="14" t="s">
        <v>1608</v>
      </c>
      <c r="I358" s="16">
        <v>46319</v>
      </c>
      <c r="J358" s="17">
        <v>18108</v>
      </c>
      <c r="K358" s="18">
        <f ca="1">IF(A358&lt;&gt;"",RANDBETWEEN(1,2000)," ")</f>
        <v>1535</v>
      </c>
      <c r="L358" s="17" cm="1">
        <f t="array" ref="L358">IF(A358&lt;&gt;"",SUMPRODUCT(($E$2:$E$1303="Active") * (FK358 &gt;= $FM$2:$FM$1303) * (FK358 &lt;= $FN$2:$FN$1303) * (FL358 &gt;= $FO$2:$FO$1303) * (FL358 &lt;= $FP$2:$FP$1303)),"")</f>
        <v>5</v>
      </c>
      <c r="M358" s="17" cm="1">
        <f t="array" ref="M358">IF(A358&lt;&gt;"",SUMPRODUCT(($E$2:$E$1303="Active") * (FK358 &gt;= $FQ$2:$FQ$1303) * (FK358 &lt;= $FR$2:$FR$1303) * (FL358 &gt;= $FS$2:$FS$1303) * (FL358 &lt;= $FT$2:$FT$1303)),"")</f>
        <v>12</v>
      </c>
      <c r="N358" s="14" t="s">
        <v>287</v>
      </c>
      <c r="O358" s="14" t="s">
        <v>219</v>
      </c>
      <c r="P358" s="15" t="s">
        <v>2391</v>
      </c>
      <c r="Q358" s="14" t="s">
        <v>2392</v>
      </c>
      <c r="R358" s="15" t="s">
        <v>2393</v>
      </c>
      <c r="S358" s="14" t="s">
        <v>223</v>
      </c>
      <c r="T358" s="20" t="s">
        <v>224</v>
      </c>
      <c r="U358" s="21"/>
      <c r="V358" s="22"/>
      <c r="W358" s="22"/>
      <c r="X358" s="22"/>
      <c r="Y358" s="22"/>
      <c r="Z358" s="22"/>
      <c r="AA358" s="22" t="s">
        <v>363</v>
      </c>
      <c r="AB358" s="43">
        <v>45929.5</v>
      </c>
      <c r="AC358" s="63">
        <v>45931</v>
      </c>
      <c r="AD358" s="25">
        <v>241</v>
      </c>
      <c r="AE358" s="25">
        <v>163</v>
      </c>
      <c r="AF358" s="26">
        <v>138</v>
      </c>
      <c r="AG358" s="20">
        <v>163</v>
      </c>
      <c r="AH358" s="22">
        <v>174</v>
      </c>
      <c r="AI358" s="26">
        <v>118</v>
      </c>
      <c r="AN358" s="27">
        <f>IF(COUNT(DV358,ES358,FJ358,GK358,HH358)&gt;0,AVERAGE(DV358,ES358,FJ358,GK358,HH358),"")</f>
        <v>0.13750000000000001</v>
      </c>
      <c r="AO358" s="28">
        <f>IF((E358&lt;&gt;""),COUNTA(AP358:BW358)+COUNTIF(T358,"No"),"")</f>
        <v>0</v>
      </c>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c r="BT358" s="29"/>
      <c r="BU358" s="29"/>
      <c r="BV358" s="29"/>
      <c r="BW358" s="29"/>
      <c r="BX358" s="30">
        <v>44124</v>
      </c>
      <c r="BY358" s="30">
        <v>44131</v>
      </c>
      <c r="BZ358" s="14" t="s">
        <v>226</v>
      </c>
      <c r="CA358" s="30">
        <v>44131</v>
      </c>
      <c r="CB358" s="14" t="s">
        <v>227</v>
      </c>
      <c r="CC358" s="31">
        <v>43759</v>
      </c>
      <c r="CD358" s="32" t="s">
        <v>228</v>
      </c>
      <c r="CE358" s="33" t="s">
        <v>425</v>
      </c>
      <c r="CF358" s="33" t="s">
        <v>325</v>
      </c>
      <c r="CG358" s="29">
        <v>94</v>
      </c>
      <c r="CH358" s="29">
        <v>2</v>
      </c>
      <c r="CI358" s="29">
        <v>2</v>
      </c>
      <c r="CJ358" s="29">
        <v>10</v>
      </c>
      <c r="CK358" s="29">
        <v>3</v>
      </c>
      <c r="CL358" s="29">
        <v>1</v>
      </c>
      <c r="CM358" s="29">
        <v>0</v>
      </c>
      <c r="CN358" s="34">
        <f>IF(CJ358&gt;0,((CK358*0.125)+(CL358*0.25)+(CM358*1))/CJ358,"")</f>
        <v>6.25E-2</v>
      </c>
      <c r="CO358" s="35">
        <v>44481</v>
      </c>
      <c r="CP358" s="35">
        <v>44491</v>
      </c>
      <c r="CQ358" s="20" t="s">
        <v>507</v>
      </c>
      <c r="CR358" s="35">
        <v>44501</v>
      </c>
      <c r="CS358" s="20" t="s">
        <v>232</v>
      </c>
      <c r="CT358" s="35">
        <v>44498</v>
      </c>
      <c r="CU358" s="35">
        <v>44494</v>
      </c>
      <c r="CV358" s="11" t="s">
        <v>228</v>
      </c>
      <c r="CW358" s="20" t="s">
        <v>233</v>
      </c>
      <c r="CX358" s="11" t="s">
        <v>234</v>
      </c>
      <c r="CY358" s="20">
        <v>74</v>
      </c>
      <c r="CZ358" s="36">
        <v>2</v>
      </c>
      <c r="DA358" s="36">
        <v>2</v>
      </c>
      <c r="DB358" s="36">
        <v>10</v>
      </c>
      <c r="DC358" s="36">
        <v>0</v>
      </c>
      <c r="DD358" s="36">
        <v>0</v>
      </c>
      <c r="DE358" s="36">
        <v>0</v>
      </c>
      <c r="DF358" s="36">
        <v>0</v>
      </c>
      <c r="DG358" s="36">
        <v>0</v>
      </c>
      <c r="DH358" s="37">
        <f>IF(DB358&gt;0,((DC358*0.125)+(DD358*0.25)+(DE358*0.25)+(DF358*1)+(DG358*1))/DB358,"")</f>
        <v>0</v>
      </c>
      <c r="DI358" s="35">
        <v>44896</v>
      </c>
      <c r="DJ358" s="20" t="s">
        <v>228</v>
      </c>
      <c r="DK358" s="20" t="s">
        <v>235</v>
      </c>
      <c r="DL358" s="20" t="s">
        <v>234</v>
      </c>
      <c r="DM358" s="20">
        <v>81</v>
      </c>
      <c r="DN358" s="20">
        <v>2</v>
      </c>
      <c r="DO358" s="20">
        <v>2</v>
      </c>
      <c r="DP358" s="20">
        <v>10</v>
      </c>
      <c r="DQ358" s="20">
        <v>0</v>
      </c>
      <c r="DR358" s="20">
        <v>0</v>
      </c>
      <c r="DS358" s="20">
        <v>1</v>
      </c>
      <c r="DT358" s="20">
        <v>0</v>
      </c>
      <c r="DU358" s="20">
        <v>4</v>
      </c>
      <c r="DV358" s="49" cm="1">
        <f t="array" ref="DV358">IF(AND(DI358:DP358&lt;&gt;""),((DQ358*0.125)+(DR358*0.25)+(DS358*0.25)+(DT358*1)+(DU358*1))/DP358,"")</f>
        <v>0.42499999999999999</v>
      </c>
      <c r="DW358" s="35">
        <v>45167</v>
      </c>
      <c r="DX358" s="35">
        <v>45174</v>
      </c>
      <c r="DY358" s="20" t="s">
        <v>237</v>
      </c>
      <c r="DZ358" s="35">
        <v>45180</v>
      </c>
      <c r="EA358" s="35" t="s">
        <v>232</v>
      </c>
      <c r="EB358" s="38">
        <v>45191</v>
      </c>
      <c r="EC358" s="35">
        <v>45211</v>
      </c>
      <c r="ED358" s="20" t="s">
        <v>248</v>
      </c>
      <c r="EE358" s="20" t="s">
        <v>247</v>
      </c>
      <c r="EF358" s="20">
        <v>57</v>
      </c>
      <c r="EG358" s="20">
        <v>2</v>
      </c>
      <c r="EH358" s="20">
        <v>2</v>
      </c>
      <c r="EI358" s="20">
        <v>10</v>
      </c>
      <c r="EJ358" s="20">
        <v>0</v>
      </c>
      <c r="EK358" s="20">
        <v>0</v>
      </c>
      <c r="EL358" s="20">
        <v>0</v>
      </c>
      <c r="EM358" s="20">
        <v>0</v>
      </c>
      <c r="EN358" s="20">
        <v>0</v>
      </c>
      <c r="EO358" s="20">
        <v>0</v>
      </c>
      <c r="EP358" s="20">
        <v>0</v>
      </c>
      <c r="EQ358" s="20">
        <v>0</v>
      </c>
      <c r="ER358" s="20">
        <v>0</v>
      </c>
      <c r="ES358" s="34">
        <f>IF(EI358&lt;&gt;"",((EJ358*0.125)+((EK358+EL358+EM358+EN358+EO358)*0.25)+((EP358+EQ358+ER358)*1))/EI358,"")</f>
        <v>0</v>
      </c>
      <c r="ET358" s="35">
        <v>45562</v>
      </c>
      <c r="EU358" s="20" t="s">
        <v>248</v>
      </c>
      <c r="EV358" s="20" t="s">
        <v>234</v>
      </c>
      <c r="EW358" s="20">
        <v>102</v>
      </c>
      <c r="EX358" s="20">
        <v>2</v>
      </c>
      <c r="EY358" s="20">
        <v>2</v>
      </c>
      <c r="EZ358" s="20">
        <v>8</v>
      </c>
      <c r="FA358" s="20">
        <v>0</v>
      </c>
      <c r="FB358" s="20">
        <v>0</v>
      </c>
      <c r="FC358" s="20">
        <v>0</v>
      </c>
      <c r="FD358" s="20">
        <v>0</v>
      </c>
      <c r="FE358" s="20">
        <v>0</v>
      </c>
      <c r="FF358" s="20">
        <v>0</v>
      </c>
      <c r="FG358" s="20">
        <v>0</v>
      </c>
      <c r="FH358" s="20">
        <v>0</v>
      </c>
      <c r="FI358" s="20">
        <v>1</v>
      </c>
      <c r="FJ358" s="34">
        <f>IF(EZ358&lt;&gt;"",((FA358*0.125)+((FB358+FC358+FD358+FE358+FF358)*0.25)+((FG358+FH358+FI358)*1))/EZ358,"")</f>
        <v>0.125</v>
      </c>
      <c r="FK358" s="39">
        <v>41.521706999999999</v>
      </c>
      <c r="FL358" s="39">
        <v>-87.422792000000001</v>
      </c>
      <c r="FM358" s="39">
        <v>41.159881576177867</v>
      </c>
      <c r="FN358" s="39">
        <v>41.883532423822132</v>
      </c>
      <c r="FO358" s="39">
        <v>-87.906060582058188</v>
      </c>
      <c r="FP358" s="39">
        <v>-86.939523417941814</v>
      </c>
      <c r="FQ358" s="39">
        <v>40.798056152355734</v>
      </c>
      <c r="FR358" s="39">
        <v>42.245357847644264</v>
      </c>
      <c r="FS358" s="39">
        <v>-88.389329164116361</v>
      </c>
      <c r="FT358" s="39">
        <v>-86.456254835883641</v>
      </c>
      <c r="FU358" s="35">
        <v>45922</v>
      </c>
      <c r="FV358" s="20" t="s">
        <v>248</v>
      </c>
      <c r="FW358" s="20" t="s">
        <v>295</v>
      </c>
      <c r="FX358" s="20">
        <v>74</v>
      </c>
      <c r="FY358" s="20">
        <v>2</v>
      </c>
      <c r="FZ358" s="20">
        <v>2</v>
      </c>
      <c r="GA358" s="20">
        <v>7</v>
      </c>
      <c r="GB358" s="20">
        <v>0</v>
      </c>
      <c r="GC358" s="20">
        <v>0</v>
      </c>
      <c r="GD358" s="20">
        <v>0</v>
      </c>
      <c r="GE358" s="20">
        <v>0</v>
      </c>
      <c r="GF358" s="20">
        <v>0</v>
      </c>
      <c r="GG358" s="20">
        <v>0</v>
      </c>
      <c r="GH358" s="20">
        <v>0</v>
      </c>
      <c r="GI358" s="20">
        <v>0</v>
      </c>
      <c r="GJ358" s="20">
        <v>0</v>
      </c>
      <c r="GK358" s="34">
        <f>IF(GA358&lt;&gt;"",((GB358*0.125)+((GC358+GD358+GE358+GF358+GG358)*0.25)+((GH358+GI358+GJ358)*1))/GA358,"")</f>
        <v>0</v>
      </c>
      <c r="GP358" s="20" t="s">
        <v>232</v>
      </c>
      <c r="HH358" s="34" t="str">
        <f>IF(GX358&lt;&gt;"",((GY358*0.125)+((GZ358+HA358+HB358+HC358+HD358)*0.25)+((HE358+HF358+HG358)*1))/GX358,"")</f>
        <v/>
      </c>
    </row>
    <row r="359" spans="1:216" ht="15" customHeight="1" x14ac:dyDescent="0.35">
      <c r="A359" s="11" t="s">
        <v>2394</v>
      </c>
      <c r="B359" s="12" t="s">
        <v>2395</v>
      </c>
      <c r="C359" s="13">
        <v>43009</v>
      </c>
      <c r="D359" s="13"/>
      <c r="E359" s="14" t="s">
        <v>214</v>
      </c>
      <c r="F359" s="15" t="s">
        <v>2396</v>
      </c>
      <c r="G359" s="15" t="s">
        <v>2397</v>
      </c>
      <c r="H359" s="14" t="s">
        <v>1608</v>
      </c>
      <c r="I359" s="16">
        <v>46383</v>
      </c>
      <c r="J359" s="17">
        <v>41981</v>
      </c>
      <c r="K359" s="18">
        <f ca="1">IF(A359&lt;&gt;"",RANDBETWEEN(1,2000)," ")</f>
        <v>1806</v>
      </c>
      <c r="L359" s="17" cm="1">
        <f t="array" ref="L359">IF(A359&lt;&gt;"",SUMPRODUCT(($E$2:$E$1303="Active") * (FK359 &gt;= $FM$2:$FM$1303) * (FK359 &lt;= $FN$2:$FN$1303) * (FL359 &gt;= $FO$2:$FO$1303) * (FL359 &lt;= $FP$2:$FP$1303)),"")</f>
        <v>2</v>
      </c>
      <c r="M359" s="17" cm="1">
        <f t="array" ref="M359">IF(A359&lt;&gt;"",SUMPRODUCT(($E$2:$E$1303="Active") * (FK359 &gt;= $FQ$2:$FQ$1303) * (FK359 &lt;= $FR$2:$FR$1303) * (FL359 &gt;= $FS$2:$FS$1303) * (FL359 &lt;= $FT$2:$FT$1303)),"")</f>
        <v>7</v>
      </c>
      <c r="N359" s="14" t="s">
        <v>287</v>
      </c>
      <c r="O359" s="14" t="s">
        <v>219</v>
      </c>
      <c r="P359" s="15" t="s">
        <v>2398</v>
      </c>
      <c r="Q359" s="14" t="s">
        <v>2399</v>
      </c>
      <c r="R359" s="15" t="s">
        <v>2400</v>
      </c>
      <c r="S359" s="14" t="s">
        <v>224</v>
      </c>
      <c r="T359" s="20" t="s">
        <v>224</v>
      </c>
      <c r="U359" s="21"/>
      <c r="V359" s="22"/>
      <c r="W359" s="22"/>
      <c r="X359" s="22"/>
      <c r="Y359" s="22"/>
      <c r="Z359" s="22" t="s">
        <v>2401</v>
      </c>
      <c r="AA359" s="22" t="s">
        <v>363</v>
      </c>
      <c r="AB359" s="43">
        <v>46021.583333333336</v>
      </c>
      <c r="AC359" s="63">
        <v>45931</v>
      </c>
      <c r="AD359" s="25">
        <v>191</v>
      </c>
      <c r="AE359" s="25">
        <v>186</v>
      </c>
      <c r="AF359" s="26">
        <v>187</v>
      </c>
      <c r="AG359" s="20">
        <v>227</v>
      </c>
      <c r="AH359" s="22">
        <v>116</v>
      </c>
      <c r="AI359" s="26">
        <v>132</v>
      </c>
      <c r="AN359" s="27">
        <f>IF(COUNT(DV359,ES359,FJ359,GK359,HH359)&gt;0,AVERAGE(DV359,ES359,FJ359,GK359,HH359),"")</f>
        <v>0.10312499999999999</v>
      </c>
      <c r="AO359" s="28">
        <f>IF((E359&lt;&gt;""),COUNTA(AP359:BW359)+COUNTIF(T359,"No"),"")</f>
        <v>1</v>
      </c>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c r="BR359" s="29"/>
      <c r="BS359" s="29"/>
      <c r="BT359" s="29" t="s">
        <v>2402</v>
      </c>
      <c r="BU359" s="29"/>
      <c r="BV359" s="29"/>
      <c r="BW359" s="29"/>
      <c r="BX359" s="30">
        <v>44124</v>
      </c>
      <c r="BY359" s="30">
        <v>44131</v>
      </c>
      <c r="BZ359" s="14" t="s">
        <v>226</v>
      </c>
      <c r="CA359" s="30">
        <v>44131</v>
      </c>
      <c r="CB359" s="14" t="s">
        <v>227</v>
      </c>
      <c r="CC359" s="31">
        <v>43760</v>
      </c>
      <c r="CD359" s="32" t="s">
        <v>226</v>
      </c>
      <c r="CE359" s="33" t="s">
        <v>425</v>
      </c>
      <c r="CF359" s="33" t="s">
        <v>325</v>
      </c>
      <c r="CG359" s="29">
        <v>79</v>
      </c>
      <c r="CH359" s="29">
        <v>2</v>
      </c>
      <c r="CI359" s="29">
        <v>2</v>
      </c>
      <c r="CJ359" s="29">
        <v>10</v>
      </c>
      <c r="CK359" s="29">
        <v>1</v>
      </c>
      <c r="CL359" s="29">
        <v>0</v>
      </c>
      <c r="CM359" s="29">
        <v>0</v>
      </c>
      <c r="CN359" s="34">
        <f>IF(CJ359&gt;0,((CK359*0.125)+(CL359*0.25)+(CM359*1))/CJ359,"")</f>
        <v>1.2500000000000001E-2</v>
      </c>
      <c r="CO359" s="35">
        <v>44481</v>
      </c>
      <c r="CP359" s="35">
        <v>44491</v>
      </c>
      <c r="CQ359" s="20" t="s">
        <v>507</v>
      </c>
      <c r="CR359" s="35">
        <v>44501</v>
      </c>
      <c r="CS359" s="20" t="s">
        <v>232</v>
      </c>
      <c r="CT359" s="35">
        <v>44498</v>
      </c>
      <c r="CU359" s="35">
        <v>44532</v>
      </c>
      <c r="CV359" s="11" t="s">
        <v>228</v>
      </c>
      <c r="CW359" s="20" t="s">
        <v>233</v>
      </c>
      <c r="CX359" s="11" t="s">
        <v>234</v>
      </c>
      <c r="CY359" s="20">
        <v>98</v>
      </c>
      <c r="CZ359" s="36">
        <v>2</v>
      </c>
      <c r="DA359" s="36">
        <v>2</v>
      </c>
      <c r="DB359" s="36">
        <v>10</v>
      </c>
      <c r="DC359" s="36">
        <v>0</v>
      </c>
      <c r="DD359" s="36">
        <v>0</v>
      </c>
      <c r="DE359" s="36">
        <v>2</v>
      </c>
      <c r="DF359" s="36">
        <v>1</v>
      </c>
      <c r="DG359" s="36">
        <v>0</v>
      </c>
      <c r="DH359" s="37">
        <f>IF(DB359&gt;0,((DC359*0.125)+(DD359*0.25)+(DE359*0.25)+(DF359*1)+(DG359*1))/DB359,"")</f>
        <v>0.15</v>
      </c>
      <c r="DI359" s="35">
        <v>44805</v>
      </c>
      <c r="DJ359" s="20" t="s">
        <v>228</v>
      </c>
      <c r="DK359" s="20" t="s">
        <v>235</v>
      </c>
      <c r="DL359" s="20" t="s">
        <v>234</v>
      </c>
      <c r="DM359" s="20">
        <v>87</v>
      </c>
      <c r="DN359" s="20">
        <v>2</v>
      </c>
      <c r="DO359" s="20">
        <v>2</v>
      </c>
      <c r="DP359" s="20">
        <v>10</v>
      </c>
      <c r="DQ359" s="20">
        <v>0</v>
      </c>
      <c r="DR359" s="20">
        <v>1</v>
      </c>
      <c r="DS359" s="20">
        <v>1</v>
      </c>
      <c r="DT359" s="20">
        <v>2</v>
      </c>
      <c r="DU359" s="20">
        <v>0</v>
      </c>
      <c r="DV359" s="49" cm="1">
        <f t="array" ref="DV359">IF(AND(DI359:DP359&lt;&gt;""),((DQ359*0.125)+(DR359*0.25)+(DS359*0.25)+(DT359*1)+(DU359*1))/DP359,"")</f>
        <v>0.25</v>
      </c>
      <c r="DW359" s="35">
        <v>45167</v>
      </c>
      <c r="DX359" s="35">
        <v>45174</v>
      </c>
      <c r="DY359" s="20" t="s">
        <v>237</v>
      </c>
      <c r="DZ359" s="35">
        <v>45180</v>
      </c>
      <c r="EA359" s="35" t="s">
        <v>232</v>
      </c>
      <c r="EB359" s="38">
        <v>45184</v>
      </c>
      <c r="EC359" s="35">
        <v>45223</v>
      </c>
      <c r="ED359" s="20" t="s">
        <v>248</v>
      </c>
      <c r="EE359" s="20" t="s">
        <v>247</v>
      </c>
      <c r="EF359" s="20">
        <v>85</v>
      </c>
      <c r="EG359" s="20">
        <v>2</v>
      </c>
      <c r="EH359" s="20">
        <v>2</v>
      </c>
      <c r="EI359" s="20">
        <v>10</v>
      </c>
      <c r="EJ359" s="20">
        <v>0</v>
      </c>
      <c r="EK359" s="20">
        <v>0</v>
      </c>
      <c r="EL359" s="20">
        <v>0</v>
      </c>
      <c r="EM359" s="20">
        <v>0</v>
      </c>
      <c r="EN359" s="20">
        <v>0</v>
      </c>
      <c r="EO359" s="20">
        <v>0</v>
      </c>
      <c r="EP359" s="20">
        <v>1</v>
      </c>
      <c r="EQ359" s="20">
        <v>0</v>
      </c>
      <c r="ER359" s="20">
        <v>0</v>
      </c>
      <c r="ES359" s="34">
        <f>IF(EI359&lt;&gt;"",((EJ359*0.125)+((EK359+EL359+EM359+EN359+EO359)*0.25)+((EP359+EQ359+ER359)*1))/EI359,"")</f>
        <v>0.1</v>
      </c>
      <c r="ET359" s="35">
        <v>45427</v>
      </c>
      <c r="EU359" s="20" t="s">
        <v>248</v>
      </c>
      <c r="EV359" s="20" t="s">
        <v>247</v>
      </c>
      <c r="EW359" s="20">
        <v>93</v>
      </c>
      <c r="EX359" s="20">
        <v>2</v>
      </c>
      <c r="EY359" s="20">
        <v>2</v>
      </c>
      <c r="EZ359" s="28">
        <v>8</v>
      </c>
      <c r="FA359" s="20">
        <v>0</v>
      </c>
      <c r="FB359" s="20">
        <v>0</v>
      </c>
      <c r="FC359" s="20">
        <v>0</v>
      </c>
      <c r="FD359" s="20">
        <v>2</v>
      </c>
      <c r="FE359" s="20">
        <v>0</v>
      </c>
      <c r="FF359" s="20">
        <v>0</v>
      </c>
      <c r="FG359" s="20">
        <v>0</v>
      </c>
      <c r="FH359" s="20">
        <v>0</v>
      </c>
      <c r="FI359" s="20">
        <v>0</v>
      </c>
      <c r="FJ359" s="34">
        <f>IF(EZ359&lt;&gt;"",((FA359*0.125)+((FB359+FC359+FD359+FE359+FF359)*0.25)+((FG359+FH359+FI359)*1))/EZ359,"")</f>
        <v>6.25E-2</v>
      </c>
      <c r="FK359" s="39">
        <v>41.452914</v>
      </c>
      <c r="FL359" s="39">
        <v>-86.998316000000003</v>
      </c>
      <c r="FM359" s="39">
        <v>41.091088576177867</v>
      </c>
      <c r="FN359" s="39">
        <v>41.814739423822132</v>
      </c>
      <c r="FO359" s="39">
        <v>-87.481071727360018</v>
      </c>
      <c r="FP359" s="39">
        <v>-86.515560272639988</v>
      </c>
      <c r="FQ359" s="39">
        <v>40.729263152355735</v>
      </c>
      <c r="FR359" s="39">
        <v>42.176564847644265</v>
      </c>
      <c r="FS359" s="39">
        <v>-87.963827454720018</v>
      </c>
      <c r="FT359" s="39">
        <v>-86.032804545279987</v>
      </c>
      <c r="FU359" s="35">
        <v>45938</v>
      </c>
      <c r="FV359" s="20" t="s">
        <v>248</v>
      </c>
      <c r="FW359" s="20" t="s">
        <v>295</v>
      </c>
      <c r="FX359" s="20">
        <v>86</v>
      </c>
      <c r="FY359" s="20">
        <v>1</v>
      </c>
      <c r="FZ359" s="20">
        <v>1</v>
      </c>
      <c r="GA359" s="20">
        <v>7</v>
      </c>
      <c r="GB359" s="20">
        <v>0</v>
      </c>
      <c r="GC359" s="20">
        <v>0</v>
      </c>
      <c r="GD359" s="20">
        <v>0</v>
      </c>
      <c r="GE359" s="20">
        <v>0</v>
      </c>
      <c r="GF359" s="20">
        <v>0</v>
      </c>
      <c r="GG359" s="20">
        <v>0</v>
      </c>
      <c r="GH359" s="20">
        <v>0</v>
      </c>
      <c r="GI359" s="20">
        <v>0</v>
      </c>
      <c r="GJ359" s="20">
        <v>0</v>
      </c>
      <c r="GK359" s="34">
        <f>IF(GA359&lt;&gt;"",((GB359*0.125)+((GC359+GD359+GE359+GF359+GG359)*0.25)+((GH359+GI359+GJ359)*1))/GA359,"")</f>
        <v>0</v>
      </c>
      <c r="GP359" s="20" t="s">
        <v>232</v>
      </c>
      <c r="HH359" s="34" t="str">
        <f>IF(GX359&lt;&gt;"",((GY359*0.125)+((GZ359+HA359+HB359+HC359+HD359)*0.25)+((HE359+HF359+HG359)*1))/GX359,"")</f>
        <v/>
      </c>
    </row>
    <row r="360" spans="1:216" ht="15" customHeight="1" x14ac:dyDescent="0.35">
      <c r="A360" s="11" t="s">
        <v>2403</v>
      </c>
      <c r="B360" s="12" t="s">
        <v>2404</v>
      </c>
      <c r="C360" s="13">
        <v>43009</v>
      </c>
      <c r="D360" s="13"/>
      <c r="E360" s="14" t="s">
        <v>214</v>
      </c>
      <c r="F360" s="15" t="s">
        <v>2405</v>
      </c>
      <c r="G360" s="15" t="s">
        <v>2406</v>
      </c>
      <c r="H360" s="14" t="s">
        <v>1608</v>
      </c>
      <c r="I360" s="16">
        <v>47809</v>
      </c>
      <c r="J360" s="17">
        <v>2360</v>
      </c>
      <c r="K360" s="18">
        <f ca="1">IF(A360&lt;&gt;"",RANDBETWEEN(1,2000)," ")</f>
        <v>368</v>
      </c>
      <c r="L360" s="17" cm="1">
        <f t="array" ref="L360">IF(A360&lt;&gt;"",SUMPRODUCT(($E$2:$E$1303="Active") * (FK360 &gt;= $FM$2:$FM$1303) * (FK360 &lt;= $FN$2:$FN$1303) * (FL360 &gt;= $FO$2:$FO$1303) * (FL360 &lt;= $FP$2:$FP$1303)),"")</f>
        <v>1</v>
      </c>
      <c r="M360" s="17" cm="1">
        <f t="array" ref="M360">IF(A360&lt;&gt;"",SUMPRODUCT(($E$2:$E$1303="Active") * (FK360 &gt;= $FQ$2:$FQ$1303) * (FK360 &lt;= $FR$2:$FR$1303) * (FL360 &gt;= $FS$2:$FS$1303) * (FL360 &lt;= $FT$2:$FT$1303)),"")</f>
        <v>2</v>
      </c>
      <c r="N360" s="14" t="s">
        <v>218</v>
      </c>
      <c r="O360" s="14" t="s">
        <v>219</v>
      </c>
      <c r="P360" s="15" t="s">
        <v>2407</v>
      </c>
      <c r="Q360" s="14" t="s">
        <v>2408</v>
      </c>
      <c r="R360" s="15" t="s">
        <v>2409</v>
      </c>
      <c r="S360" s="14" t="s">
        <v>224</v>
      </c>
      <c r="T360" s="20" t="s">
        <v>224</v>
      </c>
      <c r="U360" s="21"/>
      <c r="V360" s="22"/>
      <c r="W360" s="22"/>
      <c r="X360" s="22"/>
      <c r="Y360" s="22"/>
      <c r="Z360" s="22"/>
      <c r="AA360" s="22" t="s">
        <v>363</v>
      </c>
      <c r="AB360" s="43">
        <v>46003.541666666664</v>
      </c>
      <c r="AC360" s="63">
        <v>45931</v>
      </c>
      <c r="AD360" s="25">
        <v>180</v>
      </c>
      <c r="AE360" s="25">
        <v>270</v>
      </c>
      <c r="AF360" s="26">
        <v>253</v>
      </c>
      <c r="AG360" s="20">
        <v>362</v>
      </c>
      <c r="AH360" s="22">
        <v>448</v>
      </c>
      <c r="AI360" s="26">
        <v>404</v>
      </c>
      <c r="AN360" s="27">
        <f>IF(COUNT(DV360,ES360,FJ360,GK360,HH360)&gt;0,AVERAGE(DV360,ES360,FJ360,GK360,HH360),"")</f>
        <v>0.13574561403508772</v>
      </c>
      <c r="AO360" s="28">
        <f>IF((E360&lt;&gt;""),COUNTA(AP360:BW360)+COUNTIF(T360,"No"),"")</f>
        <v>0</v>
      </c>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29"/>
      <c r="BQ360" s="29"/>
      <c r="BR360" s="29"/>
      <c r="BS360" s="29"/>
      <c r="BT360" s="29"/>
      <c r="BU360" s="29"/>
      <c r="BV360" s="29"/>
      <c r="BW360" s="29"/>
      <c r="BX360" s="30">
        <v>43901</v>
      </c>
      <c r="BY360" s="30">
        <v>43907</v>
      </c>
      <c r="BZ360" s="14" t="s">
        <v>226</v>
      </c>
      <c r="CA360" s="30">
        <v>43921</v>
      </c>
      <c r="CB360" s="14" t="s">
        <v>227</v>
      </c>
      <c r="CC360" s="31">
        <v>43907</v>
      </c>
      <c r="CD360" s="32" t="s">
        <v>364</v>
      </c>
      <c r="CE360" s="33" t="s">
        <v>380</v>
      </c>
      <c r="CF360" s="33" t="s">
        <v>321</v>
      </c>
      <c r="CG360" s="29">
        <v>87</v>
      </c>
      <c r="CH360" s="29">
        <v>2</v>
      </c>
      <c r="CI360" s="29">
        <v>2</v>
      </c>
      <c r="CJ360" s="29">
        <v>10</v>
      </c>
      <c r="CK360" s="29">
        <v>2</v>
      </c>
      <c r="CL360" s="29">
        <v>1</v>
      </c>
      <c r="CM360" s="29">
        <v>4</v>
      </c>
      <c r="CN360" s="53">
        <f>IF(CJ360&gt;0,((CK360*0.125)+(CL360*0.25)+(CM360*1))/CJ360,"")</f>
        <v>0.45</v>
      </c>
      <c r="CO360" s="35">
        <v>44420</v>
      </c>
      <c r="CP360" s="35">
        <v>44428</v>
      </c>
      <c r="CQ360" s="20" t="s">
        <v>507</v>
      </c>
      <c r="CR360" s="35">
        <v>44440</v>
      </c>
      <c r="CS360" s="20" t="s">
        <v>232</v>
      </c>
      <c r="CT360" s="35">
        <v>44432</v>
      </c>
      <c r="CU360" s="35">
        <v>44453</v>
      </c>
      <c r="CV360" s="11" t="s">
        <v>228</v>
      </c>
      <c r="CW360" s="11" t="s">
        <v>293</v>
      </c>
      <c r="CX360" s="11" t="s">
        <v>247</v>
      </c>
      <c r="CY360" s="20">
        <v>127</v>
      </c>
      <c r="CZ360" s="36">
        <v>1</v>
      </c>
      <c r="DA360" s="36">
        <v>1</v>
      </c>
      <c r="DB360" s="36">
        <v>5</v>
      </c>
      <c r="DC360" s="36">
        <v>0</v>
      </c>
      <c r="DD360" s="36">
        <v>0</v>
      </c>
      <c r="DE360" s="36">
        <v>0</v>
      </c>
      <c r="DF360" s="36">
        <v>0</v>
      </c>
      <c r="DG360" s="36">
        <v>0</v>
      </c>
      <c r="DH360" s="37">
        <f>IF(DB360&gt;0,((DC360*0.125)+(DD360*0.25)+(DE360*0.25)+(DF360*1)+(DG360*1))/DB360,"")</f>
        <v>0</v>
      </c>
      <c r="DI360" s="35">
        <v>44896</v>
      </c>
      <c r="DJ360" s="20" t="s">
        <v>228</v>
      </c>
      <c r="DK360" s="20" t="s">
        <v>235</v>
      </c>
      <c r="DL360" s="20" t="s">
        <v>234</v>
      </c>
      <c r="DM360" s="20">
        <v>107</v>
      </c>
      <c r="DN360" s="20">
        <v>3</v>
      </c>
      <c r="DO360" s="20">
        <v>3</v>
      </c>
      <c r="DP360" s="20">
        <v>15</v>
      </c>
      <c r="DQ360" s="20">
        <v>0</v>
      </c>
      <c r="DR360" s="20">
        <v>0</v>
      </c>
      <c r="DS360" s="20">
        <v>6</v>
      </c>
      <c r="DT360" s="20">
        <v>0</v>
      </c>
      <c r="DU360" s="20">
        <v>0</v>
      </c>
      <c r="DV360" s="37" cm="1">
        <f t="array" ref="DV360">IF(AND(DI360:DP360&lt;&gt;""),((DQ360*0.125)+(DR360*0.25)+(DS360*0.25)+(DT360*1)+(DU360*1))/DP360,"")</f>
        <v>0.1</v>
      </c>
      <c r="DW360" s="35">
        <v>45167</v>
      </c>
      <c r="DX360" s="35">
        <v>45174</v>
      </c>
      <c r="DY360" s="20" t="s">
        <v>237</v>
      </c>
      <c r="DZ360" s="35">
        <v>45180</v>
      </c>
      <c r="EA360" s="35" t="s">
        <v>232</v>
      </c>
      <c r="EB360" s="38">
        <v>45191</v>
      </c>
      <c r="EC360" s="35">
        <v>45257</v>
      </c>
      <c r="ED360" s="56" t="s">
        <v>248</v>
      </c>
      <c r="EE360" s="20" t="s">
        <v>247</v>
      </c>
      <c r="EF360" s="20">
        <v>146</v>
      </c>
      <c r="EG360" s="20">
        <v>3</v>
      </c>
      <c r="EH360" s="20">
        <v>3</v>
      </c>
      <c r="EI360" s="20">
        <v>15</v>
      </c>
      <c r="EJ360" s="20">
        <v>0</v>
      </c>
      <c r="EK360" s="20">
        <v>0</v>
      </c>
      <c r="EL360" s="20">
        <v>0</v>
      </c>
      <c r="EM360" s="20">
        <v>0</v>
      </c>
      <c r="EN360" s="20">
        <v>0</v>
      </c>
      <c r="EO360" s="20">
        <v>1</v>
      </c>
      <c r="EP360" s="20">
        <v>0</v>
      </c>
      <c r="EQ360" s="20">
        <v>2</v>
      </c>
      <c r="ER360" s="20">
        <v>4</v>
      </c>
      <c r="ES360" s="46">
        <f>IF(EI360&lt;&gt;"",((EJ360*0.125)+((EK360+EL360+EM360+EN360+EO360)*0.25)+((EP360+EQ360+ER360)*1))/EI360,"")</f>
        <v>0.41666666666666669</v>
      </c>
      <c r="ET360" s="35">
        <v>45336</v>
      </c>
      <c r="EU360" s="20" t="s">
        <v>228</v>
      </c>
      <c r="EV360" s="20" t="s">
        <v>247</v>
      </c>
      <c r="EW360" s="20">
        <v>183</v>
      </c>
      <c r="EX360" s="20">
        <v>2</v>
      </c>
      <c r="EY360" s="20">
        <v>2</v>
      </c>
      <c r="EZ360" s="28">
        <v>15</v>
      </c>
      <c r="FA360" s="20">
        <v>0</v>
      </c>
      <c r="FB360" s="20">
        <v>0</v>
      </c>
      <c r="FC360" s="20">
        <v>0</v>
      </c>
      <c r="FD360" s="20">
        <v>0</v>
      </c>
      <c r="FE360" s="20">
        <v>0</v>
      </c>
      <c r="FF360" s="20">
        <v>0</v>
      </c>
      <c r="FG360" s="20">
        <v>0</v>
      </c>
      <c r="FH360" s="20">
        <v>0</v>
      </c>
      <c r="FI360" s="20">
        <v>0</v>
      </c>
      <c r="FJ360" s="34">
        <f>IF(EZ360&lt;&gt;"",((FA360*0.125)+((FB360+FC360+FD360+FE360+FF360)*0.25)+((FG360+FH360+FI360)*1))/EZ360,"")</f>
        <v>0</v>
      </c>
      <c r="FK360" s="39">
        <v>39.472382000000003</v>
      </c>
      <c r="FL360" s="39">
        <v>-87.401122000000001</v>
      </c>
      <c r="FM360" s="39">
        <v>39.110556576177871</v>
      </c>
      <c r="FN360" s="39">
        <v>39.834207423822136</v>
      </c>
      <c r="FO360" s="39">
        <v>-87.869849615875324</v>
      </c>
      <c r="FP360" s="39">
        <v>-86.932394384124677</v>
      </c>
      <c r="FQ360" s="39">
        <v>38.748731152355738</v>
      </c>
      <c r="FR360" s="39">
        <v>40.196032847644268</v>
      </c>
      <c r="FS360" s="39">
        <v>-88.338577231750648</v>
      </c>
      <c r="FT360" s="39">
        <v>-86.463666768249354</v>
      </c>
      <c r="FU360" s="35">
        <v>45782</v>
      </c>
      <c r="FV360" s="20" t="s">
        <v>248</v>
      </c>
      <c r="FW360" s="20" t="s">
        <v>258</v>
      </c>
      <c r="FX360" s="20">
        <v>237</v>
      </c>
      <c r="FY360" s="20">
        <v>3</v>
      </c>
      <c r="FZ360" s="20">
        <v>3</v>
      </c>
      <c r="GA360" s="20">
        <v>19</v>
      </c>
      <c r="GB360" s="20">
        <v>0</v>
      </c>
      <c r="GC360" s="20">
        <v>1</v>
      </c>
      <c r="GD360" s="20">
        <v>0</v>
      </c>
      <c r="GE360" s="20">
        <v>0</v>
      </c>
      <c r="GF360" s="20">
        <v>0</v>
      </c>
      <c r="GG360" s="20">
        <v>1</v>
      </c>
      <c r="GH360" s="20">
        <v>0</v>
      </c>
      <c r="GI360" s="20">
        <v>0</v>
      </c>
      <c r="GJ360" s="20">
        <v>0</v>
      </c>
      <c r="GK360" s="34">
        <f>IF(GA360&lt;&gt;"",((GB360*0.125)+((GC360+GD360+GE360+GF360+GG360)*0.25)+((GH360+GI360+GJ360)*1))/GA360,"")</f>
        <v>2.6315789473684209E-2</v>
      </c>
      <c r="GP360" s="20" t="s">
        <v>232</v>
      </c>
      <c r="HH360" s="34" t="str">
        <f>IF(GX360&lt;&gt;"",((GY360*0.125)+((GZ360+HA360+HB360+HC360+HD360)*0.25)+((HE360+HF360+HG360)*1))/GX360,"")</f>
        <v/>
      </c>
    </row>
    <row r="361" spans="1:216" ht="15" customHeight="1" x14ac:dyDescent="0.35">
      <c r="A361" s="11" t="s">
        <v>2410</v>
      </c>
      <c r="B361" s="12" t="s">
        <v>2411</v>
      </c>
      <c r="C361" s="13">
        <v>43009</v>
      </c>
      <c r="D361" s="13"/>
      <c r="E361" s="14" t="s">
        <v>214</v>
      </c>
      <c r="F361" s="15" t="s">
        <v>2412</v>
      </c>
      <c r="G361" s="15" t="s">
        <v>2413</v>
      </c>
      <c r="H361" s="14" t="s">
        <v>1608</v>
      </c>
      <c r="I361" s="16">
        <v>46241</v>
      </c>
      <c r="J361" s="17">
        <v>33568</v>
      </c>
      <c r="K361" s="18">
        <f ca="1">IF(A361&lt;&gt;"",RANDBETWEEN(1,2000)," ")</f>
        <v>793</v>
      </c>
      <c r="L361" s="17" cm="1">
        <f t="array" ref="L361">IF(A361&lt;&gt;"",SUMPRODUCT(($E$2:$E$1303="Active") * (FK361 &gt;= $FM$2:$FM$1303) * (FK361 &lt;= $FN$2:$FN$1303) * (FL361 &gt;= $FO$2:$FO$1303) * (FL361 &lt;= $FP$2:$FP$1303)),"")</f>
        <v>3</v>
      </c>
      <c r="M361" s="17" cm="1">
        <f t="array" ref="M361">IF(A361&lt;&gt;"",SUMPRODUCT(($E$2:$E$1303="Active") * (FK361 &gt;= $FQ$2:$FQ$1303) * (FK361 &lt;= $FR$2:$FR$1303) * (FL361 &gt;= $FS$2:$FS$1303) * (FL361 &lt;= $FT$2:$FT$1303)),"")</f>
        <v>3</v>
      </c>
      <c r="N361" s="14" t="s">
        <v>287</v>
      </c>
      <c r="O361" s="14" t="s">
        <v>219</v>
      </c>
      <c r="P361" s="15" t="s">
        <v>2414</v>
      </c>
      <c r="Q361" s="14" t="s">
        <v>2415</v>
      </c>
      <c r="R361" s="15" t="s">
        <v>2416</v>
      </c>
      <c r="S361" s="14" t="s">
        <v>224</v>
      </c>
      <c r="T361" s="20" t="s">
        <v>224</v>
      </c>
      <c r="U361" s="21"/>
      <c r="V361" s="22"/>
      <c r="W361" s="22"/>
      <c r="X361" s="22"/>
      <c r="Y361" s="22"/>
      <c r="Z361" s="22"/>
      <c r="AA361" s="22" t="s">
        <v>363</v>
      </c>
      <c r="AB361" s="43">
        <v>46013.8125</v>
      </c>
      <c r="AC361" s="63">
        <v>45931</v>
      </c>
      <c r="AD361" s="25">
        <v>207</v>
      </c>
      <c r="AE361" s="25">
        <v>288</v>
      </c>
      <c r="AF361" s="26">
        <v>284</v>
      </c>
      <c r="AG361" s="20">
        <v>287</v>
      </c>
      <c r="AH361" s="22">
        <v>550</v>
      </c>
      <c r="AI361" s="26">
        <v>615</v>
      </c>
      <c r="AN361" s="27">
        <f>IF(COUNT(DV361,ES361,FJ361,GK361,HH361)&gt;0,AVERAGE(DV361,ES361,FJ361,GK361,HH361),"")</f>
        <v>9.8958333333333343E-2</v>
      </c>
      <c r="AO361" s="28">
        <f>IF((E361&lt;&gt;""),COUNTA(AP361:BW361)+COUNTIF(T361,"No"),"")</f>
        <v>0</v>
      </c>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c r="BO361" s="29"/>
      <c r="BP361" s="29"/>
      <c r="BQ361" s="29"/>
      <c r="BR361" s="29"/>
      <c r="BS361" s="29"/>
      <c r="BT361" s="29"/>
      <c r="BU361" s="29"/>
      <c r="BV361" s="29"/>
      <c r="BW361" s="29"/>
      <c r="BX361" s="30">
        <v>43901</v>
      </c>
      <c r="BY361" s="30">
        <v>43907</v>
      </c>
      <c r="BZ361" s="14" t="s">
        <v>226</v>
      </c>
      <c r="CA361" s="30">
        <v>43921</v>
      </c>
      <c r="CB361" s="14" t="s">
        <v>227</v>
      </c>
      <c r="CC361" s="31">
        <v>43909</v>
      </c>
      <c r="CD361" s="32" t="s">
        <v>364</v>
      </c>
      <c r="CE361" s="33" t="s">
        <v>380</v>
      </c>
      <c r="CF361" s="33" t="s">
        <v>321</v>
      </c>
      <c r="CG361" s="29">
        <v>129</v>
      </c>
      <c r="CH361" s="29">
        <v>4</v>
      </c>
      <c r="CI361" s="29">
        <v>4</v>
      </c>
      <c r="CJ361" s="29">
        <v>20</v>
      </c>
      <c r="CK361" s="29">
        <v>2</v>
      </c>
      <c r="CL361" s="29">
        <v>1</v>
      </c>
      <c r="CM361" s="29">
        <v>5</v>
      </c>
      <c r="CN361" s="34">
        <f>IF(CJ361&gt;0,((CK361*0.125)+(CL361*0.25)+(CM361*1))/CJ361,"")</f>
        <v>0.27500000000000002</v>
      </c>
      <c r="CO361" s="35">
        <v>44420</v>
      </c>
      <c r="CP361" s="35">
        <v>44425</v>
      </c>
      <c r="CQ361" s="20" t="s">
        <v>507</v>
      </c>
      <c r="CR361" s="35">
        <v>44440</v>
      </c>
      <c r="CS361" s="20" t="s">
        <v>232</v>
      </c>
      <c r="CT361" s="35">
        <v>44432</v>
      </c>
      <c r="CU361" s="35">
        <v>44319</v>
      </c>
      <c r="CV361" s="11" t="s">
        <v>226</v>
      </c>
      <c r="CW361" s="11" t="s">
        <v>293</v>
      </c>
      <c r="CX361" s="11" t="s">
        <v>247</v>
      </c>
      <c r="CY361" s="20">
        <v>80</v>
      </c>
      <c r="CZ361" s="36">
        <v>1</v>
      </c>
      <c r="DA361" s="36">
        <v>1</v>
      </c>
      <c r="DB361" s="36">
        <v>5</v>
      </c>
      <c r="DC361" s="36">
        <v>0</v>
      </c>
      <c r="DD361" s="36">
        <v>0</v>
      </c>
      <c r="DE361" s="36">
        <v>0</v>
      </c>
      <c r="DF361" s="36">
        <v>0</v>
      </c>
      <c r="DG361" s="36">
        <v>0</v>
      </c>
      <c r="DH361" s="37">
        <f>IF(DB361&gt;0,((DC361*0.125)+(DD361*0.25)+(DE361*0.25)+(DF361*1)+(DG361*1))/DB361,"")</f>
        <v>0</v>
      </c>
      <c r="DI361" s="35">
        <v>44592</v>
      </c>
      <c r="DJ361" s="20" t="s">
        <v>228</v>
      </c>
      <c r="DK361" s="20" t="s">
        <v>294</v>
      </c>
      <c r="DL361" s="20" t="s">
        <v>247</v>
      </c>
      <c r="DM361" s="20">
        <v>172</v>
      </c>
      <c r="DN361" s="20">
        <v>3</v>
      </c>
      <c r="DO361" s="20">
        <v>3</v>
      </c>
      <c r="DP361" s="20">
        <v>15</v>
      </c>
      <c r="DQ361" s="20">
        <v>0</v>
      </c>
      <c r="DR361" s="20">
        <v>0</v>
      </c>
      <c r="DS361" s="20">
        <v>0</v>
      </c>
      <c r="DT361" s="20">
        <v>0</v>
      </c>
      <c r="DU361" s="20">
        <v>2</v>
      </c>
      <c r="DV361" s="37" cm="1">
        <f t="array" ref="DV361">IF(AND(DI361:DP361&lt;&gt;""),((DQ361*0.125)+(DR361*0.25)+(DS361*0.25)+(DT361*1)+(DU361*1))/DP361,"")</f>
        <v>0.13333333333333333</v>
      </c>
      <c r="DW361" s="35">
        <v>45166</v>
      </c>
      <c r="DX361" s="35">
        <v>45174</v>
      </c>
      <c r="DY361" s="20" t="s">
        <v>237</v>
      </c>
      <c r="DZ361" s="35">
        <v>45180</v>
      </c>
      <c r="EA361" s="35" t="s">
        <v>232</v>
      </c>
      <c r="EB361" s="38">
        <v>45191</v>
      </c>
      <c r="EC361" s="35">
        <v>45250</v>
      </c>
      <c r="ED361" s="20" t="s">
        <v>248</v>
      </c>
      <c r="EE361" s="20" t="s">
        <v>247</v>
      </c>
      <c r="EF361" s="20">
        <v>143</v>
      </c>
      <c r="EG361" s="20">
        <v>2</v>
      </c>
      <c r="EH361" s="20">
        <v>2</v>
      </c>
      <c r="EI361" s="20">
        <v>10</v>
      </c>
      <c r="EJ361" s="20">
        <v>0</v>
      </c>
      <c r="EK361" s="20">
        <v>0</v>
      </c>
      <c r="EL361" s="20">
        <v>0</v>
      </c>
      <c r="EM361" s="20">
        <v>0</v>
      </c>
      <c r="EN361" s="20">
        <v>0</v>
      </c>
      <c r="EO361" s="20">
        <v>0</v>
      </c>
      <c r="EP361" s="20">
        <v>0</v>
      </c>
      <c r="EQ361" s="20">
        <v>0</v>
      </c>
      <c r="ER361" s="20">
        <v>0</v>
      </c>
      <c r="ES361" s="34">
        <f>IF(EI361&lt;&gt;"",((EJ361*0.125)+((EK361+EL361+EM361+EN361+EO361)*0.25)+((EP361+EQ361+ER361)*1))/EI361,"")</f>
        <v>0</v>
      </c>
      <c r="ET361" s="35">
        <v>45552</v>
      </c>
      <c r="EU361" s="20" t="s">
        <v>248</v>
      </c>
      <c r="EV361" s="20" t="s">
        <v>234</v>
      </c>
      <c r="EW361" s="20">
        <v>19</v>
      </c>
      <c r="EX361" s="20">
        <v>2</v>
      </c>
      <c r="EY361" s="20">
        <v>2</v>
      </c>
      <c r="EZ361" s="20">
        <v>5</v>
      </c>
      <c r="FA361" s="20">
        <v>0</v>
      </c>
      <c r="FB361" s="20">
        <v>0</v>
      </c>
      <c r="FC361" s="20">
        <v>0</v>
      </c>
      <c r="FD361" s="20">
        <v>0</v>
      </c>
      <c r="FE361" s="20">
        <v>0</v>
      </c>
      <c r="FF361" s="20">
        <v>0</v>
      </c>
      <c r="FG361" s="20">
        <v>0</v>
      </c>
      <c r="FH361" s="20">
        <v>0</v>
      </c>
      <c r="FI361" s="20">
        <v>1</v>
      </c>
      <c r="FJ361" s="34">
        <f>IF(EZ361&lt;&gt;"",((FA361*0.125)+((FB361+FC361+FD361+FE361+FF361)*0.25)+((FG361+FH361+FI361)*1))/EZ361,"")</f>
        <v>0.2</v>
      </c>
      <c r="FK361" s="39">
        <v>39.716911000000003</v>
      </c>
      <c r="FL361" s="39">
        <v>-86.261551999999995</v>
      </c>
      <c r="FM361" s="39">
        <v>39.355085576177871</v>
      </c>
      <c r="FN361" s="39">
        <v>40.078736423822136</v>
      </c>
      <c r="FO361" s="39">
        <v>-86.731937147489219</v>
      </c>
      <c r="FP361" s="39">
        <v>-85.79116685251077</v>
      </c>
      <c r="FQ361" s="39">
        <v>38.993260152355738</v>
      </c>
      <c r="FR361" s="39">
        <v>40.440561847644268</v>
      </c>
      <c r="FS361" s="39">
        <v>-87.202322294978458</v>
      </c>
      <c r="FT361" s="39">
        <v>-85.320781705021531</v>
      </c>
      <c r="FU361" s="35">
        <v>45922</v>
      </c>
      <c r="FV361" s="20" t="s">
        <v>248</v>
      </c>
      <c r="FW361" s="20" t="s">
        <v>295</v>
      </c>
      <c r="FX361" s="20">
        <v>348</v>
      </c>
      <c r="FY361" s="20">
        <v>3</v>
      </c>
      <c r="FZ361" s="20">
        <v>3</v>
      </c>
      <c r="GA361" s="20">
        <v>24</v>
      </c>
      <c r="GB361" s="20">
        <v>0</v>
      </c>
      <c r="GC361" s="20">
        <v>0</v>
      </c>
      <c r="GD361" s="20">
        <v>0</v>
      </c>
      <c r="GE361" s="20">
        <v>2</v>
      </c>
      <c r="GF361" s="20">
        <v>0</v>
      </c>
      <c r="GG361" s="20">
        <v>0</v>
      </c>
      <c r="GH361" s="20">
        <v>1</v>
      </c>
      <c r="GI361" s="20">
        <v>0</v>
      </c>
      <c r="GJ361" s="20">
        <v>0</v>
      </c>
      <c r="GK361" s="34">
        <f>IF(GA361&lt;&gt;"",((GB361*0.125)+((GC361+GD361+GE361+GF361+GG361)*0.25)+((GH361+GI361+GJ361)*1))/GA361,"")</f>
        <v>6.25E-2</v>
      </c>
      <c r="GP361" s="20" t="s">
        <v>232</v>
      </c>
      <c r="HH361" s="34" t="str">
        <f>IF(GX361&lt;&gt;"",((GY361*0.125)+((GZ361+HA361+HB361+HC361+HD361)*0.25)+((HE361+HF361+HG361)*1))/GX361,"")</f>
        <v/>
      </c>
    </row>
    <row r="362" spans="1:216" ht="15" customHeight="1" x14ac:dyDescent="0.35">
      <c r="A362" s="11" t="s">
        <v>2417</v>
      </c>
      <c r="B362" s="12" t="s">
        <v>2418</v>
      </c>
      <c r="C362" s="13">
        <v>43009</v>
      </c>
      <c r="D362" s="13"/>
      <c r="E362" s="14" t="s">
        <v>214</v>
      </c>
      <c r="F362" s="15" t="s">
        <v>2419</v>
      </c>
      <c r="G362" s="15" t="s">
        <v>2413</v>
      </c>
      <c r="H362" s="14" t="s">
        <v>1608</v>
      </c>
      <c r="I362" s="16">
        <v>46241</v>
      </c>
      <c r="J362" s="17">
        <v>33568</v>
      </c>
      <c r="K362" s="18">
        <f ca="1">IF(A362&lt;&gt;"",RANDBETWEEN(1,2000)," ")</f>
        <v>1093</v>
      </c>
      <c r="L362" s="17" cm="1">
        <f t="array" ref="L362">IF(A362&lt;&gt;"",SUMPRODUCT(($E$2:$E$1303="Active") * (FK362 &gt;= $FM$2:$FM$1303) * (FK362 &lt;= $FN$2:$FN$1303) * (FL362 &gt;= $FO$2:$FO$1303) * (FL362 &lt;= $FP$2:$FP$1303)),"")</f>
        <v>3</v>
      </c>
      <c r="M362" s="17" cm="1">
        <f t="array" ref="M362">IF(A362&lt;&gt;"",SUMPRODUCT(($E$2:$E$1303="Active") * (FK362 &gt;= $FQ$2:$FQ$1303) * (FK362 &lt;= $FR$2:$FR$1303) * (FL362 &gt;= $FS$2:$FS$1303) * (FL362 &lt;= $FT$2:$FT$1303)),"")</f>
        <v>3</v>
      </c>
      <c r="N362" s="14" t="s">
        <v>218</v>
      </c>
      <c r="O362" s="14" t="s">
        <v>219</v>
      </c>
      <c r="P362" s="15" t="s">
        <v>2420</v>
      </c>
      <c r="Q362" s="14" t="s">
        <v>2421</v>
      </c>
      <c r="R362" s="15" t="s">
        <v>2422</v>
      </c>
      <c r="S362" s="14" t="s">
        <v>223</v>
      </c>
      <c r="T362" s="20" t="s">
        <v>224</v>
      </c>
      <c r="U362" s="21"/>
      <c r="V362" s="22"/>
      <c r="W362" s="22"/>
      <c r="X362" s="22"/>
      <c r="Y362" s="22"/>
      <c r="Z362" s="22"/>
      <c r="AA362" s="22" t="s">
        <v>363</v>
      </c>
      <c r="AB362" s="43">
        <v>46001.75</v>
      </c>
      <c r="AC362" s="63">
        <v>45931</v>
      </c>
      <c r="AD362" s="25">
        <v>135</v>
      </c>
      <c r="AE362" s="25">
        <v>153</v>
      </c>
      <c r="AF362" s="26">
        <v>130</v>
      </c>
      <c r="AG362" s="20">
        <v>114</v>
      </c>
      <c r="AH362" s="22">
        <v>127</v>
      </c>
      <c r="AI362" s="26">
        <v>172</v>
      </c>
      <c r="AN362" s="27">
        <f>IF(COUNT(DV362,ES362,FJ362,GK362,HH362)&gt;0,AVERAGE(DV362,ES362,FJ362,GK362,HH362),"")</f>
        <v>0.14166666666666666</v>
      </c>
      <c r="AO362" s="28">
        <f>IF((E362&lt;&gt;""),COUNTA(AP362:BW362)+COUNTIF(T362,"No"),"")</f>
        <v>0</v>
      </c>
      <c r="AP362" s="29"/>
      <c r="AQ362" s="29"/>
      <c r="AR362" s="29"/>
      <c r="AS362" s="29"/>
      <c r="AT362" s="29"/>
      <c r="AU362" s="29"/>
      <c r="AV362" s="29"/>
      <c r="AW362" s="29"/>
      <c r="AX362" s="29"/>
      <c r="AY362" s="29"/>
      <c r="AZ362" s="29"/>
      <c r="BA362" s="29"/>
      <c r="BB362" s="29"/>
      <c r="BC362" s="29"/>
      <c r="BD362" s="29"/>
      <c r="BE362" s="29"/>
      <c r="BF362" s="29"/>
      <c r="BG362" s="29"/>
      <c r="BH362" s="29"/>
      <c r="BI362" s="29"/>
      <c r="BJ362" s="29"/>
      <c r="BK362" s="29"/>
      <c r="BL362" s="29"/>
      <c r="BM362" s="29"/>
      <c r="BN362" s="29"/>
      <c r="BO362" s="29"/>
      <c r="BP362" s="29"/>
      <c r="BQ362" s="29"/>
      <c r="BR362" s="29"/>
      <c r="BS362" s="29"/>
      <c r="BT362" s="29"/>
      <c r="BU362" s="29"/>
      <c r="BV362" s="29"/>
      <c r="BW362" s="29"/>
      <c r="BX362" s="30">
        <v>43901</v>
      </c>
      <c r="BY362" s="30">
        <v>43907</v>
      </c>
      <c r="BZ362" s="14" t="s">
        <v>226</v>
      </c>
      <c r="CA362" s="30">
        <v>43921</v>
      </c>
      <c r="CB362" s="14" t="s">
        <v>227</v>
      </c>
      <c r="CC362" s="31">
        <v>43991</v>
      </c>
      <c r="CD362" s="32" t="s">
        <v>226</v>
      </c>
      <c r="CE362" s="33" t="s">
        <v>282</v>
      </c>
      <c r="CF362" s="33" t="s">
        <v>247</v>
      </c>
      <c r="CG362" s="29">
        <v>75</v>
      </c>
      <c r="CH362" s="29">
        <v>2</v>
      </c>
      <c r="CI362" s="29">
        <v>2</v>
      </c>
      <c r="CJ362" s="29">
        <v>8</v>
      </c>
      <c r="CK362" s="29">
        <v>0</v>
      </c>
      <c r="CL362" s="29">
        <v>0</v>
      </c>
      <c r="CM362" s="29">
        <v>0</v>
      </c>
      <c r="CN362" s="34">
        <f>IF(CJ362&gt;0,((CK362*0.125)+(CL362*0.25)+(CM362*1))/CJ362,"")</f>
        <v>0</v>
      </c>
      <c r="CO362" s="35">
        <v>44420</v>
      </c>
      <c r="CP362" s="35">
        <v>44425</v>
      </c>
      <c r="CQ362" s="20" t="s">
        <v>507</v>
      </c>
      <c r="CR362" s="35">
        <v>44440</v>
      </c>
      <c r="CS362" s="20" t="s">
        <v>232</v>
      </c>
      <c r="CT362" s="35">
        <v>44432</v>
      </c>
      <c r="CU362" s="35">
        <v>44474</v>
      </c>
      <c r="CV362" s="20" t="s">
        <v>228</v>
      </c>
      <c r="CW362" s="20" t="s">
        <v>233</v>
      </c>
      <c r="CX362" s="11" t="s">
        <v>234</v>
      </c>
      <c r="CY362" s="20">
        <v>71</v>
      </c>
      <c r="CZ362" s="36">
        <v>1</v>
      </c>
      <c r="DA362" s="36">
        <v>1</v>
      </c>
      <c r="DB362" s="36">
        <v>5</v>
      </c>
      <c r="DC362" s="36">
        <v>0</v>
      </c>
      <c r="DD362" s="36">
        <v>0</v>
      </c>
      <c r="DE362" s="36">
        <v>0</v>
      </c>
      <c r="DF362" s="36">
        <v>0</v>
      </c>
      <c r="DG362" s="36">
        <v>0</v>
      </c>
      <c r="DH362" s="37">
        <f>IF(DB362&gt;0,((DC362*0.125)+(DD362*0.25)+(DE362*0.25)+(DF362*1)+(DG362*1))/DB362,"")</f>
        <v>0</v>
      </c>
      <c r="DI362" s="35">
        <v>44896</v>
      </c>
      <c r="DJ362" s="20" t="s">
        <v>228</v>
      </c>
      <c r="DK362" s="20" t="s">
        <v>235</v>
      </c>
      <c r="DL362" s="20" t="s">
        <v>234</v>
      </c>
      <c r="DM362" s="20">
        <v>63</v>
      </c>
      <c r="DN362" s="20">
        <v>1</v>
      </c>
      <c r="DO362" s="20">
        <v>1</v>
      </c>
      <c r="DP362" s="20">
        <v>5</v>
      </c>
      <c r="DQ362" s="20">
        <v>0</v>
      </c>
      <c r="DR362" s="20">
        <v>0</v>
      </c>
      <c r="DS362" s="20">
        <v>0</v>
      </c>
      <c r="DT362" s="20">
        <v>0</v>
      </c>
      <c r="DU362" s="20">
        <v>0</v>
      </c>
      <c r="DV362" s="37" cm="1">
        <f t="array" ref="DV362">IF(AND(DI362:DP362&lt;&gt;""),((DQ362*0.125)+(DR362*0.25)+(DS362*0.25)+(DT362*1)+(DU362*1))/DP362,"")</f>
        <v>0</v>
      </c>
      <c r="DW362" s="35">
        <v>45166</v>
      </c>
      <c r="DX362" s="35">
        <v>45174</v>
      </c>
      <c r="DY362" s="20" t="s">
        <v>237</v>
      </c>
      <c r="DZ362" s="35">
        <v>45180</v>
      </c>
      <c r="EA362" s="35" t="s">
        <v>232</v>
      </c>
      <c r="EB362" s="38">
        <v>45184</v>
      </c>
      <c r="EC362" s="35">
        <v>45271</v>
      </c>
      <c r="ED362" s="20" t="s">
        <v>228</v>
      </c>
      <c r="EE362" s="20" t="s">
        <v>247</v>
      </c>
      <c r="EF362" s="20">
        <v>67</v>
      </c>
      <c r="EG362" s="20">
        <v>1</v>
      </c>
      <c r="EH362" s="20">
        <v>1</v>
      </c>
      <c r="EI362" s="20">
        <v>5</v>
      </c>
      <c r="EJ362" s="20">
        <v>0</v>
      </c>
      <c r="EK362" s="20">
        <v>0</v>
      </c>
      <c r="EL362" s="20">
        <v>0</v>
      </c>
      <c r="EM362" s="20">
        <v>0</v>
      </c>
      <c r="EN362" s="20">
        <v>0</v>
      </c>
      <c r="EO362" s="20">
        <v>0</v>
      </c>
      <c r="EP362" s="20">
        <v>0</v>
      </c>
      <c r="EQ362" s="20">
        <v>0</v>
      </c>
      <c r="ER362" s="20">
        <v>1</v>
      </c>
      <c r="ES362" s="34">
        <f>IF(EI362&lt;&gt;"",((EJ362*0.125)+((EK362+EL362+EM362+EN362+EO362)*0.25)+((EP362+EQ362+ER362)*1))/EI362,"")</f>
        <v>0.2</v>
      </c>
      <c r="ET362" s="35">
        <v>45387</v>
      </c>
      <c r="EU362" s="20" t="s">
        <v>228</v>
      </c>
      <c r="EV362" s="20" t="s">
        <v>247</v>
      </c>
      <c r="EW362" s="20">
        <v>76</v>
      </c>
      <c r="EX362" s="20">
        <v>1</v>
      </c>
      <c r="EY362" s="20">
        <v>1</v>
      </c>
      <c r="EZ362" s="28">
        <v>6</v>
      </c>
      <c r="FA362" s="20">
        <v>0</v>
      </c>
      <c r="FB362" s="20">
        <v>0</v>
      </c>
      <c r="FC362" s="20">
        <v>0</v>
      </c>
      <c r="FD362" s="20">
        <v>0</v>
      </c>
      <c r="FE362" s="20">
        <v>0</v>
      </c>
      <c r="FF362" s="20">
        <v>0</v>
      </c>
      <c r="FG362" s="20">
        <v>0</v>
      </c>
      <c r="FH362" s="20">
        <v>0</v>
      </c>
      <c r="FI362" s="20">
        <v>1</v>
      </c>
      <c r="FJ362" s="34">
        <f>IF(EZ362&lt;&gt;"",((FA362*0.125)+((FB362+FC362+FD362+FE362+FF362)*0.25)+((FG362+FH362+FI362)*1))/EZ362,"")</f>
        <v>0.16666666666666666</v>
      </c>
      <c r="FK362" s="39">
        <v>39.716911000000003</v>
      </c>
      <c r="FL362" s="39">
        <v>-86.261551999999995</v>
      </c>
      <c r="FM362" s="39">
        <v>39.355085576177871</v>
      </c>
      <c r="FN362" s="39">
        <v>40.078736423822136</v>
      </c>
      <c r="FO362" s="39">
        <v>-86.731937147489219</v>
      </c>
      <c r="FP362" s="39">
        <v>-85.79116685251077</v>
      </c>
      <c r="FQ362" s="39">
        <v>38.993260152355738</v>
      </c>
      <c r="FR362" s="39">
        <v>40.440561847644268</v>
      </c>
      <c r="FS362" s="39">
        <v>-87.202322294978458</v>
      </c>
      <c r="FT362" s="39">
        <v>-85.320781705021531</v>
      </c>
      <c r="FU362" s="35">
        <v>45884</v>
      </c>
      <c r="FV362" s="20" t="s">
        <v>248</v>
      </c>
      <c r="FW362" s="20" t="s">
        <v>355</v>
      </c>
      <c r="FX362" s="20">
        <v>75</v>
      </c>
      <c r="FY362" s="20">
        <v>1</v>
      </c>
      <c r="FZ362" s="20">
        <v>1</v>
      </c>
      <c r="GA362" s="20">
        <v>5</v>
      </c>
      <c r="GB362" s="20">
        <v>0</v>
      </c>
      <c r="GC362" s="20">
        <v>0</v>
      </c>
      <c r="GD362" s="20">
        <v>0</v>
      </c>
      <c r="GE362" s="20">
        <v>0</v>
      </c>
      <c r="GF362" s="20">
        <v>0</v>
      </c>
      <c r="GG362" s="20">
        <v>0</v>
      </c>
      <c r="GH362" s="20">
        <v>0</v>
      </c>
      <c r="GI362" s="20">
        <v>0</v>
      </c>
      <c r="GJ362" s="20">
        <v>1</v>
      </c>
      <c r="GK362" s="34">
        <f>IF(GA362&lt;&gt;"",((GB362*0.125)+((GC362+GD362+GE362+GF362+GG362)*0.25)+((GH362+GI362+GJ362)*1))/GA362,"")</f>
        <v>0.2</v>
      </c>
      <c r="GP362" s="20" t="s">
        <v>232</v>
      </c>
      <c r="HH362" s="34" t="str">
        <f>IF(GX362&lt;&gt;"",((GY362*0.125)+((GZ362+HA362+HB362+HC362+HD362)*0.25)+((HE362+HF362+HG362)*1))/GX362,"")</f>
        <v/>
      </c>
    </row>
    <row r="363" spans="1:216" ht="15" customHeight="1" x14ac:dyDescent="0.35">
      <c r="A363" s="11" t="s">
        <v>2423</v>
      </c>
      <c r="B363" s="12" t="s">
        <v>2424</v>
      </c>
      <c r="C363" s="13">
        <v>45510</v>
      </c>
      <c r="D363" s="13">
        <v>45840</v>
      </c>
      <c r="E363" s="14" t="s">
        <v>214</v>
      </c>
      <c r="F363" s="19" t="s">
        <v>2425</v>
      </c>
      <c r="G363" s="19" t="s">
        <v>2426</v>
      </c>
      <c r="H363" s="11" t="s">
        <v>1608</v>
      </c>
      <c r="I363" s="42">
        <v>47172</v>
      </c>
      <c r="J363" s="17">
        <v>19821</v>
      </c>
      <c r="K363" s="18">
        <f ca="1">IF(A363&lt;&gt;"",RANDBETWEEN(1,2000)," ")</f>
        <v>1639</v>
      </c>
      <c r="L363" s="17" cm="1">
        <f t="array" ref="L363">IF(A363&lt;&gt;"",SUMPRODUCT(($E$2:$E$1303="Active") * (FK363 &gt;= $FM$2:$FM$1303) * (FK363 &lt;= $FN$2:$FN$1303) * (FL363 &gt;= $FO$2:$FO$1303) * (FL363 &lt;= $FP$2:$FP$1303)),"")</f>
        <v>3</v>
      </c>
      <c r="M363" s="17" cm="1">
        <f t="array" ref="M363">IF(A363&lt;&gt;"",SUMPRODUCT(($E$2:$E$1303="Active") * (FK363 &gt;= $FQ$2:$FQ$1303) * (FK363 &lt;= $FR$2:$FR$1303) * (FL363 &gt;= $FS$2:$FS$1303) * (FL363 &lt;= $FT$2:$FT$1303)),"")</f>
        <v>5</v>
      </c>
      <c r="N363" s="11" t="s">
        <v>218</v>
      </c>
      <c r="O363" s="14" t="s">
        <v>219</v>
      </c>
      <c r="P363" s="19" t="s">
        <v>519</v>
      </c>
      <c r="Q363" s="14" t="s">
        <v>520</v>
      </c>
      <c r="R363" t="s">
        <v>521</v>
      </c>
      <c r="S363" s="20" t="s">
        <v>223</v>
      </c>
      <c r="T363" s="20" t="s">
        <v>224</v>
      </c>
      <c r="U363" s="21"/>
      <c r="V363" s="22"/>
      <c r="W363" s="22"/>
      <c r="X363" s="22"/>
      <c r="Y363" s="22"/>
      <c r="Z363" s="22"/>
      <c r="AA363" s="48" t="s">
        <v>394</v>
      </c>
      <c r="AB363" s="43">
        <v>46091</v>
      </c>
      <c r="AC363" s="24">
        <v>46097</v>
      </c>
      <c r="AF363" s="26"/>
      <c r="AG363" s="20"/>
      <c r="AH363" s="22">
        <v>117</v>
      </c>
      <c r="AI363" s="26">
        <v>8</v>
      </c>
      <c r="AN363" s="27">
        <f>IF(COUNT(DV363,ES363,FJ363,GK363,HH363)&gt;0,AVERAGE(DV363,ES363,FJ363,GK363,HH363),"")</f>
        <v>0</v>
      </c>
      <c r="AO363" s="28">
        <f>IF((E363&lt;&gt;""),COUNTA(AP363:BW363)+COUNTIF(T363,"No"),"")</f>
        <v>0</v>
      </c>
      <c r="CN363" s="34" t="str">
        <f>IF(CJ363&gt;0,((CK363*0.125)+(CL363*0.25)+(CM363*1))/CJ363,"")</f>
        <v/>
      </c>
      <c r="CO363" s="35">
        <v>44482</v>
      </c>
      <c r="CP363" s="35">
        <v>44491</v>
      </c>
      <c r="CQ363" s="20" t="s">
        <v>266</v>
      </c>
      <c r="CR363" s="47">
        <v>44491</v>
      </c>
      <c r="CS363" s="20" t="s">
        <v>232</v>
      </c>
      <c r="CT363" s="35">
        <v>44498</v>
      </c>
      <c r="DH363" s="37" t="str">
        <f>IF(DB363&gt;0,((DC363*0.125)+(DD363*0.25)+(DE363*0.25)+(DF363*1)+(DG363*1))/DB363,"")</f>
        <v/>
      </c>
      <c r="DV363" s="37" t="str" cm="1">
        <f t="array" ref="DV363">IF(AND(DI363:DP363&lt;&gt;""),((DQ363*0.125)+(DR363*0.25)+(DS363*0.25)+(DT363*1)+(DU363*1))/DP363,"")</f>
        <v/>
      </c>
      <c r="EA363" s="35" t="s">
        <v>232</v>
      </c>
      <c r="EB363" s="38"/>
      <c r="EJ363" s="20"/>
      <c r="EK363" s="20"/>
      <c r="EL363" s="20"/>
      <c r="EM363" s="20"/>
      <c r="EN363" s="20"/>
      <c r="EO363" s="20"/>
      <c r="EP363" s="20"/>
      <c r="EQ363" s="20"/>
      <c r="ER363" s="20"/>
      <c r="ES363" s="34" t="str">
        <f>IF(EI363&lt;&gt;"",((EJ363*0.125)+((EK363+EL363+EM363+EN363+EO363)*0.25)+((EP363+EQ363+ER363)*1))/EI363,"")</f>
        <v/>
      </c>
      <c r="FG363" s="20"/>
      <c r="FJ363" s="52" t="str">
        <f>IF(EZ363&lt;&gt;"",((FA363*0.125)+((FB363+FC363+FD363+FE363+FF363)*0.25)+((FG363+FH363+FI363)*1))/EZ363,"")</f>
        <v/>
      </c>
      <c r="FK363" s="39">
        <v>38.395926000000003</v>
      </c>
      <c r="FL363" s="39">
        <v>-85.769264000000007</v>
      </c>
      <c r="FM363" s="39">
        <v>38.03410057617787</v>
      </c>
      <c r="FN363" s="39">
        <v>38.757751423822135</v>
      </c>
      <c r="FO363" s="39">
        <v>-86.230930524256308</v>
      </c>
      <c r="FP363" s="39">
        <v>-85.307597475743705</v>
      </c>
      <c r="FQ363" s="39">
        <v>37.672275152355738</v>
      </c>
      <c r="FR363" s="39">
        <v>39.119576847644268</v>
      </c>
      <c r="FS363" s="39">
        <v>-86.69259704851261</v>
      </c>
      <c r="FT363" s="39">
        <v>-84.845930951487404</v>
      </c>
      <c r="FU363" s="35">
        <v>45672</v>
      </c>
      <c r="FV363" s="20" t="s">
        <v>248</v>
      </c>
      <c r="FW363" s="20" t="s">
        <v>247</v>
      </c>
      <c r="FX363" s="20">
        <v>117</v>
      </c>
      <c r="FY363" s="20">
        <v>1</v>
      </c>
      <c r="FZ363" s="20">
        <v>1</v>
      </c>
      <c r="GA363" s="20">
        <v>9</v>
      </c>
      <c r="GB363" s="20">
        <v>0</v>
      </c>
      <c r="GC363" s="20">
        <v>0</v>
      </c>
      <c r="GD363" s="20">
        <v>0</v>
      </c>
      <c r="GE363" s="20">
        <v>0</v>
      </c>
      <c r="GF363" s="20">
        <v>0</v>
      </c>
      <c r="GG363" s="20">
        <v>0</v>
      </c>
      <c r="GH363" s="20">
        <v>0</v>
      </c>
      <c r="GI363" s="20">
        <v>0</v>
      </c>
      <c r="GJ363" s="20">
        <v>0</v>
      </c>
      <c r="GK363" s="34">
        <v>0</v>
      </c>
      <c r="GL363" s="40">
        <v>45854</v>
      </c>
      <c r="GM363" s="40">
        <v>45867</v>
      </c>
      <c r="GN363" s="20" t="s">
        <v>237</v>
      </c>
      <c r="GO363" s="35">
        <v>45867</v>
      </c>
      <c r="GP363" s="20" t="s">
        <v>232</v>
      </c>
      <c r="GQ363" s="35">
        <v>45884</v>
      </c>
      <c r="GR363" s="35">
        <v>46044</v>
      </c>
      <c r="GS363" s="20" t="s">
        <v>248</v>
      </c>
      <c r="GT363" s="20" t="s">
        <v>247</v>
      </c>
      <c r="GU363" s="20">
        <v>8</v>
      </c>
      <c r="GV363" s="20">
        <v>1</v>
      </c>
      <c r="GW363" s="20">
        <v>1</v>
      </c>
      <c r="GX363" s="20">
        <v>5</v>
      </c>
      <c r="GY363" s="20">
        <v>0</v>
      </c>
      <c r="GZ363" s="20">
        <v>0</v>
      </c>
      <c r="HA363" s="20">
        <v>0</v>
      </c>
      <c r="HB363" s="20">
        <v>0</v>
      </c>
      <c r="HC363" s="20">
        <v>0</v>
      </c>
      <c r="HD363" s="20">
        <v>0</v>
      </c>
      <c r="HE363" s="20">
        <v>0</v>
      </c>
      <c r="HF363" s="20">
        <v>0</v>
      </c>
      <c r="HG363" s="20">
        <v>0</v>
      </c>
      <c r="HH363" s="41">
        <f>IF(GX363&lt;&gt;"",((GY363*0.125)+((GZ363+HA363+HB363+HC363+HD363)*0.25)+((HE363+HF363+HG363)*1))/GX363,"")</f>
        <v>0</v>
      </c>
    </row>
    <row r="364" spans="1:216" ht="15" customHeight="1" x14ac:dyDescent="0.35">
      <c r="A364" s="11" t="s">
        <v>2427</v>
      </c>
      <c r="B364" s="12" t="s">
        <v>2428</v>
      </c>
      <c r="C364" s="43">
        <v>45092</v>
      </c>
      <c r="D364" s="43">
        <v>45554</v>
      </c>
      <c r="E364" s="11" t="s">
        <v>214</v>
      </c>
      <c r="F364" s="19" t="s">
        <v>2429</v>
      </c>
      <c r="G364" s="19" t="s">
        <v>2430</v>
      </c>
      <c r="H364" s="11" t="s">
        <v>1608</v>
      </c>
      <c r="I364" s="42">
        <v>47250</v>
      </c>
      <c r="J364" s="17">
        <v>22596</v>
      </c>
      <c r="K364" s="18">
        <f ca="1">IF(A364&lt;&gt;"",RANDBETWEEN(1,2000)," ")</f>
        <v>1076</v>
      </c>
      <c r="L364" s="17" cm="1">
        <f t="array" ref="L364">IF(A364&lt;&gt;"",SUMPRODUCT(($E$2:$E$1303="Active") * (FK364 &gt;= $FM$2:$FM$1303) * (FK364 &lt;= $FN$2:$FN$1303) * (FL364 &gt;= $FO$2:$FO$1303) * (FL364 &lt;= $FP$2:$FP$1303)),"")</f>
        <v>1</v>
      </c>
      <c r="M364" s="17" cm="1">
        <f t="array" ref="M364">IF(A364&lt;&gt;"",SUMPRODUCT(($E$2:$E$1303="Active") * (FK364 &gt;= $FQ$2:$FQ$1303) * (FK364 &lt;= $FR$2:$FR$1303) * (FL364 &gt;= $FS$2:$FS$1303) * (FL364 &lt;= $FT$2:$FT$1303)),"")</f>
        <v>5</v>
      </c>
      <c r="N364" s="11" t="s">
        <v>218</v>
      </c>
      <c r="O364" s="14" t="s">
        <v>219</v>
      </c>
      <c r="P364" s="19" t="s">
        <v>2431</v>
      </c>
      <c r="Q364" s="11" t="s">
        <v>2432</v>
      </c>
      <c r="R364" s="19" t="s">
        <v>2433</v>
      </c>
      <c r="S364" s="11" t="s">
        <v>224</v>
      </c>
      <c r="T364" s="20" t="s">
        <v>224</v>
      </c>
      <c r="AA364" s="48" t="s">
        <v>394</v>
      </c>
      <c r="AB364" s="43">
        <v>46008.395833333336</v>
      </c>
      <c r="AC364" s="24">
        <v>46023</v>
      </c>
      <c r="AF364" s="26"/>
      <c r="AG364" s="20">
        <v>45</v>
      </c>
      <c r="AH364" s="22">
        <v>188</v>
      </c>
      <c r="AI364" s="26">
        <v>112</v>
      </c>
      <c r="AN364" s="27">
        <f>IF(COUNT(DV364,ES364,FJ364,GK364,HH364)&gt;0,AVERAGE(DV364,ES364,FJ364,GK364,HH364),"")</f>
        <v>0.2</v>
      </c>
      <c r="AO364" s="28">
        <f>IF((E364&lt;&gt;""),COUNTA(AP364:BW364)+COUNTIF(T364,"No"),"")</f>
        <v>0</v>
      </c>
      <c r="EA364" s="35" t="s">
        <v>232</v>
      </c>
      <c r="EJ364" s="20"/>
      <c r="EK364" s="20"/>
      <c r="EL364" s="20"/>
      <c r="EM364" s="20"/>
      <c r="EN364" s="20"/>
      <c r="EO364" s="20"/>
      <c r="EP364" s="20"/>
      <c r="EQ364" s="20"/>
      <c r="ER364" s="20"/>
      <c r="ES364" s="34" t="str">
        <f>IF(EI364&lt;&gt;"",((EJ364*0.125)+((EK364+EL364+EM364+EN364+EO364)*0.25)+((EP364+EQ364+ER364)*1))/EI364,"")</f>
        <v/>
      </c>
      <c r="ET364" s="35">
        <v>45546</v>
      </c>
      <c r="EU364" s="20" t="s">
        <v>248</v>
      </c>
      <c r="EV364" s="20" t="s">
        <v>234</v>
      </c>
      <c r="EW364" s="20">
        <v>75</v>
      </c>
      <c r="EX364" s="20">
        <v>3</v>
      </c>
      <c r="EY364" s="20">
        <v>3</v>
      </c>
      <c r="EZ364" s="20">
        <v>5</v>
      </c>
      <c r="FA364" s="20">
        <v>0</v>
      </c>
      <c r="FB364" s="20">
        <v>0</v>
      </c>
      <c r="FC364" s="20">
        <v>0</v>
      </c>
      <c r="FD364" s="20">
        <v>0</v>
      </c>
      <c r="FE364" s="20">
        <v>0</v>
      </c>
      <c r="FF364" s="20">
        <v>0</v>
      </c>
      <c r="FG364" s="20">
        <v>0</v>
      </c>
      <c r="FH364" s="20">
        <v>1</v>
      </c>
      <c r="FI364" s="20">
        <v>1</v>
      </c>
      <c r="FJ364" s="46">
        <f>IF(EZ364&lt;&gt;"",((FA364*0.125)+((FB364+FC364+FD364+FE364+FF364)*0.25)+((FG364+FH364+FI364)*1))/EZ364,"")</f>
        <v>0.4</v>
      </c>
      <c r="FK364" s="39">
        <v>38.834702</v>
      </c>
      <c r="FL364" s="39">
        <v>-85.364576</v>
      </c>
      <c r="FM364" s="39">
        <v>38.472876576177867</v>
      </c>
      <c r="FN364" s="39">
        <v>39.196527423822133</v>
      </c>
      <c r="FO364" s="39">
        <v>-85.829075086696491</v>
      </c>
      <c r="FP364" s="39">
        <v>-84.900076913303508</v>
      </c>
      <c r="FQ364" s="39">
        <v>38.111051152355735</v>
      </c>
      <c r="FR364" s="39">
        <v>39.558352847644265</v>
      </c>
      <c r="FS364" s="39">
        <v>-86.293574173392983</v>
      </c>
      <c r="FT364" s="39">
        <v>-84.435577826607016</v>
      </c>
      <c r="FU364" s="35">
        <v>45691</v>
      </c>
      <c r="FV364" s="20" t="s">
        <v>248</v>
      </c>
      <c r="FW364" s="20" t="s">
        <v>247</v>
      </c>
      <c r="FX364" s="20">
        <v>113</v>
      </c>
      <c r="FY364" s="20">
        <v>3</v>
      </c>
      <c r="FZ364" s="20">
        <v>3</v>
      </c>
      <c r="GA364" s="20">
        <v>10</v>
      </c>
      <c r="GB364" s="20">
        <v>0</v>
      </c>
      <c r="GC364" s="20">
        <v>0</v>
      </c>
      <c r="GD364" s="20">
        <v>0</v>
      </c>
      <c r="GE364" s="20">
        <v>0</v>
      </c>
      <c r="GF364" s="20">
        <v>0</v>
      </c>
      <c r="GG364" s="20">
        <v>0</v>
      </c>
      <c r="GH364" s="20">
        <v>0</v>
      </c>
      <c r="GI364" s="20">
        <v>0</v>
      </c>
      <c r="GJ364" s="20">
        <v>0</v>
      </c>
      <c r="GK364" s="34">
        <v>0</v>
      </c>
      <c r="GL364" s="40">
        <v>45854</v>
      </c>
      <c r="GM364" s="40">
        <v>45867</v>
      </c>
      <c r="GN364" s="20" t="s">
        <v>237</v>
      </c>
      <c r="GO364" s="35">
        <v>45867</v>
      </c>
      <c r="GP364" s="20" t="s">
        <v>232</v>
      </c>
      <c r="GQ364" s="35">
        <v>45884</v>
      </c>
      <c r="HH364" s="34" t="str">
        <f>IF(GX364&lt;&gt;"",((GY364*0.125)+((GZ364+HA364+HB364+HC364+HD364)*0.25)+((HE364+HF364+HG364)*1))/GX364,"")</f>
        <v/>
      </c>
    </row>
    <row r="365" spans="1:216" ht="15" customHeight="1" x14ac:dyDescent="0.35">
      <c r="A365" s="11" t="s">
        <v>2434</v>
      </c>
      <c r="B365" s="12" t="s">
        <v>2435</v>
      </c>
      <c r="C365" s="40">
        <v>45695</v>
      </c>
      <c r="D365" s="43">
        <v>45975</v>
      </c>
      <c r="E365" s="11" t="s">
        <v>214</v>
      </c>
      <c r="F365" s="19" t="s">
        <v>2436</v>
      </c>
      <c r="G365" s="19" t="s">
        <v>2437</v>
      </c>
      <c r="H365" s="11" t="s">
        <v>1608</v>
      </c>
      <c r="I365" s="42">
        <v>47167</v>
      </c>
      <c r="J365" s="17">
        <v>15683</v>
      </c>
      <c r="K365" s="18">
        <f ca="1">IF(A365&lt;&gt;"",RANDBETWEEN(1,2000)," ")</f>
        <v>647</v>
      </c>
      <c r="L365" s="17" cm="1">
        <f t="array" ref="L365">IF(A365&lt;&gt;"",SUMPRODUCT(($E$2:$E$1303="Active") * (FK365 &gt;= $FM$2:$FM$1303) * (FK365 &lt;= $FN$2:$FN$1303) * (FL365 &gt;= $FO$2:$FO$1303) * (FL365 &lt;= $FP$2:$FP$1303)),"")</f>
        <v>2</v>
      </c>
      <c r="M365" s="17" cm="1">
        <f t="array" ref="M365">IF(A365&lt;&gt;"",SUMPRODUCT(($E$2:$E$1303="Active") * (FK365 &gt;= $FQ$2:$FQ$1303) * (FK365 &lt;= $FR$2:$FR$1303) * (FL365 &gt;= $FS$2:$FS$1303) * (FL365 &lt;= $FT$2:$FT$1303)),"")</f>
        <v>4</v>
      </c>
      <c r="N365" s="11" t="s">
        <v>218</v>
      </c>
      <c r="O365" s="14" t="s">
        <v>219</v>
      </c>
      <c r="P365" s="19" t="s">
        <v>2438</v>
      </c>
      <c r="Q365" s="11" t="s">
        <v>2439</v>
      </c>
      <c r="R365" s="15" t="s">
        <v>2440</v>
      </c>
      <c r="S365" s="11" t="s">
        <v>224</v>
      </c>
      <c r="T365" s="20" t="s">
        <v>2441</v>
      </c>
      <c r="AB365" s="23">
        <v>46022.458333333336</v>
      </c>
      <c r="AC365" s="63">
        <v>45931</v>
      </c>
      <c r="AI365" s="26">
        <v>191</v>
      </c>
      <c r="AN365" s="27">
        <f>IF(COUNT(DV365,ES365,FJ365,GK365,HH365)&gt;0,AVERAGE(DV365,ES365,FJ365,GK365,HH365),"")</f>
        <v>0.28125</v>
      </c>
      <c r="AO365" s="28">
        <f>IF((E365&lt;&gt;""),COUNTA(AP365:BW365)+COUNTIF(T365,"No"),"")</f>
        <v>0</v>
      </c>
      <c r="FK365" s="39">
        <v>38.600825999999998</v>
      </c>
      <c r="FL365" s="39">
        <v>-86.072159999999997</v>
      </c>
      <c r="FM365" s="39">
        <v>38.239000576177901</v>
      </c>
      <c r="FN365" s="39">
        <v>38.962651423822102</v>
      </c>
      <c r="FO365" s="39">
        <v>-86.535141586198506</v>
      </c>
      <c r="FP365" s="39">
        <v>-85.609178413801502</v>
      </c>
      <c r="FQ365" s="39">
        <v>37.877175152355697</v>
      </c>
      <c r="FR365" s="39">
        <v>39.324476847644299</v>
      </c>
      <c r="FS365" s="39">
        <v>-86.998123172397001</v>
      </c>
      <c r="FT365" s="39">
        <v>-85.146196827603006</v>
      </c>
      <c r="FU365" s="35">
        <v>45967</v>
      </c>
      <c r="FV365" s="20" t="s">
        <v>248</v>
      </c>
      <c r="FW365" s="20" t="s">
        <v>234</v>
      </c>
      <c r="FX365" s="20">
        <v>74</v>
      </c>
      <c r="FY365" s="20">
        <v>3</v>
      </c>
      <c r="FZ365" s="20">
        <v>3</v>
      </c>
      <c r="GA365" s="20">
        <v>8</v>
      </c>
      <c r="GB365" s="20">
        <v>0</v>
      </c>
      <c r="GC365" s="20">
        <v>1</v>
      </c>
      <c r="GD365" s="20">
        <v>0</v>
      </c>
      <c r="GE365" s="20">
        <v>0</v>
      </c>
      <c r="GF365" s="20">
        <v>0</v>
      </c>
      <c r="GG365" s="20">
        <v>0</v>
      </c>
      <c r="GH365" s="20">
        <v>1</v>
      </c>
      <c r="GI365" s="20">
        <v>1</v>
      </c>
      <c r="GJ365" s="20">
        <v>0</v>
      </c>
      <c r="GK365" s="46">
        <f>IF(GA365&lt;&gt;"",((GB365*0.125)+((GC365+GD365+GE365+GF365+GG365)*0.25)+((GH365+GI365+GJ365)*1))/GA365,"")</f>
        <v>0.28125</v>
      </c>
      <c r="GP365" s="20" t="s">
        <v>232</v>
      </c>
      <c r="GQ365" s="40">
        <v>45961</v>
      </c>
      <c r="HH365" s="34" t="str">
        <f>IF(GX365&lt;&gt;"",((GY365*0.125)+((GZ365+HA365+HB365+HC365+HD365)*0.25)+((HE365+HF365+HG365)*1))/GX365,"")</f>
        <v/>
      </c>
    </row>
    <row r="366" spans="1:216" ht="15" customHeight="1" x14ac:dyDescent="0.35">
      <c r="A366" s="11" t="s">
        <v>2442</v>
      </c>
      <c r="B366" s="12" t="s">
        <v>2443</v>
      </c>
      <c r="C366" s="40">
        <v>45947</v>
      </c>
      <c r="E366" s="11" t="s">
        <v>214</v>
      </c>
      <c r="F366" s="19" t="s">
        <v>2444</v>
      </c>
      <c r="G366" s="19" t="s">
        <v>2445</v>
      </c>
      <c r="H366" s="11" t="s">
        <v>2446</v>
      </c>
      <c r="I366" s="42">
        <v>46947</v>
      </c>
      <c r="J366" s="17">
        <v>28295</v>
      </c>
      <c r="K366" s="18">
        <f ca="1">IF(A366&lt;&gt;"",RANDBETWEEN(1,2000)," ")</f>
        <v>495</v>
      </c>
      <c r="L366" s="17" cm="1">
        <f t="array" ref="L366">IF(A366&lt;&gt;"",SUMPRODUCT(($E$2:$E$1303="Active") * (FK366 &gt;= $FM$2:$FM$1303) * (FK366 &lt;= $FN$2:$FN$1303) * (FL366 &gt;= $FO$2:$FO$1303) * (FL366 &lt;= $FP$2:$FP$1303)),"")</f>
        <v>1</v>
      </c>
      <c r="M366" s="17" cm="1">
        <f t="array" ref="M366">IF(A366&lt;&gt;"",SUMPRODUCT(($E$2:$E$1303="Active") * (FK366 &gt;= $FQ$2:$FQ$1303) * (FK366 &lt;= $FR$2:$FR$1303) * (FL366 &gt;= $FS$2:$FS$1303) * (FL366 &lt;= $FT$2:$FT$1303)),"")</f>
        <v>3</v>
      </c>
      <c r="N366" s="11" t="s">
        <v>218</v>
      </c>
      <c r="O366" s="11" t="s">
        <v>219</v>
      </c>
      <c r="P366" s="19" t="s">
        <v>2447</v>
      </c>
      <c r="Q366" s="11" t="s">
        <v>2448</v>
      </c>
      <c r="R366" s="19" t="s">
        <v>2449</v>
      </c>
      <c r="S366" s="11" t="s">
        <v>223</v>
      </c>
      <c r="T366" s="20" t="s">
        <v>224</v>
      </c>
      <c r="AA366" s="48" t="s">
        <v>274</v>
      </c>
      <c r="AI366" s="26">
        <v>0</v>
      </c>
      <c r="AN366" s="27" t="str">
        <f>IF(COUNT(DV366,ES366,FJ366,GK366,HH366)&gt;0,AVERAGE(DV366,ES366,FJ366,GK366,HH366),"")</f>
        <v/>
      </c>
      <c r="AO366" s="28">
        <f>IF((E366&lt;&gt;""),COUNTA(AP366:BW366)+COUNTIF(T366,"No"),"")</f>
        <v>0</v>
      </c>
      <c r="FK366" s="54">
        <v>40.743059000000002</v>
      </c>
      <c r="FL366" s="54">
        <v>-86.374629999999996</v>
      </c>
      <c r="FM366" s="54">
        <v>40.381233576177898</v>
      </c>
      <c r="FN366" s="54">
        <v>41.104884423822099</v>
      </c>
      <c r="FO366" s="54">
        <v>-86.852196504765104</v>
      </c>
      <c r="FP366" s="54">
        <v>-85.897063495234903</v>
      </c>
      <c r="FQ366" s="54">
        <v>40.019408152355702</v>
      </c>
      <c r="FR366" s="54">
        <v>41.466709847644303</v>
      </c>
      <c r="FS366" s="54">
        <v>-87.329763009530197</v>
      </c>
      <c r="FT366" s="54">
        <v>-85.419496990469796</v>
      </c>
      <c r="GK366" s="34" t="str">
        <f>IF(GA366&lt;&gt;"",((GB366*0.125)+((GC366+GD366+GE366+GF366+GG366)*0.25)+((GH366+GI366+GJ366)*1))/GA366,"")</f>
        <v/>
      </c>
      <c r="GP366" s="20" t="s">
        <v>232</v>
      </c>
      <c r="HH366" s="34" t="str">
        <f>IF(GX366&lt;&gt;"",((GY366*0.125)+((GZ366+HA366+HB366+HC366+HD366)*0.25)+((HE366+HF366+HG366)*1))/GX366,"")</f>
        <v/>
      </c>
    </row>
    <row r="367" spans="1:216" ht="15" customHeight="1" x14ac:dyDescent="0.35">
      <c r="A367" s="11" t="s">
        <v>2450</v>
      </c>
      <c r="B367" s="12" t="s">
        <v>2451</v>
      </c>
      <c r="C367" s="13">
        <v>44139</v>
      </c>
      <c r="D367" s="13"/>
      <c r="E367" s="11" t="s">
        <v>214</v>
      </c>
      <c r="F367" s="19" t="s">
        <v>2452</v>
      </c>
      <c r="G367" s="19" t="s">
        <v>1588</v>
      </c>
      <c r="H367" s="11" t="s">
        <v>1589</v>
      </c>
      <c r="I367" s="42">
        <v>66503</v>
      </c>
      <c r="J367" s="17">
        <v>16565</v>
      </c>
      <c r="K367" s="18">
        <f ca="1">IF(A367&lt;&gt;"",RANDBETWEEN(1,2000)," ")</f>
        <v>1639</v>
      </c>
      <c r="L367" s="17" cm="1">
        <f t="array" ref="L367">IF(A367&lt;&gt;"",SUMPRODUCT(($E$2:$E$1303="Active") * (FK367 &gt;= $FM$2:$FM$1303) * (FK367 &lt;= $FN$2:$FN$1303) * (FL367 &gt;= $FO$2:$FO$1303) * (FL367 &lt;= $FP$2:$FP$1303)),"")</f>
        <v>1</v>
      </c>
      <c r="M367" s="17" cm="1">
        <f t="array" ref="M367">IF(A367&lt;&gt;"",SUMPRODUCT(($E$2:$E$1303="Active") * (FK367 &gt;= $FQ$2:$FQ$1303) * (FK367 &lt;= $FR$2:$FR$1303) * (FL367 &gt;= $FS$2:$FS$1303) * (FL367 &lt;= $FT$2:$FT$1303)),"")</f>
        <v>1</v>
      </c>
      <c r="N367" s="11" t="s">
        <v>218</v>
      </c>
      <c r="O367" s="11" t="s">
        <v>242</v>
      </c>
      <c r="P367" s="19" t="s">
        <v>2453</v>
      </c>
      <c r="Q367" s="11" t="s">
        <v>2454</v>
      </c>
      <c r="R367" s="15" t="s">
        <v>2455</v>
      </c>
      <c r="S367" s="11" t="s">
        <v>224</v>
      </c>
      <c r="T367" s="20" t="s">
        <v>224</v>
      </c>
      <c r="U367" s="21"/>
      <c r="V367" s="22"/>
      <c r="W367" s="22"/>
      <c r="X367" s="22"/>
      <c r="Y367" s="22"/>
      <c r="Z367" s="22"/>
      <c r="AA367" s="22" t="s">
        <v>542</v>
      </c>
      <c r="AB367" s="43">
        <v>46009.375</v>
      </c>
      <c r="AC367" s="63">
        <v>45931</v>
      </c>
      <c r="AD367" s="25">
        <v>22</v>
      </c>
      <c r="AE367" s="25">
        <v>52</v>
      </c>
      <c r="AF367" s="26">
        <v>135</v>
      </c>
      <c r="AG367" s="20">
        <v>186</v>
      </c>
      <c r="AH367" s="22">
        <v>281</v>
      </c>
      <c r="AI367" s="26">
        <v>417</v>
      </c>
      <c r="AN367" s="27">
        <f>IF(COUNT(DV367,ES367,FJ367,GK367,HH367)&gt;0,AVERAGE(DV367,ES367,FJ367,GK367,HH367),"")</f>
        <v>1.5151515151515152E-2</v>
      </c>
      <c r="AO367" s="28">
        <f>IF((E367&lt;&gt;""),COUNTA(AP367:BW367)+COUNTIF(T367,"No"),"")</f>
        <v>0</v>
      </c>
      <c r="CN367" s="34" t="str">
        <f>IF(CJ367&gt;0,((CK367*0.125)+(CL367*0.25)+(CM367*1))/CJ367,"")</f>
        <v/>
      </c>
      <c r="CO367" s="35">
        <v>44342</v>
      </c>
      <c r="CP367" s="35">
        <v>44349</v>
      </c>
      <c r="CQ367" s="20" t="s">
        <v>507</v>
      </c>
      <c r="CR367" s="35">
        <v>44372</v>
      </c>
      <c r="CS367" s="20" t="s">
        <v>232</v>
      </c>
      <c r="CT367" s="35">
        <v>44350</v>
      </c>
      <c r="CV367" s="11" t="s">
        <v>228</v>
      </c>
      <c r="CW367" s="11" t="s">
        <v>233</v>
      </c>
      <c r="CX367" s="11" t="s">
        <v>234</v>
      </c>
      <c r="CY367" s="20">
        <v>0</v>
      </c>
      <c r="CZ367" s="36">
        <v>0</v>
      </c>
      <c r="DA367" s="36">
        <v>0</v>
      </c>
      <c r="DB367" s="36">
        <v>0</v>
      </c>
      <c r="DC367" s="36">
        <v>0</v>
      </c>
      <c r="DD367" s="36">
        <v>0</v>
      </c>
      <c r="DE367" s="36">
        <v>0</v>
      </c>
      <c r="DF367" s="36">
        <v>0</v>
      </c>
      <c r="DG367" s="36">
        <v>0</v>
      </c>
      <c r="DJ367" s="20" t="s">
        <v>248</v>
      </c>
      <c r="DK367" s="20" t="s">
        <v>235</v>
      </c>
      <c r="DL367" s="20" t="s">
        <v>234</v>
      </c>
      <c r="DM367" s="20">
        <v>0</v>
      </c>
      <c r="DN367" s="20">
        <v>0</v>
      </c>
      <c r="DO367" s="20">
        <v>0</v>
      </c>
      <c r="DP367" s="20">
        <v>0</v>
      </c>
      <c r="DQ367" s="20">
        <v>0</v>
      </c>
      <c r="DR367" s="20">
        <v>0</v>
      </c>
      <c r="DS367" s="20">
        <v>0</v>
      </c>
      <c r="DT367" s="20">
        <v>0</v>
      </c>
      <c r="DU367" s="20">
        <v>0</v>
      </c>
      <c r="DW367" s="35">
        <v>45547</v>
      </c>
      <c r="DX367" s="35">
        <v>45565</v>
      </c>
      <c r="DY367" s="20" t="s">
        <v>237</v>
      </c>
      <c r="DZ367" s="35">
        <v>45565</v>
      </c>
      <c r="EA367" s="35" t="s">
        <v>232</v>
      </c>
      <c r="EB367" s="38">
        <v>45576</v>
      </c>
      <c r="EC367" s="35">
        <v>45290</v>
      </c>
      <c r="ED367" s="20" t="s">
        <v>228</v>
      </c>
      <c r="EE367" s="20" t="s">
        <v>247</v>
      </c>
      <c r="EF367" s="20">
        <v>80</v>
      </c>
      <c r="EG367" s="20">
        <v>1</v>
      </c>
      <c r="EH367" s="20">
        <v>1</v>
      </c>
      <c r="EI367" s="20">
        <v>5</v>
      </c>
      <c r="EJ367" s="20">
        <v>0</v>
      </c>
      <c r="EK367" s="20">
        <v>0</v>
      </c>
      <c r="EL367" s="20">
        <v>0</v>
      </c>
      <c r="EM367" s="20">
        <v>0</v>
      </c>
      <c r="EN367" s="20">
        <v>0</v>
      </c>
      <c r="EO367" s="20">
        <v>0</v>
      </c>
      <c r="EP367" s="20">
        <v>0</v>
      </c>
      <c r="EQ367" s="20">
        <v>0</v>
      </c>
      <c r="ER367" s="20">
        <v>0</v>
      </c>
      <c r="ES367" s="34">
        <f>IF(EI367&lt;&gt;"",((EJ367*0.125)+((EK367+EL367+EM367+EN367+EO367)*0.25)+((EP367+EQ367+ER367)*1))/EI367,"")</f>
        <v>0</v>
      </c>
      <c r="ET367" s="35">
        <v>45551</v>
      </c>
      <c r="EU367" s="20" t="s">
        <v>248</v>
      </c>
      <c r="EV367" s="20" t="s">
        <v>234</v>
      </c>
      <c r="EW367" s="20">
        <v>134</v>
      </c>
      <c r="EX367" s="20">
        <v>2</v>
      </c>
      <c r="EY367" s="20">
        <v>2</v>
      </c>
      <c r="EZ367" s="20">
        <v>11</v>
      </c>
      <c r="FA367" s="20">
        <v>0</v>
      </c>
      <c r="FB367" s="20">
        <v>2</v>
      </c>
      <c r="FC367" s="20">
        <v>0</v>
      </c>
      <c r="FD367" s="20">
        <v>0</v>
      </c>
      <c r="FE367" s="20">
        <v>0</v>
      </c>
      <c r="FF367" s="20">
        <v>0</v>
      </c>
      <c r="FG367" s="20">
        <v>0</v>
      </c>
      <c r="FH367" s="20">
        <v>0</v>
      </c>
      <c r="FI367" s="20">
        <v>0</v>
      </c>
      <c r="FJ367" s="34">
        <f>IF(EZ367&lt;&gt;"",((FA367*0.125)+((FB367+FC367+FD367+FE367+FF367)*0.25)+((FG367+FH367+FI367)*1))/EZ367,"")</f>
        <v>4.5454545454545456E-2</v>
      </c>
      <c r="FK367" s="39">
        <v>39.246198</v>
      </c>
      <c r="FL367" s="39">
        <v>-96.669096999999994</v>
      </c>
      <c r="FM367" s="39">
        <v>38.884372576177867</v>
      </c>
      <c r="FN367" s="39">
        <v>39.608023423822132</v>
      </c>
      <c r="FO367" s="39">
        <v>-97.136309352308416</v>
      </c>
      <c r="FP367" s="39">
        <v>-96.201884647691571</v>
      </c>
      <c r="FQ367" s="39">
        <v>38.522547152355735</v>
      </c>
      <c r="FR367" s="39">
        <v>39.969848847644265</v>
      </c>
      <c r="FS367" s="39">
        <v>-97.603521704616838</v>
      </c>
      <c r="FT367" s="39">
        <v>-95.734672295383149</v>
      </c>
      <c r="FU367" s="35">
        <v>45755</v>
      </c>
      <c r="FV367" s="20" t="s">
        <v>248</v>
      </c>
      <c r="FW367" s="20" t="s">
        <v>258</v>
      </c>
      <c r="FX367" s="20">
        <v>129</v>
      </c>
      <c r="FY367" s="20">
        <v>2</v>
      </c>
      <c r="FZ367" s="20">
        <v>2</v>
      </c>
      <c r="GA367" s="20">
        <v>10</v>
      </c>
      <c r="GB367" s="20">
        <v>0</v>
      </c>
      <c r="GC367" s="20">
        <v>0</v>
      </c>
      <c r="GD367" s="20">
        <v>0</v>
      </c>
      <c r="GE367" s="20">
        <v>0</v>
      </c>
      <c r="GF367" s="20">
        <v>0</v>
      </c>
      <c r="GG367" s="20">
        <v>0</v>
      </c>
      <c r="GH367" s="20">
        <v>0</v>
      </c>
      <c r="GI367" s="20">
        <v>0</v>
      </c>
      <c r="GJ367" s="20">
        <v>0</v>
      </c>
      <c r="GK367" s="34">
        <f>IF(GA367&lt;&gt;"",((GB367*0.125)+((GC367+GD367+GE367+GF367+GG367)*0.25)+((GH367+GI367+GJ367)*1))/GA367,"")</f>
        <v>0</v>
      </c>
      <c r="GP367" s="20" t="s">
        <v>232</v>
      </c>
      <c r="HH367" s="41" t="str">
        <f>IF(GX367&lt;&gt;"",((GY367*0.125)+((GZ367+HA367+HB367+HC367+HD367)*0.25)+((HE367+HF367+HG367)*1))/GX367,"")</f>
        <v/>
      </c>
    </row>
    <row r="368" spans="1:216" ht="15" customHeight="1" x14ac:dyDescent="0.35">
      <c r="A368" s="11" t="s">
        <v>2456</v>
      </c>
      <c r="B368" s="12" t="s">
        <v>2457</v>
      </c>
      <c r="C368" s="13">
        <v>43829</v>
      </c>
      <c r="D368" s="13">
        <v>45569</v>
      </c>
      <c r="E368" s="14" t="s">
        <v>214</v>
      </c>
      <c r="F368" s="15" t="s">
        <v>2458</v>
      </c>
      <c r="G368" s="15" t="s">
        <v>2459</v>
      </c>
      <c r="H368" s="14" t="s">
        <v>1589</v>
      </c>
      <c r="I368" s="16">
        <v>67010</v>
      </c>
      <c r="J368" s="17">
        <v>13564</v>
      </c>
      <c r="K368" s="18">
        <f ca="1">IF(A368&lt;&gt;"",RANDBETWEEN(1,2000)," ")</f>
        <v>1774</v>
      </c>
      <c r="L368" s="17" cm="1">
        <f t="array" ref="L368">IF(A368&lt;&gt;"",SUMPRODUCT(($E$2:$E$1303="Active") * (FK368 &gt;= $FM$2:$FM$1303) * (FK368 &lt;= $FN$2:$FN$1303) * (FL368 &gt;= $FO$2:$FO$1303) * (FL368 &lt;= $FP$2:$FP$1303)),"")</f>
        <v>3</v>
      </c>
      <c r="M368" s="17" cm="1">
        <f t="array" ref="M368">IF(A368&lt;&gt;"",SUMPRODUCT(($E$2:$E$1303="Active") * (FK368 &gt;= $FQ$2:$FQ$1303) * (FK368 &lt;= $FR$2:$FR$1303) * (FL368 &gt;= $FS$2:$FS$1303) * (FL368 &lt;= $FT$2:$FT$1303)),"")</f>
        <v>3</v>
      </c>
      <c r="N368" s="14" t="s">
        <v>287</v>
      </c>
      <c r="O368" s="14" t="s">
        <v>219</v>
      </c>
      <c r="P368" s="15" t="s">
        <v>1048</v>
      </c>
      <c r="Q368" s="14" t="s">
        <v>2460</v>
      </c>
      <c r="R368" s="15" t="s">
        <v>2461</v>
      </c>
      <c r="S368" s="14" t="s">
        <v>223</v>
      </c>
      <c r="T368" s="20" t="s">
        <v>224</v>
      </c>
      <c r="U368" s="21"/>
      <c r="V368" s="22"/>
      <c r="W368" s="22"/>
      <c r="X368" s="22"/>
      <c r="Y368" s="22"/>
      <c r="Z368" s="22"/>
      <c r="AB368" s="43">
        <v>45950.708333333336</v>
      </c>
      <c r="AC368" s="63">
        <v>45931</v>
      </c>
      <c r="AD368" s="25">
        <v>180</v>
      </c>
      <c r="AE368" s="25">
        <v>183</v>
      </c>
      <c r="AF368" s="26">
        <v>149</v>
      </c>
      <c r="AG368" s="20">
        <v>309</v>
      </c>
      <c r="AH368" s="22">
        <v>130</v>
      </c>
      <c r="AI368" s="26">
        <v>11</v>
      </c>
      <c r="AN368" s="27">
        <f>IF(COUNT(DV368,ES368,FJ368,GK368,HH368)&gt;0,AVERAGE(DV368,ES368,FJ368,GK368,HH368),"")</f>
        <v>4.1964285714285718E-2</v>
      </c>
      <c r="AO368" s="28">
        <f>IF((E368&lt;&gt;""),COUNTA(AP368:BW368)+COUNTIF(T368,"No"),"")</f>
        <v>0</v>
      </c>
      <c r="AP368" s="29"/>
      <c r="AQ368" s="29"/>
      <c r="AR368" s="29"/>
      <c r="AS368" s="29"/>
      <c r="AT368" s="29"/>
      <c r="AU368" s="29"/>
      <c r="AV368" s="29"/>
      <c r="AW368" s="29"/>
      <c r="AX368" s="29"/>
      <c r="AY368" s="29"/>
      <c r="AZ368" s="29"/>
      <c r="BA368" s="29"/>
      <c r="BB368" s="29"/>
      <c r="BC368" s="29"/>
      <c r="BD368" s="29"/>
      <c r="BE368" s="29"/>
      <c r="BF368" s="29"/>
      <c r="BG368" s="29"/>
      <c r="BH368" s="29"/>
      <c r="BI368" s="29"/>
      <c r="BJ368" s="29"/>
      <c r="BK368" s="29"/>
      <c r="BL368" s="29"/>
      <c r="BM368" s="29"/>
      <c r="BN368" s="29"/>
      <c r="BO368" s="29"/>
      <c r="BP368" s="29"/>
      <c r="BQ368" s="29"/>
      <c r="BR368" s="29"/>
      <c r="BS368" s="29"/>
      <c r="BT368" s="29"/>
      <c r="BU368" s="29"/>
      <c r="BV368" s="29"/>
      <c r="BW368" s="29"/>
      <c r="BX368" s="30">
        <v>43833</v>
      </c>
      <c r="BY368" s="30">
        <v>43837</v>
      </c>
      <c r="BZ368" s="14" t="s">
        <v>228</v>
      </c>
      <c r="CA368" s="30">
        <v>43901</v>
      </c>
      <c r="CB368" s="14" t="s">
        <v>227</v>
      </c>
      <c r="CC368" s="31">
        <v>43991</v>
      </c>
      <c r="CD368" s="32" t="s">
        <v>226</v>
      </c>
      <c r="CE368" s="33" t="s">
        <v>282</v>
      </c>
      <c r="CF368" s="33" t="s">
        <v>247</v>
      </c>
      <c r="CG368" s="29">
        <v>66</v>
      </c>
      <c r="CH368" s="29">
        <v>1</v>
      </c>
      <c r="CI368" s="29">
        <v>1</v>
      </c>
      <c r="CJ368" s="29">
        <v>5</v>
      </c>
      <c r="CK368" s="29">
        <v>0</v>
      </c>
      <c r="CL368" s="29">
        <v>0</v>
      </c>
      <c r="CM368" s="29">
        <v>1</v>
      </c>
      <c r="CN368" s="34">
        <f>IF(CJ368&gt;0,((CK368*0.125)+(CL368*0.25)+(CM368*1))/CJ368,"")</f>
        <v>0.2</v>
      </c>
      <c r="CO368" s="35">
        <v>44343</v>
      </c>
      <c r="CP368" s="35">
        <v>44350</v>
      </c>
      <c r="CQ368" s="20" t="s">
        <v>470</v>
      </c>
      <c r="CR368" s="35">
        <v>44354</v>
      </c>
      <c r="CS368" s="20" t="s">
        <v>232</v>
      </c>
      <c r="CT368" s="35">
        <v>44350</v>
      </c>
      <c r="CU368" s="35">
        <v>44446</v>
      </c>
      <c r="CV368" s="11" t="s">
        <v>228</v>
      </c>
      <c r="CW368" s="20" t="s">
        <v>233</v>
      </c>
      <c r="CX368" s="11" t="s">
        <v>234</v>
      </c>
      <c r="CY368" s="20">
        <v>63</v>
      </c>
      <c r="CZ368" s="36">
        <v>2</v>
      </c>
      <c r="DA368" s="36">
        <v>2</v>
      </c>
      <c r="DB368" s="36">
        <v>6</v>
      </c>
      <c r="DC368" s="36">
        <v>0</v>
      </c>
      <c r="DD368" s="36">
        <v>0</v>
      </c>
      <c r="DE368" s="36">
        <v>1</v>
      </c>
      <c r="DF368" s="36">
        <v>0</v>
      </c>
      <c r="DG368" s="36">
        <v>0</v>
      </c>
      <c r="DH368" s="37">
        <f>IF(DB368&gt;0,((DC368*0.125)+(DD368*0.25)+(DE368*0.25)+(DF368*1)+(DG368*1))/DB368,"")</f>
        <v>4.1666666666666664E-2</v>
      </c>
      <c r="DI368" s="35">
        <v>44896</v>
      </c>
      <c r="DJ368" s="20" t="s">
        <v>228</v>
      </c>
      <c r="DK368" s="20" t="s">
        <v>235</v>
      </c>
      <c r="DL368" s="20" t="s">
        <v>234</v>
      </c>
      <c r="DM368" s="20">
        <v>74</v>
      </c>
      <c r="DN368" s="20">
        <v>1</v>
      </c>
      <c r="DO368" s="20">
        <v>1</v>
      </c>
      <c r="DP368" s="20">
        <v>5</v>
      </c>
      <c r="DQ368" s="20">
        <v>0</v>
      </c>
      <c r="DR368" s="20">
        <v>0</v>
      </c>
      <c r="DS368" s="20">
        <v>0</v>
      </c>
      <c r="DT368" s="20">
        <v>0</v>
      </c>
      <c r="DU368" s="20">
        <v>0</v>
      </c>
      <c r="DV368" s="37" cm="1">
        <f t="array" ref="DV368">IF(AND(DI368:DP368&lt;&gt;""),((DQ368*0.125)+(DR368*0.25)+(DS368*0.25)+(DT368*1)+(DU368*1))/DP368,"")</f>
        <v>0</v>
      </c>
      <c r="DW368" s="35">
        <v>45547</v>
      </c>
      <c r="DX368" s="35">
        <v>45561</v>
      </c>
      <c r="DY368" s="20" t="s">
        <v>237</v>
      </c>
      <c r="DZ368" s="35">
        <v>45561</v>
      </c>
      <c r="EA368" s="35" t="s">
        <v>232</v>
      </c>
      <c r="EB368" s="38">
        <v>45562</v>
      </c>
      <c r="EC368" s="35">
        <v>45290</v>
      </c>
      <c r="ED368" s="20" t="s">
        <v>228</v>
      </c>
      <c r="EE368" s="20" t="s">
        <v>247</v>
      </c>
      <c r="EF368" s="20">
        <v>75</v>
      </c>
      <c r="EG368" s="20">
        <v>1</v>
      </c>
      <c r="EH368" s="20">
        <v>1</v>
      </c>
      <c r="EI368" s="20">
        <v>5</v>
      </c>
      <c r="EJ368" s="20">
        <v>0</v>
      </c>
      <c r="EK368" s="20">
        <v>0</v>
      </c>
      <c r="EL368" s="20">
        <v>0</v>
      </c>
      <c r="EM368" s="20">
        <v>0</v>
      </c>
      <c r="EN368" s="20">
        <v>0</v>
      </c>
      <c r="EO368" s="20">
        <v>0</v>
      </c>
      <c r="EP368" s="20">
        <v>0</v>
      </c>
      <c r="EQ368" s="20">
        <v>0</v>
      </c>
      <c r="ER368" s="20">
        <v>0</v>
      </c>
      <c r="ES368" s="34">
        <f>IF(EI368&lt;&gt;"",((EJ368*0.125)+((EK368+EL368+EM368+EN368+EO368)*0.25)+((EP368+EQ368+ER368)*1))/EI368,"")</f>
        <v>0</v>
      </c>
      <c r="ET368" s="35">
        <v>45551</v>
      </c>
      <c r="EU368" s="20" t="s">
        <v>248</v>
      </c>
      <c r="EV368" s="20" t="s">
        <v>234</v>
      </c>
      <c r="EW368" s="20">
        <v>85</v>
      </c>
      <c r="EX368" s="20">
        <v>1</v>
      </c>
      <c r="EY368" s="20">
        <v>1</v>
      </c>
      <c r="EZ368" s="20">
        <v>7</v>
      </c>
      <c r="FA368" s="20">
        <v>0</v>
      </c>
      <c r="FB368" s="20">
        <v>4</v>
      </c>
      <c r="FC368" s="20">
        <v>0</v>
      </c>
      <c r="FD368" s="20">
        <v>0</v>
      </c>
      <c r="FE368" s="20">
        <v>0</v>
      </c>
      <c r="FF368" s="20">
        <v>1</v>
      </c>
      <c r="FG368" s="20">
        <v>0</v>
      </c>
      <c r="FH368" s="20">
        <v>0</v>
      </c>
      <c r="FI368" s="20">
        <v>0</v>
      </c>
      <c r="FJ368" s="34">
        <f>IF(EZ368&lt;&gt;"",((FA368*0.125)+((FB368+FC368+FD368+FE368+FF368)*0.25)+((FG368+FH368+FI368)*1))/EZ368,"")</f>
        <v>0.17857142857142858</v>
      </c>
      <c r="FK368" s="39">
        <v>37.657722</v>
      </c>
      <c r="FL368" s="39">
        <v>-96.955943000000005</v>
      </c>
      <c r="FM368" s="39">
        <v>37.295896576177867</v>
      </c>
      <c r="FN368" s="39">
        <v>38.019547423822132</v>
      </c>
      <c r="FO368" s="39">
        <v>-97.412981085211143</v>
      </c>
      <c r="FP368" s="39">
        <v>-96.498904914788866</v>
      </c>
      <c r="FQ368" s="39">
        <v>36.934071152355735</v>
      </c>
      <c r="FR368" s="39">
        <v>38.381372847644265</v>
      </c>
      <c r="FS368" s="39">
        <v>-97.870019170422282</v>
      </c>
      <c r="FT368" s="39">
        <v>-96.041866829577728</v>
      </c>
      <c r="FU368" s="35">
        <v>45968</v>
      </c>
      <c r="FV368" s="20" t="s">
        <v>248</v>
      </c>
      <c r="FW368" s="20" t="s">
        <v>234</v>
      </c>
      <c r="FX368" s="20">
        <v>7</v>
      </c>
      <c r="FY368" s="20">
        <v>1</v>
      </c>
      <c r="FZ368" s="20">
        <v>1</v>
      </c>
      <c r="GA368" s="20">
        <v>7</v>
      </c>
      <c r="GB368" s="20">
        <v>0</v>
      </c>
      <c r="GC368" s="20">
        <v>0</v>
      </c>
      <c r="GD368" s="20">
        <v>0</v>
      </c>
      <c r="GE368" s="20">
        <v>0</v>
      </c>
      <c r="GF368" s="20">
        <v>0</v>
      </c>
      <c r="GG368" s="20">
        <v>0</v>
      </c>
      <c r="GH368" s="20">
        <v>0</v>
      </c>
      <c r="GI368" s="20">
        <v>0</v>
      </c>
      <c r="GJ368" s="20">
        <v>0</v>
      </c>
      <c r="GK368" s="34">
        <f>IF(GA368&lt;&gt;"",((GB368*0.125)+((GC368+GD368+GE368+GF368+GG368)*0.25)+((GH368+GI368+GJ368)*1))/GA368,"")</f>
        <v>0</v>
      </c>
      <c r="GP368" s="20" t="s">
        <v>232</v>
      </c>
      <c r="GR368" s="35">
        <v>46052</v>
      </c>
      <c r="GS368" s="20" t="s">
        <v>248</v>
      </c>
      <c r="GT368" s="20" t="s">
        <v>247</v>
      </c>
      <c r="GU368" s="20">
        <v>213</v>
      </c>
      <c r="GV368" s="20">
        <v>3</v>
      </c>
      <c r="GW368" s="20">
        <v>3</v>
      </c>
      <c r="GX368" s="20">
        <v>16</v>
      </c>
      <c r="GY368" s="20">
        <v>0</v>
      </c>
      <c r="GZ368" s="20">
        <v>0</v>
      </c>
      <c r="HA368" s="20">
        <v>0</v>
      </c>
      <c r="HB368" s="20">
        <f>1</f>
        <v>1</v>
      </c>
      <c r="HC368" s="20">
        <v>0</v>
      </c>
      <c r="HD368" s="20">
        <f>1</f>
        <v>1</v>
      </c>
      <c r="HE368" s="20">
        <v>0</v>
      </c>
      <c r="HF368" s="20">
        <v>0</v>
      </c>
      <c r="HG368" s="20">
        <v>0</v>
      </c>
      <c r="HH368" s="41">
        <f>IF(GX368&lt;&gt;"",((GY368*0.125)+((GZ368+HA368+HB368+HC368+HD368)*0.25)+((HE368+HF368+HG368)*1))/GX368,"")</f>
        <v>3.125E-2</v>
      </c>
    </row>
    <row r="369" spans="1:216" ht="15" customHeight="1" x14ac:dyDescent="0.35">
      <c r="A369" s="11" t="s">
        <v>2462</v>
      </c>
      <c r="B369" s="12" t="s">
        <v>2463</v>
      </c>
      <c r="C369" s="13">
        <v>43009</v>
      </c>
      <c r="D369" s="13"/>
      <c r="E369" s="14" t="s">
        <v>214</v>
      </c>
      <c r="F369" s="15" t="s">
        <v>2464</v>
      </c>
      <c r="G369" s="15" t="s">
        <v>2465</v>
      </c>
      <c r="H369" s="14" t="s">
        <v>1589</v>
      </c>
      <c r="I369" s="16">
        <v>67401</v>
      </c>
      <c r="J369" s="17">
        <v>50338</v>
      </c>
      <c r="K369" s="18">
        <f ca="1">IF(A369&lt;&gt;"",RANDBETWEEN(1,2000)," ")</f>
        <v>315</v>
      </c>
      <c r="L369" s="17" cm="1">
        <f t="array" ref="L369">IF(A369&lt;&gt;"",SUMPRODUCT(($E$2:$E$1303="Active") * (FK369 &gt;= $FM$2:$FM$1303) * (FK369 &lt;= $FN$2:$FN$1303) * (FL369 &gt;= $FO$2:$FO$1303) * (FL369 &lt;= $FP$2:$FP$1303)),"")</f>
        <v>1</v>
      </c>
      <c r="M369" s="17" cm="1">
        <f t="array" ref="M369">IF(A369&lt;&gt;"",SUMPRODUCT(($E$2:$E$1303="Active") * (FK369 &gt;= $FQ$2:$FQ$1303) * (FK369 &lt;= $FR$2:$FR$1303) * (FL369 &gt;= $FS$2:$FS$1303) * (FL369 &lt;= $FT$2:$FT$1303)),"")</f>
        <v>1</v>
      </c>
      <c r="N369" s="14" t="s">
        <v>218</v>
      </c>
      <c r="O369" s="14" t="s">
        <v>219</v>
      </c>
      <c r="P369" s="15" t="s">
        <v>2466</v>
      </c>
      <c r="Q369" s="14" t="s">
        <v>2467</v>
      </c>
      <c r="R369" s="15" t="s">
        <v>2468</v>
      </c>
      <c r="S369" s="14" t="s">
        <v>224</v>
      </c>
      <c r="T369" s="20" t="s">
        <v>224</v>
      </c>
      <c r="U369" s="21"/>
      <c r="V369" s="22"/>
      <c r="W369" s="22"/>
      <c r="X369" s="22"/>
      <c r="Y369" s="22"/>
      <c r="Z369" s="22"/>
      <c r="AA369" s="22" t="s">
        <v>542</v>
      </c>
      <c r="AB369" s="43">
        <v>46009.625</v>
      </c>
      <c r="AC369" s="63">
        <v>45931</v>
      </c>
      <c r="AD369" s="25">
        <v>504</v>
      </c>
      <c r="AE369" s="25">
        <v>549</v>
      </c>
      <c r="AF369" s="26">
        <v>560</v>
      </c>
      <c r="AG369" s="20">
        <v>622</v>
      </c>
      <c r="AH369" s="22">
        <v>441</v>
      </c>
      <c r="AI369" s="26">
        <v>520</v>
      </c>
      <c r="AN369" s="27">
        <f>IF(COUNT(DV369,ES369,FJ369,GK369,HH369)&gt;0,AVERAGE(DV369,ES369,FJ369,GK369,HH369),"")</f>
        <v>0.14001068376068374</v>
      </c>
      <c r="AO369" s="28">
        <f>IF((E369&lt;&gt;""),COUNTA(AP369:BW369)+COUNTIF(T369,"No"),"")</f>
        <v>0</v>
      </c>
      <c r="AP369" s="29"/>
      <c r="AQ369" s="29"/>
      <c r="AR369" s="29"/>
      <c r="AS369" s="29"/>
      <c r="AT369" s="29"/>
      <c r="AU369" s="29"/>
      <c r="AV369" s="29"/>
      <c r="AW369" s="29"/>
      <c r="AX369" s="29"/>
      <c r="AY369" s="29"/>
      <c r="AZ369" s="29"/>
      <c r="BA369" s="29"/>
      <c r="BB369" s="29"/>
      <c r="BC369" s="29"/>
      <c r="BD369" s="29"/>
      <c r="BE369" s="29"/>
      <c r="BF369" s="29"/>
      <c r="BG369" s="29"/>
      <c r="BH369" s="29"/>
      <c r="BI369" s="29"/>
      <c r="BJ369" s="29"/>
      <c r="BK369" s="29"/>
      <c r="BL369" s="29"/>
      <c r="BM369" s="29"/>
      <c r="BN369" s="29"/>
      <c r="BO369" s="29"/>
      <c r="BP369" s="29"/>
      <c r="BQ369" s="29"/>
      <c r="BR369" s="29"/>
      <c r="BS369" s="29"/>
      <c r="BT369" s="29"/>
      <c r="BU369" s="29"/>
      <c r="BV369" s="29"/>
      <c r="BW369" s="29"/>
      <c r="BX369" s="30">
        <v>43836</v>
      </c>
      <c r="BY369" s="30">
        <v>43837</v>
      </c>
      <c r="BZ369" s="14" t="s">
        <v>226</v>
      </c>
      <c r="CA369" s="30">
        <v>43859</v>
      </c>
      <c r="CB369" s="14" t="s">
        <v>227</v>
      </c>
      <c r="CC369" s="31">
        <v>43811</v>
      </c>
      <c r="CD369" s="32" t="s">
        <v>228</v>
      </c>
      <c r="CE369" s="33" t="s">
        <v>291</v>
      </c>
      <c r="CF369" s="33" t="s">
        <v>292</v>
      </c>
      <c r="CG369" s="29">
        <v>332</v>
      </c>
      <c r="CH369" s="29">
        <v>4</v>
      </c>
      <c r="CI369" s="29">
        <v>4</v>
      </c>
      <c r="CJ369" s="29">
        <v>21</v>
      </c>
      <c r="CK369" s="29">
        <v>0</v>
      </c>
      <c r="CL369" s="29">
        <v>1</v>
      </c>
      <c r="CM369" s="29">
        <v>1</v>
      </c>
      <c r="CN369" s="34">
        <f>IF(CJ369&gt;0,((CK369*0.125)+(CL369*0.25)+(CM369*1))/CJ369,"")</f>
        <v>5.9523809523809521E-2</v>
      </c>
      <c r="CO369" s="35">
        <v>44342</v>
      </c>
      <c r="CP369" s="35">
        <v>44350</v>
      </c>
      <c r="CQ369" s="20" t="s">
        <v>470</v>
      </c>
      <c r="CR369" s="35">
        <v>44354</v>
      </c>
      <c r="CS369" s="20" t="s">
        <v>232</v>
      </c>
      <c r="CT369" s="35">
        <v>44350</v>
      </c>
      <c r="CU369" s="35">
        <v>44491</v>
      </c>
      <c r="CV369" s="11" t="s">
        <v>228</v>
      </c>
      <c r="CW369" s="20" t="s">
        <v>233</v>
      </c>
      <c r="CX369" s="11" t="s">
        <v>234</v>
      </c>
      <c r="CY369" s="20">
        <v>255</v>
      </c>
      <c r="CZ369" s="36">
        <v>4</v>
      </c>
      <c r="DA369" s="36">
        <v>4</v>
      </c>
      <c r="DB369" s="36">
        <v>20</v>
      </c>
      <c r="DC369" s="36">
        <v>0</v>
      </c>
      <c r="DD369" s="36">
        <v>0</v>
      </c>
      <c r="DE369" s="36">
        <v>6</v>
      </c>
      <c r="DF369" s="36">
        <v>2</v>
      </c>
      <c r="DG369" s="36">
        <v>1</v>
      </c>
      <c r="DH369" s="37">
        <f>IF(DB369&gt;0,((DC369*0.125)+(DD369*0.25)+(DE369*0.25)+(DF369*1)+(DG369*1))/DB369,"")</f>
        <v>0.22500000000000001</v>
      </c>
      <c r="DJ369" s="20" t="s">
        <v>228</v>
      </c>
      <c r="DK369" s="20" t="s">
        <v>235</v>
      </c>
      <c r="DL369" s="20" t="s">
        <v>234</v>
      </c>
      <c r="DM369" s="20">
        <v>0</v>
      </c>
      <c r="DN369" s="20">
        <v>0</v>
      </c>
      <c r="DO369" s="20">
        <v>0</v>
      </c>
      <c r="DP369" s="20">
        <v>0</v>
      </c>
      <c r="DQ369" s="20">
        <v>0</v>
      </c>
      <c r="DR369" s="20">
        <v>0</v>
      </c>
      <c r="DS369" s="20">
        <v>0</v>
      </c>
      <c r="DT369" s="20">
        <v>0</v>
      </c>
      <c r="DU369" s="20">
        <v>0</v>
      </c>
      <c r="DW369" s="35">
        <v>45547</v>
      </c>
      <c r="DX369" s="35">
        <v>45558</v>
      </c>
      <c r="DY369" s="20" t="s">
        <v>237</v>
      </c>
      <c r="DZ369" s="35">
        <v>45558</v>
      </c>
      <c r="EA369" s="35" t="s">
        <v>232</v>
      </c>
      <c r="EB369" s="38">
        <v>45562</v>
      </c>
      <c r="EC369" s="35">
        <v>45290</v>
      </c>
      <c r="ED369" s="20" t="s">
        <v>228</v>
      </c>
      <c r="EE369" s="20" t="s">
        <v>247</v>
      </c>
      <c r="EF369" s="20">
        <v>259</v>
      </c>
      <c r="EG369" s="20">
        <v>4</v>
      </c>
      <c r="EH369" s="20">
        <v>4</v>
      </c>
      <c r="EI369" s="20">
        <v>20</v>
      </c>
      <c r="EJ369" s="20">
        <v>1</v>
      </c>
      <c r="EK369" s="20">
        <v>0</v>
      </c>
      <c r="EL369" s="20">
        <v>3</v>
      </c>
      <c r="EM369" s="20">
        <v>0</v>
      </c>
      <c r="EN369" s="20">
        <v>0</v>
      </c>
      <c r="EO369" s="20">
        <v>0</v>
      </c>
      <c r="EP369" s="20">
        <v>3</v>
      </c>
      <c r="EQ369" s="20">
        <v>0</v>
      </c>
      <c r="ER369" s="20">
        <v>1</v>
      </c>
      <c r="ES369" s="34">
        <f>IF(EI369&lt;&gt;"",((EJ369*0.125)+((EK369+EL369+EM369+EN369+EO369)*0.25)+((EP369+EQ369+ER369)*1))/EI369,"")</f>
        <v>0.24374999999999999</v>
      </c>
      <c r="ET369" s="35">
        <v>45380</v>
      </c>
      <c r="EU369" s="20" t="s">
        <v>228</v>
      </c>
      <c r="EV369" s="20" t="s">
        <v>247</v>
      </c>
      <c r="EW369" s="20">
        <v>319</v>
      </c>
      <c r="EX369" s="20">
        <v>3</v>
      </c>
      <c r="EY369" s="20">
        <v>3</v>
      </c>
      <c r="EZ369" s="28">
        <v>26</v>
      </c>
      <c r="FA369" s="20">
        <v>0</v>
      </c>
      <c r="FB369" s="20">
        <v>0</v>
      </c>
      <c r="FC369" s="20">
        <v>0</v>
      </c>
      <c r="FD369" s="20">
        <v>1</v>
      </c>
      <c r="FE369" s="20">
        <v>0</v>
      </c>
      <c r="FF369" s="20">
        <v>0</v>
      </c>
      <c r="FG369" s="20">
        <v>0</v>
      </c>
      <c r="FH369" s="20">
        <v>0</v>
      </c>
      <c r="FI369" s="20">
        <v>0</v>
      </c>
      <c r="FJ369" s="34">
        <f>IF(EZ369&lt;&gt;"",((FA369*0.125)+((FB369+FC369+FD369+FE369+FF369)*0.25)+((FG369+FH369+FI369)*1))/EZ369,"")</f>
        <v>9.6153846153846159E-3</v>
      </c>
      <c r="FK369" s="39">
        <v>38.834470000000003</v>
      </c>
      <c r="FL369" s="39">
        <v>-97.641194999999996</v>
      </c>
      <c r="FM369" s="39">
        <v>38.472644576177871</v>
      </c>
      <c r="FN369" s="39">
        <v>39.196295423822136</v>
      </c>
      <c r="FO369" s="39">
        <v>-98.105692572600276</v>
      </c>
      <c r="FP369" s="39">
        <v>-97.176697427399716</v>
      </c>
      <c r="FQ369" s="39">
        <v>38.110819152355738</v>
      </c>
      <c r="FR369" s="39">
        <v>39.558120847644268</v>
      </c>
      <c r="FS369" s="39">
        <v>-98.570190145200542</v>
      </c>
      <c r="FT369" s="39">
        <v>-96.712199854799451</v>
      </c>
      <c r="FU369" s="35">
        <v>45880</v>
      </c>
      <c r="FV369" s="20" t="s">
        <v>248</v>
      </c>
      <c r="FW369" s="20" t="s">
        <v>355</v>
      </c>
      <c r="FX369" s="20">
        <v>215</v>
      </c>
      <c r="FY369" s="20">
        <v>1</v>
      </c>
      <c r="FZ369" s="20">
        <v>1</v>
      </c>
      <c r="GA369" s="20">
        <v>15</v>
      </c>
      <c r="GB369" s="20">
        <v>0</v>
      </c>
      <c r="GC369" s="20">
        <v>0</v>
      </c>
      <c r="GD369" s="20">
        <v>0</v>
      </c>
      <c r="GE369" s="20">
        <v>2</v>
      </c>
      <c r="GF369" s="20">
        <v>0</v>
      </c>
      <c r="GG369" s="20">
        <v>0</v>
      </c>
      <c r="GH369" s="20">
        <v>0</v>
      </c>
      <c r="GI369" s="20">
        <v>1</v>
      </c>
      <c r="GJ369" s="20">
        <v>1</v>
      </c>
      <c r="GK369" s="34">
        <f>IF(GA369&lt;&gt;"",((GB369*0.125)+((GC369+GD369+GE369+GF369+GG369)*0.25)+((GH369+GI369+GJ369)*1))/GA369,"")</f>
        <v>0.16666666666666666</v>
      </c>
      <c r="GP369" s="20" t="s">
        <v>232</v>
      </c>
      <c r="HH369" s="34" t="str">
        <f>IF(GX369&lt;&gt;"",((GY369*0.125)+((GZ369+HA369+HB369+HC369+HD369)*0.25)+((HE369+HF369+HG369)*1))/GX369,"")</f>
        <v/>
      </c>
    </row>
    <row r="370" spans="1:216" ht="15" customHeight="1" x14ac:dyDescent="0.35">
      <c r="A370" s="11" t="s">
        <v>2469</v>
      </c>
      <c r="B370" s="12" t="s">
        <v>2470</v>
      </c>
      <c r="C370" s="13">
        <v>43829</v>
      </c>
      <c r="D370" s="13"/>
      <c r="E370" s="14" t="s">
        <v>214</v>
      </c>
      <c r="F370" s="15" t="s">
        <v>2471</v>
      </c>
      <c r="G370" s="15" t="s">
        <v>2472</v>
      </c>
      <c r="H370" s="14" t="s">
        <v>1589</v>
      </c>
      <c r="I370" s="16">
        <v>66061</v>
      </c>
      <c r="J370" s="17">
        <v>66166</v>
      </c>
      <c r="K370" s="18">
        <f ca="1">IF(A370&lt;&gt;"",RANDBETWEEN(1,2000)," ")</f>
        <v>818</v>
      </c>
      <c r="L370" s="17" cm="1">
        <f t="array" ref="L370">IF(A370&lt;&gt;"",SUMPRODUCT(($E$2:$E$1303="Active") * (FK370 &gt;= $FM$2:$FM$1303) * (FK370 &lt;= $FN$2:$FN$1303) * (FL370 &gt;= $FO$2:$FO$1303) * (FL370 &lt;= $FP$2:$FP$1303)),"")</f>
        <v>3</v>
      </c>
      <c r="M370" s="17" cm="1">
        <f t="array" ref="M370">IF(A370&lt;&gt;"",SUMPRODUCT(($E$2:$E$1303="Active") * (FK370 &gt;= $FQ$2:$FQ$1303) * (FK370 &lt;= $FR$2:$FR$1303) * (FL370 &gt;= $FS$2:$FS$1303) * (FL370 &lt;= $FT$2:$FT$1303)),"")</f>
        <v>3</v>
      </c>
      <c r="N370" s="14" t="s">
        <v>218</v>
      </c>
      <c r="O370" s="14" t="s">
        <v>316</v>
      </c>
      <c r="P370" s="15" t="s">
        <v>1674</v>
      </c>
      <c r="Q370" s="14" t="s">
        <v>1675</v>
      </c>
      <c r="R370" s="51" t="s">
        <v>1676</v>
      </c>
      <c r="S370" s="14" t="s">
        <v>223</v>
      </c>
      <c r="T370" s="20" t="s">
        <v>224</v>
      </c>
      <c r="U370" s="21"/>
      <c r="V370" s="22"/>
      <c r="W370" s="22"/>
      <c r="X370" s="22"/>
      <c r="Y370" s="22"/>
      <c r="Z370" s="22"/>
      <c r="AA370" s="48">
        <v>2024</v>
      </c>
      <c r="AB370" s="43">
        <v>46022.5625</v>
      </c>
      <c r="AC370" s="63">
        <v>45931</v>
      </c>
      <c r="AD370" s="25">
        <v>334</v>
      </c>
      <c r="AE370" s="25">
        <v>432</v>
      </c>
      <c r="AF370" s="26">
        <v>720</v>
      </c>
      <c r="AG370" s="20">
        <v>842</v>
      </c>
      <c r="AH370" s="22">
        <v>773</v>
      </c>
      <c r="AI370" s="26">
        <v>1100</v>
      </c>
      <c r="AN370" s="27">
        <f>IF(COUNT(DV370,ES370,FJ370,GK370,HH370)&gt;0,AVERAGE(DV370,ES370,FJ370,GK370,HH370),"")</f>
        <v>0.5265833333333334</v>
      </c>
      <c r="AO370" s="28">
        <f>IF((E370&lt;&gt;""),COUNTA(AP370:BW370)+COUNTIF(T370,"No"),"")</f>
        <v>0</v>
      </c>
      <c r="AP370" s="29"/>
      <c r="AQ370" s="29"/>
      <c r="AR370" s="29"/>
      <c r="AS370" s="29"/>
      <c r="AT370" s="29"/>
      <c r="AU370" s="29"/>
      <c r="AV370" s="29"/>
      <c r="AW370" s="29"/>
      <c r="AX370" s="29"/>
      <c r="AY370" s="29"/>
      <c r="AZ370" s="29"/>
      <c r="BA370" s="29"/>
      <c r="BB370" s="29"/>
      <c r="BC370" s="29"/>
      <c r="BD370" s="29"/>
      <c r="BE370" s="29"/>
      <c r="BF370" s="29"/>
      <c r="BG370" s="29"/>
      <c r="BH370" s="29"/>
      <c r="BI370" s="29"/>
      <c r="BJ370" s="29"/>
      <c r="BK370" s="29"/>
      <c r="BL370" s="29"/>
      <c r="BM370" s="29"/>
      <c r="BN370" s="29"/>
      <c r="BO370" s="29"/>
      <c r="BP370" s="29"/>
      <c r="BQ370" s="29"/>
      <c r="BR370" s="29"/>
      <c r="BS370" s="29"/>
      <c r="BT370" s="29"/>
      <c r="BU370" s="29"/>
      <c r="BV370" s="29"/>
      <c r="BW370" s="29"/>
      <c r="BX370" s="30">
        <v>44146</v>
      </c>
      <c r="BY370" s="30">
        <v>44146</v>
      </c>
      <c r="BZ370" s="14" t="s">
        <v>248</v>
      </c>
      <c r="CA370" s="30">
        <v>44167</v>
      </c>
      <c r="CB370" s="14" t="s">
        <v>316</v>
      </c>
      <c r="CC370" s="31">
        <v>44176</v>
      </c>
      <c r="CD370" s="32" t="s">
        <v>228</v>
      </c>
      <c r="CE370" s="33" t="s">
        <v>320</v>
      </c>
      <c r="CF370" s="33" t="s">
        <v>321</v>
      </c>
      <c r="CG370" s="29">
        <v>100</v>
      </c>
      <c r="CH370" s="29">
        <v>2</v>
      </c>
      <c r="CI370" s="29">
        <v>2</v>
      </c>
      <c r="CJ370" s="29">
        <v>10</v>
      </c>
      <c r="CK370" s="29">
        <v>0</v>
      </c>
      <c r="CL370" s="29">
        <v>2</v>
      </c>
      <c r="CM370" s="29">
        <v>3</v>
      </c>
      <c r="CN370" s="34">
        <f>IF(CJ370&gt;0,((CK370*0.125)+(CL370*0.25)+(CM370*1))/CJ370,"")</f>
        <v>0.35</v>
      </c>
      <c r="CO370" s="35">
        <v>44329</v>
      </c>
      <c r="CP370" s="35">
        <v>44333</v>
      </c>
      <c r="CQ370" s="20" t="s">
        <v>322</v>
      </c>
      <c r="CR370" s="35">
        <v>44333</v>
      </c>
      <c r="CS370" s="20" t="s">
        <v>316</v>
      </c>
      <c r="CT370" s="35" t="s">
        <v>323</v>
      </c>
      <c r="CU370" s="35">
        <v>44531</v>
      </c>
      <c r="CV370" s="11" t="s">
        <v>248</v>
      </c>
      <c r="CW370" s="20" t="s">
        <v>324</v>
      </c>
      <c r="CX370" s="11" t="s">
        <v>325</v>
      </c>
      <c r="CY370" s="20">
        <v>210</v>
      </c>
      <c r="CZ370" s="36">
        <v>1</v>
      </c>
      <c r="DA370" s="36">
        <v>1</v>
      </c>
      <c r="DB370" s="36">
        <v>5</v>
      </c>
      <c r="DC370" s="36">
        <v>0</v>
      </c>
      <c r="DD370" s="36">
        <v>0</v>
      </c>
      <c r="DE370" s="36">
        <v>1</v>
      </c>
      <c r="DF370" s="36">
        <v>1</v>
      </c>
      <c r="DG370" s="36">
        <v>0</v>
      </c>
      <c r="DH370" s="37">
        <f>IF(DB370&lt;&gt;"",((DC370*0.125)+(DD370*0.25)+(DE370*0.25)+(DF370*1)+(DG370*1))/DB370,"")</f>
        <v>0.25</v>
      </c>
      <c r="DI370" s="35">
        <v>44803</v>
      </c>
      <c r="DJ370" s="20" t="s">
        <v>248</v>
      </c>
      <c r="DK370" s="20" t="s">
        <v>235</v>
      </c>
      <c r="DL370" s="20" t="s">
        <v>234</v>
      </c>
      <c r="DM370" s="20">
        <v>327</v>
      </c>
      <c r="DN370" s="20">
        <v>3</v>
      </c>
      <c r="DO370" s="20">
        <v>3</v>
      </c>
      <c r="DP370" s="20">
        <v>15</v>
      </c>
      <c r="DQ370" s="20">
        <v>0</v>
      </c>
      <c r="DR370" s="20">
        <v>1</v>
      </c>
      <c r="DS370" s="20">
        <v>1</v>
      </c>
      <c r="DT370" s="20">
        <v>5</v>
      </c>
      <c r="DU370" s="20">
        <v>3</v>
      </c>
      <c r="DV370" s="49" cm="1">
        <f t="array" ref="DV370">IF(AND(DI370:DP370&lt;&gt;""),((DQ370*0.125)+(DR370*0.25)+(DS370*0.25)+(DT370*1)+(DU370*1))/DP370,"")</f>
        <v>0.56666666666666665</v>
      </c>
      <c r="DW370" s="35">
        <v>45442</v>
      </c>
      <c r="DX370" s="35">
        <v>45469</v>
      </c>
      <c r="DY370" s="20" t="s">
        <v>322</v>
      </c>
      <c r="DZ370" s="35">
        <v>45614</v>
      </c>
      <c r="EA370" s="35" t="s">
        <v>316</v>
      </c>
      <c r="EB370" s="38" t="s">
        <v>323</v>
      </c>
      <c r="EC370" s="35">
        <v>45177</v>
      </c>
      <c r="ED370" s="20" t="s">
        <v>248</v>
      </c>
      <c r="EE370" s="20" t="s">
        <v>247</v>
      </c>
      <c r="EF370" s="20">
        <v>357</v>
      </c>
      <c r="EG370" s="20">
        <v>3</v>
      </c>
      <c r="EH370" s="20">
        <v>3</v>
      </c>
      <c r="EI370" s="20">
        <v>15</v>
      </c>
      <c r="EJ370" s="20">
        <v>0</v>
      </c>
      <c r="EK370" s="20">
        <v>0</v>
      </c>
      <c r="EL370" s="20">
        <v>0</v>
      </c>
      <c r="EM370" s="20">
        <v>0</v>
      </c>
      <c r="EN370" s="20">
        <v>0</v>
      </c>
      <c r="EO370" s="20">
        <v>0</v>
      </c>
      <c r="EP370" s="20">
        <v>1</v>
      </c>
      <c r="EQ370" s="20">
        <v>1</v>
      </c>
      <c r="ER370" s="20">
        <v>4</v>
      </c>
      <c r="ES370" s="46">
        <f>IF(EI370&lt;&gt;"",((EJ370*0.125)+((EK370+EL370+EM370+EN370+EO370)*0.25)+((EP370+EQ370+ER370)*1))/EI370,"")</f>
        <v>0.4</v>
      </c>
      <c r="ET370" s="35">
        <v>45362</v>
      </c>
      <c r="EU370" s="20" t="s">
        <v>248</v>
      </c>
      <c r="EV370" s="20" t="s">
        <v>247</v>
      </c>
      <c r="EW370" s="20">
        <v>490</v>
      </c>
      <c r="EX370" s="20">
        <v>4</v>
      </c>
      <c r="EY370" s="20">
        <v>4</v>
      </c>
      <c r="EZ370" s="28">
        <v>40</v>
      </c>
      <c r="FA370" s="20">
        <v>0</v>
      </c>
      <c r="FB370" s="20">
        <v>0</v>
      </c>
      <c r="FC370" s="20">
        <v>3</v>
      </c>
      <c r="FD370" s="20">
        <v>1</v>
      </c>
      <c r="FE370" s="20">
        <v>0</v>
      </c>
      <c r="FF370" s="20">
        <v>1</v>
      </c>
      <c r="FG370" s="20">
        <v>9</v>
      </c>
      <c r="FH370" s="20">
        <v>7</v>
      </c>
      <c r="FI370" s="20">
        <v>9</v>
      </c>
      <c r="FJ370" s="46">
        <f>IF(EZ370&lt;&gt;"",((FA370*0.125)+((FB370+FC370+FD370+FE370+FF370)*0.25)+((FG370+FH370+FI370)*1))/EZ370,"")</f>
        <v>0.65625</v>
      </c>
      <c r="FK370" s="39">
        <v>38.884132999999999</v>
      </c>
      <c r="FL370" s="39">
        <v>-94.901561000000001</v>
      </c>
      <c r="FM370" s="39">
        <v>38.522307576177866</v>
      </c>
      <c r="FN370" s="39">
        <v>39.245958423822131</v>
      </c>
      <c r="FO370" s="39">
        <v>-95.366383086222328</v>
      </c>
      <c r="FP370" s="39">
        <v>-94.436738913777674</v>
      </c>
      <c r="FQ370" s="39">
        <v>38.160482152355733</v>
      </c>
      <c r="FR370" s="39">
        <v>39.607783847644264</v>
      </c>
      <c r="FS370" s="39">
        <v>-95.831205172444641</v>
      </c>
      <c r="FT370" s="39">
        <v>-93.971916827555361</v>
      </c>
      <c r="FU370" s="35">
        <v>45673</v>
      </c>
      <c r="FV370" s="20" t="s">
        <v>248</v>
      </c>
      <c r="FW370" s="20" t="s">
        <v>247</v>
      </c>
      <c r="FX370" s="20">
        <v>455</v>
      </c>
      <c r="FY370" s="20">
        <v>5</v>
      </c>
      <c r="FZ370" s="20">
        <v>5</v>
      </c>
      <c r="GA370" s="20">
        <v>25</v>
      </c>
      <c r="GB370" s="20">
        <v>0</v>
      </c>
      <c r="GC370" s="20">
        <v>0</v>
      </c>
      <c r="GD370" s="20">
        <v>0</v>
      </c>
      <c r="GE370" s="20">
        <v>3</v>
      </c>
      <c r="GF370" s="20">
        <v>0</v>
      </c>
      <c r="GG370" s="20">
        <v>1</v>
      </c>
      <c r="GH370" s="20">
        <v>5</v>
      </c>
      <c r="GI370" s="20">
        <v>5</v>
      </c>
      <c r="GJ370" s="20">
        <v>5</v>
      </c>
      <c r="GK370" s="46">
        <f>IF(GA370&lt;&gt;"",((GB370*0.125)+((GC370+GD370+GE370+GF370+GG370)*0.25)+((GH370+GI370+GJ370)*1))/GA370,"")</f>
        <v>0.64</v>
      </c>
      <c r="GP370" s="20" t="s">
        <v>316</v>
      </c>
      <c r="GQ370" s="35" t="s">
        <v>323</v>
      </c>
      <c r="GR370" s="35">
        <v>46042</v>
      </c>
      <c r="GS370" s="20" t="s">
        <v>248</v>
      </c>
      <c r="GT370" s="20" t="s">
        <v>247</v>
      </c>
      <c r="GU370" s="20">
        <v>510</v>
      </c>
      <c r="GV370" s="20">
        <v>3</v>
      </c>
      <c r="GW370" s="20">
        <v>3</v>
      </c>
      <c r="GX370" s="20">
        <v>25</v>
      </c>
      <c r="GY370" s="20">
        <v>0</v>
      </c>
      <c r="GZ370" s="20">
        <f>1</f>
        <v>1</v>
      </c>
      <c r="HA370" s="20">
        <v>0</v>
      </c>
      <c r="HB370" s="20">
        <v>0</v>
      </c>
      <c r="HC370" s="20">
        <v>0</v>
      </c>
      <c r="HD370" s="20">
        <v>0</v>
      </c>
      <c r="HE370" s="20">
        <v>0</v>
      </c>
      <c r="HF370" s="20">
        <f>1+1+1+1+1</f>
        <v>5</v>
      </c>
      <c r="HG370" s="20">
        <f>1+1+1+1</f>
        <v>4</v>
      </c>
      <c r="HH370" s="46">
        <f>IF(GX370&lt;&gt;"",((GY370*0.125)+((GZ370+HA370+HB370+HC370+HD370)*0.25)+((HE370+HF370+HG370)*1))/GX370,"")</f>
        <v>0.37</v>
      </c>
    </row>
    <row r="371" spans="1:216" ht="15" customHeight="1" x14ac:dyDescent="0.35">
      <c r="A371" s="11" t="s">
        <v>2473</v>
      </c>
      <c r="B371" s="12" t="s">
        <v>2474</v>
      </c>
      <c r="C371" s="40">
        <v>45712</v>
      </c>
      <c r="E371" s="11" t="s">
        <v>214</v>
      </c>
      <c r="F371" s="19" t="s">
        <v>2475</v>
      </c>
      <c r="G371" s="19" t="s">
        <v>2476</v>
      </c>
      <c r="H371" s="11" t="s">
        <v>1589</v>
      </c>
      <c r="I371" s="42">
        <v>67226</v>
      </c>
      <c r="J371" s="17">
        <v>20767</v>
      </c>
      <c r="K371" s="18">
        <f ca="1">IF(A371&lt;&gt;"",RANDBETWEEN(1,2000)," ")</f>
        <v>620</v>
      </c>
      <c r="L371" s="17" cm="1">
        <f t="array" ref="L371">IF(A371&lt;&gt;"",SUMPRODUCT(($E$2:$E$1303="Active") * (FK371 &gt;= $FM$2:$FM$1303) * (FK371 &lt;= $FN$2:$FN$1303) * (FL371 &gt;= $FO$2:$FO$1303) * (FL371 &lt;= $FP$2:$FP$1303)),"")</f>
        <v>3</v>
      </c>
      <c r="M371" s="17" cm="1">
        <f t="array" ref="M371">IF(A371&lt;&gt;"",SUMPRODUCT(($E$2:$E$1303="Active") * (FK371 &gt;= $FQ$2:$FQ$1303) * (FK371 &lt;= $FR$2:$FR$1303) * (FL371 &gt;= $FS$2:$FS$1303) * (FL371 &lt;= $FT$2:$FT$1303)),"")</f>
        <v>3</v>
      </c>
      <c r="N371" s="11" t="s">
        <v>218</v>
      </c>
      <c r="O371" s="11" t="s">
        <v>242</v>
      </c>
      <c r="P371" s="19" t="s">
        <v>2477</v>
      </c>
      <c r="Q371" s="11" t="s">
        <v>2478</v>
      </c>
      <c r="R371" s="19" t="s">
        <v>2479</v>
      </c>
      <c r="S371" s="11" t="s">
        <v>224</v>
      </c>
      <c r="T371" s="20" t="s">
        <v>224</v>
      </c>
      <c r="AA371" s="48" t="s">
        <v>274</v>
      </c>
      <c r="AB371" s="23">
        <v>46009.458333333336</v>
      </c>
      <c r="AC371" s="63">
        <v>45931</v>
      </c>
      <c r="AI371" s="26">
        <v>438</v>
      </c>
      <c r="AN371" s="27">
        <f>IF(COUNT(DV371,ES371,FJ371,GK371,HH371)&gt;0,AVERAGE(DV371,ES371,FJ371,GK371,HH371),"")</f>
        <v>8.3333333333333329E-2</v>
      </c>
      <c r="AO371" s="28">
        <f>IF((E371&lt;&gt;""),COUNTA(AP371:BW371)+COUNTIF(T371,"No"),"")</f>
        <v>0</v>
      </c>
      <c r="FK371" s="39">
        <v>37.774061000000003</v>
      </c>
      <c r="FL371" s="39">
        <v>-97.226056</v>
      </c>
      <c r="FM371" s="39">
        <v>37.412235576177871</v>
      </c>
      <c r="FN371" s="39">
        <v>38.135886423822136</v>
      </c>
      <c r="FO371" s="39">
        <v>-97.683812312240306</v>
      </c>
      <c r="FP371" s="39">
        <v>-96.768299687759693</v>
      </c>
      <c r="FQ371" s="39">
        <v>37.050410152355738</v>
      </c>
      <c r="FR371" s="39">
        <v>38.497711847644268</v>
      </c>
      <c r="FS371" s="39">
        <v>-98.141568624480598</v>
      </c>
      <c r="FT371" s="39">
        <v>-96.310543375519401</v>
      </c>
      <c r="FU371" s="35">
        <v>45968</v>
      </c>
      <c r="FV371" s="20" t="s">
        <v>248</v>
      </c>
      <c r="FW371" s="20" t="s">
        <v>234</v>
      </c>
      <c r="FX371" s="20">
        <v>165</v>
      </c>
      <c r="FY371" s="20">
        <v>3</v>
      </c>
      <c r="FZ371" s="20">
        <v>3</v>
      </c>
      <c r="GA371" s="20">
        <v>12</v>
      </c>
      <c r="GB371" s="20">
        <v>0</v>
      </c>
      <c r="GC371" s="20">
        <v>0</v>
      </c>
      <c r="GD371" s="20">
        <v>0</v>
      </c>
      <c r="GE371" s="20">
        <v>0</v>
      </c>
      <c r="GF371" s="20">
        <v>0</v>
      </c>
      <c r="GG371" s="20">
        <v>0</v>
      </c>
      <c r="GH371" s="20">
        <v>0</v>
      </c>
      <c r="GI371" s="20">
        <v>0</v>
      </c>
      <c r="GJ371" s="20">
        <v>1</v>
      </c>
      <c r="GK371" s="34">
        <f>IF(GA371&lt;&gt;"",((GB371*0.125)+((GC371+GD371+GE371+GF371+GG371)*0.25)+((GH371+GI371+GJ371)*1))/GA371,"")</f>
        <v>8.3333333333333329E-2</v>
      </c>
      <c r="GP371" s="20" t="s">
        <v>232</v>
      </c>
      <c r="HH371" s="34" t="str">
        <f>IF(GX371&lt;&gt;"",((GY371*0.125)+((GZ371+HA371+HB371+HC371+HD371)*0.25)+((HE371+HF371+HG371)*1))/GX371,"")</f>
        <v/>
      </c>
    </row>
    <row r="372" spans="1:216" ht="15" customHeight="1" x14ac:dyDescent="0.35">
      <c r="A372" s="11" t="s">
        <v>2480</v>
      </c>
      <c r="B372" s="12" t="s">
        <v>2481</v>
      </c>
      <c r="C372" s="13">
        <v>43009</v>
      </c>
      <c r="D372" s="13"/>
      <c r="E372" s="14" t="s">
        <v>214</v>
      </c>
      <c r="F372" s="15" t="s">
        <v>2482</v>
      </c>
      <c r="G372" s="15" t="s">
        <v>2476</v>
      </c>
      <c r="H372" s="14" t="s">
        <v>1589</v>
      </c>
      <c r="I372" s="16">
        <v>67207</v>
      </c>
      <c r="J372" s="17">
        <v>28143</v>
      </c>
      <c r="K372" s="18">
        <f ca="1">IF(A372&lt;&gt;"",RANDBETWEEN(1,2000)," ")</f>
        <v>1577</v>
      </c>
      <c r="L372" s="17" cm="1">
        <f t="array" ref="L372">IF(A372&lt;&gt;"",SUMPRODUCT(($E$2:$E$1303="Active") * (FK372 &gt;= $FM$2:$FM$1303) * (FK372 &lt;= $FN$2:$FN$1303) * (FL372 &gt;= $FO$2:$FO$1303) * (FL372 &lt;= $FP$2:$FP$1303)),"")</f>
        <v>3</v>
      </c>
      <c r="M372" s="17" cm="1">
        <f t="array" ref="M372">IF(A372&lt;&gt;"",SUMPRODUCT(($E$2:$E$1303="Active") * (FK372 &gt;= $FQ$2:$FQ$1303) * (FK372 &lt;= $FR$2:$FR$1303) * (FL372 &gt;= $FS$2:$FS$1303) * (FL372 &lt;= $FT$2:$FT$1303)),"")</f>
        <v>3</v>
      </c>
      <c r="N372" s="14" t="s">
        <v>287</v>
      </c>
      <c r="O372" s="14" t="s">
        <v>219</v>
      </c>
      <c r="P372" s="15" t="s">
        <v>2483</v>
      </c>
      <c r="Q372" s="14" t="s">
        <v>2484</v>
      </c>
      <c r="R372" t="s">
        <v>2485</v>
      </c>
      <c r="S372" s="14" t="s">
        <v>224</v>
      </c>
      <c r="T372" s="20" t="s">
        <v>224</v>
      </c>
      <c r="U372" s="21"/>
      <c r="V372" s="22"/>
      <c r="W372" s="22"/>
      <c r="X372" s="22"/>
      <c r="Y372" s="22"/>
      <c r="Z372" s="22"/>
      <c r="AB372" s="43">
        <v>46021.479166666664</v>
      </c>
      <c r="AC372" s="63">
        <v>45931</v>
      </c>
      <c r="AD372" s="25">
        <v>127</v>
      </c>
      <c r="AE372" s="25">
        <v>165</v>
      </c>
      <c r="AF372" s="26">
        <v>151</v>
      </c>
      <c r="AG372" s="20">
        <v>430</v>
      </c>
      <c r="AH372" s="22">
        <v>856</v>
      </c>
      <c r="AI372" s="26">
        <v>852</v>
      </c>
      <c r="AN372" s="27">
        <f>IF(COUNT(DV372,ES372,FJ372,GK372,HH372)&gt;0,AVERAGE(DV372,ES372,FJ372,GK372,HH372),"")</f>
        <v>2.2384615384615385E-2</v>
      </c>
      <c r="AO372" s="28">
        <f>IF((E372&lt;&gt;""),COUNTA(AP372:BW372)+COUNTIF(T372,"No"),"")</f>
        <v>0</v>
      </c>
      <c r="AP372" s="29"/>
      <c r="AQ372" s="29"/>
      <c r="AR372" s="29"/>
      <c r="AS372" s="29"/>
      <c r="AT372" s="29"/>
      <c r="AU372" s="29"/>
      <c r="AV372" s="29"/>
      <c r="AW372" s="29"/>
      <c r="AX372" s="29"/>
      <c r="AY372" s="29"/>
      <c r="AZ372" s="29"/>
      <c r="BA372" s="29"/>
      <c r="BB372" s="29"/>
      <c r="BC372" s="29"/>
      <c r="BD372" s="29"/>
      <c r="BE372" s="29"/>
      <c r="BF372" s="29"/>
      <c r="BG372" s="29"/>
      <c r="BH372" s="29"/>
      <c r="BI372" s="29"/>
      <c r="BJ372" s="29"/>
      <c r="BK372" s="29"/>
      <c r="BL372" s="29"/>
      <c r="BM372" s="29"/>
      <c r="BN372" s="29"/>
      <c r="BO372" s="29"/>
      <c r="BP372" s="29"/>
      <c r="BQ372" s="29"/>
      <c r="BR372" s="29"/>
      <c r="BS372" s="29"/>
      <c r="BT372" s="29"/>
      <c r="BU372" s="29"/>
      <c r="BV372" s="29"/>
      <c r="BW372" s="29"/>
      <c r="BX372" s="30">
        <v>43833</v>
      </c>
      <c r="BY372" s="30">
        <v>43837</v>
      </c>
      <c r="BZ372" s="14" t="s">
        <v>228</v>
      </c>
      <c r="CA372" s="30">
        <v>43892</v>
      </c>
      <c r="CB372" s="14" t="s">
        <v>227</v>
      </c>
      <c r="CC372" s="31">
        <v>43892</v>
      </c>
      <c r="CD372" s="32" t="s">
        <v>364</v>
      </c>
      <c r="CE372" s="33" t="s">
        <v>380</v>
      </c>
      <c r="CF372" s="33" t="s">
        <v>321</v>
      </c>
      <c r="CG372" s="29">
        <v>144</v>
      </c>
      <c r="CH372" s="29">
        <v>2</v>
      </c>
      <c r="CI372" s="29">
        <v>2</v>
      </c>
      <c r="CJ372" s="29">
        <v>10</v>
      </c>
      <c r="CK372" s="29">
        <v>0</v>
      </c>
      <c r="CL372" s="29">
        <v>1</v>
      </c>
      <c r="CM372" s="29">
        <v>2</v>
      </c>
      <c r="CN372" s="34">
        <f>IF(CJ372&gt;0,((CK372*0.125)+(CL372*0.25)+(CM372*1))/CJ372,"")</f>
        <v>0.22500000000000001</v>
      </c>
      <c r="CO372" s="35">
        <v>44830</v>
      </c>
      <c r="CR372" s="35"/>
      <c r="CS372" s="20" t="s">
        <v>232</v>
      </c>
      <c r="CT372" s="35">
        <v>44848</v>
      </c>
      <c r="CU372" s="35">
        <v>44442</v>
      </c>
      <c r="CV372" s="11" t="s">
        <v>228</v>
      </c>
      <c r="CW372" s="20" t="s">
        <v>233</v>
      </c>
      <c r="CX372" s="11" t="s">
        <v>234</v>
      </c>
      <c r="CY372" s="20">
        <v>84</v>
      </c>
      <c r="CZ372" s="36">
        <v>2</v>
      </c>
      <c r="DA372" s="36">
        <v>2</v>
      </c>
      <c r="DB372" s="36">
        <v>10</v>
      </c>
      <c r="DC372" s="36">
        <v>0</v>
      </c>
      <c r="DD372" s="36">
        <v>0</v>
      </c>
      <c r="DE372" s="36">
        <v>0</v>
      </c>
      <c r="DF372" s="36">
        <v>1</v>
      </c>
      <c r="DG372" s="36">
        <v>0</v>
      </c>
      <c r="DH372" s="37">
        <f>IF(DB372&gt;0,((DC372*0.125)+(DD372*0.25)+(DE372*0.25)+(DF372*1)+(DG372*1))/DB372,"")</f>
        <v>0.1</v>
      </c>
      <c r="DI372" s="35">
        <v>44805</v>
      </c>
      <c r="DJ372" s="20" t="s">
        <v>228</v>
      </c>
      <c r="DK372" s="20" t="s">
        <v>235</v>
      </c>
      <c r="DL372" s="20" t="s">
        <v>234</v>
      </c>
      <c r="DM372" s="20">
        <v>72</v>
      </c>
      <c r="DN372" s="20">
        <v>2</v>
      </c>
      <c r="DO372" s="20">
        <v>2</v>
      </c>
      <c r="DP372" s="20">
        <v>10</v>
      </c>
      <c r="DQ372" s="20">
        <v>0</v>
      </c>
      <c r="DR372" s="20">
        <v>1</v>
      </c>
      <c r="DS372" s="20">
        <v>0</v>
      </c>
      <c r="DT372" s="20">
        <v>0</v>
      </c>
      <c r="DU372" s="20">
        <v>0</v>
      </c>
      <c r="DV372" s="37" cm="1">
        <f t="array" ref="DV372">IF(AND(DI372:DP372&lt;&gt;""),((DQ372*0.125)+(DR372*0.25)+(DS372*0.25)+(DT372*1)+(DU372*1))/DP372,"")</f>
        <v>2.5000000000000001E-2</v>
      </c>
      <c r="EA372" s="35" t="s">
        <v>232</v>
      </c>
      <c r="EB372" s="38"/>
      <c r="EC372" s="35">
        <v>45265</v>
      </c>
      <c r="ED372" s="20" t="s">
        <v>228</v>
      </c>
      <c r="EE372" s="20" t="s">
        <v>247</v>
      </c>
      <c r="EF372" s="20">
        <v>69</v>
      </c>
      <c r="EG372" s="20">
        <v>2</v>
      </c>
      <c r="EH372" s="20">
        <v>2</v>
      </c>
      <c r="EI372" s="20">
        <v>10</v>
      </c>
      <c r="EJ372" s="20">
        <v>0</v>
      </c>
      <c r="EK372" s="20">
        <v>0</v>
      </c>
      <c r="EL372" s="20">
        <v>0</v>
      </c>
      <c r="EM372" s="20">
        <v>0</v>
      </c>
      <c r="EN372" s="20">
        <v>0</v>
      </c>
      <c r="EO372" s="20">
        <v>0</v>
      </c>
      <c r="EP372" s="20">
        <v>0</v>
      </c>
      <c r="EQ372" s="20">
        <v>0</v>
      </c>
      <c r="ER372" s="20">
        <v>0</v>
      </c>
      <c r="ES372" s="34">
        <f>IF(EI372&lt;&gt;"",((EJ372*0.125)+((EK372+EL372+EM372+EN372+EO372)*0.25)+((EP372+EQ372+ER372)*1))/EI372,"")</f>
        <v>0</v>
      </c>
      <c r="ET372" s="35">
        <v>45559</v>
      </c>
      <c r="EU372" s="20" t="s">
        <v>248</v>
      </c>
      <c r="EV372" s="20" t="s">
        <v>234</v>
      </c>
      <c r="EW372" s="20">
        <v>366</v>
      </c>
      <c r="EX372" s="20">
        <v>2</v>
      </c>
      <c r="EY372" s="20">
        <v>1</v>
      </c>
      <c r="EZ372" s="20">
        <v>25</v>
      </c>
      <c r="FA372" s="20">
        <v>0</v>
      </c>
      <c r="FB372" s="20">
        <v>0</v>
      </c>
      <c r="FC372" s="20">
        <v>0</v>
      </c>
      <c r="FD372" s="20">
        <v>0</v>
      </c>
      <c r="FE372" s="20">
        <v>0</v>
      </c>
      <c r="FF372" s="20">
        <v>0</v>
      </c>
      <c r="FG372" s="20">
        <v>0</v>
      </c>
      <c r="FH372" s="20">
        <v>0</v>
      </c>
      <c r="FI372" s="20">
        <v>0</v>
      </c>
      <c r="FJ372" s="34">
        <v>0</v>
      </c>
      <c r="FK372" s="39">
        <v>37.667029999999997</v>
      </c>
      <c r="FL372" s="39">
        <v>-97.226746000000006</v>
      </c>
      <c r="FM372" s="39">
        <v>37.305204576177864</v>
      </c>
      <c r="FN372" s="39">
        <v>38.028855423822129</v>
      </c>
      <c r="FO372" s="39">
        <v>-97.683841396520378</v>
      </c>
      <c r="FP372" s="39">
        <v>-96.769650603479633</v>
      </c>
      <c r="FQ372" s="39">
        <v>36.943379152355732</v>
      </c>
      <c r="FR372" s="39">
        <v>38.390680847644262</v>
      </c>
      <c r="FS372" s="39">
        <v>-98.140936793040751</v>
      </c>
      <c r="FT372" s="39">
        <v>-96.31255520695926</v>
      </c>
      <c r="FU372" s="35">
        <v>45877</v>
      </c>
      <c r="FV372" s="20" t="s">
        <v>248</v>
      </c>
      <c r="FW372" s="20" t="s">
        <v>355</v>
      </c>
      <c r="FX372" s="20">
        <v>485</v>
      </c>
      <c r="FY372" s="20">
        <v>1</v>
      </c>
      <c r="FZ372" s="20">
        <v>1</v>
      </c>
      <c r="GA372" s="20">
        <v>25</v>
      </c>
      <c r="GB372" s="20">
        <v>0</v>
      </c>
      <c r="GC372" s="20">
        <v>0</v>
      </c>
      <c r="GD372" s="20">
        <v>0</v>
      </c>
      <c r="GE372" s="20">
        <v>1</v>
      </c>
      <c r="GF372" s="20">
        <v>0</v>
      </c>
      <c r="GG372" s="20">
        <v>0</v>
      </c>
      <c r="GH372" s="20">
        <v>0</v>
      </c>
      <c r="GI372" s="20">
        <v>0</v>
      </c>
      <c r="GJ372" s="20">
        <v>0</v>
      </c>
      <c r="GK372" s="34">
        <f>IF(GA372&lt;&gt;"",((GB372*0.125)+((GC372+GD372+GE372+GF372+GG372)*0.25)+((GH372+GI372+GJ372)*1))/GA372,"")</f>
        <v>0.01</v>
      </c>
      <c r="GP372" s="20" t="s">
        <v>232</v>
      </c>
      <c r="GR372" s="35">
        <v>46078</v>
      </c>
      <c r="GS372" s="20" t="s">
        <v>248</v>
      </c>
      <c r="GT372" s="20" t="s">
        <v>247</v>
      </c>
      <c r="GU372" s="20">
        <v>195</v>
      </c>
      <c r="GV372" s="20">
        <v>5</v>
      </c>
      <c r="GW372" s="20">
        <v>4</v>
      </c>
      <c r="GX372" s="20">
        <v>13</v>
      </c>
      <c r="GY372" s="20">
        <v>0</v>
      </c>
      <c r="GZ372" s="20">
        <v>0</v>
      </c>
      <c r="HA372" s="20">
        <v>0</v>
      </c>
      <c r="HB372" s="20">
        <v>0</v>
      </c>
      <c r="HC372" s="20">
        <v>0</v>
      </c>
      <c r="HD372" s="20">
        <v>0</v>
      </c>
      <c r="HE372" s="20">
        <v>0</v>
      </c>
      <c r="HF372" s="20">
        <v>0</v>
      </c>
      <c r="HG372" s="20">
        <v>1</v>
      </c>
      <c r="HH372" s="34">
        <f>IF(GX372&lt;&gt;"",((GY372*0.125)+((GZ372+HA372+HB372+HC372+HD372)*0.25)+((HE372+HF372+HG372)*1))/GX372,"")</f>
        <v>7.6923076923076927E-2</v>
      </c>
    </row>
    <row r="373" spans="1:216" ht="15" customHeight="1" x14ac:dyDescent="0.35">
      <c r="A373" s="11" t="s">
        <v>2486</v>
      </c>
      <c r="B373" s="12" t="s">
        <v>2487</v>
      </c>
      <c r="C373" s="13">
        <v>43009</v>
      </c>
      <c r="D373" s="13">
        <v>45804</v>
      </c>
      <c r="E373" s="14" t="s">
        <v>214</v>
      </c>
      <c r="F373" s="15" t="s">
        <v>2488</v>
      </c>
      <c r="G373" s="15" t="s">
        <v>2489</v>
      </c>
      <c r="H373" s="14" t="s">
        <v>1504</v>
      </c>
      <c r="I373" s="16">
        <v>40475</v>
      </c>
      <c r="J373" s="17">
        <v>62531</v>
      </c>
      <c r="K373" s="18">
        <f ca="1">IF(A373&lt;&gt;"",RANDBETWEEN(1,2000)," ")</f>
        <v>182</v>
      </c>
      <c r="L373" s="17" cm="1">
        <f t="array" ref="L373">IF(A373&lt;&gt;"",SUMPRODUCT(($E$2:$E$1303="Active") * (FK373 &gt;= $FM$2:$FM$1303) * (FK373 &lt;= $FN$2:$FN$1303) * (FL373 &gt;= $FO$2:$FO$1303) * (FL373 &lt;= $FP$2:$FP$1303)),"")</f>
        <v>4</v>
      </c>
      <c r="M373" s="17" cm="1">
        <f t="array" ref="M373">IF(A373&lt;&gt;"",SUMPRODUCT(($E$2:$E$1303="Active") * (FK373 &gt;= $FQ$2:$FQ$1303) * (FK373 &lt;= $FR$2:$FR$1303) * (FL373 &gt;= $FS$2:$FS$1303) * (FL373 &lt;= $FT$2:$FT$1303)),"")</f>
        <v>5</v>
      </c>
      <c r="N373" s="14" t="s">
        <v>218</v>
      </c>
      <c r="O373" s="14" t="s">
        <v>219</v>
      </c>
      <c r="P373" s="15" t="s">
        <v>2490</v>
      </c>
      <c r="Q373" s="14" t="s">
        <v>2491</v>
      </c>
      <c r="R373" s="15" t="s">
        <v>2492</v>
      </c>
      <c r="S373" s="14" t="s">
        <v>223</v>
      </c>
      <c r="T373" s="20" t="s">
        <v>224</v>
      </c>
      <c r="U373" s="21"/>
      <c r="V373" s="22"/>
      <c r="W373" s="22"/>
      <c r="X373" s="22"/>
      <c r="Y373" s="22"/>
      <c r="Z373" s="22"/>
      <c r="AA373" s="22" t="s">
        <v>363</v>
      </c>
      <c r="AB373" s="43">
        <v>45995.375</v>
      </c>
      <c r="AC373" s="63">
        <v>45931</v>
      </c>
      <c r="AD373" s="25">
        <v>0</v>
      </c>
      <c r="AE373" s="25">
        <v>162</v>
      </c>
      <c r="AF373" s="26">
        <v>135</v>
      </c>
      <c r="AG373" s="20">
        <v>123</v>
      </c>
      <c r="AH373" s="22">
        <v>149</v>
      </c>
      <c r="AI373" s="26">
        <v>110</v>
      </c>
      <c r="AN373" s="27">
        <f>IF(COUNT(DV373,ES373,FJ373,GK373,HH373)&gt;0,AVERAGE(DV373,ES373,FJ373,GK373,HH373),"")</f>
        <v>0.1125</v>
      </c>
      <c r="AO373" s="28">
        <f>IF((E373&lt;&gt;""),COUNTA(AP373:BW373)+COUNTIF(T373,"No"),"")</f>
        <v>0</v>
      </c>
      <c r="AP373" s="29"/>
      <c r="AQ373" s="29"/>
      <c r="AR373" s="29"/>
      <c r="AS373" s="29"/>
      <c r="AT373" s="29"/>
      <c r="AU373" s="29"/>
      <c r="AV373" s="29"/>
      <c r="AW373" s="29"/>
      <c r="AX373" s="29"/>
      <c r="AY373" s="29"/>
      <c r="AZ373" s="29"/>
      <c r="BA373" s="29"/>
      <c r="BB373" s="29"/>
      <c r="BC373" s="29"/>
      <c r="BD373" s="29"/>
      <c r="BE373" s="29"/>
      <c r="BF373" s="29"/>
      <c r="BG373" s="29"/>
      <c r="BH373" s="29"/>
      <c r="BI373" s="29"/>
      <c r="BJ373" s="29"/>
      <c r="BK373" s="29"/>
      <c r="BL373" s="29"/>
      <c r="BM373" s="29"/>
      <c r="BN373" s="29"/>
      <c r="BO373" s="29"/>
      <c r="BP373" s="29"/>
      <c r="BQ373" s="29"/>
      <c r="BR373" s="29"/>
      <c r="BS373" s="29"/>
      <c r="BT373" s="29"/>
      <c r="BU373" s="29"/>
      <c r="BV373" s="29"/>
      <c r="BW373" s="29"/>
      <c r="BX373" s="30">
        <v>43430</v>
      </c>
      <c r="BY373" s="30"/>
      <c r="BZ373" s="14"/>
      <c r="CA373" s="30"/>
      <c r="CB373" s="14" t="s">
        <v>227</v>
      </c>
      <c r="CC373" s="31">
        <v>43969</v>
      </c>
      <c r="CD373" s="32" t="s">
        <v>226</v>
      </c>
      <c r="CE373" s="33" t="s">
        <v>282</v>
      </c>
      <c r="CF373" s="33" t="s">
        <v>247</v>
      </c>
      <c r="CG373" s="29">
        <v>70</v>
      </c>
      <c r="CH373" s="29">
        <v>1</v>
      </c>
      <c r="CI373" s="29">
        <v>1</v>
      </c>
      <c r="CJ373" s="29">
        <v>5</v>
      </c>
      <c r="CK373" s="29">
        <v>0</v>
      </c>
      <c r="CL373" s="29">
        <v>0</v>
      </c>
      <c r="CM373" s="29">
        <v>0</v>
      </c>
      <c r="CN373" s="34">
        <f>IF(CJ373&gt;0,((CK373*0.125)+(CL373*0.25)+(CM373*1))/CJ373,"")</f>
        <v>0</v>
      </c>
      <c r="CO373" s="35">
        <v>44629</v>
      </c>
      <c r="CP373" s="35">
        <v>44643</v>
      </c>
      <c r="CQ373" s="20" t="s">
        <v>237</v>
      </c>
      <c r="CR373" s="35">
        <v>44656</v>
      </c>
      <c r="CS373" s="20" t="s">
        <v>232</v>
      </c>
      <c r="CT373" s="35">
        <v>44645</v>
      </c>
      <c r="CU373" s="35">
        <v>44489</v>
      </c>
      <c r="CV373" s="20" t="s">
        <v>228</v>
      </c>
      <c r="CW373" s="20" t="s">
        <v>233</v>
      </c>
      <c r="CX373" s="11" t="s">
        <v>234</v>
      </c>
      <c r="CY373" s="20">
        <v>57</v>
      </c>
      <c r="CZ373" s="36">
        <v>1</v>
      </c>
      <c r="DA373" s="36">
        <v>1</v>
      </c>
      <c r="DB373" s="36">
        <v>5</v>
      </c>
      <c r="DC373" s="36">
        <v>0</v>
      </c>
      <c r="DD373" s="36">
        <v>0</v>
      </c>
      <c r="DE373" s="36">
        <v>0</v>
      </c>
      <c r="DF373" s="36">
        <v>0</v>
      </c>
      <c r="DG373" s="36">
        <v>0</v>
      </c>
      <c r="DH373" s="37">
        <f>IF(DB373&gt;0,((DC373*0.125)+(DD373*0.25)+(DE373*0.25)+(DF373*1)+(DG373*1))/DB373,"")</f>
        <v>0</v>
      </c>
      <c r="DI373" s="35">
        <v>44896</v>
      </c>
      <c r="DJ373" s="20" t="s">
        <v>228</v>
      </c>
      <c r="DK373" s="20" t="s">
        <v>235</v>
      </c>
      <c r="DL373" s="20" t="s">
        <v>234</v>
      </c>
      <c r="DM373" s="20">
        <v>0</v>
      </c>
      <c r="DN373" s="20">
        <v>0</v>
      </c>
      <c r="DO373" s="20">
        <v>0</v>
      </c>
      <c r="DP373" s="20">
        <v>0</v>
      </c>
      <c r="DQ373" s="20">
        <v>0</v>
      </c>
      <c r="DR373" s="20">
        <v>0</v>
      </c>
      <c r="DS373" s="20">
        <v>0</v>
      </c>
      <c r="DT373" s="20">
        <v>0</v>
      </c>
      <c r="DU373" s="20">
        <v>0</v>
      </c>
      <c r="DV373" s="37">
        <v>0</v>
      </c>
      <c r="DW373" s="35">
        <v>45166</v>
      </c>
      <c r="DX373" s="35">
        <v>45174</v>
      </c>
      <c r="DY373" s="20" t="s">
        <v>237</v>
      </c>
      <c r="DZ373" s="35">
        <v>45180</v>
      </c>
      <c r="EA373" s="35" t="s">
        <v>232</v>
      </c>
      <c r="EB373" s="38">
        <v>45191</v>
      </c>
      <c r="EC373" s="35">
        <v>45290</v>
      </c>
      <c r="ED373" s="20" t="s">
        <v>228</v>
      </c>
      <c r="EE373" s="20" t="s">
        <v>247</v>
      </c>
      <c r="EF373" s="20">
        <v>70</v>
      </c>
      <c r="EG373" s="20">
        <v>1</v>
      </c>
      <c r="EH373" s="20">
        <v>1</v>
      </c>
      <c r="EI373" s="20">
        <v>5</v>
      </c>
      <c r="EJ373" s="20">
        <v>0</v>
      </c>
      <c r="EK373" s="20">
        <v>0</v>
      </c>
      <c r="EL373" s="20">
        <v>0</v>
      </c>
      <c r="EM373" s="20">
        <v>0</v>
      </c>
      <c r="EN373" s="20">
        <v>0</v>
      </c>
      <c r="EO373" s="20">
        <v>0</v>
      </c>
      <c r="EP373" s="20">
        <v>0</v>
      </c>
      <c r="EQ373" s="20">
        <v>0</v>
      </c>
      <c r="ER373" s="20">
        <v>1</v>
      </c>
      <c r="ES373" s="34">
        <f>IF(EI373&lt;&gt;"",((EJ373*0.125)+((EK373+EL373+EM373+EN373+EO373)*0.25)+((EP373+EQ373+ER373)*1))/EI373,"")</f>
        <v>0.2</v>
      </c>
      <c r="ET373" s="35">
        <v>45387</v>
      </c>
      <c r="EU373" s="20" t="s">
        <v>228</v>
      </c>
      <c r="EV373" s="20" t="s">
        <v>247</v>
      </c>
      <c r="EW373" s="20">
        <v>71</v>
      </c>
      <c r="EX373" s="20">
        <v>1</v>
      </c>
      <c r="EY373" s="20">
        <v>1</v>
      </c>
      <c r="EZ373" s="28">
        <v>5</v>
      </c>
      <c r="FA373" s="20">
        <v>0</v>
      </c>
      <c r="FB373" s="20">
        <v>0</v>
      </c>
      <c r="FC373" s="20">
        <v>0</v>
      </c>
      <c r="FD373" s="20">
        <v>0</v>
      </c>
      <c r="FE373" s="20">
        <v>0</v>
      </c>
      <c r="FF373" s="20">
        <v>0</v>
      </c>
      <c r="FG373" s="20">
        <v>0</v>
      </c>
      <c r="FH373" s="20">
        <v>0</v>
      </c>
      <c r="FI373" s="20">
        <v>0</v>
      </c>
      <c r="FJ373" s="34">
        <f>IF(EZ373&lt;&gt;"",((FA373*0.125)+((FB373+FC373+FD373+FE373+FF373)*0.25)+((FG373+FH373+FI373)*1))/EZ373,"")</f>
        <v>0</v>
      </c>
      <c r="FK373" s="39">
        <v>37.770214000000003</v>
      </c>
      <c r="FL373" s="39">
        <v>-84.307292000000004</v>
      </c>
      <c r="FM373" s="39">
        <v>37.40838857617787</v>
      </c>
      <c r="FN373" s="39">
        <v>38.132039423822135</v>
      </c>
      <c r="FO373" s="39">
        <v>-84.765024496242873</v>
      </c>
      <c r="FP373" s="39">
        <v>-83.849559503757135</v>
      </c>
      <c r="FQ373" s="39">
        <v>37.046563152355738</v>
      </c>
      <c r="FR373" s="39">
        <v>38.493864847644268</v>
      </c>
      <c r="FS373" s="39">
        <v>-85.222756992485742</v>
      </c>
      <c r="FT373" s="39">
        <v>-83.391827007514266</v>
      </c>
      <c r="FU373" s="35">
        <v>45796</v>
      </c>
      <c r="FV373" s="20" t="s">
        <v>248</v>
      </c>
      <c r="FW373" s="20" t="s">
        <v>258</v>
      </c>
      <c r="FX373" s="20">
        <v>76</v>
      </c>
      <c r="FY373" s="20">
        <v>1</v>
      </c>
      <c r="FZ373" s="20">
        <v>1</v>
      </c>
      <c r="GA373" s="20">
        <v>5</v>
      </c>
      <c r="GB373" s="20">
        <v>0</v>
      </c>
      <c r="GC373" s="20">
        <v>0</v>
      </c>
      <c r="GD373" s="20">
        <v>0</v>
      </c>
      <c r="GE373" s="20">
        <v>1</v>
      </c>
      <c r="GF373" s="20">
        <v>0</v>
      </c>
      <c r="GG373" s="20">
        <v>0</v>
      </c>
      <c r="GH373" s="20">
        <v>0</v>
      </c>
      <c r="GI373" s="20">
        <v>0</v>
      </c>
      <c r="GJ373" s="20">
        <v>1</v>
      </c>
      <c r="GK373" s="46">
        <f>IF(GA373&lt;&gt;"",((GB373*0.125)+((GC373+GD373+GE373+GF373+GG373)*0.25)+((GH373+GI373+GJ373)*1))/GA373,"")</f>
        <v>0.25</v>
      </c>
      <c r="GP373" s="20" t="s">
        <v>232</v>
      </c>
      <c r="HH373" s="34" t="str">
        <f>IF(GX373&lt;&gt;"",((GY373*0.125)+((GZ373+HA373+HB373+HC373+HD373)*0.25)+((HE373+HF373+HG373)*1))/GX373,"")</f>
        <v/>
      </c>
    </row>
    <row r="374" spans="1:216" ht="15" customHeight="1" x14ac:dyDescent="0.35">
      <c r="A374" s="11" t="s">
        <v>2493</v>
      </c>
      <c r="B374" s="12" t="s">
        <v>2494</v>
      </c>
      <c r="C374" s="13">
        <v>43009</v>
      </c>
      <c r="D374" s="13">
        <v>45506</v>
      </c>
      <c r="E374" s="14" t="s">
        <v>214</v>
      </c>
      <c r="F374" s="15" t="s">
        <v>2495</v>
      </c>
      <c r="G374" s="15" t="s">
        <v>2496</v>
      </c>
      <c r="H374" s="14" t="s">
        <v>1504</v>
      </c>
      <c r="I374" s="16">
        <v>40205</v>
      </c>
      <c r="J374" s="17">
        <v>24077</v>
      </c>
      <c r="K374" s="18">
        <f ca="1">IF(A374&lt;&gt;"",RANDBETWEEN(1,2000)," ")</f>
        <v>4</v>
      </c>
      <c r="L374" s="17" cm="1">
        <f t="array" ref="L374">IF(A374&lt;&gt;"",SUMPRODUCT(($E$2:$E$1303="Active") * (FK374 &gt;= $FM$2:$FM$1303) * (FK374 &lt;= $FN$2:$FN$1303) * (FL374 &gt;= $FO$2:$FO$1303) * (FL374 &lt;= $FP$2:$FP$1303)),"")</f>
        <v>2</v>
      </c>
      <c r="M374" s="17" cm="1">
        <f t="array" ref="M374">IF(A374&lt;&gt;"",SUMPRODUCT(($E$2:$E$1303="Active") * (FK374 &gt;= $FQ$2:$FQ$1303) * (FK374 &lt;= $FR$2:$FR$1303) * (FL374 &gt;= $FS$2:$FS$1303) * (FL374 &lt;= $FT$2:$FT$1303)),"")</f>
        <v>5</v>
      </c>
      <c r="N374" s="14" t="s">
        <v>287</v>
      </c>
      <c r="O374" s="14" t="s">
        <v>219</v>
      </c>
      <c r="P374" s="15" t="s">
        <v>2497</v>
      </c>
      <c r="Q374" s="14" t="s">
        <v>2498</v>
      </c>
      <c r="R374" s="15" t="s">
        <v>2499</v>
      </c>
      <c r="S374" s="14" t="s">
        <v>224</v>
      </c>
      <c r="T374" s="20" t="s">
        <v>224</v>
      </c>
      <c r="U374" s="21"/>
      <c r="V374" s="22"/>
      <c r="W374" s="22"/>
      <c r="X374" s="22"/>
      <c r="Y374" s="22"/>
      <c r="Z374" s="22"/>
      <c r="AA374" s="22" t="s">
        <v>363</v>
      </c>
      <c r="AB374" s="43">
        <v>46018.458333333336</v>
      </c>
      <c r="AC374" s="63">
        <v>45931</v>
      </c>
      <c r="AD374" s="25">
        <v>823</v>
      </c>
      <c r="AE374" s="25">
        <v>841</v>
      </c>
      <c r="AF374" s="26">
        <v>939</v>
      </c>
      <c r="AG374" s="20">
        <v>842</v>
      </c>
      <c r="AH374" s="22">
        <v>806</v>
      </c>
      <c r="AI374" s="26">
        <v>971</v>
      </c>
      <c r="AN374" s="27">
        <f>IF(COUNT(DV374,ES374,FJ374,GK374,HH374)&gt;0,AVERAGE(DV374,ES374,FJ374,GK374,HH374),"")</f>
        <v>0.12583542188805347</v>
      </c>
      <c r="AO374" s="28">
        <f>IF((E374&lt;&gt;""),COUNTA(AP374:BW374)+COUNTIF(T374,"No"),"")</f>
        <v>0</v>
      </c>
      <c r="AP374" s="29"/>
      <c r="AQ374" s="29"/>
      <c r="AR374" s="29"/>
      <c r="AS374" s="29"/>
      <c r="AT374" s="29"/>
      <c r="AU374" s="29"/>
      <c r="AV374" s="29"/>
      <c r="AW374" s="29"/>
      <c r="AX374" s="29"/>
      <c r="AY374" s="29"/>
      <c r="AZ374" s="29"/>
      <c r="BA374" s="29"/>
      <c r="BB374" s="29"/>
      <c r="BC374" s="29"/>
      <c r="BD374" s="29"/>
      <c r="BE374" s="29"/>
      <c r="BF374" s="29"/>
      <c r="BG374" s="29"/>
      <c r="BH374" s="29"/>
      <c r="BI374" s="29"/>
      <c r="BJ374" s="29"/>
      <c r="BK374" s="29"/>
      <c r="BL374" s="29"/>
      <c r="BM374" s="29"/>
      <c r="BN374" s="29"/>
      <c r="BO374" s="29"/>
      <c r="BP374" s="29"/>
      <c r="BQ374" s="29"/>
      <c r="BR374" s="29"/>
      <c r="BS374" s="29"/>
      <c r="BT374" s="29"/>
      <c r="BU374" s="29"/>
      <c r="BV374" s="29"/>
      <c r="BW374" s="29"/>
      <c r="BX374" s="30">
        <v>43819</v>
      </c>
      <c r="BY374" s="30">
        <v>43825</v>
      </c>
      <c r="BZ374" s="14" t="s">
        <v>226</v>
      </c>
      <c r="CA374" s="30">
        <v>43830</v>
      </c>
      <c r="CB374" s="14" t="s">
        <v>227</v>
      </c>
      <c r="CC374" s="31">
        <v>43793</v>
      </c>
      <c r="CD374" s="32" t="s">
        <v>228</v>
      </c>
      <c r="CE374" s="33" t="s">
        <v>425</v>
      </c>
      <c r="CF374" s="33" t="s">
        <v>325</v>
      </c>
      <c r="CG374" s="29">
        <v>532</v>
      </c>
      <c r="CH374" s="29">
        <v>5</v>
      </c>
      <c r="CI374" s="29">
        <v>5</v>
      </c>
      <c r="CJ374" s="29">
        <v>21</v>
      </c>
      <c r="CK374" s="29">
        <v>2</v>
      </c>
      <c r="CL374" s="29">
        <v>2</v>
      </c>
      <c r="CM374" s="29">
        <v>3</v>
      </c>
      <c r="CN374" s="34">
        <f>IF(CJ374&gt;0,((CK374*0.125)+(CL374*0.25)+(CM374*1))/CJ374,"")</f>
        <v>0.17857142857142858</v>
      </c>
      <c r="CO374" s="35">
        <v>44482</v>
      </c>
      <c r="CP374" s="35">
        <v>44491</v>
      </c>
      <c r="CQ374" s="20" t="s">
        <v>507</v>
      </c>
      <c r="CR374" s="35">
        <v>44501</v>
      </c>
      <c r="CS374" s="20" t="s">
        <v>232</v>
      </c>
      <c r="CT374" s="35">
        <v>44498</v>
      </c>
      <c r="CU374" s="35">
        <v>44453</v>
      </c>
      <c r="CV374" s="11" t="s">
        <v>226</v>
      </c>
      <c r="CW374" s="20" t="s">
        <v>233</v>
      </c>
      <c r="CX374" s="11" t="s">
        <v>234</v>
      </c>
      <c r="CY374" s="20">
        <v>481</v>
      </c>
      <c r="CZ374" s="36">
        <v>2</v>
      </c>
      <c r="DA374" s="36">
        <v>2</v>
      </c>
      <c r="DB374" s="36">
        <v>10</v>
      </c>
      <c r="DC374" s="36">
        <v>0</v>
      </c>
      <c r="DD374" s="36">
        <v>0</v>
      </c>
      <c r="DE374" s="36">
        <v>0</v>
      </c>
      <c r="DF374" s="36">
        <v>0</v>
      </c>
      <c r="DG374" s="36">
        <v>0</v>
      </c>
      <c r="DH374" s="37">
        <f>IF(DB374&gt;0,((DC374*0.125)+(DD374*0.25)+(DE374*0.25)+(DF374*1)+(DG374*1))/DB374,"")</f>
        <v>0</v>
      </c>
      <c r="DJ374" s="20" t="s">
        <v>228</v>
      </c>
      <c r="DK374" s="20" t="s">
        <v>235</v>
      </c>
      <c r="DL374" s="20" t="s">
        <v>234</v>
      </c>
      <c r="DM374" s="20">
        <v>0</v>
      </c>
      <c r="DN374" s="20">
        <v>0</v>
      </c>
      <c r="DO374" s="20">
        <v>0</v>
      </c>
      <c r="DP374" s="20">
        <v>0</v>
      </c>
      <c r="DQ374" s="20">
        <v>0</v>
      </c>
      <c r="DR374" s="20">
        <v>0</v>
      </c>
      <c r="DS374" s="20">
        <v>0</v>
      </c>
      <c r="DT374" s="20">
        <v>0</v>
      </c>
      <c r="DU374" s="20">
        <v>0</v>
      </c>
      <c r="DW374" s="35">
        <v>45166</v>
      </c>
      <c r="DX374" s="35">
        <v>45174</v>
      </c>
      <c r="DY374" s="20" t="s">
        <v>237</v>
      </c>
      <c r="DZ374" s="35">
        <v>45180</v>
      </c>
      <c r="EA374" s="35" t="s">
        <v>232</v>
      </c>
      <c r="EB374" s="38">
        <v>45184</v>
      </c>
      <c r="EC374" s="35">
        <v>45272</v>
      </c>
      <c r="ED374" s="20" t="s">
        <v>228</v>
      </c>
      <c r="EE374" s="20" t="s">
        <v>247</v>
      </c>
      <c r="EF374" s="20">
        <v>479</v>
      </c>
      <c r="EG374" s="20">
        <v>3</v>
      </c>
      <c r="EH374" s="20">
        <v>3</v>
      </c>
      <c r="EI374" s="20">
        <v>14</v>
      </c>
      <c r="EJ374" s="20">
        <v>0</v>
      </c>
      <c r="EK374" s="20">
        <v>0</v>
      </c>
      <c r="EL374" s="20">
        <v>0</v>
      </c>
      <c r="EM374" s="20">
        <v>1</v>
      </c>
      <c r="EN374" s="20">
        <v>0</v>
      </c>
      <c r="EO374" s="20">
        <v>0</v>
      </c>
      <c r="EP374" s="20">
        <v>0</v>
      </c>
      <c r="EQ374" s="20">
        <v>0</v>
      </c>
      <c r="ER374" s="20">
        <v>0</v>
      </c>
      <c r="ES374" s="34">
        <f>IF(EI374&lt;&gt;"",((EJ374*0.125)+((EK374+EL374+EM374+EN374+EO374)*0.25)+((EP374+EQ374+ER374)*1))/EI374,"")</f>
        <v>1.7857142857142856E-2</v>
      </c>
      <c r="ET374" s="35">
        <v>45499</v>
      </c>
      <c r="EU374" s="20" t="s">
        <v>248</v>
      </c>
      <c r="EV374" s="20" t="s">
        <v>234</v>
      </c>
      <c r="EW374" s="20">
        <v>483</v>
      </c>
      <c r="EX374" s="20">
        <v>4</v>
      </c>
      <c r="EY374" s="20">
        <v>2</v>
      </c>
      <c r="EZ374" s="20">
        <v>19</v>
      </c>
      <c r="FA374" s="20">
        <v>0</v>
      </c>
      <c r="FB374" s="20">
        <v>0</v>
      </c>
      <c r="FC374" s="20">
        <v>0</v>
      </c>
      <c r="FD374" s="20">
        <v>0</v>
      </c>
      <c r="FE374" s="20">
        <v>0</v>
      </c>
      <c r="FF374" s="20">
        <v>1</v>
      </c>
      <c r="FG374" s="20">
        <v>1</v>
      </c>
      <c r="FH374" s="20">
        <v>1</v>
      </c>
      <c r="FI374" s="20">
        <v>3</v>
      </c>
      <c r="FJ374" s="46">
        <f>IF(EZ374&lt;&gt;"",((FA374*0.125)+((FB374+FC374+FD374+FE374+FF374)*0.25)+((FG374+FH374+FI374)*1))/EZ374,"")</f>
        <v>0.27631578947368424</v>
      </c>
      <c r="FK374" s="39">
        <v>38.221532000000003</v>
      </c>
      <c r="FL374" s="39">
        <v>-85.675756000000007</v>
      </c>
      <c r="FM374" s="39">
        <v>37.859706576177871</v>
      </c>
      <c r="FN374" s="39">
        <v>38.583357423822136</v>
      </c>
      <c r="FO374" s="39">
        <v>-86.136313750890963</v>
      </c>
      <c r="FP374" s="39">
        <v>-85.215198249109051</v>
      </c>
      <c r="FQ374" s="39">
        <v>37.497881152355738</v>
      </c>
      <c r="FR374" s="39">
        <v>38.945182847644269</v>
      </c>
      <c r="FS374" s="39">
        <v>-86.596871501781933</v>
      </c>
      <c r="FT374" s="39">
        <v>-84.75464049821808</v>
      </c>
      <c r="FU374" s="35">
        <v>45930</v>
      </c>
      <c r="FV374" s="20" t="s">
        <v>248</v>
      </c>
      <c r="FW374" s="20" t="s">
        <v>295</v>
      </c>
      <c r="FX374" s="20">
        <v>485</v>
      </c>
      <c r="FY374" s="20">
        <v>3</v>
      </c>
      <c r="FZ374" s="20">
        <v>3</v>
      </c>
      <c r="GA374" s="20">
        <v>24</v>
      </c>
      <c r="GB374" s="20">
        <v>0</v>
      </c>
      <c r="GC374" s="20">
        <v>0</v>
      </c>
      <c r="GD374" s="20">
        <v>0</v>
      </c>
      <c r="GE374" s="20">
        <v>0</v>
      </c>
      <c r="GF374" s="20">
        <v>0</v>
      </c>
      <c r="GG374" s="20">
        <v>0</v>
      </c>
      <c r="GH374" s="20">
        <v>0</v>
      </c>
      <c r="GI374" s="20">
        <v>0</v>
      </c>
      <c r="GJ374" s="20">
        <v>2</v>
      </c>
      <c r="GK374" s="34">
        <f>IF(GA374&lt;&gt;"",((GB374*0.125)+((GC374+GD374+GE374+GF374+GG374)*0.25)+((GH374+GI374+GJ374)*1))/GA374,"")</f>
        <v>8.3333333333333329E-2</v>
      </c>
      <c r="GP374" s="20" t="s">
        <v>232</v>
      </c>
      <c r="HH374" s="34" t="str">
        <f>IF(GX374&lt;&gt;"",((GY374*0.125)+((GZ374+HA374+HB374+HC374+HD374)*0.25)+((HE374+HF374+HG374)*1))/GX374,"")</f>
        <v/>
      </c>
    </row>
    <row r="375" spans="1:216" ht="15" customHeight="1" x14ac:dyDescent="0.35">
      <c r="A375" s="11" t="s">
        <v>2500</v>
      </c>
      <c r="B375" s="12" t="s">
        <v>2501</v>
      </c>
      <c r="C375" s="13">
        <v>44519</v>
      </c>
      <c r="D375" s="13"/>
      <c r="E375" s="11" t="s">
        <v>214</v>
      </c>
      <c r="F375" s="19" t="s">
        <v>2502</v>
      </c>
      <c r="G375" s="19" t="s">
        <v>1503</v>
      </c>
      <c r="H375" s="11" t="s">
        <v>1504</v>
      </c>
      <c r="I375" s="42">
        <v>40507</v>
      </c>
      <c r="J375" s="17">
        <v>2043</v>
      </c>
      <c r="K375" s="18">
        <f ca="1">IF(A375&lt;&gt;"",RANDBETWEEN(1,2000)," ")</f>
        <v>1889</v>
      </c>
      <c r="L375" s="17" cm="1">
        <f t="array" ref="L375">IF(A375&lt;&gt;"",SUMPRODUCT(($E$2:$E$1303="Active") * (FK375 &gt;= $FM$2:$FM$1303) * (FK375 &lt;= $FN$2:$FN$1303) * (FL375 &gt;= $FO$2:$FO$1303) * (FL375 &lt;= $FP$2:$FP$1303)),"")</f>
        <v>3</v>
      </c>
      <c r="M375" s="17" cm="1">
        <f t="array" ref="M375">IF(A375&lt;&gt;"",SUMPRODUCT(($E$2:$E$1303="Active") * (FK375 &gt;= $FQ$2:$FQ$1303) * (FK375 &lt;= $FR$2:$FR$1303) * (FL375 &gt;= $FS$2:$FS$1303) * (FL375 &lt;= $FT$2:$FT$1303)),"")</f>
        <v>4</v>
      </c>
      <c r="N375" s="11" t="s">
        <v>218</v>
      </c>
      <c r="O375" s="11" t="s">
        <v>242</v>
      </c>
      <c r="P375" s="19" t="s">
        <v>2503</v>
      </c>
      <c r="Q375" s="11" t="s">
        <v>2504</v>
      </c>
      <c r="R375" s="19" t="s">
        <v>2505</v>
      </c>
      <c r="S375" s="11" t="s">
        <v>224</v>
      </c>
      <c r="T375" s="20" t="s">
        <v>224</v>
      </c>
      <c r="U375" s="21"/>
      <c r="V375" s="22"/>
      <c r="W375" s="22"/>
      <c r="X375" s="22"/>
      <c r="Y375" s="22"/>
      <c r="Z375" s="22"/>
      <c r="AA375" s="22" t="s">
        <v>363</v>
      </c>
      <c r="AB375" s="43">
        <v>46009.583333333336</v>
      </c>
      <c r="AC375" s="63">
        <v>45931</v>
      </c>
      <c r="AD375" s="25">
        <v>0</v>
      </c>
      <c r="AE375" s="25">
        <v>16</v>
      </c>
      <c r="AF375" s="26">
        <v>291</v>
      </c>
      <c r="AG375" s="20">
        <v>522</v>
      </c>
      <c r="AH375" s="22">
        <v>538</v>
      </c>
      <c r="AI375" s="26">
        <v>497</v>
      </c>
      <c r="AN375" s="27">
        <f>IF(COUNT(DV375,ES375,FJ375,GK375,HH375)&gt;0,AVERAGE(DV375,ES375,FJ375,GK375,HH375),"")</f>
        <v>0</v>
      </c>
      <c r="AO375" s="28">
        <f>IF((E375&lt;&gt;""),COUNTA(AP375:BW375)+COUNTIF(T375,"No"),"")</f>
        <v>0</v>
      </c>
      <c r="CN375" s="34" t="str">
        <f>IF(CJ375&gt;0,((CK375*0.125)+(CL375*0.25)+(CM375*1))/CJ375,"")</f>
        <v/>
      </c>
      <c r="CO375" s="35">
        <v>44739</v>
      </c>
      <c r="CP375" s="35">
        <v>44741</v>
      </c>
      <c r="CQ375" s="20" t="s">
        <v>237</v>
      </c>
      <c r="CR375" s="47">
        <v>44743</v>
      </c>
      <c r="CS375" s="20" t="s">
        <v>232</v>
      </c>
      <c r="CT375" s="35">
        <v>44743</v>
      </c>
      <c r="CV375" s="11" t="s">
        <v>228</v>
      </c>
      <c r="CW375" s="20" t="s">
        <v>233</v>
      </c>
      <c r="CX375" s="11" t="s">
        <v>234</v>
      </c>
      <c r="CY375" s="20">
        <v>0</v>
      </c>
      <c r="CZ375" s="36">
        <v>0</v>
      </c>
      <c r="DA375" s="36">
        <v>0</v>
      </c>
      <c r="DB375" s="36">
        <v>0</v>
      </c>
      <c r="DC375" s="36">
        <v>0</v>
      </c>
      <c r="DD375" s="36">
        <v>0</v>
      </c>
      <c r="DE375" s="36">
        <v>0</v>
      </c>
      <c r="DF375" s="36">
        <v>0</v>
      </c>
      <c r="DG375" s="36">
        <v>0</v>
      </c>
      <c r="DI375" s="35">
        <v>44908</v>
      </c>
      <c r="DJ375" s="20" t="s">
        <v>248</v>
      </c>
      <c r="DK375" s="20" t="s">
        <v>235</v>
      </c>
      <c r="DL375" s="20" t="s">
        <v>234</v>
      </c>
      <c r="DM375" s="20">
        <v>136</v>
      </c>
      <c r="DN375" s="20">
        <v>3</v>
      </c>
      <c r="DO375" s="20">
        <v>3</v>
      </c>
      <c r="DP375" s="20">
        <v>15</v>
      </c>
      <c r="DQ375" s="20">
        <v>0</v>
      </c>
      <c r="DR375" s="20">
        <v>0</v>
      </c>
      <c r="DS375" s="20">
        <v>0</v>
      </c>
      <c r="DT375" s="20">
        <v>0</v>
      </c>
      <c r="DU375" s="20">
        <v>0</v>
      </c>
      <c r="DV375" s="37" cm="1">
        <f t="array" ref="DV375">IF(AND(DI375:DP375&lt;&gt;""),((DQ375*0.125)+(DR375*0.25)+(DS375*0.25)+(DT375*1)+(DU375*1))/DP375,"")</f>
        <v>0</v>
      </c>
      <c r="DW375" s="35">
        <v>45163</v>
      </c>
      <c r="DX375" s="35">
        <v>45169</v>
      </c>
      <c r="DY375" s="20" t="s">
        <v>492</v>
      </c>
      <c r="DZ375" s="35">
        <v>45170</v>
      </c>
      <c r="EA375" s="35" t="s">
        <v>232</v>
      </c>
      <c r="EB375" s="38">
        <v>45191</v>
      </c>
      <c r="EC375" s="35">
        <v>45283</v>
      </c>
      <c r="ED375" s="20" t="s">
        <v>228</v>
      </c>
      <c r="EE375" s="20" t="s">
        <v>247</v>
      </c>
      <c r="EF375" s="20">
        <v>241</v>
      </c>
      <c r="EG375" s="20">
        <v>3</v>
      </c>
      <c r="EH375" s="20">
        <v>3</v>
      </c>
      <c r="EI375" s="20">
        <v>9</v>
      </c>
      <c r="EJ375" s="20">
        <v>0</v>
      </c>
      <c r="EK375" s="20">
        <v>0</v>
      </c>
      <c r="EL375" s="20">
        <v>0</v>
      </c>
      <c r="EM375" s="20">
        <v>0</v>
      </c>
      <c r="EN375" s="20">
        <v>0</v>
      </c>
      <c r="EO375" s="20">
        <v>0</v>
      </c>
      <c r="EP375" s="20">
        <v>0</v>
      </c>
      <c r="EQ375" s="20">
        <v>0</v>
      </c>
      <c r="ER375" s="20">
        <v>0</v>
      </c>
      <c r="ES375" s="34">
        <f>IF(EI375&lt;&gt;"",((EJ375*0.125)+((EK375+EL375+EM375+EN375+EO375)*0.25)+((EP375+EQ375+ER375)*1))/EI375,"")</f>
        <v>0</v>
      </c>
      <c r="ET375" s="35">
        <v>45561</v>
      </c>
      <c r="EU375" s="20" t="s">
        <v>248</v>
      </c>
      <c r="EV375" s="20" t="s">
        <v>234</v>
      </c>
      <c r="EW375" s="20">
        <v>276</v>
      </c>
      <c r="EX375" s="20">
        <v>1</v>
      </c>
      <c r="EY375" s="20">
        <v>1</v>
      </c>
      <c r="EZ375" s="20">
        <v>25</v>
      </c>
      <c r="FA375" s="20">
        <v>0</v>
      </c>
      <c r="FB375" s="20">
        <v>0</v>
      </c>
      <c r="FC375" s="20">
        <v>0</v>
      </c>
      <c r="FD375" s="20">
        <v>0</v>
      </c>
      <c r="FE375" s="20">
        <v>0</v>
      </c>
      <c r="FF375" s="20">
        <v>0</v>
      </c>
      <c r="FG375" s="20">
        <v>0</v>
      </c>
      <c r="FH375" s="20">
        <v>0</v>
      </c>
      <c r="FI375" s="20">
        <v>0</v>
      </c>
      <c r="FJ375" s="34">
        <f>IF(EZ375&lt;&gt;"",((FA375*0.125)+((FB375+FC375+FD375+FE375+FF375)*0.25)+((FG375+FH375+FI375)*1))/EZ375,"")</f>
        <v>0</v>
      </c>
      <c r="FK375" s="39">
        <v>38.045878000000002</v>
      </c>
      <c r="FL375" s="39">
        <v>-84.496960000000001</v>
      </c>
      <c r="FM375" s="39">
        <v>37.684052576177869</v>
      </c>
      <c r="FN375" s="39">
        <v>38.407703423822134</v>
      </c>
      <c r="FO375" s="39">
        <v>-84.9564106297302</v>
      </c>
      <c r="FP375" s="39">
        <v>-84.037509370269802</v>
      </c>
      <c r="FQ375" s="39">
        <v>37.322227152355737</v>
      </c>
      <c r="FR375" s="39">
        <v>38.769528847644267</v>
      </c>
      <c r="FS375" s="39">
        <v>-85.415861259460414</v>
      </c>
      <c r="FT375" s="39">
        <v>-83.578058740539589</v>
      </c>
      <c r="FU375" s="35">
        <v>45712</v>
      </c>
      <c r="FV375" s="20" t="s">
        <v>248</v>
      </c>
      <c r="FW375" s="20" t="s">
        <v>247</v>
      </c>
      <c r="FX375" s="20">
        <v>262</v>
      </c>
      <c r="FY375" s="20">
        <v>1</v>
      </c>
      <c r="FZ375" s="20">
        <v>1</v>
      </c>
      <c r="GA375" s="20">
        <v>25</v>
      </c>
      <c r="GB375" s="20">
        <v>0</v>
      </c>
      <c r="GC375" s="20">
        <v>0</v>
      </c>
      <c r="GD375" s="20">
        <v>0</v>
      </c>
      <c r="GE375" s="20">
        <v>0</v>
      </c>
      <c r="GF375" s="20">
        <v>0</v>
      </c>
      <c r="GG375" s="20">
        <v>0</v>
      </c>
      <c r="GH375" s="20">
        <v>0</v>
      </c>
      <c r="GI375" s="20">
        <v>0</v>
      </c>
      <c r="GJ375" s="20">
        <v>0</v>
      </c>
      <c r="GK375" s="34">
        <f>IF(GA375&lt;&gt;"",((GB375*0.125)+((GC375+GD375+GE375+GF375+GG375)*0.25)+((GH375+GI375+GJ375)*1))/GA375,"")</f>
        <v>0</v>
      </c>
      <c r="GP375" s="20" t="s">
        <v>232</v>
      </c>
      <c r="HH375" s="34" t="str">
        <f>IF(GX375&lt;&gt;"",((GY375*0.125)+((GZ375+HA375+HB375+HC375+HD375)*0.25)+((HE375+HF375+HG375)*1))/GX375,"")</f>
        <v/>
      </c>
    </row>
    <row r="376" spans="1:216" ht="15" customHeight="1" x14ac:dyDescent="0.35">
      <c r="A376" s="11" t="s">
        <v>2506</v>
      </c>
      <c r="B376" s="12" t="s">
        <v>2507</v>
      </c>
      <c r="C376" s="13">
        <v>43009</v>
      </c>
      <c r="D376" s="13"/>
      <c r="E376" s="14" t="s">
        <v>214</v>
      </c>
      <c r="F376" s="15" t="s">
        <v>2508</v>
      </c>
      <c r="G376" s="15" t="s">
        <v>2509</v>
      </c>
      <c r="H376" s="14" t="s">
        <v>1504</v>
      </c>
      <c r="I376" s="16">
        <v>40353</v>
      </c>
      <c r="J376" s="17">
        <v>22358</v>
      </c>
      <c r="K376" s="18">
        <f ca="1">IF(A376&lt;&gt;"",RANDBETWEEN(1,2000)," ")</f>
        <v>1222</v>
      </c>
      <c r="L376" s="17" cm="1">
        <f t="array" ref="L376">IF(A376&lt;&gt;"",SUMPRODUCT(($E$2:$E$1303="Active") * (FK376 &gt;= $FM$2:$FM$1303) * (FK376 &lt;= $FN$2:$FN$1303) * (FL376 &gt;= $FO$2:$FO$1303) * (FL376 &lt;= $FP$2:$FP$1303)),"")</f>
        <v>2</v>
      </c>
      <c r="M376" s="17" cm="1">
        <f t="array" ref="M376">IF(A376&lt;&gt;"",SUMPRODUCT(($E$2:$E$1303="Active") * (FK376 &gt;= $FQ$2:$FQ$1303) * (FK376 &lt;= $FR$2:$FR$1303) * (FL376 &gt;= $FS$2:$FS$1303) * (FL376 &lt;= $FT$2:$FT$1303)),"")</f>
        <v>4</v>
      </c>
      <c r="N376" s="14" t="s">
        <v>287</v>
      </c>
      <c r="O376" s="14" t="s">
        <v>219</v>
      </c>
      <c r="P376" s="15" t="s">
        <v>2510</v>
      </c>
      <c r="Q376" s="14" t="s">
        <v>2511</v>
      </c>
      <c r="R376" s="15" t="s">
        <v>2512</v>
      </c>
      <c r="S376" s="14" t="s">
        <v>224</v>
      </c>
      <c r="T376" s="20" t="s">
        <v>224</v>
      </c>
      <c r="U376" s="21"/>
      <c r="V376" s="22"/>
      <c r="W376" s="22"/>
      <c r="X376" s="22"/>
      <c r="Y376" s="22"/>
      <c r="Z376" s="22"/>
      <c r="AA376" s="22" t="s">
        <v>363</v>
      </c>
      <c r="AB376" s="43">
        <v>45930.479166666664</v>
      </c>
      <c r="AC376" s="63">
        <v>45931</v>
      </c>
      <c r="AD376" s="25">
        <v>476</v>
      </c>
      <c r="AE376" s="25">
        <v>467</v>
      </c>
      <c r="AF376" s="26">
        <v>328</v>
      </c>
      <c r="AG376" s="20">
        <v>373</v>
      </c>
      <c r="AH376" s="22">
        <v>216</v>
      </c>
      <c r="AI376" s="26">
        <v>175</v>
      </c>
      <c r="AN376" s="27">
        <f>IF(COUNT(DV376,ES376,FJ376,GK376,HH376)&gt;0,AVERAGE(DV376,ES376,FJ376,GK376,HH376),"")</f>
        <v>0.13891941391941393</v>
      </c>
      <c r="AO376" s="28">
        <f>IF((E376&lt;&gt;""),COUNTA(AP376:BW376)+COUNTIF(T376,"No"),"")</f>
        <v>0</v>
      </c>
      <c r="AP376" s="29"/>
      <c r="AQ376" s="29"/>
      <c r="AR376" s="29"/>
      <c r="AS376" s="29"/>
      <c r="AT376" s="29"/>
      <c r="AU376" s="29"/>
      <c r="AV376" s="29"/>
      <c r="AW376" s="29"/>
      <c r="AX376" s="29"/>
      <c r="AY376" s="29"/>
      <c r="AZ376" s="29"/>
      <c r="BA376" s="29"/>
      <c r="BB376" s="29"/>
      <c r="BC376" s="29"/>
      <c r="BD376" s="29"/>
      <c r="BE376" s="29"/>
      <c r="BF376" s="29"/>
      <c r="BG376" s="29"/>
      <c r="BH376" s="29"/>
      <c r="BI376" s="29"/>
      <c r="BJ376" s="29"/>
      <c r="BK376" s="29"/>
      <c r="BL376" s="29"/>
      <c r="BM376" s="29"/>
      <c r="BN376" s="29"/>
      <c r="BO376" s="29"/>
      <c r="BP376" s="29"/>
      <c r="BQ376" s="29"/>
      <c r="BR376" s="29"/>
      <c r="BS376" s="29"/>
      <c r="BT376" s="29"/>
      <c r="BU376" s="29"/>
      <c r="BV376" s="29"/>
      <c r="BW376" s="29"/>
      <c r="BX376" s="30">
        <v>43818</v>
      </c>
      <c r="BY376" s="30">
        <v>43825</v>
      </c>
      <c r="BZ376" s="14" t="s">
        <v>226</v>
      </c>
      <c r="CA376" s="30">
        <v>43830</v>
      </c>
      <c r="CB376" s="14" t="s">
        <v>227</v>
      </c>
      <c r="CC376" s="31">
        <v>43909</v>
      </c>
      <c r="CD376" s="32" t="s">
        <v>364</v>
      </c>
      <c r="CE376" s="33" t="s">
        <v>380</v>
      </c>
      <c r="CF376" s="33" t="s">
        <v>321</v>
      </c>
      <c r="CG376" s="29">
        <v>183</v>
      </c>
      <c r="CH376" s="29">
        <v>2</v>
      </c>
      <c r="CI376" s="29">
        <v>2</v>
      </c>
      <c r="CJ376" s="29">
        <v>10</v>
      </c>
      <c r="CK376" s="29">
        <v>2</v>
      </c>
      <c r="CL376" s="29">
        <v>0</v>
      </c>
      <c r="CM376" s="29">
        <v>1</v>
      </c>
      <c r="CN376" s="34">
        <f>IF(CJ376&gt;0,((CK376*0.125)+(CL376*0.25)+(CM376*1))/CJ376,"")</f>
        <v>0.125</v>
      </c>
      <c r="CO376" s="35">
        <v>44482</v>
      </c>
      <c r="CP376" s="35">
        <v>44491</v>
      </c>
      <c r="CQ376" s="20" t="s">
        <v>507</v>
      </c>
      <c r="CR376" s="35">
        <v>44501</v>
      </c>
      <c r="CS376" s="20" t="s">
        <v>232</v>
      </c>
      <c r="CT376" s="35">
        <v>44498</v>
      </c>
      <c r="CU376" s="35">
        <v>44473</v>
      </c>
      <c r="CV376" s="11" t="s">
        <v>226</v>
      </c>
      <c r="CW376" s="20" t="s">
        <v>233</v>
      </c>
      <c r="CX376" s="11" t="s">
        <v>234</v>
      </c>
      <c r="CY376" s="20">
        <v>256</v>
      </c>
      <c r="CZ376" s="36">
        <v>3</v>
      </c>
      <c r="DA376" s="36">
        <v>3</v>
      </c>
      <c r="DB376" s="36">
        <v>13</v>
      </c>
      <c r="DC376" s="36">
        <v>0</v>
      </c>
      <c r="DD376" s="36">
        <v>1</v>
      </c>
      <c r="DE376" s="36">
        <v>1</v>
      </c>
      <c r="DF376" s="36">
        <v>0</v>
      </c>
      <c r="DG376" s="36">
        <v>1</v>
      </c>
      <c r="DH376" s="37">
        <f>IF(DB376&gt;0,((DC376*0.125)+(DD376*0.25)+(DE376*0.25)+(DF376*1)+(DG376*1))/DB376,"")</f>
        <v>0.11538461538461539</v>
      </c>
      <c r="DI376" s="35">
        <v>44805</v>
      </c>
      <c r="DJ376" s="20" t="s">
        <v>228</v>
      </c>
      <c r="DK376" s="20" t="s">
        <v>235</v>
      </c>
      <c r="DL376" s="20" t="s">
        <v>234</v>
      </c>
      <c r="DM376" s="20">
        <v>128</v>
      </c>
      <c r="DN376" s="20">
        <v>3</v>
      </c>
      <c r="DO376" s="20">
        <v>3</v>
      </c>
      <c r="DP376" s="20">
        <v>15</v>
      </c>
      <c r="DQ376" s="20">
        <v>0</v>
      </c>
      <c r="DR376" s="20">
        <v>0</v>
      </c>
      <c r="DS376" s="20">
        <v>1</v>
      </c>
      <c r="DT376" s="20">
        <v>0</v>
      </c>
      <c r="DU376" s="20">
        <v>2</v>
      </c>
      <c r="DV376" s="37" cm="1">
        <f t="array" ref="DV376">IF(AND(DI376:DP376&lt;&gt;""),((DQ376*0.125)+(DR376*0.25)+(DS376*0.25)+(DT376*1)+(DU376*1))/DP376,"")</f>
        <v>0.15</v>
      </c>
      <c r="DW376" s="35">
        <v>45163</v>
      </c>
      <c r="DX376" s="35">
        <v>45169</v>
      </c>
      <c r="DY376" s="20" t="s">
        <v>492</v>
      </c>
      <c r="DZ376" s="35">
        <v>45170</v>
      </c>
      <c r="EA376" s="35" t="s">
        <v>232</v>
      </c>
      <c r="EB376" s="38">
        <v>45191</v>
      </c>
      <c r="EC376" s="35">
        <v>45265</v>
      </c>
      <c r="ED376" s="20" t="s">
        <v>228</v>
      </c>
      <c r="EE376" s="20" t="s">
        <v>247</v>
      </c>
      <c r="EF376" s="20">
        <v>180</v>
      </c>
      <c r="EG376" s="20">
        <v>3</v>
      </c>
      <c r="EH376" s="20">
        <v>3</v>
      </c>
      <c r="EI376" s="20">
        <v>15</v>
      </c>
      <c r="EJ376" s="20">
        <v>0</v>
      </c>
      <c r="EK376" s="20">
        <v>1</v>
      </c>
      <c r="EL376" s="20">
        <v>0</v>
      </c>
      <c r="EM376" s="20">
        <v>1</v>
      </c>
      <c r="EN376" s="20">
        <v>0</v>
      </c>
      <c r="EO376" s="20">
        <v>0</v>
      </c>
      <c r="EP376" s="20">
        <v>0</v>
      </c>
      <c r="EQ376" s="20">
        <v>0</v>
      </c>
      <c r="ER376" s="20">
        <v>2</v>
      </c>
      <c r="ES376" s="34">
        <f>IF(EI376&lt;&gt;"",((EJ376*0.125)+((EK376+EL376+EM376+EN376+EO376)*0.25)+((EP376+EQ376+ER376)*1))/EI376,"")</f>
        <v>0.16666666666666666</v>
      </c>
      <c r="ET376" s="35">
        <v>45406</v>
      </c>
      <c r="EU376" s="20" t="s">
        <v>248</v>
      </c>
      <c r="EV376" s="20" t="s">
        <v>247</v>
      </c>
      <c r="EW376" s="20">
        <v>166</v>
      </c>
      <c r="EX376" s="20">
        <v>2</v>
      </c>
      <c r="EY376" s="20">
        <v>2</v>
      </c>
      <c r="EZ376" s="28">
        <v>13</v>
      </c>
      <c r="FA376" s="20">
        <v>0</v>
      </c>
      <c r="FB376" s="20">
        <v>0</v>
      </c>
      <c r="FC376" s="20">
        <v>0</v>
      </c>
      <c r="FD376" s="20">
        <v>1</v>
      </c>
      <c r="FE376" s="20">
        <v>0</v>
      </c>
      <c r="FF376" s="20">
        <v>0</v>
      </c>
      <c r="FG376" s="20">
        <v>0</v>
      </c>
      <c r="FH376" s="20">
        <v>1</v>
      </c>
      <c r="FI376" s="20">
        <v>0</v>
      </c>
      <c r="FJ376" s="34">
        <f>IF(EZ376&lt;&gt;"",((FA376*0.125)+((FB376+FC376+FD376+FE376+FF376)*0.25)+((FG376+FH376+FI376)*1))/EZ376,"")</f>
        <v>9.6153846153846159E-2</v>
      </c>
      <c r="FK376" s="39">
        <v>38.070543999999998</v>
      </c>
      <c r="FL376" s="39">
        <v>-83.934327999999994</v>
      </c>
      <c r="FM376" s="39">
        <v>37.708718576177866</v>
      </c>
      <c r="FN376" s="39">
        <v>38.432369423822131</v>
      </c>
      <c r="FO376" s="39">
        <v>-84.393933513971291</v>
      </c>
      <c r="FP376" s="39">
        <v>-83.474722486028696</v>
      </c>
      <c r="FQ376" s="39">
        <v>37.346893152355733</v>
      </c>
      <c r="FR376" s="39">
        <v>38.794194847644263</v>
      </c>
      <c r="FS376" s="39">
        <v>-84.853539027942588</v>
      </c>
      <c r="FT376" s="39">
        <v>-83.015116972057399</v>
      </c>
      <c r="FU376" s="35">
        <v>45889</v>
      </c>
      <c r="FV376" s="20" t="s">
        <v>248</v>
      </c>
      <c r="FW376" s="20" t="s">
        <v>355</v>
      </c>
      <c r="FX376" s="20">
        <v>93</v>
      </c>
      <c r="FY376" s="20">
        <v>2</v>
      </c>
      <c r="FZ376" s="20">
        <v>2</v>
      </c>
      <c r="GA376" s="20">
        <v>7</v>
      </c>
      <c r="GB376" s="20">
        <v>0</v>
      </c>
      <c r="GC376" s="20">
        <v>0</v>
      </c>
      <c r="GD376" s="20">
        <v>0</v>
      </c>
      <c r="GE376" s="20">
        <v>0</v>
      </c>
      <c r="GF376" s="20">
        <v>0</v>
      </c>
      <c r="GG376" s="20">
        <v>0</v>
      </c>
      <c r="GH376" s="20">
        <v>0</v>
      </c>
      <c r="GI376" s="20">
        <v>0</v>
      </c>
      <c r="GJ376" s="20">
        <v>1</v>
      </c>
      <c r="GK376" s="34">
        <f>IF(GA376&lt;&gt;"",((GB376*0.125)+((GC376+GD376+GE376+GF376+GG376)*0.25)+((GH376+GI376+GJ376)*1))/GA376,"")</f>
        <v>0.14285714285714285</v>
      </c>
      <c r="GP376" s="20" t="s">
        <v>232</v>
      </c>
      <c r="HH376" s="34" t="str">
        <f>IF(GX376&lt;&gt;"",((GY376*0.125)+((GZ376+HA376+HB376+HC376+HD376)*0.25)+((HE376+HF376+HG376)*1))/GX376,"")</f>
        <v/>
      </c>
    </row>
    <row r="377" spans="1:216" ht="15" customHeight="1" x14ac:dyDescent="0.35">
      <c r="A377" s="11" t="s">
        <v>2513</v>
      </c>
      <c r="B377" s="12" t="s">
        <v>2514</v>
      </c>
      <c r="C377" s="13">
        <v>43009</v>
      </c>
      <c r="D377" s="13"/>
      <c r="E377" s="14" t="s">
        <v>214</v>
      </c>
      <c r="F377" s="15" t="s">
        <v>2515</v>
      </c>
      <c r="G377" s="15" t="s">
        <v>2516</v>
      </c>
      <c r="H377" s="14" t="s">
        <v>1504</v>
      </c>
      <c r="I377" s="16">
        <v>42501</v>
      </c>
      <c r="J377" s="17">
        <v>18047</v>
      </c>
      <c r="K377" s="18">
        <f ca="1">IF(A377&lt;&gt;"",RANDBETWEEN(1,2000)," ")</f>
        <v>1491</v>
      </c>
      <c r="L377" s="17" cm="1">
        <f t="array" ref="L377">IF(A377&lt;&gt;"",SUMPRODUCT(($E$2:$E$1303="Active") * (FK377 &gt;= $FM$2:$FM$1303) * (FK377 &lt;= $FN$2:$FN$1303) * (FL377 &gt;= $FO$2:$FO$1303) * (FL377 &lt;= $FP$2:$FP$1303)),"")</f>
        <v>1</v>
      </c>
      <c r="M377" s="17" cm="1">
        <f t="array" ref="M377">IF(A377&lt;&gt;"",SUMPRODUCT(($E$2:$E$1303="Active") * (FK377 &gt;= $FQ$2:$FQ$1303) * (FK377 &lt;= $FR$2:$FR$1303) * (FL377 &gt;= $FS$2:$FS$1303) * (FL377 &lt;= $FT$2:$FT$1303)),"")</f>
        <v>2</v>
      </c>
      <c r="N377" s="14" t="s">
        <v>218</v>
      </c>
      <c r="O377" s="14" t="s">
        <v>219</v>
      </c>
      <c r="P377" s="15" t="s">
        <v>2517</v>
      </c>
      <c r="Q377" s="14" t="s">
        <v>2518</v>
      </c>
      <c r="R377" s="15" t="s">
        <v>2519</v>
      </c>
      <c r="S377" s="14" t="s">
        <v>223</v>
      </c>
      <c r="T377" s="20" t="s">
        <v>224</v>
      </c>
      <c r="U377" s="21"/>
      <c r="V377" s="22"/>
      <c r="W377" s="22"/>
      <c r="X377" s="22"/>
      <c r="Y377" s="22"/>
      <c r="Z377" s="22"/>
      <c r="AA377" s="22" t="s">
        <v>363</v>
      </c>
      <c r="AB377" s="43">
        <v>45999.479166666664</v>
      </c>
      <c r="AC377" s="63">
        <v>45931</v>
      </c>
      <c r="AD377" s="25">
        <v>47</v>
      </c>
      <c r="AE377" s="25">
        <v>76</v>
      </c>
      <c r="AF377" s="26">
        <v>109</v>
      </c>
      <c r="AG377" s="20">
        <v>116</v>
      </c>
      <c r="AH377" s="22">
        <v>166</v>
      </c>
      <c r="AI377" s="26">
        <v>130</v>
      </c>
      <c r="AN377" s="27">
        <f>IF(COUNT(DV377,ES377,FJ377,GK377,HH377)&gt;0,AVERAGE(DV377,ES377,FJ377,GK377,HH377),"")</f>
        <v>6.7857142857142866E-2</v>
      </c>
      <c r="AO377" s="28">
        <f>IF((E377&lt;&gt;""),COUNTA(AP377:BW377)+COUNTIF(T377,"No"),"")</f>
        <v>0</v>
      </c>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c r="BO377" s="29"/>
      <c r="BP377" s="29"/>
      <c r="BQ377" s="29"/>
      <c r="BR377" s="29"/>
      <c r="BS377" s="29"/>
      <c r="BT377" s="29"/>
      <c r="BU377" s="29"/>
      <c r="BV377" s="29"/>
      <c r="BW377" s="29"/>
      <c r="BX377" s="30">
        <v>43819</v>
      </c>
      <c r="BY377" s="30">
        <v>43825</v>
      </c>
      <c r="BZ377" s="14" t="s">
        <v>228</v>
      </c>
      <c r="CA377" s="30">
        <v>43901</v>
      </c>
      <c r="CB377" s="14" t="s">
        <v>227</v>
      </c>
      <c r="CC377" s="31">
        <v>44053</v>
      </c>
      <c r="CD377" s="32" t="s">
        <v>228</v>
      </c>
      <c r="CE377" s="33" t="s">
        <v>256</v>
      </c>
      <c r="CF377" s="33" t="s">
        <v>257</v>
      </c>
      <c r="CG377" s="29">
        <v>21</v>
      </c>
      <c r="CH377" s="29">
        <v>1</v>
      </c>
      <c r="CI377" s="29">
        <v>1</v>
      </c>
      <c r="CJ377" s="29">
        <v>5</v>
      </c>
      <c r="CK377" s="29">
        <v>0</v>
      </c>
      <c r="CL377" s="29">
        <v>0</v>
      </c>
      <c r="CM377" s="29">
        <v>0</v>
      </c>
      <c r="CN377" s="34">
        <f>IF(CJ377&gt;0,((CK377*0.125)+(CL377*0.25)+(CM377*1))/CJ377,"")</f>
        <v>0</v>
      </c>
      <c r="CO377" s="35">
        <v>44482</v>
      </c>
      <c r="CP377" s="35">
        <v>44491</v>
      </c>
      <c r="CQ377" s="20" t="s">
        <v>507</v>
      </c>
      <c r="CR377" s="35">
        <v>44501</v>
      </c>
      <c r="CS377" s="20" t="s">
        <v>232</v>
      </c>
      <c r="CT377" s="35">
        <v>44498</v>
      </c>
      <c r="CU377" s="35">
        <v>44539</v>
      </c>
      <c r="CV377" s="11" t="s">
        <v>228</v>
      </c>
      <c r="CW377" s="20" t="s">
        <v>233</v>
      </c>
      <c r="CX377" s="11" t="s">
        <v>234</v>
      </c>
      <c r="CY377" s="20">
        <v>35</v>
      </c>
      <c r="CZ377" s="36">
        <v>1</v>
      </c>
      <c r="DA377" s="36">
        <v>1</v>
      </c>
      <c r="DB377" s="36">
        <v>5</v>
      </c>
      <c r="DC377" s="36">
        <v>0</v>
      </c>
      <c r="DD377" s="36">
        <v>0</v>
      </c>
      <c r="DE377" s="36">
        <v>0</v>
      </c>
      <c r="DF377" s="36">
        <v>0</v>
      </c>
      <c r="DG377" s="36">
        <v>1</v>
      </c>
      <c r="DH377" s="37">
        <f>IF(DB377&gt;0,((DC377*0.125)+(DD377*0.25)+(DE377*0.25)+(DF377*1)+(DG377*1))/DB377,"")</f>
        <v>0.2</v>
      </c>
      <c r="DI377" s="35">
        <v>44774</v>
      </c>
      <c r="DJ377" s="20" t="s">
        <v>228</v>
      </c>
      <c r="DK377" s="20" t="s">
        <v>235</v>
      </c>
      <c r="DL377" s="20" t="s">
        <v>234</v>
      </c>
      <c r="DM377" s="20">
        <v>61</v>
      </c>
      <c r="DN377" s="20">
        <v>2</v>
      </c>
      <c r="DO377" s="20">
        <v>2</v>
      </c>
      <c r="DP377" s="20">
        <v>6</v>
      </c>
      <c r="DQ377" s="20">
        <v>0</v>
      </c>
      <c r="DR377" s="20">
        <v>0</v>
      </c>
      <c r="DS377" s="20">
        <v>0</v>
      </c>
      <c r="DT377" s="20">
        <v>0</v>
      </c>
      <c r="DU377" s="20">
        <v>0</v>
      </c>
      <c r="DV377" s="37" cm="1">
        <f t="array" ref="DV377">IF(AND(DI377:DP377&lt;&gt;""),((DQ377*0.125)+(DR377*0.25)+(DS377*0.25)+(DT377*1)+(DU377*1))/DP377,"")</f>
        <v>0</v>
      </c>
      <c r="DW377" s="35">
        <v>45163</v>
      </c>
      <c r="DX377" s="35">
        <v>45168</v>
      </c>
      <c r="DY377" s="20" t="s">
        <v>492</v>
      </c>
      <c r="DZ377" s="35">
        <v>45170</v>
      </c>
      <c r="EA377" s="35" t="s">
        <v>232</v>
      </c>
      <c r="EB377" s="38">
        <v>45191</v>
      </c>
      <c r="EC377" s="35">
        <v>45290</v>
      </c>
      <c r="ED377" s="20" t="s">
        <v>228</v>
      </c>
      <c r="EE377" s="20" t="s">
        <v>247</v>
      </c>
      <c r="EF377" s="20">
        <v>40</v>
      </c>
      <c r="EG377" s="20">
        <v>1</v>
      </c>
      <c r="EH377" s="20">
        <v>1</v>
      </c>
      <c r="EI377" s="20">
        <v>5</v>
      </c>
      <c r="EJ377" s="20">
        <v>0</v>
      </c>
      <c r="EK377" s="20">
        <v>0</v>
      </c>
      <c r="EL377" s="20">
        <v>0</v>
      </c>
      <c r="EM377" s="20">
        <v>0</v>
      </c>
      <c r="EN377" s="20">
        <v>0</v>
      </c>
      <c r="EO377" s="20">
        <v>0</v>
      </c>
      <c r="EP377" s="20">
        <v>0</v>
      </c>
      <c r="EQ377" s="20">
        <v>0</v>
      </c>
      <c r="ER377" s="20">
        <v>1</v>
      </c>
      <c r="ES377" s="34">
        <f>IF(EI377&lt;&gt;"",((EJ377*0.125)+((EK377+EL377+EM377+EN377+EO377)*0.25)+((EP377+EQ377+ER377)*1))/EI377,"")</f>
        <v>0.2</v>
      </c>
      <c r="ET377" s="35">
        <v>45387</v>
      </c>
      <c r="EU377" s="20" t="s">
        <v>228</v>
      </c>
      <c r="EV377" s="20" t="s">
        <v>247</v>
      </c>
      <c r="EW377" s="20">
        <v>37</v>
      </c>
      <c r="EX377" s="20">
        <v>2</v>
      </c>
      <c r="EY377" s="20">
        <v>2</v>
      </c>
      <c r="EZ377" s="28">
        <v>5</v>
      </c>
      <c r="FA377" s="20">
        <v>0</v>
      </c>
      <c r="FB377" s="20">
        <v>0</v>
      </c>
      <c r="FC377" s="20">
        <v>0</v>
      </c>
      <c r="FD377" s="20">
        <v>0</v>
      </c>
      <c r="FE377" s="20">
        <v>0</v>
      </c>
      <c r="FF377" s="20">
        <v>0</v>
      </c>
      <c r="FG377" s="20">
        <v>0</v>
      </c>
      <c r="FH377" s="20">
        <v>0</v>
      </c>
      <c r="FI377" s="20">
        <v>0</v>
      </c>
      <c r="FJ377" s="34">
        <f>IF(EZ377&lt;&gt;"",((FA377*0.125)+((FB377+FC377+FD377+FE377+FF377)*0.25)+((FG377+FH377+FI377)*1))/EZ377,"")</f>
        <v>0</v>
      </c>
      <c r="FK377" s="39">
        <v>37.055438000000002</v>
      </c>
      <c r="FL377" s="39">
        <v>-84.439044999999993</v>
      </c>
      <c r="FM377" s="39">
        <v>36.69361257617787</v>
      </c>
      <c r="FN377" s="39">
        <v>37.417263423822135</v>
      </c>
      <c r="FO377" s="39">
        <v>-84.892430299906394</v>
      </c>
      <c r="FP377" s="39">
        <v>-83.985659700093592</v>
      </c>
      <c r="FQ377" s="39">
        <v>36.331787152355737</v>
      </c>
      <c r="FR377" s="39">
        <v>37.779088847644267</v>
      </c>
      <c r="FS377" s="39">
        <v>-85.345815599812795</v>
      </c>
      <c r="FT377" s="39">
        <v>-83.532274400187191</v>
      </c>
      <c r="FU377" s="35">
        <v>45909</v>
      </c>
      <c r="FV377" s="20" t="s">
        <v>248</v>
      </c>
      <c r="FW377" s="20" t="s">
        <v>295</v>
      </c>
      <c r="FX377" s="20">
        <v>82</v>
      </c>
      <c r="FY377" s="20">
        <v>2</v>
      </c>
      <c r="FZ377" s="20">
        <v>2</v>
      </c>
      <c r="GA377" s="20">
        <v>7</v>
      </c>
      <c r="GB377" s="20">
        <v>0</v>
      </c>
      <c r="GC377" s="20">
        <v>0</v>
      </c>
      <c r="GD377" s="20">
        <v>1</v>
      </c>
      <c r="GE377" s="20">
        <v>1</v>
      </c>
      <c r="GF377" s="20">
        <v>0</v>
      </c>
      <c r="GG377" s="20">
        <v>0</v>
      </c>
      <c r="GH377" s="20">
        <v>0</v>
      </c>
      <c r="GI377" s="20">
        <v>0</v>
      </c>
      <c r="GJ377" s="20">
        <v>0</v>
      </c>
      <c r="GK377" s="34">
        <f>IF(GA377&lt;&gt;"",((GB377*0.125)+((GC377+GD377+GE377+GF377+GG377)*0.25)+((GH377+GI377+GJ377)*1))/GA377,"")</f>
        <v>7.1428571428571425E-2</v>
      </c>
      <c r="GP377" s="20" t="s">
        <v>232</v>
      </c>
      <c r="HH377" s="34" t="str">
        <f>IF(GX377&lt;&gt;"",((GY377*0.125)+((GZ377+HA377+HB377+HC377+HD377)*0.25)+((HE377+HF377+HG377)*1))/GX377,"")</f>
        <v/>
      </c>
    </row>
    <row r="378" spans="1:216" ht="15" customHeight="1" x14ac:dyDescent="0.35">
      <c r="A378" s="11" t="s">
        <v>2520</v>
      </c>
      <c r="B378" s="12" t="s">
        <v>2521</v>
      </c>
      <c r="C378" s="13">
        <v>44306</v>
      </c>
      <c r="D378" s="13"/>
      <c r="E378" s="11" t="s">
        <v>214</v>
      </c>
      <c r="F378" s="19" t="s">
        <v>2522</v>
      </c>
      <c r="G378" s="19" t="s">
        <v>2523</v>
      </c>
      <c r="H378" s="11" t="s">
        <v>1504</v>
      </c>
      <c r="I378" s="42">
        <v>42431</v>
      </c>
      <c r="J378" s="17">
        <v>26566</v>
      </c>
      <c r="K378" s="18">
        <f ca="1">IF(A378&lt;&gt;"",RANDBETWEEN(1,2000)," ")</f>
        <v>1898</v>
      </c>
      <c r="L378" s="17" cm="1">
        <f t="array" ref="L378">IF(A378&lt;&gt;"",SUMPRODUCT(($E$2:$E$1303="Active") * (FK378 &gt;= $FM$2:$FM$1303) * (FK378 &lt;= $FN$2:$FN$1303) * (FL378 &gt;= $FO$2:$FO$1303) * (FL378 &lt;= $FP$2:$FP$1303)),"")</f>
        <v>1</v>
      </c>
      <c r="M378" s="17" cm="1">
        <f t="array" ref="M378">IF(A378&lt;&gt;"",SUMPRODUCT(($E$2:$E$1303="Active") * (FK378 &gt;= $FQ$2:$FQ$1303) * (FK378 &lt;= $FR$2:$FR$1303) * (FL378 &gt;= $FS$2:$FS$1303) * (FL378 &lt;= $FT$2:$FT$1303)),"")</f>
        <v>1</v>
      </c>
      <c r="N378" s="11" t="s">
        <v>218</v>
      </c>
      <c r="O378" s="14" t="s">
        <v>219</v>
      </c>
      <c r="P378" s="19" t="s">
        <v>2524</v>
      </c>
      <c r="Q378" s="11" t="s">
        <v>2525</v>
      </c>
      <c r="R378" s="19" t="s">
        <v>2526</v>
      </c>
      <c r="S378" s="11" t="s">
        <v>223</v>
      </c>
      <c r="T378" s="20" t="s">
        <v>224</v>
      </c>
      <c r="U378" s="21"/>
      <c r="V378" s="22"/>
      <c r="W378" s="22"/>
      <c r="X378" s="22"/>
      <c r="Y378" s="22"/>
      <c r="Z378" s="22"/>
      <c r="AA378" s="22" t="s">
        <v>363</v>
      </c>
      <c r="AB378" s="43">
        <v>46008.416666666664</v>
      </c>
      <c r="AC378" s="63">
        <v>45931</v>
      </c>
      <c r="AD378" s="25">
        <v>0</v>
      </c>
      <c r="AE378" s="25">
        <v>82</v>
      </c>
      <c r="AF378" s="26">
        <v>174</v>
      </c>
      <c r="AG378" s="20">
        <v>218</v>
      </c>
      <c r="AH378" s="22">
        <v>258</v>
      </c>
      <c r="AI378" s="26">
        <v>286</v>
      </c>
      <c r="AN378" s="27">
        <f>IF(COUNT(DV378,ES378,FJ378,GK378,HH378)&gt;0,AVERAGE(DV378,ES378,FJ378,GK378,HH378),"")</f>
        <v>0.13333333333333333</v>
      </c>
      <c r="AO378" s="28">
        <f>IF((E378&lt;&gt;""),COUNTA(AP378:BW378)+COUNTIF(T378,"No"),"")</f>
        <v>0</v>
      </c>
      <c r="CN378" s="34" t="str">
        <f>IF(CJ378&gt;0,((CK378*0.125)+(CL378*0.25)+(CM378*1))/CJ378,"")</f>
        <v/>
      </c>
      <c r="CO378" s="35">
        <v>44629</v>
      </c>
      <c r="CP378" s="35">
        <v>44671</v>
      </c>
      <c r="CQ378" s="20" t="s">
        <v>237</v>
      </c>
      <c r="CR378" s="47">
        <v>44671</v>
      </c>
      <c r="CS378" s="20" t="s">
        <v>232</v>
      </c>
      <c r="CT378" s="35">
        <v>44673</v>
      </c>
      <c r="CV378" s="11" t="s">
        <v>228</v>
      </c>
      <c r="CW378" s="20" t="s">
        <v>233</v>
      </c>
      <c r="CX378" s="11" t="s">
        <v>234</v>
      </c>
      <c r="CY378" s="20">
        <v>0</v>
      </c>
      <c r="CZ378" s="36">
        <v>0</v>
      </c>
      <c r="DA378" s="36">
        <v>0</v>
      </c>
      <c r="DB378" s="36">
        <v>0</v>
      </c>
      <c r="DC378" s="36">
        <v>0</v>
      </c>
      <c r="DD378" s="36">
        <v>0</v>
      </c>
      <c r="DE378" s="36">
        <v>0</v>
      </c>
      <c r="DF378" s="36">
        <v>0</v>
      </c>
      <c r="DG378" s="36">
        <v>0</v>
      </c>
      <c r="DJ378" s="20" t="s">
        <v>248</v>
      </c>
      <c r="DK378" s="20" t="s">
        <v>235</v>
      </c>
      <c r="DL378" s="20" t="s">
        <v>234</v>
      </c>
      <c r="DM378" s="20">
        <v>0</v>
      </c>
      <c r="DN378" s="20">
        <v>0</v>
      </c>
      <c r="DO378" s="20">
        <v>0</v>
      </c>
      <c r="DP378" s="20">
        <v>0</v>
      </c>
      <c r="DQ378" s="20">
        <v>0</v>
      </c>
      <c r="DR378" s="20">
        <v>0</v>
      </c>
      <c r="DS378" s="20">
        <v>0</v>
      </c>
      <c r="DT378" s="20">
        <v>0</v>
      </c>
      <c r="DU378" s="20">
        <v>0</v>
      </c>
      <c r="DW378" s="35">
        <v>45063</v>
      </c>
      <c r="DX378" s="35">
        <v>45069</v>
      </c>
      <c r="DY378" s="20" t="s">
        <v>237</v>
      </c>
      <c r="DZ378" s="35">
        <v>45069</v>
      </c>
      <c r="EA378" s="35" t="s">
        <v>232</v>
      </c>
      <c r="EB378" s="38">
        <v>45072</v>
      </c>
      <c r="EC378" s="35">
        <v>45290</v>
      </c>
      <c r="ED378" s="20" t="s">
        <v>228</v>
      </c>
      <c r="EE378" s="20" t="s">
        <v>247</v>
      </c>
      <c r="EF378" s="20">
        <v>82</v>
      </c>
      <c r="EG378" s="20">
        <v>2</v>
      </c>
      <c r="EH378" s="20">
        <v>2</v>
      </c>
      <c r="EI378" s="20">
        <v>10</v>
      </c>
      <c r="EJ378" s="20">
        <v>0</v>
      </c>
      <c r="EK378" s="20">
        <v>0</v>
      </c>
      <c r="EL378" s="20">
        <v>0</v>
      </c>
      <c r="EM378" s="20">
        <v>0</v>
      </c>
      <c r="EN378" s="20">
        <v>0</v>
      </c>
      <c r="EO378" s="20">
        <v>0</v>
      </c>
      <c r="EP378" s="20">
        <v>0</v>
      </c>
      <c r="EQ378" s="20">
        <v>3</v>
      </c>
      <c r="ER378" s="20">
        <v>1</v>
      </c>
      <c r="ES378" s="46">
        <f>IF(EI378&lt;&gt;"",((EJ378*0.125)+((EK378+EL378+EM378+EN378+EO378)*0.25)+((EP378+EQ378+ER378)*1))/EI378,"")</f>
        <v>0.4</v>
      </c>
      <c r="ET378" s="35">
        <v>45338</v>
      </c>
      <c r="EU378" s="20" t="s">
        <v>248</v>
      </c>
      <c r="EV378" s="20" t="s">
        <v>247</v>
      </c>
      <c r="EW378" s="20">
        <v>90</v>
      </c>
      <c r="EX378" s="20">
        <v>2</v>
      </c>
      <c r="EY378" s="20">
        <v>2</v>
      </c>
      <c r="EZ378" s="28">
        <v>7</v>
      </c>
      <c r="FA378" s="20">
        <v>0</v>
      </c>
      <c r="FB378" s="20">
        <v>0</v>
      </c>
      <c r="FC378" s="20">
        <v>0</v>
      </c>
      <c r="FD378" s="20">
        <v>0</v>
      </c>
      <c r="FE378" s="20">
        <v>0</v>
      </c>
      <c r="FF378" s="20">
        <v>0</v>
      </c>
      <c r="FG378" s="20">
        <v>0</v>
      </c>
      <c r="FH378" s="20">
        <v>0</v>
      </c>
      <c r="FI378" s="20">
        <v>0</v>
      </c>
      <c r="FJ378" s="34">
        <f>IF(EZ378&lt;&gt;"",((FA378*0.125)+((FB378+FC378+FD378+FE378+FF378)*0.25)+((FG378+FH378+FI378)*1))/EZ378,"")</f>
        <v>0</v>
      </c>
      <c r="FK378" s="39">
        <v>37.332898</v>
      </c>
      <c r="FL378" s="39">
        <v>-87.472273999999999</v>
      </c>
      <c r="FM378" s="39">
        <v>36.971072576177868</v>
      </c>
      <c r="FN378" s="39">
        <v>37.694723423822133</v>
      </c>
      <c r="FO378" s="39">
        <v>-87.927328538405135</v>
      </c>
      <c r="FP378" s="39">
        <v>-87.017219461594863</v>
      </c>
      <c r="FQ378" s="39">
        <v>36.609247152355735</v>
      </c>
      <c r="FR378" s="39">
        <v>38.056548847644265</v>
      </c>
      <c r="FS378" s="39">
        <v>-88.382383076810271</v>
      </c>
      <c r="FT378" s="39">
        <v>-86.562164923189727</v>
      </c>
      <c r="FU378" s="35">
        <v>45768</v>
      </c>
      <c r="FV378" s="20" t="s">
        <v>248</v>
      </c>
      <c r="FW378" s="20" t="s">
        <v>258</v>
      </c>
      <c r="FX378" s="20">
        <v>114</v>
      </c>
      <c r="FY378" s="20">
        <v>2</v>
      </c>
      <c r="FZ378" s="20">
        <v>2</v>
      </c>
      <c r="GA378" s="20">
        <v>10</v>
      </c>
      <c r="GB378" s="20">
        <v>0</v>
      </c>
      <c r="GC378" s="20">
        <v>0</v>
      </c>
      <c r="GD378" s="20">
        <v>0</v>
      </c>
      <c r="GE378" s="20">
        <v>0</v>
      </c>
      <c r="GF378" s="20">
        <v>0</v>
      </c>
      <c r="GG378" s="20">
        <v>0</v>
      </c>
      <c r="GH378" s="20">
        <v>0</v>
      </c>
      <c r="GI378" s="20">
        <v>0</v>
      </c>
      <c r="GJ378" s="20">
        <v>0</v>
      </c>
      <c r="GK378" s="34">
        <f>IF(GA378&lt;&gt;"",((GB378*0.125)+((GC378+GD378+GE378+GF378+GG378)*0.25)+((GH378+GI378+GJ378)*1))/GA378,"")</f>
        <v>0</v>
      </c>
      <c r="GP378" s="20" t="s">
        <v>232</v>
      </c>
      <c r="HH378" s="34" t="str">
        <f>IF(GX378&lt;&gt;"",((GY378*0.125)+((GZ378+HA378+HB378+HC378+HD378)*0.25)+((HE378+HF378+HG378)*1))/GX378,"")</f>
        <v/>
      </c>
    </row>
    <row r="379" spans="1:216" ht="15" customHeight="1" x14ac:dyDescent="0.35">
      <c r="A379" s="11" t="s">
        <v>2527</v>
      </c>
      <c r="B379" s="12" t="s">
        <v>2528</v>
      </c>
      <c r="C379" s="40">
        <v>45996</v>
      </c>
      <c r="E379" s="11" t="s">
        <v>214</v>
      </c>
      <c r="F379" s="19" t="s">
        <v>2529</v>
      </c>
      <c r="G379" s="19" t="s">
        <v>2530</v>
      </c>
      <c r="H379" s="11" t="s">
        <v>1504</v>
      </c>
      <c r="I379" s="42">
        <v>42701</v>
      </c>
      <c r="J379" s="17">
        <v>52731</v>
      </c>
      <c r="K379" s="18">
        <f ca="1">IF(A379&lt;&gt;"",RANDBETWEEN(1,2000)," ")</f>
        <v>1002</v>
      </c>
      <c r="L379" s="17" cm="1">
        <f t="array" ref="L379">IF(A379&lt;&gt;"",SUMPRODUCT(($E$2:$E$1303="Active") * (FK379 &gt;= $FM$2:$FM$1303) * (FK379 &lt;= $FN$2:$FN$1303) * (FL379 &gt;= $FO$2:$FO$1303) * (FL379 &lt;= $FP$2:$FP$1303)),"")</f>
        <v>1</v>
      </c>
      <c r="M379" s="17" cm="1">
        <f t="array" ref="M379">IF(A379&lt;&gt;"",SUMPRODUCT(($E$2:$E$1303="Active") * (FK379 &gt;= $FQ$2:$FQ$1303) * (FK379 &lt;= $FR$2:$FR$1303) * (FL379 &gt;= $FS$2:$FS$1303) * (FL379 &lt;= $FT$2:$FT$1303)),"")</f>
        <v>3</v>
      </c>
      <c r="N379" s="11" t="s">
        <v>218</v>
      </c>
      <c r="O379" s="11" t="s">
        <v>242</v>
      </c>
      <c r="P379" s="19" t="s">
        <v>2531</v>
      </c>
      <c r="Q379" s="11" t="s">
        <v>2532</v>
      </c>
      <c r="R379" s="15" t="s">
        <v>2533</v>
      </c>
      <c r="S379" s="11" t="s">
        <v>223</v>
      </c>
      <c r="T379" s="20" t="s">
        <v>224</v>
      </c>
      <c r="AA379" s="48" t="s">
        <v>274</v>
      </c>
      <c r="AI379" s="26">
        <v>0</v>
      </c>
      <c r="AN379" s="27" t="str">
        <f>IF(COUNT(DV379,ES379,FJ379,GK379,HH379)&gt;0,AVERAGE(DV379,ES379,FJ379,GK379,HH379),"")</f>
        <v/>
      </c>
      <c r="AO379" s="28">
        <f>IF((E379&lt;&gt;""),COUNTA(AP379:BW379)+COUNTIF(T379,"No"),"")</f>
        <v>0</v>
      </c>
      <c r="CB379" s="14"/>
      <c r="FK379" s="54">
        <v>37.690269999999998</v>
      </c>
      <c r="FL379" s="54">
        <v>-85.865194000000002</v>
      </c>
      <c r="FM379" s="54">
        <v>37.328444576177901</v>
      </c>
      <c r="FN379" s="54">
        <v>38.052095423822102</v>
      </c>
      <c r="FO379" s="54">
        <v>-86.322432605532398</v>
      </c>
      <c r="FP379" s="54">
        <v>-85.407955394467606</v>
      </c>
      <c r="FQ379" s="54">
        <v>36.966619152355698</v>
      </c>
      <c r="FR379" s="54">
        <v>38.413920847644299</v>
      </c>
      <c r="FS379" s="54">
        <v>-86.779671211064795</v>
      </c>
      <c r="FT379" s="54">
        <v>-84.950716788935196</v>
      </c>
      <c r="GK379" s="34" t="str">
        <f>IF(GA379&lt;&gt;"",((GB379*0.125)+((GC379+GD379+GE379+GF379+GG379)*0.25)+((GH379+GI379+GJ379)*1))/GA379,"")</f>
        <v/>
      </c>
      <c r="GP379" s="20" t="s">
        <v>232</v>
      </c>
      <c r="HH379" s="34" t="str">
        <f>IF(GX379&lt;&gt;"",((GY379*0.125)+((GZ379+HA379+HB379+HC379+HD379)*0.25)+((HE379+HF379+HG379)*1))/GX379,"")</f>
        <v/>
      </c>
    </row>
    <row r="380" spans="1:216" ht="15" customHeight="1" x14ac:dyDescent="0.35">
      <c r="A380" s="11" t="s">
        <v>1500</v>
      </c>
      <c r="B380" s="12" t="s">
        <v>1501</v>
      </c>
      <c r="C380" s="40">
        <v>45849</v>
      </c>
      <c r="D380" s="43">
        <v>45938</v>
      </c>
      <c r="E380" s="11" t="s">
        <v>214</v>
      </c>
      <c r="F380" s="19" t="s">
        <v>2534</v>
      </c>
      <c r="G380" s="19" t="s">
        <v>1503</v>
      </c>
      <c r="H380" s="11" t="s">
        <v>1504</v>
      </c>
      <c r="I380" s="42">
        <v>40510</v>
      </c>
      <c r="J380" s="17">
        <v>1562</v>
      </c>
      <c r="K380" s="18">
        <f ca="1">IF(A380&lt;&gt;"",RANDBETWEEN(1,2000)," ")</f>
        <v>1089</v>
      </c>
      <c r="L380" s="17" cm="1">
        <f t="array" ref="L380">IF(A380&lt;&gt;"",SUMPRODUCT(($E$2:$E$1303="Active") * (FK380 &gt;= $FM$2:$FM$1303) * (FK380 &lt;= $FN$2:$FN$1303) * (FL380 &gt;= $FO$2:$FO$1303) * (FL380 &lt;= $FP$2:$FP$1303)),"")</f>
        <v>3</v>
      </c>
      <c r="M380" s="17" cm="1">
        <f t="array" ref="M380">IF(A380&lt;&gt;"",SUMPRODUCT(($E$2:$E$1303="Active") * (FK380 &gt;= $FQ$2:$FQ$1303) * (FK380 &lt;= $FR$2:$FR$1303) * (FL380 &gt;= $FS$2:$FS$1303) * (FL380 &lt;= $FT$2:$FT$1303)),"")</f>
        <v>4</v>
      </c>
      <c r="N380" s="11" t="s">
        <v>287</v>
      </c>
      <c r="O380" s="11" t="s">
        <v>219</v>
      </c>
      <c r="P380" s="19" t="s">
        <v>1505</v>
      </c>
      <c r="Q380" s="11" t="s">
        <v>1506</v>
      </c>
      <c r="R380" s="15" t="s">
        <v>1507</v>
      </c>
      <c r="S380" s="11" t="s">
        <v>224</v>
      </c>
      <c r="T380" s="20" t="s">
        <v>224</v>
      </c>
      <c r="AA380" s="48" t="s">
        <v>274</v>
      </c>
      <c r="AB380" s="23">
        <v>46014.520833333336</v>
      </c>
      <c r="AC380" s="63">
        <v>45931</v>
      </c>
      <c r="AI380" s="26">
        <v>30</v>
      </c>
      <c r="AN380" s="27">
        <f>IF(COUNT(DV380,ES380,FJ380,GK380,HH380)&gt;0,AVERAGE(DV380,ES380,FJ380,GK380,HH380),"")</f>
        <v>0</v>
      </c>
      <c r="AO380" s="28">
        <f>IF((E380&lt;&gt;""),COUNTA(AP380:BW380)+COUNTIF(T380,"No"),"")</f>
        <v>2</v>
      </c>
      <c r="BP380" s="20" t="s">
        <v>690</v>
      </c>
      <c r="BT380" s="29" t="s">
        <v>2535</v>
      </c>
      <c r="FK380" s="39">
        <v>38.067993999999999</v>
      </c>
      <c r="FL380" s="39">
        <v>-84.593040000000002</v>
      </c>
      <c r="FM380" s="39">
        <v>37.706168576177866</v>
      </c>
      <c r="FN380" s="39">
        <v>38.429819423822131</v>
      </c>
      <c r="FO380" s="39">
        <v>-85.052629493069233</v>
      </c>
      <c r="FP380" s="39">
        <v>-84.133450506930771</v>
      </c>
      <c r="FQ380" s="39">
        <v>37.344343152355734</v>
      </c>
      <c r="FR380" s="39">
        <v>38.791644847644264</v>
      </c>
      <c r="FS380" s="39">
        <v>-85.51221898613845</v>
      </c>
      <c r="FT380" s="39">
        <v>-83.673861013861554</v>
      </c>
      <c r="GP380" s="20" t="s">
        <v>232</v>
      </c>
      <c r="GR380" s="35">
        <v>46052</v>
      </c>
      <c r="GS380" s="20" t="s">
        <v>248</v>
      </c>
      <c r="GT380" s="20" t="s">
        <v>247</v>
      </c>
      <c r="GU380" s="20">
        <v>30</v>
      </c>
      <c r="GV380" s="20">
        <v>1</v>
      </c>
      <c r="GW380" s="20">
        <v>1</v>
      </c>
      <c r="GX380" s="20">
        <v>5</v>
      </c>
      <c r="GY380" s="20">
        <v>0</v>
      </c>
      <c r="GZ380" s="20">
        <v>0</v>
      </c>
      <c r="HA380" s="20">
        <v>0</v>
      </c>
      <c r="HB380" s="20">
        <v>0</v>
      </c>
      <c r="HC380" s="20">
        <v>0</v>
      </c>
      <c r="HD380" s="20">
        <v>0</v>
      </c>
      <c r="HE380" s="20">
        <v>0</v>
      </c>
      <c r="HF380" s="20">
        <v>0</v>
      </c>
      <c r="HG380" s="20">
        <v>0</v>
      </c>
      <c r="HH380" s="41">
        <f>IF(GX380&lt;&gt;"",((GY380*0.125)+((GZ380+HA380+HB380+HC380+HD380)*0.25)+((HE380+HF380+HG380)*1))/GX380,"")</f>
        <v>0</v>
      </c>
    </row>
    <row r="381" spans="1:216" ht="15" customHeight="1" x14ac:dyDescent="0.35">
      <c r="A381" s="11" t="s">
        <v>2536</v>
      </c>
      <c r="B381" s="12" t="s">
        <v>2537</v>
      </c>
      <c r="C381" s="40">
        <v>45691</v>
      </c>
      <c r="E381" s="11" t="s">
        <v>214</v>
      </c>
      <c r="F381" s="19" t="s">
        <v>2538</v>
      </c>
      <c r="G381" s="19" t="s">
        <v>2539</v>
      </c>
      <c r="H381" s="11" t="s">
        <v>1504</v>
      </c>
      <c r="I381" s="42">
        <v>41018</v>
      </c>
      <c r="J381" s="17">
        <v>29305</v>
      </c>
      <c r="K381" s="18">
        <f ca="1">IF(A381&lt;&gt;"",RANDBETWEEN(1,2000)," ")</f>
        <v>1759</v>
      </c>
      <c r="L381" s="17" cm="1">
        <f t="array" ref="L381">IF(A381&lt;&gt;"",SUMPRODUCT(($E$2:$E$1303="Active") * (FK381 &gt;= $FM$2:$FM$1303) * (FK381 &lt;= $FN$2:$FN$1303) * (FL381 &gt;= $FO$2:$FO$1303) * (FL381 &lt;= $FP$2:$FP$1303)),"")</f>
        <v>3</v>
      </c>
      <c r="M381" s="17" cm="1">
        <f t="array" ref="M381">IF(A381&lt;&gt;"",SUMPRODUCT(($E$2:$E$1303="Active") * (FK381 &gt;= $FQ$2:$FQ$1303) * (FK381 &lt;= $FR$2:$FR$1303) * (FL381 &gt;= $FS$2:$FS$1303) * (FL381 &lt;= $FT$2:$FT$1303)),"")</f>
        <v>6</v>
      </c>
      <c r="N381" s="11" t="s">
        <v>218</v>
      </c>
      <c r="O381" s="14" t="s">
        <v>219</v>
      </c>
      <c r="P381" s="19" t="s">
        <v>2540</v>
      </c>
      <c r="Q381" s="11" t="s">
        <v>2541</v>
      </c>
      <c r="R381" s="19" t="s">
        <v>2542</v>
      </c>
      <c r="S381" s="11" t="s">
        <v>224</v>
      </c>
      <c r="T381" s="20" t="s">
        <v>224</v>
      </c>
      <c r="AA381" s="48" t="s">
        <v>347</v>
      </c>
      <c r="AB381" s="23">
        <v>46022.354166666664</v>
      </c>
      <c r="AC381" s="24">
        <v>46023</v>
      </c>
      <c r="AI381" s="26">
        <v>278</v>
      </c>
      <c r="AN381" s="27">
        <f>IF(COUNT(DV381,ES381,FJ381,GK381,HH381)&gt;0,AVERAGE(DV381,ES381,FJ381,GK381,HH381),"")</f>
        <v>0</v>
      </c>
      <c r="AO381" s="28">
        <f>IF((E381&lt;&gt;""),COUNTA(AP381:BW381)+COUNTIF(T381,"No"),"")</f>
        <v>0</v>
      </c>
      <c r="FK381" s="39">
        <v>39.016942</v>
      </c>
      <c r="FL381" s="39">
        <v>-84.608813999999995</v>
      </c>
      <c r="FM381" s="39">
        <v>38.655116576177903</v>
      </c>
      <c r="FN381" s="39">
        <v>39.378767423822097</v>
      </c>
      <c r="FO381" s="39">
        <v>-85.074507855116394</v>
      </c>
      <c r="FP381" s="39">
        <v>-84.143120144883596</v>
      </c>
      <c r="FQ381" s="39">
        <v>38.2932911523557</v>
      </c>
      <c r="FR381" s="39">
        <v>39.740592847644301</v>
      </c>
      <c r="FS381" s="39">
        <v>-85.540201710232694</v>
      </c>
      <c r="FT381" s="39">
        <v>-83.677426289767297</v>
      </c>
      <c r="FU381" s="35">
        <v>45967</v>
      </c>
      <c r="FV381" s="20" t="s">
        <v>248</v>
      </c>
      <c r="FW381" s="20" t="s">
        <v>234</v>
      </c>
      <c r="FX381" s="20">
        <v>92</v>
      </c>
      <c r="FY381" s="20">
        <v>2</v>
      </c>
      <c r="FZ381" s="20">
        <v>2</v>
      </c>
      <c r="GA381" s="20">
        <v>7</v>
      </c>
      <c r="GB381" s="20">
        <v>0</v>
      </c>
      <c r="GC381" s="20">
        <v>0</v>
      </c>
      <c r="GD381" s="20">
        <v>0</v>
      </c>
      <c r="GE381" s="20">
        <v>0</v>
      </c>
      <c r="GF381" s="20">
        <v>0</v>
      </c>
      <c r="GG381" s="20">
        <v>0</v>
      </c>
      <c r="GH381" s="20">
        <v>0</v>
      </c>
      <c r="GI381" s="20">
        <v>0</v>
      </c>
      <c r="GJ381" s="20">
        <v>0</v>
      </c>
      <c r="GK381" s="34">
        <f>IF(GA381&lt;&gt;"",((GB381*0.125)+((GC381+GD381+GE381+GF381+GG381)*0.25)+((GH381+GI381+GJ381)*1))/GA381,"")</f>
        <v>0</v>
      </c>
      <c r="GL381" s="40">
        <v>45854</v>
      </c>
      <c r="GM381" s="40">
        <v>45866</v>
      </c>
      <c r="GN381" s="20" t="s">
        <v>237</v>
      </c>
      <c r="GO381" s="35">
        <v>45866</v>
      </c>
      <c r="GP381" s="20" t="s">
        <v>232</v>
      </c>
      <c r="GQ381" s="35">
        <v>45884</v>
      </c>
      <c r="HH381" s="34" t="str">
        <f>IF(GX381&lt;&gt;"",((GY381*0.125)+((GZ381+HA381+HB381+HC381+HD381)*0.25)+((HE381+HF381+HG381)*1))/GX381,"")</f>
        <v/>
      </c>
    </row>
    <row r="382" spans="1:216" ht="15" customHeight="1" x14ac:dyDescent="0.35">
      <c r="A382" s="11" t="s">
        <v>2543</v>
      </c>
      <c r="B382" s="12" t="s">
        <v>2544</v>
      </c>
      <c r="C382" s="13">
        <v>43829</v>
      </c>
      <c r="D382" s="13"/>
      <c r="E382" s="14" t="s">
        <v>214</v>
      </c>
      <c r="F382" s="15" t="s">
        <v>2545</v>
      </c>
      <c r="G382" s="15" t="s">
        <v>2546</v>
      </c>
      <c r="H382" s="14" t="s">
        <v>1921</v>
      </c>
      <c r="I382" s="16">
        <v>70002</v>
      </c>
      <c r="J382" s="17">
        <v>19857</v>
      </c>
      <c r="K382" s="18">
        <f ca="1">IF(A382&lt;&gt;"",RANDBETWEEN(1,2000)," ")</f>
        <v>886</v>
      </c>
      <c r="L382" s="17" cm="1">
        <f t="array" ref="L382">IF(A382&lt;&gt;"",SUMPRODUCT(($E$2:$E$1303="Active") * (FK382 &gt;= $FM$2:$FM$1303) * (FK382 &lt;= $FN$2:$FN$1303) * (FL382 &gt;= $FO$2:$FO$1303) * (FL382 &lt;= $FP$2:$FP$1303)),"")</f>
        <v>2</v>
      </c>
      <c r="M382" s="17" cm="1">
        <f t="array" ref="M382">IF(A382&lt;&gt;"",SUMPRODUCT(($E$2:$E$1303="Active") * (FK382 &gt;= $FQ$2:$FQ$1303) * (FK382 &lt;= $FR$2:$FR$1303) * (FL382 &gt;= $FS$2:$FS$1303) * (FL382 &lt;= $FT$2:$FT$1303)),"")</f>
        <v>2</v>
      </c>
      <c r="N382" s="14" t="s">
        <v>218</v>
      </c>
      <c r="O382" s="14" t="s">
        <v>316</v>
      </c>
      <c r="P382" s="15" t="s">
        <v>1485</v>
      </c>
      <c r="Q382" s="14" t="s">
        <v>1486</v>
      </c>
      <c r="R382" s="15" t="s">
        <v>1487</v>
      </c>
      <c r="S382" s="14" t="s">
        <v>223</v>
      </c>
      <c r="T382" s="20" t="s">
        <v>224</v>
      </c>
      <c r="U382" s="21"/>
      <c r="V382" s="22"/>
      <c r="W382" s="22"/>
      <c r="X382" s="22"/>
      <c r="Y382" s="22"/>
      <c r="Z382" s="22"/>
      <c r="AA382" s="48">
        <v>2024</v>
      </c>
      <c r="AB382" s="43">
        <v>46022.5625</v>
      </c>
      <c r="AC382" s="63">
        <v>45931</v>
      </c>
      <c r="AD382" s="25">
        <v>160</v>
      </c>
      <c r="AE382" s="25">
        <v>244</v>
      </c>
      <c r="AF382" s="26">
        <v>324</v>
      </c>
      <c r="AG382" s="20">
        <v>365</v>
      </c>
      <c r="AH382" s="22">
        <v>316</v>
      </c>
      <c r="AI382" s="26">
        <v>529</v>
      </c>
      <c r="AN382" s="27">
        <f>IF(COUNT(DV382,ES382,FJ382,GK382,HH382)&gt;0,AVERAGE(DV382,ES382,FJ382,GK382,HH382),"")</f>
        <v>0.25642857142857145</v>
      </c>
      <c r="AO382" s="28">
        <f>IF((E382&lt;&gt;""),COUNTA(AP382:BW382)+COUNTIF(T382,"No"),"")</f>
        <v>0</v>
      </c>
      <c r="AP382" s="29"/>
      <c r="AQ382" s="29"/>
      <c r="AR382" s="29"/>
      <c r="AS382" s="29"/>
      <c r="AT382" s="29"/>
      <c r="AU382" s="29"/>
      <c r="AV382" s="29"/>
      <c r="AW382" s="29"/>
      <c r="AX382" s="29"/>
      <c r="AY382" s="29"/>
      <c r="AZ382" s="29"/>
      <c r="BA382" s="29"/>
      <c r="BB382" s="29"/>
      <c r="BC382" s="29"/>
      <c r="BD382" s="29"/>
      <c r="BE382" s="29"/>
      <c r="BF382" s="29"/>
      <c r="BG382" s="29"/>
      <c r="BH382" s="29"/>
      <c r="BI382" s="29"/>
      <c r="BJ382" s="29"/>
      <c r="BK382" s="29"/>
      <c r="BL382" s="29"/>
      <c r="BM382" s="29"/>
      <c r="BN382" s="29"/>
      <c r="BO382" s="29"/>
      <c r="BP382" s="29"/>
      <c r="BQ382" s="29"/>
      <c r="BR382" s="29"/>
      <c r="BS382" s="29"/>
      <c r="BT382" s="29"/>
      <c r="BU382" s="29"/>
      <c r="BV382" s="29"/>
      <c r="BW382" s="29"/>
      <c r="BX382" s="30">
        <v>44146</v>
      </c>
      <c r="BY382" s="30">
        <v>44147</v>
      </c>
      <c r="BZ382" s="14" t="s">
        <v>248</v>
      </c>
      <c r="CA382" s="30">
        <v>44173</v>
      </c>
      <c r="CB382" s="14" t="s">
        <v>316</v>
      </c>
      <c r="CC382" s="31">
        <v>44182</v>
      </c>
      <c r="CD382" s="32" t="s">
        <v>228</v>
      </c>
      <c r="CE382" s="33" t="s">
        <v>320</v>
      </c>
      <c r="CF382" s="33" t="s">
        <v>321</v>
      </c>
      <c r="CG382" s="29">
        <v>100</v>
      </c>
      <c r="CH382" s="29">
        <v>6</v>
      </c>
      <c r="CI382" s="29">
        <v>6</v>
      </c>
      <c r="CJ382" s="29">
        <v>10</v>
      </c>
      <c r="CK382" s="29">
        <v>0</v>
      </c>
      <c r="CL382" s="29">
        <v>0</v>
      </c>
      <c r="CM382" s="29">
        <v>5</v>
      </c>
      <c r="CN382" s="53">
        <f>IF(CJ382&gt;0,((CK382*0.125)+(CL382*0.25)+(CM382*1))/CJ382,"")</f>
        <v>0.5</v>
      </c>
      <c r="CO382" s="35">
        <v>44606</v>
      </c>
      <c r="CP382" s="35">
        <v>44614</v>
      </c>
      <c r="CQ382" s="20" t="s">
        <v>322</v>
      </c>
      <c r="CR382" s="35">
        <v>44623</v>
      </c>
      <c r="CS382" s="20" t="s">
        <v>316</v>
      </c>
      <c r="CT382" s="35" t="s">
        <v>323</v>
      </c>
      <c r="CU382" s="35">
        <v>44484</v>
      </c>
      <c r="CV382" s="11" t="s">
        <v>248</v>
      </c>
      <c r="CW382" s="11" t="s">
        <v>324</v>
      </c>
      <c r="CX382" s="11" t="s">
        <v>325</v>
      </c>
      <c r="CY382" s="20">
        <v>110</v>
      </c>
      <c r="CZ382" s="36">
        <v>7</v>
      </c>
      <c r="DA382" s="36">
        <v>7</v>
      </c>
      <c r="DB382" s="36">
        <v>33</v>
      </c>
      <c r="DC382" s="36">
        <v>0</v>
      </c>
      <c r="DD382" s="36">
        <v>2</v>
      </c>
      <c r="DE382" s="36">
        <v>1</v>
      </c>
      <c r="DF382" s="36">
        <v>1</v>
      </c>
      <c r="DG382" s="36">
        <v>0</v>
      </c>
      <c r="DH382" s="37">
        <f>IF(DB382&lt;&gt;"",((DC382*0.125)+(DD382*0.25)+(DE382*0.25)+(DF382*1)+(DG382*1))/DB382,"")</f>
        <v>5.3030303030303032E-2</v>
      </c>
      <c r="DI382" s="35">
        <v>44788</v>
      </c>
      <c r="DJ382" s="20" t="s">
        <v>248</v>
      </c>
      <c r="DK382" s="20" t="s">
        <v>235</v>
      </c>
      <c r="DL382" s="20" t="s">
        <v>234</v>
      </c>
      <c r="DM382" s="20">
        <v>123</v>
      </c>
      <c r="DN382" s="20">
        <v>5</v>
      </c>
      <c r="DO382" s="20">
        <v>5</v>
      </c>
      <c r="DP382" s="20">
        <v>25</v>
      </c>
      <c r="DQ382" s="20">
        <v>0</v>
      </c>
      <c r="DR382" s="20">
        <v>0</v>
      </c>
      <c r="DS382" s="20">
        <v>0</v>
      </c>
      <c r="DT382" s="20">
        <v>1</v>
      </c>
      <c r="DU382" s="20">
        <v>5</v>
      </c>
      <c r="DV382" s="37" cm="1">
        <f t="array" ref="DV382">IF(AND(DI382:DP382&lt;&gt;""),((DQ382*0.125)+(DR382*0.25)+(DS382*0.25)+(DT382*1)+(DU382*1))/DP382,"")</f>
        <v>0.24</v>
      </c>
      <c r="DW382" s="35">
        <v>45400</v>
      </c>
      <c r="DX382" s="35">
        <v>45405</v>
      </c>
      <c r="DY382" s="20" t="s">
        <v>322</v>
      </c>
      <c r="DZ382" s="35">
        <v>45614</v>
      </c>
      <c r="EA382" s="35" t="s">
        <v>316</v>
      </c>
      <c r="EB382" s="38" t="s">
        <v>323</v>
      </c>
      <c r="EC382" s="35">
        <v>45138</v>
      </c>
      <c r="ED382" s="20" t="s">
        <v>248</v>
      </c>
      <c r="EE382" s="20" t="s">
        <v>247</v>
      </c>
      <c r="EF382" s="20">
        <v>175</v>
      </c>
      <c r="EG382" s="20">
        <v>4</v>
      </c>
      <c r="EH382" s="20">
        <v>4</v>
      </c>
      <c r="EI382" s="20">
        <v>20</v>
      </c>
      <c r="EJ382" s="20">
        <v>0</v>
      </c>
      <c r="EK382" s="20">
        <v>0</v>
      </c>
      <c r="EL382" s="20">
        <v>0</v>
      </c>
      <c r="EM382" s="20">
        <v>0</v>
      </c>
      <c r="EN382" s="20">
        <v>0</v>
      </c>
      <c r="EO382" s="20">
        <v>0</v>
      </c>
      <c r="EP382" s="20">
        <v>0</v>
      </c>
      <c r="EQ382" s="20">
        <v>0</v>
      </c>
      <c r="ER382" s="20">
        <v>1</v>
      </c>
      <c r="ES382" s="34">
        <f>IF(EI382&lt;&gt;"",((EJ382*0.125)+((EK382+EL382+EM382+EN382+EO382)*0.25)+((EP382+EQ382+ER382)*1))/EI382,"")</f>
        <v>0.05</v>
      </c>
      <c r="ET382" s="35">
        <v>45455</v>
      </c>
      <c r="EU382" s="20" t="s">
        <v>248</v>
      </c>
      <c r="EV382" s="20" t="s">
        <v>247</v>
      </c>
      <c r="EW382" s="20">
        <v>180</v>
      </c>
      <c r="EX382" s="20">
        <v>6</v>
      </c>
      <c r="EY382" s="20">
        <v>5</v>
      </c>
      <c r="EZ382" s="20">
        <v>14</v>
      </c>
      <c r="FA382" s="20">
        <v>0</v>
      </c>
      <c r="FB382" s="20">
        <v>0</v>
      </c>
      <c r="FC382" s="20">
        <v>0</v>
      </c>
      <c r="FD382" s="20">
        <v>1</v>
      </c>
      <c r="FE382" s="20">
        <v>0</v>
      </c>
      <c r="FF382" s="20">
        <v>0</v>
      </c>
      <c r="FG382" s="20">
        <v>0</v>
      </c>
      <c r="FH382" s="20">
        <v>1</v>
      </c>
      <c r="FI382" s="20">
        <v>2</v>
      </c>
      <c r="FJ382" s="34">
        <f>IF(EZ382&lt;&gt;"",((FA382*0.125)+((FB382+FC382+FD382+FE382+FF382)*0.25)+((FG382+FH382+FI382)*1))/EZ382,"")</f>
        <v>0.23214285714285715</v>
      </c>
      <c r="FK382" s="39">
        <v>30.102084000000001</v>
      </c>
      <c r="FL382" s="39">
        <v>-90.150987999999998</v>
      </c>
      <c r="FM382" s="39">
        <v>29.740258576177869</v>
      </c>
      <c r="FN382" s="39">
        <v>30.463909423822134</v>
      </c>
      <c r="FO382" s="39">
        <v>-90.569218895223187</v>
      </c>
      <c r="FP382" s="39">
        <v>-89.732757104776809</v>
      </c>
      <c r="FQ382" s="39">
        <v>29.378433152355736</v>
      </c>
      <c r="FR382" s="39">
        <v>30.825734847644267</v>
      </c>
      <c r="FS382" s="39">
        <v>-90.987449790446377</v>
      </c>
      <c r="FT382" s="39">
        <v>-89.31452620955362</v>
      </c>
      <c r="FU382" s="35">
        <v>45777</v>
      </c>
      <c r="FV382" s="20" t="s">
        <v>248</v>
      </c>
      <c r="FW382" s="20" t="s">
        <v>258</v>
      </c>
      <c r="FX382" s="20">
        <v>84</v>
      </c>
      <c r="FY382" s="20">
        <v>2</v>
      </c>
      <c r="FZ382" s="20">
        <v>2</v>
      </c>
      <c r="GA382" s="20">
        <v>5</v>
      </c>
      <c r="GB382" s="20">
        <v>0</v>
      </c>
      <c r="GC382" s="20">
        <v>0</v>
      </c>
      <c r="GD382" s="20">
        <v>0</v>
      </c>
      <c r="GE382" s="20">
        <v>0</v>
      </c>
      <c r="GF382" s="20">
        <v>1</v>
      </c>
      <c r="GG382" s="20">
        <v>0</v>
      </c>
      <c r="GH382" s="20">
        <v>0</v>
      </c>
      <c r="GI382" s="20">
        <v>1</v>
      </c>
      <c r="GJ382" s="20">
        <v>1</v>
      </c>
      <c r="GK382" s="46">
        <f>IF(GA382&lt;&gt;"",((GB382*0.125)+((GC382+GD382+GE382+GF382+GG382)*0.25)+((GH382+GI382+GJ382)*1))/GA382,"")</f>
        <v>0.45</v>
      </c>
      <c r="GP382" s="20" t="s">
        <v>316</v>
      </c>
      <c r="GQ382" s="35" t="s">
        <v>323</v>
      </c>
      <c r="GR382" s="35">
        <v>46072</v>
      </c>
      <c r="GS382" s="20" t="s">
        <v>248</v>
      </c>
      <c r="GT382" s="20" t="s">
        <v>247</v>
      </c>
      <c r="GU382" s="20">
        <v>254</v>
      </c>
      <c r="GV382" s="20">
        <v>4</v>
      </c>
      <c r="GW382" s="20">
        <v>4</v>
      </c>
      <c r="GX382" s="20">
        <v>25</v>
      </c>
      <c r="GY382" s="20">
        <v>0</v>
      </c>
      <c r="GZ382" s="20">
        <f>1</f>
        <v>1</v>
      </c>
      <c r="HA382" s="20">
        <v>0</v>
      </c>
      <c r="HB382" s="20">
        <v>0</v>
      </c>
      <c r="HC382" s="20">
        <f>1+1</f>
        <v>2</v>
      </c>
      <c r="HD382" s="20">
        <v>0</v>
      </c>
      <c r="HE382" s="20">
        <f>1</f>
        <v>1</v>
      </c>
      <c r="HF382" s="20">
        <f>1+1+1</f>
        <v>3</v>
      </c>
      <c r="HG382" s="20">
        <f>1+1+1</f>
        <v>3</v>
      </c>
      <c r="HH382" s="46">
        <f>IF(GX382&lt;&gt;"",((GY382*0.125)+((GZ382+HA382+HB382+HC382+HD382)*0.25)+((HE382+HF382+HG382)*1))/GX382,"")</f>
        <v>0.31</v>
      </c>
    </row>
    <row r="383" spans="1:216" ht="15" customHeight="1" x14ac:dyDescent="0.35">
      <c r="A383" s="14" t="s">
        <v>2547</v>
      </c>
      <c r="B383" s="12" t="s">
        <v>2548</v>
      </c>
      <c r="C383" s="13">
        <v>43009</v>
      </c>
      <c r="D383" s="13"/>
      <c r="E383" s="14" t="s">
        <v>214</v>
      </c>
      <c r="F383" s="15" t="s">
        <v>2549</v>
      </c>
      <c r="G383" s="15" t="s">
        <v>2550</v>
      </c>
      <c r="H383" s="14" t="s">
        <v>1921</v>
      </c>
      <c r="I383" s="16">
        <v>71107</v>
      </c>
      <c r="J383" s="17">
        <v>31311</v>
      </c>
      <c r="K383" s="18">
        <f ca="1">IF(A383&lt;&gt;"",RANDBETWEEN(1,2000)," ")</f>
        <v>1385</v>
      </c>
      <c r="L383" s="17" cm="1">
        <f t="array" ref="L383">IF(A383&lt;&gt;"",SUMPRODUCT(($E$2:$E$1303="Active") * (FK383 &gt;= $FM$2:$FM$1303) * (FK383 &lt;= $FN$2:$FN$1303) * (FL383 &gt;= $FO$2:$FO$1303) * (FL383 &lt;= $FP$2:$FP$1303)),"")</f>
        <v>1</v>
      </c>
      <c r="M383" s="17" cm="1">
        <f t="array" ref="M383">IF(A383&lt;&gt;"",SUMPRODUCT(($E$2:$E$1303="Active") * (FK383 &gt;= $FQ$2:$FQ$1303) * (FK383 &lt;= $FR$2:$FR$1303) * (FL383 &gt;= $FS$2:$FS$1303) * (FL383 &lt;= $FT$2:$FT$1303)),"")</f>
        <v>2</v>
      </c>
      <c r="N383" s="14" t="s">
        <v>287</v>
      </c>
      <c r="O383" s="14" t="s">
        <v>219</v>
      </c>
      <c r="P383" s="15" t="s">
        <v>2551</v>
      </c>
      <c r="Q383" s="14" t="s">
        <v>2552</v>
      </c>
      <c r="R383" s="15" t="s">
        <v>2553</v>
      </c>
      <c r="S383" s="14" t="s">
        <v>224</v>
      </c>
      <c r="T383" s="20" t="s">
        <v>224</v>
      </c>
      <c r="U383" s="21"/>
      <c r="V383" s="22"/>
      <c r="W383" s="22"/>
      <c r="X383" s="22"/>
      <c r="Y383" s="22"/>
      <c r="Z383" s="22"/>
      <c r="AA383" s="48" t="s">
        <v>347</v>
      </c>
      <c r="AB383" s="43">
        <v>46014.541666666664</v>
      </c>
      <c r="AC383" s="24">
        <v>46023</v>
      </c>
      <c r="AD383" s="25">
        <v>129</v>
      </c>
      <c r="AE383" s="25">
        <v>197</v>
      </c>
      <c r="AF383" s="26">
        <v>305</v>
      </c>
      <c r="AG383" s="20">
        <v>267</v>
      </c>
      <c r="AH383" s="22">
        <v>285</v>
      </c>
      <c r="AI383" s="26">
        <v>231</v>
      </c>
      <c r="AN383" s="27">
        <f>IF(COUNT(DV383,ES383,FJ383,GK383,HH383)&gt;0,AVERAGE(DV383,ES383,FJ383,GK383,HH383),"")</f>
        <v>8.2589285714285712E-2</v>
      </c>
      <c r="AO383" s="28">
        <f>IF((E383&lt;&gt;""),COUNTA(AP383:BW383)+COUNTIF(T383,"No"),"")</f>
        <v>0</v>
      </c>
      <c r="AP383" s="29"/>
      <c r="AQ383" s="29"/>
      <c r="AR383" s="29"/>
      <c r="AS383" s="29"/>
      <c r="AT383" s="29"/>
      <c r="AU383" s="29"/>
      <c r="AV383" s="29"/>
      <c r="AW383" s="29"/>
      <c r="AX383" s="29"/>
      <c r="AY383" s="29"/>
      <c r="AZ383" s="29"/>
      <c r="BA383" s="29"/>
      <c r="BB383" s="29"/>
      <c r="BC383" s="29"/>
      <c r="BD383" s="29"/>
      <c r="BE383" s="29"/>
      <c r="BF383" s="29"/>
      <c r="BG383" s="29"/>
      <c r="BH383" s="29"/>
      <c r="BI383" s="29"/>
      <c r="BJ383" s="29"/>
      <c r="BK383" s="29"/>
      <c r="BL383" s="29"/>
      <c r="BM383" s="29"/>
      <c r="BN383" s="29"/>
      <c r="BO383" s="29"/>
      <c r="BP383" s="29"/>
      <c r="BQ383" s="29"/>
      <c r="BR383" s="29"/>
      <c r="BS383" s="29"/>
      <c r="BT383" s="29"/>
      <c r="BU383" s="29"/>
      <c r="BV383" s="29"/>
      <c r="BW383" s="29"/>
      <c r="BX383" s="30">
        <v>44091</v>
      </c>
      <c r="BY383" s="30">
        <v>44104</v>
      </c>
      <c r="BZ383" s="14" t="s">
        <v>226</v>
      </c>
      <c r="CA383" s="30">
        <v>44104</v>
      </c>
      <c r="CB383" s="14" t="s">
        <v>232</v>
      </c>
      <c r="CC383" s="31">
        <v>43909</v>
      </c>
      <c r="CD383" s="32" t="s">
        <v>364</v>
      </c>
      <c r="CE383" s="33" t="s">
        <v>380</v>
      </c>
      <c r="CF383" s="33" t="s">
        <v>321</v>
      </c>
      <c r="CG383" s="29">
        <v>139</v>
      </c>
      <c r="CH383" s="29">
        <v>3</v>
      </c>
      <c r="CI383" s="29">
        <v>3</v>
      </c>
      <c r="CJ383" s="29">
        <v>15</v>
      </c>
      <c r="CK383" s="29">
        <v>2</v>
      </c>
      <c r="CL383" s="29">
        <v>2</v>
      </c>
      <c r="CM383" s="29">
        <v>3</v>
      </c>
      <c r="CN383" s="34">
        <f>IF(CJ383&gt;0,((CK383*0.125)+(CL383*0.25)+(CM383*1))/CJ383,"")</f>
        <v>0.25</v>
      </c>
      <c r="CO383" s="35">
        <v>44832</v>
      </c>
      <c r="CP383" s="35">
        <v>44839</v>
      </c>
      <c r="CQ383" s="20" t="s">
        <v>237</v>
      </c>
      <c r="CR383" s="35">
        <v>44841</v>
      </c>
      <c r="CS383" s="20" t="s">
        <v>232</v>
      </c>
      <c r="CT383" s="35">
        <v>44848</v>
      </c>
      <c r="CU383" s="35">
        <v>44431</v>
      </c>
      <c r="CV383" s="11" t="s">
        <v>228</v>
      </c>
      <c r="CW383" s="20" t="s">
        <v>233</v>
      </c>
      <c r="CX383" s="11" t="s">
        <v>234</v>
      </c>
      <c r="CY383" s="20">
        <v>107</v>
      </c>
      <c r="CZ383" s="36">
        <v>1</v>
      </c>
      <c r="DA383" s="36">
        <v>1</v>
      </c>
      <c r="DB383" s="36">
        <v>5</v>
      </c>
      <c r="DC383" s="36">
        <v>0</v>
      </c>
      <c r="DD383" s="36">
        <v>1</v>
      </c>
      <c r="DE383" s="36">
        <v>2</v>
      </c>
      <c r="DF383" s="36">
        <v>0</v>
      </c>
      <c r="DG383" s="36">
        <v>1</v>
      </c>
      <c r="DH383" s="46">
        <f>IF(DB383&gt;0,((DC383*0.125)+(DD383*0.25)+(DE383*0.25)+(DF383*1)+(DG383*1))/DB383,"")</f>
        <v>0.35</v>
      </c>
      <c r="DI383" s="35">
        <v>44743</v>
      </c>
      <c r="DJ383" s="20" t="s">
        <v>228</v>
      </c>
      <c r="DK383" s="20" t="s">
        <v>235</v>
      </c>
      <c r="DL383" s="20" t="s">
        <v>234</v>
      </c>
      <c r="DM383" s="20">
        <v>146</v>
      </c>
      <c r="DN383" s="20">
        <v>2</v>
      </c>
      <c r="DO383" s="20">
        <v>2</v>
      </c>
      <c r="DP383" s="20">
        <v>8</v>
      </c>
      <c r="DQ383" s="20">
        <v>0</v>
      </c>
      <c r="DR383" s="20">
        <v>0</v>
      </c>
      <c r="DS383" s="20">
        <v>2</v>
      </c>
      <c r="DT383" s="20">
        <v>1</v>
      </c>
      <c r="DU383" s="20">
        <v>0</v>
      </c>
      <c r="DV383" s="37" cm="1">
        <f t="array" ref="DV383">IF(AND(DI383:DP383&lt;&gt;""),((DQ383*0.125)+(DR383*0.25)+(DS383*0.25)+(DT383*1)+(DU383*1))/DP383,"")</f>
        <v>0.1875</v>
      </c>
      <c r="DW383" s="35">
        <v>45058</v>
      </c>
      <c r="DX383" s="35">
        <v>45063</v>
      </c>
      <c r="DY383" s="20" t="s">
        <v>237</v>
      </c>
      <c r="DZ383" s="35">
        <v>45063</v>
      </c>
      <c r="EA383" s="35" t="s">
        <v>232</v>
      </c>
      <c r="EB383" s="38">
        <v>45072</v>
      </c>
      <c r="EC383" s="35">
        <v>45238</v>
      </c>
      <c r="ED383" s="20" t="s">
        <v>248</v>
      </c>
      <c r="EE383" s="20" t="s">
        <v>247</v>
      </c>
      <c r="EF383" s="20">
        <v>152</v>
      </c>
      <c r="EG383" s="20">
        <v>2</v>
      </c>
      <c r="EH383" s="20">
        <v>2</v>
      </c>
      <c r="EI383" s="20">
        <v>9</v>
      </c>
      <c r="EJ383" s="20">
        <v>0</v>
      </c>
      <c r="EK383" s="20">
        <v>0</v>
      </c>
      <c r="EL383" s="20">
        <v>0</v>
      </c>
      <c r="EM383" s="20">
        <v>0</v>
      </c>
      <c r="EN383" s="20">
        <v>0</v>
      </c>
      <c r="EO383" s="20">
        <v>0</v>
      </c>
      <c r="EP383" s="20">
        <v>0</v>
      </c>
      <c r="EQ383" s="20">
        <v>0</v>
      </c>
      <c r="ER383" s="20">
        <v>0</v>
      </c>
      <c r="ES383" s="34">
        <f>IF(EI383&lt;&gt;"",((EJ383*0.125)+((EK383+EL383+EM383+EN383+EO383)*0.25)+((EP383+EQ383+ER383)*1))/EI383,"")</f>
        <v>0</v>
      </c>
      <c r="ET383" s="35">
        <v>45554</v>
      </c>
      <c r="EU383" s="20" t="s">
        <v>248</v>
      </c>
      <c r="EV383" s="20" t="s">
        <v>234</v>
      </c>
      <c r="EW383" s="20">
        <v>143</v>
      </c>
      <c r="EX383" s="20">
        <v>1</v>
      </c>
      <c r="EY383" s="20">
        <v>1</v>
      </c>
      <c r="EZ383" s="20">
        <v>11</v>
      </c>
      <c r="FA383" s="20">
        <v>0</v>
      </c>
      <c r="FB383" s="20">
        <v>0</v>
      </c>
      <c r="FC383" s="20">
        <v>0</v>
      </c>
      <c r="FD383" s="20">
        <v>0</v>
      </c>
      <c r="FE383" s="20">
        <v>0</v>
      </c>
      <c r="FF383" s="20">
        <v>0</v>
      </c>
      <c r="FG383" s="20">
        <v>0</v>
      </c>
      <c r="FH383" s="20">
        <v>0</v>
      </c>
      <c r="FI383" s="20">
        <v>0</v>
      </c>
      <c r="FJ383" s="34">
        <f>IF(EZ383&lt;&gt;"",((FA383*0.125)+((FB383+FC383+FD383+FE383+FF383)*0.25)+((FG383+FH383+FI383)*1))/EZ383,"")</f>
        <v>0</v>
      </c>
      <c r="FK383" s="39">
        <v>32.614168999999997</v>
      </c>
      <c r="FL383" s="39">
        <v>-93.870748000000006</v>
      </c>
      <c r="FM383" s="39">
        <v>32.252343576177864</v>
      </c>
      <c r="FN383" s="39">
        <v>32.975994423822129</v>
      </c>
      <c r="FO383" s="39">
        <v>-94.300306594304416</v>
      </c>
      <c r="FP383" s="39">
        <v>-93.441189405695596</v>
      </c>
      <c r="FQ383" s="39">
        <v>31.890518152355732</v>
      </c>
      <c r="FR383" s="39">
        <v>33.337819847644262</v>
      </c>
      <c r="FS383" s="39">
        <v>-94.729865188608812</v>
      </c>
      <c r="FT383" s="39">
        <v>-93.0116308113912</v>
      </c>
      <c r="FU383" s="35">
        <v>45838</v>
      </c>
      <c r="FV383" s="20" t="s">
        <v>248</v>
      </c>
      <c r="FW383" s="20" t="s">
        <v>355</v>
      </c>
      <c r="FX383" s="20">
        <v>94</v>
      </c>
      <c r="FY383" s="20">
        <v>2</v>
      </c>
      <c r="FZ383" s="20">
        <v>2</v>
      </c>
      <c r="GA383" s="20">
        <v>7</v>
      </c>
      <c r="GB383" s="20">
        <v>0</v>
      </c>
      <c r="GC383" s="20">
        <v>0</v>
      </c>
      <c r="GD383" s="20">
        <v>0</v>
      </c>
      <c r="GE383" s="20">
        <v>0</v>
      </c>
      <c r="GF383" s="20">
        <v>0</v>
      </c>
      <c r="GG383" s="20">
        <v>0</v>
      </c>
      <c r="GH383" s="20">
        <v>0</v>
      </c>
      <c r="GI383" s="20">
        <v>0</v>
      </c>
      <c r="GJ383" s="20">
        <v>1</v>
      </c>
      <c r="GK383" s="34">
        <f>IF(GA383&lt;&gt;"",((GB383*0.125)+((GC383+GD383+GE383+GF383+GG383)*0.25)+((GH383+GI383+GJ383)*1))/GA383,"")</f>
        <v>0.14285714285714285</v>
      </c>
      <c r="GL383" s="40">
        <v>45755</v>
      </c>
      <c r="GM383" s="40">
        <v>45783</v>
      </c>
      <c r="GN383" s="11" t="s">
        <v>237</v>
      </c>
      <c r="GO383" s="40">
        <v>45783</v>
      </c>
      <c r="GP383" s="20" t="s">
        <v>232</v>
      </c>
      <c r="GQ383" s="35">
        <v>45793</v>
      </c>
      <c r="HH383" s="34" t="str">
        <f>IF(GX383&lt;&gt;"",((GY383*0.125)+((GZ383+HA383+HB383+HC383+HD383)*0.25)+((HE383+HF383+HG383)*1))/GX383,"")</f>
        <v/>
      </c>
    </row>
    <row r="384" spans="1:216" ht="15" customHeight="1" x14ac:dyDescent="0.35">
      <c r="A384" s="11" t="s">
        <v>2554</v>
      </c>
      <c r="B384" s="12" t="s">
        <v>2555</v>
      </c>
      <c r="C384" s="13">
        <v>43009</v>
      </c>
      <c r="D384" s="13"/>
      <c r="E384" s="14" t="s">
        <v>214</v>
      </c>
      <c r="F384" s="15" t="s">
        <v>2556</v>
      </c>
      <c r="G384" s="15" t="s">
        <v>2557</v>
      </c>
      <c r="H384" s="14" t="s">
        <v>1921</v>
      </c>
      <c r="I384" s="16">
        <v>71360</v>
      </c>
      <c r="J384" s="17">
        <v>36026</v>
      </c>
      <c r="K384" s="18">
        <f ca="1">IF(A384&lt;&gt;"",RANDBETWEEN(1,2000)," ")</f>
        <v>448</v>
      </c>
      <c r="L384" s="17" cm="1">
        <f t="array" ref="L384">IF(A384&lt;&gt;"",SUMPRODUCT(($E$2:$E$1303="Active") * (FK384 &gt;= $FM$2:$FM$1303) * (FK384 &lt;= $FN$2:$FN$1303) * (FL384 &gt;= $FO$2:$FO$1303) * (FL384 &lt;= $FP$2:$FP$1303)),"")</f>
        <v>2</v>
      </c>
      <c r="M384" s="17" cm="1">
        <f t="array" ref="M384">IF(A384&lt;&gt;"",SUMPRODUCT(($E$2:$E$1303="Active") * (FK384 &gt;= $FQ$2:$FQ$1303) * (FK384 &lt;= $FR$2:$FR$1303) * (FL384 &gt;= $FS$2:$FS$1303) * (FL384 &lt;= $FT$2:$FT$1303)),"")</f>
        <v>2</v>
      </c>
      <c r="N384" s="14" t="s">
        <v>287</v>
      </c>
      <c r="O384" s="14" t="s">
        <v>219</v>
      </c>
      <c r="P384" s="15" t="s">
        <v>2558</v>
      </c>
      <c r="Q384" s="14" t="s">
        <v>2559</v>
      </c>
      <c r="R384" s="15" t="s">
        <v>2560</v>
      </c>
      <c r="S384" s="14" t="s">
        <v>224</v>
      </c>
      <c r="T384" s="20" t="s">
        <v>224</v>
      </c>
      <c r="U384" s="21"/>
      <c r="V384" s="22"/>
      <c r="W384" s="22"/>
      <c r="X384" s="22"/>
      <c r="Y384" s="22"/>
      <c r="Z384" s="22"/>
      <c r="AA384" s="22" t="s">
        <v>363</v>
      </c>
      <c r="AB384" s="43">
        <v>46021.541666666664</v>
      </c>
      <c r="AC384" s="63">
        <v>45931</v>
      </c>
      <c r="AD384" s="25">
        <v>114</v>
      </c>
      <c r="AE384" s="25">
        <v>115</v>
      </c>
      <c r="AF384" s="26">
        <v>190</v>
      </c>
      <c r="AG384" s="20">
        <v>146</v>
      </c>
      <c r="AH384" s="22">
        <v>145</v>
      </c>
      <c r="AI384" s="26">
        <v>167</v>
      </c>
      <c r="AN384" s="27">
        <f>IF(COUNT(DV384,ES384,FJ384,GK384,HH384)&gt;0,AVERAGE(DV384,ES384,FJ384,GK384,HH384),"")</f>
        <v>0</v>
      </c>
      <c r="AO384" s="28">
        <f>IF((E384&lt;&gt;""),COUNTA(AP384:BW384)+COUNTIF(T384,"No"),"")</f>
        <v>0</v>
      </c>
      <c r="AP384" s="29"/>
      <c r="AQ384" s="29"/>
      <c r="AR384" s="29"/>
      <c r="AS384" s="29"/>
      <c r="AT384" s="29"/>
      <c r="AU384" s="29"/>
      <c r="AV384" s="29"/>
      <c r="AW384" s="29"/>
      <c r="AX384" s="29"/>
      <c r="AY384" s="29"/>
      <c r="AZ384" s="29"/>
      <c r="BA384" s="29"/>
      <c r="BB384" s="29"/>
      <c r="BC384" s="29"/>
      <c r="BD384" s="29"/>
      <c r="BE384" s="29"/>
      <c r="BF384" s="29"/>
      <c r="BG384" s="29"/>
      <c r="BH384" s="29"/>
      <c r="BI384" s="29"/>
      <c r="BJ384" s="29"/>
      <c r="BK384" s="29"/>
      <c r="BL384" s="29"/>
      <c r="BM384" s="29"/>
      <c r="BN384" s="29"/>
      <c r="BO384" s="29"/>
      <c r="BP384" s="29"/>
      <c r="BQ384" s="29"/>
      <c r="BR384" s="29"/>
      <c r="BS384" s="29"/>
      <c r="BT384" s="29"/>
      <c r="BU384" s="29"/>
      <c r="BV384" s="29"/>
      <c r="BW384" s="29"/>
      <c r="BX384" s="30">
        <v>44091</v>
      </c>
      <c r="BY384" s="30">
        <v>44104</v>
      </c>
      <c r="BZ384" s="14" t="s">
        <v>226</v>
      </c>
      <c r="CA384" s="30">
        <v>44104</v>
      </c>
      <c r="CB384" s="14" t="s">
        <v>232</v>
      </c>
      <c r="CC384" s="31">
        <v>43969</v>
      </c>
      <c r="CD384" s="32" t="s">
        <v>226</v>
      </c>
      <c r="CE384" s="33" t="s">
        <v>282</v>
      </c>
      <c r="CF384" s="33" t="s">
        <v>247</v>
      </c>
      <c r="CG384" s="29">
        <v>77</v>
      </c>
      <c r="CH384" s="29">
        <v>3</v>
      </c>
      <c r="CI384" s="29">
        <v>3</v>
      </c>
      <c r="CJ384" s="29">
        <v>11</v>
      </c>
      <c r="CK384" s="29">
        <v>3</v>
      </c>
      <c r="CL384" s="29">
        <v>2</v>
      </c>
      <c r="CM384" s="29">
        <v>0</v>
      </c>
      <c r="CN384" s="34">
        <f>IF(CJ384&gt;0,((CK384*0.125)+(CL384*0.25)+(CM384*1))/CJ384,"")</f>
        <v>7.9545454545454544E-2</v>
      </c>
      <c r="CO384" s="35">
        <v>44335</v>
      </c>
      <c r="CP384" s="35">
        <v>44340</v>
      </c>
      <c r="CQ384" s="20" t="s">
        <v>231</v>
      </c>
      <c r="CR384" s="35">
        <v>44349</v>
      </c>
      <c r="CS384" s="20" t="s">
        <v>232</v>
      </c>
      <c r="CT384" s="35">
        <v>44341</v>
      </c>
      <c r="CU384" s="35">
        <v>44494</v>
      </c>
      <c r="CV384" s="20" t="s">
        <v>228</v>
      </c>
      <c r="CW384" s="20" t="s">
        <v>233</v>
      </c>
      <c r="CX384" s="11" t="s">
        <v>234</v>
      </c>
      <c r="CY384" s="20">
        <v>57</v>
      </c>
      <c r="CZ384" s="36">
        <v>2</v>
      </c>
      <c r="DA384" s="36">
        <v>2</v>
      </c>
      <c r="DB384" s="36">
        <v>10</v>
      </c>
      <c r="DC384" s="36">
        <v>0</v>
      </c>
      <c r="DD384" s="36">
        <v>0</v>
      </c>
      <c r="DE384" s="36">
        <v>1</v>
      </c>
      <c r="DF384" s="36">
        <v>0</v>
      </c>
      <c r="DG384" s="36">
        <v>0</v>
      </c>
      <c r="DH384" s="37">
        <f>IF(DB384&gt;0,((DC384*0.125)+(DD384*0.25)+(DE384*0.25)+(DF384*1)+(DG384*1))/DB384,"")</f>
        <v>2.5000000000000001E-2</v>
      </c>
      <c r="DI384" s="35">
        <v>44896</v>
      </c>
      <c r="DJ384" s="20" t="s">
        <v>228</v>
      </c>
      <c r="DK384" s="20" t="s">
        <v>235</v>
      </c>
      <c r="DL384" s="20" t="s">
        <v>234</v>
      </c>
      <c r="DM384" s="20">
        <v>112</v>
      </c>
      <c r="DN384" s="20">
        <v>3</v>
      </c>
      <c r="DO384" s="20">
        <v>3</v>
      </c>
      <c r="DP384" s="20">
        <v>15</v>
      </c>
      <c r="DQ384" s="20">
        <v>0</v>
      </c>
      <c r="DR384" s="20">
        <v>0</v>
      </c>
      <c r="DS384" s="20">
        <v>0</v>
      </c>
      <c r="DT384" s="20">
        <v>0</v>
      </c>
      <c r="DU384" s="20">
        <v>0</v>
      </c>
      <c r="DV384" s="37" cm="1">
        <f t="array" ref="DV384">IF(AND(DI384:DP384&lt;&gt;""),((DQ384*0.125)+(DR384*0.25)+(DS384*0.25)+(DT384*1)+(DU384*1))/DP384,"")</f>
        <v>0</v>
      </c>
      <c r="DW384" s="35">
        <v>45058</v>
      </c>
      <c r="DX384" s="35">
        <v>45063</v>
      </c>
      <c r="DY384" s="20" t="s">
        <v>237</v>
      </c>
      <c r="DZ384" s="35">
        <v>45063</v>
      </c>
      <c r="EA384" s="35" t="s">
        <v>232</v>
      </c>
      <c r="EB384" s="38">
        <v>45072</v>
      </c>
      <c r="EC384" s="35">
        <v>45290</v>
      </c>
      <c r="ED384" s="20" t="s">
        <v>228</v>
      </c>
      <c r="EE384" s="20" t="s">
        <v>247</v>
      </c>
      <c r="EF384" s="20">
        <v>78</v>
      </c>
      <c r="EG384" s="20">
        <v>8</v>
      </c>
      <c r="EH384" s="20">
        <v>8</v>
      </c>
      <c r="EI384" s="20">
        <v>10</v>
      </c>
      <c r="EJ384" s="20">
        <v>0</v>
      </c>
      <c r="EK384" s="20">
        <v>0</v>
      </c>
      <c r="EL384" s="20">
        <v>0</v>
      </c>
      <c r="EM384" s="20">
        <v>0</v>
      </c>
      <c r="EN384" s="20">
        <v>0</v>
      </c>
      <c r="EO384" s="20">
        <v>0</v>
      </c>
      <c r="EP384" s="20">
        <v>0</v>
      </c>
      <c r="EQ384" s="20">
        <v>0</v>
      </c>
      <c r="ER384" s="20">
        <v>0</v>
      </c>
      <c r="ES384" s="34">
        <f>IF(EI384&lt;&gt;"",((EJ384*0.125)+((EK384+EL384+EM384+EN384+EO384)*0.25)+((EP384+EQ384+ER384)*1))/EI384,"")</f>
        <v>0</v>
      </c>
      <c r="ET384" s="35">
        <v>45552</v>
      </c>
      <c r="EU384" s="20" t="s">
        <v>248</v>
      </c>
      <c r="EV384" s="20" t="s">
        <v>234</v>
      </c>
      <c r="EW384" s="20">
        <v>72</v>
      </c>
      <c r="EX384" s="20">
        <v>2</v>
      </c>
      <c r="EY384" s="20">
        <v>2</v>
      </c>
      <c r="EZ384" s="20">
        <v>6</v>
      </c>
      <c r="FA384" s="20">
        <v>0</v>
      </c>
      <c r="FB384" s="20">
        <v>0</v>
      </c>
      <c r="FC384" s="20">
        <v>0</v>
      </c>
      <c r="FD384" s="20">
        <v>0</v>
      </c>
      <c r="FE384" s="20">
        <v>0</v>
      </c>
      <c r="FF384" s="20">
        <v>0</v>
      </c>
      <c r="FG384" s="20">
        <v>0</v>
      </c>
      <c r="FH384" s="20">
        <v>0</v>
      </c>
      <c r="FI384" s="20">
        <v>0</v>
      </c>
      <c r="FJ384" s="34">
        <f>IF(EZ384&lt;&gt;"",((FA384*0.125)+((FB384+FC384+FD384+FE384+FF384)*0.25)+((FG384+FH384+FI384)*1))/EZ384,"")</f>
        <v>0</v>
      </c>
      <c r="FK384" s="39">
        <v>31.290028</v>
      </c>
      <c r="FL384" s="39">
        <v>-92.390528000000003</v>
      </c>
      <c r="FM384" s="39">
        <v>30.928202576177867</v>
      </c>
      <c r="FN384" s="39">
        <v>31.651853423822132</v>
      </c>
      <c r="FO384" s="39">
        <v>-92.813938856120615</v>
      </c>
      <c r="FP384" s="39">
        <v>-91.967117143879392</v>
      </c>
      <c r="FQ384" s="39">
        <v>30.566377152355734</v>
      </c>
      <c r="FR384" s="39">
        <v>32.013678847644265</v>
      </c>
      <c r="FS384" s="39">
        <v>-93.23734971224124</v>
      </c>
      <c r="FT384" s="39">
        <v>-91.543706287758766</v>
      </c>
      <c r="FU384" s="35">
        <v>45754</v>
      </c>
      <c r="FV384" s="20" t="s">
        <v>248</v>
      </c>
      <c r="FW384" s="20" t="s">
        <v>258</v>
      </c>
      <c r="FX384" s="20">
        <v>61</v>
      </c>
      <c r="FY384" s="20">
        <v>1</v>
      </c>
      <c r="FZ384" s="20">
        <v>1</v>
      </c>
      <c r="GA384" s="20">
        <v>6</v>
      </c>
      <c r="GB384" s="20">
        <v>0</v>
      </c>
      <c r="GC384" s="20">
        <v>0</v>
      </c>
      <c r="GD384" s="20">
        <v>0</v>
      </c>
      <c r="GE384" s="20">
        <v>0</v>
      </c>
      <c r="GF384" s="20">
        <v>0</v>
      </c>
      <c r="GG384" s="20">
        <v>0</v>
      </c>
      <c r="GH384" s="20">
        <v>0</v>
      </c>
      <c r="GI384" s="20">
        <v>0</v>
      </c>
      <c r="GJ384" s="20">
        <v>0</v>
      </c>
      <c r="GK384" s="34">
        <f>IF(GA384&lt;&gt;"",((GB384*0.125)+((GC384+GD384+GE384+GF384+GG384)*0.25)+((GH384+GI384+GJ384)*1))/GA384,"")</f>
        <v>0</v>
      </c>
      <c r="GP384" s="20" t="s">
        <v>232</v>
      </c>
      <c r="HH384" s="34" t="str">
        <f>IF(GX384&lt;&gt;"",((GY384*0.125)+((GZ384+HA384+HB384+HC384+HD384)*0.25)+((HE384+HF384+HG384)*1))/GX384,"")</f>
        <v/>
      </c>
    </row>
    <row r="385" spans="1:216" ht="15" customHeight="1" x14ac:dyDescent="0.35">
      <c r="A385" s="11" t="s">
        <v>2561</v>
      </c>
      <c r="B385" s="12" t="s">
        <v>2562</v>
      </c>
      <c r="C385" s="43">
        <v>44980</v>
      </c>
      <c r="D385" s="13"/>
      <c r="E385" s="11" t="s">
        <v>214</v>
      </c>
      <c r="F385" s="19" t="s">
        <v>2563</v>
      </c>
      <c r="G385" s="19" t="s">
        <v>2564</v>
      </c>
      <c r="H385" s="11" t="s">
        <v>1921</v>
      </c>
      <c r="I385" s="42">
        <v>71302</v>
      </c>
      <c r="J385" s="17">
        <v>13415</v>
      </c>
      <c r="K385" s="18">
        <f ca="1">IF(A385&lt;&gt;"",RANDBETWEEN(1,2000)," ")</f>
        <v>141</v>
      </c>
      <c r="L385" s="17" cm="1">
        <f t="array" ref="L385">IF(A385&lt;&gt;"",SUMPRODUCT(($E$2:$E$1303="Active") * (FK385 &gt;= $FM$2:$FM$1303) * (FK385 &lt;= $FN$2:$FN$1303) * (FL385 &gt;= $FO$2:$FO$1303) * (FL385 &lt;= $FP$2:$FP$1303)),"")</f>
        <v>2</v>
      </c>
      <c r="M385" s="17" cm="1">
        <f t="array" ref="M385">IF(A385&lt;&gt;"",SUMPRODUCT(($E$2:$E$1303="Active") * (FK385 &gt;= $FQ$2:$FQ$1303) * (FK385 &lt;= $FR$2:$FR$1303) * (FL385 &gt;= $FS$2:$FS$1303) * (FL385 &lt;= $FT$2:$FT$1303)),"")</f>
        <v>2</v>
      </c>
      <c r="N385" s="11" t="s">
        <v>218</v>
      </c>
      <c r="O385" s="11" t="s">
        <v>242</v>
      </c>
      <c r="P385" s="19" t="s">
        <v>2565</v>
      </c>
      <c r="Q385" s="11" t="s">
        <v>2566</v>
      </c>
      <c r="R385" s="19" t="s">
        <v>2567</v>
      </c>
      <c r="S385" s="11" t="s">
        <v>224</v>
      </c>
      <c r="T385" s="20" t="s">
        <v>224</v>
      </c>
      <c r="AA385" s="22" t="s">
        <v>363</v>
      </c>
      <c r="AB385" s="43">
        <v>46006.395833333336</v>
      </c>
      <c r="AC385" s="63">
        <v>45931</v>
      </c>
      <c r="AF385" s="26"/>
      <c r="AG385" s="20">
        <v>45</v>
      </c>
      <c r="AH385" s="22">
        <v>81</v>
      </c>
      <c r="AI385" s="26">
        <v>101</v>
      </c>
      <c r="AN385" s="27">
        <f>IF(COUNT(DV385,ES385,FJ385,GK385,HH385)&gt;0,AVERAGE(DV385,ES385,FJ385,GK385,HH385),"")</f>
        <v>0.1</v>
      </c>
      <c r="AO385" s="28">
        <f>IF((E385&lt;&gt;""),COUNTA(AP385:BW385)+COUNTIF(T385,"No"),"")</f>
        <v>1</v>
      </c>
      <c r="BP385" s="20" t="s">
        <v>224</v>
      </c>
      <c r="DW385" s="35">
        <v>45058</v>
      </c>
      <c r="DX385" s="35">
        <v>45063</v>
      </c>
      <c r="DY385" s="20" t="s">
        <v>237</v>
      </c>
      <c r="DZ385" s="35">
        <v>45063</v>
      </c>
      <c r="EA385" s="35" t="s">
        <v>232</v>
      </c>
      <c r="EB385" s="38">
        <v>45072</v>
      </c>
      <c r="EJ385" s="20"/>
      <c r="EK385" s="20"/>
      <c r="EL385" s="20"/>
      <c r="EM385" s="20"/>
      <c r="EN385" s="20"/>
      <c r="EO385" s="20"/>
      <c r="EP385" s="20"/>
      <c r="EQ385" s="20"/>
      <c r="ER385" s="20"/>
      <c r="ES385" s="34" t="str">
        <f>IF(EI385&lt;&gt;"",((EJ385*0.125)+((EK385+EL385+EM385+EN385+EO385)*0.25)+((EP385+EQ385+ER385)*1))/EI385,"")</f>
        <v/>
      </c>
      <c r="ET385" s="35">
        <v>45628</v>
      </c>
      <c r="EU385" s="20" t="s">
        <v>228</v>
      </c>
      <c r="EV385" s="20" t="s">
        <v>234</v>
      </c>
      <c r="EW385" s="20">
        <v>39</v>
      </c>
      <c r="EX385" s="20">
        <v>2</v>
      </c>
      <c r="EY385" s="20">
        <v>2</v>
      </c>
      <c r="EZ385" s="20">
        <v>5</v>
      </c>
      <c r="FA385" s="20">
        <v>0</v>
      </c>
      <c r="FB385" s="20">
        <v>0</v>
      </c>
      <c r="FC385" s="20">
        <v>0</v>
      </c>
      <c r="FD385" s="20">
        <v>0</v>
      </c>
      <c r="FE385" s="20">
        <v>0</v>
      </c>
      <c r="FF385" s="20">
        <v>0</v>
      </c>
      <c r="FG385" s="20">
        <v>1</v>
      </c>
      <c r="FH385" s="20">
        <v>0</v>
      </c>
      <c r="FI385" s="20">
        <v>0</v>
      </c>
      <c r="FJ385" s="34">
        <f>IF(EZ385&lt;&gt;"",((FA385*0.125)+((FB385+FC385+FD385+FE385+FF385)*0.25)+((FG385+FH385+FI385)*1))/EZ385,"")</f>
        <v>0.2</v>
      </c>
      <c r="FK385" s="39">
        <v>31.209402000000001</v>
      </c>
      <c r="FL385" s="39">
        <v>-92.350384000000005</v>
      </c>
      <c r="FM385" s="39">
        <v>30.847576576177868</v>
      </c>
      <c r="FN385" s="39">
        <v>31.571227423822133</v>
      </c>
      <c r="FO385" s="39">
        <v>-92.773433462465178</v>
      </c>
      <c r="FP385" s="39">
        <v>-91.927334537534833</v>
      </c>
      <c r="FQ385" s="39">
        <v>30.485751152355736</v>
      </c>
      <c r="FR385" s="39">
        <v>31.933052847644266</v>
      </c>
      <c r="FS385" s="39">
        <v>-93.196482924930351</v>
      </c>
      <c r="FT385" s="39">
        <v>-91.50428507506966</v>
      </c>
      <c r="FU385" s="35">
        <v>45771</v>
      </c>
      <c r="FV385" s="20" t="s">
        <v>248</v>
      </c>
      <c r="FW385" s="20" t="s">
        <v>258</v>
      </c>
      <c r="FX385" s="20">
        <v>45</v>
      </c>
      <c r="FY385" s="20">
        <v>2</v>
      </c>
      <c r="FZ385" s="20">
        <v>2</v>
      </c>
      <c r="GA385" s="20">
        <v>5</v>
      </c>
      <c r="GB385" s="20">
        <v>0</v>
      </c>
      <c r="GC385" s="20">
        <v>0</v>
      </c>
      <c r="GD385" s="20">
        <v>0</v>
      </c>
      <c r="GE385" s="20">
        <v>0</v>
      </c>
      <c r="GF385" s="20">
        <v>0</v>
      </c>
      <c r="GG385" s="20">
        <v>0</v>
      </c>
      <c r="GH385" s="20">
        <v>0</v>
      </c>
      <c r="GI385" s="20">
        <v>0</v>
      </c>
      <c r="GJ385" s="20">
        <v>0</v>
      </c>
      <c r="GK385" s="34">
        <v>0</v>
      </c>
      <c r="GL385" s="40">
        <v>46118</v>
      </c>
      <c r="GM385" s="35">
        <v>46125</v>
      </c>
      <c r="GN385" s="20" t="s">
        <v>372</v>
      </c>
      <c r="GO385" s="35">
        <v>46125</v>
      </c>
      <c r="GP385" s="20" t="s">
        <v>232</v>
      </c>
      <c r="HH385" s="34" t="str">
        <f>IF(GX385&lt;&gt;"",((GY385*0.125)+((GZ385+HA385+HB385+HC385+HD385)*0.25)+((HE385+HF385+HG385)*1))/GX385,"")</f>
        <v/>
      </c>
    </row>
    <row r="386" spans="1:216" ht="15" customHeight="1" x14ac:dyDescent="0.35">
      <c r="A386" s="11" t="s">
        <v>2568</v>
      </c>
      <c r="B386" s="12" t="s">
        <v>2569</v>
      </c>
      <c r="C386" s="13">
        <v>43009</v>
      </c>
      <c r="D386" s="13"/>
      <c r="E386" s="14" t="s">
        <v>214</v>
      </c>
      <c r="F386" s="15" t="s">
        <v>2570</v>
      </c>
      <c r="G386" s="15" t="s">
        <v>2571</v>
      </c>
      <c r="H386" s="14" t="s">
        <v>1921</v>
      </c>
      <c r="I386" s="16">
        <v>70508</v>
      </c>
      <c r="J386" s="17">
        <v>40343</v>
      </c>
      <c r="K386" s="18">
        <f ca="1">IF(A386&lt;&gt;"",RANDBETWEEN(1,2000)," ")</f>
        <v>886</v>
      </c>
      <c r="L386" s="17" cm="1">
        <f t="array" ref="L386">IF(A386&lt;&gt;"",SUMPRODUCT(($E$2:$E$1303="Active") * (FK386 &gt;= $FM$2:$FM$1303) * (FK386 &lt;= $FN$2:$FN$1303) * (FL386 &gt;= $FO$2:$FO$1303) * (FL386 &lt;= $FP$2:$FP$1303)),"")</f>
        <v>1</v>
      </c>
      <c r="M386" s="17" cm="1">
        <f t="array" ref="M386">IF(A386&lt;&gt;"",SUMPRODUCT(($E$2:$E$1303="Active") * (FK386 &gt;= $FQ$2:$FQ$1303) * (FK386 &lt;= $FR$2:$FR$1303) * (FL386 &gt;= $FS$2:$FS$1303) * (FL386 &lt;= $FT$2:$FT$1303)),"")</f>
        <v>1</v>
      </c>
      <c r="N386" s="14" t="s">
        <v>287</v>
      </c>
      <c r="O386" s="14" t="s">
        <v>219</v>
      </c>
      <c r="P386" s="15" t="s">
        <v>2572</v>
      </c>
      <c r="Q386" s="14" t="s">
        <v>2573</v>
      </c>
      <c r="R386" s="15" t="s">
        <v>2574</v>
      </c>
      <c r="S386" s="14" t="s">
        <v>224</v>
      </c>
      <c r="T386" s="20" t="s">
        <v>224</v>
      </c>
      <c r="U386" s="21"/>
      <c r="V386" s="22"/>
      <c r="W386" s="22"/>
      <c r="X386" s="22"/>
      <c r="Y386" s="22"/>
      <c r="Z386" s="22"/>
      <c r="AA386" s="22" t="s">
        <v>363</v>
      </c>
      <c r="AB386" s="43">
        <v>46021.354166666664</v>
      </c>
      <c r="AC386" s="63">
        <v>45931</v>
      </c>
      <c r="AD386" s="25">
        <v>129</v>
      </c>
      <c r="AE386" s="25">
        <v>146</v>
      </c>
      <c r="AF386" s="26">
        <v>163</v>
      </c>
      <c r="AG386" s="20">
        <v>292</v>
      </c>
      <c r="AH386" s="22">
        <v>286</v>
      </c>
      <c r="AI386" s="26">
        <v>235</v>
      </c>
      <c r="AN386" s="27">
        <f>IF(COUNT(DV386,ES386,FJ386,GK386,HH386)&gt;0,AVERAGE(DV386,ES386,FJ386,GK386,HH386),"")</f>
        <v>3.125E-2</v>
      </c>
      <c r="AO386" s="28">
        <f>IF((E386&lt;&gt;""),COUNTA(AP386:BW386)+COUNTIF(T386,"No"),"")</f>
        <v>0</v>
      </c>
      <c r="AP386" s="29"/>
      <c r="AQ386" s="29"/>
      <c r="AR386" s="29"/>
      <c r="AS386" s="29"/>
      <c r="AT386" s="29"/>
      <c r="AU386" s="29"/>
      <c r="AV386" s="29"/>
      <c r="AW386" s="29"/>
      <c r="AX386" s="29"/>
      <c r="AY386" s="29"/>
      <c r="AZ386" s="29"/>
      <c r="BA386" s="29"/>
      <c r="BB386" s="29"/>
      <c r="BC386" s="29"/>
      <c r="BD386" s="29"/>
      <c r="BE386" s="29"/>
      <c r="BF386" s="29"/>
      <c r="BG386" s="29"/>
      <c r="BH386" s="29"/>
      <c r="BI386" s="29"/>
      <c r="BJ386" s="29"/>
      <c r="BK386" s="29"/>
      <c r="BL386" s="29"/>
      <c r="BM386" s="29"/>
      <c r="BN386" s="29"/>
      <c r="BO386" s="29"/>
      <c r="BP386" s="29"/>
      <c r="BQ386" s="29"/>
      <c r="BR386" s="29"/>
      <c r="BS386" s="29"/>
      <c r="BT386" s="29"/>
      <c r="BU386" s="29"/>
      <c r="BV386" s="29"/>
      <c r="BW386" s="29"/>
      <c r="BX386" s="30">
        <v>44091</v>
      </c>
      <c r="BY386" s="30">
        <v>44104</v>
      </c>
      <c r="BZ386" s="14" t="s">
        <v>226</v>
      </c>
      <c r="CA386" s="30">
        <v>44104</v>
      </c>
      <c r="CB386" s="14" t="s">
        <v>232</v>
      </c>
      <c r="CC386" s="31">
        <v>43909</v>
      </c>
      <c r="CD386" s="32" t="s">
        <v>364</v>
      </c>
      <c r="CE386" s="33" t="s">
        <v>380</v>
      </c>
      <c r="CF386" s="33" t="s">
        <v>321</v>
      </c>
      <c r="CG386" s="29">
        <v>142</v>
      </c>
      <c r="CH386" s="29">
        <v>1</v>
      </c>
      <c r="CI386" s="29">
        <v>1</v>
      </c>
      <c r="CJ386" s="29">
        <v>5</v>
      </c>
      <c r="CK386" s="29">
        <v>0</v>
      </c>
      <c r="CL386" s="29">
        <v>0</v>
      </c>
      <c r="CM386" s="29">
        <v>2</v>
      </c>
      <c r="CN386" s="34">
        <f>IF(CJ386&gt;0,((CK386*0.125)+(CL386*0.25)+(CM386*1))/CJ386,"")</f>
        <v>0.4</v>
      </c>
      <c r="CO386" s="35">
        <v>44832</v>
      </c>
      <c r="CP386" s="35">
        <v>44838</v>
      </c>
      <c r="CQ386" s="20" t="s">
        <v>237</v>
      </c>
      <c r="CR386" s="35">
        <v>44841</v>
      </c>
      <c r="CS386" s="20" t="s">
        <v>232</v>
      </c>
      <c r="CT386" s="35">
        <v>44848</v>
      </c>
      <c r="CU386" s="35">
        <v>44259</v>
      </c>
      <c r="CV386" s="11" t="s">
        <v>228</v>
      </c>
      <c r="CW386" s="11" t="s">
        <v>293</v>
      </c>
      <c r="CX386" s="11" t="s">
        <v>247</v>
      </c>
      <c r="CY386" s="20">
        <v>66</v>
      </c>
      <c r="CZ386" s="36">
        <v>1</v>
      </c>
      <c r="DA386" s="36">
        <v>1</v>
      </c>
      <c r="DB386" s="36">
        <v>5</v>
      </c>
      <c r="DC386" s="36">
        <v>0</v>
      </c>
      <c r="DD386" s="36">
        <v>0</v>
      </c>
      <c r="DE386" s="36">
        <v>1</v>
      </c>
      <c r="DF386" s="36">
        <v>2</v>
      </c>
      <c r="DG386" s="36">
        <v>0</v>
      </c>
      <c r="DH386" s="46">
        <f>IF(DB386&gt;0,((DC386*0.125)+(DD386*0.25)+(DE386*0.25)+(DF386*1)+(DG386*1))/DB386,"")</f>
        <v>0.45</v>
      </c>
      <c r="DI386" s="35">
        <v>44743</v>
      </c>
      <c r="DJ386" s="20" t="s">
        <v>228</v>
      </c>
      <c r="DK386" s="20" t="s">
        <v>235</v>
      </c>
      <c r="DL386" s="20" t="s">
        <v>234</v>
      </c>
      <c r="DM386" s="20">
        <v>85</v>
      </c>
      <c r="DN386" s="20">
        <v>2</v>
      </c>
      <c r="DO386" s="20">
        <v>2</v>
      </c>
      <c r="DP386" s="20">
        <v>10</v>
      </c>
      <c r="DQ386" s="20">
        <v>0</v>
      </c>
      <c r="DR386" s="20">
        <v>0</v>
      </c>
      <c r="DS386" s="20">
        <v>0</v>
      </c>
      <c r="DT386" s="20">
        <v>0</v>
      </c>
      <c r="DU386" s="20">
        <v>1</v>
      </c>
      <c r="DV386" s="37" cm="1">
        <f t="array" ref="DV386">IF(AND(DI386:DP386&lt;&gt;""),((DQ386*0.125)+(DR386*0.25)+(DS386*0.25)+(DT386*1)+(DU386*1))/DP386,"")</f>
        <v>0.1</v>
      </c>
      <c r="DW386" s="35">
        <v>45057</v>
      </c>
      <c r="DX386" s="35">
        <v>45062</v>
      </c>
      <c r="DY386" s="20" t="s">
        <v>237</v>
      </c>
      <c r="DZ386" s="35">
        <v>45062</v>
      </c>
      <c r="EA386" s="35" t="s">
        <v>232</v>
      </c>
      <c r="EB386" s="38">
        <v>45072</v>
      </c>
      <c r="EC386" s="35">
        <v>45258</v>
      </c>
      <c r="ED386" s="20" t="s">
        <v>248</v>
      </c>
      <c r="EE386" s="20" t="s">
        <v>247</v>
      </c>
      <c r="EF386" s="20">
        <v>73</v>
      </c>
      <c r="EG386" s="20">
        <v>2</v>
      </c>
      <c r="EH386" s="20">
        <v>2</v>
      </c>
      <c r="EI386" s="20">
        <v>10</v>
      </c>
      <c r="EJ386" s="20">
        <v>0</v>
      </c>
      <c r="EK386" s="20">
        <v>0</v>
      </c>
      <c r="EL386" s="20">
        <v>0</v>
      </c>
      <c r="EM386" s="20">
        <v>0</v>
      </c>
      <c r="EN386" s="20">
        <v>0</v>
      </c>
      <c r="EO386" s="20">
        <v>0</v>
      </c>
      <c r="EP386" s="20">
        <v>0</v>
      </c>
      <c r="EQ386" s="20">
        <v>0</v>
      </c>
      <c r="ER386" s="20">
        <v>0</v>
      </c>
      <c r="ES386" s="34">
        <f>IF(EI386&lt;&gt;"",((EJ386*0.125)+((EK386+EL386+EM386+EN386+EO386)*0.25)+((EP386+EQ386+ER386)*1))/EI386,"")</f>
        <v>0</v>
      </c>
      <c r="ET386" s="35">
        <v>45467</v>
      </c>
      <c r="EU386" s="20" t="s">
        <v>248</v>
      </c>
      <c r="EV386" s="20" t="s">
        <v>247</v>
      </c>
      <c r="EW386" s="20">
        <v>127</v>
      </c>
      <c r="EX386" s="20">
        <v>4</v>
      </c>
      <c r="EY386" s="20">
        <v>4</v>
      </c>
      <c r="EZ386" s="20">
        <v>10</v>
      </c>
      <c r="FA386" s="20">
        <v>0</v>
      </c>
      <c r="FB386" s="20">
        <v>0</v>
      </c>
      <c r="FC386" s="20">
        <v>0</v>
      </c>
      <c r="FD386" s="20">
        <v>0</v>
      </c>
      <c r="FE386" s="20">
        <v>0</v>
      </c>
      <c r="FF386" s="20">
        <v>0</v>
      </c>
      <c r="FG386" s="20">
        <v>0</v>
      </c>
      <c r="FH386" s="20">
        <v>0</v>
      </c>
      <c r="FI386" s="20">
        <v>0</v>
      </c>
      <c r="FJ386" s="34">
        <v>0</v>
      </c>
      <c r="FK386" s="39">
        <v>30.154593999999999</v>
      </c>
      <c r="FL386" s="39">
        <v>-92.028313999999995</v>
      </c>
      <c r="FM386" s="39">
        <v>29.792768576177867</v>
      </c>
      <c r="FN386" s="39">
        <v>30.516419423822132</v>
      </c>
      <c r="FO386" s="39">
        <v>-92.44676739730815</v>
      </c>
      <c r="FP386" s="39">
        <v>-91.609860602691839</v>
      </c>
      <c r="FQ386" s="39">
        <v>29.430943152355734</v>
      </c>
      <c r="FR386" s="39">
        <v>30.878244847644265</v>
      </c>
      <c r="FS386" s="39">
        <v>-92.865220794616306</v>
      </c>
      <c r="FT386" s="39">
        <v>-91.191407205383683</v>
      </c>
      <c r="FU386" s="35">
        <v>45790</v>
      </c>
      <c r="FV386" s="20" t="s">
        <v>248</v>
      </c>
      <c r="FW386" s="20" t="s">
        <v>258</v>
      </c>
      <c r="FX386" s="20">
        <v>102</v>
      </c>
      <c r="FY386" s="20">
        <v>2</v>
      </c>
      <c r="FZ386" s="20">
        <v>2</v>
      </c>
      <c r="GA386" s="20">
        <v>10</v>
      </c>
      <c r="GB386" s="20">
        <v>0</v>
      </c>
      <c r="GC386" s="20">
        <v>0</v>
      </c>
      <c r="GD386" s="20">
        <v>0</v>
      </c>
      <c r="GE386" s="20">
        <v>1</v>
      </c>
      <c r="GF386" s="20">
        <v>0</v>
      </c>
      <c r="GG386" s="20">
        <v>0</v>
      </c>
      <c r="GH386" s="20">
        <v>0</v>
      </c>
      <c r="GI386" s="20">
        <v>0</v>
      </c>
      <c r="GJ386" s="20">
        <v>0</v>
      </c>
      <c r="GK386" s="34">
        <f>IF(GA386&lt;&gt;"",((GB386*0.125)+((GC386+GD386+GE386+GF386+GG386)*0.25)+((GH386+GI386+GJ386)*1))/GA386,"")</f>
        <v>2.5000000000000001E-2</v>
      </c>
      <c r="GP386" s="20" t="s">
        <v>232</v>
      </c>
      <c r="HH386" s="34" t="str">
        <f>IF(GX386&lt;&gt;"",((GY386*0.125)+((GZ386+HA386+HB386+HC386+HD386)*0.25)+((HE386+HF386+HG386)*1))/GX386,"")</f>
        <v/>
      </c>
    </row>
    <row r="387" spans="1:216" ht="15" customHeight="1" x14ac:dyDescent="0.35">
      <c r="A387" s="11" t="s">
        <v>2575</v>
      </c>
      <c r="B387" s="12" t="s">
        <v>2576</v>
      </c>
      <c r="C387" s="13">
        <v>43009</v>
      </c>
      <c r="D387" s="13">
        <v>45281</v>
      </c>
      <c r="E387" s="14" t="s">
        <v>214</v>
      </c>
      <c r="F387" s="15" t="s">
        <v>2577</v>
      </c>
      <c r="G387" s="15" t="s">
        <v>2578</v>
      </c>
      <c r="H387" s="14" t="s">
        <v>1921</v>
      </c>
      <c r="I387" s="16">
        <v>70126</v>
      </c>
      <c r="J387" s="17">
        <v>30397</v>
      </c>
      <c r="K387" s="18">
        <f ca="1">IF(A387&lt;&gt;"",RANDBETWEEN(1,2000)," ")</f>
        <v>854</v>
      </c>
      <c r="L387" s="17" cm="1">
        <f t="array" ref="L387">IF(A387&lt;&gt;"",SUMPRODUCT(($E$2:$E$1303="Active") * (FK387 &gt;= $FM$2:$FM$1303) * (FK387 &lt;= $FN$2:$FN$1303) * (FL387 &gt;= $FO$2:$FO$1303) * (FL387 &lt;= $FP$2:$FP$1303)),"")</f>
        <v>2</v>
      </c>
      <c r="M387" s="17" cm="1">
        <f t="array" ref="M387">IF(A387&lt;&gt;"",SUMPRODUCT(($E$2:$E$1303="Active") * (FK387 &gt;= $FQ$2:$FQ$1303) * (FK387 &lt;= $FR$2:$FR$1303) * (FL387 &gt;= $FS$2:$FS$1303) * (FL387 &lt;= $FT$2:$FT$1303)),"")</f>
        <v>2</v>
      </c>
      <c r="N387" s="14" t="s">
        <v>287</v>
      </c>
      <c r="O387" s="14" t="s">
        <v>219</v>
      </c>
      <c r="P387" s="15" t="s">
        <v>2579</v>
      </c>
      <c r="Q387" s="14" t="s">
        <v>2580</v>
      </c>
      <c r="R387" s="15" t="s">
        <v>2581</v>
      </c>
      <c r="S387" s="14" t="s">
        <v>223</v>
      </c>
      <c r="T387" s="20" t="s">
        <v>224</v>
      </c>
      <c r="U387" s="21"/>
      <c r="V387" s="22"/>
      <c r="W387" s="22"/>
      <c r="X387" s="22"/>
      <c r="Y387" s="22"/>
      <c r="Z387" s="22"/>
      <c r="AA387" s="22" t="s">
        <v>363</v>
      </c>
      <c r="AB387" s="43">
        <v>45987.416666666664</v>
      </c>
      <c r="AC387" s="63">
        <v>45931</v>
      </c>
      <c r="AD387" s="25">
        <v>80</v>
      </c>
      <c r="AE387" s="25">
        <v>0</v>
      </c>
      <c r="AF387" s="26">
        <v>31</v>
      </c>
      <c r="AG387" s="20">
        <v>146</v>
      </c>
      <c r="AH387" s="22">
        <v>164</v>
      </c>
      <c r="AI387" s="26">
        <v>160</v>
      </c>
      <c r="AN387" s="27">
        <f>IF(COUNT(DV387,ES387,FJ387,GK387,HH387)&gt;0,AVERAGE(DV387,ES387,FJ387,GK387,HH387),"")</f>
        <v>0.11858974358974358</v>
      </c>
      <c r="AO387" s="28">
        <f>IF((E387&lt;&gt;""),COUNTA(AP387:BW387)+COUNTIF(T387,"No"),"")</f>
        <v>0</v>
      </c>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c r="BO387" s="29"/>
      <c r="BP387" s="29"/>
      <c r="BQ387" s="29"/>
      <c r="BR387" s="29"/>
      <c r="BS387" s="29"/>
      <c r="BT387" s="29"/>
      <c r="BU387" s="29"/>
      <c r="BV387" s="29"/>
      <c r="BW387" s="29"/>
      <c r="BX387" s="30">
        <v>44090</v>
      </c>
      <c r="BY387" s="30">
        <v>44109</v>
      </c>
      <c r="BZ387" s="14" t="s">
        <v>226</v>
      </c>
      <c r="CA387" s="30">
        <v>44110</v>
      </c>
      <c r="CB387" s="14" t="s">
        <v>232</v>
      </c>
      <c r="CC387" s="31">
        <v>44053</v>
      </c>
      <c r="CD387" s="32" t="s">
        <v>228</v>
      </c>
      <c r="CE387" s="33" t="s">
        <v>256</v>
      </c>
      <c r="CF387" s="33" t="s">
        <v>257</v>
      </c>
      <c r="CG387" s="29">
        <v>21</v>
      </c>
      <c r="CH387" s="29">
        <v>2</v>
      </c>
      <c r="CI387" s="29">
        <v>2</v>
      </c>
      <c r="CJ387" s="29">
        <v>5</v>
      </c>
      <c r="CK387" s="29">
        <v>0</v>
      </c>
      <c r="CL387" s="29">
        <v>0</v>
      </c>
      <c r="CM387" s="29">
        <v>0</v>
      </c>
      <c r="CN387" s="34">
        <f>IF(CJ387&gt;0,((CK387*0.125)+(CL387*0.25)+(CM387*1))/CJ387,"")</f>
        <v>0</v>
      </c>
      <c r="CO387" s="35">
        <v>44638</v>
      </c>
      <c r="CP387" s="35">
        <v>44663</v>
      </c>
      <c r="CQ387" s="20" t="s">
        <v>237</v>
      </c>
      <c r="CR387" s="35">
        <v>44664</v>
      </c>
      <c r="CS387" s="20" t="s">
        <v>232</v>
      </c>
      <c r="CT387" s="35">
        <v>44669</v>
      </c>
      <c r="CV387" s="20"/>
      <c r="CW387" s="20"/>
      <c r="CX387" s="20"/>
      <c r="DH387" s="37" t="str">
        <f>IF(DB387&gt;0,((DC387*0.125)+(DD387*0.25)+(DE387*0.25)+(DF387*1)+(DG387*1))/DB387,"")</f>
        <v/>
      </c>
      <c r="DI387" s="35">
        <v>44896</v>
      </c>
      <c r="DJ387" s="20" t="s">
        <v>228</v>
      </c>
      <c r="DK387" s="20" t="s">
        <v>235</v>
      </c>
      <c r="DL387" s="20" t="s">
        <v>234</v>
      </c>
      <c r="DM387" s="20">
        <v>0</v>
      </c>
      <c r="DN387" s="20">
        <v>0</v>
      </c>
      <c r="DO387" s="20">
        <v>0</v>
      </c>
      <c r="DP387" s="20">
        <v>0</v>
      </c>
      <c r="DQ387" s="20">
        <v>0</v>
      </c>
      <c r="DR387" s="20">
        <v>0</v>
      </c>
      <c r="DS387" s="20">
        <v>0</v>
      </c>
      <c r="DT387" s="20">
        <v>0</v>
      </c>
      <c r="DU387" s="20">
        <v>0</v>
      </c>
      <c r="DV387" s="37">
        <v>0</v>
      </c>
      <c r="DW387" s="35">
        <v>45057</v>
      </c>
      <c r="DX387" s="35">
        <v>45062</v>
      </c>
      <c r="DY387" s="20" t="s">
        <v>237</v>
      </c>
      <c r="DZ387" s="35">
        <v>45062</v>
      </c>
      <c r="EA387" s="35" t="s">
        <v>232</v>
      </c>
      <c r="EB387" s="38">
        <v>45072</v>
      </c>
      <c r="EC387" s="35">
        <v>45290</v>
      </c>
      <c r="ED387" s="20" t="s">
        <v>228</v>
      </c>
      <c r="EE387" s="20" t="s">
        <v>247</v>
      </c>
      <c r="EF387" s="20">
        <v>31</v>
      </c>
      <c r="EG387" s="20">
        <v>3</v>
      </c>
      <c r="EH387" s="20">
        <v>3</v>
      </c>
      <c r="EI387" s="20">
        <v>13</v>
      </c>
      <c r="EJ387" s="20">
        <v>0</v>
      </c>
      <c r="EK387" s="20">
        <v>0</v>
      </c>
      <c r="EL387" s="20">
        <v>0</v>
      </c>
      <c r="EM387" s="20">
        <v>0</v>
      </c>
      <c r="EN387" s="20">
        <v>0</v>
      </c>
      <c r="EO387" s="20">
        <v>0</v>
      </c>
      <c r="EP387" s="20">
        <v>4</v>
      </c>
      <c r="EQ387" s="20">
        <v>0</v>
      </c>
      <c r="ER387" s="20">
        <v>0</v>
      </c>
      <c r="ES387" s="46">
        <f>IF(EI387&lt;&gt;"",((EJ387*0.125)+((EK387+EL387+EM387+EN387+EO387)*0.25)+((EP387+EQ387+ER387)*1))/EI387,"")</f>
        <v>0.30769230769230771</v>
      </c>
      <c r="ET387" s="35">
        <v>45359</v>
      </c>
      <c r="EU387" s="20" t="s">
        <v>228</v>
      </c>
      <c r="EV387" s="20" t="s">
        <v>247</v>
      </c>
      <c r="EW387" s="20">
        <v>73</v>
      </c>
      <c r="EX387" s="20">
        <v>4</v>
      </c>
      <c r="EY387" s="20">
        <v>3</v>
      </c>
      <c r="EZ387" s="28">
        <v>6</v>
      </c>
      <c r="FA387" s="20">
        <v>0</v>
      </c>
      <c r="FB387" s="20">
        <v>0</v>
      </c>
      <c r="FC387" s="20">
        <v>0</v>
      </c>
      <c r="FD387" s="20">
        <v>0</v>
      </c>
      <c r="FE387" s="20">
        <v>0</v>
      </c>
      <c r="FF387" s="20">
        <v>0</v>
      </c>
      <c r="FG387" s="20">
        <v>1</v>
      </c>
      <c r="FH387" s="20">
        <v>0</v>
      </c>
      <c r="FI387" s="20">
        <v>0</v>
      </c>
      <c r="FJ387" s="34">
        <f>IF(EZ387&lt;&gt;"",((FA387*0.125)+((FB387+FC387+FD387+FE387+FF387)*0.25)+((FG387+FH387+FI387)*1))/EZ387,"")</f>
        <v>0.16666666666666666</v>
      </c>
      <c r="FK387" s="39">
        <v>30.074361</v>
      </c>
      <c r="FL387" s="39">
        <v>-90.000169999999997</v>
      </c>
      <c r="FM387" s="39">
        <v>29.712535576177867</v>
      </c>
      <c r="FN387" s="39">
        <v>30.436186423822132</v>
      </c>
      <c r="FO387" s="39">
        <v>-90.418283660793648</v>
      </c>
      <c r="FP387" s="39">
        <v>-89.582056339206346</v>
      </c>
      <c r="FQ387" s="39">
        <v>29.350710152355735</v>
      </c>
      <c r="FR387" s="39">
        <v>30.798011847644265</v>
      </c>
      <c r="FS387" s="39">
        <v>-90.836397321587285</v>
      </c>
      <c r="FT387" s="39">
        <v>-89.16394267841271</v>
      </c>
      <c r="FU387" s="35">
        <v>45926</v>
      </c>
      <c r="FV387" s="20" t="s">
        <v>248</v>
      </c>
      <c r="FW387" s="20" t="s">
        <v>295</v>
      </c>
      <c r="FX387" s="20">
        <v>103</v>
      </c>
      <c r="FY387" s="20">
        <v>2</v>
      </c>
      <c r="FZ387" s="20">
        <v>2</v>
      </c>
      <c r="GA387" s="20">
        <v>7</v>
      </c>
      <c r="GB387" s="20">
        <v>0</v>
      </c>
      <c r="GC387" s="20">
        <v>0</v>
      </c>
      <c r="GD387" s="20">
        <v>0</v>
      </c>
      <c r="GE387" s="20">
        <v>0</v>
      </c>
      <c r="GF387" s="20">
        <v>0</v>
      </c>
      <c r="GG387" s="20">
        <v>0</v>
      </c>
      <c r="GH387" s="20">
        <v>0</v>
      </c>
      <c r="GI387" s="20">
        <v>0</v>
      </c>
      <c r="GJ387" s="20">
        <v>0</v>
      </c>
      <c r="GK387" s="34">
        <f>IF(GA387&lt;&gt;"",((GB387*0.125)+((GC387+GD387+GE387+GF387+GG387)*0.25)+((GH387+GI387+GJ387)*1))/GA387,"")</f>
        <v>0</v>
      </c>
      <c r="GL387" s="40">
        <v>46118</v>
      </c>
      <c r="GM387" s="35">
        <v>46125</v>
      </c>
      <c r="GN387" s="20" t="s">
        <v>372</v>
      </c>
      <c r="GO387" s="35">
        <v>46125</v>
      </c>
      <c r="GP387" s="20" t="s">
        <v>232</v>
      </c>
      <c r="HH387" s="34" t="str">
        <f>IF(GX387&lt;&gt;"",((GY387*0.125)+((GZ387+HA387+HB387+HC387+HD387)*0.25)+((HE387+HF387+HG387)*1))/GX387,"")</f>
        <v/>
      </c>
    </row>
    <row r="388" spans="1:216" ht="15" customHeight="1" x14ac:dyDescent="0.35">
      <c r="A388" s="11" t="s">
        <v>2582</v>
      </c>
      <c r="B388" s="12" t="s">
        <v>2583</v>
      </c>
      <c r="C388" s="13">
        <v>43009</v>
      </c>
      <c r="D388" s="13"/>
      <c r="E388" s="14" t="s">
        <v>214</v>
      </c>
      <c r="F388" s="15" t="s">
        <v>2584</v>
      </c>
      <c r="G388" s="15" t="s">
        <v>2585</v>
      </c>
      <c r="H388" s="14" t="s">
        <v>1921</v>
      </c>
      <c r="I388" s="16">
        <v>70811</v>
      </c>
      <c r="J388" s="17">
        <v>13116</v>
      </c>
      <c r="K388" s="18">
        <f ca="1">IF(A388&lt;&gt;"",RANDBETWEEN(1,2000)," ")</f>
        <v>396</v>
      </c>
      <c r="L388" s="17" cm="1">
        <f t="array" ref="L388">IF(A388&lt;&gt;"",SUMPRODUCT(($E$2:$E$1303="Active") * (FK388 &gt;= $FM$2:$FM$1303) * (FK388 &lt;= $FN$2:$FN$1303) * (FL388 &gt;= $FO$2:$FO$1303) * (FL388 &lt;= $FP$2:$FP$1303)),"")</f>
        <v>2</v>
      </c>
      <c r="M388" s="17" cm="1">
        <f t="array" ref="M388">IF(A388&lt;&gt;"",SUMPRODUCT(($E$2:$E$1303="Active") * (FK388 &gt;= $FQ$2:$FQ$1303) * (FK388 &lt;= $FR$2:$FR$1303) * (FL388 &gt;= $FS$2:$FS$1303) * (FL388 &lt;= $FT$2:$FT$1303)),"")</f>
        <v>2</v>
      </c>
      <c r="N388" s="14" t="s">
        <v>287</v>
      </c>
      <c r="O388" s="14" t="s">
        <v>219</v>
      </c>
      <c r="P388" s="15" t="s">
        <v>2586</v>
      </c>
      <c r="Q388" s="14" t="s">
        <v>2587</v>
      </c>
      <c r="R388" s="15" t="s">
        <v>2588</v>
      </c>
      <c r="S388" s="14" t="s">
        <v>224</v>
      </c>
      <c r="T388" s="20" t="s">
        <v>224</v>
      </c>
      <c r="U388" s="21"/>
      <c r="V388" s="22"/>
      <c r="W388" s="22"/>
      <c r="X388" s="22"/>
      <c r="Y388" s="22"/>
      <c r="Z388" s="22"/>
      <c r="AA388" s="22" t="s">
        <v>363</v>
      </c>
      <c r="AB388" s="43">
        <v>45930.5</v>
      </c>
      <c r="AC388" s="63">
        <v>45931</v>
      </c>
      <c r="AD388" s="25">
        <v>304</v>
      </c>
      <c r="AE388" s="25">
        <v>404</v>
      </c>
      <c r="AF388" s="26">
        <v>518</v>
      </c>
      <c r="AG388" s="20">
        <v>606</v>
      </c>
      <c r="AH388" s="22">
        <v>702</v>
      </c>
      <c r="AI388" s="26">
        <v>459</v>
      </c>
      <c r="AN388" s="27">
        <f>IF(COUNT(DV388,ES388,FJ388,GK388,HH388)&gt;0,AVERAGE(DV388,ES388,FJ388,GK388,HH388),"")</f>
        <v>8.488095238095239E-2</v>
      </c>
      <c r="AO388" s="28">
        <f>IF((E388&lt;&gt;""),COUNTA(AP388:BW388)+COUNTIF(T388,"No"),"")</f>
        <v>0</v>
      </c>
      <c r="AP388" s="29"/>
      <c r="AQ388" s="29"/>
      <c r="AR388" s="29"/>
      <c r="AS388" s="29"/>
      <c r="AT388" s="29"/>
      <c r="AU388" s="29"/>
      <c r="AV388" s="29"/>
      <c r="AW388" s="29"/>
      <c r="AX388" s="29"/>
      <c r="AY388" s="29"/>
      <c r="AZ388" s="29"/>
      <c r="BA388" s="29"/>
      <c r="BB388" s="29"/>
      <c r="BC388" s="29"/>
      <c r="BD388" s="29"/>
      <c r="BE388" s="29"/>
      <c r="BF388" s="29"/>
      <c r="BG388" s="29"/>
      <c r="BH388" s="29"/>
      <c r="BI388" s="29"/>
      <c r="BJ388" s="29"/>
      <c r="BK388" s="29"/>
      <c r="BL388" s="29"/>
      <c r="BM388" s="29"/>
      <c r="BN388" s="29"/>
      <c r="BO388" s="29"/>
      <c r="BP388" s="29"/>
      <c r="BQ388" s="29"/>
      <c r="BR388" s="29"/>
      <c r="BS388" s="29"/>
      <c r="BT388" s="29"/>
      <c r="BU388" s="29"/>
      <c r="BV388" s="29"/>
      <c r="BW388" s="29"/>
      <c r="BX388" s="30">
        <v>44090</v>
      </c>
      <c r="BY388" s="30">
        <v>44103</v>
      </c>
      <c r="BZ388" s="14" t="s">
        <v>226</v>
      </c>
      <c r="CA388" s="30">
        <v>44104</v>
      </c>
      <c r="CB388" s="14" t="s">
        <v>232</v>
      </c>
      <c r="CC388" s="31">
        <v>43907</v>
      </c>
      <c r="CD388" s="32" t="s">
        <v>364</v>
      </c>
      <c r="CE388" s="33" t="s">
        <v>380</v>
      </c>
      <c r="CF388" s="33" t="s">
        <v>321</v>
      </c>
      <c r="CG388" s="29">
        <v>172</v>
      </c>
      <c r="CH388" s="29">
        <v>2</v>
      </c>
      <c r="CI388" s="29">
        <v>2</v>
      </c>
      <c r="CJ388" s="29">
        <v>10</v>
      </c>
      <c r="CK388" s="29">
        <v>0</v>
      </c>
      <c r="CL388" s="29">
        <v>2</v>
      </c>
      <c r="CM388" s="29">
        <v>1</v>
      </c>
      <c r="CN388" s="34">
        <f>IF(CJ388&gt;0,((CK388*0.125)+(CL388*0.25)+(CM388*1))/CJ388,"")</f>
        <v>0.15</v>
      </c>
      <c r="CO388" s="35">
        <v>44638</v>
      </c>
      <c r="CP388" s="35">
        <v>44652</v>
      </c>
      <c r="CQ388" s="20" t="s">
        <v>237</v>
      </c>
      <c r="CR388" s="35">
        <v>44659</v>
      </c>
      <c r="CS388" s="20" t="s">
        <v>232</v>
      </c>
      <c r="CT388" s="35">
        <v>44652</v>
      </c>
      <c r="CU388" s="35">
        <v>44453</v>
      </c>
      <c r="CV388" s="20" t="s">
        <v>228</v>
      </c>
      <c r="CW388" s="20" t="s">
        <v>233</v>
      </c>
      <c r="CX388" s="11" t="s">
        <v>234</v>
      </c>
      <c r="CY388" s="20">
        <v>214</v>
      </c>
      <c r="CZ388" s="36">
        <v>2</v>
      </c>
      <c r="DA388" s="36">
        <v>2</v>
      </c>
      <c r="DB388" s="36">
        <v>10</v>
      </c>
      <c r="DC388" s="36">
        <v>0</v>
      </c>
      <c r="DD388" s="36">
        <v>0</v>
      </c>
      <c r="DE388" s="36">
        <v>1</v>
      </c>
      <c r="DF388" s="36">
        <v>0</v>
      </c>
      <c r="DG388" s="36">
        <v>0</v>
      </c>
      <c r="DH388" s="37">
        <f>IF(DB388&gt;0,((DC388*0.125)+(DD388*0.25)+(DE388*0.25)+(DF388*1)+(DG388*1))/DB388,"")</f>
        <v>2.5000000000000001E-2</v>
      </c>
      <c r="DI388" s="35">
        <v>44866</v>
      </c>
      <c r="DJ388" s="20" t="s">
        <v>228</v>
      </c>
      <c r="DK388" s="20" t="s">
        <v>235</v>
      </c>
      <c r="DL388" s="20" t="s">
        <v>234</v>
      </c>
      <c r="DM388" s="20">
        <v>287</v>
      </c>
      <c r="DN388" s="20">
        <v>2</v>
      </c>
      <c r="DO388" s="20">
        <v>2</v>
      </c>
      <c r="DP388" s="20">
        <v>10</v>
      </c>
      <c r="DQ388" s="20">
        <v>0</v>
      </c>
      <c r="DR388" s="20">
        <v>0</v>
      </c>
      <c r="DS388" s="20">
        <v>0</v>
      </c>
      <c r="DT388" s="20">
        <v>0</v>
      </c>
      <c r="DU388" s="20">
        <v>0</v>
      </c>
      <c r="DV388" s="37" cm="1">
        <f t="array" ref="DV388">IF(AND(DI388:DP388&lt;&gt;""),((DQ388*0.125)+(DR388*0.25)+(DS388*0.25)+(DT388*1)+(DU388*1))/DP388,"")</f>
        <v>0</v>
      </c>
      <c r="DW388" s="35">
        <v>45057</v>
      </c>
      <c r="DX388" s="35">
        <v>45062</v>
      </c>
      <c r="DY388" s="20" t="s">
        <v>237</v>
      </c>
      <c r="DZ388" s="35">
        <v>45062</v>
      </c>
      <c r="EA388" s="35" t="s">
        <v>232</v>
      </c>
      <c r="EB388" s="38">
        <v>45072</v>
      </c>
      <c r="EC388" s="35">
        <v>45265</v>
      </c>
      <c r="ED388" s="20" t="s">
        <v>228</v>
      </c>
      <c r="EE388" s="20" t="s">
        <v>247</v>
      </c>
      <c r="EF388" s="20">
        <v>231</v>
      </c>
      <c r="EG388" s="20">
        <v>1</v>
      </c>
      <c r="EH388" s="20">
        <v>1</v>
      </c>
      <c r="EI388" s="20">
        <v>5</v>
      </c>
      <c r="EJ388" s="20">
        <v>0</v>
      </c>
      <c r="EK388" s="20">
        <v>0</v>
      </c>
      <c r="EL388" s="20">
        <v>0</v>
      </c>
      <c r="EM388" s="20">
        <v>0</v>
      </c>
      <c r="EN388" s="20">
        <v>0</v>
      </c>
      <c r="EO388" s="20">
        <v>0</v>
      </c>
      <c r="EP388" s="20">
        <v>1</v>
      </c>
      <c r="EQ388" s="20">
        <v>0</v>
      </c>
      <c r="ER388" s="20">
        <v>0</v>
      </c>
      <c r="ES388" s="34">
        <f>IF(EI388&lt;&gt;"",((EJ388*0.125)+((EK388+EL388+EM388+EN388+EO388)*0.25)+((EP388+EQ388+ER388)*1))/EI388,"")</f>
        <v>0.2</v>
      </c>
      <c r="ET388" s="35">
        <v>45398</v>
      </c>
      <c r="EU388" s="20" t="s">
        <v>248</v>
      </c>
      <c r="EV388" s="20" t="s">
        <v>247</v>
      </c>
      <c r="EW388" s="20">
        <v>318</v>
      </c>
      <c r="EX388" s="20">
        <v>2</v>
      </c>
      <c r="EY388" s="20">
        <v>2</v>
      </c>
      <c r="EZ388" s="28">
        <v>25</v>
      </c>
      <c r="FA388" s="20">
        <v>0</v>
      </c>
      <c r="FB388" s="20">
        <v>0</v>
      </c>
      <c r="FC388" s="20">
        <v>0</v>
      </c>
      <c r="FD388" s="20">
        <v>0</v>
      </c>
      <c r="FE388" s="20">
        <v>0</v>
      </c>
      <c r="FF388" s="20">
        <v>0</v>
      </c>
      <c r="FG388" s="20">
        <v>1</v>
      </c>
      <c r="FH388" s="20">
        <v>1</v>
      </c>
      <c r="FI388" s="20">
        <v>0</v>
      </c>
      <c r="FJ388" s="34">
        <f>IF(EZ388&lt;&gt;"",((FA388*0.125)+((FB388+FC388+FD388+FE388+FF388)*0.25)+((FG388+FH388+FI388)*1))/EZ388,"")</f>
        <v>0.08</v>
      </c>
      <c r="FK388" s="39">
        <v>30.535578000000001</v>
      </c>
      <c r="FL388" s="39">
        <v>-91.106948000000003</v>
      </c>
      <c r="FM388" s="39">
        <v>30.173752576177868</v>
      </c>
      <c r="FN388" s="39">
        <v>30.897403423822134</v>
      </c>
      <c r="FO388" s="39">
        <v>-91.527033465229621</v>
      </c>
      <c r="FP388" s="39">
        <v>-90.686862534770384</v>
      </c>
      <c r="FQ388" s="39">
        <v>29.811927152355736</v>
      </c>
      <c r="FR388" s="39">
        <v>31.259228847644266</v>
      </c>
      <c r="FS388" s="39">
        <v>-91.947118930459226</v>
      </c>
      <c r="FT388" s="39">
        <v>-90.26677706954078</v>
      </c>
      <c r="FU388" s="35">
        <v>45945</v>
      </c>
      <c r="FV388" s="20" t="s">
        <v>248</v>
      </c>
      <c r="FW388" s="20" t="s">
        <v>295</v>
      </c>
      <c r="FX388" s="20">
        <v>314</v>
      </c>
      <c r="FY388" s="20">
        <v>2</v>
      </c>
      <c r="FZ388" s="20">
        <v>2</v>
      </c>
      <c r="GA388" s="20">
        <v>21</v>
      </c>
      <c r="GB388" s="20">
        <v>0</v>
      </c>
      <c r="GC388" s="20">
        <v>0</v>
      </c>
      <c r="GD388" s="20">
        <v>0</v>
      </c>
      <c r="GE388" s="20">
        <v>1</v>
      </c>
      <c r="GF388" s="20">
        <v>0</v>
      </c>
      <c r="GG388" s="20">
        <v>0</v>
      </c>
      <c r="GH388" s="20">
        <v>0</v>
      </c>
      <c r="GI388" s="20">
        <v>0</v>
      </c>
      <c r="GJ388" s="20">
        <v>1</v>
      </c>
      <c r="GK388" s="34">
        <f>IF(GA388&lt;&gt;"",((GB388*0.125)+((GC388+GD388+GE388+GF388+GG388)*0.25)+((GH388+GI388+GJ388)*1))/GA388,"")</f>
        <v>5.9523809523809521E-2</v>
      </c>
      <c r="GL388" s="40">
        <v>46118</v>
      </c>
      <c r="GM388" s="35">
        <v>46125</v>
      </c>
      <c r="GN388" s="20" t="s">
        <v>372</v>
      </c>
      <c r="GO388" s="35">
        <v>46125</v>
      </c>
      <c r="GP388" s="20" t="s">
        <v>232</v>
      </c>
      <c r="HH388" s="34" t="str">
        <f>IF(GX388&lt;&gt;"",((GY388*0.125)+((GZ388+HA388+HB388+HC388+HD388)*0.25)+((HE388+HF388+HG388)*1))/GX388,"")</f>
        <v/>
      </c>
    </row>
    <row r="389" spans="1:216" ht="15" customHeight="1" x14ac:dyDescent="0.35">
      <c r="A389" s="11" t="s">
        <v>2589</v>
      </c>
      <c r="B389" s="12" t="s">
        <v>2590</v>
      </c>
      <c r="C389" s="13">
        <v>43009</v>
      </c>
      <c r="D389" s="13"/>
      <c r="E389" s="14" t="s">
        <v>214</v>
      </c>
      <c r="F389" s="15" t="s">
        <v>2591</v>
      </c>
      <c r="G389" s="15" t="s">
        <v>2592</v>
      </c>
      <c r="H389" s="14" t="s">
        <v>1921</v>
      </c>
      <c r="I389" s="16">
        <v>71272</v>
      </c>
      <c r="J389" s="17">
        <v>2400</v>
      </c>
      <c r="K389" s="18">
        <f ca="1">IF(A389&lt;&gt;"",RANDBETWEEN(1,2000)," ")</f>
        <v>166</v>
      </c>
      <c r="L389" s="17" cm="1">
        <f t="array" ref="L389">IF(A389&lt;&gt;"",SUMPRODUCT(($E$2:$E$1303="Active") * (FK389 &gt;= $FM$2:$FM$1303) * (FK389 &lt;= $FN$2:$FN$1303) * (FL389 &gt;= $FO$2:$FO$1303) * (FL389 &lt;= $FP$2:$FP$1303)),"")</f>
        <v>1</v>
      </c>
      <c r="M389" s="17" cm="1">
        <f t="array" ref="M389">IF(A389&lt;&gt;"",SUMPRODUCT(($E$2:$E$1303="Active") * (FK389 &gt;= $FQ$2:$FQ$1303) * (FK389 &lt;= $FR$2:$FR$1303) * (FL389 &gt;= $FS$2:$FS$1303) * (FL389 &lt;= $FT$2:$FT$1303)),"")</f>
        <v>1</v>
      </c>
      <c r="N389" s="14" t="s">
        <v>218</v>
      </c>
      <c r="O389" s="14" t="s">
        <v>219</v>
      </c>
      <c r="P389" s="15" t="s">
        <v>2593</v>
      </c>
      <c r="Q389" s="14" t="s">
        <v>2594</v>
      </c>
      <c r="R389" s="15" t="s">
        <v>2595</v>
      </c>
      <c r="S389" s="14" t="s">
        <v>223</v>
      </c>
      <c r="T389" s="20" t="s">
        <v>224</v>
      </c>
      <c r="U389" s="21"/>
      <c r="V389" s="22"/>
      <c r="W389" s="22"/>
      <c r="X389" s="22"/>
      <c r="Y389" s="22"/>
      <c r="Z389" s="22"/>
      <c r="AA389" s="22" t="s">
        <v>363</v>
      </c>
      <c r="AB389" s="43">
        <v>45973.541666666664</v>
      </c>
      <c r="AC389" s="63">
        <v>45931</v>
      </c>
      <c r="AD389" s="25">
        <v>13</v>
      </c>
      <c r="AE389" s="25">
        <v>56</v>
      </c>
      <c r="AF389" s="26">
        <v>69</v>
      </c>
      <c r="AG389" s="20">
        <v>107</v>
      </c>
      <c r="AH389" s="22">
        <v>148</v>
      </c>
      <c r="AI389" s="26">
        <v>174</v>
      </c>
      <c r="AN389" s="27">
        <f>IF(COUNT(DV389,ES389,FJ389,GK389,HH389)&gt;0,AVERAGE(DV389,ES389,FJ389,GK389,HH389),"")</f>
        <v>0.02</v>
      </c>
      <c r="AO389" s="28">
        <f>IF((E389&lt;&gt;""),COUNTA(AP389:BW389)+COUNTIF(T389,"No"),"")</f>
        <v>0</v>
      </c>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c r="BO389" s="29"/>
      <c r="BP389" s="29"/>
      <c r="BQ389" s="29"/>
      <c r="BR389" s="29"/>
      <c r="BS389" s="29"/>
      <c r="BT389" s="29"/>
      <c r="BU389" s="29"/>
      <c r="BV389" s="29"/>
      <c r="BW389" s="29"/>
      <c r="BX389" s="30">
        <v>44091</v>
      </c>
      <c r="BY389" s="30">
        <v>44104</v>
      </c>
      <c r="BZ389" s="14" t="s">
        <v>226</v>
      </c>
      <c r="CA389" s="30">
        <v>44104</v>
      </c>
      <c r="CB389" s="14" t="s">
        <v>232</v>
      </c>
      <c r="CC389" s="31">
        <v>43991</v>
      </c>
      <c r="CD389" s="32" t="s">
        <v>226</v>
      </c>
      <c r="CE389" s="33" t="s">
        <v>282</v>
      </c>
      <c r="CF389" s="33" t="s">
        <v>247</v>
      </c>
      <c r="CG389" s="29">
        <v>38</v>
      </c>
      <c r="CH389" s="29">
        <v>2</v>
      </c>
      <c r="CI389" s="29">
        <v>2</v>
      </c>
      <c r="CJ389" s="29">
        <v>11</v>
      </c>
      <c r="CK389" s="29">
        <v>0</v>
      </c>
      <c r="CL389" s="29">
        <v>0</v>
      </c>
      <c r="CM389" s="29">
        <v>0</v>
      </c>
      <c r="CN389" s="34">
        <f>IF(CJ389&gt;0,((CK389*0.125)+(CL389*0.25)+(CM389*1))/CJ389,"")</f>
        <v>0</v>
      </c>
      <c r="CO389" s="35">
        <v>44335</v>
      </c>
      <c r="CP389" s="35">
        <v>44340</v>
      </c>
      <c r="CQ389" s="20" t="s">
        <v>231</v>
      </c>
      <c r="CR389" s="35">
        <v>44349</v>
      </c>
      <c r="CS389" s="20" t="s">
        <v>232</v>
      </c>
      <c r="CT389" s="35">
        <v>44341</v>
      </c>
      <c r="CU389" s="35">
        <v>44487</v>
      </c>
      <c r="CV389" s="11" t="s">
        <v>228</v>
      </c>
      <c r="CW389" s="20" t="s">
        <v>233</v>
      </c>
      <c r="CX389" s="11" t="s">
        <v>234</v>
      </c>
      <c r="CY389" s="20">
        <v>25</v>
      </c>
      <c r="CZ389" s="36">
        <v>2</v>
      </c>
      <c r="DA389" s="36">
        <v>2</v>
      </c>
      <c r="DB389" s="36">
        <v>7</v>
      </c>
      <c r="DC389" s="36">
        <v>0</v>
      </c>
      <c r="DD389" s="36">
        <v>0</v>
      </c>
      <c r="DE389" s="36">
        <v>0</v>
      </c>
      <c r="DF389" s="36">
        <v>0</v>
      </c>
      <c r="DG389" s="36">
        <v>1</v>
      </c>
      <c r="DH389" s="37">
        <f>IF(DB389&gt;0,((DC389*0.125)+(DD389*0.25)+(DE389*0.25)+(DF389*1)+(DG389*1))/DB389,"")</f>
        <v>0.14285714285714285</v>
      </c>
      <c r="DI389" s="35">
        <v>44774</v>
      </c>
      <c r="DJ389" s="20" t="s">
        <v>228</v>
      </c>
      <c r="DK389" s="20" t="s">
        <v>235</v>
      </c>
      <c r="DL389" s="20" t="s">
        <v>234</v>
      </c>
      <c r="DM389" s="20">
        <v>43</v>
      </c>
      <c r="DN389" s="20">
        <v>1</v>
      </c>
      <c r="DO389" s="20">
        <v>1</v>
      </c>
      <c r="DP389" s="20">
        <v>5</v>
      </c>
      <c r="DQ389" s="20">
        <v>0</v>
      </c>
      <c r="DR389" s="20">
        <v>0</v>
      </c>
      <c r="DS389" s="20">
        <v>0</v>
      </c>
      <c r="DT389" s="20">
        <v>0</v>
      </c>
      <c r="DU389" s="20">
        <v>0</v>
      </c>
      <c r="DV389" s="37" cm="1">
        <f t="array" ref="DV389">IF(AND(DI389:DP389&lt;&gt;""),((DQ389*0.125)+(DR389*0.25)+(DS389*0.25)+(DT389*1)+(DU389*1))/DP389,"")</f>
        <v>0</v>
      </c>
      <c r="DW389" s="35">
        <v>45058</v>
      </c>
      <c r="DX389" s="35">
        <v>45062</v>
      </c>
      <c r="DY389" s="20" t="s">
        <v>237</v>
      </c>
      <c r="DZ389" s="35">
        <v>45062</v>
      </c>
      <c r="EA389" s="35" t="s">
        <v>232</v>
      </c>
      <c r="EB389" s="38">
        <v>45072</v>
      </c>
      <c r="EC389" s="35">
        <v>45290</v>
      </c>
      <c r="ED389" s="20" t="s">
        <v>228</v>
      </c>
      <c r="EE389" s="20" t="s">
        <v>247</v>
      </c>
      <c r="EF389" s="20">
        <v>26</v>
      </c>
      <c r="EG389" s="20">
        <v>2</v>
      </c>
      <c r="EH389" s="20">
        <v>2</v>
      </c>
      <c r="EI389" s="20">
        <v>10</v>
      </c>
      <c r="EJ389" s="20">
        <v>0</v>
      </c>
      <c r="EK389" s="20">
        <v>0</v>
      </c>
      <c r="EL389" s="20">
        <v>0</v>
      </c>
      <c r="EM389" s="20">
        <v>0</v>
      </c>
      <c r="EN389" s="20">
        <v>0</v>
      </c>
      <c r="EO389" s="20">
        <v>0</v>
      </c>
      <c r="EP389" s="20">
        <v>0</v>
      </c>
      <c r="EQ389" s="20">
        <v>0</v>
      </c>
      <c r="ER389" s="20">
        <v>0</v>
      </c>
      <c r="ES389" s="34">
        <f>IF(EI389&lt;&gt;"",((EJ389*0.125)+((EK389+EL389+EM389+EN389+EO389)*0.25)+((EP389+EQ389+ER389)*1))/EI389,"")</f>
        <v>0</v>
      </c>
      <c r="ET389" s="35">
        <v>45551</v>
      </c>
      <c r="EU389" s="20" t="s">
        <v>248</v>
      </c>
      <c r="EV389" s="20" t="s">
        <v>247</v>
      </c>
      <c r="EW389" s="20">
        <v>77</v>
      </c>
      <c r="EX389" s="20">
        <v>2</v>
      </c>
      <c r="EY389" s="20">
        <v>2</v>
      </c>
      <c r="EZ389" s="20">
        <v>6</v>
      </c>
      <c r="FA389" s="20">
        <v>0</v>
      </c>
      <c r="FB389" s="20">
        <v>0</v>
      </c>
      <c r="FC389" s="20">
        <v>0</v>
      </c>
      <c r="FD389" s="20">
        <v>0</v>
      </c>
      <c r="FE389" s="20">
        <v>0</v>
      </c>
      <c r="FF389" s="20">
        <v>0</v>
      </c>
      <c r="FG389" s="20">
        <v>0</v>
      </c>
      <c r="FH389" s="20">
        <v>0</v>
      </c>
      <c r="FI389" s="20">
        <v>0</v>
      </c>
      <c r="FJ389" s="34">
        <v>0</v>
      </c>
      <c r="FK389" s="39">
        <v>32.523299999999999</v>
      </c>
      <c r="FL389" s="39">
        <v>-92.637600000000006</v>
      </c>
      <c r="FM389" s="39">
        <v>32.161474576177866</v>
      </c>
      <c r="FN389" s="39">
        <v>32.885125423822132</v>
      </c>
      <c r="FO389" s="39">
        <v>-93.066723651548216</v>
      </c>
      <c r="FP389" s="39">
        <v>-92.208476348451796</v>
      </c>
      <c r="FQ389" s="39">
        <v>31.799649152355734</v>
      </c>
      <c r="FR389" s="39">
        <v>33.246950847644264</v>
      </c>
      <c r="FS389" s="39">
        <v>-93.495847303096426</v>
      </c>
      <c r="FT389" s="39">
        <v>-91.779352696903587</v>
      </c>
      <c r="FU389" s="35">
        <v>45770</v>
      </c>
      <c r="FV389" s="20" t="s">
        <v>248</v>
      </c>
      <c r="FW389" s="20" t="s">
        <v>258</v>
      </c>
      <c r="FX389" s="20">
        <v>112</v>
      </c>
      <c r="FY389" s="20">
        <v>3</v>
      </c>
      <c r="FZ389" s="20">
        <v>3</v>
      </c>
      <c r="GA389" s="20">
        <v>10</v>
      </c>
      <c r="GB389" s="20">
        <v>0</v>
      </c>
      <c r="GC389" s="20">
        <v>0</v>
      </c>
      <c r="GD389" s="20">
        <v>0</v>
      </c>
      <c r="GE389" s="20">
        <v>0</v>
      </c>
      <c r="GF389" s="20">
        <v>0</v>
      </c>
      <c r="GG389" s="20">
        <v>0</v>
      </c>
      <c r="GH389" s="20">
        <v>0</v>
      </c>
      <c r="GI389" s="20">
        <v>0</v>
      </c>
      <c r="GJ389" s="20">
        <v>1</v>
      </c>
      <c r="GK389" s="34">
        <f>IF(GA389&lt;&gt;"",((GB389*0.125)+((GC389+GD389+GE389+GF389+GG389)*0.25)+((GH389+GI389+GJ389)*1))/GA389,"")</f>
        <v>0.1</v>
      </c>
      <c r="GP389" s="20" t="s">
        <v>232</v>
      </c>
      <c r="GR389" s="35">
        <v>46056</v>
      </c>
      <c r="GS389" s="20" t="s">
        <v>248</v>
      </c>
      <c r="GT389" s="20" t="s">
        <v>247</v>
      </c>
      <c r="GU389" s="20">
        <v>116</v>
      </c>
      <c r="GV389" s="20">
        <v>1</v>
      </c>
      <c r="GW389" s="20">
        <v>1</v>
      </c>
      <c r="GX389" s="20">
        <v>8</v>
      </c>
      <c r="GY389" s="20">
        <v>0</v>
      </c>
      <c r="GZ389" s="20">
        <v>0</v>
      </c>
      <c r="HA389" s="20">
        <v>0</v>
      </c>
      <c r="HB389" s="20">
        <v>0</v>
      </c>
      <c r="HC389" s="20">
        <v>0</v>
      </c>
      <c r="HD389" s="20">
        <v>0</v>
      </c>
      <c r="HE389" s="20">
        <v>0</v>
      </c>
      <c r="HF389" s="20">
        <v>0</v>
      </c>
      <c r="HG389" s="20">
        <v>0</v>
      </c>
      <c r="HH389" s="34">
        <f>IF(GX389&lt;&gt;"",((GY389*0.125)+((GZ389+HA389+HB389+HC389+HD389)*0.25)+((HE389+HF389+HG389)*1))/GX389,"")</f>
        <v>0</v>
      </c>
    </row>
    <row r="390" spans="1:216" ht="15" customHeight="1" x14ac:dyDescent="0.35">
      <c r="A390" s="11" t="s">
        <v>2596</v>
      </c>
      <c r="B390" s="12" t="s">
        <v>2597</v>
      </c>
      <c r="C390" s="43">
        <v>44708</v>
      </c>
      <c r="D390" s="13">
        <v>45090</v>
      </c>
      <c r="E390" s="11" t="s">
        <v>214</v>
      </c>
      <c r="F390" s="19" t="s">
        <v>2598</v>
      </c>
      <c r="G390" s="19" t="s">
        <v>2599</v>
      </c>
      <c r="H390" s="11" t="s">
        <v>1921</v>
      </c>
      <c r="I390" s="42">
        <v>70808</v>
      </c>
      <c r="J390" s="17">
        <v>32510</v>
      </c>
      <c r="K390" s="18">
        <f ca="1">IF(A390&lt;&gt;"",RANDBETWEEN(1,2000)," ")</f>
        <v>898</v>
      </c>
      <c r="L390" s="17" cm="1">
        <f t="array" ref="L390">IF(A390&lt;&gt;"",SUMPRODUCT(($E$2:$E$1303="Active") * (FK390 &gt;= $FM$2:$FM$1303) * (FK390 &lt;= $FN$2:$FN$1303) * (FL390 &gt;= $FO$2:$FO$1303) * (FL390 &lt;= $FP$2:$FP$1303)),"")</f>
        <v>2</v>
      </c>
      <c r="M390" s="17" cm="1">
        <f t="array" ref="M390">IF(A390&lt;&gt;"",SUMPRODUCT(($E$2:$E$1303="Active") * (FK390 &gt;= $FQ$2:$FQ$1303) * (FK390 &lt;= $FR$2:$FR$1303) * (FL390 &gt;= $FS$2:$FS$1303) * (FL390 &lt;= $FT$2:$FT$1303)),"")</f>
        <v>2</v>
      </c>
      <c r="N390" s="11" t="s">
        <v>287</v>
      </c>
      <c r="O390" s="11" t="s">
        <v>242</v>
      </c>
      <c r="P390" s="19" t="s">
        <v>2572</v>
      </c>
      <c r="Q390" s="11" t="s">
        <v>2573</v>
      </c>
      <c r="R390" s="19" t="s">
        <v>2574</v>
      </c>
      <c r="S390" s="11" t="s">
        <v>224</v>
      </c>
      <c r="T390" s="20" t="s">
        <v>224</v>
      </c>
      <c r="U390" s="21"/>
      <c r="V390" s="22"/>
      <c r="W390" s="22"/>
      <c r="X390" s="22"/>
      <c r="Y390" s="22"/>
      <c r="Z390" s="22"/>
      <c r="AA390" s="22" t="s">
        <v>363</v>
      </c>
      <c r="AB390" s="43">
        <v>46011.520833333336</v>
      </c>
      <c r="AC390" s="63">
        <v>45931</v>
      </c>
      <c r="AF390" s="26">
        <v>56</v>
      </c>
      <c r="AG390" s="20">
        <v>53</v>
      </c>
      <c r="AH390" s="22">
        <v>48</v>
      </c>
      <c r="AI390" s="26">
        <v>83</v>
      </c>
      <c r="AN390" s="27">
        <f>IF(COUNT(DV390,ES390,FJ390,GK390,HH390)&gt;0,AVERAGE(DV390,ES390,FJ390,GK390,HH390),"")</f>
        <v>0</v>
      </c>
      <c r="AO390" s="28">
        <f>IF((E390&lt;&gt;""),COUNTA(AP390:BW390)+COUNTIF(T390,"No"),"")</f>
        <v>2</v>
      </c>
      <c r="AT390" s="20" t="s">
        <v>224</v>
      </c>
      <c r="BP390" s="20" t="s">
        <v>224</v>
      </c>
      <c r="CN390" s="34" t="str">
        <f>IF(CJ390&gt;0,((CK390*0.125)+(CL390*0.25)+(CM390*1))/CJ390,"")</f>
        <v/>
      </c>
      <c r="CS390" s="20" t="s">
        <v>323</v>
      </c>
      <c r="CT390" s="35" t="s">
        <v>323</v>
      </c>
      <c r="DH390" s="37" t="str">
        <f>IF(DB390&gt;0,((DC390*0.125)+(DD390*0.25)+(DE390*0.25)+(DF390*1)+(DG390*1))/DB390,"")</f>
        <v/>
      </c>
      <c r="DJ390" s="20" t="s">
        <v>248</v>
      </c>
      <c r="DK390" s="20" t="s">
        <v>235</v>
      </c>
      <c r="DL390" s="20" t="s">
        <v>234</v>
      </c>
      <c r="DM390" s="20">
        <v>0</v>
      </c>
      <c r="DN390" s="20">
        <v>0</v>
      </c>
      <c r="DO390" s="20">
        <v>0</v>
      </c>
      <c r="DP390" s="20">
        <v>0</v>
      </c>
      <c r="DQ390" s="20">
        <v>0</v>
      </c>
      <c r="DR390" s="20">
        <v>0</v>
      </c>
      <c r="DS390" s="20">
        <v>0</v>
      </c>
      <c r="DT390" s="20">
        <v>0</v>
      </c>
      <c r="DU390" s="20">
        <v>0</v>
      </c>
      <c r="DW390" s="35">
        <v>45057</v>
      </c>
      <c r="DX390" s="35">
        <v>45062</v>
      </c>
      <c r="DY390" s="20" t="s">
        <v>237</v>
      </c>
      <c r="DZ390" s="35">
        <v>45062</v>
      </c>
      <c r="EA390" s="35" t="s">
        <v>232</v>
      </c>
      <c r="EB390" s="38">
        <v>45072</v>
      </c>
      <c r="EJ390" s="20"/>
      <c r="EK390" s="20"/>
      <c r="EL390" s="20"/>
      <c r="EM390" s="20"/>
      <c r="EN390" s="20"/>
      <c r="EO390" s="20"/>
      <c r="EP390" s="20"/>
      <c r="EQ390" s="20"/>
      <c r="ER390" s="20"/>
      <c r="ES390" s="34" t="str">
        <f>IF(EI390&lt;&gt;"",((EJ390*0.125)+((EK390+EL390+EM390+EN390+EO390)*0.25)+((EP390+EQ390+ER390)*1))/EI390,"")</f>
        <v/>
      </c>
      <c r="ET390" s="35">
        <v>45629</v>
      </c>
      <c r="EU390" s="20" t="s">
        <v>228</v>
      </c>
      <c r="EV390" s="20" t="s">
        <v>234</v>
      </c>
      <c r="EW390" s="20">
        <v>4</v>
      </c>
      <c r="EX390" s="20">
        <v>1</v>
      </c>
      <c r="EY390" s="20">
        <v>1</v>
      </c>
      <c r="EZ390" s="20">
        <v>4</v>
      </c>
      <c r="FA390" s="20">
        <v>0</v>
      </c>
      <c r="FB390" s="20">
        <v>0</v>
      </c>
      <c r="FC390" s="20">
        <v>0</v>
      </c>
      <c r="FD390" s="20">
        <v>0</v>
      </c>
      <c r="FE390" s="20">
        <v>0</v>
      </c>
      <c r="FF390" s="20">
        <v>0</v>
      </c>
      <c r="FG390" s="20">
        <v>0</v>
      </c>
      <c r="FH390" s="20">
        <v>0</v>
      </c>
      <c r="FI390" s="20">
        <v>0</v>
      </c>
      <c r="FJ390" s="34">
        <f>IF(EZ390&lt;&gt;"",((FA390*0.125)+((FB390+FC390+FD390+FE390+FF390)*0.25)+((FG390+FH390+FI390)*1))/EZ390,"")</f>
        <v>0</v>
      </c>
      <c r="FK390" s="39">
        <v>30.400303000000001</v>
      </c>
      <c r="FL390" s="39">
        <v>-91.144193000000001</v>
      </c>
      <c r="FM390" s="39">
        <v>30.038477576177868</v>
      </c>
      <c r="FN390" s="39">
        <v>30.762128423822134</v>
      </c>
      <c r="FO390" s="39">
        <v>-91.563695390939202</v>
      </c>
      <c r="FP390" s="39">
        <v>-90.724690609060801</v>
      </c>
      <c r="FQ390" s="39">
        <v>29.676652152355736</v>
      </c>
      <c r="FR390" s="39">
        <v>31.123953847644266</v>
      </c>
      <c r="FS390" s="39">
        <v>-91.983197781878388</v>
      </c>
      <c r="FT390" s="39">
        <v>-90.305188218121614</v>
      </c>
      <c r="FU390" s="35">
        <v>45680</v>
      </c>
      <c r="FV390" s="20" t="s">
        <v>248</v>
      </c>
      <c r="FW390" s="20" t="s">
        <v>247</v>
      </c>
      <c r="FX390" s="20">
        <v>44</v>
      </c>
      <c r="FY390" s="20">
        <v>1</v>
      </c>
      <c r="FZ390" s="20">
        <v>1</v>
      </c>
      <c r="GA390" s="20">
        <v>5</v>
      </c>
      <c r="GB390" s="20">
        <v>0</v>
      </c>
      <c r="GC390" s="20">
        <v>0</v>
      </c>
      <c r="GD390" s="20">
        <v>0</v>
      </c>
      <c r="GE390" s="20">
        <v>0</v>
      </c>
      <c r="GF390" s="20">
        <v>0</v>
      </c>
      <c r="GG390" s="20">
        <v>0</v>
      </c>
      <c r="GH390" s="20">
        <v>0</v>
      </c>
      <c r="GI390" s="20">
        <v>0</v>
      </c>
      <c r="GJ390" s="20">
        <v>0</v>
      </c>
      <c r="GK390" s="34">
        <v>0</v>
      </c>
      <c r="GL390" s="40">
        <v>46116</v>
      </c>
      <c r="GM390" s="35">
        <v>46125</v>
      </c>
      <c r="GN390" s="20" t="s">
        <v>372</v>
      </c>
      <c r="GO390" s="35">
        <v>46125</v>
      </c>
      <c r="GP390" s="20" t="s">
        <v>232</v>
      </c>
      <c r="HH390" s="34" t="str">
        <f>IF(GX390&lt;&gt;"",((GY390*0.125)+((GZ390+HA390+HB390+HC390+HD390)*0.25)+((HE390+HF390+HG390)*1))/GX390,"")</f>
        <v/>
      </c>
    </row>
    <row r="391" spans="1:216" ht="15" customHeight="1" x14ac:dyDescent="0.35">
      <c r="A391" s="11" t="s">
        <v>2600</v>
      </c>
      <c r="B391" s="12" t="s">
        <v>2601</v>
      </c>
      <c r="C391" s="43">
        <v>45540</v>
      </c>
      <c r="D391" s="43">
        <v>45789</v>
      </c>
      <c r="E391" s="11" t="s">
        <v>214</v>
      </c>
      <c r="F391" s="19" t="s">
        <v>2602</v>
      </c>
      <c r="G391" s="19" t="s">
        <v>2603</v>
      </c>
      <c r="H391" s="11" t="s">
        <v>1921</v>
      </c>
      <c r="I391" s="42">
        <v>70615</v>
      </c>
      <c r="J391" s="17">
        <v>14949</v>
      </c>
      <c r="K391" s="18">
        <f ca="1">IF(A391&lt;&gt;"",RANDBETWEEN(1,2000)," ")</f>
        <v>908</v>
      </c>
      <c r="L391" s="17" cm="1">
        <f t="array" ref="L391">IF(A391&lt;&gt;"",SUMPRODUCT(($E$2:$E$1303="Active") * (FK391 &gt;= $FM$2:$FM$1303) * (FK391 &lt;= $FN$2:$FN$1303) * (FL391 &gt;= $FO$2:$FO$1303) * (FL391 &lt;= $FP$2:$FP$1303)),"")</f>
        <v>1</v>
      </c>
      <c r="M391" s="17" cm="1">
        <f t="array" ref="M391">IF(A391&lt;&gt;"",SUMPRODUCT(($E$2:$E$1303="Active") * (FK391 &gt;= $FQ$2:$FQ$1303) * (FK391 &lt;= $FR$2:$FR$1303) * (FL391 &gt;= $FS$2:$FS$1303) * (FL391 &lt;= $FT$2:$FT$1303)),"")</f>
        <v>1</v>
      </c>
      <c r="N391" s="11" t="s">
        <v>218</v>
      </c>
      <c r="O391" s="14" t="s">
        <v>219</v>
      </c>
      <c r="P391" s="19" t="s">
        <v>2604</v>
      </c>
      <c r="Q391" s="11" t="s">
        <v>2605</v>
      </c>
      <c r="R391" s="15" t="s">
        <v>2606</v>
      </c>
      <c r="S391" s="11" t="s">
        <v>223</v>
      </c>
      <c r="T391" s="20" t="s">
        <v>2441</v>
      </c>
      <c r="AA391" s="48" t="s">
        <v>394</v>
      </c>
      <c r="AB391" s="43">
        <v>46006.541666666664</v>
      </c>
      <c r="AC391" s="24">
        <v>46023</v>
      </c>
      <c r="AF391" s="26"/>
      <c r="AH391" s="22">
        <v>32</v>
      </c>
      <c r="AI391" s="26">
        <v>107</v>
      </c>
      <c r="AN391" s="27">
        <f>IF(COUNT(DV391,ES391,FJ391,GK391,HH391)&gt;0,AVERAGE(DV391,ES391,FJ391,GK391,HH391),"")</f>
        <v>0</v>
      </c>
      <c r="AO391" s="28">
        <f>IF((E391&lt;&gt;""),COUNTA(AP391:BW391)+COUNTIF(T391,"No"),"")</f>
        <v>0</v>
      </c>
      <c r="EA391" s="35" t="s">
        <v>232</v>
      </c>
      <c r="FJ391" s="52" t="str">
        <f>IF(EZ391&lt;&gt;"",((FA391*0.125)+((FB391+FC391+FD391+FE391+FF391)*0.25)+((FG391+FH391+FI391)*1))/EZ391,"")</f>
        <v/>
      </c>
      <c r="FK391" s="39">
        <v>30.253142</v>
      </c>
      <c r="FL391" s="39">
        <v>-93.110280000000003</v>
      </c>
      <c r="FM391" s="39">
        <v>29.891316576177868</v>
      </c>
      <c r="FN391" s="39">
        <v>30.614967423822133</v>
      </c>
      <c r="FO391" s="39">
        <v>-93.529152567744234</v>
      </c>
      <c r="FP391" s="39">
        <v>-92.691407432255772</v>
      </c>
      <c r="FQ391" s="39">
        <v>29.529491152355735</v>
      </c>
      <c r="FR391" s="39">
        <v>30.976792847644266</v>
      </c>
      <c r="FS391" s="39">
        <v>-93.948025135488479</v>
      </c>
      <c r="FT391" s="39">
        <v>-92.272534864511528</v>
      </c>
      <c r="FU391" s="35">
        <v>45679</v>
      </c>
      <c r="FV391" s="20" t="s">
        <v>248</v>
      </c>
      <c r="FW391" s="20" t="s">
        <v>247</v>
      </c>
      <c r="FX391" s="20">
        <v>32</v>
      </c>
      <c r="FY391" s="20">
        <v>2</v>
      </c>
      <c r="FZ391" s="20">
        <v>2</v>
      </c>
      <c r="GA391" s="20">
        <v>5</v>
      </c>
      <c r="GB391" s="20">
        <v>0</v>
      </c>
      <c r="GC391" s="20">
        <v>0</v>
      </c>
      <c r="GD391" s="20">
        <v>0</v>
      </c>
      <c r="GE391" s="20">
        <v>0</v>
      </c>
      <c r="GF391" s="20">
        <v>0</v>
      </c>
      <c r="GG391" s="20">
        <v>0</v>
      </c>
      <c r="GH391" s="20">
        <v>0</v>
      </c>
      <c r="GI391" s="20">
        <v>0</v>
      </c>
      <c r="GJ391" s="20">
        <v>0</v>
      </c>
      <c r="GK391" s="34">
        <f>IF(GA391&lt;&gt;"",((GB391*0.125)+((GC391+GD391+GE391+GF391+GG391)*0.25)+((GH391+GI391+GJ391)*1))/GA391,"")</f>
        <v>0</v>
      </c>
      <c r="GL391" s="40">
        <v>45754</v>
      </c>
      <c r="GM391" s="40">
        <v>45779</v>
      </c>
      <c r="GN391" s="11" t="s">
        <v>237</v>
      </c>
      <c r="GO391" s="40">
        <v>45779</v>
      </c>
      <c r="GP391" s="20" t="s">
        <v>232</v>
      </c>
      <c r="GQ391" s="35">
        <v>45783</v>
      </c>
      <c r="HH391" s="34" t="str">
        <f>IF(GX391&lt;&gt;"",((GY391*0.125)+((GZ391+HA391+HB391+HC391+HD391)*0.25)+((HE391+HF391+HG391)*1))/GX391,"")</f>
        <v/>
      </c>
    </row>
    <row r="392" spans="1:216" ht="15" customHeight="1" x14ac:dyDescent="0.35">
      <c r="A392" s="11" t="s">
        <v>2607</v>
      </c>
      <c r="B392" s="12" t="s">
        <v>2608</v>
      </c>
      <c r="C392" s="13">
        <v>43829</v>
      </c>
      <c r="D392" s="13"/>
      <c r="E392" s="14" t="s">
        <v>214</v>
      </c>
      <c r="F392" s="15" t="s">
        <v>2609</v>
      </c>
      <c r="G392" s="15" t="s">
        <v>2610</v>
      </c>
      <c r="H392" s="14" t="s">
        <v>1564</v>
      </c>
      <c r="I392" s="16">
        <v>1089</v>
      </c>
      <c r="J392" s="17">
        <v>28835</v>
      </c>
      <c r="K392" s="18">
        <f ca="1">IF(A392&lt;&gt;"",RANDBETWEEN(1,2000)," ")</f>
        <v>746</v>
      </c>
      <c r="L392" s="17" cm="1">
        <f t="array" ref="L392">IF(A392&lt;&gt;"",SUMPRODUCT(($E$2:$E$1303="Active") * (FK392 &gt;= $FM$2:$FM$1303) * (FK392 &lt;= $FN$2:$FN$1303) * (FL392 &gt;= $FO$2:$FO$1303) * (FL392 &lt;= $FP$2:$FP$1303)),"")</f>
        <v>2</v>
      </c>
      <c r="M392" s="17" cm="1">
        <f t="array" ref="M392">IF(A392&lt;&gt;"",SUMPRODUCT(($E$2:$E$1303="Active") * (FK392 &gt;= $FQ$2:$FQ$1303) * (FK392 &lt;= $FR$2:$FR$1303) * (FL392 &gt;= $FS$2:$FS$1303) * (FL392 &lt;= $FT$2:$FT$1303)),"")</f>
        <v>3</v>
      </c>
      <c r="N392" s="14" t="s">
        <v>218</v>
      </c>
      <c r="O392" s="14" t="s">
        <v>316</v>
      </c>
      <c r="P392" s="15" t="s">
        <v>2611</v>
      </c>
      <c r="Q392" s="14" t="s">
        <v>992</v>
      </c>
      <c r="R392" s="51" t="s">
        <v>2612</v>
      </c>
      <c r="S392" s="14" t="s">
        <v>223</v>
      </c>
      <c r="T392" s="20" t="s">
        <v>224</v>
      </c>
      <c r="U392" s="21"/>
      <c r="V392" s="22"/>
      <c r="W392" s="22"/>
      <c r="X392" s="22"/>
      <c r="Y392" s="22"/>
      <c r="Z392" s="22"/>
      <c r="AA392" s="48">
        <v>2024</v>
      </c>
      <c r="AB392" s="43">
        <v>46021.520833333336</v>
      </c>
      <c r="AC392" s="63">
        <v>45931</v>
      </c>
      <c r="AD392" s="25">
        <v>0</v>
      </c>
      <c r="AE392" s="25">
        <v>234</v>
      </c>
      <c r="AF392" s="26">
        <v>226</v>
      </c>
      <c r="AG392" s="20">
        <v>199</v>
      </c>
      <c r="AH392" s="22">
        <v>218</v>
      </c>
      <c r="AI392" s="26">
        <v>134</v>
      </c>
      <c r="AN392" s="27">
        <f>IF(COUNT(DV392,ES392,FJ392,GK392,HH392)&gt;0,AVERAGE(DV392,ES392,FJ392,GK392,HH392),"")</f>
        <v>0.30432784526854217</v>
      </c>
      <c r="AO392" s="28">
        <f>IF((E392&lt;&gt;""),COUNTA(AP392:BW392)+COUNTIF(T392,"No"),"")</f>
        <v>2</v>
      </c>
      <c r="AP392" s="29"/>
      <c r="AQ392" s="29"/>
      <c r="AR392" s="29"/>
      <c r="AS392" s="29"/>
      <c r="AT392" s="29" t="s">
        <v>224</v>
      </c>
      <c r="AU392" s="29"/>
      <c r="AV392" s="29"/>
      <c r="AW392" s="29"/>
      <c r="AX392" s="29"/>
      <c r="AY392" s="29"/>
      <c r="AZ392" s="29"/>
      <c r="BA392" s="29"/>
      <c r="BB392" s="29"/>
      <c r="BC392" s="29"/>
      <c r="BD392" s="29"/>
      <c r="BE392" s="29"/>
      <c r="BF392" s="29"/>
      <c r="BG392" s="29"/>
      <c r="BH392" s="29"/>
      <c r="BI392" s="29"/>
      <c r="BJ392" s="29"/>
      <c r="BK392" s="29"/>
      <c r="BL392" s="29"/>
      <c r="BM392" s="29"/>
      <c r="BN392" s="29"/>
      <c r="BO392" s="29"/>
      <c r="BP392" s="29"/>
      <c r="BQ392" s="29"/>
      <c r="BR392" s="29"/>
      <c r="BS392" s="29"/>
      <c r="BT392" s="29" t="s">
        <v>2613</v>
      </c>
      <c r="BU392" s="29"/>
      <c r="BV392" s="29"/>
      <c r="BW392" s="29"/>
      <c r="BX392" s="30">
        <v>44118</v>
      </c>
      <c r="BY392" s="30">
        <v>44137</v>
      </c>
      <c r="BZ392" s="14" t="s">
        <v>248</v>
      </c>
      <c r="CA392" s="30">
        <v>44137</v>
      </c>
      <c r="CB392" s="14" t="s">
        <v>316</v>
      </c>
      <c r="CC392" s="31"/>
      <c r="CD392" s="32"/>
      <c r="CE392" s="33"/>
      <c r="CF392" s="33"/>
      <c r="CG392" s="29"/>
      <c r="CO392" s="35">
        <v>44727</v>
      </c>
      <c r="CP392" s="35">
        <v>44727</v>
      </c>
      <c r="CQ392" s="20" t="s">
        <v>322</v>
      </c>
      <c r="CR392" s="35">
        <v>44754</v>
      </c>
      <c r="CS392" s="20" t="s">
        <v>316</v>
      </c>
      <c r="CT392" s="35" t="s">
        <v>323</v>
      </c>
      <c r="CU392" s="35">
        <v>44522</v>
      </c>
      <c r="CV392" s="11" t="s">
        <v>248</v>
      </c>
      <c r="CW392" s="20" t="s">
        <v>324</v>
      </c>
      <c r="CX392" s="11" t="s">
        <v>325</v>
      </c>
      <c r="CY392" s="20">
        <v>139</v>
      </c>
      <c r="CZ392" s="36">
        <v>4</v>
      </c>
      <c r="DA392" s="36">
        <v>4</v>
      </c>
      <c r="DB392" s="36">
        <v>20</v>
      </c>
      <c r="DC392" s="36">
        <v>0</v>
      </c>
      <c r="DD392" s="36">
        <v>1</v>
      </c>
      <c r="DE392" s="36">
        <v>3</v>
      </c>
      <c r="DF392" s="36">
        <v>4</v>
      </c>
      <c r="DG392" s="36">
        <v>3</v>
      </c>
      <c r="DH392" s="46">
        <f>IF(DB392&lt;&gt;"",((DC392*0.125)+(DD392*0.25)+(DE392*0.25)+(DF392*1)+(DG392*1))/DB392,"")</f>
        <v>0.4</v>
      </c>
      <c r="DI392" s="35">
        <v>44757</v>
      </c>
      <c r="DJ392" s="20" t="s">
        <v>248</v>
      </c>
      <c r="DK392" s="20" t="s">
        <v>235</v>
      </c>
      <c r="DL392" s="20" t="s">
        <v>234</v>
      </c>
      <c r="DM392" s="20">
        <v>102</v>
      </c>
      <c r="DN392" s="20">
        <v>6</v>
      </c>
      <c r="DO392" s="20">
        <v>6</v>
      </c>
      <c r="DP392" s="20">
        <v>23</v>
      </c>
      <c r="DQ392" s="20">
        <v>0</v>
      </c>
      <c r="DR392" s="20">
        <v>0</v>
      </c>
      <c r="DS392" s="20">
        <v>1</v>
      </c>
      <c r="DT392" s="20">
        <v>1</v>
      </c>
      <c r="DU392" s="20">
        <v>1</v>
      </c>
      <c r="DV392" s="37" cm="1">
        <f t="array" ref="DV392">IF(AND(DI392:DP392&lt;&gt;""),((DQ392*0.125)+(DR392*0.25)+(DS392*0.25)+(DT392*1)+(DU392*1))/DP392,"")</f>
        <v>9.7826086956521743E-2</v>
      </c>
      <c r="DW392" s="35">
        <v>45544</v>
      </c>
      <c r="DX392" s="35">
        <v>45361</v>
      </c>
      <c r="DY392" s="20" t="s">
        <v>237</v>
      </c>
      <c r="DZ392" s="35">
        <v>45614</v>
      </c>
      <c r="EA392" s="35" t="s">
        <v>316</v>
      </c>
      <c r="EB392" s="38" t="s">
        <v>323</v>
      </c>
      <c r="EC392" s="35">
        <v>45146</v>
      </c>
      <c r="ED392" s="20" t="s">
        <v>248</v>
      </c>
      <c r="EE392" s="20" t="s">
        <v>247</v>
      </c>
      <c r="EF392" s="20">
        <v>108</v>
      </c>
      <c r="EG392" s="20">
        <v>4</v>
      </c>
      <c r="EH392" s="20">
        <v>4</v>
      </c>
      <c r="EI392" s="20">
        <v>17</v>
      </c>
      <c r="EJ392" s="20">
        <v>0</v>
      </c>
      <c r="EK392" s="20">
        <v>0</v>
      </c>
      <c r="EL392" s="20">
        <v>0</v>
      </c>
      <c r="EM392" s="20">
        <v>3</v>
      </c>
      <c r="EN392" s="20">
        <v>0</v>
      </c>
      <c r="EO392" s="20">
        <v>0</v>
      </c>
      <c r="EP392" s="20">
        <v>0</v>
      </c>
      <c r="EQ392" s="20">
        <v>1</v>
      </c>
      <c r="ER392" s="20">
        <v>4</v>
      </c>
      <c r="ES392" s="46">
        <f>IF(EI392&lt;&gt;"",((EJ392*0.125)+((EK392+EL392+EM392+EN392+EO392)*0.25)+((EP392+EQ392+ER392)*1))/EI392,"")</f>
        <v>0.33823529411764708</v>
      </c>
      <c r="ET392" s="35">
        <v>45359</v>
      </c>
      <c r="EU392" s="20" t="s">
        <v>228</v>
      </c>
      <c r="EV392" s="20" t="s">
        <v>247</v>
      </c>
      <c r="EW392" s="20">
        <v>98</v>
      </c>
      <c r="EX392" s="20">
        <v>5</v>
      </c>
      <c r="EY392" s="20">
        <v>3</v>
      </c>
      <c r="EZ392" s="28">
        <v>8</v>
      </c>
      <c r="FA392" s="20">
        <v>0</v>
      </c>
      <c r="FB392" s="20">
        <v>0</v>
      </c>
      <c r="FC392" s="20">
        <v>0</v>
      </c>
      <c r="FD392" s="20">
        <v>0</v>
      </c>
      <c r="FE392" s="20">
        <v>0</v>
      </c>
      <c r="FF392" s="20">
        <v>0</v>
      </c>
      <c r="FG392" s="20">
        <v>0</v>
      </c>
      <c r="FH392" s="20">
        <v>0</v>
      </c>
      <c r="FI392" s="20">
        <v>2</v>
      </c>
      <c r="FJ392" s="46">
        <f>IF(EZ392&lt;&gt;"",((FA392*0.125)+((FB392+FC392+FD392+FE392+FF392)*0.25)+((FG392+FH392+FI392)*1))/EZ392,"")</f>
        <v>0.25</v>
      </c>
      <c r="FK392" s="39">
        <v>42.125681999999998</v>
      </c>
      <c r="FL392" s="39">
        <v>-72.641677000000001</v>
      </c>
      <c r="FM392" s="39">
        <v>41.763856576177865</v>
      </c>
      <c r="FN392" s="39">
        <v>42.48750742382213</v>
      </c>
      <c r="FO392" s="39">
        <v>-73.129525853227875</v>
      </c>
      <c r="FP392" s="39">
        <v>-72.153828146772128</v>
      </c>
      <c r="FQ392" s="39">
        <v>41.402031152355733</v>
      </c>
      <c r="FR392" s="39">
        <v>42.849332847644263</v>
      </c>
      <c r="FS392" s="39">
        <v>-73.617374706455763</v>
      </c>
      <c r="FT392" s="39">
        <v>-71.66597929354424</v>
      </c>
      <c r="FU392" s="35">
        <v>45720</v>
      </c>
      <c r="FV392" s="20" t="s">
        <v>248</v>
      </c>
      <c r="FW392" s="20" t="s">
        <v>247</v>
      </c>
      <c r="FX392" s="20">
        <v>88</v>
      </c>
      <c r="FY392" s="20">
        <v>3</v>
      </c>
      <c r="FZ392" s="20">
        <v>3</v>
      </c>
      <c r="GA392" s="20">
        <v>8</v>
      </c>
      <c r="GB392" s="20">
        <v>0</v>
      </c>
      <c r="GC392" s="20">
        <v>0</v>
      </c>
      <c r="GD392" s="20">
        <v>0</v>
      </c>
      <c r="GE392" s="20">
        <v>1</v>
      </c>
      <c r="GF392" s="20">
        <v>0</v>
      </c>
      <c r="GG392" s="20">
        <v>0</v>
      </c>
      <c r="GH392" s="20">
        <v>0</v>
      </c>
      <c r="GI392" s="20">
        <v>1</v>
      </c>
      <c r="GJ392" s="20">
        <v>3</v>
      </c>
      <c r="GK392" s="46">
        <f>IF(GA392&lt;&gt;"",((GB392*0.125)+((GC392+GD392+GE392+GF392+GG392)*0.25)+((GH392+GI392+GJ392)*1))/GA392,"")</f>
        <v>0.53125</v>
      </c>
      <c r="GP392" s="20" t="s">
        <v>316</v>
      </c>
      <c r="GQ392" s="35" t="s">
        <v>323</v>
      </c>
      <c r="HH392" s="41" t="str">
        <f>IF(GX392&lt;&gt;"",((GY392*0.125)+((GZ392+HA392+HB392+HC392+HD392)*0.25)+((HE392+HF392+HG392)*1))/GX392,"")</f>
        <v/>
      </c>
    </row>
    <row r="393" spans="1:216" ht="15" customHeight="1" x14ac:dyDescent="0.35">
      <c r="A393" s="11" t="s">
        <v>2614</v>
      </c>
      <c r="B393" s="12" t="s">
        <v>2615</v>
      </c>
      <c r="C393" s="13">
        <v>43009</v>
      </c>
      <c r="D393" s="13">
        <v>45719</v>
      </c>
      <c r="E393" s="14" t="s">
        <v>214</v>
      </c>
      <c r="F393" s="15" t="s">
        <v>2616</v>
      </c>
      <c r="G393" s="15" t="s">
        <v>2617</v>
      </c>
      <c r="H393" s="14" t="s">
        <v>1564</v>
      </c>
      <c r="I393" s="16">
        <v>2360</v>
      </c>
      <c r="J393" s="17">
        <v>61134</v>
      </c>
      <c r="K393" s="18">
        <f ca="1">IF(A393&lt;&gt;"",RANDBETWEEN(1,2000)," ")</f>
        <v>46</v>
      </c>
      <c r="L393" s="17" cm="1">
        <f t="array" ref="L393">IF(A393&lt;&gt;"",SUMPRODUCT(($E$2:$E$1303="Active") * (FK393 &gt;= $FM$2:$FM$1303) * (FK393 &lt;= $FN$2:$FN$1303) * (FL393 &gt;= $FO$2:$FO$1303) * (FL393 &lt;= $FP$2:$FP$1303)),"")</f>
        <v>2</v>
      </c>
      <c r="M393" s="17" cm="1">
        <f t="array" ref="M393">IF(A393&lt;&gt;"",SUMPRODUCT(($E$2:$E$1303="Active") * (FK393 &gt;= $FQ$2:$FQ$1303) * (FK393 &lt;= $FR$2:$FR$1303) * (FL393 &gt;= $FS$2:$FS$1303) * (FL393 &lt;= $FT$2:$FT$1303)),"")</f>
        <v>5</v>
      </c>
      <c r="N393" s="14" t="s">
        <v>287</v>
      </c>
      <c r="O393" s="14" t="s">
        <v>219</v>
      </c>
      <c r="P393" s="15" t="s">
        <v>2618</v>
      </c>
      <c r="Q393" s="14" t="s">
        <v>2619</v>
      </c>
      <c r="R393" s="15" t="s">
        <v>2620</v>
      </c>
      <c r="S393" s="14" t="s">
        <v>224</v>
      </c>
      <c r="T393" s="20" t="s">
        <v>224</v>
      </c>
      <c r="U393" s="21"/>
      <c r="V393" s="22"/>
      <c r="W393" s="22"/>
      <c r="X393" s="22"/>
      <c r="Y393" s="22"/>
      <c r="Z393" s="22"/>
      <c r="AA393" s="22" t="s">
        <v>363</v>
      </c>
      <c r="AB393" s="43">
        <v>46022.541666666664</v>
      </c>
      <c r="AC393" s="63">
        <v>45931</v>
      </c>
      <c r="AD393" s="25">
        <v>236</v>
      </c>
      <c r="AE393" s="25">
        <v>315</v>
      </c>
      <c r="AF393" s="26">
        <v>252</v>
      </c>
      <c r="AG393" s="20">
        <v>276</v>
      </c>
      <c r="AH393" s="22">
        <v>196</v>
      </c>
      <c r="AI393" s="26">
        <v>283</v>
      </c>
      <c r="AN393" s="27">
        <f>IF(COUNT(DV393,ES393,FJ393,GK393,HH393)&gt;0,AVERAGE(DV393,ES393,FJ393,GK393,HH393),"")</f>
        <v>9.8090277777777776E-2</v>
      </c>
      <c r="AO393" s="28">
        <f>IF((E393&lt;&gt;""),COUNTA(AP393:BW393)+COUNTIF(T393,"No"),"")</f>
        <v>0</v>
      </c>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c r="BO393" s="29"/>
      <c r="BP393" s="29"/>
      <c r="BQ393" s="29"/>
      <c r="BR393" s="29"/>
      <c r="BS393" s="29"/>
      <c r="BT393" s="29"/>
      <c r="BU393" s="29"/>
      <c r="BV393" s="29"/>
      <c r="BW393" s="29"/>
      <c r="BX393" s="30">
        <v>43882</v>
      </c>
      <c r="BY393" s="30">
        <v>43894</v>
      </c>
      <c r="BZ393" s="14" t="s">
        <v>228</v>
      </c>
      <c r="CA393" s="30">
        <v>43901</v>
      </c>
      <c r="CB393" s="14" t="s">
        <v>227</v>
      </c>
      <c r="CC393" s="31">
        <v>43768</v>
      </c>
      <c r="CD393" s="32" t="s">
        <v>228</v>
      </c>
      <c r="CE393" s="33" t="s">
        <v>425</v>
      </c>
      <c r="CF393" s="33" t="s">
        <v>325</v>
      </c>
      <c r="CG393" s="29">
        <v>180</v>
      </c>
      <c r="CH393" s="29">
        <v>1</v>
      </c>
      <c r="CI393" s="29">
        <v>1</v>
      </c>
      <c r="CJ393" s="29">
        <v>5</v>
      </c>
      <c r="CK393" s="29">
        <v>0</v>
      </c>
      <c r="CL393" s="29">
        <v>0</v>
      </c>
      <c r="CM393" s="29">
        <v>5</v>
      </c>
      <c r="CN393" s="53">
        <f>IF(CJ393&gt;0,((CK393*0.125)+(CL393*0.25)+(CM393*1))/CJ393,"")</f>
        <v>1</v>
      </c>
      <c r="CO393" s="35">
        <v>44435</v>
      </c>
      <c r="CP393" s="35">
        <v>44438</v>
      </c>
      <c r="CQ393" s="20" t="s">
        <v>507</v>
      </c>
      <c r="CR393" s="35">
        <v>44440</v>
      </c>
      <c r="CS393" s="20" t="s">
        <v>232</v>
      </c>
      <c r="CT393" s="35">
        <v>44439</v>
      </c>
      <c r="CU393" s="35">
        <v>44256</v>
      </c>
      <c r="CV393" s="11" t="s">
        <v>228</v>
      </c>
      <c r="CW393" s="11" t="s">
        <v>293</v>
      </c>
      <c r="CX393" s="11" t="s">
        <v>247</v>
      </c>
      <c r="CY393" s="20">
        <v>157</v>
      </c>
      <c r="CZ393" s="36">
        <v>1</v>
      </c>
      <c r="DA393" s="36">
        <v>1</v>
      </c>
      <c r="DB393" s="36">
        <v>5</v>
      </c>
      <c r="DC393" s="36">
        <v>0</v>
      </c>
      <c r="DD393" s="36">
        <v>0</v>
      </c>
      <c r="DE393" s="36">
        <v>1</v>
      </c>
      <c r="DF393" s="36">
        <v>0</v>
      </c>
      <c r="DG393" s="36">
        <v>1</v>
      </c>
      <c r="DH393" s="37">
        <f>IF(DB393&gt;0,((DC393*0.125)+(DD393*0.25)+(DE393*0.25)+(DF393*1)+(DG393*1))/DB393,"")</f>
        <v>0.25</v>
      </c>
      <c r="DI393" s="35">
        <v>44774</v>
      </c>
      <c r="DJ393" s="20" t="s">
        <v>228</v>
      </c>
      <c r="DK393" s="20" t="s">
        <v>235</v>
      </c>
      <c r="DL393" s="20" t="s">
        <v>234</v>
      </c>
      <c r="DM393" s="20">
        <v>135</v>
      </c>
      <c r="DN393" s="20">
        <v>1</v>
      </c>
      <c r="DO393" s="20">
        <v>1</v>
      </c>
      <c r="DP393" s="20">
        <v>5</v>
      </c>
      <c r="DQ393" s="20">
        <v>0</v>
      </c>
      <c r="DR393" s="20">
        <v>0</v>
      </c>
      <c r="DS393" s="20">
        <v>0</v>
      </c>
      <c r="DT393" s="20">
        <v>0</v>
      </c>
      <c r="DU393" s="20">
        <v>0</v>
      </c>
      <c r="DV393" s="37" cm="1">
        <f t="array" ref="DV393">IF(AND(DI393:DP393&lt;&gt;""),((DQ393*0.125)+(DR393*0.25)+(DS393*0.25)+(DT393*1)+(DU393*1))/DP393,"")</f>
        <v>0</v>
      </c>
      <c r="DW393" s="35">
        <v>45162</v>
      </c>
      <c r="DX393" s="35">
        <v>45168</v>
      </c>
      <c r="DY393" s="20" t="s">
        <v>492</v>
      </c>
      <c r="DZ393" s="35">
        <v>45170</v>
      </c>
      <c r="EA393" s="35" t="s">
        <v>232</v>
      </c>
      <c r="EB393" s="38">
        <v>45100</v>
      </c>
      <c r="EC393" s="35">
        <v>45265</v>
      </c>
      <c r="ED393" s="20" t="s">
        <v>228</v>
      </c>
      <c r="EE393" s="20" t="s">
        <v>247</v>
      </c>
      <c r="EF393" s="20">
        <v>117</v>
      </c>
      <c r="EG393" s="20">
        <v>1</v>
      </c>
      <c r="EH393" s="20">
        <v>1</v>
      </c>
      <c r="EI393" s="20">
        <v>5</v>
      </c>
      <c r="EJ393" s="20">
        <v>0</v>
      </c>
      <c r="EK393" s="20">
        <v>0</v>
      </c>
      <c r="EL393" s="20">
        <v>0</v>
      </c>
      <c r="EM393" s="20">
        <v>0</v>
      </c>
      <c r="EN393" s="20">
        <v>0</v>
      </c>
      <c r="EO393" s="20">
        <v>0</v>
      </c>
      <c r="EP393" s="20">
        <v>0</v>
      </c>
      <c r="EQ393" s="20">
        <v>0</v>
      </c>
      <c r="ER393" s="20">
        <v>0</v>
      </c>
      <c r="ES393" s="34">
        <f>IF(EI393&lt;&gt;"",((EJ393*0.125)+((EK393+EL393+EM393+EN393+EO393)*0.25)+((EP393+EQ393+ER393)*1))/EI393,"")</f>
        <v>0</v>
      </c>
      <c r="ET393" s="35">
        <v>45463</v>
      </c>
      <c r="EU393" s="20" t="s">
        <v>248</v>
      </c>
      <c r="EV393" s="20" t="s">
        <v>247</v>
      </c>
      <c r="EW393" s="20">
        <v>114</v>
      </c>
      <c r="EX393" s="20">
        <v>1</v>
      </c>
      <c r="EY393" s="20">
        <v>1</v>
      </c>
      <c r="EZ393" s="20">
        <v>9</v>
      </c>
      <c r="FA393" s="20">
        <v>0</v>
      </c>
      <c r="FB393" s="20">
        <v>0</v>
      </c>
      <c r="FC393" s="20">
        <v>0</v>
      </c>
      <c r="FD393" s="20">
        <v>0</v>
      </c>
      <c r="FE393" s="20">
        <v>0</v>
      </c>
      <c r="FF393" s="20">
        <v>0</v>
      </c>
      <c r="FG393" s="20">
        <v>0</v>
      </c>
      <c r="FH393" s="20">
        <v>0</v>
      </c>
      <c r="FI393" s="20">
        <v>1</v>
      </c>
      <c r="FJ393" s="34">
        <f>IF(EZ393&lt;&gt;"",((FA393*0.125)+((FB393+FC393+FD393+FE393+FF393)*0.25)+((FG393+FH393+FI393)*1))/EZ393,"")</f>
        <v>0.1111111111111111</v>
      </c>
      <c r="FK393" s="39">
        <v>41.873368999999997</v>
      </c>
      <c r="FL393" s="39">
        <v>-70.639662000000001</v>
      </c>
      <c r="FM393" s="39">
        <v>41.511543576177864</v>
      </c>
      <c r="FN393" s="39">
        <v>42.235194423822129</v>
      </c>
      <c r="FO393" s="39">
        <v>-71.12558033883623</v>
      </c>
      <c r="FP393" s="39">
        <v>-70.153743661163773</v>
      </c>
      <c r="FQ393" s="39">
        <v>41.149718152355732</v>
      </c>
      <c r="FR393" s="39">
        <v>42.597019847644262</v>
      </c>
      <c r="FS393" s="39">
        <v>-71.611498677672458</v>
      </c>
      <c r="FT393" s="39">
        <v>-69.667825322327545</v>
      </c>
      <c r="FU393" s="35">
        <v>45713</v>
      </c>
      <c r="FV393" s="20" t="s">
        <v>248</v>
      </c>
      <c r="FW393" s="20" t="s">
        <v>247</v>
      </c>
      <c r="FX393" s="20">
        <v>110</v>
      </c>
      <c r="FY393" s="20">
        <v>1</v>
      </c>
      <c r="FZ393" s="20">
        <v>1</v>
      </c>
      <c r="GA393" s="20">
        <v>8</v>
      </c>
      <c r="GB393" s="20">
        <v>0</v>
      </c>
      <c r="GC393" s="20">
        <v>0</v>
      </c>
      <c r="GD393" s="20">
        <v>0</v>
      </c>
      <c r="GE393" s="20">
        <v>0</v>
      </c>
      <c r="GF393" s="20">
        <v>0</v>
      </c>
      <c r="GG393" s="20">
        <v>1</v>
      </c>
      <c r="GH393" s="20">
        <v>1</v>
      </c>
      <c r="GI393" s="20">
        <v>0</v>
      </c>
      <c r="GJ393" s="20">
        <v>1</v>
      </c>
      <c r="GK393" s="46">
        <f>IF(GA393&lt;&gt;"",((GB393*0.125)+((GC393+GD393+GE393+GF393+GG393)*0.25)+((GH393+GI393+GJ393)*1))/GA393,"")</f>
        <v>0.28125</v>
      </c>
      <c r="GP393" s="20" t="s">
        <v>232</v>
      </c>
      <c r="HH393" s="41" t="str">
        <f>IF(GX393&lt;&gt;"",((GY393*0.125)+((GZ393+HA393+HB393+HC393+HD393)*0.25)+((HE393+HF393+HG393)*1))/GX393,"")</f>
        <v/>
      </c>
    </row>
    <row r="394" spans="1:216" ht="15" customHeight="1" x14ac:dyDescent="0.35">
      <c r="A394" s="11" t="s">
        <v>2621</v>
      </c>
      <c r="B394" s="12" t="s">
        <v>2622</v>
      </c>
      <c r="C394" s="13">
        <v>43009</v>
      </c>
      <c r="D394" s="13"/>
      <c r="E394" s="14" t="s">
        <v>214</v>
      </c>
      <c r="F394" s="15" t="s">
        <v>2623</v>
      </c>
      <c r="G394" s="15" t="s">
        <v>2624</v>
      </c>
      <c r="H394" s="14" t="s">
        <v>1564</v>
      </c>
      <c r="I394" s="16">
        <v>2325</v>
      </c>
      <c r="J394" s="17">
        <v>3025</v>
      </c>
      <c r="K394" s="18">
        <f ca="1">IF(A394&lt;&gt;"",RANDBETWEEN(1,2000)," ")</f>
        <v>162</v>
      </c>
      <c r="L394" s="17" cm="1">
        <f t="array" ref="L394">IF(A394&lt;&gt;"",SUMPRODUCT(($E$2:$E$1303="Active") * (FK394 &gt;= $FM$2:$FM$1303) * (FK394 &lt;= $FN$2:$FN$1303) * (FL394 &gt;= $FO$2:$FO$1303) * (FL394 &lt;= $FP$2:$FP$1303)),"")</f>
        <v>3</v>
      </c>
      <c r="M394" s="17" cm="1">
        <f t="array" ref="M394">IF(A394&lt;&gt;"",SUMPRODUCT(($E$2:$E$1303="Active") * (FK394 &gt;= $FQ$2:$FQ$1303) * (FK394 &lt;= $FR$2:$FR$1303) * (FL394 &gt;= $FS$2:$FS$1303) * (FL394 &lt;= $FT$2:$FT$1303)),"")</f>
        <v>5</v>
      </c>
      <c r="N394" s="14" t="s">
        <v>218</v>
      </c>
      <c r="O394" s="14" t="s">
        <v>219</v>
      </c>
      <c r="P394" s="15" t="s">
        <v>2625</v>
      </c>
      <c r="Q394" s="14" t="s">
        <v>2626</v>
      </c>
      <c r="R394" s="15" t="s">
        <v>2627</v>
      </c>
      <c r="S394" s="14" t="s">
        <v>223</v>
      </c>
      <c r="T394" s="20" t="s">
        <v>224</v>
      </c>
      <c r="U394" s="21"/>
      <c r="V394" s="22"/>
      <c r="W394" s="22"/>
      <c r="X394" s="22"/>
      <c r="Y394" s="22"/>
      <c r="Z394" s="22"/>
      <c r="AA394" s="22" t="s">
        <v>363</v>
      </c>
      <c r="AB394" s="43">
        <v>46021.541666666664</v>
      </c>
      <c r="AC394" s="63">
        <v>45931</v>
      </c>
      <c r="AD394" s="25">
        <v>35</v>
      </c>
      <c r="AE394" s="25">
        <v>41</v>
      </c>
      <c r="AF394" s="26">
        <v>200</v>
      </c>
      <c r="AG394" s="20">
        <v>164</v>
      </c>
      <c r="AH394" s="22">
        <v>249</v>
      </c>
      <c r="AI394" s="26">
        <v>289</v>
      </c>
      <c r="AN394" s="27">
        <f>IF(COUNT(DV394,ES394,FJ394,GK394,HH394)&gt;0,AVERAGE(DV394,ES394,FJ394,GK394,HH394),"")</f>
        <v>3.6666666666666667E-2</v>
      </c>
      <c r="AO394" s="28">
        <f>IF((E394&lt;&gt;""),COUNTA(AP394:BW394)+COUNTIF(T394,"No"),"")</f>
        <v>0</v>
      </c>
      <c r="AP394" s="29"/>
      <c r="AQ394" s="29"/>
      <c r="AR394" s="29"/>
      <c r="AS394" s="29"/>
      <c r="AT394" s="29"/>
      <c r="AU394" s="29"/>
      <c r="AV394" s="29"/>
      <c r="AW394" s="29"/>
      <c r="AX394" s="29"/>
      <c r="AY394" s="29"/>
      <c r="AZ394" s="29"/>
      <c r="BA394" s="29"/>
      <c r="BB394" s="29"/>
      <c r="BC394" s="29"/>
      <c r="BD394" s="29"/>
      <c r="BE394" s="29"/>
      <c r="BF394" s="29"/>
      <c r="BG394" s="29"/>
      <c r="BH394" s="29"/>
      <c r="BI394" s="29"/>
      <c r="BJ394" s="29"/>
      <c r="BK394" s="29"/>
      <c r="BL394" s="29"/>
      <c r="BM394" s="29"/>
      <c r="BN394" s="29"/>
      <c r="BO394" s="29"/>
      <c r="BP394" s="29"/>
      <c r="BQ394" s="29"/>
      <c r="BR394" s="29"/>
      <c r="BS394" s="29"/>
      <c r="BT394" s="29"/>
      <c r="BU394" s="29"/>
      <c r="BV394" s="29"/>
      <c r="BW394" s="29"/>
      <c r="BX394" s="30">
        <v>44005</v>
      </c>
      <c r="BY394" s="30">
        <v>44019</v>
      </c>
      <c r="BZ394" s="14" t="s">
        <v>226</v>
      </c>
      <c r="CA394" s="30">
        <v>44025</v>
      </c>
      <c r="CB394" s="14" t="s">
        <v>227</v>
      </c>
      <c r="CC394" s="31">
        <v>43759</v>
      </c>
      <c r="CD394" s="32" t="s">
        <v>228</v>
      </c>
      <c r="CE394" s="33" t="s">
        <v>425</v>
      </c>
      <c r="CF394" s="33" t="s">
        <v>325</v>
      </c>
      <c r="CG394" s="29">
        <v>80</v>
      </c>
      <c r="CH394" s="29">
        <v>4</v>
      </c>
      <c r="CI394" s="29">
        <v>4</v>
      </c>
      <c r="CJ394" s="29">
        <v>20</v>
      </c>
      <c r="CK394" s="29">
        <v>2</v>
      </c>
      <c r="CL394" s="29">
        <v>1</v>
      </c>
      <c r="CM394" s="29">
        <v>1</v>
      </c>
      <c r="CN394" s="34">
        <f>IF(CJ394&gt;0,((CK394*0.125)+(CL394*0.25)+(CM394*1))/CJ394,"")</f>
        <v>7.4999999999999997E-2</v>
      </c>
      <c r="CO394" s="35">
        <v>44728</v>
      </c>
      <c r="CP394" s="35">
        <v>44739</v>
      </c>
      <c r="CQ394" s="20" t="s">
        <v>237</v>
      </c>
      <c r="CR394" s="35">
        <v>44743</v>
      </c>
      <c r="CS394" s="20" t="s">
        <v>232</v>
      </c>
      <c r="CT394" s="35">
        <v>44743</v>
      </c>
      <c r="CU394" s="35">
        <v>44487</v>
      </c>
      <c r="CV394" s="20" t="s">
        <v>226</v>
      </c>
      <c r="CW394" s="20" t="s">
        <v>233</v>
      </c>
      <c r="CX394" s="11" t="s">
        <v>234</v>
      </c>
      <c r="CY394" s="20">
        <v>11</v>
      </c>
      <c r="CZ394" s="36">
        <v>2</v>
      </c>
      <c r="DA394" s="36">
        <v>2</v>
      </c>
      <c r="DB394" s="36">
        <v>6</v>
      </c>
      <c r="DC394" s="36">
        <v>0</v>
      </c>
      <c r="DD394" s="36">
        <v>0</v>
      </c>
      <c r="DE394" s="36">
        <v>0</v>
      </c>
      <c r="DF394" s="36">
        <v>0</v>
      </c>
      <c r="DG394" s="36">
        <v>0</v>
      </c>
      <c r="DH394" s="37">
        <f>IF(DB394&gt;0,((DC394*0.125)+(DD394*0.25)+(DE394*0.25)+(DF394*1)+(DG394*1))/DB394,"")</f>
        <v>0</v>
      </c>
      <c r="DI394" s="35">
        <v>44835</v>
      </c>
      <c r="DJ394" s="20" t="s">
        <v>228</v>
      </c>
      <c r="DK394" s="20" t="s">
        <v>235</v>
      </c>
      <c r="DL394" s="20" t="s">
        <v>234</v>
      </c>
      <c r="DM394" s="20">
        <v>101</v>
      </c>
      <c r="DN394" s="20">
        <v>3</v>
      </c>
      <c r="DO394" s="20">
        <v>3</v>
      </c>
      <c r="DP394" s="20">
        <v>15</v>
      </c>
      <c r="DQ394" s="20">
        <v>0</v>
      </c>
      <c r="DR394" s="20">
        <v>1</v>
      </c>
      <c r="DS394" s="20">
        <v>1</v>
      </c>
      <c r="DT394" s="20">
        <v>0</v>
      </c>
      <c r="DU394" s="20">
        <v>1</v>
      </c>
      <c r="DV394" s="37" cm="1">
        <f t="array" ref="DV394">IF(AND(DI394:DP394&lt;&gt;""),((DQ394*0.125)+(DR394*0.25)+(DS394*0.25)+(DT394*1)+(DU394*1))/DP394,"")</f>
        <v>0.1</v>
      </c>
      <c r="DW394" s="35">
        <v>45091</v>
      </c>
      <c r="DX394" s="35">
        <v>45097</v>
      </c>
      <c r="DY394" s="20" t="s">
        <v>237</v>
      </c>
      <c r="DZ394" s="35">
        <v>45098</v>
      </c>
      <c r="EA394" s="35" t="s">
        <v>232</v>
      </c>
      <c r="EB394" s="40">
        <v>45100</v>
      </c>
      <c r="EC394" s="35">
        <v>45262</v>
      </c>
      <c r="ED394" s="56" t="s">
        <v>248</v>
      </c>
      <c r="EE394" s="20" t="s">
        <v>247</v>
      </c>
      <c r="EF394" s="20">
        <v>108</v>
      </c>
      <c r="EG394" s="20">
        <v>3</v>
      </c>
      <c r="EH394" s="20">
        <v>3</v>
      </c>
      <c r="EI394" s="20">
        <v>15</v>
      </c>
      <c r="EJ394" s="20">
        <v>0</v>
      </c>
      <c r="EK394" s="20">
        <v>0</v>
      </c>
      <c r="EL394" s="20">
        <v>0</v>
      </c>
      <c r="EM394" s="20">
        <v>1</v>
      </c>
      <c r="EN394" s="20">
        <v>0</v>
      </c>
      <c r="EO394" s="20">
        <v>0</v>
      </c>
      <c r="EP394" s="20">
        <v>0</v>
      </c>
      <c r="EQ394" s="20">
        <v>0</v>
      </c>
      <c r="ER394" s="20">
        <v>1</v>
      </c>
      <c r="ES394" s="34">
        <f>IF(EI394&lt;&gt;"",((EJ394*0.125)+((EK394+EL394+EM394+EN394+EO394)*0.25)+((EP394+EQ394+ER394)*1))/EI394,"")</f>
        <v>8.3333333333333329E-2</v>
      </c>
      <c r="ET394" s="35">
        <v>45436</v>
      </c>
      <c r="EU394" s="20" t="s">
        <v>248</v>
      </c>
      <c r="EV394" s="20" t="s">
        <v>247</v>
      </c>
      <c r="EW394" s="20">
        <v>89</v>
      </c>
      <c r="EX394" s="20">
        <v>3</v>
      </c>
      <c r="EY394" s="20">
        <v>3</v>
      </c>
      <c r="EZ394" s="28">
        <v>6</v>
      </c>
      <c r="FA394" s="20">
        <v>0</v>
      </c>
      <c r="FB394" s="20">
        <v>0</v>
      </c>
      <c r="FC394" s="20">
        <v>0</v>
      </c>
      <c r="FD394" s="20">
        <v>0</v>
      </c>
      <c r="FE394" s="20">
        <v>0</v>
      </c>
      <c r="FF394" s="20">
        <v>0</v>
      </c>
      <c r="FG394" s="20">
        <v>0</v>
      </c>
      <c r="FH394" s="20">
        <v>0</v>
      </c>
      <c r="FI394" s="20">
        <v>0</v>
      </c>
      <c r="FJ394" s="34">
        <f>IF(EZ394&lt;&gt;"",((FA394*0.125)+((FB394+FC394+FD394+FE394+FF394)*0.25)+((FG394+FH394+FI394)*1))/EZ394,"")</f>
        <v>0</v>
      </c>
      <c r="FK394" s="39">
        <v>41.990130000000001</v>
      </c>
      <c r="FL394" s="39">
        <v>-70.963099999999997</v>
      </c>
      <c r="FM394" s="39">
        <v>41.628304576177868</v>
      </c>
      <c r="FN394" s="39">
        <v>42.351955423822133</v>
      </c>
      <c r="FO394" s="39">
        <v>-71.449908632398348</v>
      </c>
      <c r="FP394" s="39">
        <v>-70.476291367601647</v>
      </c>
      <c r="FQ394" s="39">
        <v>41.266479152355735</v>
      </c>
      <c r="FR394" s="39">
        <v>42.713780847644266</v>
      </c>
      <c r="FS394" s="39">
        <v>-71.936717264796698</v>
      </c>
      <c r="FT394" s="39">
        <v>-69.989482735203296</v>
      </c>
      <c r="FU394" s="35">
        <v>45840</v>
      </c>
      <c r="FV394" s="20" t="s">
        <v>248</v>
      </c>
      <c r="FW394" s="20" t="s">
        <v>355</v>
      </c>
      <c r="FX394" s="20">
        <v>101</v>
      </c>
      <c r="FY394" s="20">
        <v>3</v>
      </c>
      <c r="FZ394" s="20">
        <v>3</v>
      </c>
      <c r="GA394" s="20">
        <v>7</v>
      </c>
      <c r="GB394" s="20">
        <v>0</v>
      </c>
      <c r="GC394" s="20">
        <v>0</v>
      </c>
      <c r="GD394" s="20">
        <v>0</v>
      </c>
      <c r="GE394" s="20">
        <v>0</v>
      </c>
      <c r="GF394" s="20">
        <v>0</v>
      </c>
      <c r="GG394" s="20">
        <v>0</v>
      </c>
      <c r="GH394" s="20">
        <v>0</v>
      </c>
      <c r="GI394" s="20">
        <v>0</v>
      </c>
      <c r="GJ394" s="20">
        <v>0</v>
      </c>
      <c r="GK394" s="34">
        <f>IF(GA394&lt;&gt;"",((GB394*0.125)+((GC394+GD394+GE394+GF394+GG394)*0.25)+((GH394+GI394+GJ394)*1))/GA394,"")</f>
        <v>0</v>
      </c>
      <c r="GP394" s="20" t="s">
        <v>232</v>
      </c>
      <c r="GR394" s="35">
        <v>46055</v>
      </c>
      <c r="GS394" s="20" t="s">
        <v>248</v>
      </c>
      <c r="GT394" s="20" t="s">
        <v>247</v>
      </c>
      <c r="GU394" s="20">
        <v>72</v>
      </c>
      <c r="GV394" s="20">
        <v>2</v>
      </c>
      <c r="GW394" s="20">
        <v>2</v>
      </c>
      <c r="GX394" s="20">
        <v>5</v>
      </c>
      <c r="GY394" s="20">
        <v>0</v>
      </c>
      <c r="GZ394" s="20">
        <v>0</v>
      </c>
      <c r="HA394" s="20">
        <v>0</v>
      </c>
      <c r="HB394" s="20">
        <v>0</v>
      </c>
      <c r="HC394" s="20">
        <v>0</v>
      </c>
      <c r="HD394" s="20">
        <v>0</v>
      </c>
      <c r="HE394" s="20">
        <v>0</v>
      </c>
      <c r="HF394" s="20">
        <v>0</v>
      </c>
      <c r="HG394" s="20">
        <v>0</v>
      </c>
      <c r="HH394" s="34">
        <f>IF(GX394&lt;&gt;"",((GY394*0.125)+((GZ394+HA394+HB394+HC394+HD394)*0.25)+((HE394+HF394+HG394)*1))/GX394,"")</f>
        <v>0</v>
      </c>
    </row>
    <row r="395" spans="1:216" ht="15" customHeight="1" x14ac:dyDescent="0.35">
      <c r="A395" s="11" t="s">
        <v>2628</v>
      </c>
      <c r="B395" s="12" t="s">
        <v>2629</v>
      </c>
      <c r="C395" s="13">
        <v>43009</v>
      </c>
      <c r="D395" s="13"/>
      <c r="E395" s="14" t="s">
        <v>214</v>
      </c>
      <c r="F395" s="15" t="s">
        <v>2630</v>
      </c>
      <c r="G395" s="15" t="s">
        <v>2631</v>
      </c>
      <c r="H395" s="14" t="s">
        <v>1564</v>
      </c>
      <c r="I395" s="16">
        <v>2062</v>
      </c>
      <c r="J395" s="17">
        <v>31611</v>
      </c>
      <c r="K395" s="18">
        <f ca="1">IF(A395&lt;&gt;"",RANDBETWEEN(1,2000)," ")</f>
        <v>646</v>
      </c>
      <c r="L395" s="17" cm="1">
        <f t="array" ref="L395">IF(A395&lt;&gt;"",SUMPRODUCT(($E$2:$E$1303="Active") * (FK395 &gt;= $FM$2:$FM$1303) * (FK395 &lt;= $FN$2:$FN$1303) * (FL395 &gt;= $FO$2:$FO$1303) * (FL395 &lt;= $FP$2:$FP$1303)),"")</f>
        <v>4</v>
      </c>
      <c r="M395" s="17" cm="1">
        <f t="array" ref="M395">IF(A395&lt;&gt;"",SUMPRODUCT(($E$2:$E$1303="Active") * (FK395 &gt;= $FQ$2:$FQ$1303) * (FK395 &lt;= $FR$2:$FR$1303) * (FL395 &gt;= $FS$2:$FS$1303) * (FL395 &lt;= $FT$2:$FT$1303)),"")</f>
        <v>7</v>
      </c>
      <c r="N395" s="14" t="s">
        <v>287</v>
      </c>
      <c r="O395" s="14" t="s">
        <v>219</v>
      </c>
      <c r="P395" s="15" t="s">
        <v>2632</v>
      </c>
      <c r="Q395" s="14" t="s">
        <v>2633</v>
      </c>
      <c r="R395" s="15" t="s">
        <v>2634</v>
      </c>
      <c r="S395" s="14" t="s">
        <v>223</v>
      </c>
      <c r="T395" s="20" t="s">
        <v>224</v>
      </c>
      <c r="U395" s="21"/>
      <c r="V395" s="22"/>
      <c r="W395" s="22"/>
      <c r="X395" s="22"/>
      <c r="Y395" s="22"/>
      <c r="Z395" s="22"/>
      <c r="AA395" s="48" t="s">
        <v>347</v>
      </c>
      <c r="AB395" s="43">
        <v>45930.583333333328</v>
      </c>
      <c r="AC395" s="24">
        <v>46023</v>
      </c>
      <c r="AD395" s="25">
        <v>342</v>
      </c>
      <c r="AE395" s="25">
        <v>388</v>
      </c>
      <c r="AF395" s="26">
        <v>450</v>
      </c>
      <c r="AG395" s="20">
        <v>437</v>
      </c>
      <c r="AH395" s="22">
        <v>512</v>
      </c>
      <c r="AI395" s="26">
        <v>559</v>
      </c>
      <c r="AN395" s="27">
        <f>IF(COUNT(DV395,ES395,FJ395,GK395,HH395)&gt;0,AVERAGE(DV395,ES395,FJ395,GK395,HH395),"")</f>
        <v>6.5833333333333327E-2</v>
      </c>
      <c r="AO395" s="28">
        <f>IF((E395&lt;&gt;""),COUNTA(AP395:BW395)+COUNTIF(T395,"No"),"")</f>
        <v>0</v>
      </c>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c r="BO395" s="29"/>
      <c r="BP395" s="29"/>
      <c r="BQ395" s="29"/>
      <c r="BR395" s="29"/>
      <c r="BS395" s="29"/>
      <c r="BT395" s="29"/>
      <c r="BU395" s="29"/>
      <c r="BV395" s="29"/>
      <c r="BW395" s="29"/>
      <c r="BX395" s="30">
        <v>43882</v>
      </c>
      <c r="BY395" s="30">
        <v>43894</v>
      </c>
      <c r="BZ395" s="14" t="s">
        <v>228</v>
      </c>
      <c r="CA395" s="30">
        <v>43906</v>
      </c>
      <c r="CB395" s="14" t="s">
        <v>227</v>
      </c>
      <c r="CC395" s="31">
        <v>43768</v>
      </c>
      <c r="CD395" s="32" t="s">
        <v>228</v>
      </c>
      <c r="CE395" s="33" t="s">
        <v>425</v>
      </c>
      <c r="CF395" s="33" t="s">
        <v>325</v>
      </c>
      <c r="CG395" s="29">
        <v>174</v>
      </c>
      <c r="CH395" s="29">
        <v>1</v>
      </c>
      <c r="CI395" s="29">
        <v>1</v>
      </c>
      <c r="CJ395" s="29">
        <v>5</v>
      </c>
      <c r="CK395" s="29">
        <v>0</v>
      </c>
      <c r="CL395" s="29">
        <v>0</v>
      </c>
      <c r="CM395" s="29">
        <v>1</v>
      </c>
      <c r="CN395" s="34">
        <f>IF(CJ395&gt;0,((CK395*0.125)+(CL395*0.25)+(CM395*1))/CJ395,"")</f>
        <v>0.2</v>
      </c>
      <c r="CO395" s="35">
        <v>44431</v>
      </c>
      <c r="CP395" s="35">
        <v>44438</v>
      </c>
      <c r="CQ395" s="20" t="s">
        <v>507</v>
      </c>
      <c r="CR395" s="35">
        <v>44440</v>
      </c>
      <c r="CS395" s="20" t="s">
        <v>232</v>
      </c>
      <c r="CT395" s="35">
        <v>44439</v>
      </c>
      <c r="CU395" s="35">
        <v>44446</v>
      </c>
      <c r="CV395" s="11" t="s">
        <v>228</v>
      </c>
      <c r="CW395" s="20" t="s">
        <v>233</v>
      </c>
      <c r="CX395" s="11" t="s">
        <v>234</v>
      </c>
      <c r="CY395" s="20">
        <v>187</v>
      </c>
      <c r="CZ395" s="36">
        <v>1</v>
      </c>
      <c r="DA395" s="36">
        <v>1</v>
      </c>
      <c r="DB395" s="36">
        <v>5</v>
      </c>
      <c r="DC395" s="36">
        <v>0</v>
      </c>
      <c r="DD395" s="36">
        <v>0</v>
      </c>
      <c r="DE395" s="36">
        <v>0</v>
      </c>
      <c r="DF395" s="36">
        <v>1</v>
      </c>
      <c r="DG395" s="36">
        <v>0</v>
      </c>
      <c r="DH395" s="37">
        <f>IF(DB395&gt;0,((DC395*0.125)+(DD395*0.25)+(DE395*0.25)+(DF395*1)+(DG395*1))/DB395,"")</f>
        <v>0.2</v>
      </c>
      <c r="DI395" s="35">
        <v>44805</v>
      </c>
      <c r="DJ395" s="20" t="s">
        <v>228</v>
      </c>
      <c r="DK395" s="20" t="s">
        <v>235</v>
      </c>
      <c r="DL395" s="20" t="s">
        <v>234</v>
      </c>
      <c r="DM395" s="20">
        <v>181</v>
      </c>
      <c r="DN395" s="20">
        <v>1</v>
      </c>
      <c r="DO395" s="20">
        <v>1</v>
      </c>
      <c r="DP395" s="20">
        <v>5</v>
      </c>
      <c r="DQ395" s="20">
        <v>0</v>
      </c>
      <c r="DR395" s="20">
        <v>0</v>
      </c>
      <c r="DS395" s="20">
        <v>0</v>
      </c>
      <c r="DT395" s="20">
        <v>0</v>
      </c>
      <c r="DU395" s="20">
        <v>0</v>
      </c>
      <c r="DV395" s="37" cm="1">
        <f t="array" ref="DV395">IF(AND(DI395:DP395&lt;&gt;""),((DQ395*0.125)+(DR395*0.25)+(DS395*0.25)+(DT395*1)+(DU395*1))/DP395,"")</f>
        <v>0</v>
      </c>
      <c r="DW395" s="35">
        <v>45090</v>
      </c>
      <c r="DX395" s="35">
        <v>45096</v>
      </c>
      <c r="DY395" s="20" t="s">
        <v>237</v>
      </c>
      <c r="DZ395" s="35">
        <v>45097</v>
      </c>
      <c r="EA395" s="35" t="s">
        <v>232</v>
      </c>
      <c r="EB395" s="38">
        <v>45100</v>
      </c>
      <c r="EC395" s="35">
        <v>45265</v>
      </c>
      <c r="ED395" s="20" t="s">
        <v>228</v>
      </c>
      <c r="EE395" s="20" t="s">
        <v>247</v>
      </c>
      <c r="EF395" s="20">
        <v>242</v>
      </c>
      <c r="EG395" s="20">
        <v>1</v>
      </c>
      <c r="EH395" s="20">
        <v>1</v>
      </c>
      <c r="EI395" s="20">
        <v>5</v>
      </c>
      <c r="EJ395" s="20">
        <v>0</v>
      </c>
      <c r="EK395" s="20">
        <v>0</v>
      </c>
      <c r="EL395" s="20">
        <v>0</v>
      </c>
      <c r="EM395" s="20">
        <v>0</v>
      </c>
      <c r="EN395" s="20">
        <v>0</v>
      </c>
      <c r="EO395" s="20">
        <v>0</v>
      </c>
      <c r="EP395" s="20">
        <v>0</v>
      </c>
      <c r="EQ395" s="20">
        <v>0</v>
      </c>
      <c r="ER395" s="20">
        <v>0</v>
      </c>
      <c r="ES395" s="34">
        <f>IF(EI395&lt;&gt;"",((EJ395*0.125)+((EK395+EL395+EM395+EN395+EO395)*0.25)+((EP395+EQ395+ER395)*1))/EI395,"")</f>
        <v>0</v>
      </c>
      <c r="ET395" s="35">
        <v>45548</v>
      </c>
      <c r="EU395" s="20" t="s">
        <v>248</v>
      </c>
      <c r="EV395" s="20" t="s">
        <v>234</v>
      </c>
      <c r="EW395" s="20">
        <v>243</v>
      </c>
      <c r="EX395" s="20">
        <v>1</v>
      </c>
      <c r="EY395" s="20">
        <v>1</v>
      </c>
      <c r="EZ395" s="20">
        <v>20</v>
      </c>
      <c r="FA395" s="20">
        <v>0</v>
      </c>
      <c r="FB395" s="20">
        <v>0</v>
      </c>
      <c r="FC395" s="20">
        <v>0</v>
      </c>
      <c r="FD395" s="20">
        <v>0</v>
      </c>
      <c r="FE395" s="20">
        <v>1</v>
      </c>
      <c r="FF395" s="20">
        <v>0</v>
      </c>
      <c r="FG395" s="20">
        <v>1</v>
      </c>
      <c r="FH395" s="20">
        <v>2</v>
      </c>
      <c r="FI395" s="20">
        <v>0</v>
      </c>
      <c r="FJ395" s="34">
        <f>IF(EZ395&lt;&gt;"",((FA395*0.125)+((FB395+FC395+FD395+FE395+FF395)*0.25)+((FG395+FH395+FI395)*1))/EZ395,"")</f>
        <v>0.16250000000000001</v>
      </c>
      <c r="FK395" s="39">
        <v>42.181894</v>
      </c>
      <c r="FL395" s="39">
        <v>-71.196680000000001</v>
      </c>
      <c r="FM395" s="39">
        <v>41.820068576177867</v>
      </c>
      <c r="FN395" s="39">
        <v>42.543719423822132</v>
      </c>
      <c r="FO395" s="39">
        <v>-71.684962329815519</v>
      </c>
      <c r="FP395" s="39">
        <v>-70.708397670184482</v>
      </c>
      <c r="FQ395" s="39">
        <v>41.458243152355735</v>
      </c>
      <c r="FR395" s="39">
        <v>42.905544847644265</v>
      </c>
      <c r="FS395" s="39">
        <v>-72.173244659631052</v>
      </c>
      <c r="FT395" s="39">
        <v>-70.220115340368949</v>
      </c>
      <c r="FU395" s="35">
        <v>45939</v>
      </c>
      <c r="FV395" s="20" t="s">
        <v>248</v>
      </c>
      <c r="FW395" s="20" t="s">
        <v>295</v>
      </c>
      <c r="FX395" s="20">
        <v>298</v>
      </c>
      <c r="FY395" s="20">
        <v>1</v>
      </c>
      <c r="FZ395" s="20">
        <v>1</v>
      </c>
      <c r="GA395" s="20">
        <v>21</v>
      </c>
      <c r="GB395" s="20">
        <v>0</v>
      </c>
      <c r="GC395" s="20">
        <v>0</v>
      </c>
      <c r="GD395" s="20">
        <v>0</v>
      </c>
      <c r="GE395" s="20">
        <v>2</v>
      </c>
      <c r="GF395" s="20">
        <v>0</v>
      </c>
      <c r="GG395" s="20">
        <v>0</v>
      </c>
      <c r="GH395" s="20">
        <v>3</v>
      </c>
      <c r="GI395" s="20">
        <v>0</v>
      </c>
      <c r="GJ395" s="20">
        <v>0</v>
      </c>
      <c r="GK395" s="34">
        <f>IF(GA395&lt;&gt;"",((GB395*0.125)+((GC395+GD395+GE395+GF395+GG395)*0.25)+((GH395+GI395+GJ395)*1))/GA395,"")</f>
        <v>0.16666666666666666</v>
      </c>
      <c r="GL395" s="40">
        <v>45856</v>
      </c>
      <c r="GM395" s="40">
        <v>45873</v>
      </c>
      <c r="GN395" s="20" t="s">
        <v>237</v>
      </c>
      <c r="GO395" s="35">
        <v>45873</v>
      </c>
      <c r="GP395" s="20" t="s">
        <v>232</v>
      </c>
      <c r="GQ395" s="35">
        <v>45884</v>
      </c>
      <c r="GR395" s="35">
        <v>46055</v>
      </c>
      <c r="GS395" s="20" t="s">
        <v>248</v>
      </c>
      <c r="GT395" s="20" t="s">
        <v>247</v>
      </c>
      <c r="GU395" s="20">
        <v>26</v>
      </c>
      <c r="GV395" s="20">
        <v>2</v>
      </c>
      <c r="GW395" s="20">
        <v>2</v>
      </c>
      <c r="GX395" s="20">
        <v>5</v>
      </c>
      <c r="GY395" s="20">
        <v>0</v>
      </c>
      <c r="GZ395" s="20">
        <v>0</v>
      </c>
      <c r="HA395" s="20">
        <v>0</v>
      </c>
      <c r="HB395" s="20">
        <v>0</v>
      </c>
      <c r="HC395" s="20">
        <v>0</v>
      </c>
      <c r="HD395" s="20">
        <v>0</v>
      </c>
      <c r="HE395" s="20">
        <v>0</v>
      </c>
      <c r="HF395" s="20">
        <v>0</v>
      </c>
      <c r="HG395" s="20">
        <v>0</v>
      </c>
      <c r="HH395" s="34">
        <f>IF(GX395&lt;&gt;"",((GY395*0.125)+((GZ395+HA395+HB395+HC395+HD395)*0.25)+((HE395+HF395+HG395)*1))/GX395,"")</f>
        <v>0</v>
      </c>
    </row>
    <row r="396" spans="1:216" ht="15" customHeight="1" x14ac:dyDescent="0.35">
      <c r="A396" s="11" t="s">
        <v>2635</v>
      </c>
      <c r="B396" s="12" t="s">
        <v>2636</v>
      </c>
      <c r="C396" s="13">
        <v>43009</v>
      </c>
      <c r="D396" s="13"/>
      <c r="E396" s="14" t="s">
        <v>214</v>
      </c>
      <c r="F396" s="15" t="s">
        <v>2637</v>
      </c>
      <c r="G396" s="15" t="s">
        <v>2638</v>
      </c>
      <c r="H396" s="14" t="s">
        <v>1564</v>
      </c>
      <c r="I396" s="16">
        <v>1060</v>
      </c>
      <c r="J396" s="17">
        <v>14461</v>
      </c>
      <c r="K396" s="18">
        <f ca="1">IF(A396&lt;&gt;"",RANDBETWEEN(1,2000)," ")</f>
        <v>1106</v>
      </c>
      <c r="L396" s="17" cm="1">
        <f t="array" ref="L396">IF(A396&lt;&gt;"",SUMPRODUCT(($E$2:$E$1303="Active") * (FK396 &gt;= $FM$2:$FM$1303) * (FK396 &lt;= $FN$2:$FN$1303) * (FL396 &gt;= $FO$2:$FO$1303) * (FL396 &lt;= $FP$2:$FP$1303)),"")</f>
        <v>2</v>
      </c>
      <c r="M396" s="17" cm="1">
        <f t="array" ref="M396">IF(A396&lt;&gt;"",SUMPRODUCT(($E$2:$E$1303="Active") * (FK396 &gt;= $FQ$2:$FQ$1303) * (FK396 &lt;= $FR$2:$FR$1303) * (FL396 &gt;= $FS$2:$FS$1303) * (FL396 &lt;= $FT$2:$FT$1303)),"")</f>
        <v>4</v>
      </c>
      <c r="N396" s="14" t="s">
        <v>287</v>
      </c>
      <c r="O396" s="14" t="s">
        <v>219</v>
      </c>
      <c r="P396" s="15" t="s">
        <v>2639</v>
      </c>
      <c r="Q396" s="14" t="s">
        <v>2640</v>
      </c>
      <c r="R396" s="15" t="s">
        <v>2641</v>
      </c>
      <c r="S396" s="14" t="s">
        <v>224</v>
      </c>
      <c r="T396" s="20" t="s">
        <v>224</v>
      </c>
      <c r="U396" s="21"/>
      <c r="V396" s="22"/>
      <c r="W396" s="22"/>
      <c r="X396" s="22"/>
      <c r="Y396" s="22"/>
      <c r="Z396" s="22"/>
      <c r="AA396" s="22" t="s">
        <v>363</v>
      </c>
      <c r="AB396" s="43">
        <v>45930.479166666664</v>
      </c>
      <c r="AC396" s="63">
        <v>45931</v>
      </c>
      <c r="AD396" s="25">
        <v>335</v>
      </c>
      <c r="AE396" s="25">
        <v>262</v>
      </c>
      <c r="AF396" s="26">
        <v>213</v>
      </c>
      <c r="AG396" s="20">
        <v>285</v>
      </c>
      <c r="AH396" s="22">
        <v>298</v>
      </c>
      <c r="AI396" s="26">
        <v>271</v>
      </c>
      <c r="AN396" s="27">
        <f>IF(COUNT(DV396,ES396,FJ396,GK396,HH396)&gt;0,AVERAGE(DV396,ES396,FJ396,GK396,HH396),"")</f>
        <v>0.10512820512820513</v>
      </c>
      <c r="AO396" s="28">
        <f>IF((E396&lt;&gt;""),COUNTA(AP396:BW396)+COUNTIF(T396,"No"),"")</f>
        <v>0</v>
      </c>
      <c r="AP396" s="29"/>
      <c r="AQ396" s="29"/>
      <c r="AR396" s="29"/>
      <c r="AS396" s="29"/>
      <c r="AT396" s="29"/>
      <c r="AU396" s="29"/>
      <c r="AV396" s="29"/>
      <c r="AW396" s="29"/>
      <c r="AX396" s="29"/>
      <c r="AY396" s="29"/>
      <c r="AZ396" s="29"/>
      <c r="BA396" s="29"/>
      <c r="BB396" s="29"/>
      <c r="BC396" s="29"/>
      <c r="BD396" s="29"/>
      <c r="BE396" s="29"/>
      <c r="BF396" s="29"/>
      <c r="BG396" s="29"/>
      <c r="BH396" s="29"/>
      <c r="BI396" s="29"/>
      <c r="BJ396" s="29"/>
      <c r="BK396" s="29"/>
      <c r="BL396" s="29"/>
      <c r="BM396" s="29"/>
      <c r="BN396" s="29"/>
      <c r="BO396" s="29"/>
      <c r="BP396" s="29"/>
      <c r="BQ396" s="29"/>
      <c r="BR396" s="29"/>
      <c r="BS396" s="29"/>
      <c r="BT396" s="29"/>
      <c r="BU396" s="29"/>
      <c r="BV396" s="29"/>
      <c r="BW396" s="29"/>
      <c r="BX396" s="30">
        <v>43865</v>
      </c>
      <c r="BY396" s="30">
        <v>43874</v>
      </c>
      <c r="BZ396" s="14" t="s">
        <v>228</v>
      </c>
      <c r="CA396" s="30">
        <v>43897</v>
      </c>
      <c r="CB396" s="14" t="s">
        <v>227</v>
      </c>
      <c r="CC396" s="31">
        <v>43768</v>
      </c>
      <c r="CD396" s="32" t="s">
        <v>228</v>
      </c>
      <c r="CE396" s="33" t="s">
        <v>425</v>
      </c>
      <c r="CF396" s="33" t="s">
        <v>325</v>
      </c>
      <c r="CG396" s="29">
        <v>137</v>
      </c>
      <c r="CH396" s="29">
        <v>3</v>
      </c>
      <c r="CI396" s="29">
        <v>3</v>
      </c>
      <c r="CJ396" s="29">
        <v>15</v>
      </c>
      <c r="CK396" s="29">
        <v>3</v>
      </c>
      <c r="CL396" s="29">
        <v>1</v>
      </c>
      <c r="CM396" s="29">
        <v>2</v>
      </c>
      <c r="CN396" s="34">
        <f>IF(CJ396&gt;0,((CK396*0.125)+(CL396*0.25)+(CM396*1))/CJ396,"")</f>
        <v>0.17499999999999999</v>
      </c>
      <c r="CO396" s="35">
        <v>44728</v>
      </c>
      <c r="CP396" s="35">
        <v>44739</v>
      </c>
      <c r="CQ396" s="20" t="s">
        <v>237</v>
      </c>
      <c r="CR396" s="35">
        <v>44743</v>
      </c>
      <c r="CS396" s="20" t="s">
        <v>232</v>
      </c>
      <c r="CT396" s="35">
        <v>44743</v>
      </c>
      <c r="CU396" s="35">
        <v>44448</v>
      </c>
      <c r="CV396" s="20" t="s">
        <v>228</v>
      </c>
      <c r="CW396" s="20" t="s">
        <v>233</v>
      </c>
      <c r="CX396" s="11" t="s">
        <v>234</v>
      </c>
      <c r="CY396" s="20">
        <v>113</v>
      </c>
      <c r="CZ396" s="36">
        <v>3</v>
      </c>
      <c r="DA396" s="36">
        <v>3</v>
      </c>
      <c r="DB396" s="36">
        <v>15</v>
      </c>
      <c r="DC396" s="36">
        <v>0</v>
      </c>
      <c r="DD396" s="36">
        <v>1</v>
      </c>
      <c r="DE396" s="36">
        <v>1</v>
      </c>
      <c r="DF396" s="36">
        <v>2</v>
      </c>
      <c r="DG396" s="36">
        <v>0</v>
      </c>
      <c r="DH396" s="37">
        <f>IF(DB396&gt;0,((DC396*0.125)+(DD396*0.25)+(DE396*0.25)+(DF396*1)+(DG396*1))/DB396,"")</f>
        <v>0.16666666666666666</v>
      </c>
      <c r="DI396" s="35">
        <v>44774</v>
      </c>
      <c r="DJ396" s="20" t="s">
        <v>228</v>
      </c>
      <c r="DK396" s="20" t="s">
        <v>235</v>
      </c>
      <c r="DL396" s="20" t="s">
        <v>234</v>
      </c>
      <c r="DM396" s="20">
        <v>119</v>
      </c>
      <c r="DN396" s="20">
        <v>3</v>
      </c>
      <c r="DO396" s="20">
        <v>3</v>
      </c>
      <c r="DP396" s="20">
        <v>15</v>
      </c>
      <c r="DQ396" s="20">
        <v>0</v>
      </c>
      <c r="DR396" s="20">
        <v>0</v>
      </c>
      <c r="DS396" s="20">
        <v>0</v>
      </c>
      <c r="DT396" s="20">
        <v>0</v>
      </c>
      <c r="DU396" s="20">
        <v>4</v>
      </c>
      <c r="DV396" s="49" cm="1">
        <f t="array" ref="DV396">IF(AND(DI396:DP396&lt;&gt;""),((DQ396*0.125)+(DR396*0.25)+(DS396*0.25)+(DT396*1)+(DU396*1))/DP396,"")</f>
        <v>0.26666666666666666</v>
      </c>
      <c r="DW396" s="35">
        <v>45089</v>
      </c>
      <c r="DX396" s="35">
        <v>45093</v>
      </c>
      <c r="DY396" s="20" t="s">
        <v>237</v>
      </c>
      <c r="DZ396" s="35">
        <v>45096</v>
      </c>
      <c r="EA396" s="35" t="s">
        <v>232</v>
      </c>
      <c r="EB396" s="38">
        <v>45100</v>
      </c>
      <c r="EC396" s="35">
        <v>45219</v>
      </c>
      <c r="ED396" s="20" t="s">
        <v>248</v>
      </c>
      <c r="EE396" s="20" t="s">
        <v>247</v>
      </c>
      <c r="EF396" s="20">
        <v>82</v>
      </c>
      <c r="EG396" s="20">
        <v>3</v>
      </c>
      <c r="EH396" s="20">
        <v>3</v>
      </c>
      <c r="EI396" s="20">
        <v>15</v>
      </c>
      <c r="EJ396" s="20">
        <v>0</v>
      </c>
      <c r="EK396" s="20">
        <v>0</v>
      </c>
      <c r="EL396" s="20">
        <v>0</v>
      </c>
      <c r="EM396" s="20">
        <v>0</v>
      </c>
      <c r="EN396" s="20">
        <v>0</v>
      </c>
      <c r="EO396" s="20">
        <v>0</v>
      </c>
      <c r="EP396" s="20">
        <v>0</v>
      </c>
      <c r="EQ396" s="20">
        <v>0</v>
      </c>
      <c r="ER396" s="20">
        <v>0</v>
      </c>
      <c r="ES396" s="34">
        <f>IF(EI396&lt;&gt;"",((EJ396*0.125)+((EK396+EL396+EM396+EN396+EO396)*0.25)+((EP396+EQ396+ER396)*1))/EI396,"")</f>
        <v>0</v>
      </c>
      <c r="ET396" s="35">
        <v>45548</v>
      </c>
      <c r="EU396" s="20" t="s">
        <v>248</v>
      </c>
      <c r="EV396" s="20" t="s">
        <v>234</v>
      </c>
      <c r="EW396" s="20">
        <v>169</v>
      </c>
      <c r="EX396" s="20">
        <v>3</v>
      </c>
      <c r="EY396" s="20">
        <v>3</v>
      </c>
      <c r="EZ396" s="20">
        <v>13</v>
      </c>
      <c r="FA396" s="20">
        <v>0</v>
      </c>
      <c r="FB396" s="20">
        <v>0</v>
      </c>
      <c r="FC396" s="20">
        <v>0</v>
      </c>
      <c r="FD396" s="20">
        <v>0</v>
      </c>
      <c r="FE396" s="20">
        <v>0</v>
      </c>
      <c r="FF396" s="20">
        <v>0</v>
      </c>
      <c r="FG396" s="20">
        <v>2</v>
      </c>
      <c r="FH396" s="20">
        <v>0</v>
      </c>
      <c r="FI396" s="20">
        <v>0</v>
      </c>
      <c r="FJ396" s="34">
        <f>IF(EZ396&lt;&gt;"",((FA396*0.125)+((FB396+FC396+FD396+FE396+FF396)*0.25)+((FG396+FH396+FI396)*1))/EZ396,"")</f>
        <v>0.15384615384615385</v>
      </c>
      <c r="FK396" s="39">
        <v>42.329604000000003</v>
      </c>
      <c r="FL396" s="39">
        <v>-72.625124</v>
      </c>
      <c r="FM396" s="39">
        <v>41.967778576177871</v>
      </c>
      <c r="FN396" s="39">
        <v>42.691429423822136</v>
      </c>
      <c r="FO396" s="39">
        <v>-73.114551319348621</v>
      </c>
      <c r="FP396" s="39">
        <v>-72.135696680651378</v>
      </c>
      <c r="FQ396" s="39">
        <v>41.605953152355738</v>
      </c>
      <c r="FR396" s="39">
        <v>43.053254847644268</v>
      </c>
      <c r="FS396" s="39">
        <v>-73.603978638697242</v>
      </c>
      <c r="FT396" s="39">
        <v>-71.646269361302757</v>
      </c>
      <c r="FU396" s="35">
        <v>45846</v>
      </c>
      <c r="FV396" s="20" t="s">
        <v>248</v>
      </c>
      <c r="FW396" s="20" t="s">
        <v>355</v>
      </c>
      <c r="FX396" s="20">
        <v>118</v>
      </c>
      <c r="FY396" s="20">
        <v>3</v>
      </c>
      <c r="FZ396" s="20">
        <v>3</v>
      </c>
      <c r="GA396" s="20">
        <v>8</v>
      </c>
      <c r="GB396" s="20">
        <v>0</v>
      </c>
      <c r="GC396" s="20">
        <v>0</v>
      </c>
      <c r="GD396" s="20">
        <v>0</v>
      </c>
      <c r="GE396" s="20">
        <v>0</v>
      </c>
      <c r="GF396" s="20">
        <v>0</v>
      </c>
      <c r="GG396" s="20">
        <v>0</v>
      </c>
      <c r="GH396" s="20">
        <v>0</v>
      </c>
      <c r="GI396" s="20">
        <v>0</v>
      </c>
      <c r="GJ396" s="20">
        <v>0</v>
      </c>
      <c r="GK396" s="34">
        <f>IF(GA396&lt;&gt;"",((GB396*0.125)+((GC396+GD396+GE396+GF396+GG396)*0.25)+((GH396+GI396+GJ396)*1))/GA396,"")</f>
        <v>0</v>
      </c>
      <c r="GP396" s="20" t="s">
        <v>232</v>
      </c>
      <c r="HH396" s="34" t="str">
        <f>IF(GX396&lt;&gt;"",((GY396*0.125)+((GZ396+HA396+HB396+HC396+HD396)*0.25)+((HE396+HF396+HG396)*1))/GX396,"")</f>
        <v/>
      </c>
    </row>
    <row r="397" spans="1:216" ht="15" customHeight="1" x14ac:dyDescent="0.35">
      <c r="A397" s="11" t="s">
        <v>2642</v>
      </c>
      <c r="B397" s="12" t="s">
        <v>2643</v>
      </c>
      <c r="C397" s="13">
        <v>43009</v>
      </c>
      <c r="D397" s="13"/>
      <c r="E397" s="14" t="s">
        <v>214</v>
      </c>
      <c r="F397" s="15" t="s">
        <v>2644</v>
      </c>
      <c r="G397" s="15" t="s">
        <v>654</v>
      </c>
      <c r="H397" s="14" t="s">
        <v>1564</v>
      </c>
      <c r="I397" s="16">
        <v>1742</v>
      </c>
      <c r="J397" s="17">
        <v>18545</v>
      </c>
      <c r="K397" s="18">
        <f ca="1">IF(A397&lt;&gt;"",RANDBETWEEN(1,2000)," ")</f>
        <v>1485</v>
      </c>
      <c r="L397" s="17" cm="1">
        <f t="array" ref="L397">IF(A397&lt;&gt;"",SUMPRODUCT(($E$2:$E$1303="Active") * (FK397 &gt;= $FM$2:$FM$1303) * (FK397 &lt;= $FN$2:$FN$1303) * (FL397 &gt;= $FO$2:$FO$1303) * (FL397 &lt;= $FP$2:$FP$1303)),"")</f>
        <v>5</v>
      </c>
      <c r="M397" s="17" cm="1">
        <f t="array" ref="M397">IF(A397&lt;&gt;"",SUMPRODUCT(($E$2:$E$1303="Active") * (FK397 &gt;= $FQ$2:$FQ$1303) * (FK397 &lt;= $FR$2:$FR$1303) * (FL397 &gt;= $FS$2:$FS$1303) * (FL397 &lt;= $FT$2:$FT$1303)),"")</f>
        <v>8</v>
      </c>
      <c r="N397" s="14" t="s">
        <v>287</v>
      </c>
      <c r="O397" s="14" t="s">
        <v>219</v>
      </c>
      <c r="P397" s="15" t="s">
        <v>2645</v>
      </c>
      <c r="Q397" s="14" t="s">
        <v>2646</v>
      </c>
      <c r="R397" s="15" t="s">
        <v>2647</v>
      </c>
      <c r="S397" s="14" t="s">
        <v>224</v>
      </c>
      <c r="T397" s="20" t="s">
        <v>224</v>
      </c>
      <c r="U397" s="21"/>
      <c r="V397" s="22"/>
      <c r="W397" s="22"/>
      <c r="X397" s="22"/>
      <c r="Y397" s="22"/>
      <c r="Z397" s="22"/>
      <c r="AA397" s="48" t="s">
        <v>347</v>
      </c>
      <c r="AB397" s="43">
        <v>46014.375</v>
      </c>
      <c r="AC397" s="24">
        <v>46023</v>
      </c>
      <c r="AD397" s="25">
        <v>343</v>
      </c>
      <c r="AE397" s="25">
        <v>487</v>
      </c>
      <c r="AF397" s="26">
        <v>380</v>
      </c>
      <c r="AG397" s="20">
        <v>384</v>
      </c>
      <c r="AH397" s="22">
        <v>416</v>
      </c>
      <c r="AI397" s="26">
        <v>897</v>
      </c>
      <c r="AN397" s="27">
        <f>IF(COUNT(DV397,ES397,FJ397,GK397,HH397)&gt;0,AVERAGE(DV397,ES397,FJ397,GK397,HH397),"")</f>
        <v>5.702504317789292E-2</v>
      </c>
      <c r="AO397" s="28">
        <f>IF((E397&lt;&gt;""),COUNTA(AP397:BW397)+COUNTIF(T397,"No"),"")</f>
        <v>0</v>
      </c>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c r="BO397" s="29"/>
      <c r="BP397" s="29"/>
      <c r="BQ397" s="29"/>
      <c r="BR397" s="29"/>
      <c r="BS397" s="29"/>
      <c r="BT397" s="29"/>
      <c r="BU397" s="29"/>
      <c r="BV397" s="29"/>
      <c r="BW397" s="29"/>
      <c r="BX397" s="30">
        <v>43879</v>
      </c>
      <c r="BY397" s="30">
        <v>43894</v>
      </c>
      <c r="BZ397" s="14" t="s">
        <v>228</v>
      </c>
      <c r="CA397" s="30">
        <v>43901</v>
      </c>
      <c r="CB397" s="14" t="s">
        <v>227</v>
      </c>
      <c r="CC397" s="31">
        <v>43759</v>
      </c>
      <c r="CD397" s="32" t="s">
        <v>228</v>
      </c>
      <c r="CE397" s="33" t="s">
        <v>425</v>
      </c>
      <c r="CF397" s="33" t="s">
        <v>325</v>
      </c>
      <c r="CG397" s="29">
        <v>388</v>
      </c>
      <c r="CH397" s="29">
        <v>3</v>
      </c>
      <c r="CI397" s="29">
        <v>3</v>
      </c>
      <c r="CJ397" s="29">
        <v>14</v>
      </c>
      <c r="CK397" s="29">
        <v>2</v>
      </c>
      <c r="CL397" s="29">
        <v>0</v>
      </c>
      <c r="CM397" s="29">
        <v>0</v>
      </c>
      <c r="CN397" s="34">
        <f>IF(CJ397&gt;0,((CK397*0.125)+(CL397*0.25)+(CM397*1))/CJ397,"")</f>
        <v>1.7857142857142856E-2</v>
      </c>
      <c r="CO397" s="35">
        <v>44728</v>
      </c>
      <c r="CP397" s="35">
        <v>44739</v>
      </c>
      <c r="CQ397" s="20" t="s">
        <v>237</v>
      </c>
      <c r="CR397" s="35">
        <v>44743</v>
      </c>
      <c r="CS397" s="20" t="s">
        <v>232</v>
      </c>
      <c r="CT397" s="35">
        <v>44743</v>
      </c>
      <c r="CU397" s="35">
        <v>44532</v>
      </c>
      <c r="CV397" s="11" t="s">
        <v>228</v>
      </c>
      <c r="CW397" s="20" t="s">
        <v>233</v>
      </c>
      <c r="CX397" s="11" t="s">
        <v>234</v>
      </c>
      <c r="CY397" s="20">
        <v>264</v>
      </c>
      <c r="CZ397" s="36">
        <v>4</v>
      </c>
      <c r="DA397" s="36">
        <v>4</v>
      </c>
      <c r="DB397" s="36">
        <v>20</v>
      </c>
      <c r="DC397" s="36">
        <v>0</v>
      </c>
      <c r="DD397" s="36">
        <v>0</v>
      </c>
      <c r="DE397" s="36">
        <v>0</v>
      </c>
      <c r="DF397" s="36">
        <v>0</v>
      </c>
      <c r="DG397" s="36">
        <v>0</v>
      </c>
      <c r="DH397" s="37">
        <f>IF(DB397&gt;0,((DC397*0.125)+(DD397*0.25)+(DE397*0.25)+(DF397*1)+(DG397*1))/DB397,"")</f>
        <v>0</v>
      </c>
      <c r="DI397" s="35">
        <v>44866</v>
      </c>
      <c r="DJ397" s="20" t="s">
        <v>248</v>
      </c>
      <c r="DK397" s="20" t="s">
        <v>235</v>
      </c>
      <c r="DL397" s="20" t="s">
        <v>234</v>
      </c>
      <c r="DM397" s="20">
        <v>216</v>
      </c>
      <c r="DN397" s="20">
        <v>2</v>
      </c>
      <c r="DO397" s="20">
        <v>2</v>
      </c>
      <c r="DP397" s="20">
        <v>0</v>
      </c>
      <c r="DQ397" s="20">
        <v>0</v>
      </c>
      <c r="DR397" s="20">
        <v>0</v>
      </c>
      <c r="DS397" s="20">
        <v>0</v>
      </c>
      <c r="DT397" s="20">
        <v>0</v>
      </c>
      <c r="DU397" s="20">
        <v>0</v>
      </c>
      <c r="DV397" s="37">
        <v>0</v>
      </c>
      <c r="DW397" s="35">
        <v>45090</v>
      </c>
      <c r="DX397" s="35">
        <v>45093</v>
      </c>
      <c r="DY397" s="20" t="s">
        <v>237</v>
      </c>
      <c r="DZ397" s="35">
        <v>45096</v>
      </c>
      <c r="EA397" s="35" t="s">
        <v>232</v>
      </c>
      <c r="EB397" s="40">
        <v>45100</v>
      </c>
      <c r="EC397" s="35">
        <v>45265</v>
      </c>
      <c r="ED397" s="20" t="s">
        <v>228</v>
      </c>
      <c r="EE397" s="20" t="s">
        <v>247</v>
      </c>
      <c r="EF397" s="20">
        <v>159</v>
      </c>
      <c r="EG397" s="20">
        <v>3</v>
      </c>
      <c r="EH397" s="20">
        <v>3</v>
      </c>
      <c r="EI397" s="20">
        <v>15</v>
      </c>
      <c r="EJ397" s="20">
        <v>0</v>
      </c>
      <c r="EK397" s="20">
        <v>0</v>
      </c>
      <c r="EL397" s="20">
        <v>0</v>
      </c>
      <c r="EM397" s="20">
        <v>1</v>
      </c>
      <c r="EN397" s="20">
        <v>0</v>
      </c>
      <c r="EO397" s="20">
        <v>0</v>
      </c>
      <c r="EP397" s="20">
        <v>1</v>
      </c>
      <c r="EQ397" s="20">
        <v>0</v>
      </c>
      <c r="ER397" s="20">
        <v>0</v>
      </c>
      <c r="ES397" s="34">
        <f>IF(EI397&lt;&gt;"",((EJ397*0.125)+((EK397+EL397+EM397+EN397+EO397)*0.25)+((EP397+EQ397+ER397)*1))/EI397,"")</f>
        <v>8.3333333333333329E-2</v>
      </c>
      <c r="ET397" s="35">
        <v>45436</v>
      </c>
      <c r="EU397" s="20" t="s">
        <v>248</v>
      </c>
      <c r="EV397" s="20" t="s">
        <v>247</v>
      </c>
      <c r="EW397" s="20">
        <v>193</v>
      </c>
      <c r="EX397" s="20">
        <v>3</v>
      </c>
      <c r="EY397" s="20">
        <v>3</v>
      </c>
      <c r="EZ397" s="28">
        <f>193*0.08</f>
        <v>15.44</v>
      </c>
      <c r="FA397" s="20">
        <v>0</v>
      </c>
      <c r="FB397" s="20">
        <v>0</v>
      </c>
      <c r="FC397" s="20">
        <v>0</v>
      </c>
      <c r="FD397" s="20">
        <v>0</v>
      </c>
      <c r="FE397" s="20">
        <v>0</v>
      </c>
      <c r="FF397" s="20">
        <v>0</v>
      </c>
      <c r="FG397" s="20">
        <v>0</v>
      </c>
      <c r="FH397" s="20">
        <v>1</v>
      </c>
      <c r="FI397" s="20">
        <v>0</v>
      </c>
      <c r="FJ397" s="34">
        <f>IF(EZ397&lt;&gt;"",((FA397*0.125)+((FB397+FC397+FD397+FE397+FF397)*0.25)+((FG397+FH397+FI397)*1))/EZ397,"")</f>
        <v>6.476683937823835E-2</v>
      </c>
      <c r="FK397" s="39">
        <v>42.460611999999998</v>
      </c>
      <c r="FL397" s="39">
        <v>-71.364231000000004</v>
      </c>
      <c r="FM397" s="39">
        <v>42.098786576177865</v>
      </c>
      <c r="FN397" s="39">
        <v>42.82243742382213</v>
      </c>
      <c r="FO397" s="39">
        <v>-71.854681077880187</v>
      </c>
      <c r="FP397" s="39">
        <v>-70.873780922119821</v>
      </c>
      <c r="FQ397" s="39">
        <v>41.736961152355732</v>
      </c>
      <c r="FR397" s="39">
        <v>43.184262847644263</v>
      </c>
      <c r="FS397" s="39">
        <v>-72.345131155760356</v>
      </c>
      <c r="FT397" s="39">
        <v>-70.383330844239651</v>
      </c>
      <c r="FU397" s="35">
        <v>45777</v>
      </c>
      <c r="FV397" s="20" t="s">
        <v>248</v>
      </c>
      <c r="FW397" s="20" t="s">
        <v>258</v>
      </c>
      <c r="FX397" s="20">
        <v>284</v>
      </c>
      <c r="FY397" s="20">
        <v>4</v>
      </c>
      <c r="FZ397" s="20">
        <v>4</v>
      </c>
      <c r="GA397" s="20">
        <v>25</v>
      </c>
      <c r="GB397" s="20">
        <v>0</v>
      </c>
      <c r="GC397" s="20">
        <v>0</v>
      </c>
      <c r="GD397" s="20">
        <v>0</v>
      </c>
      <c r="GE397" s="20">
        <v>0</v>
      </c>
      <c r="GF397" s="20">
        <v>0</v>
      </c>
      <c r="GG397" s="20">
        <v>0</v>
      </c>
      <c r="GH397" s="20">
        <v>0</v>
      </c>
      <c r="GI397" s="20">
        <v>0</v>
      </c>
      <c r="GJ397" s="20">
        <v>2</v>
      </c>
      <c r="GK397" s="34">
        <f>IF(GA397&lt;&gt;"",((GB397*0.125)+((GC397+GD397+GE397+GF397+GG397)*0.25)+((GH397+GI397+GJ397)*1))/GA397,"")</f>
        <v>0.08</v>
      </c>
      <c r="GL397" s="40">
        <v>45855</v>
      </c>
      <c r="GM397" s="40">
        <v>45870</v>
      </c>
      <c r="GN397" s="20" t="s">
        <v>237</v>
      </c>
      <c r="GO397" s="35">
        <v>45870</v>
      </c>
      <c r="GP397" s="20" t="s">
        <v>232</v>
      </c>
      <c r="GQ397" s="35">
        <v>45884</v>
      </c>
      <c r="HH397" s="34" t="str">
        <f>IF(GX397&lt;&gt;"",((GY397*0.125)+((GZ397+HA397+HB397+HC397+HD397)*0.25)+((HE397+HF397+HG397)*1))/GX397,"")</f>
        <v/>
      </c>
    </row>
    <row r="398" spans="1:216" ht="15" customHeight="1" x14ac:dyDescent="0.35">
      <c r="A398" s="11" t="s">
        <v>2648</v>
      </c>
      <c r="B398" s="12" t="s">
        <v>2649</v>
      </c>
      <c r="C398" s="13">
        <v>43009</v>
      </c>
      <c r="D398" s="13">
        <v>45940</v>
      </c>
      <c r="E398" s="14" t="s">
        <v>214</v>
      </c>
      <c r="F398" s="15" t="s">
        <v>2650</v>
      </c>
      <c r="G398" s="15" t="s">
        <v>2651</v>
      </c>
      <c r="H398" s="14" t="s">
        <v>1564</v>
      </c>
      <c r="I398" s="16">
        <v>1730</v>
      </c>
      <c r="J398" s="17">
        <v>14566</v>
      </c>
      <c r="K398" s="18">
        <f ca="1">IF(A398&lt;&gt;"",RANDBETWEEN(1,2000)," ")</f>
        <v>358</v>
      </c>
      <c r="L398" s="17" cm="1">
        <f t="array" ref="L398">IF(A398&lt;&gt;"",SUMPRODUCT(($E$2:$E$1303="Active") * (FK398 &gt;= $FM$2:$FM$1303) * (FK398 &lt;= $FN$2:$FN$1303) * (FL398 &gt;= $FO$2:$FO$1303) * (FL398 &lt;= $FP$2:$FP$1303)),"")</f>
        <v>5</v>
      </c>
      <c r="M398" s="17" cm="1">
        <f t="array" ref="M398">IF(A398&lt;&gt;"",SUMPRODUCT(($E$2:$E$1303="Active") * (FK398 &gt;= $FQ$2:$FQ$1303) * (FK398 &lt;= $FR$2:$FR$1303) * (FL398 &gt;= $FS$2:$FS$1303) * (FL398 &lt;= $FT$2:$FT$1303)),"")</f>
        <v>7</v>
      </c>
      <c r="N398" s="14" t="s">
        <v>287</v>
      </c>
      <c r="O398" s="14" t="s">
        <v>219</v>
      </c>
      <c r="P398" s="15" t="s">
        <v>2652</v>
      </c>
      <c r="Q398" s="14" t="s">
        <v>2653</v>
      </c>
      <c r="R398" s="15" t="s">
        <v>2654</v>
      </c>
      <c r="S398" s="14" t="s">
        <v>223</v>
      </c>
      <c r="T398" s="20" t="s">
        <v>224</v>
      </c>
      <c r="U398" s="21"/>
      <c r="V398" s="22"/>
      <c r="W398" s="22"/>
      <c r="X398" s="22"/>
      <c r="Y398" s="22"/>
      <c r="Z398" s="22"/>
      <c r="AA398" s="48" t="s">
        <v>347</v>
      </c>
      <c r="AB398" s="43">
        <v>45929.375</v>
      </c>
      <c r="AC398" s="24">
        <v>46023</v>
      </c>
      <c r="AD398" s="25">
        <v>340</v>
      </c>
      <c r="AE398" s="25">
        <v>276</v>
      </c>
      <c r="AF398" s="26">
        <v>291</v>
      </c>
      <c r="AG398" s="20">
        <v>184</v>
      </c>
      <c r="AH398" s="22">
        <v>110</v>
      </c>
      <c r="AI398" s="26">
        <v>49</v>
      </c>
      <c r="AN398" s="27">
        <f>IF(COUNT(DV398,ES398,FJ398,GK398,HH398)&gt;0,AVERAGE(DV398,ES398,FJ398,GK398,HH398),"")</f>
        <v>9.9218749999999994E-2</v>
      </c>
      <c r="AO398" s="28">
        <f>IF((E398&lt;&gt;""),COUNTA(AP398:BW398)+COUNTIF(T398,"No"),"")</f>
        <v>0</v>
      </c>
      <c r="AP398" s="29"/>
      <c r="AQ398" s="29"/>
      <c r="AR398" s="29"/>
      <c r="AS398" s="29"/>
      <c r="AT398" s="29"/>
      <c r="AU398" s="29"/>
      <c r="AV398" s="29"/>
      <c r="AW398" s="29"/>
      <c r="AX398" s="29"/>
      <c r="AY398" s="29"/>
      <c r="AZ398" s="29"/>
      <c r="BA398" s="29"/>
      <c r="BB398" s="29"/>
      <c r="BC398" s="29"/>
      <c r="BD398" s="29"/>
      <c r="BE398" s="29"/>
      <c r="BF398" s="29"/>
      <c r="BG398" s="29"/>
      <c r="BH398" s="29"/>
      <c r="BI398" s="29"/>
      <c r="BJ398" s="29"/>
      <c r="BK398" s="29"/>
      <c r="BL398" s="29"/>
      <c r="BM398" s="29"/>
      <c r="BN398" s="29"/>
      <c r="BO398" s="29"/>
      <c r="BP398" s="29"/>
      <c r="BQ398" s="29"/>
      <c r="BR398" s="29"/>
      <c r="BS398" s="29"/>
      <c r="BT398" s="29"/>
      <c r="BU398" s="29"/>
      <c r="BV398" s="29"/>
      <c r="BW398" s="29"/>
      <c r="BX398" s="30">
        <v>43879</v>
      </c>
      <c r="BY398" s="30">
        <v>43894</v>
      </c>
      <c r="BZ398" s="14" t="s">
        <v>228</v>
      </c>
      <c r="CA398" s="30">
        <v>43906</v>
      </c>
      <c r="CB398" s="14" t="s">
        <v>227</v>
      </c>
      <c r="CC398" s="31">
        <v>43768</v>
      </c>
      <c r="CD398" s="32" t="s">
        <v>228</v>
      </c>
      <c r="CE398" s="33" t="s">
        <v>425</v>
      </c>
      <c r="CF398" s="33" t="s">
        <v>325</v>
      </c>
      <c r="CG398" s="29">
        <v>228</v>
      </c>
      <c r="CH398" s="29">
        <v>4</v>
      </c>
      <c r="CI398" s="29">
        <v>4</v>
      </c>
      <c r="CJ398" s="29">
        <v>20</v>
      </c>
      <c r="CK398" s="29">
        <v>4</v>
      </c>
      <c r="CL398" s="29">
        <v>2</v>
      </c>
      <c r="CM398" s="29">
        <v>3</v>
      </c>
      <c r="CN398" s="34">
        <f>IF(CJ398&gt;0,((CK398*0.125)+(CL398*0.25)+(CM398*1))/CJ398,"")</f>
        <v>0.2</v>
      </c>
      <c r="CO398" s="35">
        <v>44434</v>
      </c>
      <c r="CP398" s="35">
        <v>44438</v>
      </c>
      <c r="CQ398" s="20" t="s">
        <v>507</v>
      </c>
      <c r="CR398" s="35">
        <v>44440</v>
      </c>
      <c r="CS398" s="20" t="s">
        <v>232</v>
      </c>
      <c r="CT398" s="35">
        <v>44439</v>
      </c>
      <c r="CU398" s="35">
        <v>44441</v>
      </c>
      <c r="CV398" s="11" t="s">
        <v>228</v>
      </c>
      <c r="CW398" s="20" t="s">
        <v>233</v>
      </c>
      <c r="CX398" s="11" t="s">
        <v>234</v>
      </c>
      <c r="CY398" s="20">
        <v>138</v>
      </c>
      <c r="CZ398" s="36">
        <v>5</v>
      </c>
      <c r="DA398" s="36">
        <v>5</v>
      </c>
      <c r="DB398" s="36">
        <v>23</v>
      </c>
      <c r="DC398" s="36">
        <v>0</v>
      </c>
      <c r="DD398" s="36">
        <v>0</v>
      </c>
      <c r="DE398" s="36">
        <v>0</v>
      </c>
      <c r="DF398" s="36">
        <v>1</v>
      </c>
      <c r="DG398" s="36">
        <v>1</v>
      </c>
      <c r="DH398" s="37">
        <f>IF(DB398&gt;0,((DC398*0.125)+(DD398*0.25)+(DE398*0.25)+(DF398*1)+(DG398*1))/DB398,"")</f>
        <v>8.6956521739130432E-2</v>
      </c>
      <c r="DI398" s="35">
        <v>44835</v>
      </c>
      <c r="DJ398" s="20" t="s">
        <v>228</v>
      </c>
      <c r="DK398" s="20" t="s">
        <v>235</v>
      </c>
      <c r="DL398" s="20" t="s">
        <v>234</v>
      </c>
      <c r="DM398" s="20">
        <v>150</v>
      </c>
      <c r="DN398" s="20">
        <v>4</v>
      </c>
      <c r="DO398" s="20">
        <v>4</v>
      </c>
      <c r="DP398" s="20">
        <v>20</v>
      </c>
      <c r="DQ398" s="20">
        <v>0</v>
      </c>
      <c r="DR398" s="20">
        <v>0</v>
      </c>
      <c r="DS398" s="20">
        <v>0</v>
      </c>
      <c r="DT398" s="20">
        <v>0</v>
      </c>
      <c r="DU398" s="20">
        <v>1</v>
      </c>
      <c r="DV398" s="37" cm="1">
        <f t="array" ref="DV398">IF(AND(DI398:DP398&lt;&gt;""),((DQ398*0.125)+(DR398*0.25)+(DS398*0.25)+(DT398*1)+(DU398*1))/DP398,"")</f>
        <v>0.05</v>
      </c>
      <c r="DW398" s="35">
        <v>45090</v>
      </c>
      <c r="DX398" s="35">
        <v>45093</v>
      </c>
      <c r="DY398" s="20" t="s">
        <v>237</v>
      </c>
      <c r="DZ398" s="35">
        <v>45096</v>
      </c>
      <c r="EA398" s="35" t="s">
        <v>232</v>
      </c>
      <c r="EB398" s="38">
        <v>45100</v>
      </c>
      <c r="EC398" s="35">
        <v>45290</v>
      </c>
      <c r="ED398" s="20" t="s">
        <v>228</v>
      </c>
      <c r="EE398" s="20" t="s">
        <v>247</v>
      </c>
      <c r="EF398" s="20">
        <v>141</v>
      </c>
      <c r="EG398" s="20">
        <v>7</v>
      </c>
      <c r="EH398" s="20">
        <v>7</v>
      </c>
      <c r="EI398" s="20">
        <v>32</v>
      </c>
      <c r="EJ398" s="20">
        <v>0</v>
      </c>
      <c r="EK398" s="20">
        <v>0</v>
      </c>
      <c r="EL398" s="20">
        <v>0</v>
      </c>
      <c r="EM398" s="20">
        <v>2</v>
      </c>
      <c r="EN398" s="20">
        <v>0</v>
      </c>
      <c r="EO398" s="20">
        <v>0</v>
      </c>
      <c r="EP398" s="20">
        <v>0</v>
      </c>
      <c r="EQ398" s="20">
        <v>0</v>
      </c>
      <c r="ER398" s="20">
        <v>1</v>
      </c>
      <c r="ES398" s="34">
        <f>IF(EI398&lt;&gt;"",((EJ398*0.125)+((EK398+EL398+EM398+EN398+EO398)*0.25)+((EP398+EQ398+ER398)*1))/EI398,"")</f>
        <v>4.6875E-2</v>
      </c>
      <c r="ET398" s="35">
        <v>45462</v>
      </c>
      <c r="EU398" s="20" t="s">
        <v>248</v>
      </c>
      <c r="EV398" s="20" t="s">
        <v>247</v>
      </c>
      <c r="EW398" s="20">
        <v>57</v>
      </c>
      <c r="EX398" s="20">
        <v>6</v>
      </c>
      <c r="EY398" s="20">
        <v>5</v>
      </c>
      <c r="EZ398" s="20">
        <v>5</v>
      </c>
      <c r="FA398" s="20">
        <v>0</v>
      </c>
      <c r="FB398" s="20">
        <v>0</v>
      </c>
      <c r="FC398" s="20">
        <v>1</v>
      </c>
      <c r="FD398" s="20">
        <v>0</v>
      </c>
      <c r="FE398" s="20">
        <v>0</v>
      </c>
      <c r="FF398" s="20">
        <v>0</v>
      </c>
      <c r="FG398" s="20">
        <v>0</v>
      </c>
      <c r="FH398" s="20">
        <v>0</v>
      </c>
      <c r="FI398" s="20">
        <v>0</v>
      </c>
      <c r="FJ398" s="34">
        <f>IF(EZ398&lt;&gt;"",((FA398*0.125)+((FB398+FC398+FD398+FE398+FF398)*0.25)+((FG398+FH398+FI398)*1))/EZ398,"")</f>
        <v>0.05</v>
      </c>
      <c r="FK398" s="39">
        <v>42.499879999999997</v>
      </c>
      <c r="FL398" s="39">
        <v>-71.275307999999995</v>
      </c>
      <c r="FM398" s="39">
        <v>42.138054576177865</v>
      </c>
      <c r="FN398" s="39">
        <v>42.86170542382213</v>
      </c>
      <c r="FO398" s="39">
        <v>-71.766065970384659</v>
      </c>
      <c r="FP398" s="39">
        <v>-70.784550029615332</v>
      </c>
      <c r="FQ398" s="39">
        <v>41.776229152355732</v>
      </c>
      <c r="FR398" s="39">
        <v>43.223530847644263</v>
      </c>
      <c r="FS398" s="39">
        <v>-72.256823940769337</v>
      </c>
      <c r="FT398" s="39">
        <v>-70.293792059230654</v>
      </c>
      <c r="FU398" s="35">
        <v>45933</v>
      </c>
      <c r="FV398" s="20" t="s">
        <v>248</v>
      </c>
      <c r="FW398" s="20" t="s">
        <v>295</v>
      </c>
      <c r="FX398" s="20">
        <v>31</v>
      </c>
      <c r="FY398" s="20">
        <v>3</v>
      </c>
      <c r="FZ398" s="20">
        <v>3</v>
      </c>
      <c r="GA398" s="20">
        <v>8</v>
      </c>
      <c r="GB398" s="20">
        <v>0</v>
      </c>
      <c r="GC398" s="20">
        <v>0</v>
      </c>
      <c r="GD398" s="20">
        <v>0</v>
      </c>
      <c r="GE398" s="20">
        <v>0</v>
      </c>
      <c r="GF398" s="20">
        <v>0</v>
      </c>
      <c r="GG398" s="20">
        <v>0</v>
      </c>
      <c r="GH398" s="20">
        <v>1</v>
      </c>
      <c r="GI398" s="20">
        <v>0</v>
      </c>
      <c r="GJ398" s="20">
        <v>1</v>
      </c>
      <c r="GK398" s="46">
        <f>IF(GA398&lt;&gt;"",((GB398*0.125)+((GC398+GD398+GE398+GF398+GG398)*0.25)+((GH398+GI398+GJ398)*1))/GA398,"")</f>
        <v>0.25</v>
      </c>
      <c r="GL398" s="40">
        <v>45856</v>
      </c>
      <c r="GM398" s="40">
        <v>45870</v>
      </c>
      <c r="GN398" s="20" t="s">
        <v>237</v>
      </c>
      <c r="GO398" s="35">
        <v>45870</v>
      </c>
      <c r="GP398" s="20" t="s">
        <v>232</v>
      </c>
      <c r="GQ398" s="35">
        <v>45884</v>
      </c>
      <c r="HH398" s="34" t="str">
        <f>IF(GX398&lt;&gt;"",((GY398*0.125)+((GZ398+HA398+HB398+HC398+HD398)*0.25)+((HE398+HF398+HG398)*1))/GX398,"")</f>
        <v/>
      </c>
    </row>
    <row r="399" spans="1:216" ht="15" customHeight="1" x14ac:dyDescent="0.35">
      <c r="A399" s="11" t="s">
        <v>2655</v>
      </c>
      <c r="B399" s="12" t="s">
        <v>2656</v>
      </c>
      <c r="C399" s="13">
        <v>43009</v>
      </c>
      <c r="D399" s="13"/>
      <c r="E399" s="14" t="s">
        <v>214</v>
      </c>
      <c r="F399" s="15" t="s">
        <v>2657</v>
      </c>
      <c r="G399" s="15" t="s">
        <v>2658</v>
      </c>
      <c r="H399" s="14" t="s">
        <v>1512</v>
      </c>
      <c r="I399" s="16">
        <v>20879</v>
      </c>
      <c r="J399" s="17">
        <v>26176</v>
      </c>
      <c r="K399" s="18">
        <f ca="1">IF(A399&lt;&gt;"",RANDBETWEEN(1,2000)," ")</f>
        <v>529</v>
      </c>
      <c r="L399" s="17" cm="1">
        <f t="array" ref="L399">IF(A399&lt;&gt;"",SUMPRODUCT(($E$2:$E$1303="Active") * (FK399 &gt;= $FM$2:$FM$1303) * (FK399 &lt;= $FN$2:$FN$1303) * (FL399 &gt;= $FO$2:$FO$1303) * (FL399 &lt;= $FP$2:$FP$1303)),"")</f>
        <v>1</v>
      </c>
      <c r="M399" s="17" cm="1">
        <f t="array" ref="M399">IF(A399&lt;&gt;"",SUMPRODUCT(($E$2:$E$1303="Active") * (FK399 &gt;= $FQ$2:$FQ$1303) * (FK399 &lt;= $FR$2:$FR$1303) * (FL399 &gt;= $FS$2:$FS$1303) * (FL399 &lt;= $FT$2:$FT$1303)),"")</f>
        <v>4</v>
      </c>
      <c r="N399" s="14" t="s">
        <v>287</v>
      </c>
      <c r="O399" s="14" t="s">
        <v>219</v>
      </c>
      <c r="P399" s="15" t="s">
        <v>2659</v>
      </c>
      <c r="Q399" s="14" t="s">
        <v>2660</v>
      </c>
      <c r="R399" s="15" t="s">
        <v>2661</v>
      </c>
      <c r="S399" s="14" t="s">
        <v>223</v>
      </c>
      <c r="T399" s="20" t="s">
        <v>224</v>
      </c>
      <c r="U399" s="21"/>
      <c r="V399" s="22"/>
      <c r="W399" s="22"/>
      <c r="X399" s="22"/>
      <c r="Y399" s="22"/>
      <c r="Z399" s="22"/>
      <c r="AA399" s="22" t="s">
        <v>363</v>
      </c>
      <c r="AB399" s="43">
        <v>46022.479166666664</v>
      </c>
      <c r="AC399" s="63">
        <v>45931</v>
      </c>
      <c r="AD399" s="25">
        <v>259</v>
      </c>
      <c r="AE399" s="25">
        <v>296</v>
      </c>
      <c r="AF399" s="26">
        <v>458</v>
      </c>
      <c r="AG399" s="20">
        <v>488</v>
      </c>
      <c r="AH399" s="22">
        <v>526</v>
      </c>
      <c r="AI399" s="26">
        <v>848</v>
      </c>
      <c r="AN399" s="27">
        <f>IF(COUNT(DV399,ES399,FJ399,GK399,HH399)&gt;0,AVERAGE(DV399,ES399,FJ399,GK399,HH399),"")</f>
        <v>0.20453125</v>
      </c>
      <c r="AO399" s="28">
        <f>IF((E399&lt;&gt;""),COUNTA(AP399:BW399)+COUNTIF(T399,"No"),"")</f>
        <v>1</v>
      </c>
      <c r="AP399" s="29"/>
      <c r="AQ399" s="29"/>
      <c r="AR399" s="29"/>
      <c r="AS399" s="29"/>
      <c r="AT399" s="29"/>
      <c r="AU399" s="29"/>
      <c r="AV399" s="29"/>
      <c r="AW399" s="29"/>
      <c r="AX399" s="29"/>
      <c r="AY399" s="29"/>
      <c r="AZ399" s="29"/>
      <c r="BA399" s="29"/>
      <c r="BB399" s="29"/>
      <c r="BC399" s="29"/>
      <c r="BD399" s="29"/>
      <c r="BE399" s="29"/>
      <c r="BF399" s="29"/>
      <c r="BG399" s="29"/>
      <c r="BH399" s="29"/>
      <c r="BI399" s="29"/>
      <c r="BJ399" s="29"/>
      <c r="BK399" s="29"/>
      <c r="BL399" s="29"/>
      <c r="BM399" s="29"/>
      <c r="BN399" s="29"/>
      <c r="BO399" s="29"/>
      <c r="BP399" s="29"/>
      <c r="BQ399" s="29"/>
      <c r="BR399" s="29"/>
      <c r="BS399" s="29"/>
      <c r="BT399" s="20" t="s">
        <v>2662</v>
      </c>
      <c r="BU399" s="29"/>
      <c r="BV399" s="29"/>
      <c r="BW399" s="29"/>
      <c r="BX399" s="30">
        <v>43829</v>
      </c>
      <c r="BY399" s="30">
        <v>43832</v>
      </c>
      <c r="BZ399" s="14" t="s">
        <v>228</v>
      </c>
      <c r="CA399" s="30">
        <v>43894</v>
      </c>
      <c r="CB399" s="14" t="s">
        <v>227</v>
      </c>
      <c r="CC399" s="31">
        <v>43808</v>
      </c>
      <c r="CD399" s="32" t="s">
        <v>226</v>
      </c>
      <c r="CE399" s="33" t="s">
        <v>291</v>
      </c>
      <c r="CF399" s="33" t="s">
        <v>292</v>
      </c>
      <c r="CG399" s="29">
        <v>231</v>
      </c>
      <c r="CH399" s="29">
        <v>5</v>
      </c>
      <c r="CI399" s="29">
        <v>4</v>
      </c>
      <c r="CJ399" s="29">
        <v>20</v>
      </c>
      <c r="CK399" s="29">
        <v>0</v>
      </c>
      <c r="CL399" s="29">
        <v>0</v>
      </c>
      <c r="CM399" s="29">
        <v>1</v>
      </c>
      <c r="CN399" s="34">
        <f>IF(CJ399&gt;0,((CK399*0.125)+(CL399*0.25)+(CM399*1))/CJ399,"")</f>
        <v>0.05</v>
      </c>
      <c r="CO399" s="35">
        <v>44734</v>
      </c>
      <c r="CP399" s="35">
        <v>44741</v>
      </c>
      <c r="CQ399" s="20" t="s">
        <v>237</v>
      </c>
      <c r="CR399" s="35">
        <v>44743</v>
      </c>
      <c r="CS399" s="20" t="s">
        <v>232</v>
      </c>
      <c r="CT399" s="35">
        <v>44743</v>
      </c>
      <c r="CU399" s="35">
        <v>44473</v>
      </c>
      <c r="CV399" s="11" t="s">
        <v>228</v>
      </c>
      <c r="CW399" s="20" t="s">
        <v>233</v>
      </c>
      <c r="CX399" s="11" t="s">
        <v>234</v>
      </c>
      <c r="CY399" s="20">
        <v>121</v>
      </c>
      <c r="CZ399" s="36">
        <v>6</v>
      </c>
      <c r="DA399" s="36">
        <v>6</v>
      </c>
      <c r="DB399" s="36">
        <v>24</v>
      </c>
      <c r="DC399" s="36">
        <v>0</v>
      </c>
      <c r="DD399" s="36">
        <v>1</v>
      </c>
      <c r="DE399" s="36">
        <v>2</v>
      </c>
      <c r="DF399" s="36">
        <v>1</v>
      </c>
      <c r="DG399" s="36">
        <v>3</v>
      </c>
      <c r="DH399" s="37">
        <f>IF(DB399&gt;0,((DC399*0.125)+(DD399*0.25)+(DE399*0.25)+(DF399*1)+(DG399*1))/DB399,"")</f>
        <v>0.19791666666666666</v>
      </c>
      <c r="DI399" s="35">
        <v>44774</v>
      </c>
      <c r="DJ399" s="20" t="s">
        <v>228</v>
      </c>
      <c r="DK399" s="20" t="s">
        <v>235</v>
      </c>
      <c r="DL399" s="20" t="s">
        <v>234</v>
      </c>
      <c r="DM399" s="20">
        <v>151</v>
      </c>
      <c r="DN399" s="20">
        <v>4</v>
      </c>
      <c r="DO399" s="20">
        <v>4</v>
      </c>
      <c r="DP399" s="20">
        <v>20</v>
      </c>
      <c r="DQ399" s="20">
        <v>0</v>
      </c>
      <c r="DR399" s="20">
        <v>0</v>
      </c>
      <c r="DS399" s="20">
        <v>2</v>
      </c>
      <c r="DT399" s="20">
        <v>2</v>
      </c>
      <c r="DU399" s="20">
        <v>1</v>
      </c>
      <c r="DV399" s="37" cm="1">
        <f t="array" ref="DV399">IF(AND(DI399:DP399&lt;&gt;""),((DQ399*0.125)+(DR399*0.25)+(DS399*0.25)+(DT399*1)+(DU399*1))/DP399,"")</f>
        <v>0.17499999999999999</v>
      </c>
      <c r="DW399" s="35">
        <v>45154</v>
      </c>
      <c r="DX399" s="35">
        <v>45162</v>
      </c>
      <c r="DY399" s="20" t="s">
        <v>237</v>
      </c>
      <c r="DZ399" s="35">
        <v>45166</v>
      </c>
      <c r="EA399" s="35" t="s">
        <v>232</v>
      </c>
      <c r="EB399" s="38">
        <v>45170</v>
      </c>
      <c r="EC399" s="35">
        <v>45239</v>
      </c>
      <c r="ED399" s="20" t="s">
        <v>248</v>
      </c>
      <c r="EE399" s="20" t="s">
        <v>247</v>
      </c>
      <c r="EF399" s="20">
        <v>279</v>
      </c>
      <c r="EG399" s="20">
        <v>4</v>
      </c>
      <c r="EH399" s="20">
        <v>4</v>
      </c>
      <c r="EI399" s="20">
        <v>9</v>
      </c>
      <c r="EJ399" s="20">
        <v>0</v>
      </c>
      <c r="EK399" s="20">
        <v>0</v>
      </c>
      <c r="EL399" s="20">
        <v>0</v>
      </c>
      <c r="EM399" s="20">
        <v>9</v>
      </c>
      <c r="EN399" s="20">
        <v>0</v>
      </c>
      <c r="EO399" s="20">
        <v>0</v>
      </c>
      <c r="EP399" s="20">
        <v>0</v>
      </c>
      <c r="EQ399" s="20">
        <v>0</v>
      </c>
      <c r="ER399" s="20">
        <v>0</v>
      </c>
      <c r="ES399" s="46">
        <f>IF(EI399&lt;&gt;"",((EJ399*0.125)+((EK399+EL399+EM399+EN399+EO399)*0.25)+((EP399+EQ399+ER399)*1))/EI399,"")</f>
        <v>0.25</v>
      </c>
      <c r="ET399" s="35">
        <v>45377</v>
      </c>
      <c r="EU399" s="20" t="s">
        <v>228</v>
      </c>
      <c r="EV399" s="20" t="s">
        <v>247</v>
      </c>
      <c r="EW399" s="20">
        <v>250</v>
      </c>
      <c r="EX399" s="20">
        <v>6</v>
      </c>
      <c r="EY399" s="20">
        <v>6</v>
      </c>
      <c r="EZ399" s="28">
        <v>16</v>
      </c>
      <c r="FA399" s="20">
        <v>0</v>
      </c>
      <c r="FB399" s="20">
        <v>0</v>
      </c>
      <c r="FC399" s="20">
        <v>0</v>
      </c>
      <c r="FD399" s="20">
        <v>1</v>
      </c>
      <c r="FE399" s="20">
        <v>0</v>
      </c>
      <c r="FF399" s="20">
        <v>0</v>
      </c>
      <c r="FG399" s="20">
        <v>3</v>
      </c>
      <c r="FH399" s="20">
        <v>0</v>
      </c>
      <c r="FI399" s="20">
        <v>0</v>
      </c>
      <c r="FJ399" s="34">
        <f>IF(EZ399&lt;&gt;"",((FA399*0.125)+((FB399+FC399+FD399+FE399+FF399)*0.25)+((FG399+FH399+FI399)*1))/EZ399,"")</f>
        <v>0.203125</v>
      </c>
      <c r="FK399" s="39">
        <v>39.176350999999997</v>
      </c>
      <c r="FL399" s="39">
        <v>-77.183172999999996</v>
      </c>
      <c r="FM399" s="39">
        <v>38.814525576177864</v>
      </c>
      <c r="FN399" s="39">
        <v>39.538176423822129</v>
      </c>
      <c r="FO399" s="39">
        <v>-77.649920874830457</v>
      </c>
      <c r="FP399" s="39">
        <v>-76.716425125169536</v>
      </c>
      <c r="FQ399" s="39">
        <v>38.452700152355732</v>
      </c>
      <c r="FR399" s="39">
        <v>39.900001847644262</v>
      </c>
      <c r="FS399" s="39">
        <v>-78.116668749660903</v>
      </c>
      <c r="FT399" s="39">
        <v>-76.24967725033909</v>
      </c>
      <c r="FU399" s="35">
        <v>45807</v>
      </c>
      <c r="FV399" s="20" t="s">
        <v>248</v>
      </c>
      <c r="FW399" s="20" t="s">
        <v>258</v>
      </c>
      <c r="FX399" s="20">
        <v>248</v>
      </c>
      <c r="FY399" s="20">
        <v>4</v>
      </c>
      <c r="FZ399" s="20">
        <v>4</v>
      </c>
      <c r="GA399" s="20">
        <v>25</v>
      </c>
      <c r="GB399" s="20">
        <v>0</v>
      </c>
      <c r="GC399" s="20">
        <v>0</v>
      </c>
      <c r="GD399" s="20">
        <v>0</v>
      </c>
      <c r="GE399" s="20">
        <v>2</v>
      </c>
      <c r="GF399" s="20">
        <v>0</v>
      </c>
      <c r="GG399" s="20">
        <v>1</v>
      </c>
      <c r="GH399" s="20">
        <v>0</v>
      </c>
      <c r="GI399" s="20">
        <v>1</v>
      </c>
      <c r="GJ399" s="20">
        <v>3</v>
      </c>
      <c r="GK399" s="34">
        <f>IF(GA399&lt;&gt;"",((GB399*0.125)+((GC399+GD399+GE399+GF399+GG399)*0.25)+((GH399+GI399+GJ399)*1))/GA399,"")</f>
        <v>0.19</v>
      </c>
      <c r="GP399" s="20" t="s">
        <v>232</v>
      </c>
      <c r="HH399" s="34" t="str">
        <f>IF(GX399&lt;&gt;"",((GY399*0.125)+((GZ399+HA399+HB399+HC399+HD399)*0.25)+((HE399+HF399+HG399)*1))/GX399,"")</f>
        <v/>
      </c>
    </row>
    <row r="400" spans="1:216" ht="15" customHeight="1" x14ac:dyDescent="0.35">
      <c r="A400" s="11" t="s">
        <v>2663</v>
      </c>
      <c r="B400" s="12" t="s">
        <v>2664</v>
      </c>
      <c r="C400" s="13">
        <v>43009</v>
      </c>
      <c r="D400" s="13">
        <v>45330</v>
      </c>
      <c r="E400" s="14" t="s">
        <v>214</v>
      </c>
      <c r="F400" s="15" t="s">
        <v>2665</v>
      </c>
      <c r="G400" s="15" t="s">
        <v>2666</v>
      </c>
      <c r="H400" s="14" t="s">
        <v>1512</v>
      </c>
      <c r="I400" s="16">
        <v>21028</v>
      </c>
      <c r="J400" s="17">
        <v>3172</v>
      </c>
      <c r="K400" s="18">
        <f ca="1">IF(A400&lt;&gt;"",RANDBETWEEN(1,2000)," ")</f>
        <v>1904</v>
      </c>
      <c r="L400" s="17" cm="1">
        <f t="array" ref="L400">IF(A400&lt;&gt;"",SUMPRODUCT(($E$2:$E$1303="Active") * (FK400 &gt;= $FM$2:$FM$1303) * (FK400 &lt;= $FN$2:$FN$1303) * (FL400 &gt;= $FO$2:$FO$1303) * (FL400 &lt;= $FP$2:$FP$1303)),"")</f>
        <v>2</v>
      </c>
      <c r="M400" s="17" cm="1">
        <f t="array" ref="M400">IF(A400&lt;&gt;"",SUMPRODUCT(($E$2:$E$1303="Active") * (FK400 &gt;= $FQ$2:$FQ$1303) * (FK400 &lt;= $FR$2:$FR$1303) * (FL400 &gt;= $FS$2:$FS$1303) * (FL400 &lt;= $FT$2:$FT$1303)),"")</f>
        <v>7</v>
      </c>
      <c r="N400" s="14" t="s">
        <v>287</v>
      </c>
      <c r="O400" s="14" t="s">
        <v>219</v>
      </c>
      <c r="P400" s="15" t="s">
        <v>2667</v>
      </c>
      <c r="Q400" s="14" t="s">
        <v>2668</v>
      </c>
      <c r="R400" s="15" t="s">
        <v>2669</v>
      </c>
      <c r="S400" s="14" t="s">
        <v>224</v>
      </c>
      <c r="T400" s="20" t="s">
        <v>224</v>
      </c>
      <c r="U400" s="21"/>
      <c r="V400" s="22"/>
      <c r="W400" s="22"/>
      <c r="X400" s="22"/>
      <c r="Y400" s="22"/>
      <c r="Z400" s="22"/>
      <c r="AA400" s="48" t="s">
        <v>347</v>
      </c>
      <c r="AB400" s="43">
        <v>46022.583333333336</v>
      </c>
      <c r="AC400" s="24">
        <v>46023</v>
      </c>
      <c r="AD400" s="25">
        <v>163</v>
      </c>
      <c r="AE400" s="25">
        <v>167</v>
      </c>
      <c r="AF400" s="26">
        <v>159</v>
      </c>
      <c r="AG400" s="20">
        <v>191</v>
      </c>
      <c r="AH400" s="22">
        <v>275</v>
      </c>
      <c r="AI400" s="26">
        <v>402</v>
      </c>
      <c r="AN400" s="27">
        <f>IF(COUNT(DV400,ES400,FJ400,GK400,HH400)&gt;0,AVERAGE(DV400,ES400,FJ400,GK400,HH400),"")</f>
        <v>0.24181547619047619</v>
      </c>
      <c r="AO400" s="28">
        <f>IF((E400&lt;&gt;""),COUNTA(AP400:BW400)+COUNTIF(T400,"No"),"")</f>
        <v>0</v>
      </c>
      <c r="AP400" s="29"/>
      <c r="AQ400" s="29"/>
      <c r="AR400" s="29"/>
      <c r="AS400" s="29"/>
      <c r="AT400" s="29"/>
      <c r="AU400" s="29"/>
      <c r="AV400" s="29"/>
      <c r="AW400" s="29"/>
      <c r="AX400" s="29"/>
      <c r="AY400" s="29"/>
      <c r="AZ400" s="29"/>
      <c r="BA400" s="29"/>
      <c r="BB400" s="29"/>
      <c r="BC400" s="29"/>
      <c r="BD400" s="29"/>
      <c r="BE400" s="29"/>
      <c r="BF400" s="29"/>
      <c r="BG400" s="29"/>
      <c r="BH400" s="29"/>
      <c r="BI400" s="29"/>
      <c r="BJ400" s="29"/>
      <c r="BK400" s="29"/>
      <c r="BL400" s="29"/>
      <c r="BM400" s="29"/>
      <c r="BN400" s="29"/>
      <c r="BO400" s="29"/>
      <c r="BP400" s="29"/>
      <c r="BQ400" s="29"/>
      <c r="BR400" s="29"/>
      <c r="BS400" s="29"/>
      <c r="BT400" s="29"/>
      <c r="BU400" s="29"/>
      <c r="BV400" s="29"/>
      <c r="BW400" s="29"/>
      <c r="BX400" s="30">
        <v>43809</v>
      </c>
      <c r="BY400" s="30">
        <v>43816</v>
      </c>
      <c r="BZ400" s="14" t="s">
        <v>226</v>
      </c>
      <c r="CA400" s="30">
        <v>43830</v>
      </c>
      <c r="CB400" s="14" t="s">
        <v>227</v>
      </c>
      <c r="CC400" s="31">
        <v>43773</v>
      </c>
      <c r="CD400" s="32" t="s">
        <v>228</v>
      </c>
      <c r="CE400" s="33" t="s">
        <v>425</v>
      </c>
      <c r="CF400" s="33" t="s">
        <v>325</v>
      </c>
      <c r="CG400" s="29">
        <v>68</v>
      </c>
      <c r="CH400" s="29">
        <v>3</v>
      </c>
      <c r="CI400" s="29">
        <v>3</v>
      </c>
      <c r="CJ400" s="29">
        <v>15</v>
      </c>
      <c r="CK400" s="29">
        <v>2</v>
      </c>
      <c r="CL400" s="29">
        <v>0</v>
      </c>
      <c r="CM400" s="29">
        <v>6</v>
      </c>
      <c r="CN400" s="34">
        <f>IF(CJ400&gt;0,((CK400*0.125)+(CL400*0.25)+(CM400*1))/CJ400,"")</f>
        <v>0.41666666666666669</v>
      </c>
      <c r="CO400" s="35">
        <v>44427</v>
      </c>
      <c r="CP400" s="35">
        <v>44431</v>
      </c>
      <c r="CQ400" s="20" t="s">
        <v>507</v>
      </c>
      <c r="CR400" s="35">
        <v>44440</v>
      </c>
      <c r="CS400" s="20" t="s">
        <v>232</v>
      </c>
      <c r="CT400" s="35">
        <v>44432</v>
      </c>
      <c r="CU400" s="35">
        <v>44258</v>
      </c>
      <c r="CV400" s="11" t="s">
        <v>228</v>
      </c>
      <c r="CW400" s="11" t="s">
        <v>293</v>
      </c>
      <c r="CX400" s="11" t="s">
        <v>247</v>
      </c>
      <c r="CY400" s="20">
        <v>57</v>
      </c>
      <c r="CZ400" s="36">
        <v>2</v>
      </c>
      <c r="DA400" s="36">
        <v>2</v>
      </c>
      <c r="DB400" s="36">
        <v>10</v>
      </c>
      <c r="DC400" s="36">
        <v>0</v>
      </c>
      <c r="DD400" s="36">
        <v>0</v>
      </c>
      <c r="DE400" s="36">
        <v>0</v>
      </c>
      <c r="DF400" s="36">
        <v>0</v>
      </c>
      <c r="DG400" s="36">
        <v>1</v>
      </c>
      <c r="DH400" s="37">
        <f>IF(DB400&gt;0,((DC400*0.125)+(DD400*0.25)+(DE400*0.25)+(DF400*1)+(DG400*1))/DB400,"")</f>
        <v>0.1</v>
      </c>
      <c r="DI400" s="35">
        <v>44606</v>
      </c>
      <c r="DJ400" s="20" t="s">
        <v>228</v>
      </c>
      <c r="DK400" s="20" t="s">
        <v>294</v>
      </c>
      <c r="DL400" s="20" t="s">
        <v>247</v>
      </c>
      <c r="DM400" s="20">
        <v>93</v>
      </c>
      <c r="DN400" s="20">
        <v>3</v>
      </c>
      <c r="DO400" s="20">
        <v>3</v>
      </c>
      <c r="DP400" s="20">
        <v>14</v>
      </c>
      <c r="DQ400" s="20">
        <v>0</v>
      </c>
      <c r="DR400" s="20">
        <v>0</v>
      </c>
      <c r="DS400" s="20">
        <v>1</v>
      </c>
      <c r="DT400" s="20">
        <v>0</v>
      </c>
      <c r="DU400" s="20">
        <v>0</v>
      </c>
      <c r="DV400" s="37" cm="1">
        <f t="array" ref="DV400">IF(AND(DI400:DP400&lt;&gt;""),((DQ400*0.125)+(DR400*0.25)+(DS400*0.25)+(DT400*1)+(DU400*1))/DP400,"")</f>
        <v>1.7857142857142856E-2</v>
      </c>
      <c r="DW400" s="35">
        <v>45152</v>
      </c>
      <c r="DX400" s="35">
        <v>45162</v>
      </c>
      <c r="DY400" s="20" t="s">
        <v>237</v>
      </c>
      <c r="DZ400" s="35">
        <v>45166</v>
      </c>
      <c r="EA400" s="35" t="s">
        <v>232</v>
      </c>
      <c r="EB400" s="38">
        <v>45177</v>
      </c>
      <c r="EC400" s="35">
        <v>45290</v>
      </c>
      <c r="ED400" s="20" t="s">
        <v>228</v>
      </c>
      <c r="EE400" s="20" t="s">
        <v>247</v>
      </c>
      <c r="EF400" s="20">
        <v>77</v>
      </c>
      <c r="EG400" s="20">
        <v>2</v>
      </c>
      <c r="EH400" s="20">
        <v>2</v>
      </c>
      <c r="EI400" s="20">
        <v>10</v>
      </c>
      <c r="EJ400" s="20">
        <v>0</v>
      </c>
      <c r="EK400" s="20">
        <v>0</v>
      </c>
      <c r="EL400" s="20">
        <v>0</v>
      </c>
      <c r="EM400" s="20">
        <v>0</v>
      </c>
      <c r="EN400" s="20">
        <v>0</v>
      </c>
      <c r="EO400" s="20">
        <v>0</v>
      </c>
      <c r="EP400" s="20">
        <v>0</v>
      </c>
      <c r="EQ400" s="20">
        <v>2</v>
      </c>
      <c r="ER400" s="20">
        <v>3</v>
      </c>
      <c r="ES400" s="46">
        <f>IF(EI400&lt;&gt;"",((EJ400*0.125)+((EK400+EL400+EM400+EN400+EO400)*0.25)+((EP400+EQ400+ER400)*1))/EI400,"")</f>
        <v>0.5</v>
      </c>
      <c r="ET400" s="35">
        <v>45336</v>
      </c>
      <c r="EU400" s="20" t="s">
        <v>228</v>
      </c>
      <c r="EV400" s="20" t="s">
        <v>247</v>
      </c>
      <c r="EW400" s="20">
        <v>75</v>
      </c>
      <c r="EX400" s="20">
        <v>2</v>
      </c>
      <c r="EY400" s="20">
        <v>2</v>
      </c>
      <c r="EZ400" s="28">
        <v>7</v>
      </c>
      <c r="FA400" s="20">
        <v>0</v>
      </c>
      <c r="FB400" s="20">
        <v>0</v>
      </c>
      <c r="FC400" s="20">
        <v>0</v>
      </c>
      <c r="FD400" s="20">
        <v>0</v>
      </c>
      <c r="FE400" s="20">
        <v>0</v>
      </c>
      <c r="FF400" s="20">
        <v>0</v>
      </c>
      <c r="FG400" s="20">
        <v>1</v>
      </c>
      <c r="FH400" s="20">
        <v>0</v>
      </c>
      <c r="FI400" s="20">
        <v>2</v>
      </c>
      <c r="FJ400" s="46">
        <f>IF(EZ400&lt;&gt;"",((FA400*0.125)+((FB400+FC400+FD400+FE400+FF400)*0.25)+((FG400+FH400+FI400)*1))/EZ400,"")</f>
        <v>0.42857142857142855</v>
      </c>
      <c r="FK400" s="39">
        <v>39.566943999999999</v>
      </c>
      <c r="FL400" s="39">
        <v>-76.236251999999993</v>
      </c>
      <c r="FM400" s="39">
        <v>39.205118576177867</v>
      </c>
      <c r="FN400" s="39">
        <v>39.928769423822132</v>
      </c>
      <c r="FO400" s="39">
        <v>-76.705618200573142</v>
      </c>
      <c r="FP400" s="39">
        <v>-75.766885799426845</v>
      </c>
      <c r="FQ400" s="39">
        <v>38.843293152355734</v>
      </c>
      <c r="FR400" s="39">
        <v>40.290594847644265</v>
      </c>
      <c r="FS400" s="39">
        <v>-77.174984401146304</v>
      </c>
      <c r="FT400" s="39">
        <v>-75.297519598853683</v>
      </c>
      <c r="FU400" s="35">
        <v>45700</v>
      </c>
      <c r="FV400" s="20" t="s">
        <v>248</v>
      </c>
      <c r="FW400" s="20" t="s">
        <v>247</v>
      </c>
      <c r="FX400" s="20">
        <v>150</v>
      </c>
      <c r="FY400" s="20">
        <v>3</v>
      </c>
      <c r="FZ400" s="20">
        <v>3</v>
      </c>
      <c r="GA400" s="20">
        <v>12</v>
      </c>
      <c r="GB400" s="20">
        <v>0</v>
      </c>
      <c r="GC400" s="20">
        <v>0</v>
      </c>
      <c r="GD400" s="20">
        <v>0</v>
      </c>
      <c r="GE400" s="20">
        <v>1</v>
      </c>
      <c r="GF400" s="20">
        <v>0</v>
      </c>
      <c r="GG400" s="20">
        <v>0</v>
      </c>
      <c r="GH400" s="20">
        <v>0</v>
      </c>
      <c r="GI400" s="20">
        <v>0</v>
      </c>
      <c r="GJ400" s="20">
        <v>0</v>
      </c>
      <c r="GK400" s="34">
        <f>IF(GA400&lt;&gt;"",((GB400*0.125)+((GC400+GD400+GE400+GF400+GG400)*0.25)+((GH400+GI400+GJ400)*1))/GA400,"")</f>
        <v>2.0833333333333332E-2</v>
      </c>
      <c r="GL400" s="40">
        <v>45862</v>
      </c>
      <c r="GM400" s="40">
        <v>45881</v>
      </c>
      <c r="GN400" s="20" t="s">
        <v>237</v>
      </c>
      <c r="GO400" s="35">
        <v>45881</v>
      </c>
      <c r="GP400" s="20" t="s">
        <v>232</v>
      </c>
      <c r="GQ400" s="35">
        <v>45905</v>
      </c>
      <c r="HH400" s="34" t="str">
        <f>IF(GX400&lt;&gt;"",((GY400*0.125)+((GZ400+HA400+HB400+HC400+HD400)*0.25)+((HE400+HF400+HG400)*1))/GX400,"")</f>
        <v/>
      </c>
    </row>
    <row r="401" spans="1:216" ht="15" customHeight="1" x14ac:dyDescent="0.35">
      <c r="A401" s="11" t="s">
        <v>2670</v>
      </c>
      <c r="B401" s="12" t="s">
        <v>2671</v>
      </c>
      <c r="C401" s="13">
        <v>43009</v>
      </c>
      <c r="D401" s="13">
        <v>45180</v>
      </c>
      <c r="E401" s="14" t="s">
        <v>214</v>
      </c>
      <c r="F401" s="15" t="s">
        <v>2672</v>
      </c>
      <c r="G401" s="15" t="s">
        <v>2673</v>
      </c>
      <c r="H401" s="14" t="s">
        <v>1512</v>
      </c>
      <c r="I401" s="16">
        <v>21220</v>
      </c>
      <c r="J401" s="17">
        <v>44568</v>
      </c>
      <c r="K401" s="18">
        <f ca="1">IF(A401&lt;&gt;"",RANDBETWEEN(1,2000)," ")</f>
        <v>152</v>
      </c>
      <c r="L401" s="17" cm="1">
        <f t="array" ref="L401">IF(A401&lt;&gt;"",SUMPRODUCT(($E$2:$E$1303="Active") * (FK401 &gt;= $FM$2:$FM$1303) * (FK401 &lt;= $FN$2:$FN$1303) * (FL401 &gt;= $FO$2:$FO$1303) * (FL401 &lt;= $FP$2:$FP$1303)),"")</f>
        <v>2</v>
      </c>
      <c r="M401" s="17" cm="1">
        <f t="array" ref="M401">IF(A401&lt;&gt;"",SUMPRODUCT(($E$2:$E$1303="Active") * (FK401 &gt;= $FQ$2:$FQ$1303) * (FK401 &lt;= $FR$2:$FR$1303) * (FL401 &gt;= $FS$2:$FS$1303) * (FL401 &lt;= $FT$2:$FT$1303)),"")</f>
        <v>6</v>
      </c>
      <c r="N401" s="14" t="s">
        <v>287</v>
      </c>
      <c r="O401" s="14" t="s">
        <v>219</v>
      </c>
      <c r="P401" s="15" t="s">
        <v>2674</v>
      </c>
      <c r="Q401" s="14" t="s">
        <v>2675</v>
      </c>
      <c r="R401" s="15" t="s">
        <v>2676</v>
      </c>
      <c r="S401" s="14" t="s">
        <v>223</v>
      </c>
      <c r="T401" s="20" t="s">
        <v>224</v>
      </c>
      <c r="U401" s="21"/>
      <c r="V401" s="22"/>
      <c r="W401" s="22"/>
      <c r="X401" s="22"/>
      <c r="Y401" s="22"/>
      <c r="Z401" s="22"/>
      <c r="AA401" s="22" t="s">
        <v>363</v>
      </c>
      <c r="AB401" s="23">
        <v>45169.5</v>
      </c>
      <c r="AC401" s="63">
        <v>45931</v>
      </c>
      <c r="AD401" s="25">
        <v>151</v>
      </c>
      <c r="AE401" s="25">
        <v>126</v>
      </c>
      <c r="AF401" s="26">
        <v>178</v>
      </c>
      <c r="AG401" s="20">
        <v>177</v>
      </c>
      <c r="AH401" s="22">
        <v>0</v>
      </c>
      <c r="AI401" s="26">
        <v>0</v>
      </c>
      <c r="AN401" s="27">
        <f>IF(COUNT(DV401,ES401,FJ401,GK401,HH401)&gt;0,AVERAGE(DV401,ES401,FJ401,GK401,HH401),"")</f>
        <v>0.45</v>
      </c>
      <c r="AO401" s="28">
        <f>IF((E401&lt;&gt;""),COUNTA(AP401:BW401)+COUNTIF(T401,"No"),"")</f>
        <v>1</v>
      </c>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c r="BO401" s="29"/>
      <c r="BP401" s="29" t="s">
        <v>225</v>
      </c>
      <c r="BQ401" s="29"/>
      <c r="BR401" s="29"/>
      <c r="BS401" s="29"/>
      <c r="BT401" s="29"/>
      <c r="BU401" s="29"/>
      <c r="BV401" s="29"/>
      <c r="BW401" s="29"/>
      <c r="BX401" s="30">
        <v>43810</v>
      </c>
      <c r="BY401" s="30">
        <v>43816</v>
      </c>
      <c r="BZ401" s="14" t="s">
        <v>226</v>
      </c>
      <c r="CA401" s="30">
        <v>43830</v>
      </c>
      <c r="CB401" s="14" t="s">
        <v>227</v>
      </c>
      <c r="CC401" s="31">
        <v>43906</v>
      </c>
      <c r="CD401" s="32" t="s">
        <v>364</v>
      </c>
      <c r="CE401" s="33" t="s">
        <v>380</v>
      </c>
      <c r="CF401" s="33" t="s">
        <v>321</v>
      </c>
      <c r="CG401" s="29">
        <v>162</v>
      </c>
      <c r="CH401" s="29">
        <v>2</v>
      </c>
      <c r="CI401" s="29">
        <v>2</v>
      </c>
      <c r="CJ401" s="29">
        <v>10</v>
      </c>
      <c r="CK401" s="29">
        <v>1</v>
      </c>
      <c r="CL401" s="29">
        <v>1</v>
      </c>
      <c r="CM401" s="29">
        <v>1</v>
      </c>
      <c r="CN401" s="34">
        <f>IF(CJ401&gt;0,((CK401*0.125)+(CL401*0.25)+(CM401*1))/CJ401,"")</f>
        <v>0.13750000000000001</v>
      </c>
      <c r="CO401" s="35">
        <v>44427</v>
      </c>
      <c r="CP401" s="35">
        <v>44431</v>
      </c>
      <c r="CQ401" s="20" t="s">
        <v>507</v>
      </c>
      <c r="CR401" s="35">
        <v>44440</v>
      </c>
      <c r="CS401" s="20" t="s">
        <v>232</v>
      </c>
      <c r="CT401" s="35">
        <v>44432</v>
      </c>
      <c r="CU401" s="35">
        <v>44467</v>
      </c>
      <c r="CV401" s="11" t="s">
        <v>248</v>
      </c>
      <c r="CW401" s="20" t="s">
        <v>233</v>
      </c>
      <c r="CX401" s="11" t="s">
        <v>234</v>
      </c>
      <c r="CY401" s="20">
        <v>64</v>
      </c>
      <c r="CZ401" s="36">
        <v>1</v>
      </c>
      <c r="DA401" s="36">
        <v>1</v>
      </c>
      <c r="DB401" s="36">
        <v>5</v>
      </c>
      <c r="DC401" s="36">
        <v>0</v>
      </c>
      <c r="DD401" s="36">
        <v>0</v>
      </c>
      <c r="DE401" s="36">
        <v>0</v>
      </c>
      <c r="DF401" s="36">
        <v>0</v>
      </c>
      <c r="DG401" s="36">
        <v>0</v>
      </c>
      <c r="DH401" s="37">
        <f>IF(DB401&gt;0,((DC401*0.125)+(DD401*0.25)+(DE401*0.25)+(DF401*1)+(DG401*1))/DB401,"")</f>
        <v>0</v>
      </c>
      <c r="DI401" s="35">
        <v>44896</v>
      </c>
      <c r="DJ401" s="20" t="s">
        <v>228</v>
      </c>
      <c r="DK401" s="20" t="s">
        <v>235</v>
      </c>
      <c r="DL401" s="20" t="s">
        <v>234</v>
      </c>
      <c r="DM401" s="20">
        <v>72</v>
      </c>
      <c r="DN401" s="20">
        <v>1</v>
      </c>
      <c r="DO401" s="20">
        <v>1</v>
      </c>
      <c r="DP401" s="20">
        <v>5</v>
      </c>
      <c r="DQ401" s="20">
        <v>0</v>
      </c>
      <c r="DR401" s="20">
        <v>0</v>
      </c>
      <c r="DS401" s="20">
        <v>1</v>
      </c>
      <c r="DT401" s="20">
        <v>1</v>
      </c>
      <c r="DU401" s="20">
        <v>1</v>
      </c>
      <c r="DV401" s="49" cm="1">
        <f t="array" ref="DV401">IF(AND(DI401:DP401&lt;&gt;""),((DQ401*0.125)+(DR401*0.25)+(DS401*0.25)+(DT401*1)+(DU401*1))/DP401,"")</f>
        <v>0.45</v>
      </c>
      <c r="DW401" s="35">
        <v>45153</v>
      </c>
      <c r="DX401" s="35">
        <v>45162</v>
      </c>
      <c r="DY401" s="20" t="s">
        <v>237</v>
      </c>
      <c r="DZ401" s="35">
        <v>45166</v>
      </c>
      <c r="EA401" s="35" t="s">
        <v>232</v>
      </c>
      <c r="EB401" s="38">
        <v>45170</v>
      </c>
      <c r="EJ401" s="20"/>
      <c r="EK401" s="20"/>
      <c r="EL401" s="20"/>
      <c r="EM401" s="20"/>
      <c r="EN401" s="20"/>
      <c r="EO401" s="20"/>
      <c r="EP401" s="20"/>
      <c r="EQ401" s="20"/>
      <c r="ER401" s="20"/>
      <c r="ES401" s="34" t="str">
        <f>IF(EI401&lt;&gt;"",((EJ401*0.125)+((EK401+EL401+EM401+EN401+EO401)*0.25)+((EP401+EQ401+ER401)*1))/EI401,"")</f>
        <v/>
      </c>
      <c r="FG401" s="20"/>
      <c r="FJ401" s="34" t="str">
        <f>IF(EZ401&lt;&gt;"",((FA401*0.125)+((FB401+FC401+FD401+FE401+FF401)*0.25)+((FG401+FH401+FI401)*1))/EZ401,"")</f>
        <v/>
      </c>
      <c r="FK401" s="39">
        <v>39.340232</v>
      </c>
      <c r="FL401" s="39">
        <v>-76.401949999999999</v>
      </c>
      <c r="FM401" s="39">
        <v>38.978406576177868</v>
      </c>
      <c r="FN401" s="39">
        <v>39.702057423822133</v>
      </c>
      <c r="FO401" s="39">
        <v>-76.869790233010633</v>
      </c>
      <c r="FP401" s="39">
        <v>-75.934109766989366</v>
      </c>
      <c r="FQ401" s="39">
        <v>38.616581152355735</v>
      </c>
      <c r="FR401" s="39">
        <v>40.063882847644265</v>
      </c>
      <c r="FS401" s="39">
        <v>-77.337630466021253</v>
      </c>
      <c r="FT401" s="39">
        <v>-75.466269533978746</v>
      </c>
      <c r="FU401" s="35"/>
      <c r="GK401" s="34" t="str">
        <f>IF(GA401&lt;&gt;"",((GB401*0.125)+((GC401+GD401+GE401+GF401+GG401)*0.25)+((GH401+GI401+GJ401)*1))/GA401,"")</f>
        <v/>
      </c>
      <c r="GP401" s="20" t="s">
        <v>232</v>
      </c>
      <c r="HH401" s="41" t="str">
        <f>IF(GX401&lt;&gt;"",((GY401*0.125)+((GZ401+HA401+HB401+HC401+HD401)*0.25)+((HE401+HF401+HG401)*1))/GX401,"")</f>
        <v/>
      </c>
    </row>
    <row r="402" spans="1:216" ht="15" customHeight="1" x14ac:dyDescent="0.35">
      <c r="A402" s="11" t="s">
        <v>2677</v>
      </c>
      <c r="B402" s="12" t="s">
        <v>2678</v>
      </c>
      <c r="C402" s="43">
        <v>45576</v>
      </c>
      <c r="E402" s="11" t="s">
        <v>214</v>
      </c>
      <c r="F402" s="19" t="s">
        <v>2679</v>
      </c>
      <c r="G402" s="19" t="s">
        <v>2680</v>
      </c>
      <c r="H402" s="11" t="s">
        <v>1512</v>
      </c>
      <c r="I402" s="42">
        <v>21679</v>
      </c>
      <c r="J402" s="17">
        <v>429</v>
      </c>
      <c r="K402" s="18">
        <f ca="1">IF(A402&lt;&gt;"",RANDBETWEEN(1,2000)," ")</f>
        <v>1800</v>
      </c>
      <c r="L402" s="17" cm="1">
        <f t="array" ref="L402">IF(A402&lt;&gt;"",SUMPRODUCT(($E$2:$E$1303="Active") * (FK402 &gt;= $FM$2:$FM$1303) * (FK402 &lt;= $FN$2:$FN$1303) * (FL402 &gt;= $FO$2:$FO$1303) * (FL402 &lt;= $FP$2:$FP$1303)),"")</f>
        <v>1</v>
      </c>
      <c r="M402" s="17" cm="1">
        <f t="array" ref="M402">IF(A402&lt;&gt;"",SUMPRODUCT(($E$2:$E$1303="Active") * (FK402 &gt;= $FQ$2:$FQ$1303) * (FK402 &lt;= $FR$2:$FR$1303) * (FL402 &gt;= $FS$2:$FS$1303) * (FL402 &lt;= $FT$2:$FT$1303)),"")</f>
        <v>6</v>
      </c>
      <c r="N402" s="11" t="s">
        <v>218</v>
      </c>
      <c r="O402" s="11" t="s">
        <v>242</v>
      </c>
      <c r="P402" s="19" t="s">
        <v>2681</v>
      </c>
      <c r="Q402" s="11" t="s">
        <v>2682</v>
      </c>
      <c r="R402" s="19" t="s">
        <v>2683</v>
      </c>
      <c r="S402" s="11" t="s">
        <v>223</v>
      </c>
      <c r="T402" s="20" t="s">
        <v>224</v>
      </c>
      <c r="AA402" s="48" t="s">
        <v>394</v>
      </c>
      <c r="AB402" s="23">
        <v>45995.520833333336</v>
      </c>
      <c r="AC402" s="24">
        <v>46023</v>
      </c>
      <c r="AF402" s="26"/>
      <c r="AH402" s="22">
        <v>9</v>
      </c>
      <c r="AI402" s="26">
        <v>142</v>
      </c>
      <c r="AN402" s="27">
        <f>IF(COUNT(DV402,ES402,FJ402,GK402,HH402)&gt;0,AVERAGE(DV402,ES402,FJ402,GK402,HH402),"")</f>
        <v>0</v>
      </c>
      <c r="AO402" s="28">
        <f>IF((E402&lt;&gt;""),COUNTA(AP402:BW402)+COUNTIF(T402,"No"),"")</f>
        <v>0</v>
      </c>
      <c r="EA402" s="35" t="s">
        <v>232</v>
      </c>
      <c r="FJ402" s="52" t="str">
        <f>IF(EZ402&lt;&gt;"",((FA402*0.125)+((FB402+FC402+FD402+FE402+FF402)*0.25)+((FG402+FH402+FI402)*1))/EZ402,"")</f>
        <v/>
      </c>
      <c r="FK402" s="39">
        <v>38.91583</v>
      </c>
      <c r="FL402" s="39">
        <v>-76.088125000000005</v>
      </c>
      <c r="FM402">
        <v>38.554004576177867</v>
      </c>
      <c r="FN402">
        <v>39.277655423822132</v>
      </c>
      <c r="FO402">
        <v>-76.55315462427609</v>
      </c>
      <c r="FP402">
        <v>-75.623095375723921</v>
      </c>
      <c r="FQ402">
        <v>38.192179152355735</v>
      </c>
      <c r="FR402">
        <v>39.639480847644265</v>
      </c>
      <c r="FS402">
        <v>-77.018184248552188</v>
      </c>
      <c r="FT402">
        <v>-75.158065751447822</v>
      </c>
      <c r="FU402" s="35">
        <v>45679</v>
      </c>
      <c r="FV402" s="20" t="s">
        <v>248</v>
      </c>
      <c r="FW402" s="20" t="s">
        <v>247</v>
      </c>
      <c r="FX402" s="20">
        <v>9</v>
      </c>
      <c r="FY402" s="20">
        <v>3</v>
      </c>
      <c r="FZ402" s="20">
        <v>3</v>
      </c>
      <c r="GA402" s="20">
        <v>5</v>
      </c>
      <c r="GB402" s="20">
        <v>0</v>
      </c>
      <c r="GC402" s="20">
        <v>0</v>
      </c>
      <c r="GD402" s="20">
        <v>0</v>
      </c>
      <c r="GE402" s="20">
        <v>0</v>
      </c>
      <c r="GF402" s="20">
        <v>0</v>
      </c>
      <c r="GG402" s="20">
        <v>0</v>
      </c>
      <c r="GH402" s="20">
        <v>0</v>
      </c>
      <c r="GI402" s="20">
        <v>0</v>
      </c>
      <c r="GJ402" s="20">
        <v>0</v>
      </c>
      <c r="GK402" s="34">
        <f>IF(GA402&lt;&gt;"",((GB402*0.125)+((GC402+GD402+GE402+GF402+GG402)*0.25)+((GH402+GI402+GJ402)*1))/GA402,"")</f>
        <v>0</v>
      </c>
      <c r="GL402" s="40">
        <v>45862</v>
      </c>
      <c r="GM402" s="40">
        <v>45882</v>
      </c>
      <c r="GN402" s="20" t="s">
        <v>237</v>
      </c>
      <c r="GO402" s="35">
        <v>45882</v>
      </c>
      <c r="GP402" s="20" t="s">
        <v>232</v>
      </c>
      <c r="GQ402" s="35">
        <v>45905</v>
      </c>
      <c r="GR402" s="35">
        <v>46056</v>
      </c>
      <c r="GS402" s="20" t="s">
        <v>248</v>
      </c>
      <c r="GT402" s="20" t="s">
        <v>2684</v>
      </c>
      <c r="GU402" s="20">
        <v>109</v>
      </c>
      <c r="GV402" s="20">
        <v>4</v>
      </c>
      <c r="GW402" s="20">
        <v>4</v>
      </c>
      <c r="GX402" s="20">
        <v>6</v>
      </c>
      <c r="GY402" s="20">
        <v>0</v>
      </c>
      <c r="GZ402" s="20">
        <v>0</v>
      </c>
      <c r="HA402" s="20">
        <v>0</v>
      </c>
      <c r="HB402" s="20">
        <v>0</v>
      </c>
      <c r="HC402" s="20">
        <v>0</v>
      </c>
      <c r="HD402" s="20">
        <v>0</v>
      </c>
      <c r="HE402" s="20">
        <v>0</v>
      </c>
      <c r="HF402" s="20">
        <v>0</v>
      </c>
      <c r="HG402" s="20">
        <v>0</v>
      </c>
      <c r="HH402" s="41">
        <f>IF(GX402&lt;&gt;"",((GY402*0.125)+((GZ402+HA402+HB402+HC402+HD402)*0.25)+((HE402+HF402+HG402)*1))/GX402,"")</f>
        <v>0</v>
      </c>
    </row>
    <row r="403" spans="1:216" ht="15" customHeight="1" x14ac:dyDescent="0.35">
      <c r="A403" s="11" t="s">
        <v>2685</v>
      </c>
      <c r="B403" s="12" t="s">
        <v>2686</v>
      </c>
      <c r="C403" s="13">
        <v>43009</v>
      </c>
      <c r="D403" s="13"/>
      <c r="E403" s="14" t="s">
        <v>214</v>
      </c>
      <c r="F403" s="15" t="s">
        <v>2687</v>
      </c>
      <c r="G403" s="15" t="s">
        <v>2459</v>
      </c>
      <c r="H403" s="14" t="s">
        <v>2688</v>
      </c>
      <c r="I403" s="16">
        <v>4330</v>
      </c>
      <c r="J403" s="17">
        <v>26322</v>
      </c>
      <c r="K403" s="18">
        <f ca="1">IF(A403&lt;&gt;"",RANDBETWEEN(1,2000)," ")</f>
        <v>1021</v>
      </c>
      <c r="L403" s="17" cm="1">
        <f t="array" ref="L403">IF(A403&lt;&gt;"",SUMPRODUCT(($E$2:$E$1303="Active") * (FK403 &gt;= $FM$2:$FM$1303) * (FK403 &lt;= $FN$2:$FN$1303) * (FL403 &gt;= $FO$2:$FO$1303) * (FL403 &lt;= $FP$2:$FP$1303)),"")</f>
        <v>1</v>
      </c>
      <c r="M403" s="17" cm="1">
        <f t="array" ref="M403">IF(A403&lt;&gt;"",SUMPRODUCT(($E$2:$E$1303="Active") * (FK403 &gt;= $FQ$2:$FQ$1303) * (FK403 &lt;= $FR$2:$FR$1303) * (FL403 &gt;= $FS$2:$FS$1303) * (FL403 &lt;= $FT$2:$FT$1303)),"")</f>
        <v>1</v>
      </c>
      <c r="N403" s="14" t="s">
        <v>287</v>
      </c>
      <c r="O403" s="14" t="s">
        <v>219</v>
      </c>
      <c r="P403" s="15" t="s">
        <v>2689</v>
      </c>
      <c r="Q403" s="14" t="s">
        <v>2690</v>
      </c>
      <c r="R403" s="15" t="s">
        <v>2691</v>
      </c>
      <c r="S403" s="14" t="s">
        <v>224</v>
      </c>
      <c r="T403" s="20" t="s">
        <v>224</v>
      </c>
      <c r="U403" s="21"/>
      <c r="V403" s="22"/>
      <c r="W403" s="22"/>
      <c r="X403" s="22"/>
      <c r="Y403" s="22"/>
      <c r="Z403" s="22"/>
      <c r="AA403" s="22" t="s">
        <v>363</v>
      </c>
      <c r="AB403" s="43">
        <v>45930.520833333328</v>
      </c>
      <c r="AC403" s="63">
        <v>45931</v>
      </c>
      <c r="AD403" s="25">
        <v>278</v>
      </c>
      <c r="AE403" s="25">
        <v>334</v>
      </c>
      <c r="AF403" s="26">
        <v>272</v>
      </c>
      <c r="AG403" s="20">
        <v>258</v>
      </c>
      <c r="AH403" s="22">
        <v>339</v>
      </c>
      <c r="AI403" s="26">
        <v>281</v>
      </c>
      <c r="AN403" s="27">
        <f>IF(COUNT(DV403,ES403,FJ403,GK403,HH403)&gt;0,AVERAGE(DV403,ES403,FJ403,GK403,HH403),"")</f>
        <v>5.8333333333333334E-2</v>
      </c>
      <c r="AO403" s="28">
        <f>IF((E403&lt;&gt;""),COUNTA(AP403:BW403)+COUNTIF(T403,"No"),"")</f>
        <v>0</v>
      </c>
      <c r="AP403" s="29"/>
      <c r="AQ403" s="29"/>
      <c r="AR403" s="29"/>
      <c r="AS403" s="29"/>
      <c r="AT403" s="29"/>
      <c r="AU403" s="29"/>
      <c r="AV403" s="29"/>
      <c r="AW403" s="29"/>
      <c r="AX403" s="29"/>
      <c r="AY403" s="29"/>
      <c r="AZ403" s="29"/>
      <c r="BA403" s="29"/>
      <c r="BB403" s="29"/>
      <c r="BC403" s="29"/>
      <c r="BD403" s="29"/>
      <c r="BE403" s="29"/>
      <c r="BF403" s="29"/>
      <c r="BG403" s="29"/>
      <c r="BH403" s="29"/>
      <c r="BI403" s="29"/>
      <c r="BJ403" s="29"/>
      <c r="BK403" s="29"/>
      <c r="BL403" s="29"/>
      <c r="BM403" s="29"/>
      <c r="BN403" s="29"/>
      <c r="BO403" s="29"/>
      <c r="BP403" s="29"/>
      <c r="BQ403" s="29"/>
      <c r="BR403" s="29"/>
      <c r="BS403" s="29"/>
      <c r="BT403" s="29"/>
      <c r="BU403" s="29"/>
      <c r="BV403" s="29"/>
      <c r="BW403" s="29"/>
      <c r="BX403" s="30">
        <v>44006</v>
      </c>
      <c r="BY403" s="30">
        <v>44019</v>
      </c>
      <c r="BZ403" s="14" t="s">
        <v>226</v>
      </c>
      <c r="CA403" s="30">
        <v>44025</v>
      </c>
      <c r="CB403" s="14" t="s">
        <v>227</v>
      </c>
      <c r="CC403" s="31">
        <v>43780</v>
      </c>
      <c r="CD403" s="32" t="s">
        <v>226</v>
      </c>
      <c r="CE403" s="33" t="s">
        <v>425</v>
      </c>
      <c r="CF403" s="33" t="s">
        <v>325</v>
      </c>
      <c r="CG403" s="29">
        <v>142</v>
      </c>
      <c r="CH403" s="29">
        <v>3</v>
      </c>
      <c r="CI403" s="29">
        <v>3</v>
      </c>
      <c r="CJ403" s="29">
        <v>14</v>
      </c>
      <c r="CK403" s="29">
        <v>3</v>
      </c>
      <c r="CL403" s="29">
        <v>1</v>
      </c>
      <c r="CM403" s="29">
        <v>2</v>
      </c>
      <c r="CN403" s="34">
        <f>IF(CJ403&gt;0,((CK403*0.125)+(CL403*0.25)+(CM403*1))/CJ403,"")</f>
        <v>0.1875</v>
      </c>
      <c r="CO403" s="35">
        <v>44729</v>
      </c>
      <c r="CP403" s="35">
        <v>44740</v>
      </c>
      <c r="CQ403" s="20" t="s">
        <v>237</v>
      </c>
      <c r="CR403" s="35">
        <v>44743</v>
      </c>
      <c r="CS403" s="20" t="s">
        <v>232</v>
      </c>
      <c r="CT403" s="35">
        <v>44743</v>
      </c>
      <c r="CU403" s="35">
        <v>44453</v>
      </c>
      <c r="CV403" s="11" t="s">
        <v>226</v>
      </c>
      <c r="CW403" s="20" t="s">
        <v>233</v>
      </c>
      <c r="CX403" s="11" t="s">
        <v>234</v>
      </c>
      <c r="CY403" s="20">
        <v>166</v>
      </c>
      <c r="CZ403" s="36">
        <v>3</v>
      </c>
      <c r="DA403" s="36">
        <v>3</v>
      </c>
      <c r="DB403" s="36">
        <v>15</v>
      </c>
      <c r="DC403" s="36">
        <v>0</v>
      </c>
      <c r="DD403" s="36">
        <v>2</v>
      </c>
      <c r="DE403" s="36">
        <v>2</v>
      </c>
      <c r="DF403" s="36">
        <v>1</v>
      </c>
      <c r="DG403" s="36">
        <v>2</v>
      </c>
      <c r="DH403" s="37">
        <f>IF(DB403&gt;0,((DC403*0.125)+(DD403*0.25)+(DE403*0.25)+(DF403*1)+(DG403*1))/DB403,"")</f>
        <v>0.26666666666666666</v>
      </c>
      <c r="DI403" s="35">
        <v>44743</v>
      </c>
      <c r="DJ403" s="20" t="s">
        <v>228</v>
      </c>
      <c r="DK403" s="20" t="s">
        <v>235</v>
      </c>
      <c r="DL403" s="20" t="s">
        <v>234</v>
      </c>
      <c r="DM403" s="20">
        <v>129</v>
      </c>
      <c r="DN403" s="20">
        <v>3</v>
      </c>
      <c r="DO403" s="20">
        <v>3</v>
      </c>
      <c r="DP403" s="20">
        <v>15</v>
      </c>
      <c r="DQ403" s="20">
        <v>0</v>
      </c>
      <c r="DR403" s="20">
        <v>0</v>
      </c>
      <c r="DS403" s="20">
        <v>0</v>
      </c>
      <c r="DT403" s="20">
        <v>0</v>
      </c>
      <c r="DU403" s="20">
        <v>2</v>
      </c>
      <c r="DV403" s="37" cm="1">
        <f t="array" ref="DV403">IF(AND(DI403:DP403&lt;&gt;""),((DQ403*0.125)+(DR403*0.25)+(DS403*0.25)+(DT403*1)+(DU403*1))/DP403,"")</f>
        <v>0.13333333333333333</v>
      </c>
      <c r="DW403" s="35">
        <v>45161</v>
      </c>
      <c r="DX403" s="35">
        <v>45168</v>
      </c>
      <c r="DY403" s="20" t="s">
        <v>492</v>
      </c>
      <c r="DZ403" s="35">
        <v>45170</v>
      </c>
      <c r="EA403" s="35" t="s">
        <v>232</v>
      </c>
      <c r="EB403" s="38">
        <v>45191</v>
      </c>
      <c r="EC403" s="35">
        <v>45250</v>
      </c>
      <c r="ED403" s="20" t="s">
        <v>248</v>
      </c>
      <c r="EE403" s="20" t="s">
        <v>247</v>
      </c>
      <c r="EF403" s="20">
        <v>138</v>
      </c>
      <c r="EG403" s="20">
        <v>2</v>
      </c>
      <c r="EH403" s="20">
        <v>2</v>
      </c>
      <c r="EI403" s="20">
        <v>10</v>
      </c>
      <c r="EJ403" s="20">
        <v>0</v>
      </c>
      <c r="EK403" s="20">
        <v>0</v>
      </c>
      <c r="EL403" s="20">
        <v>0</v>
      </c>
      <c r="EM403" s="20">
        <v>0</v>
      </c>
      <c r="EN403" s="20">
        <v>0</v>
      </c>
      <c r="EO403" s="20">
        <v>0</v>
      </c>
      <c r="EP403" s="20">
        <v>1</v>
      </c>
      <c r="EQ403" s="20">
        <v>0</v>
      </c>
      <c r="ER403" s="20">
        <v>0</v>
      </c>
      <c r="ES403" s="34">
        <f>IF(EI403&lt;&gt;"",((EJ403*0.125)+((EK403+EL403+EM403+EN403+EO403)*0.25)+((EP403+EQ403+ER403)*1))/EI403,"")</f>
        <v>0.1</v>
      </c>
      <c r="ET403" s="35">
        <v>45428</v>
      </c>
      <c r="EU403" s="20" t="s">
        <v>248</v>
      </c>
      <c r="EV403" s="20" t="s">
        <v>247</v>
      </c>
      <c r="EW403" s="20">
        <v>129</v>
      </c>
      <c r="EX403" s="20">
        <v>4</v>
      </c>
      <c r="EY403" s="20">
        <v>4</v>
      </c>
      <c r="EZ403" s="28">
        <v>10</v>
      </c>
      <c r="FA403" s="20">
        <v>0</v>
      </c>
      <c r="FB403" s="20">
        <v>0</v>
      </c>
      <c r="FC403" s="20">
        <v>0</v>
      </c>
      <c r="FD403" s="20">
        <v>0</v>
      </c>
      <c r="FE403" s="20">
        <v>0</v>
      </c>
      <c r="FF403" s="20">
        <v>0</v>
      </c>
      <c r="FG403" s="20">
        <v>0</v>
      </c>
      <c r="FH403" s="20">
        <v>0</v>
      </c>
      <c r="FI403" s="20">
        <v>0</v>
      </c>
      <c r="FJ403" s="34">
        <f>IF(EZ403&lt;&gt;"",((FA403*0.125)+((FB403+FC403+FD403+FE403+FF403)*0.25)+((FG403+FH403+FI403)*1))/EZ403,"")</f>
        <v>0</v>
      </c>
      <c r="FK403" s="39">
        <v>44.378827000000001</v>
      </c>
      <c r="FL403" s="39">
        <v>-69.730953999999997</v>
      </c>
      <c r="FM403" s="39">
        <v>44.017001576177869</v>
      </c>
      <c r="FN403" s="39">
        <v>44.740652423822134</v>
      </c>
      <c r="FO403" s="39">
        <v>-70.237193873411712</v>
      </c>
      <c r="FP403" s="39">
        <v>-69.224714126588282</v>
      </c>
      <c r="FQ403" s="39">
        <v>43.655176152355736</v>
      </c>
      <c r="FR403" s="39">
        <v>45.102477847644266</v>
      </c>
      <c r="FS403" s="39">
        <v>-70.743433746823413</v>
      </c>
      <c r="FT403" s="39">
        <v>-68.718474253176581</v>
      </c>
      <c r="FU403" s="35">
        <v>45875</v>
      </c>
      <c r="FV403" s="20" t="s">
        <v>248</v>
      </c>
      <c r="FW403" s="20" t="s">
        <v>355</v>
      </c>
      <c r="FX403" s="20">
        <v>164</v>
      </c>
      <c r="FY403" s="20">
        <v>3</v>
      </c>
      <c r="FZ403" s="20">
        <v>3</v>
      </c>
      <c r="GA403" s="20">
        <v>11</v>
      </c>
      <c r="GB403" s="20">
        <v>0</v>
      </c>
      <c r="GC403" s="20">
        <v>0</v>
      </c>
      <c r="GD403" s="20">
        <v>0</v>
      </c>
      <c r="GE403" s="20">
        <v>0</v>
      </c>
      <c r="GF403" s="20">
        <v>0</v>
      </c>
      <c r="GG403" s="20">
        <v>0</v>
      </c>
      <c r="GH403" s="20">
        <v>0</v>
      </c>
      <c r="GI403" s="20">
        <v>0</v>
      </c>
      <c r="GJ403" s="20">
        <v>0</v>
      </c>
      <c r="GK403" s="34">
        <f>IF(GA403&lt;&gt;"",((GB403*0.125)+((GC403+GD403+GE403+GF403+GG403)*0.25)+((GH403+GI403+GJ403)*1))/GA403,"")</f>
        <v>0</v>
      </c>
      <c r="GP403" s="20" t="s">
        <v>232</v>
      </c>
      <c r="HH403" s="34" t="str">
        <f>IF(GX403&lt;&gt;"",((GY403*0.125)+((GZ403+HA403+HB403+HC403+HD403)*0.25)+((HE403+HF403+HG403)*1))/GX403,"")</f>
        <v/>
      </c>
    </row>
    <row r="404" spans="1:216" ht="15" customHeight="1" x14ac:dyDescent="0.35">
      <c r="A404" s="11" t="s">
        <v>2692</v>
      </c>
      <c r="B404" s="12" t="s">
        <v>2693</v>
      </c>
      <c r="C404" s="13">
        <v>43009</v>
      </c>
      <c r="D404" s="13"/>
      <c r="E404" s="14" t="s">
        <v>214</v>
      </c>
      <c r="F404" s="15" t="s">
        <v>2694</v>
      </c>
      <c r="G404" s="15" t="s">
        <v>1186</v>
      </c>
      <c r="H404" s="14" t="s">
        <v>2688</v>
      </c>
      <c r="I404" s="16">
        <v>4073</v>
      </c>
      <c r="J404" s="17">
        <v>70737</v>
      </c>
      <c r="K404" s="18">
        <f ca="1">IF(A404&lt;&gt;"",RANDBETWEEN(1,2000)," ")</f>
        <v>1127</v>
      </c>
      <c r="L404" s="17" cm="1">
        <f t="array" ref="L404">IF(A404&lt;&gt;"",SUMPRODUCT(($E$2:$E$1303="Active") * (FK404 &gt;= $FM$2:$FM$1303) * (FK404 &lt;= $FN$2:$FN$1303) * (FL404 &gt;= $FO$2:$FO$1303) * (FL404 &lt;= $FP$2:$FP$1303)),"")</f>
        <v>1</v>
      </c>
      <c r="M404" s="17" cm="1">
        <f t="array" ref="M404">IF(A404&lt;&gt;"",SUMPRODUCT(($E$2:$E$1303="Active") * (FK404 &gt;= $FQ$2:$FQ$1303) * (FK404 &lt;= $FR$2:$FR$1303) * (FL404 &gt;= $FS$2:$FS$1303) * (FL404 &lt;= $FT$2:$FT$1303)),"")</f>
        <v>4</v>
      </c>
      <c r="N404" s="14" t="s">
        <v>287</v>
      </c>
      <c r="O404" s="14" t="s">
        <v>219</v>
      </c>
      <c r="P404" s="15" t="s">
        <v>2695</v>
      </c>
      <c r="Q404" s="14" t="s">
        <v>2696</v>
      </c>
      <c r="R404" s="15" t="s">
        <v>2697</v>
      </c>
      <c r="S404" s="14" t="s">
        <v>224</v>
      </c>
      <c r="T404" s="20" t="s">
        <v>224</v>
      </c>
      <c r="U404" s="21"/>
      <c r="V404" s="22"/>
      <c r="W404" s="22"/>
      <c r="X404" s="22"/>
      <c r="Y404" s="22"/>
      <c r="Z404" s="22"/>
      <c r="AA404" s="48" t="s">
        <v>347</v>
      </c>
      <c r="AB404" s="43">
        <v>46022.5</v>
      </c>
      <c r="AC404" s="24">
        <v>46023</v>
      </c>
      <c r="AD404" s="25">
        <v>229</v>
      </c>
      <c r="AE404" s="25">
        <v>250</v>
      </c>
      <c r="AF404" s="26">
        <v>151</v>
      </c>
      <c r="AG404" s="20">
        <v>175</v>
      </c>
      <c r="AH404" s="22">
        <v>261</v>
      </c>
      <c r="AI404" s="26">
        <v>482</v>
      </c>
      <c r="AN404" s="27">
        <f>IF(COUNT(DV404,ES404,FJ404,GK404,HH404)&gt;0,AVERAGE(DV404,ES404,FJ404,GK404,HH404),"")</f>
        <v>2.360294117647059E-2</v>
      </c>
      <c r="AO404" s="28">
        <f>IF((E404&lt;&gt;""),COUNTA(AP404:BW404)+COUNTIF(T404,"No"),"")</f>
        <v>0</v>
      </c>
      <c r="AP404" s="29"/>
      <c r="AQ404" s="29"/>
      <c r="AR404" s="29"/>
      <c r="AS404" s="29"/>
      <c r="AT404" s="29"/>
      <c r="AU404" s="29"/>
      <c r="AV404" s="29"/>
      <c r="AW404" s="29"/>
      <c r="AX404" s="29"/>
      <c r="AY404" s="29"/>
      <c r="AZ404" s="29"/>
      <c r="BA404" s="29"/>
      <c r="BB404" s="29"/>
      <c r="BC404" s="29"/>
      <c r="BD404" s="29"/>
      <c r="BE404" s="29"/>
      <c r="BF404" s="29"/>
      <c r="BG404" s="29"/>
      <c r="BH404" s="29"/>
      <c r="BI404" s="29"/>
      <c r="BJ404" s="29"/>
      <c r="BK404" s="29"/>
      <c r="BL404" s="29"/>
      <c r="BM404" s="29"/>
      <c r="BN404" s="29"/>
      <c r="BO404" s="29"/>
      <c r="BP404" s="29"/>
      <c r="BQ404" s="29"/>
      <c r="BR404" s="29"/>
      <c r="BS404" s="29"/>
      <c r="BT404" s="29"/>
      <c r="BU404" s="29"/>
      <c r="BV404" s="29"/>
      <c r="BW404" s="29"/>
      <c r="BX404" s="30">
        <v>43852</v>
      </c>
      <c r="BY404" s="30">
        <v>43859</v>
      </c>
      <c r="BZ404" s="14" t="s">
        <v>226</v>
      </c>
      <c r="CA404" s="30">
        <v>43871</v>
      </c>
      <c r="CB404" s="14" t="s">
        <v>227</v>
      </c>
      <c r="CC404" s="31">
        <v>43768</v>
      </c>
      <c r="CD404" s="32" t="s">
        <v>228</v>
      </c>
      <c r="CE404" s="33" t="s">
        <v>425</v>
      </c>
      <c r="CF404" s="33" t="s">
        <v>325</v>
      </c>
      <c r="CG404" s="29">
        <v>133</v>
      </c>
      <c r="CH404" s="29">
        <v>3</v>
      </c>
      <c r="CI404" s="29">
        <v>3</v>
      </c>
      <c r="CJ404" s="29">
        <v>10</v>
      </c>
      <c r="CK404" s="29">
        <v>4</v>
      </c>
      <c r="CL404" s="29">
        <v>4</v>
      </c>
      <c r="CM404" s="29">
        <v>1</v>
      </c>
      <c r="CN404" s="34">
        <f>IF(CJ404&gt;0,((CK404*0.125)+(CL404*0.25)+(CM404*1))/CJ404,"")</f>
        <v>0.25</v>
      </c>
      <c r="CO404" s="35">
        <v>44729</v>
      </c>
      <c r="CP404" s="35">
        <v>44740</v>
      </c>
      <c r="CQ404" s="20" t="s">
        <v>237</v>
      </c>
      <c r="CR404" s="35">
        <v>44743</v>
      </c>
      <c r="CS404" s="20" t="s">
        <v>232</v>
      </c>
      <c r="CT404" s="35">
        <v>44743</v>
      </c>
      <c r="CU404" s="35">
        <v>44431</v>
      </c>
      <c r="CV404" s="20" t="s">
        <v>228</v>
      </c>
      <c r="CW404" s="20" t="s">
        <v>233</v>
      </c>
      <c r="CX404" s="11" t="s">
        <v>234</v>
      </c>
      <c r="CY404" s="20">
        <v>147</v>
      </c>
      <c r="CZ404" s="36">
        <v>5</v>
      </c>
      <c r="DA404" s="36">
        <v>5</v>
      </c>
      <c r="DB404" s="36">
        <v>22</v>
      </c>
      <c r="DC404" s="36">
        <v>0</v>
      </c>
      <c r="DD404" s="36">
        <v>1</v>
      </c>
      <c r="DE404" s="36">
        <v>0</v>
      </c>
      <c r="DF404" s="36">
        <v>1</v>
      </c>
      <c r="DG404" s="36">
        <v>1</v>
      </c>
      <c r="DH404" s="37">
        <f>IF(DB404&gt;0,((DC404*0.125)+(DD404*0.25)+(DE404*0.25)+(DF404*1)+(DG404*1))/DB404,"")</f>
        <v>0.10227272727272728</v>
      </c>
      <c r="DI404" s="35">
        <v>44592</v>
      </c>
      <c r="DJ404" s="20" t="s">
        <v>228</v>
      </c>
      <c r="DK404" s="20" t="s">
        <v>294</v>
      </c>
      <c r="DL404" s="20" t="s">
        <v>247</v>
      </c>
      <c r="DM404" s="20">
        <v>103</v>
      </c>
      <c r="DN404" s="20">
        <v>5</v>
      </c>
      <c r="DO404" s="20">
        <v>5</v>
      </c>
      <c r="DP404" s="20">
        <v>25</v>
      </c>
      <c r="DQ404" s="20">
        <v>1</v>
      </c>
      <c r="DR404" s="20">
        <v>2</v>
      </c>
      <c r="DS404" s="20">
        <v>0</v>
      </c>
      <c r="DT404" s="20">
        <v>1</v>
      </c>
      <c r="DU404" s="20">
        <v>0</v>
      </c>
      <c r="DV404" s="37" cm="1">
        <f t="array" ref="DV404">IF(AND(DI404:DP404&lt;&gt;""),((DQ404*0.125)+(DR404*0.25)+(DS404*0.25)+(DT404*1)+(DU404*1))/DP404,"")</f>
        <v>6.5000000000000002E-2</v>
      </c>
      <c r="DW404" s="35">
        <v>45161</v>
      </c>
      <c r="DX404" s="35">
        <v>45167</v>
      </c>
      <c r="DY404" s="20" t="s">
        <v>492</v>
      </c>
      <c r="DZ404" s="35">
        <v>45170</v>
      </c>
      <c r="EA404" s="35" t="s">
        <v>232</v>
      </c>
      <c r="EB404" s="38">
        <v>45170</v>
      </c>
      <c r="EC404" s="35">
        <v>45265</v>
      </c>
      <c r="ED404" s="20" t="s">
        <v>228</v>
      </c>
      <c r="EE404" s="20" t="s">
        <v>247</v>
      </c>
      <c r="EF404" s="20">
        <v>56</v>
      </c>
      <c r="EG404" s="20">
        <v>4</v>
      </c>
      <c r="EH404" s="20">
        <v>4</v>
      </c>
      <c r="EI404" s="20">
        <v>20</v>
      </c>
      <c r="EJ404" s="20">
        <v>0</v>
      </c>
      <c r="EK404" s="20">
        <v>0</v>
      </c>
      <c r="EL404" s="20">
        <v>0</v>
      </c>
      <c r="EM404" s="20">
        <v>0</v>
      </c>
      <c r="EN404" s="20">
        <v>0</v>
      </c>
      <c r="EO404" s="20">
        <v>0</v>
      </c>
      <c r="EP404" s="20">
        <v>0</v>
      </c>
      <c r="EQ404" s="20">
        <v>0</v>
      </c>
      <c r="ER404" s="20">
        <v>0</v>
      </c>
      <c r="ES404" s="34">
        <f>IF(EI404&lt;&gt;"",((EJ404*0.125)+((EK404+EL404+EM404+EN404+EO404)*0.25)+((EP404+EQ404+ER404)*1))/EI404,"")</f>
        <v>0</v>
      </c>
      <c r="ET404" s="35">
        <v>45596</v>
      </c>
      <c r="EU404" s="20" t="s">
        <v>248</v>
      </c>
      <c r="EV404" s="20" t="s">
        <v>234</v>
      </c>
      <c r="EW404" s="20">
        <v>103</v>
      </c>
      <c r="EX404" s="20">
        <v>2</v>
      </c>
      <c r="EY404" s="20">
        <v>2</v>
      </c>
      <c r="EZ404" s="20">
        <v>8</v>
      </c>
      <c r="FA404" s="20">
        <v>0</v>
      </c>
      <c r="FB404" s="20">
        <v>0</v>
      </c>
      <c r="FC404" s="20">
        <v>0</v>
      </c>
      <c r="FD404" s="20">
        <v>0</v>
      </c>
      <c r="FE404" s="20">
        <v>0</v>
      </c>
      <c r="FF404" s="20">
        <v>0</v>
      </c>
      <c r="FG404" s="20">
        <v>0</v>
      </c>
      <c r="FH404" s="20">
        <v>0</v>
      </c>
      <c r="FI404" s="20">
        <v>0</v>
      </c>
      <c r="FJ404" s="34">
        <v>0</v>
      </c>
      <c r="FK404" s="39">
        <v>43.405431</v>
      </c>
      <c r="FL404" s="39">
        <v>-70.744776000000002</v>
      </c>
      <c r="FM404" s="39">
        <v>43.043605576177868</v>
      </c>
      <c r="FN404" s="39">
        <v>43.767256423822133</v>
      </c>
      <c r="FO404" s="39">
        <v>-71.242808584787312</v>
      </c>
      <c r="FP404" s="39">
        <v>-70.246743415212691</v>
      </c>
      <c r="FQ404" s="39">
        <v>42.681780152355735</v>
      </c>
      <c r="FR404" s="39">
        <v>44.129081847644265</v>
      </c>
      <c r="FS404" s="39">
        <v>-71.740841169574622</v>
      </c>
      <c r="FT404" s="39">
        <v>-69.748710830425381</v>
      </c>
      <c r="FU404" s="35">
        <v>45926</v>
      </c>
      <c r="FV404" s="20" t="s">
        <v>248</v>
      </c>
      <c r="FW404" s="20" t="s">
        <v>295</v>
      </c>
      <c r="FX404" s="20">
        <v>222</v>
      </c>
      <c r="FY404" s="20">
        <v>5</v>
      </c>
      <c r="FZ404" s="20">
        <v>5</v>
      </c>
      <c r="GA404" s="20">
        <v>17</v>
      </c>
      <c r="GB404" s="20">
        <v>0</v>
      </c>
      <c r="GC404" s="20">
        <v>0</v>
      </c>
      <c r="GD404" s="20">
        <v>1</v>
      </c>
      <c r="GE404" s="20">
        <v>1</v>
      </c>
      <c r="GF404" s="20">
        <v>0</v>
      </c>
      <c r="GG404" s="20">
        <v>0</v>
      </c>
      <c r="GH404" s="20">
        <v>0</v>
      </c>
      <c r="GI404" s="20">
        <v>0</v>
      </c>
      <c r="GJ404" s="20">
        <v>0</v>
      </c>
      <c r="GK404" s="34">
        <f>IF(GA404&lt;&gt;"",((GB404*0.125)+((GC404+GD404+GE404+GF404+GG404)*0.25)+((GH404+GI404+GJ404)*1))/GA404,"")</f>
        <v>2.9411764705882353E-2</v>
      </c>
      <c r="GL404" s="40">
        <v>45855</v>
      </c>
      <c r="GM404" s="40">
        <v>45868</v>
      </c>
      <c r="GN404" s="20" t="s">
        <v>237</v>
      </c>
      <c r="GO404" s="35">
        <v>45868</v>
      </c>
      <c r="GP404" s="20" t="s">
        <v>232</v>
      </c>
      <c r="GQ404" s="35">
        <v>45884</v>
      </c>
      <c r="HH404" s="34" t="str">
        <f>IF(GX404&lt;&gt;"",((GY404*0.125)+((GZ404+HA404+HB404+HC404+HD404)*0.25)+((HE404+HF404+HG404)*1))/GX404,"")</f>
        <v/>
      </c>
    </row>
    <row r="405" spans="1:216" ht="15" customHeight="1" x14ac:dyDescent="0.35">
      <c r="A405" s="11" t="s">
        <v>2698</v>
      </c>
      <c r="B405" s="12" t="s">
        <v>2699</v>
      </c>
      <c r="C405" s="13">
        <v>43829</v>
      </c>
      <c r="D405" s="13"/>
      <c r="E405" s="14" t="s">
        <v>214</v>
      </c>
      <c r="F405" s="15" t="s">
        <v>2700</v>
      </c>
      <c r="G405" s="15" t="s">
        <v>2701</v>
      </c>
      <c r="H405" s="14" t="s">
        <v>2702</v>
      </c>
      <c r="I405" s="16">
        <v>48033</v>
      </c>
      <c r="J405" s="17">
        <v>17207</v>
      </c>
      <c r="K405" s="18">
        <f ca="1">IF(A405&lt;&gt;"",RANDBETWEEN(1,2000)," ")</f>
        <v>1044</v>
      </c>
      <c r="L405" s="17" cm="1">
        <f t="array" ref="L405">IF(A405&lt;&gt;"",SUMPRODUCT(($E$2:$E$1303="Active") * (FK405 &gt;= $FM$2:$FM$1303) * (FK405 &lt;= $FN$2:$FN$1303) * (FL405 &gt;= $FO$2:$FO$1303) * (FL405 &lt;= $FP$2:$FP$1303)),"")</f>
        <v>6</v>
      </c>
      <c r="M405" s="17" cm="1">
        <f t="array" ref="M405">IF(A405&lt;&gt;"",SUMPRODUCT(($E$2:$E$1303="Active") * (FK405 &gt;= $FQ$2:$FQ$1303) * (FK405 &lt;= $FR$2:$FR$1303) * (FL405 &gt;= $FS$2:$FS$1303) * (FL405 &lt;= $FT$2:$FT$1303)),"")</f>
        <v>6</v>
      </c>
      <c r="N405" s="14" t="s">
        <v>218</v>
      </c>
      <c r="O405" s="14" t="s">
        <v>316</v>
      </c>
      <c r="P405" s="15" t="s">
        <v>317</v>
      </c>
      <c r="Q405" s="14" t="s">
        <v>318</v>
      </c>
      <c r="R405" s="15" t="s">
        <v>319</v>
      </c>
      <c r="S405" s="14" t="s">
        <v>223</v>
      </c>
      <c r="T405" s="20" t="s">
        <v>224</v>
      </c>
      <c r="U405" s="21"/>
      <c r="V405" s="22"/>
      <c r="W405" s="22"/>
      <c r="X405" s="22"/>
      <c r="Y405" s="22"/>
      <c r="Z405" s="22"/>
      <c r="AA405" s="48">
        <v>2024</v>
      </c>
      <c r="AB405" s="43">
        <v>46020.375</v>
      </c>
      <c r="AC405" s="63">
        <v>45931</v>
      </c>
      <c r="AD405" s="25">
        <v>67</v>
      </c>
      <c r="AE405" s="25">
        <v>283</v>
      </c>
      <c r="AF405" s="26">
        <v>179</v>
      </c>
      <c r="AG405" s="20">
        <v>147</v>
      </c>
      <c r="AH405" s="22">
        <v>152</v>
      </c>
      <c r="AI405" s="26">
        <v>288</v>
      </c>
      <c r="AN405" s="27">
        <f>IF(COUNT(DV405,ES405,FJ405,GK405,HH405)&gt;0,AVERAGE(DV405,ES405,FJ405,GK405,HH405),"")</f>
        <v>0.10274621212121213</v>
      </c>
      <c r="AO405" s="28">
        <f>IF((E405&lt;&gt;""),COUNTA(AP405:BW405)+COUNTIF(T405,"No"),"")</f>
        <v>0</v>
      </c>
      <c r="AP405" s="29"/>
      <c r="AQ405" s="29"/>
      <c r="AR405" s="29"/>
      <c r="AS405" s="29"/>
      <c r="AT405" s="29"/>
      <c r="AU405" s="29"/>
      <c r="AV405" s="29"/>
      <c r="AW405" s="29"/>
      <c r="AX405" s="29"/>
      <c r="AY405" s="29"/>
      <c r="AZ405" s="29"/>
      <c r="BA405" s="29"/>
      <c r="BB405" s="29"/>
      <c r="BC405" s="29"/>
      <c r="BD405" s="29"/>
      <c r="BE405" s="29"/>
      <c r="BF405" s="29"/>
      <c r="BG405" s="29"/>
      <c r="BH405" s="29"/>
      <c r="BI405" s="29"/>
      <c r="BJ405" s="29"/>
      <c r="BK405" s="29"/>
      <c r="BL405" s="29"/>
      <c r="BM405" s="29"/>
      <c r="BN405" s="29"/>
      <c r="BO405" s="29"/>
      <c r="BP405" s="29"/>
      <c r="BQ405" s="29"/>
      <c r="BR405" s="29"/>
      <c r="BS405" s="29"/>
      <c r="BT405" s="29"/>
      <c r="BU405" s="29"/>
      <c r="BV405" s="29"/>
      <c r="BW405" s="29"/>
      <c r="BX405" s="30">
        <v>44053</v>
      </c>
      <c r="BY405" s="30">
        <v>44132</v>
      </c>
      <c r="BZ405" s="14" t="s">
        <v>248</v>
      </c>
      <c r="CA405" s="30">
        <v>44132</v>
      </c>
      <c r="CB405" s="14" t="s">
        <v>316</v>
      </c>
      <c r="CC405" s="31">
        <v>44187</v>
      </c>
      <c r="CD405" s="32" t="s">
        <v>228</v>
      </c>
      <c r="CE405" s="33" t="s">
        <v>320</v>
      </c>
      <c r="CF405" s="33" t="s">
        <v>321</v>
      </c>
      <c r="CG405" s="29">
        <v>100</v>
      </c>
      <c r="CH405" s="29">
        <v>4</v>
      </c>
      <c r="CI405" s="29">
        <v>4</v>
      </c>
      <c r="CJ405" s="29">
        <v>10</v>
      </c>
      <c r="CK405" s="29">
        <v>0</v>
      </c>
      <c r="CL405" s="29">
        <v>0</v>
      </c>
      <c r="CM405" s="29">
        <v>4</v>
      </c>
      <c r="CN405" s="34">
        <f>IF(CJ405&gt;0,((CK405*0.125)+(CL405*0.25)+(CM405*1))/CJ405,"")</f>
        <v>0.4</v>
      </c>
      <c r="CO405" s="35">
        <v>44656</v>
      </c>
      <c r="CP405" s="35">
        <v>44656</v>
      </c>
      <c r="CQ405" s="20" t="s">
        <v>322</v>
      </c>
      <c r="CR405" s="35">
        <v>44662</v>
      </c>
      <c r="CS405" s="20" t="s">
        <v>316</v>
      </c>
      <c r="CT405" s="35" t="s">
        <v>323</v>
      </c>
      <c r="CU405" s="35">
        <v>44495</v>
      </c>
      <c r="CV405" s="11" t="s">
        <v>248</v>
      </c>
      <c r="CW405" s="11" t="s">
        <v>324</v>
      </c>
      <c r="CX405" s="11" t="s">
        <v>325</v>
      </c>
      <c r="CY405" s="20">
        <v>160</v>
      </c>
      <c r="CZ405" s="36">
        <v>5</v>
      </c>
      <c r="DA405" s="36">
        <v>5</v>
      </c>
      <c r="DB405" s="36">
        <v>25</v>
      </c>
      <c r="DC405" s="36">
        <v>0</v>
      </c>
      <c r="DD405" s="36">
        <v>2</v>
      </c>
      <c r="DE405" s="36">
        <v>0</v>
      </c>
      <c r="DF405" s="36">
        <v>0</v>
      </c>
      <c r="DG405" s="36">
        <v>3</v>
      </c>
      <c r="DH405" s="37">
        <f>IF(DB405&lt;&gt;"",((DC405*0.125)+(DD405*0.25)+(DE405*0.25)+(DF405*1)+(DG405*1))/DB405,"")</f>
        <v>0.14000000000000001</v>
      </c>
      <c r="DI405" s="35">
        <v>44798</v>
      </c>
      <c r="DJ405" s="20" t="s">
        <v>248</v>
      </c>
      <c r="DK405" s="20" t="s">
        <v>235</v>
      </c>
      <c r="DL405" s="20" t="s">
        <v>234</v>
      </c>
      <c r="DM405" s="20">
        <v>62</v>
      </c>
      <c r="DN405" s="20">
        <v>4</v>
      </c>
      <c r="DO405" s="20">
        <v>4</v>
      </c>
      <c r="DP405" s="20">
        <v>20</v>
      </c>
      <c r="DQ405" s="20">
        <v>0</v>
      </c>
      <c r="DR405" s="20">
        <v>1</v>
      </c>
      <c r="DS405" s="20">
        <v>0</v>
      </c>
      <c r="DT405" s="20">
        <v>1</v>
      </c>
      <c r="DU405" s="20">
        <v>0</v>
      </c>
      <c r="DV405" s="37" cm="1">
        <f t="array" ref="DV405">IF(AND(DI405:DP405&lt;&gt;""),((DQ405*0.125)+(DR405*0.25)+(DS405*0.25)+(DT405*1)+(DU405*1))/DP405,"")</f>
        <v>6.25E-2</v>
      </c>
      <c r="DW405" s="35">
        <v>45428</v>
      </c>
      <c r="DX405" s="35">
        <v>45429</v>
      </c>
      <c r="DY405" s="20" t="s">
        <v>322</v>
      </c>
      <c r="DZ405" s="35">
        <v>45614</v>
      </c>
      <c r="EA405" s="35" t="s">
        <v>316</v>
      </c>
      <c r="EB405" s="38" t="s">
        <v>323</v>
      </c>
      <c r="EC405" s="35">
        <v>45128</v>
      </c>
      <c r="ED405" s="20" t="s">
        <v>248</v>
      </c>
      <c r="EE405" s="20" t="s">
        <v>247</v>
      </c>
      <c r="EF405" s="20">
        <v>112</v>
      </c>
      <c r="EG405" s="20">
        <v>6</v>
      </c>
      <c r="EH405" s="20">
        <v>6</v>
      </c>
      <c r="EI405" s="20">
        <v>22</v>
      </c>
      <c r="EJ405" s="20">
        <v>0</v>
      </c>
      <c r="EK405" s="20">
        <v>0</v>
      </c>
      <c r="EL405" s="20">
        <v>0</v>
      </c>
      <c r="EM405" s="20">
        <v>0</v>
      </c>
      <c r="EN405" s="20">
        <v>0</v>
      </c>
      <c r="EO405" s="20">
        <v>0</v>
      </c>
      <c r="EP405" s="20">
        <v>0</v>
      </c>
      <c r="EQ405" s="20">
        <v>0</v>
      </c>
      <c r="ER405" s="20">
        <v>4</v>
      </c>
      <c r="ES405" s="34">
        <f>IF(EI405&lt;&gt;"",((EJ405*0.125)+((EK405+EL405+EM405+EN405+EO405)*0.25)+((EP405+EQ405+ER405)*1))/EI405,"")</f>
        <v>0.18181818181818182</v>
      </c>
      <c r="ET405" s="35">
        <v>45390</v>
      </c>
      <c r="EU405" s="20" t="s">
        <v>248</v>
      </c>
      <c r="EV405" s="20" t="s">
        <v>247</v>
      </c>
      <c r="EW405" s="20">
        <v>94</v>
      </c>
      <c r="EX405" s="20">
        <v>5</v>
      </c>
      <c r="EY405" s="20">
        <v>3</v>
      </c>
      <c r="EZ405" s="28">
        <v>8</v>
      </c>
      <c r="FA405" s="20">
        <v>0</v>
      </c>
      <c r="FB405" s="20">
        <v>0</v>
      </c>
      <c r="FC405" s="20">
        <v>0</v>
      </c>
      <c r="FD405" s="20">
        <v>0</v>
      </c>
      <c r="FE405" s="20">
        <v>0</v>
      </c>
      <c r="FF405" s="20">
        <v>0</v>
      </c>
      <c r="FG405" s="20">
        <v>0</v>
      </c>
      <c r="FH405" s="20">
        <v>0</v>
      </c>
      <c r="FI405" s="20">
        <v>0</v>
      </c>
      <c r="FJ405" s="34">
        <f>IF(EZ405&lt;&gt;"",((FA405*0.125)+((FB405+FC405+FD405+FE405+FF405)*0.25)+((FG405+FH405+FI405)*1))/EZ405,"")</f>
        <v>0</v>
      </c>
      <c r="FK405" s="39">
        <v>42.466061000000003</v>
      </c>
      <c r="FL405" s="39">
        <v>-83.288854999999998</v>
      </c>
      <c r="FM405" s="39">
        <v>42.104235576177871</v>
      </c>
      <c r="FN405" s="39">
        <v>42.827886423822136</v>
      </c>
      <c r="FO405" s="39">
        <v>-83.779347765543378</v>
      </c>
      <c r="FP405" s="39">
        <v>-82.798362234456619</v>
      </c>
      <c r="FQ405" s="39">
        <v>41.742410152355738</v>
      </c>
      <c r="FR405" s="39">
        <v>43.189711847644269</v>
      </c>
      <c r="FS405" s="39">
        <v>-84.269840531086757</v>
      </c>
      <c r="FT405" s="39">
        <v>-82.307869468913239</v>
      </c>
      <c r="FU405" s="35">
        <v>45848</v>
      </c>
      <c r="FV405" s="20" t="s">
        <v>248</v>
      </c>
      <c r="FW405" s="20" t="s">
        <v>355</v>
      </c>
      <c r="FX405" s="20">
        <v>90</v>
      </c>
      <c r="FY405" s="20">
        <v>3</v>
      </c>
      <c r="FZ405" s="20">
        <v>3</v>
      </c>
      <c r="GA405" s="20">
        <v>6</v>
      </c>
      <c r="GB405" s="20">
        <v>0</v>
      </c>
      <c r="GC405" s="20">
        <v>0</v>
      </c>
      <c r="GD405" s="20">
        <v>0</v>
      </c>
      <c r="GE405" s="20">
        <v>0</v>
      </c>
      <c r="GF405" s="20">
        <v>0</v>
      </c>
      <c r="GG405" s="20">
        <v>0</v>
      </c>
      <c r="GH405" s="20">
        <v>0</v>
      </c>
      <c r="GI405" s="20">
        <v>0</v>
      </c>
      <c r="GJ405" s="20">
        <v>1</v>
      </c>
      <c r="GK405" s="34">
        <f>IF(GA405&lt;&gt;"",((GB405*0.125)+((GC405+GD405+GE405+GF405+GG405)*0.25)+((GH405+GI405+GJ405)*1))/GA405,"")</f>
        <v>0.16666666666666666</v>
      </c>
      <c r="GP405" s="20" t="s">
        <v>316</v>
      </c>
      <c r="GQ405" s="35" t="s">
        <v>323</v>
      </c>
      <c r="HH405" s="34" t="str">
        <f>IF(GX405&lt;&gt;"",((GY405*0.125)+((GZ405+HA405+HB405+HC405+HD405)*0.25)+((HE405+HF405+HG405)*1))/GX405,"")</f>
        <v/>
      </c>
    </row>
    <row r="406" spans="1:216" ht="15" customHeight="1" x14ac:dyDescent="0.35">
      <c r="A406" s="11" t="s">
        <v>2703</v>
      </c>
      <c r="B406" s="12" t="s">
        <v>2704</v>
      </c>
      <c r="C406" s="13">
        <v>43829</v>
      </c>
      <c r="D406" s="13"/>
      <c r="E406" s="14" t="s">
        <v>214</v>
      </c>
      <c r="F406" s="15" t="s">
        <v>2705</v>
      </c>
      <c r="G406" s="15" t="s">
        <v>2706</v>
      </c>
      <c r="H406" s="14" t="s">
        <v>2702</v>
      </c>
      <c r="I406" s="16">
        <v>49855</v>
      </c>
      <c r="J406" s="17">
        <v>32929</v>
      </c>
      <c r="K406" s="18">
        <f ca="1">IF(A406&lt;&gt;"",RANDBETWEEN(1,2000)," ")</f>
        <v>1791</v>
      </c>
      <c r="L406" s="17" cm="1">
        <f t="array" ref="L406">IF(A406&lt;&gt;"",SUMPRODUCT(($E$2:$E$1303="Active") * (FK406 &gt;= $FM$2:$FM$1303) * (FK406 &lt;= $FN$2:$FN$1303) * (FL406 &gt;= $FO$2:$FO$1303) * (FL406 &lt;= $FP$2:$FP$1303)),"")</f>
        <v>1</v>
      </c>
      <c r="M406" s="17" cm="1">
        <f t="array" ref="M406">IF(A406&lt;&gt;"",SUMPRODUCT(($E$2:$E$1303="Active") * (FK406 &gt;= $FQ$2:$FQ$1303) * (FK406 &lt;= $FR$2:$FR$1303) * (FL406 &gt;= $FS$2:$FS$1303) * (FL406 &lt;= $FT$2:$FT$1303)),"")</f>
        <v>1</v>
      </c>
      <c r="N406" s="14" t="s">
        <v>218</v>
      </c>
      <c r="O406" s="14" t="s">
        <v>316</v>
      </c>
      <c r="P406" s="15" t="s">
        <v>317</v>
      </c>
      <c r="Q406" s="14" t="s">
        <v>318</v>
      </c>
      <c r="R406" s="51" t="s">
        <v>319</v>
      </c>
      <c r="S406" s="14" t="s">
        <v>223</v>
      </c>
      <c r="T406" s="20" t="s">
        <v>224</v>
      </c>
      <c r="U406" s="21"/>
      <c r="V406" s="22"/>
      <c r="W406" s="22"/>
      <c r="X406" s="22"/>
      <c r="Y406" s="22"/>
      <c r="Z406" s="22"/>
      <c r="AA406" s="48">
        <v>2024</v>
      </c>
      <c r="AB406" s="43">
        <v>46014.520833333336</v>
      </c>
      <c r="AC406" s="63">
        <v>45931</v>
      </c>
      <c r="AD406" s="25">
        <v>23</v>
      </c>
      <c r="AE406" s="25">
        <v>52</v>
      </c>
      <c r="AF406" s="26">
        <v>50</v>
      </c>
      <c r="AG406" s="20">
        <v>61</v>
      </c>
      <c r="AH406" s="22">
        <v>63</v>
      </c>
      <c r="AI406" s="26">
        <v>78</v>
      </c>
      <c r="AN406" s="27">
        <f>IF(COUNT(DV406,ES406,FJ406,GK406,HH406)&gt;0,AVERAGE(DV406,ES406,FJ406,GK406,HH406),"")</f>
        <v>0</v>
      </c>
      <c r="AO406" s="28">
        <f>IF((E406&lt;&gt;""),COUNTA(AP406:BW406)+COUNTIF(T406,"No"),"")</f>
        <v>1</v>
      </c>
      <c r="AP406" s="29"/>
      <c r="AQ406" s="29"/>
      <c r="AR406" s="29"/>
      <c r="AS406" s="29" t="s">
        <v>224</v>
      </c>
      <c r="AT406" s="29"/>
      <c r="AU406" s="29"/>
      <c r="AV406" s="29"/>
      <c r="AW406" s="29"/>
      <c r="AX406" s="29"/>
      <c r="AY406" s="29"/>
      <c r="AZ406" s="29"/>
      <c r="BA406" s="29"/>
      <c r="BB406" s="29"/>
      <c r="BC406" s="29"/>
      <c r="BD406" s="29"/>
      <c r="BE406" s="29"/>
      <c r="BF406" s="29"/>
      <c r="BG406" s="29"/>
      <c r="BH406" s="29"/>
      <c r="BI406" s="29"/>
      <c r="BJ406" s="29"/>
      <c r="BK406" s="29"/>
      <c r="BL406" s="29"/>
      <c r="BM406" s="29"/>
      <c r="BN406" s="29"/>
      <c r="BO406" s="29"/>
      <c r="BP406" s="29"/>
      <c r="BQ406" s="29"/>
      <c r="BR406" s="29"/>
      <c r="BS406" s="29"/>
      <c r="BT406" s="29"/>
      <c r="BU406" s="29"/>
      <c r="BV406" s="29"/>
      <c r="BW406" s="29"/>
      <c r="BX406" s="30">
        <v>44061</v>
      </c>
      <c r="BY406" s="30">
        <v>44132</v>
      </c>
      <c r="BZ406" s="14" t="s">
        <v>248</v>
      </c>
      <c r="CA406" s="30">
        <v>44132</v>
      </c>
      <c r="CB406" s="14" t="s">
        <v>316</v>
      </c>
      <c r="CC406" s="31">
        <v>44187</v>
      </c>
      <c r="CD406" s="32" t="s">
        <v>228</v>
      </c>
      <c r="CE406" s="33" t="s">
        <v>320</v>
      </c>
      <c r="CF406" s="33" t="s">
        <v>321</v>
      </c>
      <c r="CG406" s="29">
        <v>100</v>
      </c>
      <c r="CH406" s="29">
        <v>3</v>
      </c>
      <c r="CI406" s="29">
        <v>3</v>
      </c>
      <c r="CJ406" s="29">
        <v>10</v>
      </c>
      <c r="CK406" s="29">
        <v>1</v>
      </c>
      <c r="CL406" s="29">
        <v>1</v>
      </c>
      <c r="CM406" s="29">
        <v>0</v>
      </c>
      <c r="CN406" s="34">
        <f>IF(CJ406&gt;0,((CK406*0.125)+(CL406*0.25)+(CM406*1))/CJ406,"")</f>
        <v>3.7499999999999999E-2</v>
      </c>
      <c r="CO406" s="35">
        <v>44636</v>
      </c>
      <c r="CP406" s="35">
        <v>44636</v>
      </c>
      <c r="CQ406" s="20" t="s">
        <v>322</v>
      </c>
      <c r="CR406" s="35">
        <v>44636</v>
      </c>
      <c r="CS406" s="20" t="s">
        <v>316</v>
      </c>
      <c r="CT406" s="35" t="s">
        <v>323</v>
      </c>
      <c r="CU406" s="35">
        <v>44496</v>
      </c>
      <c r="CV406" s="11" t="s">
        <v>248</v>
      </c>
      <c r="CW406" s="11" t="s">
        <v>324</v>
      </c>
      <c r="CX406" s="11" t="s">
        <v>325</v>
      </c>
      <c r="CY406" s="20">
        <v>28</v>
      </c>
      <c r="CZ406" s="36">
        <v>2</v>
      </c>
      <c r="DA406" s="36">
        <v>2</v>
      </c>
      <c r="DB406" s="36">
        <v>6</v>
      </c>
      <c r="DC406" s="36">
        <v>0</v>
      </c>
      <c r="DD406" s="36">
        <v>0</v>
      </c>
      <c r="DE406" s="36">
        <v>0</v>
      </c>
      <c r="DF406" s="36">
        <v>0</v>
      </c>
      <c r="DG406" s="36">
        <v>2</v>
      </c>
      <c r="DH406" s="46">
        <f>IF(DB406&lt;&gt;"",((DC406*0.125)+(DD406*0.25)+(DE406*0.25)+(DF406*1)+(DG406*1))/DB406,"")</f>
        <v>0.33333333333333331</v>
      </c>
      <c r="DI406" s="35">
        <v>44757</v>
      </c>
      <c r="DJ406" s="20" t="s">
        <v>248</v>
      </c>
      <c r="DK406" s="20" t="s">
        <v>235</v>
      </c>
      <c r="DL406" s="20" t="s">
        <v>234</v>
      </c>
      <c r="DM406" s="20">
        <v>22</v>
      </c>
      <c r="DN406" s="20">
        <v>2</v>
      </c>
      <c r="DO406" s="20">
        <v>2</v>
      </c>
      <c r="DP406" s="20">
        <v>7</v>
      </c>
      <c r="DQ406" s="20">
        <v>0</v>
      </c>
      <c r="DR406" s="20">
        <v>0</v>
      </c>
      <c r="DS406" s="20">
        <v>0</v>
      </c>
      <c r="DT406" s="20">
        <v>0</v>
      </c>
      <c r="DU406" s="20">
        <v>0</v>
      </c>
      <c r="DV406" s="37" cm="1">
        <f t="array" ref="DV406">IF(AND(DI406:DP406&lt;&gt;""),((DQ406*0.125)+(DR406*0.25)+(DS406*0.25)+(DT406*1)+(DU406*1))/DP406,"")</f>
        <v>0</v>
      </c>
      <c r="DW406" s="35">
        <v>45356</v>
      </c>
      <c r="DX406" s="35">
        <v>45376</v>
      </c>
      <c r="DY406" s="20" t="s">
        <v>322</v>
      </c>
      <c r="DZ406" s="35">
        <v>45371</v>
      </c>
      <c r="EA406" s="35" t="s">
        <v>316</v>
      </c>
      <c r="EB406" s="38" t="s">
        <v>323</v>
      </c>
      <c r="EC406" s="35">
        <v>45128</v>
      </c>
      <c r="ED406" s="20" t="s">
        <v>248</v>
      </c>
      <c r="EE406" s="20" t="s">
        <v>247</v>
      </c>
      <c r="EF406" s="20">
        <v>26</v>
      </c>
      <c r="EG406" s="20">
        <v>1</v>
      </c>
      <c r="EH406" s="20">
        <v>1</v>
      </c>
      <c r="EI406" s="20">
        <v>5</v>
      </c>
      <c r="EJ406" s="20">
        <v>0</v>
      </c>
      <c r="EK406" s="20">
        <v>0</v>
      </c>
      <c r="EL406" s="20">
        <v>0</v>
      </c>
      <c r="EM406" s="20">
        <v>0</v>
      </c>
      <c r="EN406" s="20">
        <v>0</v>
      </c>
      <c r="EO406" s="20">
        <v>0</v>
      </c>
      <c r="EP406" s="20">
        <v>0</v>
      </c>
      <c r="EQ406" s="20">
        <v>0</v>
      </c>
      <c r="ER406" s="20">
        <v>0</v>
      </c>
      <c r="ES406" s="34">
        <f>IF(EI406&lt;&gt;"",((EJ406*0.125)+((EK406+EL406+EM406+EN406+EO406)*0.25)+((EP406+EQ406+ER406)*1))/EI406,"")</f>
        <v>0</v>
      </c>
      <c r="ET406" s="35">
        <v>45455</v>
      </c>
      <c r="EU406" s="20" t="s">
        <v>248</v>
      </c>
      <c r="EV406" s="20" t="s">
        <v>247</v>
      </c>
      <c r="EW406" s="20">
        <v>30</v>
      </c>
      <c r="EX406" s="20">
        <v>4</v>
      </c>
      <c r="EY406" s="20">
        <v>4</v>
      </c>
      <c r="EZ406" s="20">
        <v>5</v>
      </c>
      <c r="FA406" s="20">
        <v>0</v>
      </c>
      <c r="FB406" s="20">
        <v>0</v>
      </c>
      <c r="FC406" s="20">
        <v>0</v>
      </c>
      <c r="FD406" s="20">
        <v>0</v>
      </c>
      <c r="FE406" s="20">
        <v>0</v>
      </c>
      <c r="FF406" s="20">
        <v>0</v>
      </c>
      <c r="FG406" s="20">
        <v>0</v>
      </c>
      <c r="FH406" s="20">
        <v>0</v>
      </c>
      <c r="FI406" s="20">
        <v>0</v>
      </c>
      <c r="FJ406" s="34">
        <f>IF(EZ406&lt;&gt;"",((FA406*0.125)+((FB406+FC406+FD406+FE406+FF406)*0.25)+((FG406+FH406+FI406)*1))/EZ406,"")</f>
        <v>0</v>
      </c>
      <c r="FK406" s="39">
        <v>46.561087999999998</v>
      </c>
      <c r="FL406" s="39">
        <v>-87.365516999999997</v>
      </c>
      <c r="FM406" s="39">
        <v>46.199262576177865</v>
      </c>
      <c r="FN406" s="39">
        <v>46.922913423822131</v>
      </c>
      <c r="FO406" s="39">
        <v>-87.891746679171305</v>
      </c>
      <c r="FP406" s="39">
        <v>-86.839287320828689</v>
      </c>
      <c r="FQ406" s="39">
        <v>45.837437152355733</v>
      </c>
      <c r="FR406" s="39">
        <v>47.284738847644263</v>
      </c>
      <c r="FS406" s="39">
        <v>-88.417976358342614</v>
      </c>
      <c r="FT406" s="39">
        <v>-86.31305764165738</v>
      </c>
      <c r="FU406" s="35">
        <v>45933</v>
      </c>
      <c r="FV406" s="20" t="s">
        <v>248</v>
      </c>
      <c r="FW406" s="20" t="s">
        <v>295</v>
      </c>
      <c r="FX406" s="20">
        <v>35</v>
      </c>
      <c r="FY406" s="20">
        <v>2</v>
      </c>
      <c r="FZ406" s="20">
        <v>2</v>
      </c>
      <c r="GA406" s="20">
        <v>7</v>
      </c>
      <c r="GB406" s="20">
        <v>0</v>
      </c>
      <c r="GC406" s="20">
        <v>0</v>
      </c>
      <c r="GD406" s="20">
        <v>0</v>
      </c>
      <c r="GE406" s="20">
        <v>0</v>
      </c>
      <c r="GF406" s="20">
        <v>0</v>
      </c>
      <c r="GG406" s="20">
        <v>0</v>
      </c>
      <c r="GH406" s="20">
        <v>0</v>
      </c>
      <c r="GI406" s="20">
        <v>0</v>
      </c>
      <c r="GJ406" s="20">
        <v>0</v>
      </c>
      <c r="GK406" s="34">
        <f>IF(GA406&lt;&gt;"",((GB406*0.125)+((GC406+GD406+GE406+GF406+GG406)*0.25)+((GH406+GI406+GJ406)*1))/GA406,"")</f>
        <v>0</v>
      </c>
      <c r="GP406" s="20" t="s">
        <v>316</v>
      </c>
      <c r="GQ406" s="35" t="s">
        <v>323</v>
      </c>
      <c r="GR406" s="35">
        <v>46111</v>
      </c>
      <c r="GS406" s="20" t="s">
        <v>248</v>
      </c>
      <c r="GT406" s="20" t="s">
        <v>247</v>
      </c>
      <c r="GU406" s="20">
        <v>37</v>
      </c>
      <c r="GV406" s="20">
        <v>2</v>
      </c>
      <c r="GW406" s="20">
        <v>2</v>
      </c>
      <c r="GX406" s="20">
        <v>5</v>
      </c>
      <c r="GY406" s="20">
        <v>0</v>
      </c>
      <c r="GZ406" s="20">
        <v>0</v>
      </c>
      <c r="HA406" s="20">
        <v>0</v>
      </c>
      <c r="HB406" s="20">
        <v>0</v>
      </c>
      <c r="HC406" s="20">
        <v>0</v>
      </c>
      <c r="HD406" s="20">
        <v>0</v>
      </c>
      <c r="HE406" s="20">
        <v>0</v>
      </c>
      <c r="HF406" s="20">
        <v>0</v>
      </c>
      <c r="HG406" s="20">
        <v>0</v>
      </c>
      <c r="HH406" s="41">
        <f>IF(GX406&lt;&gt;"",((GY406*0.125)+((GZ406+HA406+HB406+HC406+HD406)*0.25)+((HE406+HF406+HG406)*1))/GX406,"")</f>
        <v>0</v>
      </c>
    </row>
    <row r="407" spans="1:216" ht="15" customHeight="1" x14ac:dyDescent="0.35">
      <c r="A407" s="11" t="s">
        <v>2707</v>
      </c>
      <c r="B407" s="12" t="s">
        <v>2708</v>
      </c>
      <c r="C407" s="13">
        <v>43829</v>
      </c>
      <c r="D407" s="13"/>
      <c r="E407" s="14" t="s">
        <v>214</v>
      </c>
      <c r="F407" s="15" t="s">
        <v>2709</v>
      </c>
      <c r="G407" s="15" t="s">
        <v>2710</v>
      </c>
      <c r="H407" s="14" t="s">
        <v>2702</v>
      </c>
      <c r="I407" s="16">
        <v>49512</v>
      </c>
      <c r="J407" s="17">
        <v>18558</v>
      </c>
      <c r="K407" s="18">
        <f ca="1">IF(A407&lt;&gt;"",RANDBETWEEN(1,2000)," ")</f>
        <v>1552</v>
      </c>
      <c r="L407" s="17" cm="1">
        <f t="array" ref="L407">IF(A407&lt;&gt;"",SUMPRODUCT(($E$2:$E$1303="Active") * (FK407 &gt;= $FM$2:$FM$1303) * (FK407 &lt;= $FN$2:$FN$1303) * (FL407 &gt;= $FO$2:$FO$1303) * (FL407 &lt;= $FP$2:$FP$1303)),"")</f>
        <v>2</v>
      </c>
      <c r="M407" s="17" cm="1">
        <f t="array" ref="M407">IF(A407&lt;&gt;"",SUMPRODUCT(($E$2:$E$1303="Active") * (FK407 &gt;= $FQ$2:$FQ$1303) * (FK407 &lt;= $FR$2:$FR$1303) * (FL407 &gt;= $FS$2:$FS$1303) * (FL407 &lt;= $FT$2:$FT$1303)),"")</f>
        <v>4</v>
      </c>
      <c r="N407" s="14" t="s">
        <v>218</v>
      </c>
      <c r="O407" s="14" t="s">
        <v>316</v>
      </c>
      <c r="P407" s="15" t="s">
        <v>317</v>
      </c>
      <c r="Q407" s="14" t="s">
        <v>318</v>
      </c>
      <c r="R407" s="51" t="s">
        <v>319</v>
      </c>
      <c r="S407" s="14" t="s">
        <v>223</v>
      </c>
      <c r="T407" s="20" t="s">
        <v>224</v>
      </c>
      <c r="U407" s="21"/>
      <c r="V407" s="22"/>
      <c r="W407" s="22"/>
      <c r="X407" s="22"/>
      <c r="Y407" s="22"/>
      <c r="Z407" s="22"/>
      <c r="AA407" s="48">
        <v>2024</v>
      </c>
      <c r="AB407" s="43">
        <v>46022.552083333336</v>
      </c>
      <c r="AC407" s="63">
        <v>45931</v>
      </c>
      <c r="AD407" s="25">
        <v>158</v>
      </c>
      <c r="AE407" s="25">
        <v>290</v>
      </c>
      <c r="AF407" s="26">
        <v>430</v>
      </c>
      <c r="AG407" s="20">
        <v>500</v>
      </c>
      <c r="AH407" s="22">
        <v>211</v>
      </c>
      <c r="AI407" s="26">
        <v>208</v>
      </c>
      <c r="AN407" s="27">
        <f>IF(COUNT(DV407,ES407,FJ407,GK407,HH407)&gt;0,AVERAGE(DV407,ES407,FJ407,GK407,HH407),"")</f>
        <v>0.14309210526315791</v>
      </c>
      <c r="AO407" s="28">
        <f>IF((E407&lt;&gt;""),COUNTA(AP407:BW407)+COUNTIF(T407,"No"),"")</f>
        <v>0</v>
      </c>
      <c r="AP407" s="29"/>
      <c r="AQ407" s="29"/>
      <c r="AR407" s="29"/>
      <c r="AS407" s="29"/>
      <c r="AT407" s="29"/>
      <c r="AU407" s="29"/>
      <c r="AV407" s="29"/>
      <c r="AW407" s="29"/>
      <c r="AX407" s="29"/>
      <c r="AY407" s="29"/>
      <c r="AZ407" s="29"/>
      <c r="BA407" s="29"/>
      <c r="BB407" s="29"/>
      <c r="BC407" s="29"/>
      <c r="BD407" s="29"/>
      <c r="BE407" s="29"/>
      <c r="BF407" s="29"/>
      <c r="BG407" s="29"/>
      <c r="BH407" s="29"/>
      <c r="BI407" s="29"/>
      <c r="BJ407" s="29"/>
      <c r="BK407" s="29"/>
      <c r="BL407" s="29"/>
      <c r="BM407" s="29"/>
      <c r="BN407" s="29"/>
      <c r="BO407" s="29"/>
      <c r="BP407" s="29"/>
      <c r="BQ407" s="29"/>
      <c r="BR407" s="29"/>
      <c r="BS407" s="29"/>
      <c r="BT407" s="29"/>
      <c r="BU407" s="29"/>
      <c r="BV407" s="29"/>
      <c r="BW407" s="29"/>
      <c r="BX407" s="30">
        <v>44053</v>
      </c>
      <c r="BY407" s="30">
        <v>44119</v>
      </c>
      <c r="BZ407" s="14" t="s">
        <v>248</v>
      </c>
      <c r="CA407" s="30">
        <v>44119</v>
      </c>
      <c r="CB407" s="14" t="s">
        <v>316</v>
      </c>
      <c r="CC407" s="31">
        <v>44187</v>
      </c>
      <c r="CD407" s="32" t="s">
        <v>228</v>
      </c>
      <c r="CE407" s="33" t="s">
        <v>320</v>
      </c>
      <c r="CF407" s="33" t="s">
        <v>321</v>
      </c>
      <c r="CG407" s="29">
        <v>100</v>
      </c>
      <c r="CH407" s="29">
        <v>6</v>
      </c>
      <c r="CI407" s="29">
        <v>6</v>
      </c>
      <c r="CJ407" s="29">
        <v>10</v>
      </c>
      <c r="CK407" s="29">
        <v>0</v>
      </c>
      <c r="CL407" s="29">
        <v>1</v>
      </c>
      <c r="CM407" s="29">
        <v>2</v>
      </c>
      <c r="CN407" s="34">
        <f>IF(CJ407&gt;0,((CK407*0.125)+(CL407*0.25)+(CM407*1))/CJ407,"")</f>
        <v>0.22500000000000001</v>
      </c>
      <c r="CO407" s="35">
        <v>44637</v>
      </c>
      <c r="CP407" s="35">
        <v>44637</v>
      </c>
      <c r="CQ407" s="20" t="s">
        <v>322</v>
      </c>
      <c r="CR407" s="35">
        <v>44643</v>
      </c>
      <c r="CS407" s="20" t="s">
        <v>316</v>
      </c>
      <c r="CT407" s="35" t="s">
        <v>323</v>
      </c>
      <c r="CU407" s="35">
        <v>44496</v>
      </c>
      <c r="CV407" s="11" t="s">
        <v>248</v>
      </c>
      <c r="CW407" s="11" t="s">
        <v>324</v>
      </c>
      <c r="CX407" s="11" t="s">
        <v>325</v>
      </c>
      <c r="CY407" s="20">
        <v>155</v>
      </c>
      <c r="CZ407" s="36">
        <v>5</v>
      </c>
      <c r="DA407" s="36">
        <v>5</v>
      </c>
      <c r="DB407" s="36">
        <v>25</v>
      </c>
      <c r="DC407" s="36">
        <v>0</v>
      </c>
      <c r="DD407" s="36">
        <v>0</v>
      </c>
      <c r="DE407" s="36">
        <v>0</v>
      </c>
      <c r="DF407" s="36">
        <v>0</v>
      </c>
      <c r="DG407" s="36">
        <v>2</v>
      </c>
      <c r="DH407" s="37">
        <f>IF(DB407&lt;&gt;"",((DC407*0.125)+(DD407*0.25)+(DE407*0.25)+(DF407*1)+(DG407*1))/DB407,"")</f>
        <v>0.08</v>
      </c>
      <c r="DI407" s="35">
        <v>44810</v>
      </c>
      <c r="DJ407" s="20" t="s">
        <v>248</v>
      </c>
      <c r="DK407" s="20" t="s">
        <v>235</v>
      </c>
      <c r="DL407" s="20" t="s">
        <v>234</v>
      </c>
      <c r="DM407" s="20">
        <v>144</v>
      </c>
      <c r="DN407" s="20">
        <v>6</v>
      </c>
      <c r="DO407" s="20">
        <v>6</v>
      </c>
      <c r="DP407" s="20">
        <v>24</v>
      </c>
      <c r="DQ407" s="20">
        <v>0</v>
      </c>
      <c r="DR407" s="20">
        <v>0</v>
      </c>
      <c r="DS407" s="20">
        <v>0</v>
      </c>
      <c r="DT407" s="20">
        <v>1</v>
      </c>
      <c r="DU407" s="20">
        <v>3</v>
      </c>
      <c r="DV407" s="37" cm="1">
        <f t="array" ref="DV407">IF(AND(DI407:DP407&lt;&gt;""),((DQ407*0.125)+(DR407*0.25)+(DS407*0.25)+(DT407*1)+(DU407*1))/DP407,"")</f>
        <v>0.16666666666666666</v>
      </c>
      <c r="DW407" s="35">
        <v>45356</v>
      </c>
      <c r="DX407" s="35">
        <v>45371</v>
      </c>
      <c r="DY407" s="20" t="s">
        <v>322</v>
      </c>
      <c r="DZ407" s="35">
        <v>45371</v>
      </c>
      <c r="EA407" s="35" t="s">
        <v>316</v>
      </c>
      <c r="EB407" s="38" t="s">
        <v>323</v>
      </c>
      <c r="EC407" s="35">
        <v>45128</v>
      </c>
      <c r="ED407" s="20" t="s">
        <v>248</v>
      </c>
      <c r="EE407" s="20" t="s">
        <v>247</v>
      </c>
      <c r="EF407" s="20">
        <v>257</v>
      </c>
      <c r="EG407" s="20">
        <v>8</v>
      </c>
      <c r="EH407" s="20">
        <v>8</v>
      </c>
      <c r="EI407" s="20">
        <v>36</v>
      </c>
      <c r="EJ407" s="20">
        <v>0</v>
      </c>
      <c r="EK407" s="20">
        <v>0</v>
      </c>
      <c r="EL407" s="20">
        <v>0</v>
      </c>
      <c r="EM407" s="20">
        <v>2</v>
      </c>
      <c r="EN407" s="20">
        <v>0</v>
      </c>
      <c r="EO407" s="20">
        <v>0</v>
      </c>
      <c r="EP407" s="20">
        <v>1</v>
      </c>
      <c r="EQ407" s="20">
        <v>2</v>
      </c>
      <c r="ER407" s="20">
        <v>4</v>
      </c>
      <c r="ES407" s="34">
        <f>IF(EI407&lt;&gt;"",((EJ407*0.125)+((EK407+EL407+EM407+EN407+EO407)*0.25)+((EP407+EQ407+ER407)*1))/EI407,"")</f>
        <v>0.20833333333333334</v>
      </c>
      <c r="ET407" s="35">
        <v>45379</v>
      </c>
      <c r="EU407" s="20" t="s">
        <v>248</v>
      </c>
      <c r="EV407" s="20" t="s">
        <v>247</v>
      </c>
      <c r="EW407" s="20">
        <v>235</v>
      </c>
      <c r="EX407" s="20">
        <v>5</v>
      </c>
      <c r="EY407" s="20">
        <v>5</v>
      </c>
      <c r="EZ407" s="28">
        <v>19</v>
      </c>
      <c r="FA407" s="20">
        <v>0</v>
      </c>
      <c r="FB407" s="20">
        <v>0</v>
      </c>
      <c r="FC407" s="20">
        <v>0</v>
      </c>
      <c r="FD407" s="20">
        <v>0</v>
      </c>
      <c r="FE407" s="20">
        <v>3</v>
      </c>
      <c r="FF407" s="20">
        <v>0</v>
      </c>
      <c r="FG407" s="20">
        <v>1</v>
      </c>
      <c r="FH407" s="20">
        <v>1</v>
      </c>
      <c r="FI407" s="20">
        <v>1</v>
      </c>
      <c r="FJ407" s="34">
        <f>IF(EZ407&lt;&gt;"",((FA407*0.125)+((FB407+FC407+FD407+FE407+FF407)*0.25)+((FG407+FH407+FI407)*1))/EZ407,"")</f>
        <v>0.19736842105263158</v>
      </c>
      <c r="FK407" s="39">
        <v>42.883253000000003</v>
      </c>
      <c r="FL407" s="39">
        <v>-85.533676</v>
      </c>
      <c r="FM407" s="39">
        <v>42.521427576177871</v>
      </c>
      <c r="FN407" s="39">
        <v>43.245078423822136</v>
      </c>
      <c r="FO407" s="39">
        <v>-86.027472595535514</v>
      </c>
      <c r="FP407" s="39">
        <v>-85.039879404464486</v>
      </c>
      <c r="FQ407" s="39">
        <v>42.159602152355738</v>
      </c>
      <c r="FR407" s="39">
        <v>43.606903847644269</v>
      </c>
      <c r="FS407" s="39">
        <v>-86.521269191071013</v>
      </c>
      <c r="FT407" s="39">
        <v>-84.546082808928986</v>
      </c>
      <c r="FU407" s="35">
        <v>45826</v>
      </c>
      <c r="FV407" s="20" t="s">
        <v>248</v>
      </c>
      <c r="FW407" s="20" t="s">
        <v>355</v>
      </c>
      <c r="FX407" s="20">
        <v>85</v>
      </c>
      <c r="FY407" s="20">
        <v>3</v>
      </c>
      <c r="FZ407" s="20">
        <v>3</v>
      </c>
      <c r="GA407" s="20">
        <v>6</v>
      </c>
      <c r="GB407" s="20">
        <v>0</v>
      </c>
      <c r="GC407" s="20">
        <v>0</v>
      </c>
      <c r="GD407" s="20">
        <v>0</v>
      </c>
      <c r="GE407" s="20">
        <v>0</v>
      </c>
      <c r="GF407" s="20">
        <v>0</v>
      </c>
      <c r="GG407" s="20">
        <v>0</v>
      </c>
      <c r="GH407" s="20">
        <v>0</v>
      </c>
      <c r="GI407" s="20">
        <v>0</v>
      </c>
      <c r="GJ407" s="20">
        <v>0</v>
      </c>
      <c r="GK407" s="34">
        <f>IF(GA407&lt;&gt;"",((GB407*0.125)+((GC407+GD407+GE407+GF407+GG407)*0.25)+((GH407+GI407+GJ407)*1))/GA407,"")</f>
        <v>0</v>
      </c>
      <c r="GP407" s="20" t="s">
        <v>316</v>
      </c>
      <c r="GQ407" s="35" t="s">
        <v>323</v>
      </c>
      <c r="HH407" s="34" t="str">
        <f>IF(GX407&lt;&gt;"",((GY407*0.125)+((GZ407+HA407+HB407+HC407+HD407)*0.25)+((HE407+HF407+HG407)*1))/GX407,"")</f>
        <v/>
      </c>
    </row>
    <row r="408" spans="1:216" ht="15" customHeight="1" x14ac:dyDescent="0.35">
      <c r="A408" s="11" t="s">
        <v>2711</v>
      </c>
      <c r="B408" s="12" t="s">
        <v>2712</v>
      </c>
      <c r="C408" s="13">
        <v>43829</v>
      </c>
      <c r="D408" s="13"/>
      <c r="E408" s="14" t="s">
        <v>214</v>
      </c>
      <c r="F408" s="15" t="s">
        <v>2713</v>
      </c>
      <c r="G408" s="15" t="s">
        <v>2714</v>
      </c>
      <c r="H408" s="14" t="s">
        <v>2702</v>
      </c>
      <c r="I408" s="16">
        <v>48120</v>
      </c>
      <c r="J408" s="17">
        <v>8338</v>
      </c>
      <c r="K408" s="18">
        <f ca="1">IF(A408&lt;&gt;"",RANDBETWEEN(1,2000)," ")</f>
        <v>1431</v>
      </c>
      <c r="L408" s="17" cm="1">
        <f t="array" ref="L408">IF(A408&lt;&gt;"",SUMPRODUCT(($E$2:$E$1303="Active") * (FK408 &gt;= $FM$2:$FM$1303) * (FK408 &lt;= $FN$2:$FN$1303) * (FL408 &gt;= $FO$2:$FO$1303) * (FL408 &lt;= $FP$2:$FP$1303)),"")</f>
        <v>5</v>
      </c>
      <c r="M408" s="17" cm="1">
        <f t="array" ref="M408">IF(A408&lt;&gt;"",SUMPRODUCT(($E$2:$E$1303="Active") * (FK408 &gt;= $FQ$2:$FQ$1303) * (FK408 &lt;= $FR$2:$FR$1303) * (FL408 &gt;= $FS$2:$FS$1303) * (FL408 &lt;= $FT$2:$FT$1303)),"")</f>
        <v>6</v>
      </c>
      <c r="N408" s="14" t="s">
        <v>218</v>
      </c>
      <c r="O408" s="14" t="s">
        <v>316</v>
      </c>
      <c r="P408" s="15" t="s">
        <v>317</v>
      </c>
      <c r="Q408" s="14" t="s">
        <v>318</v>
      </c>
      <c r="R408" s="51" t="s">
        <v>319</v>
      </c>
      <c r="S408" s="14" t="s">
        <v>223</v>
      </c>
      <c r="T408" s="20" t="s">
        <v>224</v>
      </c>
      <c r="U408" s="21"/>
      <c r="V408" s="22"/>
      <c r="W408" s="22"/>
      <c r="X408" s="22"/>
      <c r="Y408" s="22"/>
      <c r="Z408" s="22"/>
      <c r="AA408" s="48">
        <v>2025</v>
      </c>
      <c r="AB408" s="43">
        <v>46021.552083333336</v>
      </c>
      <c r="AC408" s="24">
        <v>46023</v>
      </c>
      <c r="AD408" s="25">
        <v>61</v>
      </c>
      <c r="AE408" s="25">
        <v>185</v>
      </c>
      <c r="AF408" s="26">
        <v>203</v>
      </c>
      <c r="AG408" s="20">
        <v>359</v>
      </c>
      <c r="AH408" s="22">
        <v>329</v>
      </c>
      <c r="AI408" s="26">
        <v>494</v>
      </c>
      <c r="AN408" s="27">
        <f>IF(COUNT(DV408,ES408,FJ408,GK408,HH408)&gt;0,AVERAGE(DV408,ES408,FJ408,GK408,HH408),"")</f>
        <v>0.1410576072534277</v>
      </c>
      <c r="AO408" s="28">
        <f>IF((E408&lt;&gt;""),COUNTA(AP408:BW408)+COUNTIF(T408,"No"),"")</f>
        <v>0</v>
      </c>
      <c r="AP408" s="29"/>
      <c r="AQ408" s="29"/>
      <c r="AR408" s="29"/>
      <c r="AS408" s="29"/>
      <c r="AT408" s="29"/>
      <c r="AU408" s="29"/>
      <c r="AV408" s="29"/>
      <c r="AW408" s="29"/>
      <c r="AX408" s="29"/>
      <c r="AY408" s="29"/>
      <c r="AZ408" s="29"/>
      <c r="BA408" s="29"/>
      <c r="BB408" s="29"/>
      <c r="BC408" s="29"/>
      <c r="BD408" s="29"/>
      <c r="BE408" s="29"/>
      <c r="BF408" s="29"/>
      <c r="BG408" s="29"/>
      <c r="BH408" s="29"/>
      <c r="BI408" s="29"/>
      <c r="BJ408" s="29"/>
      <c r="BK408" s="29"/>
      <c r="BL408" s="29"/>
      <c r="BM408" s="29"/>
      <c r="BN408" s="29"/>
      <c r="BO408" s="29"/>
      <c r="BP408" s="29"/>
      <c r="BQ408" s="29"/>
      <c r="BR408" s="29"/>
      <c r="BS408" s="29"/>
      <c r="BT408" s="29"/>
      <c r="BU408" s="29"/>
      <c r="BV408" s="29"/>
      <c r="BW408" s="29"/>
      <c r="BX408" s="30">
        <v>44053</v>
      </c>
      <c r="BY408" s="30">
        <v>44053</v>
      </c>
      <c r="BZ408" s="14" t="s">
        <v>248</v>
      </c>
      <c r="CA408" s="30">
        <v>44137</v>
      </c>
      <c r="CB408" s="14" t="s">
        <v>316</v>
      </c>
      <c r="CC408" s="31">
        <v>44187</v>
      </c>
      <c r="CD408" s="32" t="s">
        <v>228</v>
      </c>
      <c r="CE408" s="33" t="s">
        <v>320</v>
      </c>
      <c r="CF408" s="33" t="s">
        <v>321</v>
      </c>
      <c r="CG408" s="29">
        <v>100</v>
      </c>
      <c r="CH408" s="29">
        <v>3</v>
      </c>
      <c r="CI408" s="29">
        <v>3</v>
      </c>
      <c r="CJ408" s="29">
        <v>10</v>
      </c>
      <c r="CK408" s="29">
        <v>0</v>
      </c>
      <c r="CL408" s="29">
        <v>1</v>
      </c>
      <c r="CM408" s="29">
        <v>0</v>
      </c>
      <c r="CN408" s="34">
        <f>IF(CJ408&gt;0,((CK408*0.125)+(CL408*0.25)+(CM408*1))/CJ408,"")</f>
        <v>2.5000000000000001E-2</v>
      </c>
      <c r="CO408" s="35">
        <v>44648</v>
      </c>
      <c r="CP408" s="35">
        <v>44648</v>
      </c>
      <c r="CQ408" s="20" t="s">
        <v>322</v>
      </c>
      <c r="CR408" s="35">
        <v>44664</v>
      </c>
      <c r="CS408" s="20" t="s">
        <v>316</v>
      </c>
      <c r="CT408" s="35" t="s">
        <v>323</v>
      </c>
      <c r="CU408" s="35">
        <v>44494</v>
      </c>
      <c r="CV408" s="11" t="s">
        <v>248</v>
      </c>
      <c r="CW408" s="11" t="s">
        <v>324</v>
      </c>
      <c r="CX408" s="11" t="s">
        <v>325</v>
      </c>
      <c r="CY408" s="20">
        <v>103</v>
      </c>
      <c r="CZ408" s="36">
        <v>5</v>
      </c>
      <c r="DA408" s="36">
        <v>5</v>
      </c>
      <c r="DB408" s="36">
        <v>25</v>
      </c>
      <c r="DC408" s="36">
        <v>0</v>
      </c>
      <c r="DD408" s="36">
        <v>0</v>
      </c>
      <c r="DE408" s="36">
        <v>2</v>
      </c>
      <c r="DF408" s="36">
        <v>1</v>
      </c>
      <c r="DG408" s="36">
        <v>4</v>
      </c>
      <c r="DH408" s="37">
        <f>IF(DB408&lt;&gt;"",((DC408*0.125)+(DD408*0.25)+(DE408*0.25)+(DF408*1)+(DG408*1))/DB408,"")</f>
        <v>0.22</v>
      </c>
      <c r="DI408" s="35">
        <v>44798</v>
      </c>
      <c r="DJ408" s="20" t="s">
        <v>248</v>
      </c>
      <c r="DK408" s="20" t="s">
        <v>235</v>
      </c>
      <c r="DL408" s="20" t="s">
        <v>234</v>
      </c>
      <c r="DM408" s="20">
        <v>57</v>
      </c>
      <c r="DN408" s="20">
        <v>5</v>
      </c>
      <c r="DO408" s="20">
        <v>5</v>
      </c>
      <c r="DP408" s="20">
        <v>19</v>
      </c>
      <c r="DQ408" s="20">
        <v>0</v>
      </c>
      <c r="DR408" s="20">
        <v>0</v>
      </c>
      <c r="DS408" s="20">
        <v>1</v>
      </c>
      <c r="DT408" s="20">
        <v>1</v>
      </c>
      <c r="DU408" s="20">
        <v>3</v>
      </c>
      <c r="DV408" s="37" cm="1">
        <f t="array" ref="DV408">IF(AND(DI408:DP408&lt;&gt;""),((DQ408*0.125)+(DR408*0.25)+(DS408*0.25)+(DT408*1)+(DU408*1))/DP408,"")</f>
        <v>0.22368421052631579</v>
      </c>
      <c r="DW408" s="35">
        <v>45358</v>
      </c>
      <c r="DX408" s="35">
        <v>45365</v>
      </c>
      <c r="DY408" s="20" t="s">
        <v>322</v>
      </c>
      <c r="DZ408" s="35">
        <v>45365</v>
      </c>
      <c r="EA408" s="35" t="s">
        <v>316</v>
      </c>
      <c r="EB408" s="38" t="s">
        <v>323</v>
      </c>
      <c r="EC408" s="35">
        <v>45128</v>
      </c>
      <c r="ED408" s="20" t="s">
        <v>248</v>
      </c>
      <c r="EE408" s="20" t="s">
        <v>247</v>
      </c>
      <c r="EF408" s="20">
        <v>139</v>
      </c>
      <c r="EG408" s="20">
        <v>6</v>
      </c>
      <c r="EH408" s="20">
        <v>6</v>
      </c>
      <c r="EI408" s="20">
        <v>28</v>
      </c>
      <c r="EJ408" s="20">
        <v>0</v>
      </c>
      <c r="EK408" s="20">
        <v>0</v>
      </c>
      <c r="EL408" s="20">
        <v>0</v>
      </c>
      <c r="EM408" s="20">
        <v>2</v>
      </c>
      <c r="EN408" s="20">
        <v>0</v>
      </c>
      <c r="EO408" s="20">
        <v>0</v>
      </c>
      <c r="EP408" s="20">
        <v>2</v>
      </c>
      <c r="EQ408" s="20">
        <v>0</v>
      </c>
      <c r="ER408" s="20">
        <v>3</v>
      </c>
      <c r="ES408" s="34">
        <f>IF(EI408&lt;&gt;"",((EJ408*0.125)+((EK408+EL408+EM408+EN408+EO408)*0.25)+((EP408+EQ408+ER408)*1))/EI408,"")</f>
        <v>0.19642857142857142</v>
      </c>
      <c r="ET408" s="35">
        <v>45379</v>
      </c>
      <c r="EU408" s="20" t="s">
        <v>248</v>
      </c>
      <c r="EV408" s="20" t="s">
        <v>247</v>
      </c>
      <c r="EW408" s="20">
        <v>214</v>
      </c>
      <c r="EX408" s="20">
        <v>6</v>
      </c>
      <c r="EY408" s="20">
        <v>6</v>
      </c>
      <c r="EZ408" s="28">
        <v>17</v>
      </c>
      <c r="FA408" s="20">
        <v>0</v>
      </c>
      <c r="FB408" s="20">
        <v>0</v>
      </c>
      <c r="FC408" s="20">
        <v>2</v>
      </c>
      <c r="FD408" s="20">
        <v>1</v>
      </c>
      <c r="FE408" s="20">
        <v>0</v>
      </c>
      <c r="FF408" s="20">
        <v>0</v>
      </c>
      <c r="FG408" s="20">
        <v>0</v>
      </c>
      <c r="FH408" s="20">
        <v>0</v>
      </c>
      <c r="FI408" s="20">
        <v>0</v>
      </c>
      <c r="FJ408" s="34">
        <f>IF(EZ408&lt;&gt;"",((FA408*0.125)+((FB408+FC408+FD408+FE408+FF408)*0.25)+((FG408+FH408+FI408)*1))/EZ408,"")</f>
        <v>4.4117647058823532E-2</v>
      </c>
      <c r="FK408" s="39">
        <v>42.304544</v>
      </c>
      <c r="FL408" s="39">
        <v>-83.1798</v>
      </c>
      <c r="FM408" s="39">
        <v>41.942718576177867</v>
      </c>
      <c r="FN408" s="39">
        <v>42.666369423822132</v>
      </c>
      <c r="FO408" s="39">
        <v>-83.669032456904134</v>
      </c>
      <c r="FP408" s="39">
        <v>-82.690567543095867</v>
      </c>
      <c r="FQ408" s="39">
        <v>41.580893152355735</v>
      </c>
      <c r="FR408" s="39">
        <v>43.028194847644265</v>
      </c>
      <c r="FS408" s="39">
        <v>-84.158264913808253</v>
      </c>
      <c r="FT408" s="39">
        <v>-82.201335086191747</v>
      </c>
      <c r="FU408" s="35">
        <v>45866</v>
      </c>
      <c r="FV408" s="20" t="s">
        <v>248</v>
      </c>
      <c r="FW408" s="20" t="s">
        <v>355</v>
      </c>
      <c r="FX408" s="20">
        <v>149</v>
      </c>
      <c r="FY408" s="20">
        <v>3</v>
      </c>
      <c r="FZ408" s="20">
        <v>3</v>
      </c>
      <c r="GA408" s="20">
        <v>10</v>
      </c>
      <c r="GB408" s="20">
        <v>0</v>
      </c>
      <c r="GC408" s="20">
        <v>0</v>
      </c>
      <c r="GD408" s="20">
        <v>0</v>
      </c>
      <c r="GE408" s="20">
        <v>0</v>
      </c>
      <c r="GF408" s="20">
        <v>0</v>
      </c>
      <c r="GG408" s="20">
        <v>0</v>
      </c>
      <c r="GH408" s="20">
        <v>0</v>
      </c>
      <c r="GI408" s="20">
        <v>1</v>
      </c>
      <c r="GJ408" s="20">
        <v>0</v>
      </c>
      <c r="GK408" s="34">
        <f>IF(GA408&lt;&gt;"",((GB408*0.125)+((GC408+GD408+GE408+GF408+GG408)*0.25)+((GH408+GI408+GJ408)*1))/GA408,"")</f>
        <v>0.1</v>
      </c>
      <c r="GL408" s="40">
        <v>45728</v>
      </c>
      <c r="GM408" s="40">
        <v>45728</v>
      </c>
      <c r="GN408" s="11" t="s">
        <v>237</v>
      </c>
      <c r="GO408" s="40">
        <v>45730</v>
      </c>
      <c r="GP408" s="20" t="s">
        <v>316</v>
      </c>
      <c r="GQ408" s="35" t="s">
        <v>323</v>
      </c>
      <c r="HH408" s="34" t="str">
        <f>IF(GX408&lt;&gt;"",((GY408*0.125)+((GZ408+HA408+HB408+HC408+HD408)*0.25)+((HE408+HF408+HG408)*1))/GX408,"")</f>
        <v/>
      </c>
    </row>
    <row r="409" spans="1:216" ht="15" customHeight="1" x14ac:dyDescent="0.35">
      <c r="A409" s="11" t="s">
        <v>2715</v>
      </c>
      <c r="B409" s="12" t="s">
        <v>2716</v>
      </c>
      <c r="C409" s="13">
        <v>43829</v>
      </c>
      <c r="D409" s="13"/>
      <c r="E409" s="14" t="s">
        <v>214</v>
      </c>
      <c r="F409" s="15" t="s">
        <v>2717</v>
      </c>
      <c r="G409" s="15" t="s">
        <v>2718</v>
      </c>
      <c r="H409" s="14" t="s">
        <v>2702</v>
      </c>
      <c r="I409" s="16">
        <v>48842</v>
      </c>
      <c r="J409" s="17">
        <v>21548</v>
      </c>
      <c r="K409" s="18">
        <f ca="1">IF(A409&lt;&gt;"",RANDBETWEEN(1,2000)," ")</f>
        <v>453</v>
      </c>
      <c r="L409" s="17" cm="1">
        <f t="array" ref="L409">IF(A409&lt;&gt;"",SUMPRODUCT(($E$2:$E$1303="Active") * (FK409 &gt;= $FM$2:$FM$1303) * (FK409 &lt;= $FN$2:$FN$1303) * (FL409 &gt;= $FO$2:$FO$1303) * (FL409 &lt;= $FP$2:$FP$1303)),"")</f>
        <v>2</v>
      </c>
      <c r="M409" s="17" cm="1">
        <f t="array" ref="M409">IF(A409&lt;&gt;"",SUMPRODUCT(($E$2:$E$1303="Active") * (FK409 &gt;= $FQ$2:$FQ$1303) * (FK409 &lt;= $FR$2:$FR$1303) * (FL409 &gt;= $FS$2:$FS$1303) * (FL409 &lt;= $FT$2:$FT$1303)),"")</f>
        <v>5</v>
      </c>
      <c r="N409" s="14" t="s">
        <v>218</v>
      </c>
      <c r="O409" s="14" t="s">
        <v>316</v>
      </c>
      <c r="P409" s="15" t="s">
        <v>317</v>
      </c>
      <c r="Q409" s="14" t="s">
        <v>318</v>
      </c>
      <c r="R409" s="51" t="s">
        <v>319</v>
      </c>
      <c r="S409" s="14" t="s">
        <v>223</v>
      </c>
      <c r="T409" s="20" t="s">
        <v>224</v>
      </c>
      <c r="U409" s="21"/>
      <c r="V409" s="22"/>
      <c r="W409" s="22"/>
      <c r="X409" s="22"/>
      <c r="Y409" s="22"/>
      <c r="Z409" s="22"/>
      <c r="AA409" s="48">
        <v>2024</v>
      </c>
      <c r="AB409" s="43">
        <v>46021.552083333336</v>
      </c>
      <c r="AC409" s="63">
        <v>45931</v>
      </c>
      <c r="AD409" s="25">
        <v>99</v>
      </c>
      <c r="AE409" s="25">
        <v>190</v>
      </c>
      <c r="AF409" s="26">
        <v>226</v>
      </c>
      <c r="AG409" s="20">
        <v>184</v>
      </c>
      <c r="AH409" s="22">
        <v>134</v>
      </c>
      <c r="AI409" s="26">
        <v>276</v>
      </c>
      <c r="AN409" s="27">
        <f>IF(COUNT(DV409,ES409,FJ409,GK409,HH409)&gt;0,AVERAGE(DV409,ES409,FJ409,GK409,HH409),"")</f>
        <v>0.13140133784096161</v>
      </c>
      <c r="AO409" s="28">
        <f>IF((E409&lt;&gt;""),COUNTA(AP409:BW409)+COUNTIF(T409,"No"),"")</f>
        <v>0</v>
      </c>
      <c r="AP409" s="29"/>
      <c r="AQ409" s="29"/>
      <c r="AR409" s="29"/>
      <c r="AS409" s="29"/>
      <c r="AT409" s="29"/>
      <c r="AU409" s="29"/>
      <c r="AV409" s="29"/>
      <c r="AW409" s="29"/>
      <c r="AX409" s="29"/>
      <c r="AY409" s="29"/>
      <c r="AZ409" s="29"/>
      <c r="BA409" s="29"/>
      <c r="BB409" s="29"/>
      <c r="BC409" s="29"/>
      <c r="BD409" s="29"/>
      <c r="BE409" s="29"/>
      <c r="BF409" s="29"/>
      <c r="BG409" s="29"/>
      <c r="BH409" s="29"/>
      <c r="BI409" s="29"/>
      <c r="BJ409" s="29"/>
      <c r="BK409" s="29"/>
      <c r="BL409" s="29"/>
      <c r="BM409" s="29"/>
      <c r="BN409" s="29"/>
      <c r="BO409" s="29"/>
      <c r="BP409" s="29"/>
      <c r="BQ409" s="29"/>
      <c r="BR409" s="29"/>
      <c r="BS409" s="29"/>
      <c r="BT409" s="29"/>
      <c r="BU409" s="29"/>
      <c r="BV409" s="29"/>
      <c r="BW409" s="29"/>
      <c r="BX409" s="30">
        <v>44054</v>
      </c>
      <c r="BY409" s="30">
        <v>44137</v>
      </c>
      <c r="BZ409" s="14" t="s">
        <v>248</v>
      </c>
      <c r="CA409" s="30">
        <v>44137</v>
      </c>
      <c r="CB409" s="14" t="s">
        <v>316</v>
      </c>
      <c r="CC409" s="31">
        <v>44187</v>
      </c>
      <c r="CD409" s="32" t="s">
        <v>228</v>
      </c>
      <c r="CE409" s="33" t="s">
        <v>320</v>
      </c>
      <c r="CF409" s="33" t="s">
        <v>321</v>
      </c>
      <c r="CG409" s="29">
        <v>100</v>
      </c>
      <c r="CH409" s="29">
        <v>3</v>
      </c>
      <c r="CI409" s="29">
        <v>3</v>
      </c>
      <c r="CJ409" s="29">
        <v>10</v>
      </c>
      <c r="CK409" s="29">
        <v>0</v>
      </c>
      <c r="CL409" s="29">
        <v>2</v>
      </c>
      <c r="CM409" s="29">
        <v>2</v>
      </c>
      <c r="CN409" s="34">
        <f>IF(CJ409&gt;0,((CK409*0.125)+(CL409*0.25)+(CM409*1))/CJ409,"")</f>
        <v>0.25</v>
      </c>
      <c r="CO409" s="35">
        <v>44637</v>
      </c>
      <c r="CP409" s="35">
        <v>44637</v>
      </c>
      <c r="CQ409" s="20" t="s">
        <v>322</v>
      </c>
      <c r="CR409" s="35">
        <v>44645</v>
      </c>
      <c r="CS409" s="20" t="s">
        <v>316</v>
      </c>
      <c r="CT409" s="35" t="s">
        <v>323</v>
      </c>
      <c r="CU409" s="35">
        <v>44496</v>
      </c>
      <c r="CV409" s="11" t="s">
        <v>248</v>
      </c>
      <c r="CW409" s="11" t="s">
        <v>324</v>
      </c>
      <c r="CX409" s="11" t="s">
        <v>325</v>
      </c>
      <c r="CY409" s="20">
        <v>111</v>
      </c>
      <c r="CZ409" s="36">
        <v>4</v>
      </c>
      <c r="DA409" s="36">
        <v>4</v>
      </c>
      <c r="DB409" s="36">
        <v>19</v>
      </c>
      <c r="DC409" s="36">
        <v>0</v>
      </c>
      <c r="DD409" s="36">
        <v>0</v>
      </c>
      <c r="DE409" s="36">
        <v>1</v>
      </c>
      <c r="DF409" s="36">
        <v>0</v>
      </c>
      <c r="DG409" s="36">
        <v>1</v>
      </c>
      <c r="DH409" s="37">
        <f>IF(DB409&lt;&gt;"",((DC409*0.125)+(DD409*0.25)+(DE409*0.25)+(DF409*1)+(DG409*1))/DB409,"")</f>
        <v>6.5789473684210523E-2</v>
      </c>
      <c r="DI409" s="35">
        <v>44810</v>
      </c>
      <c r="DJ409" s="20" t="s">
        <v>248</v>
      </c>
      <c r="DK409" s="20" t="s">
        <v>235</v>
      </c>
      <c r="DL409" s="20" t="s">
        <v>234</v>
      </c>
      <c r="DM409" s="20">
        <v>96</v>
      </c>
      <c r="DN409" s="20">
        <v>3</v>
      </c>
      <c r="DO409" s="20">
        <v>3</v>
      </c>
      <c r="DP409" s="20">
        <v>15</v>
      </c>
      <c r="DQ409" s="20">
        <v>0</v>
      </c>
      <c r="DR409" s="20">
        <v>0</v>
      </c>
      <c r="DS409" s="20">
        <v>0</v>
      </c>
      <c r="DT409" s="20">
        <v>1</v>
      </c>
      <c r="DU409" s="20">
        <v>1</v>
      </c>
      <c r="DV409" s="37" cm="1">
        <f t="array" ref="DV409">IF(AND(DI409:DP409&lt;&gt;""),((DQ409*0.125)+(DR409*0.25)+(DS409*0.25)+(DT409*1)+(DU409*1))/DP409,"")</f>
        <v>0.13333333333333333</v>
      </c>
      <c r="DW409" s="35">
        <v>45337</v>
      </c>
      <c r="DX409" s="35">
        <v>45362</v>
      </c>
      <c r="DY409" s="20" t="s">
        <v>322</v>
      </c>
      <c r="DZ409" s="35">
        <v>45364</v>
      </c>
      <c r="EA409" s="35" t="s">
        <v>316</v>
      </c>
      <c r="EB409" s="38" t="s">
        <v>323</v>
      </c>
      <c r="EC409" s="35">
        <v>45128</v>
      </c>
      <c r="ED409" s="20" t="s">
        <v>248</v>
      </c>
      <c r="EE409" s="20" t="s">
        <v>247</v>
      </c>
      <c r="EF409" s="20">
        <v>119</v>
      </c>
      <c r="EG409" s="20">
        <v>4</v>
      </c>
      <c r="EH409" s="20">
        <v>4</v>
      </c>
      <c r="EI409" s="20">
        <v>16</v>
      </c>
      <c r="EJ409" s="20">
        <v>0</v>
      </c>
      <c r="EK409" s="20">
        <v>0</v>
      </c>
      <c r="EL409" s="20">
        <v>0</v>
      </c>
      <c r="EM409" s="20">
        <v>1</v>
      </c>
      <c r="EN409" s="20">
        <v>0</v>
      </c>
      <c r="EO409" s="20">
        <v>0</v>
      </c>
      <c r="EP409" s="20">
        <v>0</v>
      </c>
      <c r="EQ409" s="20">
        <v>0</v>
      </c>
      <c r="ER409" s="20">
        <v>1</v>
      </c>
      <c r="ES409" s="34">
        <f>IF(EI409&lt;&gt;"",((EJ409*0.125)+((EK409+EL409+EM409+EN409+EO409)*0.25)+((EP409+EQ409+ER409)*1))/EI409,"")</f>
        <v>7.8125E-2</v>
      </c>
      <c r="ET409" s="35">
        <v>45443</v>
      </c>
      <c r="EU409" s="20" t="s">
        <v>248</v>
      </c>
      <c r="EV409" s="20" t="s">
        <v>247</v>
      </c>
      <c r="EW409" s="20">
        <v>103</v>
      </c>
      <c r="EX409" s="20">
        <v>4</v>
      </c>
      <c r="EY409" s="20">
        <v>4</v>
      </c>
      <c r="EZ409" s="28">
        <f>103*0.08</f>
        <v>8.24</v>
      </c>
      <c r="FA409" s="20">
        <v>0</v>
      </c>
      <c r="FB409" s="20">
        <v>0</v>
      </c>
      <c r="FC409" s="20">
        <v>0</v>
      </c>
      <c r="FD409" s="20">
        <v>0</v>
      </c>
      <c r="FE409" s="20">
        <v>0</v>
      </c>
      <c r="FF409" s="20">
        <v>0</v>
      </c>
      <c r="FG409" s="20">
        <v>0</v>
      </c>
      <c r="FH409" s="20">
        <v>1</v>
      </c>
      <c r="FI409" s="20">
        <v>1</v>
      </c>
      <c r="FJ409" s="34">
        <f>IF(EZ409&lt;&gt;"",((FA409*0.125)+((FB409+FC409+FD409+FE409+FF409)*0.25)+((FG409+FH409+FI409)*1))/EZ409,"")</f>
        <v>0.24271844660194175</v>
      </c>
      <c r="FK409" s="39">
        <v>42.639780999999999</v>
      </c>
      <c r="FL409" s="39">
        <v>-84.543301999999997</v>
      </c>
      <c r="FM409" s="39">
        <v>42.277955576177867</v>
      </c>
      <c r="FN409" s="39">
        <v>43.001606423822132</v>
      </c>
      <c r="FO409" s="39">
        <v>-85.035161936107698</v>
      </c>
      <c r="FP409" s="39">
        <v>-84.051442063892296</v>
      </c>
      <c r="FQ409" s="39">
        <v>41.916130152355734</v>
      </c>
      <c r="FR409" s="39">
        <v>43.363431847644264</v>
      </c>
      <c r="FS409" s="39">
        <v>-85.5270218722154</v>
      </c>
      <c r="FT409" s="39">
        <v>-83.559582127784594</v>
      </c>
      <c r="FU409" s="35">
        <v>45852</v>
      </c>
      <c r="FV409" s="20" t="s">
        <v>248</v>
      </c>
      <c r="FW409" s="20" t="s">
        <v>355</v>
      </c>
      <c r="FX409" s="20">
        <v>104</v>
      </c>
      <c r="FY409" s="20">
        <v>5</v>
      </c>
      <c r="FZ409" s="20">
        <v>5</v>
      </c>
      <c r="GA409" s="20">
        <v>7</v>
      </c>
      <c r="GB409" s="20">
        <v>0</v>
      </c>
      <c r="GC409" s="20">
        <v>0</v>
      </c>
      <c r="GD409" s="20">
        <v>1</v>
      </c>
      <c r="GE409" s="20">
        <v>1</v>
      </c>
      <c r="GF409" s="20">
        <v>0</v>
      </c>
      <c r="GG409" s="20">
        <v>0</v>
      </c>
      <c r="GH409" s="20">
        <v>0</v>
      </c>
      <c r="GI409" s="20">
        <v>0</v>
      </c>
      <c r="GJ409" s="20">
        <v>0</v>
      </c>
      <c r="GK409" s="34">
        <f>IF(GA409&lt;&gt;"",((GB409*0.125)+((GC409+GD409+GE409+GF409+GG409)*0.25)+((GH409+GI409+GJ409)*1))/GA409,"")</f>
        <v>7.1428571428571425E-2</v>
      </c>
      <c r="GP409" s="20" t="s">
        <v>316</v>
      </c>
      <c r="GQ409" s="35" t="s">
        <v>323</v>
      </c>
      <c r="HH409" s="34" t="str">
        <f>IF(GX409&lt;&gt;"",((GY409*0.125)+((GZ409+HA409+HB409+HC409+HD409)*0.25)+((HE409+HF409+HG409)*1))/GX409,"")</f>
        <v/>
      </c>
    </row>
    <row r="410" spans="1:216" ht="15" customHeight="1" x14ac:dyDescent="0.35">
      <c r="A410" s="11" t="s">
        <v>2719</v>
      </c>
      <c r="B410" s="12" t="s">
        <v>2720</v>
      </c>
      <c r="C410" s="13">
        <v>43009</v>
      </c>
      <c r="D410" s="13"/>
      <c r="E410" s="14" t="s">
        <v>214</v>
      </c>
      <c r="F410" s="15" t="s">
        <v>2721</v>
      </c>
      <c r="G410" s="15" t="s">
        <v>2701</v>
      </c>
      <c r="H410" s="14" t="s">
        <v>2702</v>
      </c>
      <c r="I410" s="16">
        <v>48075</v>
      </c>
      <c r="J410" s="17">
        <v>22967</v>
      </c>
      <c r="K410" s="18">
        <f ca="1">IF(A410&lt;&gt;"",RANDBETWEEN(1,2000)," ")</f>
        <v>390</v>
      </c>
      <c r="L410" s="17" cm="1">
        <f t="array" ref="L410">IF(A410&lt;&gt;"",SUMPRODUCT(($E$2:$E$1303="Active") * (FK410 &gt;= $FM$2:$FM$1303) * (FK410 &lt;= $FN$2:$FN$1303) * (FL410 &gt;= $FO$2:$FO$1303) * (FL410 &lt;= $FP$2:$FP$1303)),"")</f>
        <v>5</v>
      </c>
      <c r="M410" s="17" cm="1">
        <f t="array" ref="M410">IF(A410&lt;&gt;"",SUMPRODUCT(($E$2:$E$1303="Active") * (FK410 &gt;= $FQ$2:$FQ$1303) * (FK410 &lt;= $FR$2:$FR$1303) * (FL410 &gt;= $FS$2:$FS$1303) * (FL410 &lt;= $FT$2:$FT$1303)),"")</f>
        <v>6</v>
      </c>
      <c r="N410" s="14" t="s">
        <v>218</v>
      </c>
      <c r="O410" s="14" t="s">
        <v>316</v>
      </c>
      <c r="P410" s="15" t="s">
        <v>317</v>
      </c>
      <c r="Q410" s="14" t="s">
        <v>318</v>
      </c>
      <c r="R410" s="51" t="s">
        <v>319</v>
      </c>
      <c r="S410" s="14" t="s">
        <v>223</v>
      </c>
      <c r="T410" s="20" t="s">
        <v>224</v>
      </c>
      <c r="U410" s="21"/>
      <c r="V410" s="22"/>
      <c r="W410" s="22"/>
      <c r="X410" s="22"/>
      <c r="Y410" s="22"/>
      <c r="Z410" s="22"/>
      <c r="AA410" s="48">
        <v>2024</v>
      </c>
      <c r="AB410" s="43">
        <v>46022.510416666664</v>
      </c>
      <c r="AC410" s="63">
        <v>45931</v>
      </c>
      <c r="AD410" s="25">
        <v>32</v>
      </c>
      <c r="AE410" s="25">
        <v>65</v>
      </c>
      <c r="AF410" s="26">
        <v>36</v>
      </c>
      <c r="AG410" s="20">
        <v>61</v>
      </c>
      <c r="AH410" s="22">
        <v>80</v>
      </c>
      <c r="AI410" s="26">
        <v>203</v>
      </c>
      <c r="AN410" s="27">
        <f>IF(COUNT(DV410,ES410,FJ410,GK410,HH410)&gt;0,AVERAGE(DV410,ES410,FJ410,GK410,HH410),"")</f>
        <v>0.20833333333333331</v>
      </c>
      <c r="AO410" s="28">
        <f>IF((E410&lt;&gt;""),COUNTA(AP410:BW410)+COUNTIF(T410,"No"),"")</f>
        <v>0</v>
      </c>
      <c r="AP410" s="29"/>
      <c r="AQ410" s="29"/>
      <c r="AR410" s="29"/>
      <c r="AS410" s="29"/>
      <c r="AT410" s="29"/>
      <c r="AU410" s="29"/>
      <c r="AV410" s="29"/>
      <c r="AW410" s="29"/>
      <c r="AX410" s="29"/>
      <c r="AY410" s="29"/>
      <c r="AZ410" s="29"/>
      <c r="BA410" s="29"/>
      <c r="BB410" s="29"/>
      <c r="BC410" s="29"/>
      <c r="BD410" s="29"/>
      <c r="BE410" s="29"/>
      <c r="BF410" s="29"/>
      <c r="BG410" s="29"/>
      <c r="BH410" s="29"/>
      <c r="BI410" s="29"/>
      <c r="BJ410" s="29"/>
      <c r="BK410" s="29"/>
      <c r="BL410" s="29"/>
      <c r="BM410" s="29"/>
      <c r="BN410" s="29"/>
      <c r="BO410" s="29"/>
      <c r="BP410" s="29"/>
      <c r="BQ410" s="29"/>
      <c r="BR410" s="29"/>
      <c r="BS410" s="29"/>
      <c r="BT410" s="29"/>
      <c r="BU410" s="29"/>
      <c r="BV410" s="29"/>
      <c r="BW410" s="29"/>
      <c r="BX410" s="30">
        <v>43811</v>
      </c>
      <c r="BY410" s="30">
        <v>43811</v>
      </c>
      <c r="BZ410" s="14" t="s">
        <v>228</v>
      </c>
      <c r="CA410" s="30">
        <v>43894</v>
      </c>
      <c r="CB410" s="14" t="s">
        <v>316</v>
      </c>
      <c r="CC410" s="31">
        <v>44187</v>
      </c>
      <c r="CD410" s="32" t="s">
        <v>228</v>
      </c>
      <c r="CE410" s="33" t="s">
        <v>320</v>
      </c>
      <c r="CF410" s="33" t="s">
        <v>321</v>
      </c>
      <c r="CG410" s="29">
        <v>100</v>
      </c>
      <c r="CH410" s="29">
        <v>3</v>
      </c>
      <c r="CI410" s="29">
        <v>3</v>
      </c>
      <c r="CJ410" s="29">
        <v>10</v>
      </c>
      <c r="CK410" s="29">
        <v>0</v>
      </c>
      <c r="CL410" s="29">
        <v>1</v>
      </c>
      <c r="CM410" s="29">
        <v>0</v>
      </c>
      <c r="CN410" s="34">
        <f>IF(CJ410&gt;0,((CK410*0.125)+(CL410*0.25)+(CM410*1))/CJ410,"")</f>
        <v>2.5000000000000001E-2</v>
      </c>
      <c r="CO410" s="35">
        <v>44653</v>
      </c>
      <c r="CP410" s="35">
        <v>44665</v>
      </c>
      <c r="CQ410" s="20" t="s">
        <v>322</v>
      </c>
      <c r="CR410" s="35">
        <v>44669</v>
      </c>
      <c r="CS410" s="20" t="s">
        <v>316</v>
      </c>
      <c r="CT410" s="35" t="s">
        <v>323</v>
      </c>
      <c r="CU410" s="35">
        <v>44497</v>
      </c>
      <c r="CV410" s="11" t="s">
        <v>248</v>
      </c>
      <c r="CW410" s="11" t="s">
        <v>324</v>
      </c>
      <c r="CX410" s="11" t="s">
        <v>325</v>
      </c>
      <c r="CY410" s="20">
        <v>36</v>
      </c>
      <c r="CZ410" s="36">
        <v>2</v>
      </c>
      <c r="DA410" s="36">
        <v>2</v>
      </c>
      <c r="DB410" s="36">
        <v>9</v>
      </c>
      <c r="DC410" s="36">
        <v>0</v>
      </c>
      <c r="DD410" s="36">
        <v>0</v>
      </c>
      <c r="DE410" s="36">
        <v>0</v>
      </c>
      <c r="DF410" s="36">
        <v>0</v>
      </c>
      <c r="DG410" s="36">
        <v>3</v>
      </c>
      <c r="DH410" s="46">
        <f>IF(DB410&lt;&gt;"",((DC410*0.125)+(DD410*0.25)+(DE410*0.25)+(DF410*1)+(DG410*1))/DB410,"")</f>
        <v>0.33333333333333331</v>
      </c>
      <c r="DI410" s="35">
        <v>44757</v>
      </c>
      <c r="DJ410" s="20" t="s">
        <v>248</v>
      </c>
      <c r="DK410" s="20" t="s">
        <v>235</v>
      </c>
      <c r="DL410" s="20" t="s">
        <v>234</v>
      </c>
      <c r="DM410" s="20">
        <v>14</v>
      </c>
      <c r="DN410" s="20">
        <v>1</v>
      </c>
      <c r="DO410" s="20">
        <v>1</v>
      </c>
      <c r="DP410" s="20">
        <v>2</v>
      </c>
      <c r="DQ410" s="20">
        <v>0</v>
      </c>
      <c r="DR410" s="20">
        <v>0</v>
      </c>
      <c r="DS410" s="20">
        <v>0</v>
      </c>
      <c r="DT410" s="20">
        <v>0</v>
      </c>
      <c r="DU410" s="20">
        <v>1</v>
      </c>
      <c r="DV410" s="49" cm="1">
        <f t="array" ref="DV410">IF(AND(DI410:DP410&lt;&gt;""),((DQ410*0.125)+(DR410*0.25)+(DS410*0.25)+(DT410*1)+(DU410*1))/DP410,"")</f>
        <v>0.5</v>
      </c>
      <c r="DW410" s="35">
        <v>45338</v>
      </c>
      <c r="DX410" s="35">
        <v>45344</v>
      </c>
      <c r="DY410" s="20" t="s">
        <v>322</v>
      </c>
      <c r="DZ410" s="35">
        <v>45345</v>
      </c>
      <c r="EA410" s="35" t="s">
        <v>316</v>
      </c>
      <c r="EB410" s="38" t="s">
        <v>323</v>
      </c>
      <c r="EC410" s="35">
        <v>45128</v>
      </c>
      <c r="ED410" s="20" t="s">
        <v>248</v>
      </c>
      <c r="EE410" s="20" t="s">
        <v>247</v>
      </c>
      <c r="EF410" s="20">
        <v>21</v>
      </c>
      <c r="EG410" s="20">
        <v>3</v>
      </c>
      <c r="EH410" s="20">
        <v>3</v>
      </c>
      <c r="EI410" s="20">
        <v>12</v>
      </c>
      <c r="EJ410" s="20">
        <v>0</v>
      </c>
      <c r="EK410" s="20">
        <v>0</v>
      </c>
      <c r="EL410" s="20">
        <v>0</v>
      </c>
      <c r="EM410" s="20">
        <v>0</v>
      </c>
      <c r="EN410" s="20">
        <v>0</v>
      </c>
      <c r="EO410" s="20">
        <v>0</v>
      </c>
      <c r="EP410" s="20">
        <v>0</v>
      </c>
      <c r="EQ410" s="20">
        <v>2</v>
      </c>
      <c r="ER410" s="20">
        <v>0</v>
      </c>
      <c r="ES410" s="34">
        <f>IF(EI410&lt;&gt;"",((EJ410*0.125)+((EK410+EL410+EM410+EN410+EO410)*0.25)+((EP410+EQ410+ER410)*1))/EI410,"")</f>
        <v>0.16666666666666666</v>
      </c>
      <c r="ET410" s="35">
        <v>45391</v>
      </c>
      <c r="EU410" s="20" t="s">
        <v>248</v>
      </c>
      <c r="EV410" s="20" t="s">
        <v>247</v>
      </c>
      <c r="EW410" s="20">
        <v>43</v>
      </c>
      <c r="EX410" s="20">
        <v>3</v>
      </c>
      <c r="EY410" s="20">
        <v>2</v>
      </c>
      <c r="EZ410" s="28">
        <v>5</v>
      </c>
      <c r="FA410" s="20">
        <v>0</v>
      </c>
      <c r="FB410" s="20">
        <v>0</v>
      </c>
      <c r="FC410" s="20">
        <v>0</v>
      </c>
      <c r="FD410" s="20">
        <v>0</v>
      </c>
      <c r="FE410" s="20">
        <v>0</v>
      </c>
      <c r="FF410" s="20">
        <v>0</v>
      </c>
      <c r="FG410" s="20">
        <v>0</v>
      </c>
      <c r="FH410" s="20">
        <v>0</v>
      </c>
      <c r="FI410" s="20">
        <v>0</v>
      </c>
      <c r="FJ410" s="34">
        <f>IF(EZ410&lt;&gt;"",((FA410*0.125)+((FB410+FC410+FD410+FE410+FF410)*0.25)+((FG410+FH410+FI410)*1))/EZ410,"")</f>
        <v>0</v>
      </c>
      <c r="FK410" s="39">
        <v>42.464807</v>
      </c>
      <c r="FL410" s="39">
        <v>-83.230731000000006</v>
      </c>
      <c r="FM410" s="39">
        <v>42.102981576177868</v>
      </c>
      <c r="FN410" s="39">
        <v>42.826632423822133</v>
      </c>
      <c r="FO410" s="39">
        <v>-83.721213940610753</v>
      </c>
      <c r="FP410" s="39">
        <v>-82.740248059389259</v>
      </c>
      <c r="FQ410" s="39">
        <v>41.741156152355735</v>
      </c>
      <c r="FR410" s="39">
        <v>43.188457847644266</v>
      </c>
      <c r="FS410" s="39">
        <v>-84.211696881221499</v>
      </c>
      <c r="FT410" s="39">
        <v>-82.249765118778512</v>
      </c>
      <c r="FU410" s="35">
        <v>45786</v>
      </c>
      <c r="FV410" s="20" t="s">
        <v>248</v>
      </c>
      <c r="FW410" s="20" t="s">
        <v>258</v>
      </c>
      <c r="FX410" s="20">
        <v>70</v>
      </c>
      <c r="FY410" s="20">
        <v>4</v>
      </c>
      <c r="FZ410" s="20">
        <v>4</v>
      </c>
      <c r="GA410" s="20">
        <v>6</v>
      </c>
      <c r="GB410" s="20">
        <v>0</v>
      </c>
      <c r="GC410" s="20">
        <v>0</v>
      </c>
      <c r="GD410" s="20">
        <v>0</v>
      </c>
      <c r="GE410" s="20">
        <v>0</v>
      </c>
      <c r="GF410" s="20">
        <v>0</v>
      </c>
      <c r="GG410" s="20">
        <v>0</v>
      </c>
      <c r="GH410" s="20">
        <v>0</v>
      </c>
      <c r="GI410" s="20">
        <v>0</v>
      </c>
      <c r="GJ410" s="20">
        <v>1</v>
      </c>
      <c r="GK410" s="34">
        <f>IF(GA410&lt;&gt;"",((GB410*0.125)+((GC410+GD410+GE410+GF410+GG410)*0.25)+((GH410+GI410+GJ410)*1))/GA410,"")</f>
        <v>0.16666666666666666</v>
      </c>
      <c r="GP410" s="20" t="s">
        <v>316</v>
      </c>
      <c r="GQ410" s="35" t="s">
        <v>323</v>
      </c>
      <c r="HH410" s="34" t="str">
        <f>IF(GX410&lt;&gt;"",((GY410*0.125)+((GZ410+HA410+HB410+HC410+HD410)*0.25)+((HE410+HF410+HG410)*1))/GX410,"")</f>
        <v/>
      </c>
    </row>
    <row r="411" spans="1:216" ht="15" customHeight="1" x14ac:dyDescent="0.35">
      <c r="A411" s="11" t="s">
        <v>2722</v>
      </c>
      <c r="B411" s="12" t="s">
        <v>2723</v>
      </c>
      <c r="C411" s="13">
        <v>43829</v>
      </c>
      <c r="D411" s="13"/>
      <c r="E411" s="14" t="s">
        <v>214</v>
      </c>
      <c r="F411" s="15" t="s">
        <v>2724</v>
      </c>
      <c r="G411" s="15" t="s">
        <v>2725</v>
      </c>
      <c r="H411" s="14" t="s">
        <v>2702</v>
      </c>
      <c r="I411" s="16">
        <v>49735</v>
      </c>
      <c r="J411" s="17">
        <v>20568</v>
      </c>
      <c r="K411" s="18">
        <f ca="1">IF(A411&lt;&gt;"",RANDBETWEEN(1,2000)," ")</f>
        <v>409</v>
      </c>
      <c r="L411" s="17" cm="1">
        <f t="array" ref="L411">IF(A411&lt;&gt;"",SUMPRODUCT(($E$2:$E$1303="Active") * (FK411 &gt;= $FM$2:$FM$1303) * (FK411 &lt;= $FN$2:$FN$1303) * (FL411 &gt;= $FO$2:$FO$1303) * (FL411 &lt;= $FP$2:$FP$1303)),"")</f>
        <v>1</v>
      </c>
      <c r="M411" s="17" cm="1">
        <f t="array" ref="M411">IF(A411&lt;&gt;"",SUMPRODUCT(($E$2:$E$1303="Active") * (FK411 &gt;= $FQ$2:$FQ$1303) * (FK411 &lt;= $FR$2:$FR$1303) * (FL411 &gt;= $FS$2:$FS$1303) * (FL411 &lt;= $FT$2:$FT$1303)),"")</f>
        <v>2</v>
      </c>
      <c r="N411" s="14" t="s">
        <v>218</v>
      </c>
      <c r="O411" s="14" t="s">
        <v>316</v>
      </c>
      <c r="P411" s="15" t="s">
        <v>317</v>
      </c>
      <c r="Q411" s="14" t="s">
        <v>318</v>
      </c>
      <c r="R411" s="51" t="s">
        <v>319</v>
      </c>
      <c r="S411" s="14" t="s">
        <v>223</v>
      </c>
      <c r="T411" s="20" t="s">
        <v>224</v>
      </c>
      <c r="U411" s="21"/>
      <c r="V411" s="22"/>
      <c r="W411" s="22"/>
      <c r="X411" s="22"/>
      <c r="Y411" s="22"/>
      <c r="Z411" s="22"/>
      <c r="AA411" s="48">
        <v>2024</v>
      </c>
      <c r="AB411" s="43">
        <v>46014.375</v>
      </c>
      <c r="AC411" s="63">
        <v>45931</v>
      </c>
      <c r="AD411" s="25">
        <v>62</v>
      </c>
      <c r="AE411" s="25">
        <v>82</v>
      </c>
      <c r="AF411" s="26">
        <v>99</v>
      </c>
      <c r="AG411" s="20">
        <v>253</v>
      </c>
      <c r="AH411" s="22">
        <v>113</v>
      </c>
      <c r="AI411" s="26">
        <v>116</v>
      </c>
      <c r="AN411" s="27">
        <f>IF(COUNT(DV411,ES411,FJ411,GK411,HH411)&gt;0,AVERAGE(DV411,ES411,FJ411,GK411,HH411),"")</f>
        <v>0.33366666666666667</v>
      </c>
      <c r="AO411" s="28">
        <f>IF((E411&lt;&gt;""),COUNTA(AP411:BW411)+COUNTIF(T411,"No"),"")</f>
        <v>1</v>
      </c>
      <c r="AP411" s="29"/>
      <c r="AQ411" s="29"/>
      <c r="AR411" s="29"/>
      <c r="AS411" s="29"/>
      <c r="AT411" s="29" t="s">
        <v>224</v>
      </c>
      <c r="AU411" s="29"/>
      <c r="AV411" s="29"/>
      <c r="AW411" s="29"/>
      <c r="AX411" s="29"/>
      <c r="AY411" s="29"/>
      <c r="AZ411" s="29"/>
      <c r="BA411" s="29"/>
      <c r="BB411" s="29"/>
      <c r="BC411" s="29"/>
      <c r="BD411" s="29"/>
      <c r="BE411" s="29"/>
      <c r="BF411" s="29"/>
      <c r="BG411" s="29"/>
      <c r="BH411" s="29"/>
      <c r="BI411" s="29"/>
      <c r="BJ411" s="29"/>
      <c r="BK411" s="29"/>
      <c r="BL411" s="29"/>
      <c r="BM411" s="29"/>
      <c r="BN411" s="29"/>
      <c r="BO411" s="29"/>
      <c r="BP411" s="29"/>
      <c r="BQ411" s="29"/>
      <c r="BR411" s="29"/>
      <c r="BS411" s="29"/>
      <c r="BT411" s="29"/>
      <c r="BU411" s="29"/>
      <c r="BV411" s="29"/>
      <c r="BW411" s="29"/>
      <c r="BX411" s="30">
        <v>44058</v>
      </c>
      <c r="BY411" s="30">
        <v>44124</v>
      </c>
      <c r="BZ411" s="14" t="s">
        <v>248</v>
      </c>
      <c r="CA411" s="30">
        <v>44124</v>
      </c>
      <c r="CB411" s="14" t="s">
        <v>316</v>
      </c>
      <c r="CC411" s="31">
        <v>44187</v>
      </c>
      <c r="CD411" s="32" t="s">
        <v>228</v>
      </c>
      <c r="CE411" s="33" t="s">
        <v>320</v>
      </c>
      <c r="CF411" s="33" t="s">
        <v>321</v>
      </c>
      <c r="CG411" s="29">
        <v>100</v>
      </c>
      <c r="CH411" s="29">
        <v>2</v>
      </c>
      <c r="CI411" s="29">
        <v>2</v>
      </c>
      <c r="CJ411" s="29">
        <v>10</v>
      </c>
      <c r="CK411" s="29">
        <v>0</v>
      </c>
      <c r="CL411" s="29">
        <v>1</v>
      </c>
      <c r="CM411" s="29">
        <v>2</v>
      </c>
      <c r="CN411" s="34">
        <f>IF(CJ411&gt;0,((CK411*0.125)+(CL411*0.25)+(CM411*1))/CJ411,"")</f>
        <v>0.22500000000000001</v>
      </c>
      <c r="CO411" s="35">
        <v>44629</v>
      </c>
      <c r="CP411" s="35">
        <v>44629</v>
      </c>
      <c r="CQ411" s="20" t="s">
        <v>322</v>
      </c>
      <c r="CR411" s="35">
        <v>44630</v>
      </c>
      <c r="CS411" s="20" t="s">
        <v>316</v>
      </c>
      <c r="CT411" s="35" t="s">
        <v>323</v>
      </c>
      <c r="CU411" s="35">
        <v>44495</v>
      </c>
      <c r="CV411" s="20" t="s">
        <v>248</v>
      </c>
      <c r="CW411" s="11" t="s">
        <v>324</v>
      </c>
      <c r="CX411" s="11" t="s">
        <v>325</v>
      </c>
      <c r="CY411" s="20">
        <v>51</v>
      </c>
      <c r="CZ411" s="36">
        <v>2</v>
      </c>
      <c r="DA411" s="36">
        <v>2</v>
      </c>
      <c r="DB411" s="36">
        <v>10</v>
      </c>
      <c r="DC411" s="36">
        <v>0</v>
      </c>
      <c r="DD411" s="36">
        <v>0</v>
      </c>
      <c r="DE411" s="36">
        <v>2</v>
      </c>
      <c r="DF411" s="36">
        <v>0</v>
      </c>
      <c r="DG411" s="36">
        <v>0</v>
      </c>
      <c r="DH411" s="37">
        <f>IF(DB411&lt;&gt;"",((DC411*0.125)+(DD411*0.25)+(DE411*0.25)+(DF411*1)+(DG411*1))/DB411,"")</f>
        <v>0.05</v>
      </c>
      <c r="DI411" s="35">
        <v>44810</v>
      </c>
      <c r="DJ411" s="20" t="s">
        <v>248</v>
      </c>
      <c r="DK411" s="20" t="s">
        <v>235</v>
      </c>
      <c r="DL411" s="20" t="s">
        <v>234</v>
      </c>
      <c r="DM411" s="20">
        <v>37</v>
      </c>
      <c r="DN411" s="20">
        <v>9</v>
      </c>
      <c r="DO411" s="20">
        <v>9</v>
      </c>
      <c r="DP411" s="20">
        <v>25</v>
      </c>
      <c r="DQ411" s="20">
        <v>0</v>
      </c>
      <c r="DR411" s="20">
        <v>0</v>
      </c>
      <c r="DS411" s="20">
        <v>1</v>
      </c>
      <c r="DT411" s="20">
        <v>0</v>
      </c>
      <c r="DU411" s="20">
        <v>0</v>
      </c>
      <c r="DV411" s="37" cm="1">
        <f t="array" ref="DV411">IF(AND(DI411:DP411&lt;&gt;""),((DQ411*0.125)+(DR411*0.25)+(DS411*0.25)+(DT411*1)+(DU411*1))/DP411,"")</f>
        <v>0.01</v>
      </c>
      <c r="DW411" s="35">
        <v>45336</v>
      </c>
      <c r="DX411" s="35">
        <v>45344</v>
      </c>
      <c r="DY411" s="20" t="s">
        <v>322</v>
      </c>
      <c r="DZ411" s="35">
        <v>45345</v>
      </c>
      <c r="EA411" s="35" t="s">
        <v>316</v>
      </c>
      <c r="EB411" s="38" t="s">
        <v>323</v>
      </c>
      <c r="EC411" s="35">
        <v>45128</v>
      </c>
      <c r="ED411" s="20" t="s">
        <v>248</v>
      </c>
      <c r="EE411" s="20" t="s">
        <v>247</v>
      </c>
      <c r="EF411" s="20">
        <v>60</v>
      </c>
      <c r="EG411" s="20">
        <v>1</v>
      </c>
      <c r="EH411" s="20">
        <v>1</v>
      </c>
      <c r="EI411" s="20">
        <v>5</v>
      </c>
      <c r="EJ411" s="20">
        <v>0</v>
      </c>
      <c r="EK411" s="20">
        <v>0</v>
      </c>
      <c r="EL411" s="20">
        <v>0</v>
      </c>
      <c r="EM411" s="20">
        <v>0</v>
      </c>
      <c r="EN411" s="20">
        <v>0</v>
      </c>
      <c r="EO411" s="20">
        <v>0</v>
      </c>
      <c r="EP411" s="20">
        <v>0</v>
      </c>
      <c r="EQ411" s="20">
        <v>2</v>
      </c>
      <c r="ER411" s="20">
        <v>3</v>
      </c>
      <c r="ES411" s="46">
        <f>IF(EI411&lt;&gt;"",((EJ411*0.125)+((EK411+EL411+EM411+EN411+EO411)*0.25)+((EP411+EQ411+ER411)*1))/EI411,"")</f>
        <v>1</v>
      </c>
      <c r="ET411" s="35">
        <v>45335</v>
      </c>
      <c r="EU411" s="20" t="s">
        <v>248</v>
      </c>
      <c r="EV411" s="20" t="s">
        <v>247</v>
      </c>
      <c r="EW411" s="20">
        <v>130</v>
      </c>
      <c r="EX411" s="20">
        <v>3</v>
      </c>
      <c r="EY411" s="20">
        <v>3</v>
      </c>
      <c r="EZ411" s="28">
        <v>10</v>
      </c>
      <c r="FA411" s="20">
        <v>0</v>
      </c>
      <c r="FB411" s="20">
        <v>0</v>
      </c>
      <c r="FC411" s="20">
        <v>0</v>
      </c>
      <c r="FD411" s="20">
        <v>1</v>
      </c>
      <c r="FE411" s="20">
        <v>0</v>
      </c>
      <c r="FF411" s="20">
        <v>0</v>
      </c>
      <c r="FG411" s="20">
        <v>0</v>
      </c>
      <c r="FH411" s="20">
        <v>1</v>
      </c>
      <c r="FI411" s="20">
        <v>2</v>
      </c>
      <c r="FJ411" s="46">
        <f>IF(EZ411&lt;&gt;"",((FA411*0.125)+((FB411+FC411+FD411+FE411+FF411)*0.25)+((FG411+FH411+FI411)*1))/EZ411,"")</f>
        <v>0.32500000000000001</v>
      </c>
      <c r="FK411" s="39">
        <v>44.991245999999997</v>
      </c>
      <c r="FL411" s="39">
        <v>-84.651801000000006</v>
      </c>
      <c r="FM411" s="39">
        <v>44.629420576177864</v>
      </c>
      <c r="FN411" s="39">
        <v>45.353071423822129</v>
      </c>
      <c r="FO411" s="39">
        <v>-85.163421259076799</v>
      </c>
      <c r="FP411" s="39">
        <v>-84.140180740923213</v>
      </c>
      <c r="FQ411" s="39">
        <v>44.267595152355732</v>
      </c>
      <c r="FR411" s="39">
        <v>45.714896847644262</v>
      </c>
      <c r="FS411" s="39">
        <v>-85.675041518153606</v>
      </c>
      <c r="FT411" s="39">
        <v>-83.628560481846407</v>
      </c>
      <c r="FU411" s="35">
        <v>45693</v>
      </c>
      <c r="FV411" s="20" t="s">
        <v>248</v>
      </c>
      <c r="FW411" s="20" t="s">
        <v>247</v>
      </c>
      <c r="FX411" s="20">
        <v>47</v>
      </c>
      <c r="FY411" s="20">
        <v>1</v>
      </c>
      <c r="FZ411" s="20">
        <v>1</v>
      </c>
      <c r="GA411" s="20">
        <v>5</v>
      </c>
      <c r="GB411" s="20">
        <v>0</v>
      </c>
      <c r="GC411" s="20">
        <v>0</v>
      </c>
      <c r="GD411" s="20">
        <v>0</v>
      </c>
      <c r="GE411" s="20">
        <v>0</v>
      </c>
      <c r="GF411" s="20">
        <v>0</v>
      </c>
      <c r="GG411" s="20">
        <v>0</v>
      </c>
      <c r="GH411" s="20">
        <v>0</v>
      </c>
      <c r="GI411" s="20">
        <v>0</v>
      </c>
      <c r="GJ411" s="20">
        <v>0</v>
      </c>
      <c r="GK411" s="34">
        <f>IF(GA411&lt;&gt;"",((GB411*0.125)+((GC411+GD411+GE411+GF411+GG411)*0.25)+((GH411+GI411+GJ411)*1))/GA411,"")</f>
        <v>0</v>
      </c>
      <c r="GP411" s="20" t="s">
        <v>316</v>
      </c>
      <c r="GQ411" s="35" t="s">
        <v>323</v>
      </c>
      <c r="GR411" s="35">
        <v>46114</v>
      </c>
      <c r="GS411" s="20" t="s">
        <v>248</v>
      </c>
      <c r="GT411" s="20" t="s">
        <v>247</v>
      </c>
      <c r="GU411" s="20">
        <v>69</v>
      </c>
      <c r="GV411" s="20">
        <v>2</v>
      </c>
      <c r="GW411" s="20">
        <v>2</v>
      </c>
      <c r="GX411" s="20">
        <v>6</v>
      </c>
      <c r="GY411" s="20">
        <v>0</v>
      </c>
      <c r="GZ411" s="20">
        <v>0</v>
      </c>
      <c r="HA411" s="20">
        <v>0</v>
      </c>
      <c r="HB411" s="20">
        <v>0</v>
      </c>
      <c r="HC411" s="20">
        <v>0</v>
      </c>
      <c r="HD411" s="20">
        <v>0</v>
      </c>
      <c r="HE411" s="20">
        <v>0</v>
      </c>
      <c r="HF411" s="20">
        <v>0</v>
      </c>
      <c r="HG411" s="20">
        <v>2</v>
      </c>
      <c r="HH411" s="46">
        <f>IF(GX411&lt;&gt;"",((GY411*0.125)+((GZ411+HA411+HB411+HC411+HD411)*0.25)+((HE411+HF411+HG411)*1))/GX411,"")</f>
        <v>0.33333333333333331</v>
      </c>
    </row>
    <row r="412" spans="1:216" ht="15" customHeight="1" x14ac:dyDescent="0.35">
      <c r="A412" s="14" t="s">
        <v>2726</v>
      </c>
      <c r="B412" s="12" t="s">
        <v>2727</v>
      </c>
      <c r="C412" s="13">
        <v>43009</v>
      </c>
      <c r="D412" s="13"/>
      <c r="E412" s="14" t="s">
        <v>214</v>
      </c>
      <c r="F412" s="15" t="s">
        <v>2728</v>
      </c>
      <c r="G412" s="15" t="s">
        <v>2729</v>
      </c>
      <c r="H412" s="14" t="s">
        <v>2702</v>
      </c>
      <c r="I412" s="16">
        <v>48327</v>
      </c>
      <c r="J412" s="17">
        <v>21811</v>
      </c>
      <c r="K412" s="18">
        <f ca="1">IF(A412&lt;&gt;"",RANDBETWEEN(1,2000)," ")</f>
        <v>703</v>
      </c>
      <c r="L412" s="17" cm="1">
        <f t="array" ref="L412">IF(A412&lt;&gt;"",SUMPRODUCT(($E$2:$E$1303="Active") * (FK412 &gt;= $FM$2:$FM$1303) * (FK412 &lt;= $FN$2:$FN$1303) * (FL412 &gt;= $FO$2:$FO$1303) * (FL412 &lt;= $FP$2:$FP$1303)),"")</f>
        <v>5</v>
      </c>
      <c r="M412" s="17" cm="1">
        <f t="array" ref="M412">IF(A412&lt;&gt;"",SUMPRODUCT(($E$2:$E$1303="Active") * (FK412 &gt;= $FQ$2:$FQ$1303) * (FK412 &lt;= $FR$2:$FR$1303) * (FL412 &gt;= $FS$2:$FS$1303) * (FL412 &lt;= $FT$2:$FT$1303)),"")</f>
        <v>6</v>
      </c>
      <c r="N412" s="14" t="s">
        <v>287</v>
      </c>
      <c r="O412" s="14" t="s">
        <v>219</v>
      </c>
      <c r="P412" s="15" t="s">
        <v>2730</v>
      </c>
      <c r="Q412" s="14" t="s">
        <v>2731</v>
      </c>
      <c r="R412" s="15" t="s">
        <v>2732</v>
      </c>
      <c r="S412" s="14" t="s">
        <v>224</v>
      </c>
      <c r="T412" s="20" t="s">
        <v>224</v>
      </c>
      <c r="U412" s="21"/>
      <c r="V412" s="22"/>
      <c r="W412" s="22"/>
      <c r="X412" s="22"/>
      <c r="Y412" s="22"/>
      <c r="Z412" s="22"/>
      <c r="AA412" s="48">
        <v>2025.2</v>
      </c>
      <c r="AB412" s="43">
        <v>46021.479166666664</v>
      </c>
      <c r="AC412" s="24">
        <v>46023</v>
      </c>
      <c r="AD412" s="25">
        <v>562</v>
      </c>
      <c r="AE412" s="25">
        <v>582</v>
      </c>
      <c r="AF412" s="26">
        <v>772</v>
      </c>
      <c r="AG412" s="20">
        <v>842</v>
      </c>
      <c r="AH412" s="22">
        <v>796</v>
      </c>
      <c r="AI412" s="26">
        <v>816</v>
      </c>
      <c r="AN412" s="27">
        <f>IF(COUNT(DV412,ES412,FJ412,GK412,HH412)&gt;0,AVERAGE(DV412,ES412,FJ412,GK412,HH412),"")</f>
        <v>8.2500000000000004E-2</v>
      </c>
      <c r="AO412" s="28">
        <f>IF((E412&lt;&gt;""),COUNTA(AP412:BW412)+COUNTIF(T412,"No"),"")</f>
        <v>0</v>
      </c>
      <c r="AP412" s="29"/>
      <c r="AQ412" s="29"/>
      <c r="AR412" s="29"/>
      <c r="AS412" s="29"/>
      <c r="AT412" s="29"/>
      <c r="AU412" s="29"/>
      <c r="AV412" s="29"/>
      <c r="AW412" s="29"/>
      <c r="AX412" s="29"/>
      <c r="AY412" s="29"/>
      <c r="AZ412" s="29"/>
      <c r="BA412" s="29"/>
      <c r="BB412" s="29"/>
      <c r="BC412" s="29"/>
      <c r="BD412" s="29"/>
      <c r="BE412" s="29"/>
      <c r="BF412" s="29"/>
      <c r="BG412" s="29"/>
      <c r="BH412" s="29"/>
      <c r="BI412" s="29"/>
      <c r="BJ412" s="29"/>
      <c r="BK412" s="29"/>
      <c r="BL412" s="29"/>
      <c r="BM412" s="29"/>
      <c r="BN412" s="29"/>
      <c r="BO412" s="29"/>
      <c r="BP412" s="29"/>
      <c r="BQ412" s="29"/>
      <c r="BR412" s="29"/>
      <c r="BS412" s="29"/>
      <c r="BT412" s="29"/>
      <c r="BU412" s="29"/>
      <c r="BV412" s="29"/>
      <c r="BW412" s="29"/>
      <c r="BX412" s="30">
        <v>43809</v>
      </c>
      <c r="BY412" s="30">
        <v>43811</v>
      </c>
      <c r="BZ412" s="14" t="s">
        <v>228</v>
      </c>
      <c r="CA412" s="30">
        <v>43894</v>
      </c>
      <c r="CB412" s="14" t="s">
        <v>227</v>
      </c>
      <c r="CC412" s="31">
        <v>43760</v>
      </c>
      <c r="CD412" s="32" t="s">
        <v>226</v>
      </c>
      <c r="CE412" s="33" t="s">
        <v>425</v>
      </c>
      <c r="CF412" s="33" t="s">
        <v>325</v>
      </c>
      <c r="CG412" s="29">
        <v>354</v>
      </c>
      <c r="CH412" s="29">
        <v>2</v>
      </c>
      <c r="CI412" s="29">
        <v>2</v>
      </c>
      <c r="CJ412" s="29">
        <v>10</v>
      </c>
      <c r="CK412" s="29">
        <v>0</v>
      </c>
      <c r="CL412" s="29">
        <v>1</v>
      </c>
      <c r="CM412" s="29">
        <v>1</v>
      </c>
      <c r="CN412" s="34">
        <f>IF(CJ412&gt;0,((CK412*0.125)+(CL412*0.25)+(CM412*1))/CJ412,"")</f>
        <v>0.125</v>
      </c>
      <c r="CO412" s="35">
        <v>44418</v>
      </c>
      <c r="CP412" s="35">
        <v>44431</v>
      </c>
      <c r="CQ412" s="20" t="s">
        <v>507</v>
      </c>
      <c r="CR412" s="35">
        <v>44440</v>
      </c>
      <c r="CS412" s="20" t="s">
        <v>232</v>
      </c>
      <c r="CT412" s="35">
        <v>44432</v>
      </c>
      <c r="CU412" s="35">
        <v>44487</v>
      </c>
      <c r="CV412" s="11" t="s">
        <v>226</v>
      </c>
      <c r="CW412" s="20" t="s">
        <v>233</v>
      </c>
      <c r="CX412" s="11" t="s">
        <v>234</v>
      </c>
      <c r="CY412" s="20">
        <v>282</v>
      </c>
      <c r="CZ412" s="36">
        <v>2</v>
      </c>
      <c r="DA412" s="36">
        <v>2</v>
      </c>
      <c r="DB412" s="36">
        <v>10</v>
      </c>
      <c r="DC412" s="36">
        <v>0</v>
      </c>
      <c r="DD412" s="36">
        <v>0</v>
      </c>
      <c r="DE412" s="36">
        <v>0</v>
      </c>
      <c r="DF412" s="36">
        <v>1</v>
      </c>
      <c r="DG412" s="36">
        <v>1</v>
      </c>
      <c r="DH412" s="37">
        <f>IF(DB412&gt;0,((DC412*0.125)+(DD412*0.25)+(DE412*0.25)+(DF412*1)+(DG412*1))/DB412,"")</f>
        <v>0.2</v>
      </c>
      <c r="DI412" s="35">
        <v>44805</v>
      </c>
      <c r="DJ412" s="20" t="s">
        <v>228</v>
      </c>
      <c r="DK412" s="20" t="s">
        <v>235</v>
      </c>
      <c r="DL412" s="20" t="s">
        <v>234</v>
      </c>
      <c r="DM412" s="20">
        <v>329</v>
      </c>
      <c r="DN412" s="20">
        <v>2</v>
      </c>
      <c r="DO412" s="20">
        <v>2</v>
      </c>
      <c r="DP412" s="20">
        <v>10</v>
      </c>
      <c r="DQ412" s="20">
        <v>0</v>
      </c>
      <c r="DR412" s="20">
        <v>1</v>
      </c>
      <c r="DS412" s="20">
        <v>1</v>
      </c>
      <c r="DT412" s="20">
        <v>0</v>
      </c>
      <c r="DU412" s="20">
        <v>1</v>
      </c>
      <c r="DV412" s="37" cm="1">
        <f t="array" ref="DV412">IF(AND(DI412:DP412&lt;&gt;""),((DQ412*0.125)+(DR412*0.25)+(DS412*0.25)+(DT412*1)+(DU412*1))/DP412,"")</f>
        <v>0.15</v>
      </c>
      <c r="DW412" s="35">
        <v>45170</v>
      </c>
      <c r="DX412" s="35">
        <v>45176</v>
      </c>
      <c r="DY412" s="20" t="s">
        <v>237</v>
      </c>
      <c r="DZ412" s="35">
        <v>45180</v>
      </c>
      <c r="EA412" s="35" t="s">
        <v>232</v>
      </c>
      <c r="EB412" s="38">
        <v>45184</v>
      </c>
      <c r="EC412" s="35">
        <v>45244</v>
      </c>
      <c r="ED412" s="20" t="s">
        <v>248</v>
      </c>
      <c r="EE412" s="20" t="s">
        <v>247</v>
      </c>
      <c r="EF412" s="20">
        <v>376</v>
      </c>
      <c r="EG412" s="20">
        <v>2</v>
      </c>
      <c r="EH412" s="20">
        <v>2</v>
      </c>
      <c r="EI412" s="20">
        <v>10</v>
      </c>
      <c r="EJ412" s="20">
        <v>0</v>
      </c>
      <c r="EK412" s="20">
        <v>0</v>
      </c>
      <c r="EL412" s="20">
        <v>0</v>
      </c>
      <c r="EM412" s="20">
        <v>0</v>
      </c>
      <c r="EN412" s="20">
        <v>0</v>
      </c>
      <c r="EO412" s="20">
        <v>0</v>
      </c>
      <c r="EP412" s="20">
        <v>0</v>
      </c>
      <c r="EQ412" s="20">
        <v>0</v>
      </c>
      <c r="ER412" s="20">
        <v>1</v>
      </c>
      <c r="ES412" s="34">
        <f>IF(EI412&lt;&gt;"",((EJ412*0.125)+((EK412+EL412+EM412+EN412+EO412)*0.25)+((EP412+EQ412+ER412)*1))/EI412,"")</f>
        <v>0.1</v>
      </c>
      <c r="ET412" s="35">
        <v>45428</v>
      </c>
      <c r="EU412" s="20" t="s">
        <v>248</v>
      </c>
      <c r="EV412" s="20" t="s">
        <v>247</v>
      </c>
      <c r="EW412" s="20">
        <v>391</v>
      </c>
      <c r="EX412" s="20">
        <v>2</v>
      </c>
      <c r="EY412" s="20">
        <v>2</v>
      </c>
      <c r="EZ412" s="28">
        <v>25</v>
      </c>
      <c r="FA412" s="20">
        <v>0</v>
      </c>
      <c r="FB412" s="20">
        <v>0</v>
      </c>
      <c r="FC412" s="20">
        <v>0</v>
      </c>
      <c r="FD412" s="20">
        <v>0</v>
      </c>
      <c r="FE412" s="20">
        <v>0</v>
      </c>
      <c r="FF412" s="20">
        <v>0</v>
      </c>
      <c r="FG412" s="20">
        <v>0</v>
      </c>
      <c r="FH412" s="20">
        <v>0</v>
      </c>
      <c r="FI412" s="20">
        <v>2</v>
      </c>
      <c r="FJ412" s="34">
        <f>IF(EZ412&lt;&gt;"",((FA412*0.125)+((FB412+FC412+FD412+FE412+FF412)*0.25)+((FG412+FH412+FI412)*1))/EZ412,"")</f>
        <v>0.08</v>
      </c>
      <c r="FK412" s="39">
        <v>42.645718000000002</v>
      </c>
      <c r="FL412" s="39">
        <v>-83.408139000000006</v>
      </c>
      <c r="FM412" s="39">
        <v>42.28389257617787</v>
      </c>
      <c r="FN412" s="39">
        <v>43.007543423822135</v>
      </c>
      <c r="FO412" s="39">
        <v>-83.900045874790322</v>
      </c>
      <c r="FP412" s="39">
        <v>-82.916232125209689</v>
      </c>
      <c r="FQ412" s="39">
        <v>41.922067152355737</v>
      </c>
      <c r="FR412" s="39">
        <v>43.369368847644267</v>
      </c>
      <c r="FS412" s="39">
        <v>-84.391952749580653</v>
      </c>
      <c r="FT412" s="39">
        <v>-82.424325250419358</v>
      </c>
      <c r="FU412" s="35">
        <v>45887</v>
      </c>
      <c r="FV412" s="20" t="s">
        <v>248</v>
      </c>
      <c r="FW412" s="20" t="s">
        <v>355</v>
      </c>
      <c r="FX412" s="20">
        <v>214</v>
      </c>
      <c r="FY412" s="20">
        <v>2</v>
      </c>
      <c r="FZ412" s="20">
        <v>2</v>
      </c>
      <c r="GA412" s="20">
        <v>21</v>
      </c>
      <c r="GB412" s="20">
        <v>0</v>
      </c>
      <c r="GC412" s="20">
        <v>0</v>
      </c>
      <c r="GD412" s="20">
        <v>0</v>
      </c>
      <c r="GE412" s="20">
        <v>0</v>
      </c>
      <c r="GF412" s="20">
        <v>0</v>
      </c>
      <c r="GG412" s="20">
        <v>0</v>
      </c>
      <c r="GH412" s="20">
        <v>0</v>
      </c>
      <c r="GI412" s="20">
        <v>0</v>
      </c>
      <c r="GJ412" s="20">
        <v>0</v>
      </c>
      <c r="GK412" s="34">
        <f>IF(GA412&lt;&gt;"",((GB412*0.125)+((GC412+GD412+GE412+GF412+GG412)*0.25)+((GH412+GI412+GJ412)*1))/GA412,"")</f>
        <v>0</v>
      </c>
      <c r="GL412" s="40">
        <v>45882</v>
      </c>
      <c r="GM412" s="40">
        <v>45966</v>
      </c>
      <c r="GN412" s="20" t="s">
        <v>231</v>
      </c>
      <c r="GO412" s="40">
        <v>45966</v>
      </c>
      <c r="GP412" s="20" t="s">
        <v>232</v>
      </c>
      <c r="GQ412" s="35">
        <v>45982</v>
      </c>
      <c r="HH412" s="34" t="str">
        <f>IF(GX412&lt;&gt;"",((GY412*0.125)+((GZ412+HA412+HB412+HC412+HD412)*0.25)+((HE412+HF412+HG412)*1))/GX412,"")</f>
        <v/>
      </c>
    </row>
    <row r="413" spans="1:216" ht="15" customHeight="1" x14ac:dyDescent="0.35">
      <c r="A413" s="11" t="s">
        <v>2733</v>
      </c>
      <c r="B413" s="12" t="s">
        <v>2734</v>
      </c>
      <c r="C413" s="13">
        <v>43009</v>
      </c>
      <c r="D413" s="13"/>
      <c r="E413" s="14" t="s">
        <v>214</v>
      </c>
      <c r="F413" s="15" t="s">
        <v>2735</v>
      </c>
      <c r="G413" s="15" t="s">
        <v>2736</v>
      </c>
      <c r="H413" s="14" t="s">
        <v>2702</v>
      </c>
      <c r="I413" s="16">
        <v>48188</v>
      </c>
      <c r="J413" s="17">
        <v>46161</v>
      </c>
      <c r="K413" s="18">
        <f ca="1">IF(A413&lt;&gt;"",RANDBETWEEN(1,2000)," ")</f>
        <v>452</v>
      </c>
      <c r="L413" s="17" cm="1">
        <f t="array" ref="L413">IF(A413&lt;&gt;"",SUMPRODUCT(($E$2:$E$1303="Active") * (FK413 &gt;= $FM$2:$FM$1303) * (FK413 &lt;= $FN$2:$FN$1303) * (FL413 &gt;= $FO$2:$FO$1303) * (FL413 &lt;= $FP$2:$FP$1303)),"")</f>
        <v>6</v>
      </c>
      <c r="M413" s="17" cm="1">
        <f t="array" ref="M413">IF(A413&lt;&gt;"",SUMPRODUCT(($E$2:$E$1303="Active") * (FK413 &gt;= $FQ$2:$FQ$1303) * (FK413 &lt;= $FR$2:$FR$1303) * (FL413 &gt;= $FS$2:$FS$1303) * (FL413 &lt;= $FT$2:$FT$1303)),"")</f>
        <v>8</v>
      </c>
      <c r="N413" s="14" t="s">
        <v>287</v>
      </c>
      <c r="O413" s="14" t="s">
        <v>219</v>
      </c>
      <c r="P413" s="15" t="s">
        <v>2737</v>
      </c>
      <c r="Q413" s="14" t="s">
        <v>2738</v>
      </c>
      <c r="R413" s="15" t="s">
        <v>2739</v>
      </c>
      <c r="S413" s="14" t="s">
        <v>224</v>
      </c>
      <c r="T413" s="20" t="s">
        <v>224</v>
      </c>
      <c r="U413" s="21"/>
      <c r="V413" s="22"/>
      <c r="W413" s="22"/>
      <c r="X413" s="22"/>
      <c r="Y413" s="22"/>
      <c r="Z413" s="22"/>
      <c r="AA413" s="48">
        <v>2025.2</v>
      </c>
      <c r="AB413" s="43">
        <v>46010.680555555555</v>
      </c>
      <c r="AC413" s="24">
        <v>46023</v>
      </c>
      <c r="AD413" s="25">
        <v>281</v>
      </c>
      <c r="AE413" s="25">
        <v>358</v>
      </c>
      <c r="AF413" s="26">
        <v>378</v>
      </c>
      <c r="AG413" s="20">
        <v>452</v>
      </c>
      <c r="AH413" s="22">
        <v>466</v>
      </c>
      <c r="AI413" s="26">
        <v>667</v>
      </c>
      <c r="AN413" s="27">
        <f>IF(COUNT(DV413,ES413,FJ413,GK413,HH413)&gt;0,AVERAGE(DV413,ES413,FJ413,GK413,HH413),"")</f>
        <v>0</v>
      </c>
      <c r="AO413" s="28">
        <f>IF((E413&lt;&gt;""),COUNTA(AP413:BW413)+COUNTIF(T413,"No"),"")</f>
        <v>0</v>
      </c>
      <c r="AP413" s="29"/>
      <c r="AQ413" s="29"/>
      <c r="AR413" s="29"/>
      <c r="AS413" s="29"/>
      <c r="AT413" s="29"/>
      <c r="AU413" s="29"/>
      <c r="AV413" s="29"/>
      <c r="AW413" s="29"/>
      <c r="AX413" s="29"/>
      <c r="AY413" s="29"/>
      <c r="AZ413" s="29"/>
      <c r="BA413" s="29"/>
      <c r="BB413" s="29"/>
      <c r="BC413" s="29"/>
      <c r="BD413" s="29"/>
      <c r="BE413" s="29"/>
      <c r="BF413" s="29"/>
      <c r="BG413" s="29"/>
      <c r="BH413" s="29"/>
      <c r="BI413" s="29"/>
      <c r="BJ413" s="29"/>
      <c r="BK413" s="29"/>
      <c r="BL413" s="29"/>
      <c r="BM413" s="29"/>
      <c r="BN413" s="29"/>
      <c r="BO413" s="29"/>
      <c r="BP413" s="29"/>
      <c r="BQ413" s="29"/>
      <c r="BR413" s="29"/>
      <c r="BS413" s="29"/>
      <c r="BT413" s="29"/>
      <c r="BU413" s="29"/>
      <c r="BV413" s="29"/>
      <c r="BW413" s="29"/>
      <c r="BX413" s="30">
        <v>43809</v>
      </c>
      <c r="BY413" s="30">
        <v>43811</v>
      </c>
      <c r="BZ413" s="14" t="s">
        <v>226</v>
      </c>
      <c r="CA413" s="30">
        <v>43816</v>
      </c>
      <c r="CB413" s="14" t="s">
        <v>227</v>
      </c>
      <c r="CC413" s="31">
        <v>43796</v>
      </c>
      <c r="CD413" s="32" t="s">
        <v>228</v>
      </c>
      <c r="CE413" s="33" t="s">
        <v>425</v>
      </c>
      <c r="CF413" s="33" t="s">
        <v>325</v>
      </c>
      <c r="CG413" s="29">
        <v>414</v>
      </c>
      <c r="CH413" s="29">
        <v>5</v>
      </c>
      <c r="CI413" s="29">
        <v>5</v>
      </c>
      <c r="CJ413" s="29">
        <v>20</v>
      </c>
      <c r="CK413" s="29">
        <v>2</v>
      </c>
      <c r="CL413" s="29">
        <v>3</v>
      </c>
      <c r="CM413" s="29">
        <v>0</v>
      </c>
      <c r="CN413" s="34">
        <f>IF(CJ413&gt;0,((CK413*0.125)+(CL413*0.25)+(CM413*1))/CJ413,"")</f>
        <v>0.05</v>
      </c>
      <c r="CO413" s="35">
        <v>44802</v>
      </c>
      <c r="CP413" s="35">
        <v>44810</v>
      </c>
      <c r="CQ413" s="20" t="s">
        <v>237</v>
      </c>
      <c r="CR413" s="35">
        <v>44810</v>
      </c>
      <c r="CS413" s="20" t="s">
        <v>232</v>
      </c>
      <c r="CT413" s="35">
        <v>44816</v>
      </c>
      <c r="CU413" s="35">
        <v>44473</v>
      </c>
      <c r="CV413" s="11" t="s">
        <v>228</v>
      </c>
      <c r="CW413" s="20" t="s">
        <v>233</v>
      </c>
      <c r="CX413" s="11" t="s">
        <v>234</v>
      </c>
      <c r="CY413" s="20">
        <v>175</v>
      </c>
      <c r="CZ413" s="36">
        <v>1</v>
      </c>
      <c r="DA413" s="36">
        <v>1</v>
      </c>
      <c r="DB413" s="36">
        <v>5</v>
      </c>
      <c r="DC413" s="36">
        <v>0</v>
      </c>
      <c r="DD413" s="36">
        <v>0</v>
      </c>
      <c r="DE413" s="36">
        <v>0</v>
      </c>
      <c r="DF413" s="36">
        <v>0</v>
      </c>
      <c r="DG413" s="36">
        <v>0</v>
      </c>
      <c r="DH413" s="37">
        <f>IF(DB413&gt;0,((DC413*0.125)+(DD413*0.25)+(DE413*0.25)+(DF413*1)+(DG413*1))/DB413,"")</f>
        <v>0</v>
      </c>
      <c r="DI413" s="35">
        <v>44866</v>
      </c>
      <c r="DJ413" s="20" t="s">
        <v>248</v>
      </c>
      <c r="DK413" s="20" t="s">
        <v>235</v>
      </c>
      <c r="DL413" s="20" t="s">
        <v>234</v>
      </c>
      <c r="DM413" s="20">
        <v>171</v>
      </c>
      <c r="DN413" s="20">
        <v>2</v>
      </c>
      <c r="DO413" s="20">
        <v>2</v>
      </c>
      <c r="DP413" s="20">
        <v>10</v>
      </c>
      <c r="DQ413" s="20">
        <v>0</v>
      </c>
      <c r="DR413" s="20">
        <v>0</v>
      </c>
      <c r="DS413" s="20">
        <v>0</v>
      </c>
      <c r="DT413" s="20">
        <v>0</v>
      </c>
      <c r="DU413" s="20">
        <v>0</v>
      </c>
      <c r="DV413" s="37" cm="1">
        <f t="array" ref="DV413">IF(AND(DI413:DP413&lt;&gt;""),((DQ413*0.125)+(DR413*0.25)+(DS413*0.25)+(DT413*1)+(DU413*1))/DP413,"")</f>
        <v>0</v>
      </c>
      <c r="DW413" s="35">
        <v>45168</v>
      </c>
      <c r="DX413" s="35">
        <v>45175</v>
      </c>
      <c r="DY413" s="20" t="s">
        <v>237</v>
      </c>
      <c r="DZ413" s="35">
        <v>45180</v>
      </c>
      <c r="EA413" s="35" t="s">
        <v>232</v>
      </c>
      <c r="EB413" s="38">
        <v>45184</v>
      </c>
      <c r="EC413" s="35">
        <v>45265</v>
      </c>
      <c r="ED413" s="20" t="s">
        <v>228</v>
      </c>
      <c r="EE413" s="20" t="s">
        <v>247</v>
      </c>
      <c r="EF413" s="20">
        <v>184</v>
      </c>
      <c r="EG413" s="20">
        <v>1</v>
      </c>
      <c r="EH413" s="20">
        <v>1</v>
      </c>
      <c r="EI413" s="20">
        <v>5</v>
      </c>
      <c r="EJ413" s="20">
        <v>0</v>
      </c>
      <c r="EK413" s="20">
        <v>0</v>
      </c>
      <c r="EL413" s="20">
        <v>0</v>
      </c>
      <c r="EM413" s="20">
        <v>0</v>
      </c>
      <c r="EN413" s="20">
        <v>0</v>
      </c>
      <c r="EO413" s="20">
        <v>0</v>
      </c>
      <c r="EP413" s="20">
        <v>0</v>
      </c>
      <c r="EQ413" s="20">
        <v>0</v>
      </c>
      <c r="ER413" s="20">
        <v>0</v>
      </c>
      <c r="ES413" s="34">
        <f>IF(EI413&lt;&gt;"",((EJ413*0.125)+((EK413+EL413+EM413+EN413+EO413)*0.25)+((EP413+EQ413+ER413)*1))/EI413,"")</f>
        <v>0</v>
      </c>
      <c r="ET413" s="35">
        <v>45607</v>
      </c>
      <c r="EU413" s="20" t="s">
        <v>248</v>
      </c>
      <c r="EV413" s="20" t="s">
        <v>234</v>
      </c>
      <c r="EW413" s="20">
        <v>244</v>
      </c>
      <c r="EX413" s="20">
        <v>1</v>
      </c>
      <c r="EY413" s="20">
        <v>1</v>
      </c>
      <c r="EZ413" s="20">
        <v>20</v>
      </c>
      <c r="FA413" s="20">
        <v>0</v>
      </c>
      <c r="FB413" s="20">
        <v>0</v>
      </c>
      <c r="FC413" s="20">
        <v>0</v>
      </c>
      <c r="FD413" s="20">
        <v>0</v>
      </c>
      <c r="FE413" s="20">
        <v>0</v>
      </c>
      <c r="FF413" s="20">
        <v>0</v>
      </c>
      <c r="FG413" s="20">
        <v>0</v>
      </c>
      <c r="FH413" s="20">
        <v>0</v>
      </c>
      <c r="FI413" s="20">
        <v>0</v>
      </c>
      <c r="FJ413" s="34">
        <f>IF(EZ413&lt;&gt;"",((FA413*0.125)+((FB413+FC413+FD413+FE413+FF413)*0.25)+((FG413+FH413+FI413)*1))/EZ413,"")</f>
        <v>0</v>
      </c>
      <c r="FK413" s="39">
        <v>42.285697999999996</v>
      </c>
      <c r="FL413" s="39">
        <v>-83.486002999999997</v>
      </c>
      <c r="FM413" s="39">
        <v>41.923872576177864</v>
      </c>
      <c r="FN413" s="39">
        <v>42.647523423822129</v>
      </c>
      <c r="FO413" s="39">
        <v>-83.975089077313797</v>
      </c>
      <c r="FP413" s="39">
        <v>-82.996916922686196</v>
      </c>
      <c r="FQ413" s="39">
        <v>41.562047152355731</v>
      </c>
      <c r="FR413" s="39">
        <v>43.009348847644262</v>
      </c>
      <c r="FS413" s="39">
        <v>-84.464175154627597</v>
      </c>
      <c r="FT413" s="39">
        <v>-82.507830845372396</v>
      </c>
      <c r="FU413" s="35">
        <v>45730</v>
      </c>
      <c r="FV413" s="20" t="s">
        <v>248</v>
      </c>
      <c r="FW413" s="20" t="s">
        <v>247</v>
      </c>
      <c r="FX413" s="20">
        <v>221</v>
      </c>
      <c r="FY413" s="20">
        <v>1</v>
      </c>
      <c r="FZ413" s="20">
        <v>1</v>
      </c>
      <c r="GA413" s="20">
        <v>17</v>
      </c>
      <c r="GB413" s="20">
        <v>0</v>
      </c>
      <c r="GC413" s="20">
        <v>0</v>
      </c>
      <c r="GD413" s="20">
        <v>0</v>
      </c>
      <c r="GE413" s="20">
        <v>0</v>
      </c>
      <c r="GF413" s="20">
        <v>0</v>
      </c>
      <c r="GG413" s="20">
        <v>0</v>
      </c>
      <c r="GH413" s="20">
        <v>0</v>
      </c>
      <c r="GI413" s="20">
        <v>0</v>
      </c>
      <c r="GJ413" s="20">
        <v>0</v>
      </c>
      <c r="GK413" s="34">
        <f>IF(GA413&lt;&gt;"",((GB413*0.125)+((GC413+GD413+GE413+GF413+GG413)*0.25)+((GH413+GI413+GJ413)*1))/GA413,"")</f>
        <v>0</v>
      </c>
      <c r="GL413" s="40">
        <v>45974</v>
      </c>
      <c r="GM413" s="40">
        <v>45995</v>
      </c>
      <c r="GN413" s="20" t="s">
        <v>237</v>
      </c>
      <c r="GO413" s="35">
        <v>45995</v>
      </c>
      <c r="GP413" s="20" t="s">
        <v>232</v>
      </c>
      <c r="GQ413" s="35">
        <v>46038</v>
      </c>
      <c r="HH413" s="34" t="str">
        <f>IF(GX413&lt;&gt;"",((GY413*0.125)+((GZ413+HA413+HB413+HC413+HD413)*0.25)+((HE413+HF413+HG413)*1))/GX413,"")</f>
        <v/>
      </c>
    </row>
    <row r="414" spans="1:216" ht="15" customHeight="1" x14ac:dyDescent="0.35">
      <c r="A414" s="11" t="s">
        <v>2740</v>
      </c>
      <c r="B414" s="12" t="s">
        <v>2741</v>
      </c>
      <c r="C414" s="13">
        <v>43009</v>
      </c>
      <c r="D414" s="13"/>
      <c r="E414" s="14" t="s">
        <v>214</v>
      </c>
      <c r="F414" s="15" t="s">
        <v>2742</v>
      </c>
      <c r="G414" s="15" t="s">
        <v>2743</v>
      </c>
      <c r="H414" s="14" t="s">
        <v>2702</v>
      </c>
      <c r="I414" s="16">
        <v>49104</v>
      </c>
      <c r="J414" s="17">
        <v>380</v>
      </c>
      <c r="K414" s="18">
        <f ca="1">IF(A414&lt;&gt;"",RANDBETWEEN(1,2000)," ")</f>
        <v>199</v>
      </c>
      <c r="L414" s="17" cm="1">
        <f t="array" ref="L414">IF(A414&lt;&gt;"",SUMPRODUCT(($E$2:$E$1303="Active") * (FK414 &gt;= $FM$2:$FM$1303) * (FK414 &lt;= $FN$2:$FN$1303) * (FL414 &gt;= $FO$2:$FO$1303) * (FL414 &lt;= $FP$2:$FP$1303)),"")</f>
        <v>1</v>
      </c>
      <c r="M414" s="17" cm="1">
        <f t="array" ref="M414">IF(A414&lt;&gt;"",SUMPRODUCT(($E$2:$E$1303="Active") * (FK414 &gt;= $FQ$2:$FQ$1303) * (FK414 &lt;= $FR$2:$FR$1303) * (FL414 &gt;= $FS$2:$FS$1303) * (FL414 &lt;= $FT$2:$FT$1303)),"")</f>
        <v>3</v>
      </c>
      <c r="N414" s="14" t="s">
        <v>218</v>
      </c>
      <c r="O414" s="14" t="s">
        <v>219</v>
      </c>
      <c r="P414" s="15" t="s">
        <v>2744</v>
      </c>
      <c r="Q414" s="14" t="s">
        <v>2745</v>
      </c>
      <c r="R414" s="15" t="s">
        <v>2746</v>
      </c>
      <c r="S414" s="14" t="s">
        <v>223</v>
      </c>
      <c r="T414" s="20" t="s">
        <v>224</v>
      </c>
      <c r="U414" s="21"/>
      <c r="V414" s="22"/>
      <c r="W414" s="22"/>
      <c r="X414" s="22"/>
      <c r="Y414" s="22"/>
      <c r="Z414" s="22"/>
      <c r="AA414" s="22" t="s">
        <v>363</v>
      </c>
      <c r="AB414" s="43">
        <v>46017.375</v>
      </c>
      <c r="AC414" s="63">
        <v>45931</v>
      </c>
      <c r="AD414" s="25">
        <v>151</v>
      </c>
      <c r="AE414" s="25">
        <v>162</v>
      </c>
      <c r="AF414" s="26">
        <v>288</v>
      </c>
      <c r="AG414" s="20">
        <v>350</v>
      </c>
      <c r="AH414" s="22">
        <v>407</v>
      </c>
      <c r="AI414" s="26">
        <v>316</v>
      </c>
      <c r="AN414" s="27">
        <f>IF(COUNT(DV414,ES414,FJ414,GK414,HH414)&gt;0,AVERAGE(DV414,ES414,FJ414,GK414,HH414),"")</f>
        <v>5.0909090909090918E-2</v>
      </c>
      <c r="AO414" s="28">
        <f>IF((E414&lt;&gt;""),COUNTA(AP414:BW414)+COUNTIF(T414,"No"),"")</f>
        <v>0</v>
      </c>
      <c r="AP414" s="29"/>
      <c r="AQ414" s="29"/>
      <c r="AR414" s="29"/>
      <c r="AS414" s="29"/>
      <c r="AT414" s="29"/>
      <c r="AU414" s="29"/>
      <c r="AV414" s="29"/>
      <c r="AW414" s="29"/>
      <c r="AX414" s="29"/>
      <c r="AY414" s="29"/>
      <c r="AZ414" s="29"/>
      <c r="BA414" s="29"/>
      <c r="BB414" s="29"/>
      <c r="BC414" s="29"/>
      <c r="BD414" s="29"/>
      <c r="BE414" s="29"/>
      <c r="BF414" s="29"/>
      <c r="BG414" s="29"/>
      <c r="BH414" s="29"/>
      <c r="BI414" s="29"/>
      <c r="BJ414" s="29"/>
      <c r="BK414" s="29"/>
      <c r="BL414" s="29"/>
      <c r="BM414" s="29"/>
      <c r="BN414" s="29"/>
      <c r="BO414" s="29"/>
      <c r="BP414" s="29"/>
      <c r="BQ414" s="29"/>
      <c r="BR414" s="29"/>
      <c r="BS414" s="29"/>
      <c r="BT414" s="29"/>
      <c r="BU414" s="29"/>
      <c r="BV414" s="29"/>
      <c r="BW414" s="29"/>
      <c r="BX414" s="30">
        <v>43803</v>
      </c>
      <c r="BY414" s="30">
        <v>43811</v>
      </c>
      <c r="BZ414" s="14" t="s">
        <v>228</v>
      </c>
      <c r="CA414" s="30">
        <v>43897</v>
      </c>
      <c r="CB414" s="14" t="s">
        <v>227</v>
      </c>
      <c r="CC414" s="31">
        <v>43808</v>
      </c>
      <c r="CD414" s="32" t="s">
        <v>226</v>
      </c>
      <c r="CE414" s="33" t="s">
        <v>425</v>
      </c>
      <c r="CF414" s="33" t="s">
        <v>325</v>
      </c>
      <c r="CG414" s="29">
        <v>60</v>
      </c>
      <c r="CH414" s="29">
        <v>2</v>
      </c>
      <c r="CI414" s="29">
        <v>2</v>
      </c>
      <c r="CJ414" s="29">
        <v>9</v>
      </c>
      <c r="CK414" s="29">
        <v>0</v>
      </c>
      <c r="CL414" s="29">
        <v>0</v>
      </c>
      <c r="CM414" s="29">
        <v>0</v>
      </c>
      <c r="CN414" s="34">
        <f>IF(CJ414&gt;0,((CK414*0.125)+(CL414*0.25)+(CM414*1))/CJ414,"")</f>
        <v>0</v>
      </c>
      <c r="CO414" s="35">
        <v>44803</v>
      </c>
      <c r="CP414" s="35">
        <v>44810</v>
      </c>
      <c r="CQ414" s="20" t="s">
        <v>237</v>
      </c>
      <c r="CR414" s="35">
        <v>44810</v>
      </c>
      <c r="CS414" s="20" t="s">
        <v>232</v>
      </c>
      <c r="CT414" s="35">
        <v>44816</v>
      </c>
      <c r="CU414" s="35">
        <v>44487</v>
      </c>
      <c r="CV414" s="11" t="s">
        <v>228</v>
      </c>
      <c r="CW414" s="20" t="s">
        <v>233</v>
      </c>
      <c r="CX414" s="11" t="s">
        <v>234</v>
      </c>
      <c r="CY414" s="20">
        <v>103</v>
      </c>
      <c r="CZ414" s="36">
        <v>2</v>
      </c>
      <c r="DA414" s="36">
        <v>2</v>
      </c>
      <c r="DB414" s="36">
        <v>10</v>
      </c>
      <c r="DC414" s="36">
        <v>0</v>
      </c>
      <c r="DD414" s="36">
        <v>0</v>
      </c>
      <c r="DE414" s="36">
        <v>0</v>
      </c>
      <c r="DF414" s="36">
        <v>0</v>
      </c>
      <c r="DG414" s="36">
        <v>0</v>
      </c>
      <c r="DH414" s="37">
        <f>IF(DB414&gt;0,((DC414*0.125)+(DD414*0.25)+(DE414*0.25)+(DF414*1)+(DG414*1))/DB414,"")</f>
        <v>0</v>
      </c>
      <c r="DI414" s="35">
        <v>44866</v>
      </c>
      <c r="DJ414" s="20" t="s">
        <v>228</v>
      </c>
      <c r="DK414" s="20" t="s">
        <v>235</v>
      </c>
      <c r="DL414" s="20" t="s">
        <v>234</v>
      </c>
      <c r="DM414" s="20">
        <v>119</v>
      </c>
      <c r="DN414" s="20">
        <v>3</v>
      </c>
      <c r="DO414" s="20">
        <v>3</v>
      </c>
      <c r="DP414" s="20">
        <v>11</v>
      </c>
      <c r="DQ414" s="20">
        <v>0</v>
      </c>
      <c r="DR414" s="20">
        <v>1</v>
      </c>
      <c r="DS414" s="20">
        <v>0</v>
      </c>
      <c r="DT414" s="20">
        <v>0</v>
      </c>
      <c r="DU414" s="20">
        <v>2</v>
      </c>
      <c r="DV414" s="37" cm="1">
        <f t="array" ref="DV414">IF(AND(DI414:DP414&lt;&gt;""),((DQ414*0.125)+(DR414*0.25)+(DS414*0.25)+(DT414*1)+(DU414*1))/DP414,"")</f>
        <v>0.20454545454545456</v>
      </c>
      <c r="DW414" s="35">
        <v>45168</v>
      </c>
      <c r="DX414" s="35">
        <v>45175</v>
      </c>
      <c r="DY414" s="20" t="s">
        <v>237</v>
      </c>
      <c r="DZ414" s="35">
        <v>45180</v>
      </c>
      <c r="EA414" s="35" t="s">
        <v>232</v>
      </c>
      <c r="EB414" s="38">
        <v>45184</v>
      </c>
      <c r="EC414" s="35">
        <v>45232</v>
      </c>
      <c r="ED414" s="20" t="s">
        <v>248</v>
      </c>
      <c r="EE414" s="20" t="s">
        <v>247</v>
      </c>
      <c r="EF414" s="20">
        <v>169</v>
      </c>
      <c r="EG414" s="20">
        <v>1</v>
      </c>
      <c r="EH414" s="20">
        <v>1</v>
      </c>
      <c r="EI414" s="20">
        <v>5</v>
      </c>
      <c r="EJ414" s="20">
        <v>0</v>
      </c>
      <c r="EK414" s="20">
        <v>0</v>
      </c>
      <c r="EL414" s="20">
        <v>0</v>
      </c>
      <c r="EM414" s="20">
        <v>1</v>
      </c>
      <c r="EN414" s="20">
        <v>0</v>
      </c>
      <c r="EO414" s="20">
        <v>0</v>
      </c>
      <c r="EP414" s="20">
        <v>0</v>
      </c>
      <c r="EQ414" s="20">
        <v>0</v>
      </c>
      <c r="ER414" s="20">
        <v>0</v>
      </c>
      <c r="ES414" s="34">
        <f>IF(EI414&lt;&gt;"",((EJ414*0.125)+((EK414+EL414+EM414+EN414+EO414)*0.25)+((EP414+EQ414+ER414)*1))/EI414,"")</f>
        <v>0.05</v>
      </c>
      <c r="ET414" s="35">
        <v>45461</v>
      </c>
      <c r="EU414" s="20" t="s">
        <v>248</v>
      </c>
      <c r="EV414" s="20" t="s">
        <v>247</v>
      </c>
      <c r="EW414" s="20">
        <v>137</v>
      </c>
      <c r="EX414" s="20">
        <v>1</v>
      </c>
      <c r="EY414" s="20">
        <v>1</v>
      </c>
      <c r="EZ414" s="20">
        <v>11</v>
      </c>
      <c r="FA414" s="20">
        <v>0</v>
      </c>
      <c r="FB414" s="20">
        <v>0</v>
      </c>
      <c r="FC414" s="20">
        <v>0</v>
      </c>
      <c r="FD414" s="20">
        <v>0</v>
      </c>
      <c r="FE414" s="20">
        <v>0</v>
      </c>
      <c r="FF414" s="20">
        <v>0</v>
      </c>
      <c r="FG414" s="20">
        <v>0</v>
      </c>
      <c r="FH414" s="20">
        <v>0</v>
      </c>
      <c r="FI414" s="20">
        <v>0</v>
      </c>
      <c r="FJ414" s="34">
        <f>IF(EZ414&lt;&gt;"",((FA414*0.125)+((FB414+FC414+FD414+FE414+FF414)*0.25)+((FG414+FH414+FI414)*1))/EZ414,"")</f>
        <v>0</v>
      </c>
      <c r="FK414" s="39">
        <v>41.962556999999997</v>
      </c>
      <c r="FL414" s="39">
        <v>-86.359151999999995</v>
      </c>
      <c r="FM414" s="39">
        <v>41.600731576177864</v>
      </c>
      <c r="FN414" s="39">
        <v>42.324382423822129</v>
      </c>
      <c r="FO414" s="39">
        <v>-86.845749913986992</v>
      </c>
      <c r="FP414" s="39">
        <v>-85.872554086012997</v>
      </c>
      <c r="FQ414" s="39">
        <v>41.238906152355732</v>
      </c>
      <c r="FR414" s="39">
        <v>42.686207847644262</v>
      </c>
      <c r="FS414" s="39">
        <v>-87.332347827974004</v>
      </c>
      <c r="FT414" s="39">
        <v>-85.385956172025985</v>
      </c>
      <c r="FU414" s="35">
        <v>45839</v>
      </c>
      <c r="FV414" s="20" t="s">
        <v>248</v>
      </c>
      <c r="FW414" s="20" t="s">
        <v>355</v>
      </c>
      <c r="FX414" s="20">
        <v>147</v>
      </c>
      <c r="FY414" s="20">
        <v>1</v>
      </c>
      <c r="FZ414" s="20">
        <v>1</v>
      </c>
      <c r="GA414" s="20">
        <v>10</v>
      </c>
      <c r="GB414" s="20">
        <v>0</v>
      </c>
      <c r="GC414" s="20">
        <v>0</v>
      </c>
      <c r="GD414" s="20">
        <v>0</v>
      </c>
      <c r="GE414" s="20">
        <v>0</v>
      </c>
      <c r="GF414" s="20">
        <v>0</v>
      </c>
      <c r="GG414" s="20">
        <v>0</v>
      </c>
      <c r="GH414" s="20">
        <v>0</v>
      </c>
      <c r="GI414" s="20">
        <v>0</v>
      </c>
      <c r="GJ414" s="20">
        <v>0</v>
      </c>
      <c r="GK414" s="34">
        <f>IF(GA414&lt;&gt;"",((GB414*0.125)+((GC414+GD414+GE414+GF414+GG414)*0.25)+((GH414+GI414+GJ414)*1))/GA414,"")</f>
        <v>0</v>
      </c>
      <c r="GP414" s="20" t="s">
        <v>232</v>
      </c>
      <c r="GR414" s="35">
        <v>46057</v>
      </c>
      <c r="GS414" s="20" t="s">
        <v>248</v>
      </c>
      <c r="GT414" s="20" t="s">
        <v>247</v>
      </c>
      <c r="GU414" s="20">
        <v>705</v>
      </c>
      <c r="GV414" s="20">
        <v>1</v>
      </c>
      <c r="GW414" s="20">
        <v>1</v>
      </c>
      <c r="GX414" s="20">
        <v>25</v>
      </c>
      <c r="GY414" s="20">
        <v>0</v>
      </c>
      <c r="GZ414" s="20">
        <v>0</v>
      </c>
      <c r="HA414" s="20">
        <v>0</v>
      </c>
      <c r="HB414" s="20">
        <v>0</v>
      </c>
      <c r="HC414" s="20">
        <v>0</v>
      </c>
      <c r="HD414" s="20">
        <v>0</v>
      </c>
      <c r="HE414" s="20">
        <v>0</v>
      </c>
      <c r="HF414" s="20">
        <v>0</v>
      </c>
      <c r="HG414" s="20">
        <v>0</v>
      </c>
      <c r="HH414" s="41">
        <f>IF(GX414&lt;&gt;"",((GY414*0.125)+((GZ414+HA414+HB414+HC414+HD414)*0.25)+((HE414+HF414+HG414)*1))/GX414,"")</f>
        <v>0</v>
      </c>
    </row>
    <row r="415" spans="1:216" ht="15" customHeight="1" x14ac:dyDescent="0.35">
      <c r="A415" s="11" t="s">
        <v>2747</v>
      </c>
      <c r="B415" s="12" t="s">
        <v>2748</v>
      </c>
      <c r="C415" s="43">
        <v>45217</v>
      </c>
      <c r="D415" s="13">
        <v>45609</v>
      </c>
      <c r="E415" s="11" t="s">
        <v>214</v>
      </c>
      <c r="F415" s="19" t="s">
        <v>2749</v>
      </c>
      <c r="G415" s="19" t="s">
        <v>2750</v>
      </c>
      <c r="H415" s="11" t="s">
        <v>2702</v>
      </c>
      <c r="I415" s="42">
        <v>48750</v>
      </c>
      <c r="J415" s="17">
        <v>8978</v>
      </c>
      <c r="K415" s="18">
        <f ca="1">IF(A415&lt;&gt;"",RANDBETWEEN(1,2000)," ")</f>
        <v>885</v>
      </c>
      <c r="L415" s="17" cm="1">
        <f t="array" ref="L415">IF(A415&lt;&gt;"",SUMPRODUCT(($E$2:$E$1303="Active") * (FK415 &gt;= $FM$2:$FM$1303) * (FK415 &lt;= $FN$2:$FN$1303) * (FL415 &gt;= $FO$2:$FO$1303) * (FL415 &lt;= $FP$2:$FP$1303)),"")</f>
        <v>1</v>
      </c>
      <c r="M415" s="17" cm="1">
        <f t="array" ref="M415">IF(A415&lt;&gt;"",SUMPRODUCT(($E$2:$E$1303="Active") * (FK415 &gt;= $FQ$2:$FQ$1303) * (FK415 &lt;= $FR$2:$FR$1303) * (FL415 &gt;= $FS$2:$FS$1303) * (FL415 &lt;= $FT$2:$FT$1303)),"")</f>
        <v>1</v>
      </c>
      <c r="N415" s="14" t="s">
        <v>287</v>
      </c>
      <c r="O415" s="14" t="s">
        <v>219</v>
      </c>
      <c r="P415" s="19" t="s">
        <v>2751</v>
      </c>
      <c r="Q415" s="11" t="s">
        <v>2752</v>
      </c>
      <c r="R415" s="19" t="s">
        <v>2753</v>
      </c>
      <c r="S415" s="11" t="s">
        <v>224</v>
      </c>
      <c r="T415" s="20" t="s">
        <v>224</v>
      </c>
      <c r="AA415" s="22" t="s">
        <v>363</v>
      </c>
      <c r="AB415" s="43">
        <v>45930.395833333328</v>
      </c>
      <c r="AC415" s="63">
        <v>45931</v>
      </c>
      <c r="AF415" s="26"/>
      <c r="AG415" s="20">
        <v>213</v>
      </c>
      <c r="AH415" s="22">
        <v>184</v>
      </c>
      <c r="AI415" s="26">
        <v>157</v>
      </c>
      <c r="AN415" s="27">
        <f>IF(COUNT(DV415,ES415,FJ415,GK415,HH415)&gt;0,AVERAGE(DV415,ES415,FJ415,GK415,HH415),"")</f>
        <v>8.3333333333333329E-2</v>
      </c>
      <c r="AO415" s="28">
        <f>IF((E415&lt;&gt;""),COUNTA(AP415:BW415)+COUNTIF(T415,"No"),"")</f>
        <v>0</v>
      </c>
      <c r="CT415" s="35" t="s">
        <v>323</v>
      </c>
      <c r="DW415" s="35">
        <v>45169</v>
      </c>
      <c r="DX415" s="35">
        <v>45175</v>
      </c>
      <c r="DY415" s="20" t="s">
        <v>237</v>
      </c>
      <c r="DZ415" s="35">
        <v>45180</v>
      </c>
      <c r="EA415" s="35" t="s">
        <v>232</v>
      </c>
      <c r="EB415" s="40">
        <v>45184</v>
      </c>
      <c r="EC415" s="35">
        <v>45257</v>
      </c>
      <c r="ED415" s="20" t="s">
        <v>248</v>
      </c>
      <c r="EE415" s="20" t="s">
        <v>247</v>
      </c>
      <c r="EF415" s="20">
        <v>65</v>
      </c>
      <c r="EG415" s="20">
        <v>3</v>
      </c>
      <c r="EH415" s="20">
        <v>3</v>
      </c>
      <c r="EI415" s="20">
        <v>12</v>
      </c>
      <c r="EJ415" s="20">
        <v>0</v>
      </c>
      <c r="EK415" s="20">
        <v>0</v>
      </c>
      <c r="EL415" s="20">
        <v>0</v>
      </c>
      <c r="EM415" s="20">
        <v>0</v>
      </c>
      <c r="EN415" s="20">
        <v>0</v>
      </c>
      <c r="EO415" s="20">
        <v>0</v>
      </c>
      <c r="EP415" s="20">
        <v>0</v>
      </c>
      <c r="EQ415" s="20">
        <v>0</v>
      </c>
      <c r="ER415" s="20">
        <v>0</v>
      </c>
      <c r="ES415" s="34">
        <f>IF(EI415&lt;&gt;"",((EJ415*0.125)+((EK415+EL415+EM415+EN415+EO415)*0.25)+((EP415+EQ415+ER415)*1))/EI415,"")</f>
        <v>0</v>
      </c>
      <c r="ET415" s="35">
        <v>45601</v>
      </c>
      <c r="EU415" s="20" t="s">
        <v>248</v>
      </c>
      <c r="EV415" s="20" t="s">
        <v>234</v>
      </c>
      <c r="EW415" s="20">
        <v>101</v>
      </c>
      <c r="EX415" s="20">
        <v>2</v>
      </c>
      <c r="EY415" s="20">
        <v>2</v>
      </c>
      <c r="EZ415" s="20">
        <v>8</v>
      </c>
      <c r="FA415" s="20">
        <v>0</v>
      </c>
      <c r="FB415" s="20">
        <v>0</v>
      </c>
      <c r="FC415" s="20">
        <v>0</v>
      </c>
      <c r="FD415" s="20">
        <v>0</v>
      </c>
      <c r="FE415" s="20">
        <v>0</v>
      </c>
      <c r="FF415" s="20">
        <v>0</v>
      </c>
      <c r="FG415" s="20">
        <v>0</v>
      </c>
      <c r="FH415" s="20">
        <v>1</v>
      </c>
      <c r="FI415" s="20">
        <v>1</v>
      </c>
      <c r="FJ415" s="46">
        <f>IF(EZ415&lt;&gt;"",((FA415*0.125)+((FB415+FC415+FD415+FE415+FF415)*0.25)+((FG415+FH415+FI415)*1))/EZ415,"")</f>
        <v>0.25</v>
      </c>
      <c r="FK415" s="39">
        <v>44.434812000000001</v>
      </c>
      <c r="FL415" s="39">
        <v>-83.506005999999999</v>
      </c>
      <c r="FM415" s="39">
        <v>44.072986576177868</v>
      </c>
      <c r="FN415" s="39">
        <v>44.796637423822133</v>
      </c>
      <c r="FO415" s="39">
        <v>-84.012730626083169</v>
      </c>
      <c r="FP415" s="39">
        <v>-82.99928137391683</v>
      </c>
      <c r="FQ415" s="39">
        <v>43.711161152355736</v>
      </c>
      <c r="FR415" s="39">
        <v>45.158462847644266</v>
      </c>
      <c r="FS415" s="39">
        <v>-84.519455252166338</v>
      </c>
      <c r="FT415" s="39">
        <v>-82.49255674783366</v>
      </c>
      <c r="FU415" s="35">
        <v>45908</v>
      </c>
      <c r="FV415" s="20" t="s">
        <v>248</v>
      </c>
      <c r="FW415" s="20" t="s">
        <v>295</v>
      </c>
      <c r="FX415" s="20">
        <v>109</v>
      </c>
      <c r="FY415" s="20">
        <v>2</v>
      </c>
      <c r="FZ415" s="20">
        <v>2</v>
      </c>
      <c r="GA415" s="20">
        <v>7</v>
      </c>
      <c r="GB415" s="20">
        <v>0</v>
      </c>
      <c r="GC415" s="20">
        <v>0</v>
      </c>
      <c r="GD415" s="20">
        <v>0</v>
      </c>
      <c r="GE415" s="20">
        <v>0</v>
      </c>
      <c r="GF415" s="20">
        <v>0</v>
      </c>
      <c r="GG415" s="20">
        <v>0</v>
      </c>
      <c r="GH415" s="20">
        <v>0</v>
      </c>
      <c r="GI415" s="20">
        <v>0</v>
      </c>
      <c r="GJ415" s="20">
        <v>0</v>
      </c>
      <c r="GK415" s="34">
        <f>IF(GA415&lt;&gt;"",((GB415*0.125)+((GC415+GD415+GE415+GF415+GG415)*0.25)+((GH415+GI415+GJ415)*1))/GA415,"")</f>
        <v>0</v>
      </c>
      <c r="GP415" s="20" t="s">
        <v>232</v>
      </c>
      <c r="HH415" s="34" t="str">
        <f>IF(GX415&lt;&gt;"",((GY415*0.125)+((GZ415+HA415+HB415+HC415+HD415)*0.25)+((HE415+HF415+HG415)*1))/GX415,"")</f>
        <v/>
      </c>
    </row>
    <row r="416" spans="1:216" ht="15" customHeight="1" x14ac:dyDescent="0.35">
      <c r="A416" s="11" t="s">
        <v>2754</v>
      </c>
      <c r="B416" s="12" t="s">
        <v>2755</v>
      </c>
      <c r="C416" s="43">
        <v>44991</v>
      </c>
      <c r="D416" s="13">
        <v>46059</v>
      </c>
      <c r="E416" s="11" t="s">
        <v>214</v>
      </c>
      <c r="F416" s="19" t="s">
        <v>2756</v>
      </c>
      <c r="G416" s="19" t="s">
        <v>2757</v>
      </c>
      <c r="H416" s="11" t="s">
        <v>2702</v>
      </c>
      <c r="I416" s="42">
        <v>48859</v>
      </c>
      <c r="J416" s="17">
        <v>2424</v>
      </c>
      <c r="K416" s="18">
        <f ca="1">IF(A416&lt;&gt;"",RANDBETWEEN(1,2000)," ")</f>
        <v>1466</v>
      </c>
      <c r="L416" s="17" cm="1">
        <f t="array" ref="L416">IF(A416&lt;&gt;"",SUMPRODUCT(($E$2:$E$1303="Active") * (FK416 &gt;= $FM$2:$FM$1303) * (FK416 &lt;= $FN$2:$FN$1303) * (FL416 &gt;= $FO$2:$FO$1303) * (FL416 &lt;= $FP$2:$FP$1303)),"")</f>
        <v>1</v>
      </c>
      <c r="M416" s="17" cm="1">
        <f t="array" ref="M416">IF(A416&lt;&gt;"",SUMPRODUCT(($E$2:$E$1303="Active") * (FK416 &gt;= $FQ$2:$FQ$1303) * (FK416 &lt;= $FR$2:$FR$1303) * (FL416 &gt;= $FS$2:$FS$1303) * (FL416 &lt;= $FT$2:$FT$1303)),"")</f>
        <v>3</v>
      </c>
      <c r="N416" s="11" t="s">
        <v>218</v>
      </c>
      <c r="O416" s="11" t="s">
        <v>242</v>
      </c>
      <c r="P416" s="19" t="s">
        <v>2758</v>
      </c>
      <c r="Q416" s="11" t="s">
        <v>2759</v>
      </c>
      <c r="R416" s="19" t="s">
        <v>2760</v>
      </c>
      <c r="S416" s="11" t="s">
        <v>223</v>
      </c>
      <c r="T416" s="20" t="s">
        <v>224</v>
      </c>
      <c r="AA416" s="22" t="s">
        <v>363</v>
      </c>
      <c r="AB416" s="43">
        <v>46009.375</v>
      </c>
      <c r="AC416" s="63">
        <v>45931</v>
      </c>
      <c r="AF416" s="26"/>
      <c r="AG416" s="20">
        <v>181</v>
      </c>
      <c r="AH416" s="22">
        <v>160</v>
      </c>
      <c r="AI416" s="26">
        <v>186</v>
      </c>
      <c r="AN416" s="27">
        <f>IF(COUNT(DV416,ES416,FJ416,GK416,HH416)&gt;0,AVERAGE(DV416,ES416,FJ416,GK416,HH416),"")</f>
        <v>2.0833333333333332E-2</v>
      </c>
      <c r="AO416" s="28">
        <f>IF((E416&lt;&gt;""),COUNTA(AP416:BW416)+COUNTIF(T416,"No"),"")</f>
        <v>0</v>
      </c>
      <c r="DW416" s="35">
        <v>45169</v>
      </c>
      <c r="DX416" s="35">
        <v>45175</v>
      </c>
      <c r="DY416" s="20" t="s">
        <v>237</v>
      </c>
      <c r="DZ416" s="35">
        <v>45180</v>
      </c>
      <c r="EA416" s="35" t="s">
        <v>232</v>
      </c>
      <c r="EB416" s="40">
        <v>45184</v>
      </c>
      <c r="EJ416" s="20"/>
      <c r="EK416" s="20"/>
      <c r="EL416" s="20"/>
      <c r="EM416" s="20"/>
      <c r="EN416" s="20"/>
      <c r="EO416" s="20"/>
      <c r="EP416" s="20"/>
      <c r="EQ416" s="20"/>
      <c r="ER416" s="20"/>
      <c r="ES416" s="34" t="str">
        <f>IF(EI416&lt;&gt;"",((EJ416*0.125)+((EK416+EL416+EM416+EN416+EO416)*0.25)+((EP416+EQ416+ER416)*1))/EI416,"")</f>
        <v/>
      </c>
      <c r="ET416" s="35">
        <v>45628</v>
      </c>
      <c r="EU416" s="20" t="s">
        <v>228</v>
      </c>
      <c r="EV416" s="20" t="s">
        <v>234</v>
      </c>
      <c r="EW416" s="20">
        <v>94</v>
      </c>
      <c r="EX416" s="20">
        <v>2</v>
      </c>
      <c r="EY416" s="20">
        <v>2</v>
      </c>
      <c r="EZ416" s="20">
        <v>8</v>
      </c>
      <c r="FA416" s="20">
        <v>0</v>
      </c>
      <c r="FB416" s="20">
        <v>0</v>
      </c>
      <c r="FC416" s="20">
        <v>0</v>
      </c>
      <c r="FD416" s="20">
        <v>0</v>
      </c>
      <c r="FE416" s="20">
        <v>0</v>
      </c>
      <c r="FF416" s="20">
        <v>0</v>
      </c>
      <c r="FG416" s="20">
        <v>0</v>
      </c>
      <c r="FH416" s="20">
        <v>0</v>
      </c>
      <c r="FI416" s="20">
        <v>0</v>
      </c>
      <c r="FJ416" s="34">
        <f>IF(EZ416&lt;&gt;"",((FA416*0.125)+((FB416+FC416+FD416+FE416+FF416)*0.25)+((FG416+FH416+FI416)*1))/EZ416,"")</f>
        <v>0</v>
      </c>
      <c r="FK416" s="39">
        <v>43.597499999999997</v>
      </c>
      <c r="FL416" s="39">
        <v>-84.767499999999998</v>
      </c>
      <c r="FM416" s="39">
        <v>43.235674576177864</v>
      </c>
      <c r="FN416" s="39">
        <v>43.959325423822129</v>
      </c>
      <c r="FO416" s="39">
        <v>-85.267119509839716</v>
      </c>
      <c r="FP416" s="39">
        <v>-84.26788049016028</v>
      </c>
      <c r="FQ416" s="39">
        <v>42.873849152355731</v>
      </c>
      <c r="FR416" s="39">
        <v>44.321150847644262</v>
      </c>
      <c r="FS416" s="39">
        <v>-85.76673901967942</v>
      </c>
      <c r="FT416" s="39">
        <v>-83.768260980320576</v>
      </c>
      <c r="FU416" s="35">
        <v>45686</v>
      </c>
      <c r="FV416" s="20" t="s">
        <v>248</v>
      </c>
      <c r="FW416" s="20" t="s">
        <v>247</v>
      </c>
      <c r="FX416" s="20">
        <v>66</v>
      </c>
      <c r="FY416" s="20">
        <v>2</v>
      </c>
      <c r="FZ416" s="20">
        <v>2</v>
      </c>
      <c r="GA416" s="20">
        <v>6</v>
      </c>
      <c r="GB416" s="20">
        <v>0</v>
      </c>
      <c r="GC416" s="20">
        <v>0</v>
      </c>
      <c r="GD416" s="20">
        <v>0</v>
      </c>
      <c r="GE416" s="20">
        <v>1</v>
      </c>
      <c r="GF416" s="20">
        <v>0</v>
      </c>
      <c r="GG416" s="20">
        <v>0</v>
      </c>
      <c r="GH416" s="20">
        <v>0</v>
      </c>
      <c r="GI416" s="20">
        <v>0</v>
      </c>
      <c r="GJ416" s="20">
        <v>0</v>
      </c>
      <c r="GK416" s="34">
        <f>IF(GA416&lt;&gt;"",((GB416*0.125)+((GC416+GD416+GE416+GF416+GG416)*0.25)+((GH416+GI416+GJ416)*1))/GA416,"")</f>
        <v>4.1666666666666664E-2</v>
      </c>
      <c r="GP416" s="20" t="s">
        <v>232</v>
      </c>
      <c r="HH416" s="34" t="str">
        <f>IF(GX416&lt;&gt;"",((GY416*0.125)+((GZ416+HA416+HB416+HC416+HD416)*0.25)+((HE416+HF416+HG416)*1))/GX416,"")</f>
        <v/>
      </c>
    </row>
    <row r="417" spans="1:216" ht="15" customHeight="1" x14ac:dyDescent="0.35">
      <c r="A417" s="11" t="s">
        <v>2761</v>
      </c>
      <c r="B417" s="12" t="s">
        <v>2762</v>
      </c>
      <c r="C417" s="43">
        <v>45155</v>
      </c>
      <c r="E417" s="11" t="s">
        <v>214</v>
      </c>
      <c r="F417" s="19" t="s">
        <v>2763</v>
      </c>
      <c r="G417" s="19" t="s">
        <v>2764</v>
      </c>
      <c r="H417" s="11" t="s">
        <v>2702</v>
      </c>
      <c r="I417" s="42">
        <v>48846</v>
      </c>
      <c r="J417" s="17">
        <v>22470</v>
      </c>
      <c r="K417" s="18">
        <f ca="1">IF(A417&lt;&gt;"",RANDBETWEEN(1,2000)," ")</f>
        <v>1210</v>
      </c>
      <c r="L417" s="17" cm="1">
        <f t="array" ref="L417">IF(A417&lt;&gt;"",SUMPRODUCT(($E$2:$E$1303="Active") * (FK417 &gt;= $FM$2:$FM$1303) * (FK417 &lt;= $FN$2:$FN$1303) * (FL417 &gt;= $FO$2:$FO$1303) * (FL417 &lt;= $FP$2:$FP$1303)),"")</f>
        <v>2</v>
      </c>
      <c r="M417" s="17" cm="1">
        <f t="array" ref="M417">IF(A417&lt;&gt;"",SUMPRODUCT(($E$2:$E$1303="Active") * (FK417 &gt;= $FQ$2:$FQ$1303) * (FK417 &lt;= $FR$2:$FR$1303) * (FL417 &gt;= $FS$2:$FS$1303) * (FL417 &lt;= $FT$2:$FT$1303)),"")</f>
        <v>6</v>
      </c>
      <c r="N417" s="11" t="s">
        <v>218</v>
      </c>
      <c r="O417" s="14" t="s">
        <v>219</v>
      </c>
      <c r="P417" s="19" t="s">
        <v>2765</v>
      </c>
      <c r="Q417" s="11" t="s">
        <v>2766</v>
      </c>
      <c r="R417" s="19" t="s">
        <v>2767</v>
      </c>
      <c r="S417" s="11" t="s">
        <v>224</v>
      </c>
      <c r="T417" s="20" t="s">
        <v>224</v>
      </c>
      <c r="AA417" s="48" t="s">
        <v>347</v>
      </c>
      <c r="AB417" s="43">
        <v>46020.5625</v>
      </c>
      <c r="AC417" s="24">
        <v>46023</v>
      </c>
      <c r="AF417" s="26"/>
      <c r="AG417" s="20">
        <v>162</v>
      </c>
      <c r="AH417" s="22">
        <v>631</v>
      </c>
      <c r="AI417" s="26">
        <v>590</v>
      </c>
      <c r="AN417" s="27">
        <f>IF(COUNT(DV417,ES417,FJ417,GK417,HH417)&gt;0,AVERAGE(DV417,ES417,FJ417,GK417,HH417),"")</f>
        <v>0</v>
      </c>
      <c r="AO417" s="28">
        <f>IF((E417&lt;&gt;""),COUNTA(AP417:BW417)+COUNTIF(T417,"No"),"")</f>
        <v>0</v>
      </c>
      <c r="DW417" s="35">
        <v>45145</v>
      </c>
      <c r="DX417" s="35">
        <v>45155</v>
      </c>
      <c r="DY417" s="20" t="s">
        <v>2768</v>
      </c>
      <c r="DZ417" s="35">
        <v>45155</v>
      </c>
      <c r="EA417" s="35" t="s">
        <v>410</v>
      </c>
      <c r="EJ417" s="20"/>
      <c r="EK417" s="20"/>
      <c r="EL417" s="20"/>
      <c r="EM417" s="20"/>
      <c r="EN417" s="20"/>
      <c r="EO417" s="20"/>
      <c r="EP417" s="20"/>
      <c r="EQ417" s="20"/>
      <c r="ER417" s="20"/>
      <c r="ES417" s="34" t="str">
        <f>IF(EI417&lt;&gt;"",((EJ417*0.125)+((EK417+EL417+EM417+EN417+EO417)*0.25)+((EP417+EQ417+ER417)*1))/EI417,"")</f>
        <v/>
      </c>
      <c r="ET417" s="35">
        <v>45547</v>
      </c>
      <c r="EU417" s="20" t="s">
        <v>248</v>
      </c>
      <c r="EV417" s="20" t="s">
        <v>234</v>
      </c>
      <c r="EW417" s="20">
        <v>313</v>
      </c>
      <c r="EX417" s="20">
        <v>2</v>
      </c>
      <c r="EY417" s="20">
        <v>2</v>
      </c>
      <c r="EZ417" s="20">
        <v>25</v>
      </c>
      <c r="FA417" s="20">
        <v>0</v>
      </c>
      <c r="FB417" s="20">
        <v>0</v>
      </c>
      <c r="FC417" s="20">
        <v>0</v>
      </c>
      <c r="FD417" s="20">
        <v>0</v>
      </c>
      <c r="FE417" s="20">
        <v>0</v>
      </c>
      <c r="FF417" s="20">
        <v>0</v>
      </c>
      <c r="FG417" s="20">
        <v>0</v>
      </c>
      <c r="FH417" s="20">
        <v>0</v>
      </c>
      <c r="FI417" s="20">
        <v>0</v>
      </c>
      <c r="FJ417" s="34">
        <f>IF(EZ417&lt;&gt;"",((FA417*0.125)+((FB417+FC417+FD417+FE417+FF417)*0.25)+((FG417+FH417+FI417)*1))/EZ417,"")</f>
        <v>0</v>
      </c>
      <c r="FK417" s="39">
        <v>42.981656000000001</v>
      </c>
      <c r="FL417" s="39">
        <v>-85.055099999999996</v>
      </c>
      <c r="FM417" s="39">
        <v>42.619830576177868</v>
      </c>
      <c r="FN417" s="39">
        <v>43.343481423822134</v>
      </c>
      <c r="FO417" s="39">
        <v>-85.549686201288296</v>
      </c>
      <c r="FP417" s="39">
        <v>-84.560513798711696</v>
      </c>
      <c r="FQ417" s="39">
        <v>42.258005152355736</v>
      </c>
      <c r="FR417" s="39">
        <v>43.705306847644266</v>
      </c>
      <c r="FS417" s="39">
        <v>-86.04427240257661</v>
      </c>
      <c r="FT417" s="39">
        <v>-84.065927597423382</v>
      </c>
      <c r="FU417" s="35">
        <v>45686</v>
      </c>
      <c r="FV417" s="20" t="s">
        <v>248</v>
      </c>
      <c r="FW417" s="20" t="s">
        <v>247</v>
      </c>
      <c r="FX417" s="20">
        <v>318</v>
      </c>
      <c r="FY417" s="20">
        <v>2</v>
      </c>
      <c r="FZ417" s="20">
        <v>2</v>
      </c>
      <c r="GA417" s="20">
        <v>25</v>
      </c>
      <c r="GB417" s="20">
        <v>0</v>
      </c>
      <c r="GC417" s="20">
        <v>0</v>
      </c>
      <c r="GD417" s="20">
        <v>0</v>
      </c>
      <c r="GE417" s="20">
        <v>0</v>
      </c>
      <c r="GF417" s="20">
        <v>0</v>
      </c>
      <c r="GG417" s="20">
        <v>0</v>
      </c>
      <c r="GH417" s="20">
        <v>0</v>
      </c>
      <c r="GI417" s="20">
        <v>0</v>
      </c>
      <c r="GJ417" s="20">
        <v>0</v>
      </c>
      <c r="GK417" s="34">
        <v>0</v>
      </c>
      <c r="GL417" s="40">
        <v>45852</v>
      </c>
      <c r="GM417" s="40">
        <v>45861</v>
      </c>
      <c r="GN417" s="20" t="s">
        <v>237</v>
      </c>
      <c r="GO417" s="35">
        <v>45861</v>
      </c>
      <c r="GP417" s="20" t="s">
        <v>232</v>
      </c>
      <c r="GQ417" s="35">
        <v>45867</v>
      </c>
      <c r="HH417" s="34" t="str">
        <f>IF(GX417&lt;&gt;"",((GY417*0.125)+((GZ417+HA417+HB417+HC417+HD417)*0.25)+((HE417+HF417+HG417)*1))/GX417,"")</f>
        <v/>
      </c>
    </row>
    <row r="418" spans="1:216" ht="15" customHeight="1" x14ac:dyDescent="0.35">
      <c r="A418" s="11" t="s">
        <v>2769</v>
      </c>
      <c r="B418" s="12" t="s">
        <v>2770</v>
      </c>
      <c r="C418" s="13">
        <v>43009</v>
      </c>
      <c r="D418" s="13">
        <v>45868</v>
      </c>
      <c r="E418" s="14" t="s">
        <v>214</v>
      </c>
      <c r="F418" s="15" t="s">
        <v>2771</v>
      </c>
      <c r="G418" s="15" t="s">
        <v>2772</v>
      </c>
      <c r="H418" s="14" t="s">
        <v>2702</v>
      </c>
      <c r="I418" s="16">
        <v>49686</v>
      </c>
      <c r="J418" s="17">
        <v>25859</v>
      </c>
      <c r="K418" s="18">
        <f ca="1">IF(A418&lt;&gt;"",RANDBETWEEN(1,2000)," ")</f>
        <v>1287</v>
      </c>
      <c r="L418" s="17" cm="1">
        <f t="array" ref="L418">IF(A418&lt;&gt;"",SUMPRODUCT(($E$2:$E$1303="Active") * (FK418 &gt;= $FM$2:$FM$1303) * (FK418 &lt;= $FN$2:$FN$1303) * (FL418 &gt;= $FO$2:$FO$1303) * (FL418 &lt;= $FP$2:$FP$1303)),"")</f>
        <v>1</v>
      </c>
      <c r="M418" s="17" cm="1">
        <f t="array" ref="M418">IF(A418&lt;&gt;"",SUMPRODUCT(($E$2:$E$1303="Active") * (FK418 &gt;= $FQ$2:$FQ$1303) * (FK418 &lt;= $FR$2:$FR$1303) * (FL418 &gt;= $FS$2:$FS$1303) * (FL418 &lt;= $FT$2:$FT$1303)),"")</f>
        <v>2</v>
      </c>
      <c r="N418" s="14" t="s">
        <v>218</v>
      </c>
      <c r="O418" s="14" t="s">
        <v>219</v>
      </c>
      <c r="P418" s="15" t="s">
        <v>2773</v>
      </c>
      <c r="Q418" s="14" t="s">
        <v>2774</v>
      </c>
      <c r="R418" s="15" t="s">
        <v>2775</v>
      </c>
      <c r="S418" s="14" t="s">
        <v>223</v>
      </c>
      <c r="T418" s="20" t="s">
        <v>224</v>
      </c>
      <c r="U418" s="21"/>
      <c r="V418" s="22"/>
      <c r="W418" s="22"/>
      <c r="X418" s="22"/>
      <c r="Y418" s="22"/>
      <c r="Z418" s="22"/>
      <c r="AA418" s="48" t="s">
        <v>394</v>
      </c>
      <c r="AB418" s="43">
        <v>46008.625</v>
      </c>
      <c r="AC418" s="24">
        <v>46023</v>
      </c>
      <c r="AD418" s="25">
        <v>0</v>
      </c>
      <c r="AE418" s="25">
        <v>0</v>
      </c>
      <c r="AF418" s="26">
        <v>381</v>
      </c>
      <c r="AG418" s="20">
        <v>81</v>
      </c>
      <c r="AH418" s="22">
        <v>272</v>
      </c>
      <c r="AI418" s="26">
        <v>476</v>
      </c>
      <c r="AN418" s="27">
        <f>IF(COUNT(DV418,ES418,FJ418,GK418,HH418)&gt;0,AVERAGE(DV418,ES418,FJ418,GK418,HH418),"")</f>
        <v>7.720588235294118E-2</v>
      </c>
      <c r="AO418" s="28">
        <f>IF((E418&lt;&gt;""),COUNTA(AP418:BW418)+COUNTIF(T418,"No"),"")</f>
        <v>0</v>
      </c>
      <c r="AP418" s="29"/>
      <c r="AQ418" s="29"/>
      <c r="AR418" s="29"/>
      <c r="AS418" s="29"/>
      <c r="AT418" s="29"/>
      <c r="AU418" s="29"/>
      <c r="AV418" s="29"/>
      <c r="AW418" s="29"/>
      <c r="AX418" s="29"/>
      <c r="AY418" s="29"/>
      <c r="AZ418" s="29"/>
      <c r="BA418" s="29"/>
      <c r="BB418" s="29"/>
      <c r="BC418" s="29"/>
      <c r="BD418" s="29"/>
      <c r="BE418" s="29"/>
      <c r="BF418" s="29"/>
      <c r="BG418" s="29"/>
      <c r="BH418" s="29"/>
      <c r="BI418" s="29"/>
      <c r="BJ418" s="29"/>
      <c r="BK418" s="29"/>
      <c r="BL418" s="29"/>
      <c r="BM418" s="29"/>
      <c r="BN418" s="29"/>
      <c r="BO418" s="29"/>
      <c r="BP418" s="29"/>
      <c r="BQ418" s="29"/>
      <c r="BR418" s="29"/>
      <c r="BS418" s="29"/>
      <c r="BT418" s="29"/>
      <c r="BU418" s="29"/>
      <c r="BV418" s="29"/>
      <c r="BW418" s="29"/>
      <c r="BX418" s="30">
        <v>43846</v>
      </c>
      <c r="BY418" s="30">
        <v>43852</v>
      </c>
      <c r="BZ418" s="14" t="s">
        <v>226</v>
      </c>
      <c r="CA418" s="30">
        <v>43859</v>
      </c>
      <c r="CB418" s="14" t="s">
        <v>227</v>
      </c>
      <c r="CC418" s="31">
        <v>43801</v>
      </c>
      <c r="CD418" s="32" t="s">
        <v>228</v>
      </c>
      <c r="CE418" s="33" t="s">
        <v>425</v>
      </c>
      <c r="CF418" s="33" t="s">
        <v>325</v>
      </c>
      <c r="CG418" s="29">
        <v>303</v>
      </c>
      <c r="CH418" s="29">
        <v>3</v>
      </c>
      <c r="CI418" s="29">
        <v>3</v>
      </c>
      <c r="CJ418" s="29">
        <v>15</v>
      </c>
      <c r="CK418" s="29">
        <v>2</v>
      </c>
      <c r="CL418" s="29">
        <v>1</v>
      </c>
      <c r="CM418" s="29">
        <v>2</v>
      </c>
      <c r="CN418" s="34">
        <f>IF(CJ418&gt;0,((CK418*0.125)+(CL418*0.25)+(CM418*1))/CJ418,"")</f>
        <v>0.16666666666666666</v>
      </c>
      <c r="CO418" s="35">
        <v>44802</v>
      </c>
      <c r="CP418" s="35">
        <v>44810</v>
      </c>
      <c r="CQ418" s="20" t="s">
        <v>237</v>
      </c>
      <c r="CR418" s="35">
        <v>44810</v>
      </c>
      <c r="CS418" s="20" t="s">
        <v>232</v>
      </c>
      <c r="CT418" s="35">
        <v>44816</v>
      </c>
      <c r="CU418" s="35">
        <v>44531</v>
      </c>
      <c r="CV418" s="11" t="s">
        <v>228</v>
      </c>
      <c r="CW418" s="20" t="s">
        <v>233</v>
      </c>
      <c r="CX418" s="11" t="s">
        <v>234</v>
      </c>
      <c r="CY418" s="20">
        <v>121</v>
      </c>
      <c r="CZ418" s="36">
        <v>1</v>
      </c>
      <c r="DA418" s="36">
        <v>1</v>
      </c>
      <c r="DB418" s="36">
        <v>5</v>
      </c>
      <c r="DC418" s="36">
        <v>0</v>
      </c>
      <c r="DD418" s="36">
        <v>0</v>
      </c>
      <c r="DE418" s="36">
        <v>0</v>
      </c>
      <c r="DF418" s="36">
        <v>0</v>
      </c>
      <c r="DG418" s="36">
        <v>0</v>
      </c>
      <c r="DH418" s="37">
        <f>IF(DB418&gt;0,((DC418*0.125)+(DD418*0.25)+(DE418*0.25)+(DF418*1)+(DG418*1))/DB418,"")</f>
        <v>0</v>
      </c>
      <c r="DI418" s="35">
        <v>44866</v>
      </c>
      <c r="DJ418" s="20" t="s">
        <v>248</v>
      </c>
      <c r="DK418" s="20" t="s">
        <v>235</v>
      </c>
      <c r="DL418" s="20" t="s">
        <v>234</v>
      </c>
      <c r="DM418" s="20">
        <v>177</v>
      </c>
      <c r="DN418" s="20">
        <v>1</v>
      </c>
      <c r="DO418" s="20">
        <v>1</v>
      </c>
      <c r="DP418" s="20">
        <v>5</v>
      </c>
      <c r="DQ418" s="20">
        <v>0</v>
      </c>
      <c r="DR418" s="20">
        <v>0</v>
      </c>
      <c r="DS418" s="20">
        <v>0</v>
      </c>
      <c r="DT418" s="20">
        <v>0</v>
      </c>
      <c r="DU418" s="20">
        <v>0</v>
      </c>
      <c r="DV418" s="37">
        <v>0</v>
      </c>
      <c r="EA418" s="35" t="s">
        <v>232</v>
      </c>
      <c r="EB418" s="38"/>
      <c r="EC418" s="35">
        <v>45290</v>
      </c>
      <c r="ED418" s="20" t="s">
        <v>228</v>
      </c>
      <c r="EE418" s="20" t="s">
        <v>247</v>
      </c>
      <c r="EF418" s="20">
        <v>186</v>
      </c>
      <c r="EG418" s="20">
        <v>1</v>
      </c>
      <c r="EH418" s="20">
        <v>1</v>
      </c>
      <c r="EI418" s="20">
        <v>5</v>
      </c>
      <c r="EJ418" s="20">
        <v>0</v>
      </c>
      <c r="EK418" s="20">
        <v>0</v>
      </c>
      <c r="EL418" s="20">
        <v>0</v>
      </c>
      <c r="EM418" s="20">
        <v>0</v>
      </c>
      <c r="EN418" s="20">
        <v>0</v>
      </c>
      <c r="EO418" s="20">
        <v>0</v>
      </c>
      <c r="EP418" s="20">
        <v>0</v>
      </c>
      <c r="EQ418" s="20">
        <v>0</v>
      </c>
      <c r="ER418" s="20">
        <v>1</v>
      </c>
      <c r="ES418" s="34">
        <f>IF(EI418&lt;&gt;"",((EJ418*0.125)+((EK418+EL418+EM418+EN418+EO418)*0.25)+((EP418+EQ418+ER418)*1))/EI418,"")</f>
        <v>0.2</v>
      </c>
      <c r="ET418" s="35">
        <v>45399</v>
      </c>
      <c r="EU418" s="20" t="s">
        <v>248</v>
      </c>
      <c r="EV418" s="20" t="s">
        <v>247</v>
      </c>
      <c r="EW418" s="20">
        <v>52</v>
      </c>
      <c r="EX418" s="20">
        <v>4</v>
      </c>
      <c r="EY418" s="20">
        <v>2</v>
      </c>
      <c r="EZ418" s="28">
        <v>5</v>
      </c>
      <c r="FA418" s="20">
        <v>0</v>
      </c>
      <c r="FB418" s="20">
        <v>0</v>
      </c>
      <c r="FC418" s="20">
        <v>0</v>
      </c>
      <c r="FD418" s="20">
        <v>0</v>
      </c>
      <c r="FE418" s="20">
        <v>1</v>
      </c>
      <c r="FF418" s="20">
        <v>0</v>
      </c>
      <c r="FG418" s="20">
        <v>0</v>
      </c>
      <c r="FH418" s="20">
        <v>0</v>
      </c>
      <c r="FI418" s="20">
        <v>0</v>
      </c>
      <c r="FJ418" s="34">
        <f>IF(EZ418&lt;&gt;"",((FA418*0.125)+((FB418+FC418+FD418+FE418+FF418)*0.25)+((FG418+FH418+FI418)*1))/EZ418,"")</f>
        <v>0.05</v>
      </c>
      <c r="FK418" s="39">
        <v>44.809606000000002</v>
      </c>
      <c r="FL418" s="39">
        <v>-85.483822000000004</v>
      </c>
      <c r="FM418" s="39">
        <v>44.44778057617787</v>
      </c>
      <c r="FN418" s="39">
        <v>45.171431423822135</v>
      </c>
      <c r="FO418" s="39">
        <v>-85.993828487861521</v>
      </c>
      <c r="FP418" s="39">
        <v>-84.973815512138486</v>
      </c>
      <c r="FQ418" s="39">
        <v>44.085955152355737</v>
      </c>
      <c r="FR418" s="39">
        <v>45.533256847644267</v>
      </c>
      <c r="FS418" s="39">
        <v>-86.503834975723024</v>
      </c>
      <c r="FT418" s="39">
        <v>-84.463809024276983</v>
      </c>
      <c r="FU418" s="35">
        <v>45925</v>
      </c>
      <c r="FV418" s="20" t="s">
        <v>248</v>
      </c>
      <c r="FW418" s="20" t="s">
        <v>295</v>
      </c>
      <c r="FX418" s="20">
        <v>255</v>
      </c>
      <c r="FY418" s="20">
        <v>4</v>
      </c>
      <c r="FZ418" s="20">
        <v>4</v>
      </c>
      <c r="GA418" s="20">
        <v>17</v>
      </c>
      <c r="GB418" s="20">
        <v>0</v>
      </c>
      <c r="GC418" s="20">
        <v>0</v>
      </c>
      <c r="GD418" s="20">
        <v>0</v>
      </c>
      <c r="GE418" s="20">
        <v>0</v>
      </c>
      <c r="GF418" s="20">
        <v>0</v>
      </c>
      <c r="GG418" s="20">
        <v>0</v>
      </c>
      <c r="GH418" s="20">
        <v>0</v>
      </c>
      <c r="GI418" s="20">
        <v>0</v>
      </c>
      <c r="GJ418" s="20">
        <v>1</v>
      </c>
      <c r="GK418" s="34">
        <f>IF(GA418&lt;&gt;"",((GB418*0.125)+((GC418+GD418+GE418+GF418+GG418)*0.25)+((GH418+GI418+GJ418)*1))/GA418,"")</f>
        <v>5.8823529411764705E-2</v>
      </c>
      <c r="GL418" s="40">
        <v>45852</v>
      </c>
      <c r="GM418" s="40">
        <v>45860</v>
      </c>
      <c r="GN418" s="20" t="s">
        <v>237</v>
      </c>
      <c r="GO418" s="35">
        <v>45860</v>
      </c>
      <c r="GP418" s="20" t="s">
        <v>232</v>
      </c>
      <c r="GQ418" s="35">
        <v>45867</v>
      </c>
      <c r="HH418" s="34" t="str">
        <f>IF(GX418&lt;&gt;"",((GY418*0.125)+((GZ418+HA418+HB418+HC418+HD418)*0.25)+((HE418+HF418+HG418)*1))/GX418,"")</f>
        <v/>
      </c>
    </row>
    <row r="419" spans="1:216" ht="15" customHeight="1" x14ac:dyDescent="0.35">
      <c r="A419" s="14" t="s">
        <v>2776</v>
      </c>
      <c r="B419" s="12" t="s">
        <v>2777</v>
      </c>
      <c r="C419" s="13">
        <v>43009</v>
      </c>
      <c r="D419" s="13">
        <v>45869</v>
      </c>
      <c r="E419" s="14" t="s">
        <v>214</v>
      </c>
      <c r="F419" s="15" t="s">
        <v>2778</v>
      </c>
      <c r="G419" s="15" t="s">
        <v>2779</v>
      </c>
      <c r="H419" s="14" t="s">
        <v>2702</v>
      </c>
      <c r="I419" s="16">
        <v>48854</v>
      </c>
      <c r="J419" s="17">
        <v>19804</v>
      </c>
      <c r="K419" s="18">
        <f ca="1">IF(A419&lt;&gt;"",RANDBETWEEN(1,2000)," ")</f>
        <v>68</v>
      </c>
      <c r="L419" s="17" cm="1">
        <f t="array" ref="L419">IF(A419&lt;&gt;"",SUMPRODUCT(($E$2:$E$1303="Active") * (FK419 &gt;= $FM$2:$FM$1303) * (FK419 &lt;= $FN$2:$FN$1303) * (FL419 &gt;= $FO$2:$FO$1303) * (FL419 &lt;= $FP$2:$FP$1303)),"")</f>
        <v>2</v>
      </c>
      <c r="M419" s="17" cm="1">
        <f t="array" ref="M419">IF(A419&lt;&gt;"",SUMPRODUCT(($E$2:$E$1303="Active") * (FK419 &gt;= $FQ$2:$FQ$1303) * (FK419 &lt;= $FR$2:$FR$1303) * (FL419 &gt;= $FS$2:$FS$1303) * (FL419 &lt;= $FT$2:$FT$1303)),"")</f>
        <v>6</v>
      </c>
      <c r="N419" s="14" t="s">
        <v>287</v>
      </c>
      <c r="O419" s="14" t="s">
        <v>219</v>
      </c>
      <c r="P419" s="15" t="s">
        <v>2780</v>
      </c>
      <c r="Q419" s="14" t="s">
        <v>2781</v>
      </c>
      <c r="R419" s="19" t="s">
        <v>2782</v>
      </c>
      <c r="S419" s="14" t="s">
        <v>223</v>
      </c>
      <c r="T419" s="20" t="s">
        <v>224</v>
      </c>
      <c r="U419" s="21"/>
      <c r="V419" s="22"/>
      <c r="W419" s="22"/>
      <c r="X419" s="22"/>
      <c r="Y419" s="22"/>
      <c r="Z419" s="22"/>
      <c r="AA419" s="48" t="s">
        <v>394</v>
      </c>
      <c r="AB419" s="43">
        <v>46022.458333333336</v>
      </c>
      <c r="AC419" s="24">
        <v>46023</v>
      </c>
      <c r="AD419" s="25">
        <v>200</v>
      </c>
      <c r="AE419" s="25">
        <v>250</v>
      </c>
      <c r="AF419" s="26">
        <v>402</v>
      </c>
      <c r="AG419" s="20">
        <v>564</v>
      </c>
      <c r="AH419" s="22">
        <v>391</v>
      </c>
      <c r="AI419" s="26">
        <v>341</v>
      </c>
      <c r="AN419" s="27">
        <f>IF(COUNT(DV419,ES419,FJ419,GK419,HH419)&gt;0,AVERAGE(DV419,ES419,FJ419,GK419,HH419),"")</f>
        <v>0.10096153846153846</v>
      </c>
      <c r="AO419" s="28">
        <f>IF((E419&lt;&gt;""),COUNTA(AP419:BW419)+COUNTIF(T419,"No"),"")</f>
        <v>0</v>
      </c>
      <c r="AP419" s="29"/>
      <c r="AQ419" s="29"/>
      <c r="AR419" s="29"/>
      <c r="AS419" s="29"/>
      <c r="AT419" s="29"/>
      <c r="AU419" s="29"/>
      <c r="AV419" s="29"/>
      <c r="AW419" s="29"/>
      <c r="AX419" s="29"/>
      <c r="AY419" s="29"/>
      <c r="AZ419" s="29"/>
      <c r="BA419" s="29"/>
      <c r="BB419" s="29"/>
      <c r="BC419" s="29"/>
      <c r="BD419" s="29"/>
      <c r="BE419" s="29"/>
      <c r="BF419" s="29"/>
      <c r="BG419" s="29"/>
      <c r="BH419" s="29"/>
      <c r="BI419" s="29"/>
      <c r="BJ419" s="29"/>
      <c r="BK419" s="29"/>
      <c r="BL419" s="29"/>
      <c r="BM419" s="29"/>
      <c r="BN419" s="29"/>
      <c r="BO419" s="29"/>
      <c r="BP419" s="29"/>
      <c r="BQ419" s="29"/>
      <c r="BR419" s="29"/>
      <c r="BS419" s="29"/>
      <c r="BT419" s="29"/>
      <c r="BU419" s="29"/>
      <c r="BV419" s="29"/>
      <c r="BW419" s="29"/>
      <c r="BX419" s="30">
        <v>43803</v>
      </c>
      <c r="BY419" s="30">
        <v>43811</v>
      </c>
      <c r="BZ419" s="14" t="s">
        <v>228</v>
      </c>
      <c r="CA419" s="30">
        <v>43894</v>
      </c>
      <c r="CB419" s="14" t="s">
        <v>227</v>
      </c>
      <c r="CC419" s="31">
        <v>43808</v>
      </c>
      <c r="CD419" s="32" t="s">
        <v>226</v>
      </c>
      <c r="CE419" s="33" t="s">
        <v>425</v>
      </c>
      <c r="CF419" s="33" t="s">
        <v>325</v>
      </c>
      <c r="CG419" s="29">
        <v>144</v>
      </c>
      <c r="CH419" s="29">
        <v>5</v>
      </c>
      <c r="CI419" s="29">
        <v>5</v>
      </c>
      <c r="CJ419" s="29">
        <v>21</v>
      </c>
      <c r="CK419" s="29">
        <v>2</v>
      </c>
      <c r="CL419" s="29">
        <v>3</v>
      </c>
      <c r="CM419" s="29">
        <v>4</v>
      </c>
      <c r="CN419" s="34">
        <f>IF(CJ419&gt;0,((CK419*0.125)+(CL419*0.25)+(CM419*1))/CJ419,"")</f>
        <v>0.23809523809523808</v>
      </c>
      <c r="CO419" s="35">
        <v>44417</v>
      </c>
      <c r="CP419" s="35">
        <v>44428</v>
      </c>
      <c r="CQ419" s="20" t="s">
        <v>507</v>
      </c>
      <c r="CR419" s="35">
        <v>44440</v>
      </c>
      <c r="CS419" s="20" t="s">
        <v>232</v>
      </c>
      <c r="CT419" s="35">
        <v>44432</v>
      </c>
      <c r="CU419" s="35">
        <v>44440</v>
      </c>
      <c r="CV419" s="11" t="s">
        <v>228</v>
      </c>
      <c r="CW419" s="20" t="s">
        <v>233</v>
      </c>
      <c r="CX419" s="11" t="s">
        <v>234</v>
      </c>
      <c r="CY419" s="20">
        <v>104</v>
      </c>
      <c r="CZ419" s="36">
        <v>2</v>
      </c>
      <c r="DA419" s="36">
        <v>2</v>
      </c>
      <c r="DB419" s="36">
        <v>10</v>
      </c>
      <c r="DC419" s="36">
        <v>0</v>
      </c>
      <c r="DD419" s="36">
        <v>0</v>
      </c>
      <c r="DE419" s="36">
        <v>1</v>
      </c>
      <c r="DF419" s="36">
        <v>0</v>
      </c>
      <c r="DG419" s="36">
        <v>1</v>
      </c>
      <c r="DH419" s="37">
        <f>IF(DB419&gt;0,((DC419*0.125)+(DD419*0.25)+(DE419*0.25)+(DF419*1)+(DG419*1))/DB419,"")</f>
        <v>0.125</v>
      </c>
      <c r="DI419" s="35">
        <v>44592</v>
      </c>
      <c r="DJ419" s="20" t="s">
        <v>228</v>
      </c>
      <c r="DK419" s="20" t="s">
        <v>294</v>
      </c>
      <c r="DL419" s="20" t="s">
        <v>247</v>
      </c>
      <c r="DM419" s="20">
        <v>146</v>
      </c>
      <c r="DN419" s="20">
        <v>2</v>
      </c>
      <c r="DO419" s="20">
        <v>2</v>
      </c>
      <c r="DP419" s="20">
        <v>6</v>
      </c>
      <c r="DQ419" s="20">
        <v>0</v>
      </c>
      <c r="DR419" s="20">
        <v>0</v>
      </c>
      <c r="DS419" s="20">
        <v>2</v>
      </c>
      <c r="DT419" s="20">
        <v>0</v>
      </c>
      <c r="DU419" s="20">
        <v>1</v>
      </c>
      <c r="DV419" s="49" cm="1">
        <f t="array" ref="DV419">IF(AND(DI419:DP419&lt;&gt;""),((DQ419*0.125)+(DR419*0.25)+(DS419*0.25)+(DT419*1)+(DU419*1))/DP419,"")</f>
        <v>0.25</v>
      </c>
      <c r="EA419" s="35" t="s">
        <v>232</v>
      </c>
      <c r="EB419" s="38"/>
      <c r="EC419" s="35">
        <v>45223</v>
      </c>
      <c r="ED419" s="20" t="s">
        <v>248</v>
      </c>
      <c r="EE419" s="20" t="s">
        <v>247</v>
      </c>
      <c r="EF419" s="20">
        <v>249</v>
      </c>
      <c r="EG419" s="20">
        <v>2</v>
      </c>
      <c r="EH419" s="20">
        <v>2</v>
      </c>
      <c r="EI419" s="20">
        <v>10</v>
      </c>
      <c r="EJ419" s="20">
        <v>0</v>
      </c>
      <c r="EK419" s="20">
        <v>0</v>
      </c>
      <c r="EL419" s="20">
        <v>0</v>
      </c>
      <c r="EM419" s="20">
        <v>0</v>
      </c>
      <c r="EN419" s="20">
        <v>0</v>
      </c>
      <c r="EO419" s="20">
        <v>0</v>
      </c>
      <c r="EP419" s="20">
        <v>0</v>
      </c>
      <c r="EQ419" s="20">
        <v>0</v>
      </c>
      <c r="ER419" s="20">
        <v>0</v>
      </c>
      <c r="ES419" s="34">
        <f>IF(EI419&lt;&gt;"",((EJ419*0.125)+((EK419+EL419+EM419+EN419+EO419)*0.25)+((EP419+EQ419+ER419)*1))/EI419,"")</f>
        <v>0</v>
      </c>
      <c r="ET419" s="35">
        <v>45611</v>
      </c>
      <c r="EU419" s="20" t="s">
        <v>248</v>
      </c>
      <c r="EV419" s="20" t="s">
        <v>234</v>
      </c>
      <c r="EW419" s="20">
        <v>201</v>
      </c>
      <c r="EX419" s="20">
        <v>1</v>
      </c>
      <c r="EY419" s="20">
        <v>1</v>
      </c>
      <c r="EZ419" s="20">
        <v>16</v>
      </c>
      <c r="FA419" s="20">
        <v>0</v>
      </c>
      <c r="FB419" s="20">
        <v>0</v>
      </c>
      <c r="FC419" s="20">
        <v>0</v>
      </c>
      <c r="FD419" s="20">
        <v>0</v>
      </c>
      <c r="FE419" s="20">
        <v>0</v>
      </c>
      <c r="FF419" s="20">
        <v>0</v>
      </c>
      <c r="FG419" s="20">
        <v>0</v>
      </c>
      <c r="FH419" s="20">
        <v>0</v>
      </c>
      <c r="FI419" s="20">
        <v>0</v>
      </c>
      <c r="FJ419" s="34">
        <f>IF(EZ419&lt;&gt;"",((FA419*0.125)+((FB419+FC419+FD419+FE419+FF419)*0.25)+((FG419+FH419+FI419)*1))/EZ419,"")</f>
        <v>0</v>
      </c>
      <c r="FK419" s="39">
        <v>42.581375999999999</v>
      </c>
      <c r="FL419" s="39">
        <v>-84.460319999999996</v>
      </c>
      <c r="FM419" s="39">
        <v>42.219550576177866</v>
      </c>
      <c r="FN419" s="39">
        <v>42.943201423822131</v>
      </c>
      <c r="FO419" s="39">
        <v>-84.951718936837182</v>
      </c>
      <c r="FP419" s="39">
        <v>-83.96892106316281</v>
      </c>
      <c r="FQ419" s="39">
        <v>41.857725152355734</v>
      </c>
      <c r="FR419" s="39">
        <v>43.305026847644264</v>
      </c>
      <c r="FS419" s="39">
        <v>-85.443117873674353</v>
      </c>
      <c r="FT419" s="39">
        <v>-83.477522126325638</v>
      </c>
      <c r="FU419" s="35">
        <v>45919</v>
      </c>
      <c r="FV419" s="20" t="s">
        <v>248</v>
      </c>
      <c r="FW419" s="20" t="s">
        <v>295</v>
      </c>
      <c r="FX419" s="20">
        <v>188</v>
      </c>
      <c r="FY419" s="20">
        <v>3</v>
      </c>
      <c r="FZ419" s="20">
        <v>3</v>
      </c>
      <c r="GA419" s="20">
        <v>13</v>
      </c>
      <c r="GB419" s="20">
        <v>0</v>
      </c>
      <c r="GC419" s="20">
        <v>0</v>
      </c>
      <c r="GD419" s="20">
        <v>0</v>
      </c>
      <c r="GE419" s="20">
        <v>0</v>
      </c>
      <c r="GF419" s="20">
        <v>0</v>
      </c>
      <c r="GG419" s="20">
        <v>0</v>
      </c>
      <c r="GH419" s="20">
        <v>1</v>
      </c>
      <c r="GI419" s="20">
        <v>0</v>
      </c>
      <c r="GJ419" s="20">
        <v>1</v>
      </c>
      <c r="GK419" s="34">
        <f>IF(GA419&lt;&gt;"",((GB419*0.125)+((GC419+GD419+GE419+GF419+GG419)*0.25)+((GH419+GI419+GJ419)*1))/GA419,"")</f>
        <v>0.15384615384615385</v>
      </c>
      <c r="GL419" s="40">
        <v>45852</v>
      </c>
      <c r="GM419" s="40">
        <v>45861</v>
      </c>
      <c r="GN419" s="20" t="s">
        <v>237</v>
      </c>
      <c r="GO419" s="35">
        <v>45861</v>
      </c>
      <c r="GP419" s="20" t="s">
        <v>232</v>
      </c>
      <c r="GQ419" s="35">
        <v>45867</v>
      </c>
      <c r="HH419" s="34" t="str">
        <f>IF(GX419&lt;&gt;"",((GY419*0.125)+((GZ419+HA419+HB419+HC419+HD419)*0.25)+((HE419+HF419+HG419)*1))/GX419,"")</f>
        <v/>
      </c>
    </row>
    <row r="420" spans="1:216" ht="15" customHeight="1" x14ac:dyDescent="0.35">
      <c r="A420" s="11" t="s">
        <v>2783</v>
      </c>
      <c r="B420" s="12" t="s">
        <v>2784</v>
      </c>
      <c r="C420" s="40">
        <v>45925</v>
      </c>
      <c r="E420" s="11" t="s">
        <v>214</v>
      </c>
      <c r="F420" s="19" t="s">
        <v>2785</v>
      </c>
      <c r="G420" s="19" t="s">
        <v>2786</v>
      </c>
      <c r="H420" s="11" t="s">
        <v>2702</v>
      </c>
      <c r="I420" s="42">
        <v>49015</v>
      </c>
      <c r="J420" s="17">
        <v>28008</v>
      </c>
      <c r="K420" s="18">
        <f ca="1">IF(A420&lt;&gt;"",RANDBETWEEN(1,2000)," ")</f>
        <v>973</v>
      </c>
      <c r="L420" s="17" cm="1">
        <f t="array" ref="L420">IF(A420&lt;&gt;"",SUMPRODUCT(($E$2:$E$1303="Active") * (FK420 &gt;= $FM$2:$FM$1303) * (FK420 &lt;= $FN$2:$FN$1303) * (FL420 &gt;= $FO$2:$FO$1303) * (FL420 &lt;= $FP$2:$FP$1303)),"")</f>
        <v>1</v>
      </c>
      <c r="M420" s="17" cm="1">
        <f t="array" ref="M420">IF(A420&lt;&gt;"",SUMPRODUCT(($E$2:$E$1303="Active") * (FK420 &gt;= $FQ$2:$FQ$1303) * (FK420 &lt;= $FR$2:$FR$1303) * (FL420 &gt;= $FS$2:$FS$1303) * (FL420 &lt;= $FT$2:$FT$1303)),"")</f>
        <v>6</v>
      </c>
      <c r="N420" s="11" t="s">
        <v>218</v>
      </c>
      <c r="O420" s="11" t="s">
        <v>219</v>
      </c>
      <c r="P420" s="19" t="s">
        <v>2787</v>
      </c>
      <c r="Q420" s="11" t="s">
        <v>2788</v>
      </c>
      <c r="R420" s="19" t="s">
        <v>2789</v>
      </c>
      <c r="S420" s="11" t="s">
        <v>223</v>
      </c>
      <c r="T420" s="20" t="s">
        <v>224</v>
      </c>
      <c r="AA420" s="48" t="s">
        <v>274</v>
      </c>
      <c r="AB420" s="23">
        <v>46013.541666666664</v>
      </c>
      <c r="AI420" s="26">
        <v>115</v>
      </c>
      <c r="AN420" s="27" t="str">
        <f>IF(COUNT(DV420,ES420,FJ420,GK420,HH420)&gt;0,AVERAGE(DV420,ES420,FJ420,GK420,HH420),"")</f>
        <v/>
      </c>
      <c r="AO420" s="28">
        <f>IF((E420&lt;&gt;""),COUNTA(AP420:BW420)+COUNTIF(T420,"No"),"")</f>
        <v>0</v>
      </c>
      <c r="FK420" s="54">
        <v>42.261671</v>
      </c>
      <c r="FL420" s="54">
        <v>-85.238817999999995</v>
      </c>
      <c r="FM420" s="54">
        <v>41.899845576177903</v>
      </c>
      <c r="FN420" s="54">
        <v>42.623496423822097</v>
      </c>
      <c r="FO420" s="54">
        <v>-85.727717659807595</v>
      </c>
      <c r="FP420" s="54">
        <v>-84.749918340192394</v>
      </c>
      <c r="FQ420" s="54">
        <v>41.538020152355699</v>
      </c>
      <c r="FR420" s="54">
        <v>42.9853218476443</v>
      </c>
      <c r="FS420" s="54">
        <v>-86.216617319615096</v>
      </c>
      <c r="FT420" s="54">
        <v>-84.261018680384893</v>
      </c>
      <c r="GK420" s="34" t="str">
        <f>IF(GA420&lt;&gt;"",((GB420*0.125)+((GC420+GD420+GE420+GF420+GG420)*0.25)+((GH420+GI420+GJ420)*1))/GA420,"")</f>
        <v/>
      </c>
      <c r="GP420" s="20" t="s">
        <v>232</v>
      </c>
      <c r="HH420" s="34" t="str">
        <f>IF(GX420&lt;&gt;"",((GY420*0.125)+((GZ420+HA420+HB420+HC420+HD420)*0.25)+((HE420+HF420+HG420)*1))/GX420,"")</f>
        <v/>
      </c>
    </row>
    <row r="421" spans="1:216" ht="15" customHeight="1" x14ac:dyDescent="0.35">
      <c r="A421" s="11" t="s">
        <v>2790</v>
      </c>
      <c r="B421" s="12" t="s">
        <v>2791</v>
      </c>
      <c r="C421" s="43">
        <v>45252</v>
      </c>
      <c r="D421" s="43">
        <v>45870</v>
      </c>
      <c r="E421" s="11" t="s">
        <v>214</v>
      </c>
      <c r="F421" s="19" t="s">
        <v>2792</v>
      </c>
      <c r="G421" s="19" t="s">
        <v>2793</v>
      </c>
      <c r="H421" s="11" t="s">
        <v>2702</v>
      </c>
      <c r="I421" s="42">
        <v>48108</v>
      </c>
      <c r="J421" s="17">
        <v>26639</v>
      </c>
      <c r="K421" s="18">
        <f ca="1">IF(A421&lt;&gt;"",RANDBETWEEN(1,2000)," ")</f>
        <v>885</v>
      </c>
      <c r="L421" s="17" cm="1">
        <f t="array" ref="L421">IF(A421&lt;&gt;"",SUMPRODUCT(($E$2:$E$1303="Active") * (FK421 &gt;= $FM$2:$FM$1303) * (FK421 &lt;= $FN$2:$FN$1303) * (FL421 &gt;= $FO$2:$FO$1303) * (FL421 &lt;= $FP$2:$FP$1303)),"")</f>
        <v>3</v>
      </c>
      <c r="M421" s="17" cm="1">
        <f t="array" ref="M421">IF(A421&lt;&gt;"",SUMPRODUCT(($E$2:$E$1303="Active") * (FK421 &gt;= $FQ$2:$FQ$1303) * (FK421 &lt;= $FR$2:$FR$1303) * (FL421 &gt;= $FS$2:$FS$1303) * (FL421 &lt;= $FT$2:$FT$1303)),"")</f>
        <v>9</v>
      </c>
      <c r="N421" s="11" t="s">
        <v>218</v>
      </c>
      <c r="O421" s="14" t="s">
        <v>219</v>
      </c>
      <c r="P421" s="19" t="s">
        <v>2794</v>
      </c>
      <c r="Q421" s="11" t="s">
        <v>2795</v>
      </c>
      <c r="R421" s="19" t="s">
        <v>2796</v>
      </c>
      <c r="S421" s="11" t="s">
        <v>224</v>
      </c>
      <c r="T421" s="20" t="s">
        <v>224</v>
      </c>
      <c r="AA421" s="48" t="s">
        <v>394</v>
      </c>
      <c r="AB421" s="43">
        <v>46010.5625</v>
      </c>
      <c r="AC421" s="24">
        <v>46023</v>
      </c>
      <c r="AF421" s="26"/>
      <c r="AG421" s="20">
        <v>2</v>
      </c>
      <c r="AH421" s="22">
        <v>428</v>
      </c>
      <c r="AI421" s="26">
        <v>475</v>
      </c>
      <c r="AN421" s="27">
        <f>IF(COUNT(DV421,ES421,FJ421,GK421,HH421)&gt;0,AVERAGE(DV421,ES421,FJ421,GK421,HH421),"")</f>
        <v>8.3333333333333343E-2</v>
      </c>
      <c r="AO421" s="28">
        <f>IF((E421&lt;&gt;""),COUNTA(AP421:BW421)+COUNTIF(T421,"No"),"")</f>
        <v>1</v>
      </c>
      <c r="BT421" s="20" t="s">
        <v>2797</v>
      </c>
      <c r="EA421" s="35" t="s">
        <v>232</v>
      </c>
      <c r="ET421" s="35">
        <v>45527</v>
      </c>
      <c r="EU421" s="20" t="s">
        <v>248</v>
      </c>
      <c r="EV421" s="20" t="s">
        <v>234</v>
      </c>
      <c r="EW421" s="20">
        <v>188</v>
      </c>
      <c r="EX421" s="20">
        <v>4</v>
      </c>
      <c r="EY421" s="20">
        <v>4</v>
      </c>
      <c r="EZ421" s="20">
        <v>15</v>
      </c>
      <c r="FA421" s="20">
        <v>0</v>
      </c>
      <c r="FB421" s="20">
        <v>0</v>
      </c>
      <c r="FC421" s="20">
        <v>0</v>
      </c>
      <c r="FD421" s="20">
        <v>0</v>
      </c>
      <c r="FE421" s="20">
        <v>0</v>
      </c>
      <c r="FF421" s="20">
        <v>0</v>
      </c>
      <c r="FG421" s="20">
        <v>0</v>
      </c>
      <c r="FH421" s="20">
        <v>1</v>
      </c>
      <c r="FI421" s="20">
        <v>0</v>
      </c>
      <c r="FJ421" s="34">
        <f>IF(EZ421&lt;&gt;"",((FA421*0.125)+((FB421+FC421+FD421+FE421+FF421)*0.25)+((FG421+FH421+FI421)*1))/EZ421,"")</f>
        <v>6.6666666666666666E-2</v>
      </c>
      <c r="FK421" s="39">
        <v>42.223407000000002</v>
      </c>
      <c r="FL421" s="39">
        <v>-83.729174999999998</v>
      </c>
      <c r="FM421" s="39">
        <v>41.861581576177869</v>
      </c>
      <c r="FN421" s="39">
        <v>42.585232423822134</v>
      </c>
      <c r="FO421" s="39">
        <v>-84.21777825261789</v>
      </c>
      <c r="FP421" s="39">
        <v>-83.240571747382106</v>
      </c>
      <c r="FQ421" s="39">
        <v>41.499756152355737</v>
      </c>
      <c r="FR421" s="39">
        <v>42.947057847644267</v>
      </c>
      <c r="FS421" s="39">
        <v>-84.706381505235768</v>
      </c>
      <c r="FT421" s="39">
        <v>-82.751968494764228</v>
      </c>
      <c r="FU421" s="35">
        <v>45868</v>
      </c>
      <c r="FV421" s="20" t="s">
        <v>248</v>
      </c>
      <c r="FW421" s="20" t="s">
        <v>355</v>
      </c>
      <c r="FX421" s="20">
        <v>149</v>
      </c>
      <c r="FY421" s="20">
        <v>3</v>
      </c>
      <c r="FZ421" s="20">
        <v>3</v>
      </c>
      <c r="GA421" s="20">
        <v>10</v>
      </c>
      <c r="GB421" s="20">
        <v>0</v>
      </c>
      <c r="GC421" s="20">
        <v>0</v>
      </c>
      <c r="GD421" s="20">
        <v>0</v>
      </c>
      <c r="GE421" s="20">
        <v>0</v>
      </c>
      <c r="GF421" s="20">
        <v>0</v>
      </c>
      <c r="GG421" s="20">
        <v>0</v>
      </c>
      <c r="GH421" s="20">
        <v>0</v>
      </c>
      <c r="GI421" s="20">
        <v>1</v>
      </c>
      <c r="GJ421" s="20">
        <v>0</v>
      </c>
      <c r="GK421" s="34">
        <f>IF(GA421&lt;&gt;"",((GB421*0.125)+((GC421+GD421+GE421+GF421+GG421)*0.25)+((GH421+GI421+GJ421)*1))/GA421,"")</f>
        <v>0.1</v>
      </c>
      <c r="GL421" s="40">
        <v>45852</v>
      </c>
      <c r="GM421" s="40">
        <v>45862</v>
      </c>
      <c r="GN421" s="20" t="s">
        <v>237</v>
      </c>
      <c r="GO421" s="35">
        <v>45862</v>
      </c>
      <c r="GP421" s="20" t="s">
        <v>232</v>
      </c>
      <c r="GQ421" s="35">
        <v>45867</v>
      </c>
      <c r="HH421" s="34" t="str">
        <f>IF(GX421&lt;&gt;"",((GY421*0.125)+((GZ421+HA421+HB421+HC421+HD421)*0.25)+((HE421+HF421+HG421)*1))/GX421,"")</f>
        <v/>
      </c>
    </row>
    <row r="422" spans="1:216" ht="15" customHeight="1" x14ac:dyDescent="0.35">
      <c r="A422" s="11" t="s">
        <v>2798</v>
      </c>
      <c r="B422" s="12" t="s">
        <v>2799</v>
      </c>
      <c r="C422" s="13">
        <v>43009</v>
      </c>
      <c r="D422" s="13">
        <v>45419</v>
      </c>
      <c r="E422" s="14" t="s">
        <v>214</v>
      </c>
      <c r="F422" s="15" t="s">
        <v>2800</v>
      </c>
      <c r="G422" s="15" t="s">
        <v>2801</v>
      </c>
      <c r="H422" s="14" t="s">
        <v>1993</v>
      </c>
      <c r="I422" s="16">
        <v>56701</v>
      </c>
      <c r="J422" s="17">
        <v>12798</v>
      </c>
      <c r="K422" s="18">
        <f ca="1">IF(A422&lt;&gt;"",RANDBETWEEN(1,2000)," ")</f>
        <v>389</v>
      </c>
      <c r="L422" s="17" cm="1">
        <f t="array" ref="L422">IF(A422&lt;&gt;"",SUMPRODUCT(($E$2:$E$1303="Active") * (FK422 &gt;= $FM$2:$FM$1303) * (FK422 &lt;= $FN$2:$FN$1303) * (FL422 &gt;= $FO$2:$FO$1303) * (FL422 &lt;= $FP$2:$FP$1303)),"")</f>
        <v>1</v>
      </c>
      <c r="M422" s="17" cm="1">
        <f t="array" ref="M422">IF(A422&lt;&gt;"",SUMPRODUCT(($E$2:$E$1303="Active") * (FK422 &gt;= $FQ$2:$FQ$1303) * (FK422 &lt;= $FR$2:$FR$1303) * (FL422 &gt;= $FS$2:$FS$1303) * (FL422 &lt;= $FT$2:$FT$1303)),"")</f>
        <v>2</v>
      </c>
      <c r="N422" s="14" t="s">
        <v>287</v>
      </c>
      <c r="O422" s="14" t="s">
        <v>219</v>
      </c>
      <c r="P422" s="15" t="s">
        <v>2802</v>
      </c>
      <c r="Q422" s="14" t="s">
        <v>2803</v>
      </c>
      <c r="R422" s="15" t="s">
        <v>2804</v>
      </c>
      <c r="S422" s="14" t="s">
        <v>223</v>
      </c>
      <c r="T422" s="20" t="s">
        <v>224</v>
      </c>
      <c r="U422" s="21"/>
      <c r="V422" s="22"/>
      <c r="W422" s="22"/>
      <c r="X422" s="22"/>
      <c r="Y422" s="22"/>
      <c r="Z422" s="22"/>
      <c r="AB422" s="43">
        <v>46013.5</v>
      </c>
      <c r="AC422" s="63">
        <v>45931</v>
      </c>
      <c r="AD422" s="25">
        <v>73</v>
      </c>
      <c r="AE422" s="25">
        <v>53</v>
      </c>
      <c r="AF422" s="26">
        <v>74</v>
      </c>
      <c r="AG422" s="20">
        <v>61</v>
      </c>
      <c r="AH422" s="22">
        <v>85</v>
      </c>
      <c r="AI422" s="26">
        <v>106</v>
      </c>
      <c r="AN422" s="27">
        <f>IF(COUNT(DV422,ES422,FJ422,GK422,HH422)&gt;0,AVERAGE(DV422,ES422,FJ422,GK422,HH422),"")</f>
        <v>5.694444444444445E-2</v>
      </c>
      <c r="AO422" s="28">
        <f>IF((E422&lt;&gt;""),COUNTA(AP422:BW422)+COUNTIF(T422,"No"),"")</f>
        <v>0</v>
      </c>
      <c r="AP422" s="29"/>
      <c r="AQ422" s="29"/>
      <c r="AR422" s="29"/>
      <c r="AS422" s="29"/>
      <c r="AT422" s="29"/>
      <c r="AU422" s="29"/>
      <c r="AV422" s="29"/>
      <c r="AW422" s="29"/>
      <c r="AX422" s="29"/>
      <c r="AY422" s="29"/>
      <c r="AZ422" s="29"/>
      <c r="BA422" s="29"/>
      <c r="BB422" s="29"/>
      <c r="BC422" s="29"/>
      <c r="BD422" s="29"/>
      <c r="BE422" s="29"/>
      <c r="BF422" s="29"/>
      <c r="BG422" s="29"/>
      <c r="BH422" s="29"/>
      <c r="BI422" s="29"/>
      <c r="BJ422" s="29"/>
      <c r="BK422" s="29"/>
      <c r="BL422" s="29"/>
      <c r="BM422" s="29"/>
      <c r="BN422" s="29"/>
      <c r="BO422" s="29"/>
      <c r="BP422" s="29"/>
      <c r="BQ422" s="29"/>
      <c r="BR422" s="29"/>
      <c r="BS422" s="29"/>
      <c r="BT422" s="29"/>
      <c r="BU422" s="29"/>
      <c r="BV422" s="29"/>
      <c r="BW422" s="29"/>
      <c r="BX422" s="30"/>
      <c r="BY422" s="30"/>
      <c r="BZ422" s="14"/>
      <c r="CA422" s="30"/>
      <c r="CB422" s="14" t="s">
        <v>232</v>
      </c>
      <c r="CC422" s="31">
        <v>44053</v>
      </c>
      <c r="CD422" s="32" t="s">
        <v>228</v>
      </c>
      <c r="CE422" s="33" t="s">
        <v>256</v>
      </c>
      <c r="CF422" s="33" t="s">
        <v>257</v>
      </c>
      <c r="CG422" s="29">
        <v>17</v>
      </c>
      <c r="CH422" s="29">
        <v>2</v>
      </c>
      <c r="CI422" s="29">
        <v>2</v>
      </c>
      <c r="CJ422" s="29">
        <v>8</v>
      </c>
      <c r="CK422" s="29">
        <v>3</v>
      </c>
      <c r="CL422" s="29">
        <v>0</v>
      </c>
      <c r="CM422" s="29">
        <v>1</v>
      </c>
      <c r="CN422" s="34">
        <f>IF(CJ422&gt;0,((CK422*0.125)+(CL422*0.25)+(CM422*1))/CJ422,"")</f>
        <v>0.171875</v>
      </c>
      <c r="CR422" s="35"/>
      <c r="CS422" s="20" t="s">
        <v>232</v>
      </c>
      <c r="CU422" s="35">
        <v>44448</v>
      </c>
      <c r="CV422" s="20" t="s">
        <v>228</v>
      </c>
      <c r="CW422" s="20" t="s">
        <v>233</v>
      </c>
      <c r="CX422" s="11" t="s">
        <v>234</v>
      </c>
      <c r="CY422" s="20">
        <v>46</v>
      </c>
      <c r="CZ422" s="36">
        <v>1</v>
      </c>
      <c r="DA422" s="36">
        <v>1</v>
      </c>
      <c r="DB422" s="36">
        <v>5</v>
      </c>
      <c r="DC422" s="36">
        <v>0</v>
      </c>
      <c r="DD422" s="36">
        <v>0</v>
      </c>
      <c r="DE422" s="36">
        <v>0</v>
      </c>
      <c r="DF422" s="36">
        <v>0</v>
      </c>
      <c r="DG422" s="36">
        <v>1</v>
      </c>
      <c r="DH422" s="37">
        <f>IF(DB422&gt;0,((DC422*0.125)+(DD422*0.25)+(DE422*0.25)+(DF422*1)+(DG422*1))/DB422,"")</f>
        <v>0.2</v>
      </c>
      <c r="DI422" s="35">
        <v>44774</v>
      </c>
      <c r="DJ422" s="20" t="s">
        <v>228</v>
      </c>
      <c r="DK422" s="20" t="s">
        <v>235</v>
      </c>
      <c r="DL422" s="20" t="s">
        <v>234</v>
      </c>
      <c r="DM422" s="20">
        <v>32</v>
      </c>
      <c r="DN422" s="20">
        <v>2</v>
      </c>
      <c r="DO422" s="20">
        <v>2</v>
      </c>
      <c r="DP422" s="20">
        <v>9</v>
      </c>
      <c r="DQ422" s="20">
        <v>0</v>
      </c>
      <c r="DR422" s="20">
        <v>1</v>
      </c>
      <c r="DS422" s="20">
        <v>0</v>
      </c>
      <c r="DT422" s="20">
        <v>0</v>
      </c>
      <c r="DU422" s="20">
        <v>0</v>
      </c>
      <c r="DV422" s="37" cm="1">
        <f t="array" ref="DV422">IF(AND(DI422:DP422&lt;&gt;""),((DQ422*0.125)+(DR422*0.25)+(DS422*0.25)+(DT422*1)+(DU422*1))/DP422,"")</f>
        <v>2.7777777777777776E-2</v>
      </c>
      <c r="DW422" s="35">
        <v>45386</v>
      </c>
      <c r="DX422" s="35">
        <v>45411</v>
      </c>
      <c r="DY422" s="20" t="s">
        <v>237</v>
      </c>
      <c r="DZ422" s="35">
        <v>45411</v>
      </c>
      <c r="EA422" s="35" t="s">
        <v>232</v>
      </c>
      <c r="EB422" s="38">
        <v>45415</v>
      </c>
      <c r="EC422" s="35">
        <v>45288</v>
      </c>
      <c r="ED422" s="20" t="s">
        <v>228</v>
      </c>
      <c r="EE422" s="20" t="s">
        <v>247</v>
      </c>
      <c r="EF422" s="20">
        <v>42</v>
      </c>
      <c r="EG422" s="20">
        <v>2</v>
      </c>
      <c r="EH422" s="20">
        <v>2</v>
      </c>
      <c r="EI422" s="20">
        <v>10</v>
      </c>
      <c r="EJ422" s="20">
        <v>0</v>
      </c>
      <c r="EK422" s="20">
        <v>0</v>
      </c>
      <c r="EL422" s="20">
        <v>0</v>
      </c>
      <c r="EM422" s="20">
        <v>0</v>
      </c>
      <c r="EN422" s="20">
        <v>0</v>
      </c>
      <c r="EO422" s="20">
        <v>0</v>
      </c>
      <c r="EP422" s="20">
        <v>0</v>
      </c>
      <c r="EQ422" s="20">
        <v>1</v>
      </c>
      <c r="ER422" s="20">
        <v>1</v>
      </c>
      <c r="ES422" s="34">
        <f>IF(EI422&lt;&gt;"",((EJ422*0.125)+((EK422+EL422+EM422+EN422+EO422)*0.25)+((EP422+EQ422+ER422)*1))/EI422,"")</f>
        <v>0.2</v>
      </c>
      <c r="ET422" s="35">
        <v>45397</v>
      </c>
      <c r="EU422" s="20" t="s">
        <v>248</v>
      </c>
      <c r="EV422" s="20" t="s">
        <v>247</v>
      </c>
      <c r="EW422" s="20">
        <v>15</v>
      </c>
      <c r="EX422" s="20">
        <v>2</v>
      </c>
      <c r="EY422" s="20">
        <v>2</v>
      </c>
      <c r="EZ422" s="28">
        <v>5</v>
      </c>
      <c r="FA422" s="20">
        <v>0</v>
      </c>
      <c r="FB422" s="20">
        <v>0</v>
      </c>
      <c r="FC422" s="20">
        <v>0</v>
      </c>
      <c r="FD422" s="20">
        <v>0</v>
      </c>
      <c r="FE422" s="20">
        <v>0</v>
      </c>
      <c r="FF422" s="20">
        <v>0</v>
      </c>
      <c r="FG422" s="20">
        <v>0</v>
      </c>
      <c r="FH422" s="20">
        <v>0</v>
      </c>
      <c r="FI422" s="20">
        <v>0</v>
      </c>
      <c r="FJ422" s="34">
        <f>IF(EZ422&lt;&gt;"",((FA422*0.125)+((FB422+FC422+FD422+FE422+FF422)*0.25)+((FG422+FH422+FI422)*1))/EZ422,"")</f>
        <v>0</v>
      </c>
      <c r="FK422" s="39">
        <v>48.087645000000002</v>
      </c>
      <c r="FL422" s="39">
        <v>-96.169690000000003</v>
      </c>
      <c r="FM422" s="39">
        <v>47.725819576177869</v>
      </c>
      <c r="FN422" s="39">
        <v>48.449470423822135</v>
      </c>
      <c r="FO422" s="39">
        <v>-96.711350469824083</v>
      </c>
      <c r="FP422" s="39">
        <v>-95.628029530175922</v>
      </c>
      <c r="FQ422" s="39">
        <v>47.363994152355737</v>
      </c>
      <c r="FR422" s="39">
        <v>48.811295847644267</v>
      </c>
      <c r="FS422" s="39">
        <v>-97.253010939648178</v>
      </c>
      <c r="FT422" s="39">
        <v>-95.086369060351828</v>
      </c>
      <c r="FU422" s="35">
        <v>45925</v>
      </c>
      <c r="FV422" s="20" t="s">
        <v>248</v>
      </c>
      <c r="FW422" s="20" t="s">
        <v>295</v>
      </c>
      <c r="FX422" s="20">
        <v>72</v>
      </c>
      <c r="FY422" s="20">
        <v>2</v>
      </c>
      <c r="FZ422" s="20">
        <v>2</v>
      </c>
      <c r="GA422" s="20">
        <v>6</v>
      </c>
      <c r="GB422" s="20">
        <v>0</v>
      </c>
      <c r="GC422" s="20">
        <v>0</v>
      </c>
      <c r="GD422" s="20">
        <v>0</v>
      </c>
      <c r="GE422" s="20">
        <v>0</v>
      </c>
      <c r="GF422" s="20">
        <v>0</v>
      </c>
      <c r="GG422" s="20">
        <v>0</v>
      </c>
      <c r="GH422" s="20">
        <v>0</v>
      </c>
      <c r="GI422" s="20">
        <v>0</v>
      </c>
      <c r="GJ422" s="20">
        <v>0</v>
      </c>
      <c r="GK422" s="34">
        <f>IF(GA422&lt;&gt;"",((GB422*0.125)+((GC422+GD422+GE422+GF422+GG422)*0.25)+((GH422+GI422+GJ422)*1))/GA422,"")</f>
        <v>0</v>
      </c>
      <c r="GP422" s="20" t="s">
        <v>232</v>
      </c>
      <c r="HH422" s="34" t="str">
        <f>IF(GX422&lt;&gt;"",((GY422*0.125)+((GZ422+HA422+HB422+HC422+HD422)*0.25)+((HE422+HF422+HG422)*1))/GX422,"")</f>
        <v/>
      </c>
    </row>
    <row r="423" spans="1:216" ht="15" customHeight="1" x14ac:dyDescent="0.35">
      <c r="A423" s="11" t="s">
        <v>2805</v>
      </c>
      <c r="B423" s="12" t="s">
        <v>2806</v>
      </c>
      <c r="C423" s="13">
        <v>44300</v>
      </c>
      <c r="D423" s="13"/>
      <c r="E423" s="11" t="s">
        <v>214</v>
      </c>
      <c r="F423" s="19" t="s">
        <v>2807</v>
      </c>
      <c r="G423" s="19" t="s">
        <v>2808</v>
      </c>
      <c r="H423" s="11" t="s">
        <v>1993</v>
      </c>
      <c r="I423" s="42">
        <v>55347</v>
      </c>
      <c r="J423" s="17">
        <v>31222</v>
      </c>
      <c r="K423" s="18">
        <f ca="1">IF(A423&lt;&gt;"",RANDBETWEEN(1,2000)," ")</f>
        <v>1117</v>
      </c>
      <c r="L423" s="17" cm="1">
        <f t="array" ref="L423">IF(A423&lt;&gt;"",SUMPRODUCT(($E$2:$E$1303="Active") * (FK423 &gt;= $FM$2:$FM$1303) * (FK423 &lt;= $FN$2:$FN$1303) * (FL423 &gt;= $FO$2:$FO$1303) * (FL423 &lt;= $FP$2:$FP$1303)),"")</f>
        <v>4</v>
      </c>
      <c r="M423" s="17" cm="1">
        <f t="array" ref="M423">IF(A423&lt;&gt;"",SUMPRODUCT(($E$2:$E$1303="Active") * (FK423 &gt;= $FQ$2:$FQ$1303) * (FK423 &lt;= $FR$2:$FR$1303) * (FL423 &gt;= $FS$2:$FS$1303) * (FL423 &lt;= $FT$2:$FT$1303)),"")</f>
        <v>6</v>
      </c>
      <c r="N423" s="11" t="s">
        <v>287</v>
      </c>
      <c r="O423" s="14" t="s">
        <v>219</v>
      </c>
      <c r="P423" s="19" t="s">
        <v>2809</v>
      </c>
      <c r="Q423" s="11" t="s">
        <v>2810</v>
      </c>
      <c r="R423" s="19" t="s">
        <v>2811</v>
      </c>
      <c r="S423" s="11" t="s">
        <v>224</v>
      </c>
      <c r="T423" s="20" t="s">
        <v>224</v>
      </c>
      <c r="U423" s="21"/>
      <c r="V423" s="22"/>
      <c r="W423" s="22"/>
      <c r="X423" s="22"/>
      <c r="Y423" s="22"/>
      <c r="Z423" s="22"/>
      <c r="AA423" s="48" t="s">
        <v>347</v>
      </c>
      <c r="AB423" s="43">
        <v>46022.583333333336</v>
      </c>
      <c r="AC423" s="24">
        <v>46023</v>
      </c>
      <c r="AD423" s="25">
        <v>0</v>
      </c>
      <c r="AE423" s="25">
        <v>227</v>
      </c>
      <c r="AF423" s="26">
        <v>622</v>
      </c>
      <c r="AG423" s="20">
        <v>856</v>
      </c>
      <c r="AH423" s="22">
        <v>1009</v>
      </c>
      <c r="AI423" s="26">
        <v>1250</v>
      </c>
      <c r="AN423" s="27">
        <f>IF(COUNT(DV423,ES423,FJ423,GK423,HH423)&gt;0,AVERAGE(DV423,ES423,FJ423,GK423,HH423),"")</f>
        <v>3.229166666666667E-2</v>
      </c>
      <c r="AO423" s="28">
        <f>IF((E423&lt;&gt;""),COUNTA(AP423:BW423)+COUNTIF(T423,"No"),"")</f>
        <v>0</v>
      </c>
      <c r="CN423" s="34" t="str">
        <f>IF(CJ423&gt;0,((CK423*0.125)+(CL423*0.25)+(CM423*1))/CJ423,"")</f>
        <v/>
      </c>
      <c r="CO423" s="35">
        <v>44795</v>
      </c>
      <c r="CP423" s="35">
        <v>44806</v>
      </c>
      <c r="CQ423" s="20" t="s">
        <v>231</v>
      </c>
      <c r="CR423" s="35">
        <v>44806</v>
      </c>
      <c r="CS423" s="20" t="s">
        <v>232</v>
      </c>
      <c r="CT423" s="35">
        <v>44806</v>
      </c>
      <c r="CV423" s="11" t="s">
        <v>228</v>
      </c>
      <c r="CW423" s="20" t="s">
        <v>233</v>
      </c>
      <c r="CX423" s="11" t="s">
        <v>234</v>
      </c>
      <c r="CY423" s="20">
        <v>0</v>
      </c>
      <c r="CZ423" s="36">
        <v>0</v>
      </c>
      <c r="DA423" s="36">
        <v>0</v>
      </c>
      <c r="DB423" s="36">
        <v>0</v>
      </c>
      <c r="DC423" s="36">
        <v>0</v>
      </c>
      <c r="DD423" s="36">
        <v>0</v>
      </c>
      <c r="DE423" s="36">
        <v>0</v>
      </c>
      <c r="DF423" s="36">
        <v>0</v>
      </c>
      <c r="DG423" s="36">
        <v>0</v>
      </c>
      <c r="DI423" s="35">
        <v>44908</v>
      </c>
      <c r="DJ423" s="20" t="s">
        <v>248</v>
      </c>
      <c r="DK423" s="20" t="s">
        <v>235</v>
      </c>
      <c r="DL423" s="20" t="s">
        <v>234</v>
      </c>
      <c r="DM423" s="20">
        <v>280</v>
      </c>
      <c r="DN423" s="20">
        <v>3</v>
      </c>
      <c r="DO423" s="20">
        <v>3</v>
      </c>
      <c r="DP423" s="20">
        <v>15</v>
      </c>
      <c r="DQ423" s="20">
        <v>0</v>
      </c>
      <c r="DR423" s="20">
        <v>1</v>
      </c>
      <c r="DS423" s="20">
        <v>0</v>
      </c>
      <c r="DT423" s="20">
        <v>0</v>
      </c>
      <c r="DU423" s="20">
        <v>0</v>
      </c>
      <c r="DV423" s="37" cm="1">
        <f t="array" ref="DV423">IF(AND(DI423:DP423&lt;&gt;""),((DQ423*0.125)+(DR423*0.25)+(DS423*0.25)+(DT423*1)+(DU423*1))/DP423,"")</f>
        <v>1.6666666666666666E-2</v>
      </c>
      <c r="DW423" s="35">
        <v>45385</v>
      </c>
      <c r="DX423" s="35">
        <v>45408</v>
      </c>
      <c r="DY423" s="20" t="s">
        <v>237</v>
      </c>
      <c r="DZ423" s="35">
        <v>45408</v>
      </c>
      <c r="EA423" s="35" t="s">
        <v>232</v>
      </c>
      <c r="EB423" s="38">
        <v>45415</v>
      </c>
      <c r="EC423" s="35">
        <v>45290</v>
      </c>
      <c r="ED423" s="20" t="s">
        <v>228</v>
      </c>
      <c r="EE423" s="20" t="s">
        <v>247</v>
      </c>
      <c r="EF423" s="20">
        <v>342</v>
      </c>
      <c r="EG423" s="20">
        <v>4</v>
      </c>
      <c r="EH423" s="20">
        <v>4</v>
      </c>
      <c r="EI423" s="20">
        <v>20</v>
      </c>
      <c r="EJ423" s="20">
        <v>0</v>
      </c>
      <c r="EK423" s="20">
        <v>0</v>
      </c>
      <c r="EL423" s="20">
        <v>0</v>
      </c>
      <c r="EM423" s="20">
        <v>1</v>
      </c>
      <c r="EN423" s="20">
        <v>0</v>
      </c>
      <c r="EO423" s="20">
        <v>0</v>
      </c>
      <c r="EP423" s="20">
        <v>1</v>
      </c>
      <c r="EQ423" s="20">
        <v>0</v>
      </c>
      <c r="ER423" s="20">
        <v>0</v>
      </c>
      <c r="ES423" s="34">
        <f>IF(EI423&lt;&gt;"",((EJ423*0.125)+((EK423+EL423+EM423+EN423+EO423)*0.25)+((EP423+EQ423+ER423)*1))/EI423,"")</f>
        <v>6.25E-2</v>
      </c>
      <c r="ET423" s="35">
        <v>45454</v>
      </c>
      <c r="EU423" s="20" t="s">
        <v>248</v>
      </c>
      <c r="EV423" s="20" t="s">
        <v>247</v>
      </c>
      <c r="EW423" s="20">
        <v>465</v>
      </c>
      <c r="EX423" s="20">
        <v>4</v>
      </c>
      <c r="EY423" s="20">
        <v>4</v>
      </c>
      <c r="EZ423" s="20">
        <v>25</v>
      </c>
      <c r="FA423" s="20">
        <v>0</v>
      </c>
      <c r="FB423" s="20">
        <v>0</v>
      </c>
      <c r="FC423" s="20">
        <v>0</v>
      </c>
      <c r="FD423" s="20">
        <v>0</v>
      </c>
      <c r="FE423" s="20">
        <v>0</v>
      </c>
      <c r="FF423" s="20">
        <v>0</v>
      </c>
      <c r="FG423" s="20">
        <v>0</v>
      </c>
      <c r="FH423" s="20">
        <v>0</v>
      </c>
      <c r="FI423" s="20">
        <v>1</v>
      </c>
      <c r="FJ423" s="34">
        <f>IF(EZ423&lt;&gt;"",((FA423*0.125)+((FB423+FC423+FD423+FE423+FF423)*0.25)+((FG423+FH423+FI423)*1))/EZ423,"")</f>
        <v>0.04</v>
      </c>
      <c r="FK423" s="39">
        <v>44.830817000000003</v>
      </c>
      <c r="FL423" s="39">
        <v>-93.459642000000002</v>
      </c>
      <c r="FM423" s="39">
        <v>44.468991576177871</v>
      </c>
      <c r="FN423" s="39">
        <v>45.192642423822136</v>
      </c>
      <c r="FO423" s="39">
        <v>-93.969836146493392</v>
      </c>
      <c r="FP423" s="39">
        <v>-92.949447853506612</v>
      </c>
      <c r="FQ423" s="39">
        <v>44.107166152355738</v>
      </c>
      <c r="FR423" s="39">
        <v>45.554467847644268</v>
      </c>
      <c r="FS423" s="39">
        <v>-94.480030292986768</v>
      </c>
      <c r="FT423" s="39">
        <v>-92.439253707013236</v>
      </c>
      <c r="FU423" s="35">
        <v>45790</v>
      </c>
      <c r="FV423" s="20" t="s">
        <v>248</v>
      </c>
      <c r="FW423" s="20" t="s">
        <v>258</v>
      </c>
      <c r="FX423" s="20">
        <v>458</v>
      </c>
      <c r="FY423" s="20">
        <v>4</v>
      </c>
      <c r="FZ423" s="20">
        <v>4</v>
      </c>
      <c r="GA423" s="20">
        <v>25</v>
      </c>
      <c r="GB423" s="20">
        <v>0</v>
      </c>
      <c r="GC423" s="20">
        <v>0</v>
      </c>
      <c r="GD423" s="20">
        <v>0</v>
      </c>
      <c r="GE423" s="20">
        <v>1</v>
      </c>
      <c r="GF423" s="20">
        <v>0</v>
      </c>
      <c r="GG423" s="20">
        <v>0</v>
      </c>
      <c r="GH423" s="20">
        <v>0</v>
      </c>
      <c r="GI423" s="20">
        <v>0</v>
      </c>
      <c r="GJ423" s="20">
        <v>0</v>
      </c>
      <c r="GK423" s="34">
        <f>IF(GA423&lt;&gt;"",((GB423*0.125)+((GC423+GD423+GE423+GF423+GG423)*0.25)+((GH423+GI423+GJ423)*1))/GA423,"")</f>
        <v>0.01</v>
      </c>
      <c r="GL423" s="40">
        <v>45847</v>
      </c>
      <c r="GM423" s="40">
        <v>45859</v>
      </c>
      <c r="GN423" s="20" t="s">
        <v>237</v>
      </c>
      <c r="GO423" s="35">
        <v>45859</v>
      </c>
      <c r="GP423" s="20" t="s">
        <v>232</v>
      </c>
      <c r="GQ423" s="35">
        <v>45867</v>
      </c>
      <c r="HH423" s="34" t="str">
        <f>IF(GX423&lt;&gt;"",((GY423*0.125)+((GZ423+HA423+HB423+HC423+HD423)*0.25)+((HE423+HF423+HG423)*1))/GX423,"")</f>
        <v/>
      </c>
    </row>
    <row r="424" spans="1:216" ht="15" customHeight="1" x14ac:dyDescent="0.35">
      <c r="A424" s="11" t="s">
        <v>2812</v>
      </c>
      <c r="B424" s="12" t="s">
        <v>2813</v>
      </c>
      <c r="C424" s="13">
        <v>43009</v>
      </c>
      <c r="D424" s="13">
        <v>43781</v>
      </c>
      <c r="E424" s="14" t="s">
        <v>214</v>
      </c>
      <c r="F424" s="15" t="s">
        <v>2814</v>
      </c>
      <c r="G424" s="15" t="s">
        <v>2815</v>
      </c>
      <c r="H424" s="14" t="s">
        <v>1993</v>
      </c>
      <c r="I424" s="16">
        <v>55431</v>
      </c>
      <c r="J424" s="17">
        <v>19767</v>
      </c>
      <c r="K424" s="18">
        <f ca="1">IF(A424&lt;&gt;"",RANDBETWEEN(1,2000)," ")</f>
        <v>578</v>
      </c>
      <c r="L424" s="17" cm="1">
        <f t="array" ref="L424">IF(A424&lt;&gt;"",SUMPRODUCT(($E$2:$E$1303="Active") * (FK424 &gt;= $FM$2:$FM$1303) * (FK424 &lt;= $FN$2:$FN$1303) * (FL424 &gt;= $FO$2:$FO$1303) * (FL424 &lt;= $FP$2:$FP$1303)),"")</f>
        <v>5</v>
      </c>
      <c r="M424" s="17" cm="1">
        <f t="array" ref="M424">IF(A424&lt;&gt;"",SUMPRODUCT(($E$2:$E$1303="Active") * (FK424 &gt;= $FQ$2:$FQ$1303) * (FK424 &lt;= $FR$2:$FR$1303) * (FL424 &gt;= $FS$2:$FS$1303) * (FL424 &lt;= $FT$2:$FT$1303)),"")</f>
        <v>6</v>
      </c>
      <c r="N424" s="14" t="s">
        <v>218</v>
      </c>
      <c r="O424" s="14" t="s">
        <v>219</v>
      </c>
      <c r="P424" s="19" t="s">
        <v>2816</v>
      </c>
      <c r="Q424" s="14" t="s">
        <v>2817</v>
      </c>
      <c r="R424" s="15" t="s">
        <v>2818</v>
      </c>
      <c r="S424" s="14" t="s">
        <v>223</v>
      </c>
      <c r="T424" s="20" t="s">
        <v>224</v>
      </c>
      <c r="U424" s="21"/>
      <c r="V424" s="22"/>
      <c r="W424" s="22"/>
      <c r="X424" s="22"/>
      <c r="Y424" s="22"/>
      <c r="Z424" s="22"/>
      <c r="AA424" s="48" t="s">
        <v>347</v>
      </c>
      <c r="AB424" s="43">
        <v>46021.875</v>
      </c>
      <c r="AC424" s="24">
        <v>46023</v>
      </c>
      <c r="AD424" s="25">
        <v>46</v>
      </c>
      <c r="AE424" s="25">
        <v>120</v>
      </c>
      <c r="AF424" s="26">
        <v>132</v>
      </c>
      <c r="AG424" s="20">
        <v>242</v>
      </c>
      <c r="AH424" s="22">
        <v>179</v>
      </c>
      <c r="AI424" s="26">
        <v>193</v>
      </c>
      <c r="AN424" s="27">
        <f>IF(COUNT(DV424,ES424,FJ424,GK424,HH424)&gt;0,AVERAGE(DV424,ES424,FJ424,GK424,HH424),"")</f>
        <v>2.5000000000000001E-2</v>
      </c>
      <c r="AO424" s="28">
        <f>IF((E424&lt;&gt;""),COUNTA(AP424:BW424)+COUNTIF(T424,"No"),"")</f>
        <v>0</v>
      </c>
      <c r="AP424" s="29"/>
      <c r="AQ424" s="29"/>
      <c r="AR424" s="29"/>
      <c r="AS424" s="29"/>
      <c r="AT424" s="29"/>
      <c r="AU424" s="29"/>
      <c r="AV424" s="29"/>
      <c r="AW424" s="29"/>
      <c r="AX424" s="29"/>
      <c r="AY424" s="29"/>
      <c r="AZ424" s="29"/>
      <c r="BA424" s="29"/>
      <c r="BB424" s="29"/>
      <c r="BC424" s="29"/>
      <c r="BD424" s="29"/>
      <c r="BE424" s="29"/>
      <c r="BF424" s="29"/>
      <c r="BG424" s="29"/>
      <c r="BH424" s="29"/>
      <c r="BI424" s="29"/>
      <c r="BJ424" s="29"/>
      <c r="BK424" s="29"/>
      <c r="BL424" s="29"/>
      <c r="BM424" s="29"/>
      <c r="BN424" s="29"/>
      <c r="BO424" s="29"/>
      <c r="BP424" s="29"/>
      <c r="BQ424" s="29"/>
      <c r="BR424" s="29"/>
      <c r="BS424" s="29"/>
      <c r="BT424" s="29"/>
      <c r="BU424" s="29"/>
      <c r="BV424" s="29"/>
      <c r="BW424" s="29"/>
      <c r="BX424" s="30">
        <v>43756</v>
      </c>
      <c r="BY424" s="30">
        <v>43763</v>
      </c>
      <c r="BZ424" s="14" t="s">
        <v>228</v>
      </c>
      <c r="CA424" s="30">
        <v>43979</v>
      </c>
      <c r="CB424" s="14" t="s">
        <v>232</v>
      </c>
      <c r="CC424" s="31">
        <v>43773</v>
      </c>
      <c r="CD424" s="32" t="s">
        <v>228</v>
      </c>
      <c r="CE424" s="33" t="s">
        <v>425</v>
      </c>
      <c r="CF424" s="33" t="s">
        <v>325</v>
      </c>
      <c r="CG424" s="29">
        <v>169</v>
      </c>
      <c r="CH424" s="29">
        <v>4</v>
      </c>
      <c r="CI424" s="29">
        <v>5</v>
      </c>
      <c r="CJ424" s="29">
        <v>15</v>
      </c>
      <c r="CK424" s="29">
        <v>6</v>
      </c>
      <c r="CL424" s="29">
        <v>3</v>
      </c>
      <c r="CM424" s="29">
        <v>12</v>
      </c>
      <c r="CN424" s="53">
        <f>IF(CJ424&gt;0,((CK424*0.125)+(CL424*0.25)+(CM424*1))/CJ424,"")</f>
        <v>0.9</v>
      </c>
      <c r="CO424" s="35">
        <v>44405</v>
      </c>
      <c r="CP424" s="35">
        <v>44412</v>
      </c>
      <c r="CQ424" s="20" t="s">
        <v>507</v>
      </c>
      <c r="CR424" s="35">
        <v>44440</v>
      </c>
      <c r="CS424" s="20" t="s">
        <v>232</v>
      </c>
      <c r="CT424" s="35">
        <v>44417</v>
      </c>
      <c r="CU424" s="35">
        <v>44453</v>
      </c>
      <c r="CV424" s="11" t="s">
        <v>228</v>
      </c>
      <c r="CW424" s="11" t="s">
        <v>293</v>
      </c>
      <c r="CX424" s="11" t="s">
        <v>247</v>
      </c>
      <c r="CY424" s="20">
        <v>24</v>
      </c>
      <c r="CZ424" s="36">
        <v>2</v>
      </c>
      <c r="DA424" s="36">
        <v>2</v>
      </c>
      <c r="DB424" s="36">
        <v>10</v>
      </c>
      <c r="DC424" s="36">
        <v>0</v>
      </c>
      <c r="DD424" s="36">
        <v>0</v>
      </c>
      <c r="DE424" s="36">
        <v>2</v>
      </c>
      <c r="DF424" s="36">
        <v>1</v>
      </c>
      <c r="DG424" s="36">
        <v>0</v>
      </c>
      <c r="DH424" s="37">
        <f>IF(DB424&gt;0,((DC424*0.125)+(DD424*0.25)+(DE424*0.25)+(DF424*1)+(DG424*1))/DB424,"")</f>
        <v>0.15</v>
      </c>
      <c r="DI424" s="35">
        <v>44805</v>
      </c>
      <c r="DJ424" s="20" t="s">
        <v>228</v>
      </c>
      <c r="DK424" s="20" t="s">
        <v>235</v>
      </c>
      <c r="DL424" s="20" t="s">
        <v>234</v>
      </c>
      <c r="DM424" s="20">
        <v>44</v>
      </c>
      <c r="DN424" s="20">
        <v>2</v>
      </c>
      <c r="DO424" s="20">
        <v>2</v>
      </c>
      <c r="DP424" s="20">
        <v>10</v>
      </c>
      <c r="DQ424" s="20">
        <v>0</v>
      </c>
      <c r="DR424" s="20">
        <v>0</v>
      </c>
      <c r="DS424" s="20">
        <v>0</v>
      </c>
      <c r="DT424" s="20">
        <v>0</v>
      </c>
      <c r="DU424" s="20">
        <v>0</v>
      </c>
      <c r="DV424" s="37" cm="1">
        <f t="array" ref="DV424">IF(AND(DI424:DP424&lt;&gt;""),((DQ424*0.125)+(DR424*0.25)+(DS424*0.25)+(DT424*1)+(DU424*1))/DP424,"")</f>
        <v>0</v>
      </c>
      <c r="DW424" s="35">
        <v>45385</v>
      </c>
      <c r="DX424" s="35">
        <v>45408</v>
      </c>
      <c r="DY424" s="20" t="s">
        <v>237</v>
      </c>
      <c r="DZ424" s="35">
        <v>45408</v>
      </c>
      <c r="EA424" s="35" t="s">
        <v>232</v>
      </c>
      <c r="EB424" s="38">
        <v>45415</v>
      </c>
      <c r="EC424" s="35">
        <v>45290</v>
      </c>
      <c r="ED424" s="20" t="s">
        <v>228</v>
      </c>
      <c r="EE424" s="20" t="s">
        <v>247</v>
      </c>
      <c r="EF424" s="20">
        <v>65</v>
      </c>
      <c r="EG424" s="20">
        <v>2</v>
      </c>
      <c r="EH424" s="20">
        <v>2</v>
      </c>
      <c r="EI424" s="20">
        <v>10</v>
      </c>
      <c r="EJ424" s="20">
        <v>0</v>
      </c>
      <c r="EK424" s="20">
        <v>0</v>
      </c>
      <c r="EL424" s="20">
        <v>0</v>
      </c>
      <c r="EM424" s="20">
        <v>0</v>
      </c>
      <c r="EN424" s="20">
        <v>0</v>
      </c>
      <c r="EO424" s="20">
        <v>0</v>
      </c>
      <c r="EP424" s="20">
        <v>1</v>
      </c>
      <c r="EQ424" s="20">
        <v>0</v>
      </c>
      <c r="ER424" s="20">
        <v>0</v>
      </c>
      <c r="ES424" s="34">
        <f>IF(EI424&lt;&gt;"",((EJ424*0.125)+((EK424+EL424+EM424+EN424+EO424)*0.25)+((EP424+EQ424+ER424)*1))/EI424,"")</f>
        <v>0.1</v>
      </c>
      <c r="ET424" s="35">
        <v>45426</v>
      </c>
      <c r="EU424" s="20" t="s">
        <v>248</v>
      </c>
      <c r="EV424" s="20" t="s">
        <v>247</v>
      </c>
      <c r="EW424" s="20">
        <v>149</v>
      </c>
      <c r="EX424" s="20">
        <v>2</v>
      </c>
      <c r="EY424" s="20">
        <v>2</v>
      </c>
      <c r="EZ424" s="28">
        <v>11</v>
      </c>
      <c r="FA424" s="20">
        <v>0</v>
      </c>
      <c r="FB424" s="20">
        <v>0</v>
      </c>
      <c r="FC424" s="20">
        <v>0</v>
      </c>
      <c r="FD424" s="20">
        <v>0</v>
      </c>
      <c r="FE424" s="20">
        <v>0</v>
      </c>
      <c r="FF424" s="20">
        <v>0</v>
      </c>
      <c r="FG424" s="20">
        <v>0</v>
      </c>
      <c r="FH424" s="20">
        <v>0</v>
      </c>
      <c r="FI424" s="20">
        <v>0</v>
      </c>
      <c r="FJ424" s="34">
        <f>IF(EZ424&lt;&gt;"",((FA424*0.125)+((FB424+FC424+FD424+FE424+FF424)*0.25)+((FG424+FH424+FI424)*1))/EZ424,"")</f>
        <v>0</v>
      </c>
      <c r="FK424" s="39">
        <v>44.826574999999998</v>
      </c>
      <c r="FL424" s="39">
        <v>-93.310777999999999</v>
      </c>
      <c r="FM424" s="39">
        <v>44.464749576177866</v>
      </c>
      <c r="FN424" s="39">
        <v>45.188400423822131</v>
      </c>
      <c r="FO424" s="39">
        <v>-93.820934599896177</v>
      </c>
      <c r="FP424" s="39">
        <v>-92.800621400103822</v>
      </c>
      <c r="FQ424" s="39">
        <v>44.102924152355733</v>
      </c>
      <c r="FR424" s="39">
        <v>45.550225847644263</v>
      </c>
      <c r="FS424" s="39">
        <v>-94.33109119979234</v>
      </c>
      <c r="FT424" s="39">
        <v>-92.290464800207658</v>
      </c>
      <c r="FU424" s="35">
        <v>45742</v>
      </c>
      <c r="FV424" s="20" t="s">
        <v>248</v>
      </c>
      <c r="FW424" s="20" t="s">
        <v>247</v>
      </c>
      <c r="FX424" s="20">
        <v>83</v>
      </c>
      <c r="FY424" s="20">
        <v>1</v>
      </c>
      <c r="FZ424" s="20">
        <v>1</v>
      </c>
      <c r="GA424" s="20">
        <v>6</v>
      </c>
      <c r="GB424" s="20">
        <v>0</v>
      </c>
      <c r="GC424" s="20">
        <v>0</v>
      </c>
      <c r="GD424" s="20">
        <v>0</v>
      </c>
      <c r="GE424" s="20">
        <v>0</v>
      </c>
      <c r="GF424" s="20">
        <v>0</v>
      </c>
      <c r="GG424" s="20">
        <v>0</v>
      </c>
      <c r="GH424" s="20">
        <v>0</v>
      </c>
      <c r="GI424" s="20">
        <v>0</v>
      </c>
      <c r="GJ424" s="20">
        <v>0</v>
      </c>
      <c r="GK424" s="34">
        <f>IF(GA424&lt;&gt;"",((GB424*0.125)+((GC424+GD424+GE424+GF424+GG424)*0.25)+((GH424+GI424+GJ424)*1))/GA424,"")</f>
        <v>0</v>
      </c>
      <c r="GL424" s="40">
        <v>45847</v>
      </c>
      <c r="GM424" s="40">
        <v>45855</v>
      </c>
      <c r="GN424" s="20" t="s">
        <v>237</v>
      </c>
      <c r="GO424" s="35">
        <v>45855</v>
      </c>
      <c r="GP424" s="20" t="s">
        <v>232</v>
      </c>
      <c r="GQ424" s="35">
        <v>45867</v>
      </c>
      <c r="HH424" s="34" t="str">
        <f>IF(GX424&lt;&gt;"",((GY424*0.125)+((GZ424+HA424+HB424+HC424+HD424)*0.25)+((HE424+HF424+HG424)*1))/GX424,"")</f>
        <v/>
      </c>
    </row>
    <row r="425" spans="1:216" ht="15" customHeight="1" x14ac:dyDescent="0.35">
      <c r="A425" s="11" t="s">
        <v>2819</v>
      </c>
      <c r="B425" s="12" t="s">
        <v>2820</v>
      </c>
      <c r="C425" s="13">
        <v>43009</v>
      </c>
      <c r="D425" s="13"/>
      <c r="E425" s="14" t="s">
        <v>214</v>
      </c>
      <c r="F425" s="15" t="s">
        <v>2821</v>
      </c>
      <c r="G425" s="15" t="s">
        <v>2808</v>
      </c>
      <c r="H425" s="14" t="s">
        <v>1993</v>
      </c>
      <c r="I425" s="16">
        <v>55347</v>
      </c>
      <c r="J425" s="17">
        <v>31222</v>
      </c>
      <c r="K425" s="18">
        <f ca="1">IF(A425&lt;&gt;"",RANDBETWEEN(1,2000)," ")</f>
        <v>1348</v>
      </c>
      <c r="L425" s="17" cm="1">
        <f t="array" ref="L425">IF(A425&lt;&gt;"",SUMPRODUCT(($E$2:$E$1303="Active") * (FK425 &gt;= $FM$2:$FM$1303) * (FK425 &lt;= $FN$2:$FN$1303) * (FL425 &gt;= $FO$2:$FO$1303) * (FL425 &lt;= $FP$2:$FP$1303)),"")</f>
        <v>4</v>
      </c>
      <c r="M425" s="17" cm="1">
        <f t="array" ref="M425">IF(A425&lt;&gt;"",SUMPRODUCT(($E$2:$E$1303="Active") * (FK425 &gt;= $FQ$2:$FQ$1303) * (FK425 &lt;= $FR$2:$FR$1303) * (FL425 &gt;= $FS$2:$FS$1303) * (FL425 &lt;= $FT$2:$FT$1303)),"")</f>
        <v>6</v>
      </c>
      <c r="N425" s="14" t="s">
        <v>287</v>
      </c>
      <c r="O425" s="14" t="s">
        <v>219</v>
      </c>
      <c r="P425" s="15" t="s">
        <v>2822</v>
      </c>
      <c r="Q425" s="14" t="s">
        <v>2823</v>
      </c>
      <c r="R425" s="15" t="s">
        <v>2824</v>
      </c>
      <c r="S425" s="14" t="s">
        <v>224</v>
      </c>
      <c r="T425" s="20" t="s">
        <v>224</v>
      </c>
      <c r="U425" s="21"/>
      <c r="V425" s="22"/>
      <c r="W425" s="22"/>
      <c r="X425" s="22"/>
      <c r="Y425" s="22"/>
      <c r="Z425" s="22"/>
      <c r="AA425" s="48" t="s">
        <v>347</v>
      </c>
      <c r="AB425" s="43">
        <v>46008.333333333336</v>
      </c>
      <c r="AC425" s="24">
        <v>46023</v>
      </c>
      <c r="AD425" s="25">
        <v>259</v>
      </c>
      <c r="AE425" s="25">
        <v>268</v>
      </c>
      <c r="AF425" s="26">
        <v>294</v>
      </c>
      <c r="AG425" s="20">
        <v>73</v>
      </c>
      <c r="AH425" s="22">
        <v>79</v>
      </c>
      <c r="AI425" s="26">
        <v>87</v>
      </c>
      <c r="AN425" s="27">
        <f>IF(COUNT(DV425,ES425,FJ425,GK425,HH425)&gt;0,AVERAGE(DV425,ES425,FJ425,GK425,HH425),"")</f>
        <v>6.5000000000000002E-2</v>
      </c>
      <c r="AO425" s="28">
        <f>IF((E425&lt;&gt;""),COUNTA(AP425:BW425)+COUNTIF(T425,"No"),"")</f>
        <v>0</v>
      </c>
      <c r="AP425" s="29"/>
      <c r="AQ425" s="29"/>
      <c r="AR425" s="29"/>
      <c r="AS425" s="29"/>
      <c r="AT425" s="29"/>
      <c r="AU425" s="29"/>
      <c r="AV425" s="29"/>
      <c r="AW425" s="29"/>
      <c r="AX425" s="29"/>
      <c r="AY425" s="29"/>
      <c r="AZ425" s="29"/>
      <c r="BA425" s="29"/>
      <c r="BB425" s="29"/>
      <c r="BC425" s="29"/>
      <c r="BD425" s="29"/>
      <c r="BE425" s="29"/>
      <c r="BF425" s="29"/>
      <c r="BG425" s="29"/>
      <c r="BH425" s="29"/>
      <c r="BI425" s="29"/>
      <c r="BJ425" s="29"/>
      <c r="BK425" s="29"/>
      <c r="BL425" s="29"/>
      <c r="BM425" s="29"/>
      <c r="BN425" s="29"/>
      <c r="BO425" s="29"/>
      <c r="BP425" s="29"/>
      <c r="BQ425" s="29"/>
      <c r="BR425" s="29"/>
      <c r="BS425" s="29"/>
      <c r="BT425" s="29"/>
      <c r="BU425" s="29"/>
      <c r="BV425" s="29"/>
      <c r="BW425" s="29"/>
      <c r="BX425" s="30">
        <v>43756</v>
      </c>
      <c r="BY425" s="30">
        <v>43763</v>
      </c>
      <c r="BZ425" s="14" t="s">
        <v>228</v>
      </c>
      <c r="CA425" s="30">
        <v>43979</v>
      </c>
      <c r="CB425" s="14" t="s">
        <v>232</v>
      </c>
      <c r="CC425" s="31">
        <v>44053</v>
      </c>
      <c r="CD425" s="32" t="s">
        <v>228</v>
      </c>
      <c r="CE425" s="33" t="s">
        <v>256</v>
      </c>
      <c r="CF425" s="33" t="s">
        <v>257</v>
      </c>
      <c r="CG425" s="29">
        <v>37</v>
      </c>
      <c r="CH425" s="29">
        <v>1</v>
      </c>
      <c r="CI425" s="29">
        <v>1</v>
      </c>
      <c r="CJ425" s="29">
        <v>5</v>
      </c>
      <c r="CK425" s="29">
        <v>1</v>
      </c>
      <c r="CL425" s="29">
        <v>0</v>
      </c>
      <c r="CM425" s="29">
        <v>1</v>
      </c>
      <c r="CN425" s="34">
        <f>IF(CJ425&gt;0,((CK425*0.125)+(CL425*0.25)+(CM425*1))/CJ425,"")</f>
        <v>0.22500000000000001</v>
      </c>
      <c r="CO425" s="35">
        <v>44405</v>
      </c>
      <c r="CP425" s="35">
        <v>44412</v>
      </c>
      <c r="CQ425" s="20" t="s">
        <v>507</v>
      </c>
      <c r="CR425" s="35">
        <v>44440</v>
      </c>
      <c r="CS425" s="20" t="s">
        <v>232</v>
      </c>
      <c r="CT425" s="35">
        <v>44417</v>
      </c>
      <c r="CU425" s="35">
        <v>44441</v>
      </c>
      <c r="CV425" s="11" t="s">
        <v>228</v>
      </c>
      <c r="CW425" s="20" t="s">
        <v>233</v>
      </c>
      <c r="CX425" s="11" t="s">
        <v>234</v>
      </c>
      <c r="CY425" s="20">
        <v>91</v>
      </c>
      <c r="CZ425" s="36">
        <v>1</v>
      </c>
      <c r="DA425" s="36">
        <v>1</v>
      </c>
      <c r="DB425" s="36">
        <v>5</v>
      </c>
      <c r="DC425" s="36">
        <v>0</v>
      </c>
      <c r="DD425" s="36">
        <v>0</v>
      </c>
      <c r="DE425" s="36">
        <v>1</v>
      </c>
      <c r="DF425" s="36">
        <v>0</v>
      </c>
      <c r="DG425" s="36">
        <v>1</v>
      </c>
      <c r="DH425" s="37">
        <f>IF(DB425&gt;0,((DC425*0.125)+(DD425*0.25)+(DE425*0.25)+(DF425*1)+(DG425*1))/DB425,"")</f>
        <v>0.25</v>
      </c>
      <c r="DI425" s="35">
        <v>44743</v>
      </c>
      <c r="DJ425" s="20" t="s">
        <v>228</v>
      </c>
      <c r="DK425" s="20" t="s">
        <v>235</v>
      </c>
      <c r="DL425" s="20" t="s">
        <v>234</v>
      </c>
      <c r="DM425" s="20">
        <v>171</v>
      </c>
      <c r="DN425" s="20">
        <v>2</v>
      </c>
      <c r="DO425" s="20">
        <v>2</v>
      </c>
      <c r="DP425" s="20">
        <v>10</v>
      </c>
      <c r="DQ425" s="20">
        <v>0</v>
      </c>
      <c r="DR425" s="20">
        <v>0</v>
      </c>
      <c r="DS425" s="20">
        <v>1</v>
      </c>
      <c r="DT425" s="20">
        <v>0</v>
      </c>
      <c r="DU425" s="20">
        <v>0</v>
      </c>
      <c r="DV425" s="37" cm="1">
        <f t="array" ref="DV425">IF(AND(DI425:DP425&lt;&gt;""),((DQ425*0.125)+(DR425*0.25)+(DS425*0.25)+(DT425*1)+(DU425*1))/DP425,"")</f>
        <v>2.5000000000000001E-2</v>
      </c>
      <c r="DW425" s="35">
        <v>45385</v>
      </c>
      <c r="DX425" s="35">
        <v>45407</v>
      </c>
      <c r="DY425" s="20" t="s">
        <v>237</v>
      </c>
      <c r="DZ425" s="35">
        <v>45407</v>
      </c>
      <c r="EA425" s="35" t="s">
        <v>232</v>
      </c>
      <c r="EB425" s="38">
        <v>45408</v>
      </c>
      <c r="EC425" s="35">
        <v>45265</v>
      </c>
      <c r="ED425" s="20" t="s">
        <v>228</v>
      </c>
      <c r="EE425" s="20" t="s">
        <v>247</v>
      </c>
      <c r="EF425" s="20">
        <v>119</v>
      </c>
      <c r="EG425" s="20">
        <v>2</v>
      </c>
      <c r="EH425" s="20">
        <v>2</v>
      </c>
      <c r="EI425" s="20">
        <v>10</v>
      </c>
      <c r="EJ425" s="20">
        <v>0</v>
      </c>
      <c r="EK425" s="20">
        <v>0</v>
      </c>
      <c r="EL425" s="20">
        <v>0</v>
      </c>
      <c r="EM425" s="20">
        <v>0</v>
      </c>
      <c r="EN425" s="20">
        <v>0</v>
      </c>
      <c r="EO425" s="20">
        <v>0</v>
      </c>
      <c r="EP425" s="20">
        <v>0</v>
      </c>
      <c r="EQ425" s="20">
        <v>0</v>
      </c>
      <c r="ER425" s="20">
        <v>3</v>
      </c>
      <c r="ES425" s="46">
        <f>IF(EI425&lt;&gt;"",((EJ425*0.125)+((EK425+EL425+EM425+EN425+EO425)*0.25)+((EP425+EQ425+ER425)*1))/EI425,"")</f>
        <v>0.3</v>
      </c>
      <c r="ET425" s="35">
        <v>45357</v>
      </c>
      <c r="EU425" s="20" t="s">
        <v>248</v>
      </c>
      <c r="EV425" s="20" t="s">
        <v>247</v>
      </c>
      <c r="EW425" s="20">
        <v>15</v>
      </c>
      <c r="EX425" s="20">
        <v>1</v>
      </c>
      <c r="EY425" s="20">
        <v>1</v>
      </c>
      <c r="EZ425" s="28">
        <v>5</v>
      </c>
      <c r="FA425" s="20">
        <v>0</v>
      </c>
      <c r="FB425" s="20">
        <v>0</v>
      </c>
      <c r="FC425" s="20">
        <v>0</v>
      </c>
      <c r="FD425" s="20">
        <v>0</v>
      </c>
      <c r="FE425" s="20">
        <v>0</v>
      </c>
      <c r="FF425" s="20">
        <v>0</v>
      </c>
      <c r="FG425" s="20">
        <v>0</v>
      </c>
      <c r="FH425" s="20">
        <v>0</v>
      </c>
      <c r="FI425" s="20">
        <v>0</v>
      </c>
      <c r="FJ425" s="34">
        <f>IF(EZ425&lt;&gt;"",((FA425*0.125)+((FB425+FC425+FD425+FE425+FF425)*0.25)+((FG425+FH425+FI425)*1))/EZ425,"")</f>
        <v>0</v>
      </c>
      <c r="FK425" s="39">
        <v>44.830817000000003</v>
      </c>
      <c r="FL425" s="39">
        <v>-93.459642000000002</v>
      </c>
      <c r="FM425" s="39">
        <v>44.468991576177871</v>
      </c>
      <c r="FN425" s="39">
        <v>45.192642423822136</v>
      </c>
      <c r="FO425" s="39">
        <v>-93.969836146493392</v>
      </c>
      <c r="FP425" s="39">
        <v>-92.949447853506612</v>
      </c>
      <c r="FQ425" s="39">
        <v>44.107166152355738</v>
      </c>
      <c r="FR425" s="39">
        <v>45.554467847644268</v>
      </c>
      <c r="FS425" s="39">
        <v>-94.480030292986768</v>
      </c>
      <c r="FT425" s="39">
        <v>-92.439253707013236</v>
      </c>
      <c r="FU425" s="35">
        <v>45832</v>
      </c>
      <c r="FV425" s="20" t="s">
        <v>248</v>
      </c>
      <c r="FW425" s="20" t="s">
        <v>355</v>
      </c>
      <c r="FX425" s="20">
        <v>49</v>
      </c>
      <c r="FY425" s="20">
        <v>2</v>
      </c>
      <c r="FZ425" s="20">
        <v>2</v>
      </c>
      <c r="GA425" s="20">
        <v>5</v>
      </c>
      <c r="GB425" s="20">
        <v>0</v>
      </c>
      <c r="GC425" s="20">
        <v>0</v>
      </c>
      <c r="GD425" s="20">
        <v>0</v>
      </c>
      <c r="GE425" s="20">
        <v>0</v>
      </c>
      <c r="GF425" s="20">
        <v>0</v>
      </c>
      <c r="GG425" s="20">
        <v>0</v>
      </c>
      <c r="GH425" s="20">
        <v>0</v>
      </c>
      <c r="GI425" s="20">
        <v>0</v>
      </c>
      <c r="GJ425" s="20">
        <v>0</v>
      </c>
      <c r="GK425" s="34">
        <f>IF(GA425&lt;&gt;"",((GB425*0.125)+((GC425+GD425+GE425+GF425+GG425)*0.25)+((GH425+GI425+GJ425)*1))/GA425,"")</f>
        <v>0</v>
      </c>
      <c r="GL425" s="40">
        <v>45847</v>
      </c>
      <c r="GM425" s="40">
        <v>45855</v>
      </c>
      <c r="GN425" s="20" t="s">
        <v>237</v>
      </c>
      <c r="GO425" s="35">
        <v>45855</v>
      </c>
      <c r="GP425" s="20" t="s">
        <v>232</v>
      </c>
      <c r="GQ425" s="35">
        <v>45867</v>
      </c>
      <c r="GR425" s="35">
        <v>46085</v>
      </c>
      <c r="GS425" s="20" t="s">
        <v>248</v>
      </c>
      <c r="GT425" s="20" t="s">
        <v>247</v>
      </c>
      <c r="GU425" s="20">
        <v>129</v>
      </c>
      <c r="GV425" s="20">
        <v>5</v>
      </c>
      <c r="GW425" s="20">
        <v>4</v>
      </c>
      <c r="GX425" s="20">
        <v>10</v>
      </c>
      <c r="GY425" s="20">
        <v>0</v>
      </c>
      <c r="GZ425" s="20">
        <v>0</v>
      </c>
      <c r="HA425" s="20">
        <v>0</v>
      </c>
      <c r="HB425" s="20">
        <v>0</v>
      </c>
      <c r="HC425" s="20">
        <v>0</v>
      </c>
      <c r="HD425" s="20">
        <v>0</v>
      </c>
      <c r="HE425" s="20">
        <v>0</v>
      </c>
      <c r="HF425" s="20">
        <v>0</v>
      </c>
      <c r="HG425" s="20">
        <v>0</v>
      </c>
      <c r="HH425" s="34">
        <f>IF(GX425&lt;&gt;"",((GY425*0.125)+((GZ425+HA425+HB425+HC425+HD425)*0.25)+((HE425+HF425+HG425)*1))/GX425,"")</f>
        <v>0</v>
      </c>
    </row>
    <row r="426" spans="1:216" ht="15" customHeight="1" x14ac:dyDescent="0.35">
      <c r="A426" s="11" t="s">
        <v>2825</v>
      </c>
      <c r="B426" s="12" t="s">
        <v>2826</v>
      </c>
      <c r="C426" s="13">
        <v>43009</v>
      </c>
      <c r="D426" s="13">
        <v>45415</v>
      </c>
      <c r="E426" s="14" t="s">
        <v>214</v>
      </c>
      <c r="F426" s="15" t="s">
        <v>2827</v>
      </c>
      <c r="G426" s="15" t="s">
        <v>2828</v>
      </c>
      <c r="H426" s="14" t="s">
        <v>1993</v>
      </c>
      <c r="I426" s="16">
        <v>55069</v>
      </c>
      <c r="J426" s="17">
        <v>5630</v>
      </c>
      <c r="K426" s="18">
        <f ca="1">IF(A426&lt;&gt;"",RANDBETWEEN(1,2000)," ")</f>
        <v>257</v>
      </c>
      <c r="L426" s="17" cm="1">
        <f t="array" ref="L426">IF(A426&lt;&gt;"",SUMPRODUCT(($E$2:$E$1303="Active") * (FK426 &gt;= $FM$2:$FM$1303) * (FK426 &lt;= $FN$2:$FN$1303) * (FL426 &gt;= $FO$2:$FO$1303) * (FL426 &lt;= $FP$2:$FP$1303)),"")</f>
        <v>1</v>
      </c>
      <c r="M426" s="17" cm="1">
        <f t="array" ref="M426">IF(A426&lt;&gt;"",SUMPRODUCT(($E$2:$E$1303="Active") * (FK426 &gt;= $FQ$2:$FQ$1303) * (FK426 &lt;= $FR$2:$FR$1303) * (FL426 &gt;= $FS$2:$FS$1303) * (FL426 &lt;= $FT$2:$FT$1303)),"")</f>
        <v>2</v>
      </c>
      <c r="N426" s="14" t="s">
        <v>287</v>
      </c>
      <c r="O426" s="14" t="s">
        <v>219</v>
      </c>
      <c r="P426" s="15" t="s">
        <v>2829</v>
      </c>
      <c r="Q426" s="14" t="s">
        <v>2830</v>
      </c>
      <c r="R426" s="15" t="s">
        <v>2831</v>
      </c>
      <c r="S426" s="14" t="s">
        <v>223</v>
      </c>
      <c r="T426" s="20" t="s">
        <v>224</v>
      </c>
      <c r="U426" s="21"/>
      <c r="V426" s="22" t="s">
        <v>224</v>
      </c>
      <c r="W426" s="22"/>
      <c r="X426" s="22"/>
      <c r="Y426" s="22" t="s">
        <v>224</v>
      </c>
      <c r="Z426" s="22"/>
      <c r="AA426" s="48" t="s">
        <v>347</v>
      </c>
      <c r="AB426" s="43">
        <v>45925.5</v>
      </c>
      <c r="AC426" s="24">
        <v>46023</v>
      </c>
      <c r="AD426" s="25">
        <v>128</v>
      </c>
      <c r="AE426" s="25">
        <v>148</v>
      </c>
      <c r="AF426" s="26">
        <v>101</v>
      </c>
      <c r="AG426" s="20">
        <v>130</v>
      </c>
      <c r="AH426" s="22">
        <v>153</v>
      </c>
      <c r="AI426" s="26">
        <v>120</v>
      </c>
      <c r="AN426" s="27">
        <f>IF(COUNT(DV426,ES426,FJ426,GK426,HH426)&gt;0,AVERAGE(DV426,ES426,FJ426,GK426,HH426),"")</f>
        <v>1.1013986013986014E-2</v>
      </c>
      <c r="AO426" s="28">
        <f>IF((E426&lt;&gt;""),COUNTA(AP426:BW426)+COUNTIF(T426,"No"),"")</f>
        <v>0</v>
      </c>
      <c r="AP426" s="29"/>
      <c r="AQ426" s="29"/>
      <c r="AR426" s="29"/>
      <c r="AS426" s="29"/>
      <c r="AT426" s="29"/>
      <c r="AU426" s="29"/>
      <c r="AV426" s="29"/>
      <c r="AW426" s="29"/>
      <c r="AX426" s="29"/>
      <c r="AY426" s="29"/>
      <c r="AZ426" s="29"/>
      <c r="BA426" s="29"/>
      <c r="BB426" s="29"/>
      <c r="BC426" s="29"/>
      <c r="BD426" s="29"/>
      <c r="BE426" s="29"/>
      <c r="BF426" s="29"/>
      <c r="BG426" s="29"/>
      <c r="BH426" s="29"/>
      <c r="BI426" s="29"/>
      <c r="BJ426" s="29"/>
      <c r="BK426" s="29"/>
      <c r="BL426" s="29"/>
      <c r="BM426" s="29"/>
      <c r="BN426" s="29"/>
      <c r="BO426" s="29"/>
      <c r="BP426" s="29"/>
      <c r="BQ426" s="29"/>
      <c r="BR426" s="29"/>
      <c r="BS426" s="29"/>
      <c r="BT426" s="29"/>
      <c r="BU426" s="29"/>
      <c r="BV426" s="29"/>
      <c r="BW426" s="29"/>
      <c r="BX426" s="30">
        <v>43754</v>
      </c>
      <c r="BY426" s="30">
        <v>43763</v>
      </c>
      <c r="BZ426" s="14" t="s">
        <v>226</v>
      </c>
      <c r="CA426" s="30">
        <v>43768</v>
      </c>
      <c r="CB426" s="14" t="s">
        <v>232</v>
      </c>
      <c r="CC426" s="31">
        <v>43768</v>
      </c>
      <c r="CD426" s="32" t="s">
        <v>226</v>
      </c>
      <c r="CE426" s="33" t="s">
        <v>425</v>
      </c>
      <c r="CF426" s="33" t="s">
        <v>325</v>
      </c>
      <c r="CG426" s="29">
        <v>44</v>
      </c>
      <c r="CH426" s="29">
        <v>2</v>
      </c>
      <c r="CI426" s="29">
        <v>2</v>
      </c>
      <c r="CJ426" s="29">
        <v>20</v>
      </c>
      <c r="CK426" s="29">
        <v>1</v>
      </c>
      <c r="CL426" s="29">
        <v>0</v>
      </c>
      <c r="CM426" s="29">
        <v>1</v>
      </c>
      <c r="CN426" s="34">
        <f>IF(CJ426&gt;0,((CK426*0.125)+(CL426*0.25)+(CM426*1))/CJ426,"")</f>
        <v>5.6250000000000001E-2</v>
      </c>
      <c r="CO426" s="35">
        <v>44795</v>
      </c>
      <c r="CP426" s="35">
        <v>44806</v>
      </c>
      <c r="CQ426" s="20" t="s">
        <v>231</v>
      </c>
      <c r="CR426" s="35">
        <v>44806</v>
      </c>
      <c r="CS426" s="20" t="s">
        <v>232</v>
      </c>
      <c r="CT426" s="35">
        <v>44806</v>
      </c>
      <c r="CU426" s="35">
        <v>44491</v>
      </c>
      <c r="CV426" s="11" t="s">
        <v>228</v>
      </c>
      <c r="CW426" s="20" t="s">
        <v>233</v>
      </c>
      <c r="CX426" s="11" t="s">
        <v>234</v>
      </c>
      <c r="CY426" s="20">
        <v>87</v>
      </c>
      <c r="CZ426" s="36">
        <v>2</v>
      </c>
      <c r="DA426" s="36">
        <v>2</v>
      </c>
      <c r="DB426" s="36">
        <v>10</v>
      </c>
      <c r="DC426" s="36">
        <v>0</v>
      </c>
      <c r="DD426" s="36">
        <v>0</v>
      </c>
      <c r="DE426" s="36">
        <v>2</v>
      </c>
      <c r="DF426" s="36">
        <v>0</v>
      </c>
      <c r="DG426" s="36">
        <v>0</v>
      </c>
      <c r="DH426" s="37">
        <f>IF(DB426&gt;0,((DC426*0.125)+(DD426*0.25)+(DE426*0.25)+(DF426*1)+(DG426*1))/DB426,"")</f>
        <v>0.05</v>
      </c>
      <c r="DI426" s="35">
        <v>44866</v>
      </c>
      <c r="DJ426" s="20" t="s">
        <v>228</v>
      </c>
      <c r="DK426" s="20" t="s">
        <v>235</v>
      </c>
      <c r="DL426" s="20" t="s">
        <v>234</v>
      </c>
      <c r="DM426" s="20">
        <v>55</v>
      </c>
      <c r="DN426" s="20">
        <v>3</v>
      </c>
      <c r="DO426" s="20">
        <v>3</v>
      </c>
      <c r="DP426" s="20">
        <v>11</v>
      </c>
      <c r="DQ426" s="20">
        <v>0</v>
      </c>
      <c r="DR426" s="20">
        <v>1</v>
      </c>
      <c r="DS426" s="20">
        <v>1</v>
      </c>
      <c r="DT426" s="20">
        <v>0</v>
      </c>
      <c r="DU426" s="20">
        <v>0</v>
      </c>
      <c r="DV426" s="37" cm="1">
        <f t="array" ref="DV426">IF(AND(DI426:DP426&lt;&gt;""),((DQ426*0.125)+(DR426*0.25)+(DS426*0.25)+(DT426*1)+(DU426*1))/DP426,"")</f>
        <v>4.5454545454545456E-2</v>
      </c>
      <c r="DW426" s="35">
        <v>45385</v>
      </c>
      <c r="DX426" s="35">
        <v>45406</v>
      </c>
      <c r="DY426" s="20" t="s">
        <v>237</v>
      </c>
      <c r="DZ426" s="35">
        <v>45406</v>
      </c>
      <c r="EA426" s="35" t="s">
        <v>232</v>
      </c>
      <c r="EB426" s="38">
        <v>45408</v>
      </c>
      <c r="EC426" s="35">
        <v>45290</v>
      </c>
      <c r="ED426" s="20" t="s">
        <v>228</v>
      </c>
      <c r="EE426" s="20" t="s">
        <v>247</v>
      </c>
      <c r="EF426" s="20">
        <v>46</v>
      </c>
      <c r="EG426" s="20">
        <v>4</v>
      </c>
      <c r="EH426" s="20">
        <v>4</v>
      </c>
      <c r="EI426" s="20">
        <v>13</v>
      </c>
      <c r="EJ426" s="20">
        <v>1</v>
      </c>
      <c r="EK426" s="20">
        <v>0</v>
      </c>
      <c r="EL426" s="20">
        <v>0</v>
      </c>
      <c r="EM426" s="20">
        <v>0</v>
      </c>
      <c r="EN426" s="20">
        <v>0</v>
      </c>
      <c r="EO426" s="20">
        <v>0</v>
      </c>
      <c r="EP426" s="20">
        <v>0</v>
      </c>
      <c r="EQ426" s="20">
        <v>0</v>
      </c>
      <c r="ER426" s="20">
        <v>0</v>
      </c>
      <c r="ES426" s="34">
        <f>IF(EI426&lt;&gt;"",((EJ426*0.125)+((EK426+EL426+EM426+EN426+EO426)*0.25)+((EP426+EQ426+ER426)*1))/EI426,"")</f>
        <v>9.6153846153846159E-3</v>
      </c>
      <c r="ET426" s="35">
        <v>45506</v>
      </c>
      <c r="EU426" s="20" t="s">
        <v>248</v>
      </c>
      <c r="EV426" s="20" t="s">
        <v>234</v>
      </c>
      <c r="EW426" s="20">
        <v>95</v>
      </c>
      <c r="EX426" s="20">
        <v>4</v>
      </c>
      <c r="EY426" s="20">
        <v>2</v>
      </c>
      <c r="EZ426" s="20">
        <v>8</v>
      </c>
      <c r="FA426" s="20">
        <v>0</v>
      </c>
      <c r="FB426" s="20">
        <v>0</v>
      </c>
      <c r="FC426" s="20">
        <v>0</v>
      </c>
      <c r="FD426" s="20">
        <v>0</v>
      </c>
      <c r="FE426" s="20">
        <v>0</v>
      </c>
      <c r="FF426" s="20">
        <v>0</v>
      </c>
      <c r="FG426" s="20">
        <v>0</v>
      </c>
      <c r="FH426" s="20">
        <v>0</v>
      </c>
      <c r="FI426" s="20">
        <v>0</v>
      </c>
      <c r="FJ426" s="34">
        <f>IF(EZ426&lt;&gt;"",((FA426*0.125)+((FB426+FC426+FD426+FE426+FF426)*0.25)+((FG426+FH426+FI426)*1))/EZ426,"")</f>
        <v>0</v>
      </c>
      <c r="FK426" s="39">
        <v>45.685108999999997</v>
      </c>
      <c r="FL426" s="39">
        <v>-92.972943000000001</v>
      </c>
      <c r="FM426" s="39">
        <v>45.323283576177865</v>
      </c>
      <c r="FN426" s="39">
        <v>46.04693442382213</v>
      </c>
      <c r="FO426" s="39">
        <v>-93.490871381011658</v>
      </c>
      <c r="FP426" s="39">
        <v>-92.455014618988343</v>
      </c>
      <c r="FQ426" s="39">
        <v>44.961458152355732</v>
      </c>
      <c r="FR426" s="39">
        <v>46.408759847644262</v>
      </c>
      <c r="FS426" s="39">
        <v>-94.008799762023315</v>
      </c>
      <c r="FT426" s="39">
        <v>-91.937086237976686</v>
      </c>
      <c r="FU426" s="35">
        <v>45775</v>
      </c>
      <c r="FV426" s="20" t="s">
        <v>248</v>
      </c>
      <c r="FW426" s="20" t="s">
        <v>258</v>
      </c>
      <c r="FX426" s="20">
        <v>64</v>
      </c>
      <c r="FY426" s="20">
        <v>1</v>
      </c>
      <c r="FZ426" s="20">
        <v>1</v>
      </c>
      <c r="GA426" s="20">
        <v>5</v>
      </c>
      <c r="GB426" s="20">
        <v>0</v>
      </c>
      <c r="GC426" s="20">
        <v>0</v>
      </c>
      <c r="GD426" s="20">
        <v>0</v>
      </c>
      <c r="GE426" s="20">
        <v>0</v>
      </c>
      <c r="GF426" s="20">
        <v>0</v>
      </c>
      <c r="GG426" s="20">
        <v>0</v>
      </c>
      <c r="GH426" s="20">
        <v>0</v>
      </c>
      <c r="GI426" s="20">
        <v>0</v>
      </c>
      <c r="GJ426" s="20">
        <v>0</v>
      </c>
      <c r="GK426" s="34">
        <f>IF(GA426&lt;&gt;"",((GB426*0.125)+((GC426+GD426+GE426+GF426+GG426)*0.25)+((GH426+GI426+GJ426)*1))/GA426,"")</f>
        <v>0</v>
      </c>
      <c r="GL426" s="40">
        <v>45848</v>
      </c>
      <c r="GM426" s="40">
        <v>45854</v>
      </c>
      <c r="GN426" s="20" t="s">
        <v>237</v>
      </c>
      <c r="GO426" s="35">
        <v>45854</v>
      </c>
      <c r="GP426" s="20" t="s">
        <v>232</v>
      </c>
      <c r="GQ426" s="35">
        <v>45867</v>
      </c>
      <c r="GR426" s="35">
        <v>46051</v>
      </c>
      <c r="GS426" s="20" t="s">
        <v>248</v>
      </c>
      <c r="GT426" s="20" t="s">
        <v>247</v>
      </c>
      <c r="GU426" s="20">
        <v>29</v>
      </c>
      <c r="GV426" s="20">
        <v>1</v>
      </c>
      <c r="GW426" s="20">
        <v>1</v>
      </c>
      <c r="GX426" s="20">
        <v>5</v>
      </c>
      <c r="GY426" s="20">
        <v>0</v>
      </c>
      <c r="GZ426" s="20">
        <v>0</v>
      </c>
      <c r="HA426" s="20">
        <v>0</v>
      </c>
      <c r="HB426" s="20">
        <v>0</v>
      </c>
      <c r="HC426" s="20">
        <v>0</v>
      </c>
      <c r="HD426" s="20">
        <v>0</v>
      </c>
      <c r="HE426" s="20">
        <v>0</v>
      </c>
      <c r="HF426" s="20">
        <v>0</v>
      </c>
      <c r="HG426" s="20">
        <v>0</v>
      </c>
      <c r="HH426" s="34">
        <f>IF(GX426&lt;&gt;"",((GY426*0.125)+((GZ426+HA426+HB426+HC426+HD426)*0.25)+((HE426+HF426+HG426)*1))/GX426,"")</f>
        <v>0</v>
      </c>
    </row>
    <row r="427" spans="1:216" ht="15" customHeight="1" x14ac:dyDescent="0.35">
      <c r="A427" s="11" t="s">
        <v>2832</v>
      </c>
      <c r="B427" s="12" t="s">
        <v>2833</v>
      </c>
      <c r="C427" s="13">
        <v>44294</v>
      </c>
      <c r="D427" s="13">
        <v>45415</v>
      </c>
      <c r="E427" s="11" t="s">
        <v>214</v>
      </c>
      <c r="F427" s="19" t="s">
        <v>2834</v>
      </c>
      <c r="G427" s="19" t="s">
        <v>2835</v>
      </c>
      <c r="H427" s="11" t="s">
        <v>1993</v>
      </c>
      <c r="I427" s="42">
        <v>55125</v>
      </c>
      <c r="J427" s="17">
        <v>43846</v>
      </c>
      <c r="K427" s="18">
        <f ca="1">IF(A427&lt;&gt;"",RANDBETWEEN(1,2000)," ")</f>
        <v>216</v>
      </c>
      <c r="L427" s="17" cm="1">
        <f t="array" ref="L427">IF(A427&lt;&gt;"",SUMPRODUCT(($E$2:$E$1303="Active") * (FK427 &gt;= $FM$2:$FM$1303) * (FK427 &lt;= $FN$2:$FN$1303) * (FL427 &gt;= $FO$2:$FO$1303) * (FL427 &lt;= $FP$2:$FP$1303)),"")</f>
        <v>3</v>
      </c>
      <c r="M427" s="17" cm="1">
        <f t="array" ref="M427">IF(A427&lt;&gt;"",SUMPRODUCT(($E$2:$E$1303="Active") * (FK427 &gt;= $FQ$2:$FQ$1303) * (FK427 &lt;= $FR$2:$FR$1303) * (FL427 &gt;= $FS$2:$FS$1303) * (FL427 &lt;= $FT$2:$FT$1303)),"")</f>
        <v>5</v>
      </c>
      <c r="N427" s="11" t="s">
        <v>287</v>
      </c>
      <c r="O427" s="11" t="s">
        <v>242</v>
      </c>
      <c r="P427" s="19" t="s">
        <v>2836</v>
      </c>
      <c r="Q427" s="11" t="s">
        <v>2837</v>
      </c>
      <c r="R427" s="19" t="s">
        <v>2838</v>
      </c>
      <c r="S427" s="11" t="s">
        <v>224</v>
      </c>
      <c r="T427" s="20" t="s">
        <v>224</v>
      </c>
      <c r="U427" s="21"/>
      <c r="V427" s="22"/>
      <c r="W427" s="22"/>
      <c r="X427" s="22"/>
      <c r="Y427" s="22"/>
      <c r="Z427" s="22"/>
      <c r="AA427" s="48" t="s">
        <v>347</v>
      </c>
      <c r="AB427" s="43">
        <v>46022.5625</v>
      </c>
      <c r="AC427" s="24">
        <v>46023</v>
      </c>
      <c r="AD427" s="25">
        <v>0</v>
      </c>
      <c r="AE427" s="25">
        <v>162</v>
      </c>
      <c r="AF427" s="26">
        <v>355</v>
      </c>
      <c r="AG427" s="20">
        <v>365</v>
      </c>
      <c r="AH427" s="22">
        <v>293</v>
      </c>
      <c r="AI427" s="26">
        <v>523</v>
      </c>
      <c r="AN427" s="27">
        <f>IF(COUNT(DV427,ES427,FJ427,GK427,HH427)&gt;0,AVERAGE(DV427,ES427,FJ427,GK427,HH427),"")</f>
        <v>2.2095959595959596E-2</v>
      </c>
      <c r="AO427" s="28">
        <f>IF((E427&lt;&gt;""),COUNTA(AP427:BW427)+COUNTIF(T427,"No"),"")</f>
        <v>0</v>
      </c>
      <c r="CN427" s="34" t="str">
        <f>IF(CJ427&gt;0,((CK427*0.125)+(CL427*0.25)+(CM427*1))/CJ427,"")</f>
        <v/>
      </c>
      <c r="CO427" s="35">
        <v>44795</v>
      </c>
      <c r="CS427" s="20" t="s">
        <v>232</v>
      </c>
      <c r="CT427" s="35">
        <v>44806</v>
      </c>
      <c r="CV427" s="11" t="s">
        <v>228</v>
      </c>
      <c r="CW427" s="20" t="s">
        <v>233</v>
      </c>
      <c r="CX427" s="11" t="s">
        <v>234</v>
      </c>
      <c r="CY427" s="20">
        <v>0</v>
      </c>
      <c r="CZ427" s="36">
        <v>0</v>
      </c>
      <c r="DA427" s="36">
        <v>0</v>
      </c>
      <c r="DB427" s="36">
        <v>0</v>
      </c>
      <c r="DC427" s="36">
        <v>0</v>
      </c>
      <c r="DD427" s="36">
        <v>0</v>
      </c>
      <c r="DE427" s="36">
        <v>0</v>
      </c>
      <c r="DF427" s="36">
        <v>0</v>
      </c>
      <c r="DG427" s="36">
        <v>0</v>
      </c>
      <c r="DJ427" s="20" t="s">
        <v>248</v>
      </c>
      <c r="DK427" s="20" t="s">
        <v>235</v>
      </c>
      <c r="DL427" s="20" t="s">
        <v>234</v>
      </c>
      <c r="DM427" s="20">
        <v>0</v>
      </c>
      <c r="DN427" s="20">
        <v>0</v>
      </c>
      <c r="DO427" s="20">
        <v>0</v>
      </c>
      <c r="DP427" s="20">
        <v>0</v>
      </c>
      <c r="DQ427" s="20">
        <v>0</v>
      </c>
      <c r="DR427" s="20">
        <v>0</v>
      </c>
      <c r="DS427" s="20">
        <v>0</v>
      </c>
      <c r="DT427" s="20">
        <v>0</v>
      </c>
      <c r="DU427" s="20">
        <v>0</v>
      </c>
      <c r="DW427" s="35">
        <v>45385</v>
      </c>
      <c r="DX427" s="35">
        <v>45406</v>
      </c>
      <c r="DY427" s="20" t="s">
        <v>237</v>
      </c>
      <c r="DZ427" s="35">
        <v>45406</v>
      </c>
      <c r="EA427" s="35" t="s">
        <v>232</v>
      </c>
      <c r="EB427" s="38">
        <v>45408</v>
      </c>
      <c r="EC427" s="35">
        <v>45290</v>
      </c>
      <c r="ED427" s="20" t="s">
        <v>228</v>
      </c>
      <c r="EE427" s="20" t="s">
        <v>247</v>
      </c>
      <c r="EF427" s="20">
        <v>185</v>
      </c>
      <c r="EG427" s="20">
        <v>1</v>
      </c>
      <c r="EH427" s="20">
        <v>1</v>
      </c>
      <c r="EI427" s="20">
        <v>5</v>
      </c>
      <c r="EJ427" s="20">
        <v>0</v>
      </c>
      <c r="EK427" s="20">
        <v>0</v>
      </c>
      <c r="EL427" s="20">
        <v>0</v>
      </c>
      <c r="EM427" s="20">
        <v>0</v>
      </c>
      <c r="EN427" s="20">
        <v>0</v>
      </c>
      <c r="EO427" s="20">
        <v>0</v>
      </c>
      <c r="EP427" s="20">
        <v>0</v>
      </c>
      <c r="EQ427" s="20">
        <v>0</v>
      </c>
      <c r="ER427" s="20">
        <v>0</v>
      </c>
      <c r="ES427" s="34">
        <f>IF(EI427&lt;&gt;"",((EJ427*0.125)+((EK427+EL427+EM427+EN427+EO427)*0.25)+((EP427+EQ427+ER427)*1))/EI427,"")</f>
        <v>0</v>
      </c>
      <c r="ET427" s="35">
        <v>45524</v>
      </c>
      <c r="EU427" s="20" t="s">
        <v>248</v>
      </c>
      <c r="EV427" s="20" t="s">
        <v>234</v>
      </c>
      <c r="EW427" s="20">
        <v>154</v>
      </c>
      <c r="EX427" s="20">
        <v>2</v>
      </c>
      <c r="EY427" s="20">
        <v>2</v>
      </c>
      <c r="EZ427" s="20">
        <v>12</v>
      </c>
      <c r="FA427" s="20">
        <v>0</v>
      </c>
      <c r="FB427" s="20">
        <v>0</v>
      </c>
      <c r="FC427" s="20">
        <v>0</v>
      </c>
      <c r="FD427" s="20">
        <v>1</v>
      </c>
      <c r="FE427" s="20">
        <v>0</v>
      </c>
      <c r="FF427" s="20">
        <v>0</v>
      </c>
      <c r="FG427" s="20">
        <v>0</v>
      </c>
      <c r="FH427" s="20">
        <v>0</v>
      </c>
      <c r="FI427" s="20">
        <v>0</v>
      </c>
      <c r="FJ427" s="34">
        <f>IF(EZ427&lt;&gt;"",((FA427*0.125)+((FB427+FC427+FD427+FE427+FF427)*0.25)+((FG427+FH427+FI427)*1))/EZ427,"")</f>
        <v>2.0833333333333332E-2</v>
      </c>
      <c r="FK427" s="39">
        <v>44.919597000000003</v>
      </c>
      <c r="FL427" s="39">
        <v>-92.943923999999996</v>
      </c>
      <c r="FM427" s="39">
        <v>44.557771576177871</v>
      </c>
      <c r="FN427" s="39">
        <v>45.281422423822136</v>
      </c>
      <c r="FO427" s="39">
        <v>-93.454905865580429</v>
      </c>
      <c r="FP427" s="39">
        <v>-92.432942134419562</v>
      </c>
      <c r="FQ427" s="39">
        <v>44.195946152355738</v>
      </c>
      <c r="FR427" s="39">
        <v>45.643247847644268</v>
      </c>
      <c r="FS427" s="39">
        <v>-93.965887731160876</v>
      </c>
      <c r="FT427" s="39">
        <v>-91.921960268839115</v>
      </c>
      <c r="FU427" s="35">
        <v>45735</v>
      </c>
      <c r="FV427" s="20" t="s">
        <v>248</v>
      </c>
      <c r="FW427" s="20" t="s">
        <v>247</v>
      </c>
      <c r="FX427" s="20">
        <v>139</v>
      </c>
      <c r="FY427" s="20">
        <v>2</v>
      </c>
      <c r="FZ427" s="20">
        <v>2</v>
      </c>
      <c r="GA427" s="20">
        <v>11</v>
      </c>
      <c r="GB427" s="20">
        <v>0</v>
      </c>
      <c r="GC427" s="20">
        <v>0</v>
      </c>
      <c r="GD427" s="20">
        <v>0</v>
      </c>
      <c r="GE427" s="20">
        <v>2</v>
      </c>
      <c r="GF427" s="20">
        <v>0</v>
      </c>
      <c r="GG427" s="20">
        <v>0</v>
      </c>
      <c r="GH427" s="20">
        <v>0</v>
      </c>
      <c r="GI427" s="20">
        <v>0</v>
      </c>
      <c r="GJ427" s="20">
        <v>0</v>
      </c>
      <c r="GK427" s="34">
        <f>IF(GA427&lt;&gt;"",((GB427*0.125)+((GC427+GD427+GE427+GF427+GG427)*0.25)+((GH427+GI427+GJ427)*1))/GA427,"")</f>
        <v>4.5454545454545456E-2</v>
      </c>
      <c r="GL427" s="40">
        <v>45847</v>
      </c>
      <c r="GM427" s="40">
        <v>45856</v>
      </c>
      <c r="GN427" s="20" t="s">
        <v>237</v>
      </c>
      <c r="GO427" s="35">
        <v>45856</v>
      </c>
      <c r="GP427" s="20" t="s">
        <v>232</v>
      </c>
      <c r="GQ427" s="35">
        <v>45867</v>
      </c>
    </row>
    <row r="428" spans="1:216" ht="15" customHeight="1" x14ac:dyDescent="0.35">
      <c r="A428" s="11" t="s">
        <v>2839</v>
      </c>
      <c r="B428" s="12" t="s">
        <v>2840</v>
      </c>
      <c r="C428" s="13">
        <v>43009</v>
      </c>
      <c r="D428" s="13">
        <v>45964</v>
      </c>
      <c r="E428" s="14" t="s">
        <v>214</v>
      </c>
      <c r="F428" s="15" t="s">
        <v>2841</v>
      </c>
      <c r="G428" s="15" t="s">
        <v>2842</v>
      </c>
      <c r="H428" s="14" t="s">
        <v>1993</v>
      </c>
      <c r="I428" s="16">
        <v>56001</v>
      </c>
      <c r="J428" s="17">
        <v>50729</v>
      </c>
      <c r="K428" s="18">
        <f ca="1">IF(A428&lt;&gt;"",RANDBETWEEN(1,2000)," ")</f>
        <v>1130</v>
      </c>
      <c r="L428" s="17" cm="1">
        <f t="array" ref="L428">IF(A428&lt;&gt;"",SUMPRODUCT(($E$2:$E$1303="Active") * (FK428 &gt;= $FM$2:$FM$1303) * (FK428 &lt;= $FN$2:$FN$1303) * (FL428 &gt;= $FO$2:$FO$1303) * (FL428 &lt;= $FP$2:$FP$1303)),"")</f>
        <v>1</v>
      </c>
      <c r="M428" s="17" cm="1">
        <f t="array" ref="M428">IF(A428&lt;&gt;"",SUMPRODUCT(($E$2:$E$1303="Active") * (FK428 &gt;= $FQ$2:$FQ$1303) * (FK428 &lt;= $FR$2:$FR$1303) * (FL428 &gt;= $FS$2:$FS$1303) * (FL428 &lt;= $FT$2:$FT$1303)),"")</f>
        <v>4</v>
      </c>
      <c r="N428" s="14" t="s">
        <v>287</v>
      </c>
      <c r="O428" s="14" t="s">
        <v>219</v>
      </c>
      <c r="P428" s="15" t="s">
        <v>2843</v>
      </c>
      <c r="Q428" s="14" t="s">
        <v>2844</v>
      </c>
      <c r="R428" s="51" t="s">
        <v>2845</v>
      </c>
      <c r="S428" s="14" t="s">
        <v>224</v>
      </c>
      <c r="T428" s="20" t="s">
        <v>224</v>
      </c>
      <c r="U428" s="21"/>
      <c r="V428" s="22"/>
      <c r="W428" s="22"/>
      <c r="X428" s="22"/>
      <c r="Y428" s="22"/>
      <c r="Z428" s="22"/>
      <c r="AA428" s="22" t="s">
        <v>542</v>
      </c>
      <c r="AB428" s="43">
        <v>46022.666666666664</v>
      </c>
      <c r="AC428" s="63">
        <v>45931</v>
      </c>
      <c r="AD428" s="25">
        <v>457</v>
      </c>
      <c r="AE428" s="25">
        <v>615</v>
      </c>
      <c r="AF428" s="26">
        <v>815</v>
      </c>
      <c r="AG428" s="20">
        <v>706</v>
      </c>
      <c r="AH428" s="22">
        <v>819</v>
      </c>
      <c r="AI428" s="26">
        <v>878</v>
      </c>
      <c r="AN428" s="27">
        <f>IF(COUNT(DV428,ES428,FJ428,GK428,HH428)&gt;0,AVERAGE(DV428,ES428,FJ428,GK428,HH428),"")</f>
        <v>0.10249999999999999</v>
      </c>
      <c r="AO428" s="28">
        <f>IF((E428&lt;&gt;""),COUNTA(AP428:BW428)+COUNTIF(T428,"No"),"")</f>
        <v>0</v>
      </c>
      <c r="AP428" s="29"/>
      <c r="AQ428" s="29"/>
      <c r="AR428" s="29"/>
      <c r="AS428" s="29"/>
      <c r="AT428" s="29"/>
      <c r="AU428" s="29"/>
      <c r="AV428" s="29"/>
      <c r="AW428" s="29"/>
      <c r="AX428" s="29"/>
      <c r="AY428" s="29"/>
      <c r="AZ428" s="29"/>
      <c r="BA428" s="29"/>
      <c r="BB428" s="29"/>
      <c r="BC428" s="29"/>
      <c r="BD428" s="29"/>
      <c r="BE428" s="29"/>
      <c r="BF428" s="29"/>
      <c r="BG428" s="29"/>
      <c r="BH428" s="29"/>
      <c r="BI428" s="29"/>
      <c r="BJ428" s="29"/>
      <c r="BK428" s="29"/>
      <c r="BL428" s="29"/>
      <c r="BM428" s="29"/>
      <c r="BN428" s="29"/>
      <c r="BO428" s="29"/>
      <c r="BP428" s="29"/>
      <c r="BQ428" s="29"/>
      <c r="BR428" s="29"/>
      <c r="BS428" s="29"/>
      <c r="BT428" s="29"/>
      <c r="BU428" s="29"/>
      <c r="BV428" s="29"/>
      <c r="BW428" s="29"/>
      <c r="BX428" s="30">
        <v>43755</v>
      </c>
      <c r="BY428" s="30">
        <v>43763</v>
      </c>
      <c r="BZ428" s="14" t="s">
        <v>226</v>
      </c>
      <c r="CA428" s="30">
        <v>43768</v>
      </c>
      <c r="CB428" s="14" t="s">
        <v>232</v>
      </c>
      <c r="CC428" s="31">
        <v>43808</v>
      </c>
      <c r="CD428" s="32" t="s">
        <v>228</v>
      </c>
      <c r="CE428" s="33" t="s">
        <v>291</v>
      </c>
      <c r="CF428" s="33" t="s">
        <v>292</v>
      </c>
      <c r="CG428" s="29">
        <v>250</v>
      </c>
      <c r="CH428" s="29">
        <v>3</v>
      </c>
      <c r="CI428" s="29">
        <v>3</v>
      </c>
      <c r="CJ428" s="29">
        <v>19</v>
      </c>
      <c r="CK428" s="29">
        <v>1</v>
      </c>
      <c r="CL428" s="29">
        <v>2</v>
      </c>
      <c r="CM428" s="29">
        <v>0</v>
      </c>
      <c r="CN428" s="34">
        <f>IF(CJ428&gt;0,((CK428*0.125)+(CL428*0.25)+(CM428*1))/CJ428,"")</f>
        <v>3.2894736842105261E-2</v>
      </c>
      <c r="CO428" s="35">
        <v>44796</v>
      </c>
      <c r="CP428" s="35">
        <v>44806</v>
      </c>
      <c r="CQ428" s="20" t="s">
        <v>231</v>
      </c>
      <c r="CR428" s="35">
        <v>44959</v>
      </c>
      <c r="CS428" s="20" t="s">
        <v>232</v>
      </c>
      <c r="CT428" s="35">
        <v>44806</v>
      </c>
      <c r="CU428" s="35">
        <v>44475</v>
      </c>
      <c r="CV428" s="11" t="s">
        <v>228</v>
      </c>
      <c r="CW428" s="20" t="s">
        <v>233</v>
      </c>
      <c r="CX428" s="11" t="s">
        <v>234</v>
      </c>
      <c r="CY428" s="20">
        <v>321</v>
      </c>
      <c r="CZ428" s="36">
        <v>3</v>
      </c>
      <c r="DA428" s="36">
        <v>3</v>
      </c>
      <c r="DB428" s="36">
        <v>15</v>
      </c>
      <c r="DC428" s="36">
        <v>0</v>
      </c>
      <c r="DD428" s="36">
        <v>4</v>
      </c>
      <c r="DE428" s="36">
        <v>0</v>
      </c>
      <c r="DF428" s="36">
        <v>3</v>
      </c>
      <c r="DG428" s="36">
        <v>1</v>
      </c>
      <c r="DH428" s="46">
        <f>IF(DB428&gt;0,((DC428*0.125)+(DD428*0.25)+(DE428*0.25)+(DF428*1)+(DG428*1))/DB428,"")</f>
        <v>0.33333333333333331</v>
      </c>
      <c r="DI428" s="35">
        <v>44743</v>
      </c>
      <c r="DJ428" s="20" t="s">
        <v>228</v>
      </c>
      <c r="DK428" s="20" t="s">
        <v>235</v>
      </c>
      <c r="DL428" s="20" t="s">
        <v>234</v>
      </c>
      <c r="DM428" s="20">
        <v>363</v>
      </c>
      <c r="DN428" s="20">
        <v>4</v>
      </c>
      <c r="DO428" s="20">
        <v>4</v>
      </c>
      <c r="DP428" s="20">
        <v>20</v>
      </c>
      <c r="DQ428" s="20">
        <v>0</v>
      </c>
      <c r="DR428" s="20">
        <v>0</v>
      </c>
      <c r="DS428" s="20">
        <v>1</v>
      </c>
      <c r="DT428" s="20">
        <v>0</v>
      </c>
      <c r="DU428" s="20">
        <v>0</v>
      </c>
      <c r="DV428" s="37" cm="1">
        <f t="array" ref="DV428">IF(AND(DI428:DP428&lt;&gt;""),((DQ428*0.125)+(DR428*0.25)+(DS428*0.25)+(DT428*1)+(DU428*1))/DP428,"")</f>
        <v>1.2500000000000001E-2</v>
      </c>
      <c r="DW428" s="35">
        <v>45384</v>
      </c>
      <c r="DX428" s="35">
        <v>45404</v>
      </c>
      <c r="DY428" s="20" t="s">
        <v>237</v>
      </c>
      <c r="DZ428" s="35">
        <v>45404</v>
      </c>
      <c r="EA428" s="35" t="s">
        <v>232</v>
      </c>
      <c r="EB428" s="38">
        <v>45408</v>
      </c>
      <c r="EC428" s="35">
        <v>45288</v>
      </c>
      <c r="ED428" s="20" t="s">
        <v>228</v>
      </c>
      <c r="EE428" s="20" t="s">
        <v>247</v>
      </c>
      <c r="EF428" s="20">
        <v>427</v>
      </c>
      <c r="EG428" s="20">
        <v>4</v>
      </c>
      <c r="EH428" s="20">
        <v>4</v>
      </c>
      <c r="EI428" s="20">
        <v>20</v>
      </c>
      <c r="EJ428" s="20">
        <v>0</v>
      </c>
      <c r="EK428" s="20">
        <v>0</v>
      </c>
      <c r="EL428" s="20">
        <v>0</v>
      </c>
      <c r="EM428" s="20">
        <v>0</v>
      </c>
      <c r="EN428" s="20">
        <v>0</v>
      </c>
      <c r="EO428" s="20">
        <v>0</v>
      </c>
      <c r="EP428" s="20">
        <v>1</v>
      </c>
      <c r="EQ428" s="20">
        <v>0</v>
      </c>
      <c r="ER428" s="20">
        <v>0</v>
      </c>
      <c r="ES428" s="34">
        <f>IF(EI428&lt;&gt;"",((EJ428*0.125)+((EK428+EL428+EM428+EN428+EO428)*0.25)+((EP428+EQ428+ER428)*1))/EI428,"")</f>
        <v>0.05</v>
      </c>
      <c r="ET428" s="35">
        <v>45460</v>
      </c>
      <c r="EU428" s="20" t="s">
        <v>248</v>
      </c>
      <c r="EV428" s="20" t="s">
        <v>247</v>
      </c>
      <c r="EW428" s="20">
        <v>352</v>
      </c>
      <c r="EX428" s="20">
        <v>6</v>
      </c>
      <c r="EY428" s="20">
        <v>6</v>
      </c>
      <c r="EZ428" s="20">
        <v>25</v>
      </c>
      <c r="FA428" s="20">
        <v>0</v>
      </c>
      <c r="FB428" s="20">
        <v>0</v>
      </c>
      <c r="FC428" s="20">
        <v>0</v>
      </c>
      <c r="FD428" s="20">
        <v>0</v>
      </c>
      <c r="FE428" s="20">
        <v>0</v>
      </c>
      <c r="FF428" s="20">
        <v>0</v>
      </c>
      <c r="FG428" s="20">
        <v>0</v>
      </c>
      <c r="FH428" s="20">
        <v>0</v>
      </c>
      <c r="FI428" s="20">
        <v>1</v>
      </c>
      <c r="FJ428" s="34">
        <f>IF(EZ428&lt;&gt;"",((FA428*0.125)+((FB428+FC428+FD428+FE428+FF428)*0.25)+((FG428+FH428+FI428)*1))/EZ428,"")</f>
        <v>0.04</v>
      </c>
      <c r="FK428" s="39">
        <v>44.130735999999999</v>
      </c>
      <c r="FL428" s="39">
        <v>-93.993791999999999</v>
      </c>
      <c r="FM428" s="39">
        <v>43.768910576177866</v>
      </c>
      <c r="FN428" s="39">
        <v>44.492561423822131</v>
      </c>
      <c r="FO428" s="39">
        <v>-94.497900636768549</v>
      </c>
      <c r="FP428" s="39">
        <v>-93.48968336323145</v>
      </c>
      <c r="FQ428" s="39">
        <v>43.407085152355734</v>
      </c>
      <c r="FR428" s="39">
        <v>44.854386847644264</v>
      </c>
      <c r="FS428" s="39">
        <v>-95.002009273537084</v>
      </c>
      <c r="FT428" s="39">
        <v>-92.985574726462914</v>
      </c>
      <c r="FU428" s="35">
        <v>45951</v>
      </c>
      <c r="FV428" s="20" t="s">
        <v>248</v>
      </c>
      <c r="FW428" s="20" t="s">
        <v>295</v>
      </c>
      <c r="FX428" s="20">
        <v>552</v>
      </c>
      <c r="FY428" s="20">
        <v>4</v>
      </c>
      <c r="FZ428" s="20">
        <v>4</v>
      </c>
      <c r="GA428" s="20">
        <v>25</v>
      </c>
      <c r="GB428" s="20">
        <v>0</v>
      </c>
      <c r="GC428" s="20">
        <v>0</v>
      </c>
      <c r="GD428" s="20">
        <v>0</v>
      </c>
      <c r="GE428" s="20">
        <v>0</v>
      </c>
      <c r="GF428" s="20">
        <v>1</v>
      </c>
      <c r="GG428" s="20">
        <v>0</v>
      </c>
      <c r="GH428" s="20">
        <v>2</v>
      </c>
      <c r="GI428" s="20">
        <v>2</v>
      </c>
      <c r="GJ428" s="20">
        <v>6</v>
      </c>
      <c r="GK428" s="46">
        <f>IF(GA428&lt;&gt;"",((GB428*0.125)+((GC428+GD428+GE428+GF428+GG428)*0.25)+((GH428+GI428+GJ428)*1))/GA428,"")</f>
        <v>0.41</v>
      </c>
      <c r="GP428" s="20" t="s">
        <v>232</v>
      </c>
      <c r="GR428" s="35">
        <v>46127</v>
      </c>
      <c r="GS428" s="20" t="s">
        <v>248</v>
      </c>
      <c r="GT428" s="20" t="s">
        <v>331</v>
      </c>
      <c r="GU428" s="20">
        <v>99</v>
      </c>
      <c r="GV428" s="20">
        <v>2</v>
      </c>
      <c r="GW428" s="20">
        <v>2</v>
      </c>
      <c r="GX428" s="20">
        <v>8</v>
      </c>
      <c r="GY428" s="20">
        <v>0</v>
      </c>
      <c r="GZ428" s="20">
        <v>0</v>
      </c>
      <c r="HA428" s="20">
        <v>0</v>
      </c>
      <c r="HB428" s="20">
        <v>0</v>
      </c>
      <c r="HC428" s="20">
        <v>0</v>
      </c>
      <c r="HD428" s="20">
        <v>0</v>
      </c>
      <c r="HE428" s="20">
        <v>0</v>
      </c>
      <c r="HF428" s="20">
        <v>0</v>
      </c>
      <c r="HG428" s="20">
        <v>0</v>
      </c>
      <c r="HH428" s="34">
        <f>IF(GX428&lt;&gt;"",((GY428*0.125)+((GZ428+HA428+HB428+HC428+HD428)*0.25)+((HE428+HF428+HG428)*1))/GX428,"")</f>
        <v>0</v>
      </c>
    </row>
    <row r="429" spans="1:216" ht="15" customHeight="1" x14ac:dyDescent="0.35">
      <c r="A429" s="11" t="s">
        <v>2846</v>
      </c>
      <c r="B429" s="12" t="s">
        <v>2847</v>
      </c>
      <c r="C429" s="13">
        <v>43829</v>
      </c>
      <c r="D429" s="13"/>
      <c r="E429" s="14" t="s">
        <v>214</v>
      </c>
      <c r="F429" s="15" t="s">
        <v>2848</v>
      </c>
      <c r="G429" s="15" t="s">
        <v>2849</v>
      </c>
      <c r="H429" s="14" t="s">
        <v>1993</v>
      </c>
      <c r="I429" s="16">
        <v>55802</v>
      </c>
      <c r="J429" s="17">
        <v>2544</v>
      </c>
      <c r="K429" s="18">
        <f ca="1">IF(A429&lt;&gt;"",RANDBETWEEN(1,2000)," ")</f>
        <v>1174</v>
      </c>
      <c r="L429" s="17" cm="1">
        <f t="array" ref="L429">IF(A429&lt;&gt;"",SUMPRODUCT(($E$2:$E$1303="Active") * (FK429 &gt;= $FM$2:$FM$1303) * (FK429 &lt;= $FN$2:$FN$1303) * (FL429 &gt;= $FO$2:$FO$1303) * (FL429 &lt;= $FP$2:$FP$1303)),"")</f>
        <v>1</v>
      </c>
      <c r="M429" s="17" cm="1">
        <f t="array" ref="M429">IF(A429&lt;&gt;"",SUMPRODUCT(($E$2:$E$1303="Active") * (FK429 &gt;= $FQ$2:$FQ$1303) * (FK429 &lt;= $FR$2:$FR$1303) * (FL429 &gt;= $FS$2:$FS$1303) * (FL429 &lt;= $FT$2:$FT$1303)),"")</f>
        <v>1</v>
      </c>
      <c r="N429" s="14" t="s">
        <v>218</v>
      </c>
      <c r="O429" s="14" t="s">
        <v>316</v>
      </c>
      <c r="P429" s="15" t="s">
        <v>1674</v>
      </c>
      <c r="Q429" s="14" t="s">
        <v>1675</v>
      </c>
      <c r="R429" s="51" t="s">
        <v>1676</v>
      </c>
      <c r="S429" s="14" t="s">
        <v>223</v>
      </c>
      <c r="T429" s="20" t="s">
        <v>224</v>
      </c>
      <c r="U429" s="21"/>
      <c r="V429" s="22"/>
      <c r="W429" s="22"/>
      <c r="X429" s="22"/>
      <c r="Y429" s="22"/>
      <c r="Z429" s="22"/>
      <c r="AA429" s="48">
        <v>2025</v>
      </c>
      <c r="AB429" s="43">
        <v>46022.583333333336</v>
      </c>
      <c r="AC429" s="24">
        <v>46023</v>
      </c>
      <c r="AD429" s="25">
        <v>191</v>
      </c>
      <c r="AE429" s="25">
        <v>286</v>
      </c>
      <c r="AF429" s="26">
        <v>281</v>
      </c>
      <c r="AG429" s="20">
        <v>316</v>
      </c>
      <c r="AH429" s="22">
        <v>282</v>
      </c>
      <c r="AI429" s="26">
        <v>428</v>
      </c>
      <c r="AN429" s="27">
        <f>IF(COUNT(DV429,ES429,FJ429,GK429,HH429)&gt;0,AVERAGE(DV429,ES429,FJ429,GK429,HH429),"")</f>
        <v>0.15445075757575757</v>
      </c>
      <c r="AO429" s="28">
        <f>IF((E429&lt;&gt;""),COUNTA(AP429:BW429)+COUNTIF(T429,"No"),"")</f>
        <v>0</v>
      </c>
      <c r="AP429" s="29"/>
      <c r="AQ429" s="29"/>
      <c r="AR429" s="29"/>
      <c r="AS429" s="29"/>
      <c r="AT429" s="29"/>
      <c r="AU429" s="29"/>
      <c r="AV429" s="29"/>
      <c r="AW429" s="29"/>
      <c r="AX429" s="29"/>
      <c r="AY429" s="29"/>
      <c r="AZ429" s="29"/>
      <c r="BA429" s="29"/>
      <c r="BB429" s="29"/>
      <c r="BC429" s="29"/>
      <c r="BD429" s="29"/>
      <c r="BE429" s="29"/>
      <c r="BF429" s="29"/>
      <c r="BG429" s="29"/>
      <c r="BH429" s="29"/>
      <c r="BI429" s="29"/>
      <c r="BJ429" s="29"/>
      <c r="BK429" s="29"/>
      <c r="BL429" s="29"/>
      <c r="BM429" s="29"/>
      <c r="BN429" s="29"/>
      <c r="BO429" s="29"/>
      <c r="BP429" s="29"/>
      <c r="BQ429" s="29"/>
      <c r="BR429" s="29"/>
      <c r="BS429" s="29"/>
      <c r="BT429" s="29"/>
      <c r="BU429" s="29"/>
      <c r="BV429" s="29"/>
      <c r="BW429" s="29"/>
      <c r="BX429" s="30">
        <v>44155</v>
      </c>
      <c r="BY429" s="30">
        <v>44155</v>
      </c>
      <c r="BZ429" s="14" t="s">
        <v>248</v>
      </c>
      <c r="CA429" s="30">
        <v>44169</v>
      </c>
      <c r="CB429" s="14" t="s">
        <v>316</v>
      </c>
      <c r="CC429" s="31">
        <v>44182</v>
      </c>
      <c r="CD429" s="32" t="s">
        <v>228</v>
      </c>
      <c r="CE429" s="33" t="s">
        <v>320</v>
      </c>
      <c r="CF429" s="33" t="s">
        <v>321</v>
      </c>
      <c r="CG429" s="29">
        <v>100</v>
      </c>
      <c r="CH429" s="29">
        <v>1</v>
      </c>
      <c r="CI429" s="29">
        <v>1</v>
      </c>
      <c r="CJ429" s="29">
        <v>10</v>
      </c>
      <c r="CK429" s="29">
        <v>0</v>
      </c>
      <c r="CL429" s="29">
        <v>2</v>
      </c>
      <c r="CM429" s="29">
        <v>1</v>
      </c>
      <c r="CN429" s="34">
        <f>IF(CJ429&gt;0,((CK429*0.125)+(CL429*0.25)+(CM429*1))/CJ429,"")</f>
        <v>0.15</v>
      </c>
      <c r="CO429" s="35">
        <v>44639</v>
      </c>
      <c r="CP429" s="35">
        <v>44639</v>
      </c>
      <c r="CQ429" s="20" t="s">
        <v>322</v>
      </c>
      <c r="CR429" s="35">
        <v>44645</v>
      </c>
      <c r="CS429" s="20" t="s">
        <v>316</v>
      </c>
      <c r="CT429" s="35" t="s">
        <v>323</v>
      </c>
      <c r="CU429" s="35">
        <v>44491</v>
      </c>
      <c r="CV429" s="11" t="s">
        <v>248</v>
      </c>
      <c r="CW429" s="11" t="s">
        <v>324</v>
      </c>
      <c r="CX429" s="11" t="s">
        <v>325</v>
      </c>
      <c r="CY429" s="20">
        <v>174</v>
      </c>
      <c r="CZ429" s="36">
        <v>1</v>
      </c>
      <c r="DA429" s="36">
        <v>1</v>
      </c>
      <c r="DB429" s="36">
        <v>5</v>
      </c>
      <c r="DC429" s="36">
        <v>0</v>
      </c>
      <c r="DD429" s="36">
        <v>0</v>
      </c>
      <c r="DE429" s="36">
        <v>1</v>
      </c>
      <c r="DF429" s="36">
        <v>0</v>
      </c>
      <c r="DG429" s="36">
        <v>1</v>
      </c>
      <c r="DH429" s="37">
        <f>IF(DB429&lt;&gt;"",((DC429*0.125)+(DD429*0.25)+(DE429*0.25)+(DF429*1)+(DG429*1))/DB429,"")</f>
        <v>0.25</v>
      </c>
      <c r="DI429" s="35">
        <v>44896</v>
      </c>
      <c r="DJ429" s="20" t="s">
        <v>248</v>
      </c>
      <c r="DK429" s="20" t="s">
        <v>235</v>
      </c>
      <c r="DL429" s="20" t="s">
        <v>234</v>
      </c>
      <c r="DM429" s="20">
        <v>150</v>
      </c>
      <c r="DN429" s="20">
        <v>4</v>
      </c>
      <c r="DO429" s="20">
        <v>4</v>
      </c>
      <c r="DP429" s="20">
        <v>20</v>
      </c>
      <c r="DQ429" s="20">
        <v>0</v>
      </c>
      <c r="DR429" s="20">
        <v>2</v>
      </c>
      <c r="DS429" s="20">
        <v>1</v>
      </c>
      <c r="DT429" s="20">
        <v>0</v>
      </c>
      <c r="DU429" s="20">
        <v>1</v>
      </c>
      <c r="DV429" s="37" cm="1">
        <f t="array" ref="DV429">IF(AND(DI429:DP429&lt;&gt;""),((DQ429*0.125)+(DR429*0.25)+(DS429*0.25)+(DT429*1)+(DU429*1))/DP429,"")</f>
        <v>8.7499999999999994E-2</v>
      </c>
      <c r="DW429" s="35">
        <v>45079</v>
      </c>
      <c r="DX429" s="35">
        <v>45079</v>
      </c>
      <c r="DY429" s="20" t="s">
        <v>322</v>
      </c>
      <c r="DZ429" s="35">
        <v>45079</v>
      </c>
      <c r="EA429" s="35" t="s">
        <v>316</v>
      </c>
      <c r="EB429" s="38" t="s">
        <v>323</v>
      </c>
      <c r="EC429" s="35">
        <v>45181</v>
      </c>
      <c r="ED429" s="20" t="s">
        <v>248</v>
      </c>
      <c r="EE429" s="20" t="s">
        <v>247</v>
      </c>
      <c r="EF429" s="20">
        <v>117</v>
      </c>
      <c r="EG429" s="20">
        <v>2</v>
      </c>
      <c r="EH429" s="20">
        <v>2</v>
      </c>
      <c r="EI429" s="20">
        <v>10</v>
      </c>
      <c r="EJ429" s="20">
        <v>0</v>
      </c>
      <c r="EK429" s="20">
        <v>0</v>
      </c>
      <c r="EL429" s="20">
        <v>0</v>
      </c>
      <c r="EM429" s="20">
        <v>0</v>
      </c>
      <c r="EN429" s="20">
        <v>0</v>
      </c>
      <c r="EO429" s="20">
        <v>0</v>
      </c>
      <c r="EP429" s="20">
        <v>0</v>
      </c>
      <c r="EQ429" s="20">
        <v>0</v>
      </c>
      <c r="ER429" s="20">
        <v>0</v>
      </c>
      <c r="ES429" s="34">
        <f>IF(EI429&lt;&gt;"",((EJ429*0.125)+((EK429+EL429+EM429+EN429+EO429)*0.25)+((EP429+EQ429+ER429)*1))/EI429,"")</f>
        <v>0</v>
      </c>
      <c r="ET429" s="35">
        <v>45567</v>
      </c>
      <c r="EU429" s="20" t="s">
        <v>248</v>
      </c>
      <c r="EV429" s="20" t="s">
        <v>234</v>
      </c>
      <c r="EW429" s="20">
        <v>148</v>
      </c>
      <c r="EX429" s="20">
        <v>6</v>
      </c>
      <c r="EY429" s="20">
        <v>6</v>
      </c>
      <c r="EZ429" s="20">
        <v>12</v>
      </c>
      <c r="FA429" s="20">
        <v>0</v>
      </c>
      <c r="FB429" s="20">
        <v>0</v>
      </c>
      <c r="FC429" s="20">
        <v>0</v>
      </c>
      <c r="FD429" s="20">
        <v>0</v>
      </c>
      <c r="FE429" s="20">
        <v>0</v>
      </c>
      <c r="FF429" s="20">
        <v>0</v>
      </c>
      <c r="FG429" s="20">
        <v>0</v>
      </c>
      <c r="FH429" s="20">
        <v>0</v>
      </c>
      <c r="FI429" s="20">
        <v>2</v>
      </c>
      <c r="FJ429" s="34">
        <f>IF(EZ429&lt;&gt;"",((FA429*0.125)+((FB429+FC429+FD429+FE429+FF429)*0.25)+((FG429+FH429+FI429)*1))/EZ429,"")</f>
        <v>0.16666666666666666</v>
      </c>
      <c r="FK429" s="39">
        <v>46.752934000000003</v>
      </c>
      <c r="FL429" s="39">
        <v>-92.069246000000007</v>
      </c>
      <c r="FM429" s="39">
        <v>46.391108576177871</v>
      </c>
      <c r="FN429" s="39">
        <v>47.114759423822136</v>
      </c>
      <c r="FO429" s="39">
        <v>-92.597345977210466</v>
      </c>
      <c r="FP429" s="39">
        <v>-91.541146022789547</v>
      </c>
      <c r="FQ429" s="39">
        <v>46.029283152355738</v>
      </c>
      <c r="FR429" s="39">
        <v>47.476584847644268</v>
      </c>
      <c r="FS429" s="39">
        <v>-93.125445954420925</v>
      </c>
      <c r="FT429" s="39">
        <v>-91.013046045579088</v>
      </c>
      <c r="FU429" s="35">
        <v>45876</v>
      </c>
      <c r="FV429" s="20" t="s">
        <v>248</v>
      </c>
      <c r="FW429" s="20" t="s">
        <v>355</v>
      </c>
      <c r="FX429" s="20">
        <v>173</v>
      </c>
      <c r="FY429" s="20">
        <v>3</v>
      </c>
      <c r="FZ429" s="20">
        <v>3</v>
      </c>
      <c r="GA429" s="20">
        <v>11</v>
      </c>
      <c r="GB429" s="20">
        <v>0</v>
      </c>
      <c r="GC429" s="20">
        <v>0</v>
      </c>
      <c r="GD429" s="20">
        <v>0</v>
      </c>
      <c r="GE429" s="20">
        <v>0</v>
      </c>
      <c r="GF429" s="20">
        <v>0</v>
      </c>
      <c r="GG429" s="20">
        <v>0</v>
      </c>
      <c r="GH429" s="20">
        <v>0</v>
      </c>
      <c r="GI429" s="20">
        <v>1</v>
      </c>
      <c r="GJ429" s="20">
        <v>3</v>
      </c>
      <c r="GK429" s="46">
        <f>IF(GA429&lt;&gt;"",((GB429*0.125)+((GC429+GD429+GE429+GF429+GG429)*0.25)+((GH429+GI429+GJ429)*1))/GA429,"")</f>
        <v>0.36363636363636365</v>
      </c>
      <c r="GL429" s="40">
        <v>45797</v>
      </c>
      <c r="GM429" s="40">
        <v>45797</v>
      </c>
      <c r="GN429" s="11" t="s">
        <v>237</v>
      </c>
      <c r="GO429" s="40">
        <v>45797</v>
      </c>
      <c r="GP429" s="20" t="s">
        <v>316</v>
      </c>
      <c r="GQ429" s="35" t="s">
        <v>323</v>
      </c>
      <c r="HH429" s="34" t="str">
        <f>IF(GX429&lt;&gt;"",((GY429*0.125)+((GZ429+HA429+HB429+HC429+HD429)*0.25)+((HE429+HF429+HG429)*1))/GX429,"")</f>
        <v/>
      </c>
    </row>
    <row r="430" spans="1:216" ht="15" customHeight="1" x14ac:dyDescent="0.35">
      <c r="A430" s="11" t="s">
        <v>2850</v>
      </c>
      <c r="B430" s="12" t="s">
        <v>2851</v>
      </c>
      <c r="C430" s="13">
        <v>43009</v>
      </c>
      <c r="D430" s="13"/>
      <c r="E430" s="14" t="s">
        <v>214</v>
      </c>
      <c r="F430" s="15" t="s">
        <v>2852</v>
      </c>
      <c r="G430" s="15" t="s">
        <v>2853</v>
      </c>
      <c r="H430" s="14" t="s">
        <v>1993</v>
      </c>
      <c r="I430" s="16">
        <v>56431</v>
      </c>
      <c r="J430" s="17">
        <v>8763</v>
      </c>
      <c r="K430" s="18">
        <f ca="1">IF(A430&lt;&gt;"",RANDBETWEEN(1,2000)," ")</f>
        <v>52</v>
      </c>
      <c r="L430" s="17" cm="1">
        <f t="array" ref="L430">IF(A430&lt;&gt;"",SUMPRODUCT(($E$2:$E$1303="Active") * (FK430 &gt;= $FM$2:$FM$1303) * (FK430 &lt;= $FN$2:$FN$1303) * (FL430 &gt;= $FO$2:$FO$1303) * (FL430 &lt;= $FP$2:$FP$1303)),"")</f>
        <v>1</v>
      </c>
      <c r="M430" s="17" cm="1">
        <f t="array" ref="M430">IF(A430&lt;&gt;"",SUMPRODUCT(($E$2:$E$1303="Active") * (FK430 &gt;= $FQ$2:$FQ$1303) * (FK430 &lt;= $FR$2:$FR$1303) * (FL430 &gt;= $FS$2:$FS$1303) * (FL430 &lt;= $FT$2:$FT$1303)),"")</f>
        <v>1</v>
      </c>
      <c r="N430" s="14" t="s">
        <v>287</v>
      </c>
      <c r="O430" s="14" t="s">
        <v>219</v>
      </c>
      <c r="P430" s="15" t="s">
        <v>2854</v>
      </c>
      <c r="Q430" s="14" t="s">
        <v>2855</v>
      </c>
      <c r="R430" s="15" t="s">
        <v>2856</v>
      </c>
      <c r="S430" s="14" t="s">
        <v>224</v>
      </c>
      <c r="T430" s="20" t="s">
        <v>224</v>
      </c>
      <c r="U430" s="21"/>
      <c r="V430" s="22"/>
      <c r="W430" s="22"/>
      <c r="X430" s="22"/>
      <c r="Y430" s="22"/>
      <c r="Z430" s="22"/>
      <c r="AA430" s="48" t="s">
        <v>394</v>
      </c>
      <c r="AB430" s="43">
        <v>46022.375</v>
      </c>
      <c r="AC430" s="24">
        <v>46023</v>
      </c>
      <c r="AD430" s="25">
        <v>73</v>
      </c>
      <c r="AE430" s="25">
        <v>183</v>
      </c>
      <c r="AF430" s="26">
        <v>166</v>
      </c>
      <c r="AG430" s="20">
        <v>216</v>
      </c>
      <c r="AH430" s="22">
        <v>273</v>
      </c>
      <c r="AI430" s="26">
        <v>208</v>
      </c>
      <c r="AN430" s="27">
        <f>IF(COUNT(DV430,ES430,FJ430,GK430,HH430)&gt;0,AVERAGE(DV430,ES430,FJ430,GK430,HH430),"")</f>
        <v>0.15729166666666666</v>
      </c>
      <c r="AO430" s="28">
        <f>IF((E430&lt;&gt;""),COUNTA(AP430:BW430)+COUNTIF(T430,"No"),"")</f>
        <v>0</v>
      </c>
      <c r="AP430" s="29"/>
      <c r="AQ430" s="29"/>
      <c r="AR430" s="29"/>
      <c r="AS430" s="29"/>
      <c r="AT430" s="29"/>
      <c r="AU430" s="29"/>
      <c r="AV430" s="29"/>
      <c r="AW430" s="29"/>
      <c r="AX430" s="29"/>
      <c r="AY430" s="29"/>
      <c r="AZ430" s="29"/>
      <c r="BA430" s="29"/>
      <c r="BB430" s="29"/>
      <c r="BC430" s="29"/>
      <c r="BD430" s="29"/>
      <c r="BE430" s="29"/>
      <c r="BF430" s="29"/>
      <c r="BG430" s="29"/>
      <c r="BH430" s="29"/>
      <c r="BI430" s="29"/>
      <c r="BJ430" s="29"/>
      <c r="BK430" s="29"/>
      <c r="BL430" s="29"/>
      <c r="BM430" s="29"/>
      <c r="BN430" s="29"/>
      <c r="BO430" s="29"/>
      <c r="BP430" s="29"/>
      <c r="BQ430" s="29"/>
      <c r="BR430" s="29"/>
      <c r="BS430" s="29"/>
      <c r="BT430" s="29"/>
      <c r="BU430" s="29"/>
      <c r="BV430" s="29"/>
      <c r="BW430" s="29"/>
      <c r="BX430" s="30">
        <v>43753</v>
      </c>
      <c r="BY430" s="30">
        <v>43763</v>
      </c>
      <c r="BZ430" s="14" t="s">
        <v>228</v>
      </c>
      <c r="CA430" s="30">
        <v>43979</v>
      </c>
      <c r="CB430" s="14" t="s">
        <v>232</v>
      </c>
      <c r="CC430" s="31">
        <v>43773</v>
      </c>
      <c r="CD430" s="32" t="s">
        <v>228</v>
      </c>
      <c r="CE430" s="33" t="s">
        <v>425</v>
      </c>
      <c r="CF430" s="33" t="s">
        <v>325</v>
      </c>
      <c r="CG430" s="29">
        <v>64</v>
      </c>
      <c r="CH430" s="29">
        <v>1</v>
      </c>
      <c r="CI430" s="29">
        <v>1</v>
      </c>
      <c r="CJ430" s="29">
        <v>5</v>
      </c>
      <c r="CK430" s="29">
        <v>1</v>
      </c>
      <c r="CL430" s="29">
        <v>0</v>
      </c>
      <c r="CM430" s="29">
        <v>0</v>
      </c>
      <c r="CN430" s="34">
        <f>IF(CJ430&gt;0,((CK430*0.125)+(CL430*0.25)+(CM430*1))/CJ430,"")</f>
        <v>2.5000000000000001E-2</v>
      </c>
      <c r="CO430" s="35">
        <v>44404</v>
      </c>
      <c r="CP430" s="35">
        <v>44414</v>
      </c>
      <c r="CQ430" s="20" t="s">
        <v>507</v>
      </c>
      <c r="CR430" s="35">
        <v>44440</v>
      </c>
      <c r="CS430" s="20" t="s">
        <v>232</v>
      </c>
      <c r="CT430" s="35">
        <v>44417</v>
      </c>
      <c r="CU430" s="35">
        <v>44496</v>
      </c>
      <c r="CV430" s="11" t="s">
        <v>226</v>
      </c>
      <c r="CW430" s="20" t="s">
        <v>233</v>
      </c>
      <c r="CX430" s="11" t="s">
        <v>234</v>
      </c>
      <c r="CY430" s="20">
        <v>76</v>
      </c>
      <c r="CZ430" s="36">
        <v>1</v>
      </c>
      <c r="DA430" s="36">
        <v>1</v>
      </c>
      <c r="DB430" s="36">
        <v>5</v>
      </c>
      <c r="DC430" s="36">
        <v>0</v>
      </c>
      <c r="DD430" s="36">
        <v>0</v>
      </c>
      <c r="DE430" s="36">
        <v>0</v>
      </c>
      <c r="DF430" s="36">
        <v>0</v>
      </c>
      <c r="DG430" s="36">
        <v>0</v>
      </c>
      <c r="DH430" s="37">
        <f>IF(DB430&gt;0,((DC430*0.125)+(DD430*0.25)+(DE430*0.25)+(DF430*1)+(DG430*1))/DB430,"")</f>
        <v>0</v>
      </c>
      <c r="DI430" s="35">
        <v>44866</v>
      </c>
      <c r="DJ430" s="20" t="s">
        <v>228</v>
      </c>
      <c r="DK430" s="20" t="s">
        <v>235</v>
      </c>
      <c r="DL430" s="20" t="s">
        <v>234</v>
      </c>
      <c r="DM430" s="20">
        <v>71</v>
      </c>
      <c r="DN430" s="20">
        <v>1</v>
      </c>
      <c r="DO430" s="20">
        <v>1</v>
      </c>
      <c r="DP430" s="20">
        <v>5</v>
      </c>
      <c r="DQ430" s="20">
        <v>0</v>
      </c>
      <c r="DR430" s="20">
        <v>0</v>
      </c>
      <c r="DS430" s="20">
        <v>0</v>
      </c>
      <c r="DT430" s="20">
        <v>0</v>
      </c>
      <c r="DU430" s="20">
        <v>0</v>
      </c>
      <c r="DV430" s="37" cm="1">
        <f t="array" ref="DV430">IF(AND(DI430:DP430&lt;&gt;""),((DQ430*0.125)+(DR430*0.25)+(DS430*0.25)+(DT430*1)+(DU430*1))/DP430,"")</f>
        <v>0</v>
      </c>
      <c r="EA430" s="35" t="s">
        <v>232</v>
      </c>
      <c r="EB430" s="38"/>
      <c r="EC430" s="35">
        <v>45290</v>
      </c>
      <c r="ED430" s="20" t="s">
        <v>228</v>
      </c>
      <c r="EE430" s="20" t="s">
        <v>247</v>
      </c>
      <c r="EF430" s="20">
        <v>95</v>
      </c>
      <c r="EG430" s="20">
        <v>1</v>
      </c>
      <c r="EH430" s="20">
        <v>1</v>
      </c>
      <c r="EI430" s="20">
        <v>5</v>
      </c>
      <c r="EJ430" s="20">
        <v>0</v>
      </c>
      <c r="EK430" s="20">
        <v>0</v>
      </c>
      <c r="EL430" s="20">
        <v>0</v>
      </c>
      <c r="EM430" s="20">
        <v>0</v>
      </c>
      <c r="EN430" s="20">
        <v>0</v>
      </c>
      <c r="EO430" s="20">
        <v>0</v>
      </c>
      <c r="EP430" s="20">
        <v>0</v>
      </c>
      <c r="EQ430" s="20">
        <v>0</v>
      </c>
      <c r="ER430" s="20">
        <v>0</v>
      </c>
      <c r="ES430" s="34">
        <f>IF(EI430&lt;&gt;"",((EJ430*0.125)+((EK430+EL430+EM430+EN430+EO430)*0.25)+((EP430+EQ430+ER430)*1))/EI430,"")</f>
        <v>0</v>
      </c>
      <c r="ET430" s="35">
        <v>45622</v>
      </c>
      <c r="EU430" s="20" t="s">
        <v>248</v>
      </c>
      <c r="EV430" s="20" t="s">
        <v>234</v>
      </c>
      <c r="EW430" s="20">
        <v>144</v>
      </c>
      <c r="EX430" s="20">
        <v>1</v>
      </c>
      <c r="EY430" s="20">
        <v>1</v>
      </c>
      <c r="EZ430" s="20">
        <v>12</v>
      </c>
      <c r="FA430" s="20">
        <v>0</v>
      </c>
      <c r="FB430" s="20">
        <v>0</v>
      </c>
      <c r="FC430" s="20">
        <v>1</v>
      </c>
      <c r="FD430" s="20">
        <v>2</v>
      </c>
      <c r="FE430" s="20">
        <v>0</v>
      </c>
      <c r="FF430" s="20">
        <v>0</v>
      </c>
      <c r="FG430" s="20">
        <v>0</v>
      </c>
      <c r="FH430" s="20">
        <v>1</v>
      </c>
      <c r="FI430" s="20">
        <v>1</v>
      </c>
      <c r="FJ430" s="34">
        <f>IF(EZ430&lt;&gt;"",((FA430*0.125)+((FB430+FC430+FD430+FE430+FF430)*0.25)+((FG430+FH430+FI430)*1))/EZ430,"")</f>
        <v>0.22916666666666666</v>
      </c>
      <c r="FK430" s="39">
        <v>46.455475999999997</v>
      </c>
      <c r="FL430" s="39">
        <v>-93.641385</v>
      </c>
      <c r="FM430" s="39">
        <v>46.093650576177865</v>
      </c>
      <c r="FN430" s="39">
        <v>46.81730142382213</v>
      </c>
      <c r="FO430" s="39">
        <v>-94.166593222099536</v>
      </c>
      <c r="FP430" s="39">
        <v>-93.116176777900463</v>
      </c>
      <c r="FQ430" s="39">
        <v>45.731825152355732</v>
      </c>
      <c r="FR430" s="39">
        <v>47.179126847644262</v>
      </c>
      <c r="FS430" s="39">
        <v>-94.691801444199072</v>
      </c>
      <c r="FT430" s="39">
        <v>-92.590968555800927</v>
      </c>
      <c r="FU430" s="35">
        <v>45838</v>
      </c>
      <c r="FV430" s="20" t="s">
        <v>248</v>
      </c>
      <c r="FW430" s="20" t="s">
        <v>355</v>
      </c>
      <c r="FX430" s="20">
        <v>74</v>
      </c>
      <c r="FY430" s="20">
        <v>1</v>
      </c>
      <c r="FZ430" s="20">
        <v>1</v>
      </c>
      <c r="GA430" s="20">
        <v>5</v>
      </c>
      <c r="GB430" s="20">
        <v>0</v>
      </c>
      <c r="GC430" s="20">
        <v>0</v>
      </c>
      <c r="GD430" s="20">
        <v>0</v>
      </c>
      <c r="GE430" s="20">
        <v>0</v>
      </c>
      <c r="GF430" s="20">
        <v>0</v>
      </c>
      <c r="GG430" s="20">
        <v>0</v>
      </c>
      <c r="GH430" s="20">
        <v>0</v>
      </c>
      <c r="GI430" s="20">
        <v>0</v>
      </c>
      <c r="GJ430" s="20">
        <v>2</v>
      </c>
      <c r="GK430" s="46">
        <f>IF(GA430&lt;&gt;"",((GB430*0.125)+((GC430+GD430+GE430+GF430+GG430)*0.25)+((GH430+GI430+GJ430)*1))/GA430,"")</f>
        <v>0.4</v>
      </c>
      <c r="GL430" s="40">
        <v>45848</v>
      </c>
      <c r="GM430" s="40">
        <v>45860</v>
      </c>
      <c r="GN430" s="20" t="s">
        <v>237</v>
      </c>
      <c r="GO430" s="35">
        <v>45860</v>
      </c>
      <c r="GP430" s="20" t="s">
        <v>232</v>
      </c>
      <c r="GQ430" s="35">
        <v>45867</v>
      </c>
      <c r="HH430" s="34" t="str">
        <f>IF(GX430&lt;&gt;"",((GY430*0.125)+((GZ430+HA430+HB430+HC430+HD430)*0.25)+((HE430+HF430+HG430)*1))/GX430,"")</f>
        <v/>
      </c>
    </row>
    <row r="431" spans="1:216" ht="15" customHeight="1" x14ac:dyDescent="0.35">
      <c r="A431" s="11" t="s">
        <v>2857</v>
      </c>
      <c r="B431" s="12" t="s">
        <v>2858</v>
      </c>
      <c r="C431" s="13">
        <v>44294</v>
      </c>
      <c r="D431" s="13"/>
      <c r="E431" s="11" t="s">
        <v>214</v>
      </c>
      <c r="F431" s="19" t="s">
        <v>2859</v>
      </c>
      <c r="G431" s="19" t="s">
        <v>2860</v>
      </c>
      <c r="H431" s="11" t="s">
        <v>1993</v>
      </c>
      <c r="I431" s="42">
        <v>55901</v>
      </c>
      <c r="J431" s="17">
        <v>58046</v>
      </c>
      <c r="K431" s="18">
        <f ca="1">IF(A431&lt;&gt;"",RANDBETWEEN(1,2000)," ")</f>
        <v>1379</v>
      </c>
      <c r="L431" s="17" cm="1">
        <f t="array" ref="L431">IF(A431&lt;&gt;"",SUMPRODUCT(($E$2:$E$1303="Active") * (FK431 &gt;= $FM$2:$FM$1303) * (FK431 &lt;= $FN$2:$FN$1303) * (FL431 &gt;= $FO$2:$FO$1303) * (FL431 &lt;= $FP$2:$FP$1303)),"")</f>
        <v>1</v>
      </c>
      <c r="M431" s="17" cm="1">
        <f t="array" ref="M431">IF(A431&lt;&gt;"",SUMPRODUCT(($E$2:$E$1303="Active") * (FK431 &gt;= $FQ$2:$FQ$1303) * (FK431 &lt;= $FR$2:$FR$1303) * (FL431 &gt;= $FS$2:$FS$1303) * (FL431 &lt;= $FT$2:$FT$1303)),"")</f>
        <v>1</v>
      </c>
      <c r="N431" s="11" t="s">
        <v>287</v>
      </c>
      <c r="O431" s="11" t="s">
        <v>242</v>
      </c>
      <c r="P431" s="19" t="s">
        <v>2836</v>
      </c>
      <c r="Q431" s="11" t="s">
        <v>2837</v>
      </c>
      <c r="R431" s="19" t="s">
        <v>2838</v>
      </c>
      <c r="S431" s="11" t="s">
        <v>224</v>
      </c>
      <c r="T431" s="20" t="s">
        <v>224</v>
      </c>
      <c r="U431" s="21"/>
      <c r="V431" s="22"/>
      <c r="W431" s="22"/>
      <c r="X431" s="22"/>
      <c r="Y431" s="22"/>
      <c r="Z431" s="22"/>
      <c r="AA431" s="22" t="s">
        <v>363</v>
      </c>
      <c r="AB431" s="43">
        <v>46018.333333333336</v>
      </c>
      <c r="AC431" s="63">
        <v>45931</v>
      </c>
      <c r="AE431" s="25">
        <v>100</v>
      </c>
      <c r="AF431" s="26">
        <v>205</v>
      </c>
      <c r="AG431" s="20">
        <v>215</v>
      </c>
      <c r="AH431" s="22">
        <v>281</v>
      </c>
      <c r="AI431" s="26">
        <v>251</v>
      </c>
      <c r="AN431" s="27">
        <f>IF(COUNT(DV431,ES431,FJ431,GK431,HH431)&gt;0,AVERAGE(DV431,ES431,FJ431,GK431,HH431),"")</f>
        <v>6.9444444444444441E-3</v>
      </c>
      <c r="AO431" s="28">
        <f>IF((E431&lt;&gt;""),COUNTA(AP431:BW431)+COUNTIF(T431,"No"),"")</f>
        <v>0</v>
      </c>
      <c r="CN431" s="34" t="str">
        <f>IF(CJ431&gt;0,((CK431*0.125)+(CL431*0.25)+(CM431*1))/CJ431,"")</f>
        <v/>
      </c>
      <c r="CO431" s="35">
        <v>44796</v>
      </c>
      <c r="CS431" s="20" t="s">
        <v>232</v>
      </c>
      <c r="CT431" s="35">
        <v>44827</v>
      </c>
      <c r="CV431" s="11" t="s">
        <v>228</v>
      </c>
      <c r="CW431" s="20" t="s">
        <v>233</v>
      </c>
      <c r="CX431" s="11" t="s">
        <v>234</v>
      </c>
      <c r="CY431" s="20">
        <v>0</v>
      </c>
      <c r="CZ431" s="36">
        <v>0</v>
      </c>
      <c r="DA431" s="36">
        <v>0</v>
      </c>
      <c r="DB431" s="36">
        <v>0</v>
      </c>
      <c r="DC431" s="36">
        <v>0</v>
      </c>
      <c r="DD431" s="36">
        <v>0</v>
      </c>
      <c r="DE431" s="36">
        <v>0</v>
      </c>
      <c r="DF431" s="36">
        <v>0</v>
      </c>
      <c r="DG431" s="36">
        <v>0</v>
      </c>
      <c r="DJ431" s="20" t="s">
        <v>248</v>
      </c>
      <c r="DK431" s="20" t="s">
        <v>235</v>
      </c>
      <c r="DL431" s="20" t="s">
        <v>234</v>
      </c>
      <c r="DM431" s="20">
        <v>0</v>
      </c>
      <c r="DN431" s="20">
        <v>0</v>
      </c>
      <c r="DO431" s="20">
        <v>0</v>
      </c>
      <c r="DP431" s="20">
        <v>0</v>
      </c>
      <c r="DQ431" s="20">
        <v>0</v>
      </c>
      <c r="DR431" s="20">
        <v>0</v>
      </c>
      <c r="DS431" s="20">
        <v>0</v>
      </c>
      <c r="DT431" s="20">
        <v>0</v>
      </c>
      <c r="DU431" s="20">
        <v>0</v>
      </c>
      <c r="EA431" s="35" t="s">
        <v>232</v>
      </c>
      <c r="EB431" s="38"/>
      <c r="EC431" s="35">
        <v>45290</v>
      </c>
      <c r="ED431" s="20" t="s">
        <v>228</v>
      </c>
      <c r="EE431" s="20" t="s">
        <v>247</v>
      </c>
      <c r="EF431" s="20">
        <v>73</v>
      </c>
      <c r="EG431" s="20">
        <v>1</v>
      </c>
      <c r="EH431" s="20">
        <v>1</v>
      </c>
      <c r="EI431" s="20">
        <v>5</v>
      </c>
      <c r="EJ431" s="20">
        <v>0</v>
      </c>
      <c r="EK431" s="20">
        <v>0</v>
      </c>
      <c r="EL431" s="20">
        <v>0</v>
      </c>
      <c r="EM431" s="20">
        <v>0</v>
      </c>
      <c r="EN431" s="20">
        <v>0</v>
      </c>
      <c r="EO431" s="20">
        <v>0</v>
      </c>
      <c r="EP431" s="20">
        <v>0</v>
      </c>
      <c r="EQ431" s="20">
        <v>0</v>
      </c>
      <c r="ER431" s="20">
        <v>0</v>
      </c>
      <c r="ES431" s="34">
        <f>IF(EI431&lt;&gt;"",((EJ431*0.125)+((EK431+EL431+EM431+EN431+EO431)*0.25)+((EP431+EQ431+ER431)*1))/EI431,"")</f>
        <v>0</v>
      </c>
      <c r="ET431" s="35">
        <v>45621</v>
      </c>
      <c r="EU431" s="20" t="s">
        <v>248</v>
      </c>
      <c r="EV431" s="20" t="s">
        <v>234</v>
      </c>
      <c r="EW431" s="20">
        <v>162</v>
      </c>
      <c r="EX431" s="20">
        <v>1</v>
      </c>
      <c r="EY431" s="20">
        <v>1</v>
      </c>
      <c r="EZ431" s="20">
        <v>12</v>
      </c>
      <c r="FA431" s="20">
        <v>0</v>
      </c>
      <c r="FB431" s="20">
        <v>0</v>
      </c>
      <c r="FC431" s="20">
        <v>0</v>
      </c>
      <c r="FD431" s="20">
        <v>1</v>
      </c>
      <c r="FE431" s="20">
        <v>0</v>
      </c>
      <c r="FF431" s="20">
        <v>0</v>
      </c>
      <c r="FG431" s="20">
        <v>0</v>
      </c>
      <c r="FH431" s="20">
        <v>0</v>
      </c>
      <c r="FI431" s="20">
        <v>0</v>
      </c>
      <c r="FJ431" s="34">
        <f>IF(EZ431&lt;&gt;"",((FA431*0.125)+((FB431+FC431+FD431+FE431+FF431)*0.25)+((FG431+FH431+FI431)*1))/EZ431,"")</f>
        <v>2.0833333333333332E-2</v>
      </c>
      <c r="FK431" s="39">
        <v>44.075138000000003</v>
      </c>
      <c r="FL431" s="39">
        <v>-92.512377999999998</v>
      </c>
      <c r="FM431" s="39">
        <v>43.71331257617787</v>
      </c>
      <c r="FN431" s="39">
        <v>44.436963423822135</v>
      </c>
      <c r="FO431" s="39">
        <v>-93.016012771281623</v>
      </c>
      <c r="FP431" s="39">
        <v>-92.008743228718373</v>
      </c>
      <c r="FQ431" s="39">
        <v>43.351487152355737</v>
      </c>
      <c r="FR431" s="39">
        <v>44.798788847644268</v>
      </c>
      <c r="FS431" s="39">
        <v>-93.519647542563263</v>
      </c>
      <c r="FT431" s="39">
        <v>-91.505108457436734</v>
      </c>
      <c r="FU431" s="35">
        <v>45735</v>
      </c>
      <c r="FV431" s="20" t="s">
        <v>248</v>
      </c>
      <c r="FW431" s="20" t="s">
        <v>247</v>
      </c>
      <c r="FX431" s="20">
        <v>119</v>
      </c>
      <c r="FY431" s="20">
        <v>1</v>
      </c>
      <c r="FZ431" s="20">
        <v>1</v>
      </c>
      <c r="GA431" s="20">
        <v>8</v>
      </c>
      <c r="GB431" s="20">
        <v>0</v>
      </c>
      <c r="GC431" s="20">
        <v>0</v>
      </c>
      <c r="GD431" s="20">
        <v>0</v>
      </c>
      <c r="GE431" s="20">
        <v>0</v>
      </c>
      <c r="GF431" s="20">
        <v>0</v>
      </c>
      <c r="GG431" s="20">
        <v>0</v>
      </c>
      <c r="GH431" s="20">
        <v>0</v>
      </c>
      <c r="GI431" s="20">
        <v>0</v>
      </c>
      <c r="GJ431" s="20">
        <v>0</v>
      </c>
      <c r="GK431" s="34">
        <f>IF(GA431&lt;&gt;"",((GB431*0.125)+((GC431+GD431+GE431+GF431+GG431)*0.25)+((GH431+GI431+GJ431)*1))/GA431,"")</f>
        <v>0</v>
      </c>
      <c r="GP431" s="20" t="s">
        <v>232</v>
      </c>
      <c r="GQ431" s="35">
        <v>45982</v>
      </c>
      <c r="HH431" s="34" t="str">
        <f>IF(GX431&lt;&gt;"",((GY431*0.125)+((GZ431+HA431+HB431+HC431+HD431)*0.25)+((HE431+HF431+HG431)*1))/GX431,"")</f>
        <v/>
      </c>
    </row>
    <row r="432" spans="1:216" ht="15" customHeight="1" x14ac:dyDescent="0.35">
      <c r="A432" s="11" t="s">
        <v>2861</v>
      </c>
      <c r="B432" s="12" t="s">
        <v>2862</v>
      </c>
      <c r="C432" s="43">
        <v>44593</v>
      </c>
      <c r="D432" s="13"/>
      <c r="E432" s="11" t="s">
        <v>214</v>
      </c>
      <c r="F432" s="19" t="s">
        <v>2863</v>
      </c>
      <c r="G432" s="19" t="s">
        <v>2864</v>
      </c>
      <c r="H432" s="11" t="s">
        <v>1993</v>
      </c>
      <c r="I432" s="42">
        <v>55449</v>
      </c>
      <c r="J432" s="17">
        <v>33321</v>
      </c>
      <c r="K432" s="18">
        <f ca="1">IF(A432&lt;&gt;"",RANDBETWEEN(1,2000)," ")</f>
        <v>1556</v>
      </c>
      <c r="L432" s="17" cm="1">
        <f t="array" ref="L432">IF(A432&lt;&gt;"",SUMPRODUCT(($E$2:$E$1303="Active") * (FK432 &gt;= $FM$2:$FM$1303) * (FK432 &lt;= $FN$2:$FN$1303) * (FL432 &gt;= $FO$2:$FO$1303) * (FL432 &lt;= $FP$2:$FP$1303)),"")</f>
        <v>5</v>
      </c>
      <c r="M432" s="17" cm="1">
        <f t="array" ref="M432">IF(A432&lt;&gt;"",SUMPRODUCT(($E$2:$E$1303="Active") * (FK432 &gt;= $FQ$2:$FQ$1303) * (FK432 &lt;= $FR$2:$FR$1303) * (FL432 &gt;= $FS$2:$FS$1303) * (FL432 &lt;= $FT$2:$FT$1303)),"")</f>
        <v>6</v>
      </c>
      <c r="N432" s="11" t="s">
        <v>287</v>
      </c>
      <c r="O432" s="11" t="s">
        <v>242</v>
      </c>
      <c r="P432" s="19" t="s">
        <v>2865</v>
      </c>
      <c r="Q432" s="11" t="s">
        <v>2866</v>
      </c>
      <c r="R432" s="19" t="s">
        <v>2867</v>
      </c>
      <c r="S432" s="11" t="s">
        <v>224</v>
      </c>
      <c r="T432" s="20" t="s">
        <v>224</v>
      </c>
      <c r="U432" s="21"/>
      <c r="V432" s="22"/>
      <c r="W432" s="22"/>
      <c r="X432" s="22"/>
      <c r="Y432" s="22"/>
      <c r="Z432" s="22"/>
      <c r="AA432" s="48" t="s">
        <v>394</v>
      </c>
      <c r="AB432" s="43">
        <v>46021.4375</v>
      </c>
      <c r="AC432" s="24">
        <v>46023</v>
      </c>
      <c r="AF432" s="26">
        <v>253</v>
      </c>
      <c r="AG432" s="20">
        <v>285</v>
      </c>
      <c r="AH432" s="22">
        <v>323</v>
      </c>
      <c r="AI432" s="26">
        <v>528</v>
      </c>
      <c r="AN432" s="27">
        <f>IF(COUNT(DV432,ES432,FJ432,GK432,HH432)&gt;0,AVERAGE(DV432,ES432,FJ432,GK432,HH432),"")</f>
        <v>1.3020833333333334E-2</v>
      </c>
      <c r="AO432" s="28">
        <f>IF((E432&lt;&gt;""),COUNTA(AP432:BW432)+COUNTIF(T432,"No"),"")</f>
        <v>0</v>
      </c>
      <c r="CN432" s="34" t="str">
        <f>IF(CJ432&gt;0,((CK432*0.125)+(CL432*0.25)+(CM432*1))/CJ432,"")</f>
        <v/>
      </c>
      <c r="CS432" s="20" t="s">
        <v>232</v>
      </c>
      <c r="CT432" s="35">
        <v>44827</v>
      </c>
      <c r="DH432" s="37" t="str">
        <f>IF(DB432&gt;0,((DC432*0.125)+(DD432*0.25)+(DE432*0.25)+(DF432*1)+(DG432*1))/DB432,"")</f>
        <v/>
      </c>
      <c r="DJ432" s="20" t="s">
        <v>248</v>
      </c>
      <c r="DK432" s="20" t="s">
        <v>235</v>
      </c>
      <c r="DL432" s="20" t="s">
        <v>234</v>
      </c>
      <c r="DM432" s="20">
        <v>0</v>
      </c>
      <c r="DN432" s="20">
        <v>0</v>
      </c>
      <c r="DO432" s="20">
        <v>0</v>
      </c>
      <c r="DP432" s="20">
        <v>0</v>
      </c>
      <c r="DQ432" s="20">
        <v>0</v>
      </c>
      <c r="DR432" s="20">
        <v>0</v>
      </c>
      <c r="DS432" s="20">
        <v>0</v>
      </c>
      <c r="DT432" s="20">
        <v>0</v>
      </c>
      <c r="DU432" s="20">
        <v>0</v>
      </c>
      <c r="EA432" s="35" t="s">
        <v>232</v>
      </c>
      <c r="EB432" s="38"/>
      <c r="EC432" s="35">
        <v>45290</v>
      </c>
      <c r="ED432" s="20" t="s">
        <v>228</v>
      </c>
      <c r="EE432" s="20" t="s">
        <v>247</v>
      </c>
      <c r="EF432" s="20">
        <v>296</v>
      </c>
      <c r="EG432" s="20">
        <v>1</v>
      </c>
      <c r="EH432" s="20">
        <v>1</v>
      </c>
      <c r="EI432" s="20">
        <v>5</v>
      </c>
      <c r="EJ432" s="20">
        <v>0</v>
      </c>
      <c r="EK432" s="20">
        <v>0</v>
      </c>
      <c r="EL432" s="20">
        <v>0</v>
      </c>
      <c r="EM432" s="20">
        <v>0</v>
      </c>
      <c r="EN432" s="20">
        <v>0</v>
      </c>
      <c r="EO432" s="20">
        <v>0</v>
      </c>
      <c r="EP432" s="20">
        <v>0</v>
      </c>
      <c r="EQ432" s="20">
        <v>0</v>
      </c>
      <c r="ER432" s="20">
        <v>0</v>
      </c>
      <c r="ES432" s="34">
        <f>IF(EI432&lt;&gt;"",((EJ432*0.125)+((EK432+EL432+EM432+EN432+EO432)*0.25)+((EP432+EQ432+ER432)*1))/EI432,"")</f>
        <v>0</v>
      </c>
      <c r="ET432" s="35">
        <v>45616</v>
      </c>
      <c r="EU432" s="20" t="s">
        <v>248</v>
      </c>
      <c r="EV432" s="20" t="s">
        <v>234</v>
      </c>
      <c r="EW432" s="20">
        <v>180</v>
      </c>
      <c r="EX432" s="20">
        <v>2</v>
      </c>
      <c r="EY432" s="20">
        <v>2</v>
      </c>
      <c r="EZ432" s="20">
        <v>14</v>
      </c>
      <c r="FA432" s="20">
        <v>0</v>
      </c>
      <c r="FB432" s="20">
        <v>0</v>
      </c>
      <c r="FC432" s="20">
        <v>0</v>
      </c>
      <c r="FD432" s="20">
        <v>0</v>
      </c>
      <c r="FE432" s="20">
        <v>0</v>
      </c>
      <c r="FF432" s="20">
        <v>0</v>
      </c>
      <c r="FG432" s="20">
        <v>0</v>
      </c>
      <c r="FH432" s="20">
        <v>0</v>
      </c>
      <c r="FI432" s="20">
        <v>0</v>
      </c>
      <c r="FJ432" s="34">
        <v>0</v>
      </c>
      <c r="FK432" s="39">
        <v>45.165326</v>
      </c>
      <c r="FL432" s="39">
        <v>-93.188918999999999</v>
      </c>
      <c r="FM432" s="39">
        <v>44.803500576177868</v>
      </c>
      <c r="FN432" s="39">
        <v>45.527151423822133</v>
      </c>
      <c r="FO432" s="39">
        <v>-93.702100331930694</v>
      </c>
      <c r="FP432" s="39">
        <v>-92.675737668069303</v>
      </c>
      <c r="FQ432" s="39">
        <v>44.441675152355735</v>
      </c>
      <c r="FR432" s="39">
        <v>45.888976847644265</v>
      </c>
      <c r="FS432" s="39">
        <v>-94.21528166386139</v>
      </c>
      <c r="FT432" s="39">
        <v>-92.162556336138607</v>
      </c>
      <c r="FU432" s="35">
        <v>45700</v>
      </c>
      <c r="FV432" s="20" t="s">
        <v>248</v>
      </c>
      <c r="FW432" s="20" t="s">
        <v>247</v>
      </c>
      <c r="FX432" s="20">
        <v>144</v>
      </c>
      <c r="FY432" s="20">
        <v>1</v>
      </c>
      <c r="FZ432" s="20">
        <v>1</v>
      </c>
      <c r="GA432" s="20">
        <v>25</v>
      </c>
      <c r="GB432" s="20">
        <v>0</v>
      </c>
      <c r="GC432" s="20">
        <v>0</v>
      </c>
      <c r="GD432" s="20">
        <v>0</v>
      </c>
      <c r="GE432" s="20">
        <v>0</v>
      </c>
      <c r="GF432" s="20">
        <v>0</v>
      </c>
      <c r="GG432" s="20">
        <v>0</v>
      </c>
      <c r="GH432" s="20">
        <v>0</v>
      </c>
      <c r="GI432" s="20">
        <v>0</v>
      </c>
      <c r="GJ432" s="20">
        <v>0</v>
      </c>
      <c r="GK432" s="34">
        <f>IF(GA432&lt;&gt;"",((GB432*0.125)+((GC432+GD432+GE432+GF432+GG432)*0.25)+((GH432+GI432+GJ432)*1))/GA432,"")</f>
        <v>0</v>
      </c>
      <c r="GL432" s="40">
        <v>45847</v>
      </c>
      <c r="GM432" s="40">
        <v>45859</v>
      </c>
      <c r="GN432" s="20" t="s">
        <v>237</v>
      </c>
      <c r="GO432" s="35">
        <v>45859</v>
      </c>
      <c r="GP432" s="20" t="s">
        <v>232</v>
      </c>
      <c r="GQ432" s="35">
        <v>45867</v>
      </c>
      <c r="GR432" s="35">
        <v>46073</v>
      </c>
      <c r="GS432" s="20" t="s">
        <v>248</v>
      </c>
      <c r="GT432" s="20" t="s">
        <v>247</v>
      </c>
      <c r="GU432" s="20">
        <v>424</v>
      </c>
      <c r="GV432" s="20">
        <v>5</v>
      </c>
      <c r="GW432" s="20">
        <v>5</v>
      </c>
      <c r="GX432" s="20">
        <v>24</v>
      </c>
      <c r="GY432" s="20">
        <v>0</v>
      </c>
      <c r="GZ432" s="20">
        <v>0</v>
      </c>
      <c r="HA432" s="20">
        <v>0</v>
      </c>
      <c r="HB432" s="20">
        <v>1</v>
      </c>
      <c r="HC432" s="20">
        <v>0</v>
      </c>
      <c r="HD432" s="20">
        <v>0</v>
      </c>
      <c r="HE432" s="20">
        <v>0</v>
      </c>
      <c r="HF432" s="20">
        <v>0</v>
      </c>
      <c r="HG432" s="20">
        <v>1</v>
      </c>
      <c r="HH432" s="34">
        <f>IF(GX432&lt;&gt;"",((GY432*0.125)+((GZ432+HA432+HB432+HC432+HD432)*0.25)+((HE432+HF432+HG432)*1))/GX432,"")</f>
        <v>5.2083333333333336E-2</v>
      </c>
    </row>
    <row r="433" spans="1:216" ht="15" customHeight="1" x14ac:dyDescent="0.35">
      <c r="A433" s="11" t="s">
        <v>2868</v>
      </c>
      <c r="B433" s="12" t="s">
        <v>1749</v>
      </c>
      <c r="C433" s="13">
        <v>43829</v>
      </c>
      <c r="D433" s="13">
        <v>45579</v>
      </c>
      <c r="E433" s="14" t="s">
        <v>214</v>
      </c>
      <c r="F433" s="15" t="s">
        <v>2869</v>
      </c>
      <c r="G433" s="15" t="s">
        <v>2870</v>
      </c>
      <c r="H433" s="14" t="s">
        <v>1520</v>
      </c>
      <c r="I433" s="16">
        <v>63005</v>
      </c>
      <c r="J433" s="17">
        <v>19235</v>
      </c>
      <c r="K433" s="18">
        <f ca="1">IF(A433&lt;&gt;"",RANDBETWEEN(1,2000)," ")</f>
        <v>58</v>
      </c>
      <c r="L433" s="17" cm="1">
        <f t="array" ref="L433">IF(A433&lt;&gt;"",SUMPRODUCT(($E$2:$E$1303="Active") * (FK433 &gt;= $FM$2:$FM$1303) * (FK433 &lt;= $FN$2:$FN$1303) * (FL433 &gt;= $FO$2:$FO$1303) * (FL433 &lt;= $FP$2:$FP$1303)),"")</f>
        <v>5</v>
      </c>
      <c r="M433" s="17" cm="1">
        <f t="array" ref="M433">IF(A433&lt;&gt;"",SUMPRODUCT(($E$2:$E$1303="Active") * (FK433 &gt;= $FQ$2:$FQ$1303) * (FK433 &lt;= $FR$2:$FR$1303) * (FL433 &gt;= $FS$2:$FS$1303) * (FL433 &lt;= $FT$2:$FT$1303)),"")</f>
        <v>5</v>
      </c>
      <c r="N433" s="14" t="s">
        <v>287</v>
      </c>
      <c r="O433" s="14" t="s">
        <v>219</v>
      </c>
      <c r="P433" s="15" t="s">
        <v>2871</v>
      </c>
      <c r="Q433" s="14" t="s">
        <v>2872</v>
      </c>
      <c r="R433" s="15" t="s">
        <v>2873</v>
      </c>
      <c r="S433" s="14" t="s">
        <v>223</v>
      </c>
      <c r="T433" s="20" t="s">
        <v>224</v>
      </c>
      <c r="U433" s="21"/>
      <c r="V433" s="22"/>
      <c r="W433" s="22"/>
      <c r="X433" s="22"/>
      <c r="Y433" s="22"/>
      <c r="Z433" s="22"/>
      <c r="AA433" s="22" t="s">
        <v>542</v>
      </c>
      <c r="AB433" s="43">
        <v>46009.5625</v>
      </c>
      <c r="AC433" s="63">
        <v>45931</v>
      </c>
      <c r="AD433" s="25">
        <v>406</v>
      </c>
      <c r="AE433" s="25">
        <v>320</v>
      </c>
      <c r="AF433" s="26">
        <v>299</v>
      </c>
      <c r="AG433" s="20">
        <v>394</v>
      </c>
      <c r="AH433" s="22">
        <v>508</v>
      </c>
      <c r="AI433" s="26">
        <v>549</v>
      </c>
      <c r="AN433" s="27">
        <f>IF(COUNT(DV433,ES433,FJ433,GK433,HH433)&gt;0,AVERAGE(DV433,ES433,FJ433,GK433,HH433),"")</f>
        <v>8.4722222222222227E-2</v>
      </c>
      <c r="AO433" s="28">
        <f>IF((E433&lt;&gt;""),COUNTA(AP433:BW433)+COUNTIF(T433,"No"),"")</f>
        <v>0</v>
      </c>
      <c r="AP433" s="29"/>
      <c r="AQ433" s="29"/>
      <c r="AR433" s="29"/>
      <c r="AS433" s="29"/>
      <c r="AT433" s="29"/>
      <c r="AU433" s="29"/>
      <c r="AV433" s="29"/>
      <c r="AW433" s="29"/>
      <c r="AX433" s="29"/>
      <c r="AY433" s="29"/>
      <c r="AZ433" s="29"/>
      <c r="BA433" s="29"/>
      <c r="BB433" s="29"/>
      <c r="BC433" s="29"/>
      <c r="BD433" s="29"/>
      <c r="BE433" s="29"/>
      <c r="BF433" s="29"/>
      <c r="BG433" s="29"/>
      <c r="BH433" s="29"/>
      <c r="BI433" s="29"/>
      <c r="BJ433" s="29"/>
      <c r="BK433" s="29"/>
      <c r="BL433" s="29"/>
      <c r="BM433" s="29"/>
      <c r="BN433" s="29"/>
      <c r="BO433" s="29"/>
      <c r="BP433" s="29"/>
      <c r="BQ433" s="29"/>
      <c r="BR433" s="29"/>
      <c r="BS433" s="29"/>
      <c r="BT433" s="29"/>
      <c r="BU433" s="29"/>
      <c r="BV433" s="29"/>
      <c r="BW433" s="29"/>
      <c r="BX433" s="30">
        <v>43852</v>
      </c>
      <c r="BY433" s="30">
        <v>43867</v>
      </c>
      <c r="BZ433" s="14" t="s">
        <v>226</v>
      </c>
      <c r="CA433" s="30">
        <v>43871</v>
      </c>
      <c r="CB433" s="14" t="s">
        <v>227</v>
      </c>
      <c r="CC433" s="31">
        <v>43819</v>
      </c>
      <c r="CD433" s="32" t="s">
        <v>228</v>
      </c>
      <c r="CE433" s="33" t="s">
        <v>291</v>
      </c>
      <c r="CF433" s="33" t="s">
        <v>292</v>
      </c>
      <c r="CG433" s="29">
        <v>234</v>
      </c>
      <c r="CH433" s="29">
        <v>3</v>
      </c>
      <c r="CI433" s="29">
        <v>3</v>
      </c>
      <c r="CJ433" s="29">
        <v>16</v>
      </c>
      <c r="CK433" s="29">
        <v>1</v>
      </c>
      <c r="CL433" s="29">
        <v>2</v>
      </c>
      <c r="CM433" s="29">
        <v>0</v>
      </c>
      <c r="CN433" s="34">
        <f>IF(CJ433&gt;0,((CK433*0.125)+(CL433*0.25)+(CM433*1))/CJ433,"")</f>
        <v>3.90625E-2</v>
      </c>
      <c r="CO433" s="35">
        <v>44341</v>
      </c>
      <c r="CP433" s="35">
        <v>44350</v>
      </c>
      <c r="CQ433" s="20" t="s">
        <v>470</v>
      </c>
      <c r="CR433" s="35">
        <v>44354</v>
      </c>
      <c r="CS433" s="20" t="s">
        <v>232</v>
      </c>
      <c r="CT433" s="35">
        <v>44350</v>
      </c>
      <c r="CU433" s="35">
        <v>44473</v>
      </c>
      <c r="CV433" s="11" t="s">
        <v>228</v>
      </c>
      <c r="CW433" s="20" t="s">
        <v>233</v>
      </c>
      <c r="CX433" s="11" t="s">
        <v>234</v>
      </c>
      <c r="CY433" s="20">
        <v>162</v>
      </c>
      <c r="CZ433" s="36">
        <v>3</v>
      </c>
      <c r="DA433" s="36">
        <v>3</v>
      </c>
      <c r="DB433" s="36">
        <v>15</v>
      </c>
      <c r="DC433" s="36">
        <v>0</v>
      </c>
      <c r="DD433" s="36">
        <v>0</v>
      </c>
      <c r="DE433" s="36">
        <v>1</v>
      </c>
      <c r="DF433" s="36">
        <v>0</v>
      </c>
      <c r="DG433" s="36">
        <v>3</v>
      </c>
      <c r="DH433" s="37">
        <f>IF(DB433&gt;0,((DC433*0.125)+(DD433*0.25)+(DE433*0.25)+(DF433*1)+(DG433*1))/DB433,"")</f>
        <v>0.21666666666666667</v>
      </c>
      <c r="DI433" s="35">
        <v>44774</v>
      </c>
      <c r="DJ433" s="20" t="s">
        <v>228</v>
      </c>
      <c r="DK433" s="20" t="s">
        <v>235</v>
      </c>
      <c r="DL433" s="20" t="s">
        <v>234</v>
      </c>
      <c r="DM433" s="20">
        <v>113</v>
      </c>
      <c r="DN433" s="20">
        <v>1</v>
      </c>
      <c r="DO433" s="20">
        <v>1</v>
      </c>
      <c r="DP433" s="20">
        <v>5</v>
      </c>
      <c r="DQ433" s="20">
        <v>0</v>
      </c>
      <c r="DR433" s="20">
        <v>0</v>
      </c>
      <c r="DS433" s="20">
        <v>1</v>
      </c>
      <c r="DT433" s="20">
        <v>0</v>
      </c>
      <c r="DU433" s="20">
        <v>1</v>
      </c>
      <c r="DV433" s="49" cm="1">
        <f t="array" ref="DV433">IF(AND(DI433:DP433&lt;&gt;""),((DQ433*0.125)+(DR433*0.25)+(DS433*0.25)+(DT433*1)+(DU433*1))/DP433,"")</f>
        <v>0.25</v>
      </c>
      <c r="DW433" s="35">
        <v>45545</v>
      </c>
      <c r="DX433" s="35">
        <v>45567</v>
      </c>
      <c r="DY433" s="20" t="s">
        <v>237</v>
      </c>
      <c r="DZ433" s="35">
        <v>45567</v>
      </c>
      <c r="EA433" s="35" t="s">
        <v>232</v>
      </c>
      <c r="EB433" s="38">
        <v>45576</v>
      </c>
      <c r="EC433" s="35">
        <v>45223</v>
      </c>
      <c r="ED433" s="20" t="s">
        <v>248</v>
      </c>
      <c r="EE433" s="20" t="s">
        <v>247</v>
      </c>
      <c r="EF433" s="20">
        <v>186</v>
      </c>
      <c r="EG433" s="20">
        <v>2</v>
      </c>
      <c r="EH433" s="20">
        <v>2</v>
      </c>
      <c r="EI433" s="20">
        <v>6</v>
      </c>
      <c r="EJ433" s="20">
        <v>0</v>
      </c>
      <c r="EK433" s="20">
        <v>0</v>
      </c>
      <c r="EL433" s="20">
        <v>0</v>
      </c>
      <c r="EM433" s="20">
        <v>0</v>
      </c>
      <c r="EN433" s="20">
        <v>0</v>
      </c>
      <c r="EO433" s="20">
        <v>0</v>
      </c>
      <c r="EP433" s="20">
        <v>0</v>
      </c>
      <c r="EQ433" s="20">
        <v>0</v>
      </c>
      <c r="ER433" s="20">
        <v>0</v>
      </c>
      <c r="ES433" s="34">
        <f>IF(EI433&lt;&gt;"",((EJ433*0.125)+((EK433+EL433+EM433+EN433+EO433)*0.25)+((EP433+EQ433+ER433)*1))/EI433,"")</f>
        <v>0</v>
      </c>
      <c r="ET433" s="35">
        <v>45596</v>
      </c>
      <c r="EU433" s="20" t="s">
        <v>248</v>
      </c>
      <c r="EV433" s="20" t="s">
        <v>234</v>
      </c>
      <c r="EW433" s="20">
        <v>295</v>
      </c>
      <c r="EX433" s="20">
        <v>4</v>
      </c>
      <c r="EY433" s="20">
        <v>4</v>
      </c>
      <c r="EZ433" s="20">
        <v>30</v>
      </c>
      <c r="FA433" s="20">
        <v>0</v>
      </c>
      <c r="FB433" s="20">
        <v>0</v>
      </c>
      <c r="FC433" s="20">
        <v>0</v>
      </c>
      <c r="FD433" s="20">
        <v>0</v>
      </c>
      <c r="FE433" s="20">
        <v>0</v>
      </c>
      <c r="FF433" s="20">
        <v>0</v>
      </c>
      <c r="FG433" s="20">
        <v>1</v>
      </c>
      <c r="FH433" s="20">
        <v>0</v>
      </c>
      <c r="FI433" s="20">
        <v>0</v>
      </c>
      <c r="FJ433" s="34">
        <f>IF(EZ433&lt;&gt;"",((FA433*0.125)+((FB433+FC433+FD433+FE433+FF433)*0.25)+((FG433+FH433+FI433)*1))/EZ433,"")</f>
        <v>3.3333333333333333E-2</v>
      </c>
      <c r="FK433" s="39">
        <v>36.217571999999997</v>
      </c>
      <c r="FL433" s="39">
        <v>-115.173024</v>
      </c>
      <c r="FM433" s="39">
        <v>35.855746576177864</v>
      </c>
      <c r="FN433" s="39">
        <v>36.57939742382213</v>
      </c>
      <c r="FO433" s="39">
        <v>-115.62150538118996</v>
      </c>
      <c r="FP433" s="39">
        <v>-114.72454261881003</v>
      </c>
      <c r="FQ433" s="39">
        <v>35.493921152355732</v>
      </c>
      <c r="FR433" s="39">
        <v>36.941222847644262</v>
      </c>
      <c r="FS433" s="39">
        <v>-116.06998676237991</v>
      </c>
      <c r="FT433" s="39">
        <v>-114.27606123762008</v>
      </c>
      <c r="FU433" s="35">
        <v>45947</v>
      </c>
      <c r="FV433" s="20" t="s">
        <v>248</v>
      </c>
      <c r="FW433" s="20" t="s">
        <v>295</v>
      </c>
      <c r="FX433" s="20">
        <v>276</v>
      </c>
      <c r="FY433" s="20">
        <v>3</v>
      </c>
      <c r="FZ433" s="20">
        <v>3</v>
      </c>
      <c r="GA433" s="20">
        <v>18</v>
      </c>
      <c r="GB433" s="20">
        <v>0</v>
      </c>
      <c r="GC433" s="20">
        <v>0</v>
      </c>
      <c r="GD433" s="20">
        <v>0</v>
      </c>
      <c r="GE433" s="20">
        <v>0</v>
      </c>
      <c r="GF433" s="20">
        <v>0</v>
      </c>
      <c r="GG433" s="20">
        <v>0</v>
      </c>
      <c r="GH433" s="20">
        <v>1</v>
      </c>
      <c r="GI433" s="20">
        <v>0</v>
      </c>
      <c r="GJ433" s="20">
        <v>0</v>
      </c>
      <c r="GK433" s="34">
        <f>IF(GA433&lt;&gt;"",((GB433*0.125)+((GC433+GD433+GE433+GF433+GG433)*0.25)+((GH433+GI433+GJ433)*1))/GA433,"")</f>
        <v>5.5555555555555552E-2</v>
      </c>
      <c r="GP433" s="20" t="s">
        <v>232</v>
      </c>
      <c r="HH433" s="34" t="str">
        <f>IF(GX433&lt;&gt;"",((GY433*0.125)+((GZ433+HA433+HB433+HC433+HD433)*0.25)+((HE433+HF433+HG433)*1))/GX433,"")</f>
        <v/>
      </c>
    </row>
    <row r="434" spans="1:216" ht="15" customHeight="1" x14ac:dyDescent="0.35">
      <c r="A434" s="14" t="s">
        <v>2874</v>
      </c>
      <c r="B434" s="12" t="s">
        <v>2875</v>
      </c>
      <c r="C434" s="13">
        <v>43009</v>
      </c>
      <c r="D434" s="13">
        <v>45937</v>
      </c>
      <c r="E434" s="14" t="s">
        <v>214</v>
      </c>
      <c r="F434" s="15" t="s">
        <v>2876</v>
      </c>
      <c r="G434" s="15" t="s">
        <v>2877</v>
      </c>
      <c r="H434" s="14" t="s">
        <v>1520</v>
      </c>
      <c r="I434" s="16">
        <v>64116</v>
      </c>
      <c r="J434" s="17">
        <v>17670</v>
      </c>
      <c r="K434" s="18">
        <f ca="1">IF(A434&lt;&gt;"",RANDBETWEEN(1,2000)," ")</f>
        <v>1421</v>
      </c>
      <c r="L434" s="17" cm="1">
        <f t="array" ref="L434">IF(A434&lt;&gt;"",SUMPRODUCT(($E$2:$E$1303="Active") * (FK434 &gt;= $FM$2:$FM$1303) * (FK434 &lt;= $FN$2:$FN$1303) * (FL434 &gt;= $FO$2:$FO$1303) * (FL434 &lt;= $FP$2:$FP$1303)),"")</f>
        <v>3</v>
      </c>
      <c r="M434" s="17" cm="1">
        <f t="array" ref="M434">IF(A434&lt;&gt;"",SUMPRODUCT(($E$2:$E$1303="Active") * (FK434 &gt;= $FQ$2:$FQ$1303) * (FK434 &lt;= $FR$2:$FR$1303) * (FL434 &gt;= $FS$2:$FS$1303) * (FL434 &lt;= $FT$2:$FT$1303)),"")</f>
        <v>4</v>
      </c>
      <c r="N434" s="14" t="s">
        <v>287</v>
      </c>
      <c r="O434" s="14" t="s">
        <v>219</v>
      </c>
      <c r="P434" s="15" t="s">
        <v>2878</v>
      </c>
      <c r="Q434" s="14" t="s">
        <v>2879</v>
      </c>
      <c r="R434" s="15" t="s">
        <v>2880</v>
      </c>
      <c r="S434" s="14" t="s">
        <v>224</v>
      </c>
      <c r="T434" s="20" t="s">
        <v>224</v>
      </c>
      <c r="U434" s="21"/>
      <c r="V434" s="22"/>
      <c r="W434" s="22"/>
      <c r="X434" s="22"/>
      <c r="Y434" s="22"/>
      <c r="Z434" s="22"/>
      <c r="AA434" s="48">
        <v>2025.7</v>
      </c>
      <c r="AB434" s="43">
        <v>46022.5</v>
      </c>
      <c r="AC434" s="24">
        <v>46023</v>
      </c>
      <c r="AD434" s="25">
        <v>313</v>
      </c>
      <c r="AE434" s="25">
        <v>645</v>
      </c>
      <c r="AF434" s="26">
        <v>717</v>
      </c>
      <c r="AG434" s="20">
        <v>705</v>
      </c>
      <c r="AH434" s="22">
        <v>762</v>
      </c>
      <c r="AI434" s="26">
        <v>535</v>
      </c>
      <c r="AN434" s="27">
        <f>IF(COUNT(DV434,ES434,FJ434,GK434,HH434)&gt;0,AVERAGE(DV434,ES434,FJ434,GK434,HH434),"")</f>
        <v>0.26656140350877189</v>
      </c>
      <c r="AO434" s="28">
        <f>IF((E434&lt;&gt;""),COUNTA(AP434:BW434)+COUNTIF(T434,"No"),"")</f>
        <v>0</v>
      </c>
      <c r="AP434" s="29"/>
      <c r="AQ434" s="29"/>
      <c r="AR434" s="29"/>
      <c r="AS434" s="29"/>
      <c r="AT434" s="29"/>
      <c r="AU434" s="29"/>
      <c r="AV434" s="29"/>
      <c r="AW434" s="29"/>
      <c r="AX434" s="29"/>
      <c r="AY434" s="29"/>
      <c r="AZ434" s="29"/>
      <c r="BA434" s="29"/>
      <c r="BB434" s="29"/>
      <c r="BC434" s="29"/>
      <c r="BD434" s="29"/>
      <c r="BE434" s="29"/>
      <c r="BF434" s="29"/>
      <c r="BG434" s="29"/>
      <c r="BH434" s="29"/>
      <c r="BI434" s="29"/>
      <c r="BJ434" s="29"/>
      <c r="BK434" s="29"/>
      <c r="BL434" s="29"/>
      <c r="BM434" s="29"/>
      <c r="BN434" s="29"/>
      <c r="BO434" s="29"/>
      <c r="BP434" s="29"/>
      <c r="BQ434" s="29"/>
      <c r="BR434" s="29"/>
      <c r="BS434" s="29"/>
      <c r="BT434" s="29"/>
      <c r="BU434" s="29"/>
      <c r="BV434" s="29"/>
      <c r="BW434" s="29"/>
      <c r="BX434" s="30">
        <v>43832</v>
      </c>
      <c r="BY434" s="30">
        <v>43837</v>
      </c>
      <c r="BZ434" s="14" t="s">
        <v>228</v>
      </c>
      <c r="CA434" s="30">
        <v>43892</v>
      </c>
      <c r="CB434" s="14" t="s">
        <v>227</v>
      </c>
      <c r="CC434" s="31">
        <v>43892</v>
      </c>
      <c r="CD434" s="32" t="s">
        <v>364</v>
      </c>
      <c r="CE434" s="33" t="s">
        <v>380</v>
      </c>
      <c r="CF434" s="33" t="s">
        <v>321</v>
      </c>
      <c r="CG434" s="29">
        <v>174</v>
      </c>
      <c r="CH434" s="29">
        <v>4</v>
      </c>
      <c r="CI434" s="29">
        <v>4</v>
      </c>
      <c r="CJ434" s="29">
        <v>16</v>
      </c>
      <c r="CK434" s="29">
        <v>1</v>
      </c>
      <c r="CL434" s="29">
        <v>1</v>
      </c>
      <c r="CM434" s="29">
        <v>0</v>
      </c>
      <c r="CN434" s="34">
        <f>IF(CJ434&gt;0,((CK434*0.125)+(CL434*0.25)+(CM434*1))/CJ434,"")</f>
        <v>2.34375E-2</v>
      </c>
      <c r="CO434" s="35">
        <v>44342</v>
      </c>
      <c r="CP434" s="35">
        <v>44350</v>
      </c>
      <c r="CQ434" s="20" t="s">
        <v>470</v>
      </c>
      <c r="CR434" s="35">
        <v>44354</v>
      </c>
      <c r="CS434" s="20" t="s">
        <v>232</v>
      </c>
      <c r="CT434" s="35">
        <v>44350</v>
      </c>
      <c r="CU434" s="35">
        <v>44532</v>
      </c>
      <c r="CV434" s="20" t="s">
        <v>228</v>
      </c>
      <c r="CW434" s="20" t="s">
        <v>233</v>
      </c>
      <c r="CX434" s="11" t="s">
        <v>234</v>
      </c>
      <c r="CY434" s="20">
        <v>335</v>
      </c>
      <c r="CZ434" s="36">
        <v>4</v>
      </c>
      <c r="DA434" s="36">
        <v>4</v>
      </c>
      <c r="DB434" s="36">
        <v>19</v>
      </c>
      <c r="DC434" s="36">
        <v>0</v>
      </c>
      <c r="DD434" s="36">
        <v>0</v>
      </c>
      <c r="DE434" s="36">
        <v>1</v>
      </c>
      <c r="DF434" s="36">
        <v>1</v>
      </c>
      <c r="DG434" s="36">
        <v>0</v>
      </c>
      <c r="DH434" s="37">
        <f>IF(DB434&gt;0,((DC434*0.125)+(DD434*0.25)+(DE434*0.25)+(DF434*1)+(DG434*1))/DB434,"")</f>
        <v>6.5789473684210523E-2</v>
      </c>
      <c r="DI434" s="35">
        <v>44866</v>
      </c>
      <c r="DJ434" s="20" t="s">
        <v>228</v>
      </c>
      <c r="DK434" s="20" t="s">
        <v>235</v>
      </c>
      <c r="DL434" s="20" t="s">
        <v>234</v>
      </c>
      <c r="DM434" s="20">
        <v>338</v>
      </c>
      <c r="DN434" s="20">
        <v>7</v>
      </c>
      <c r="DO434" s="20">
        <v>7</v>
      </c>
      <c r="DP434" s="20">
        <v>35</v>
      </c>
      <c r="DQ434" s="20">
        <v>0</v>
      </c>
      <c r="DR434" s="20">
        <v>0</v>
      </c>
      <c r="DS434" s="20">
        <v>1</v>
      </c>
      <c r="DT434" s="20">
        <v>2</v>
      </c>
      <c r="DU434" s="20">
        <v>3</v>
      </c>
      <c r="DV434" s="37" cm="1">
        <f t="array" ref="DV434">IF(AND(DI434:DP434&lt;&gt;""),((DQ434*0.125)+(DR434*0.25)+(DS434*0.25)+(DT434*1)+(DU434*1))/DP434,"")</f>
        <v>0.15</v>
      </c>
      <c r="DW434" s="35">
        <v>45544</v>
      </c>
      <c r="DX434" s="35">
        <v>45566</v>
      </c>
      <c r="DY434" s="20" t="s">
        <v>237</v>
      </c>
      <c r="DZ434" s="35">
        <v>45566</v>
      </c>
      <c r="EA434" s="35" t="s">
        <v>232</v>
      </c>
      <c r="EB434" s="38">
        <v>45576</v>
      </c>
      <c r="EC434" s="35">
        <v>45265</v>
      </c>
      <c r="ED434" s="20" t="s">
        <v>228</v>
      </c>
      <c r="EE434" s="20" t="s">
        <v>247</v>
      </c>
      <c r="EF434" s="20">
        <v>379</v>
      </c>
      <c r="EG434" s="20">
        <v>6</v>
      </c>
      <c r="EH434" s="20">
        <v>6</v>
      </c>
      <c r="EI434" s="20">
        <v>30</v>
      </c>
      <c r="EJ434" s="20">
        <v>0</v>
      </c>
      <c r="EK434" s="20">
        <v>1</v>
      </c>
      <c r="EL434" s="20">
        <v>0</v>
      </c>
      <c r="EM434" s="20">
        <v>0</v>
      </c>
      <c r="EN434" s="20">
        <v>0</v>
      </c>
      <c r="EO434" s="20">
        <v>1</v>
      </c>
      <c r="EP434" s="20">
        <v>2</v>
      </c>
      <c r="EQ434" s="20">
        <v>1</v>
      </c>
      <c r="ER434" s="20">
        <v>2</v>
      </c>
      <c r="ES434" s="34">
        <f>IF(EI434&lt;&gt;"",((EJ434*0.125)+((EK434+EL434+EM434+EN434+EO434)*0.25)+((EP434+EQ434+ER434)*1))/EI434,"")</f>
        <v>0.18333333333333332</v>
      </c>
      <c r="ET434" s="35">
        <v>45404</v>
      </c>
      <c r="EU434" s="20" t="s">
        <v>248</v>
      </c>
      <c r="EV434" s="20" t="s">
        <v>247</v>
      </c>
      <c r="EW434" s="20">
        <v>291</v>
      </c>
      <c r="EX434" s="20">
        <v>4</v>
      </c>
      <c r="EY434" s="20">
        <v>4</v>
      </c>
      <c r="EZ434" s="28">
        <v>25</v>
      </c>
      <c r="FA434" s="20">
        <v>0</v>
      </c>
      <c r="FB434" s="20">
        <v>0</v>
      </c>
      <c r="FC434" s="20">
        <v>0</v>
      </c>
      <c r="FD434" s="20">
        <v>1</v>
      </c>
      <c r="FE434" s="20">
        <v>0</v>
      </c>
      <c r="FF434" s="20">
        <v>0</v>
      </c>
      <c r="FG434" s="20">
        <v>0</v>
      </c>
      <c r="FH434" s="20">
        <v>1</v>
      </c>
      <c r="FI434" s="20">
        <v>3</v>
      </c>
      <c r="FJ434" s="34">
        <f>IF(EZ434&lt;&gt;"",((FA434*0.125)+((FB434+FC434+FD434+FE434+FF434)*0.25)+((FG434+FH434+FI434)*1))/EZ434,"")</f>
        <v>0.17</v>
      </c>
      <c r="FK434" s="39">
        <v>39.146375999999997</v>
      </c>
      <c r="FL434" s="39">
        <v>-94.570772000000005</v>
      </c>
      <c r="FM434" s="39">
        <v>38.784550576177864</v>
      </c>
      <c r="FN434" s="39">
        <v>39.508201423822129</v>
      </c>
      <c r="FO434" s="39">
        <v>-95.037321038834776</v>
      </c>
      <c r="FP434" s="39">
        <v>-94.104222961165235</v>
      </c>
      <c r="FQ434" s="39">
        <v>38.422725152355731</v>
      </c>
      <c r="FR434" s="39">
        <v>39.870026847644262</v>
      </c>
      <c r="FS434" s="39">
        <v>-95.503870077669546</v>
      </c>
      <c r="FT434" s="39">
        <v>-93.637673922330464</v>
      </c>
      <c r="FU434" s="35">
        <v>45929</v>
      </c>
      <c r="FV434" s="20" t="s">
        <v>248</v>
      </c>
      <c r="FW434" s="20" t="s">
        <v>295</v>
      </c>
      <c r="FX434" s="20">
        <v>266</v>
      </c>
      <c r="FY434" s="20">
        <v>3</v>
      </c>
      <c r="FZ434" s="20">
        <v>3</v>
      </c>
      <c r="GA434" s="20">
        <v>19</v>
      </c>
      <c r="GB434" s="20">
        <v>0</v>
      </c>
      <c r="GC434" s="20">
        <v>0</v>
      </c>
      <c r="GD434" s="20">
        <v>0</v>
      </c>
      <c r="GE434" s="20">
        <v>0</v>
      </c>
      <c r="GF434" s="20">
        <v>0</v>
      </c>
      <c r="GG434" s="20">
        <v>0</v>
      </c>
      <c r="GH434" s="20">
        <v>7</v>
      </c>
      <c r="GI434" s="20">
        <v>6</v>
      </c>
      <c r="GJ434" s="20">
        <v>2</v>
      </c>
      <c r="GK434" s="46">
        <f>IF(GA434&lt;&gt;"",((GB434*0.125)+((GC434+GD434+GE434+GF434+GG434)*0.25)+((GH434+GI434+GJ434)*1))/GA434,"")</f>
        <v>0.78947368421052633</v>
      </c>
      <c r="GL434" s="40">
        <v>45943</v>
      </c>
      <c r="GM434" s="40">
        <v>45966</v>
      </c>
      <c r="GN434" s="20" t="s">
        <v>231</v>
      </c>
      <c r="GO434" s="40">
        <v>45966</v>
      </c>
      <c r="GP434" s="20" t="s">
        <v>232</v>
      </c>
      <c r="GQ434" s="35">
        <v>45982</v>
      </c>
      <c r="GR434" s="35">
        <v>46066</v>
      </c>
      <c r="GS434" s="20" t="s">
        <v>248</v>
      </c>
      <c r="GT434" s="20" t="s">
        <v>247</v>
      </c>
      <c r="GU434" s="20">
        <v>790</v>
      </c>
      <c r="GV434" s="20">
        <v>2</v>
      </c>
      <c r="GW434" s="20">
        <v>2</v>
      </c>
      <c r="GX434" s="20">
        <v>25</v>
      </c>
      <c r="GY434" s="20">
        <v>0</v>
      </c>
      <c r="GZ434" s="20">
        <v>0</v>
      </c>
      <c r="HA434" s="20">
        <v>0</v>
      </c>
      <c r="HB434" s="20">
        <v>0</v>
      </c>
      <c r="HC434" s="20">
        <v>0</v>
      </c>
      <c r="HD434" s="20">
        <v>0</v>
      </c>
      <c r="HE434" s="20">
        <v>1</v>
      </c>
      <c r="HF434" s="20">
        <v>0</v>
      </c>
      <c r="HG434" s="20">
        <v>0</v>
      </c>
      <c r="HH434" s="34">
        <f>IF(GX434&lt;&gt;"",((GY434*0.125)+((GZ434+HA434+HB434+HC434+HD434)*0.25)+((HE434+HF434+HG434)*1))/GX434,"")</f>
        <v>0.04</v>
      </c>
    </row>
    <row r="435" spans="1:216" ht="15" customHeight="1" x14ac:dyDescent="0.35">
      <c r="A435" s="11" t="s">
        <v>2881</v>
      </c>
      <c r="B435" s="12" t="s">
        <v>2882</v>
      </c>
      <c r="C435" s="13">
        <v>43009</v>
      </c>
      <c r="D435" s="13">
        <v>45574</v>
      </c>
      <c r="E435" s="14" t="s">
        <v>214</v>
      </c>
      <c r="F435" s="15" t="s">
        <v>2883</v>
      </c>
      <c r="G435" s="15" t="s">
        <v>2884</v>
      </c>
      <c r="H435" s="14" t="s">
        <v>1520</v>
      </c>
      <c r="I435" s="16">
        <v>64129</v>
      </c>
      <c r="J435" s="17">
        <v>8767</v>
      </c>
      <c r="K435" s="18">
        <f ca="1">IF(A435&lt;&gt;"",RANDBETWEEN(1,2000)," ")</f>
        <v>512</v>
      </c>
      <c r="L435" s="17" cm="1">
        <f t="array" ref="L435">IF(A435&lt;&gt;"",SUMPRODUCT(($E$2:$E$1303="Active") * (FK435 &gt;= $FM$2:$FM$1303) * (FK435 &lt;= $FN$2:$FN$1303) * (FL435 &gt;= $FO$2:$FO$1303) * (FL435 &lt;= $FP$2:$FP$1303)),"")</f>
        <v>3</v>
      </c>
      <c r="M435" s="17" cm="1">
        <f t="array" ref="M435">IF(A435&lt;&gt;"",SUMPRODUCT(($E$2:$E$1303="Active") * (FK435 &gt;= $FQ$2:$FQ$1303) * (FK435 &lt;= $FR$2:$FR$1303) * (FL435 &gt;= $FS$2:$FS$1303) * (FL435 &lt;= $FT$2:$FT$1303)),"")</f>
        <v>4</v>
      </c>
      <c r="N435" s="14" t="s">
        <v>287</v>
      </c>
      <c r="O435" s="14" t="s">
        <v>219</v>
      </c>
      <c r="P435" s="15" t="s">
        <v>2885</v>
      </c>
      <c r="Q435" s="14" t="s">
        <v>2886</v>
      </c>
      <c r="R435" s="15" t="s">
        <v>2887</v>
      </c>
      <c r="S435" s="14" t="s">
        <v>224</v>
      </c>
      <c r="T435" s="20" t="s">
        <v>224</v>
      </c>
      <c r="U435" s="21"/>
      <c r="V435" s="22" t="s">
        <v>224</v>
      </c>
      <c r="W435" s="22" t="s">
        <v>223</v>
      </c>
      <c r="X435" s="22"/>
      <c r="Y435" s="22" t="s">
        <v>224</v>
      </c>
      <c r="Z435" s="22"/>
      <c r="AA435" s="22" t="s">
        <v>542</v>
      </c>
      <c r="AB435" s="43">
        <v>46010.961805555555</v>
      </c>
      <c r="AC435" s="63">
        <v>45931</v>
      </c>
      <c r="AD435" s="25">
        <v>139</v>
      </c>
      <c r="AE435" s="25">
        <v>219</v>
      </c>
      <c r="AF435" s="26">
        <v>175</v>
      </c>
      <c r="AG435" s="20">
        <v>244</v>
      </c>
      <c r="AH435" s="22">
        <v>396</v>
      </c>
      <c r="AI435" s="26">
        <v>369</v>
      </c>
      <c r="AN435" s="27">
        <f>IF(COUNT(DV435,ES435,FJ435,GK435,HH435)&gt;0,AVERAGE(DV435,ES435,FJ435,GK435,HH435),"")</f>
        <v>5.3952380952380953E-2</v>
      </c>
      <c r="AO435" s="28">
        <f>IF((E435&lt;&gt;""),COUNTA(AP435:BW435)+COUNTIF(T435,"No"),"")</f>
        <v>0</v>
      </c>
      <c r="AP435" s="29"/>
      <c r="AQ435" s="29"/>
      <c r="AR435" s="29"/>
      <c r="AS435" s="29"/>
      <c r="AT435" s="29"/>
      <c r="AU435" s="29"/>
      <c r="AV435" s="29"/>
      <c r="AW435" s="29"/>
      <c r="AX435" s="29"/>
      <c r="AY435" s="29"/>
      <c r="AZ435" s="29"/>
      <c r="BA435" s="29"/>
      <c r="BB435" s="29"/>
      <c r="BC435" s="29"/>
      <c r="BD435" s="29"/>
      <c r="BE435" s="29"/>
      <c r="BF435" s="29"/>
      <c r="BG435" s="29"/>
      <c r="BH435" s="29"/>
      <c r="BI435" s="29"/>
      <c r="BJ435" s="29"/>
      <c r="BK435" s="29"/>
      <c r="BL435" s="29"/>
      <c r="BM435" s="29"/>
      <c r="BN435" s="29"/>
      <c r="BO435" s="29"/>
      <c r="BP435" s="29"/>
      <c r="BQ435" s="29"/>
      <c r="BR435" s="29"/>
      <c r="BS435" s="29"/>
      <c r="BT435" s="29"/>
      <c r="BU435" s="29"/>
      <c r="BV435" s="29"/>
      <c r="BW435" s="29"/>
      <c r="BX435" s="30">
        <v>43832</v>
      </c>
      <c r="BY435" s="30">
        <v>43837</v>
      </c>
      <c r="BZ435" s="14" t="s">
        <v>228</v>
      </c>
      <c r="CA435" s="30">
        <v>43895</v>
      </c>
      <c r="CB435" s="14" t="s">
        <v>227</v>
      </c>
      <c r="CC435" s="31">
        <v>43774</v>
      </c>
      <c r="CD435" s="32" t="s">
        <v>226</v>
      </c>
      <c r="CE435" s="33" t="s">
        <v>425</v>
      </c>
      <c r="CF435" s="33" t="s">
        <v>325</v>
      </c>
      <c r="CG435" s="29">
        <v>191</v>
      </c>
      <c r="CH435" s="29">
        <v>3</v>
      </c>
      <c r="CI435" s="29">
        <v>3</v>
      </c>
      <c r="CJ435" s="29">
        <v>15</v>
      </c>
      <c r="CK435" s="29">
        <v>3</v>
      </c>
      <c r="CL435" s="29">
        <v>2</v>
      </c>
      <c r="CM435" s="29">
        <v>5</v>
      </c>
      <c r="CN435" s="34">
        <f>IF(CJ435&gt;0,((CK435*0.125)+(CL435*0.25)+(CM435*1))/CJ435,"")</f>
        <v>0.39166666666666666</v>
      </c>
      <c r="CO435" s="35">
        <v>44342</v>
      </c>
      <c r="CP435" s="35">
        <v>44350</v>
      </c>
      <c r="CQ435" s="20" t="s">
        <v>470</v>
      </c>
      <c r="CR435" s="35">
        <v>44354</v>
      </c>
      <c r="CS435" s="20" t="s">
        <v>232</v>
      </c>
      <c r="CT435" s="35">
        <v>44350</v>
      </c>
      <c r="CU435" s="35">
        <v>44263</v>
      </c>
      <c r="CV435" s="11" t="s">
        <v>228</v>
      </c>
      <c r="CW435" s="11" t="s">
        <v>293</v>
      </c>
      <c r="CX435" s="11" t="s">
        <v>247</v>
      </c>
      <c r="CY435" s="20">
        <v>86</v>
      </c>
      <c r="CZ435" s="36">
        <v>1</v>
      </c>
      <c r="DA435" s="36">
        <v>1</v>
      </c>
      <c r="DB435" s="36">
        <v>5</v>
      </c>
      <c r="DC435" s="36">
        <v>0</v>
      </c>
      <c r="DD435" s="36">
        <v>0</v>
      </c>
      <c r="DE435" s="36">
        <v>0</v>
      </c>
      <c r="DF435" s="36">
        <v>0</v>
      </c>
      <c r="DG435" s="36">
        <v>0</v>
      </c>
      <c r="DH435" s="37">
        <f>IF(DB435&gt;0,((DC435*0.125)+(DD435*0.25)+(DE435*0.25)+(DF435*1)+(DG435*1))/DB435,"")</f>
        <v>0</v>
      </c>
      <c r="DI435" s="35">
        <v>44606</v>
      </c>
      <c r="DJ435" s="20" t="s">
        <v>228</v>
      </c>
      <c r="DK435" s="20" t="s">
        <v>294</v>
      </c>
      <c r="DL435" s="20" t="s">
        <v>247</v>
      </c>
      <c r="DM435" s="20">
        <v>90</v>
      </c>
      <c r="DN435" s="20">
        <v>3</v>
      </c>
      <c r="DO435" s="20">
        <v>3</v>
      </c>
      <c r="DP435" s="20">
        <v>15</v>
      </c>
      <c r="DQ435" s="20">
        <v>0</v>
      </c>
      <c r="DR435" s="20">
        <v>1</v>
      </c>
      <c r="DS435" s="20">
        <v>0</v>
      </c>
      <c r="DT435" s="20">
        <v>1</v>
      </c>
      <c r="DU435" s="20">
        <v>0</v>
      </c>
      <c r="DV435" s="37" cm="1">
        <f t="array" ref="DV435">IF(AND(DI435:DP435&lt;&gt;""),((DQ435*0.125)+(DR435*0.25)+(DS435*0.25)+(DT435*1)+(DU435*1))/DP435,"")</f>
        <v>8.3333333333333329E-2</v>
      </c>
      <c r="DW435" s="35">
        <v>45544</v>
      </c>
      <c r="DX435" s="35">
        <v>45566</v>
      </c>
      <c r="DY435" s="20" t="s">
        <v>237</v>
      </c>
      <c r="DZ435" s="35">
        <v>45566</v>
      </c>
      <c r="EA435" s="35" t="s">
        <v>232</v>
      </c>
      <c r="EB435" s="38">
        <v>45576</v>
      </c>
      <c r="EC435" s="35">
        <v>45290</v>
      </c>
      <c r="ED435" s="20" t="s">
        <v>228</v>
      </c>
      <c r="EE435" s="20" t="s">
        <v>247</v>
      </c>
      <c r="EF435" s="20">
        <v>72</v>
      </c>
      <c r="EG435" s="20">
        <v>2</v>
      </c>
      <c r="EH435" s="20">
        <v>2</v>
      </c>
      <c r="EI435" s="20">
        <v>10</v>
      </c>
      <c r="EJ435" s="20">
        <v>0</v>
      </c>
      <c r="EK435" s="20">
        <v>1</v>
      </c>
      <c r="EL435" s="20">
        <v>1</v>
      </c>
      <c r="EM435" s="20">
        <v>1</v>
      </c>
      <c r="EN435" s="20">
        <v>0</v>
      </c>
      <c r="EO435" s="20">
        <v>0</v>
      </c>
      <c r="EP435" s="20">
        <v>0</v>
      </c>
      <c r="EQ435" s="20">
        <v>0</v>
      </c>
      <c r="ER435" s="20">
        <v>0</v>
      </c>
      <c r="ES435" s="34">
        <f>IF(EI435&lt;&gt;"",((EJ435*0.125)+((EK435+EL435+EM435+EN435+EO435)*0.25)+((EP435+EQ435+ER435)*1))/EI435,"")</f>
        <v>7.4999999999999997E-2</v>
      </c>
      <c r="ET435" s="35">
        <v>45446</v>
      </c>
      <c r="EU435" s="20" t="s">
        <v>248</v>
      </c>
      <c r="EV435" s="20" t="s">
        <v>247</v>
      </c>
      <c r="EW435" s="20">
        <v>138</v>
      </c>
      <c r="EX435" s="20">
        <v>3</v>
      </c>
      <c r="EY435" s="20">
        <v>3</v>
      </c>
      <c r="EZ435" s="28">
        <f>138*0.08</f>
        <v>11.040000000000001</v>
      </c>
      <c r="FA435" s="20">
        <v>0</v>
      </c>
      <c r="FB435" s="20">
        <v>0</v>
      </c>
      <c r="FC435" s="20">
        <v>0</v>
      </c>
      <c r="FD435" s="20">
        <v>0</v>
      </c>
      <c r="FE435" s="20">
        <v>0</v>
      </c>
      <c r="FF435" s="20">
        <v>0</v>
      </c>
      <c r="FG435" s="20">
        <v>0</v>
      </c>
      <c r="FH435" s="20">
        <v>0</v>
      </c>
      <c r="FI435" s="20">
        <v>0</v>
      </c>
      <c r="FJ435" s="34">
        <f>IF(EZ435&lt;&gt;"",((FA435*0.125)+((FB435+FC435+FD435+FE435+FF435)*0.25)+((FG435+FH435+FI435)*1))/EZ435,"")</f>
        <v>0</v>
      </c>
      <c r="FK435" s="39">
        <v>39.046357999999998</v>
      </c>
      <c r="FL435" s="39">
        <v>-94.494951999999998</v>
      </c>
      <c r="FM435" s="39">
        <v>38.684532576177865</v>
      </c>
      <c r="FN435" s="39">
        <v>39.40818342382213</v>
      </c>
      <c r="FO435" s="39">
        <v>-94.96083972554392</v>
      </c>
      <c r="FP435" s="39">
        <v>-94.029064274456076</v>
      </c>
      <c r="FQ435" s="39">
        <v>38.322707152355733</v>
      </c>
      <c r="FR435" s="39">
        <v>39.770008847644263</v>
      </c>
      <c r="FS435" s="39">
        <v>-95.426727451087842</v>
      </c>
      <c r="FT435" s="39">
        <v>-93.563176548912153</v>
      </c>
      <c r="FU435" s="35">
        <v>45944</v>
      </c>
      <c r="FV435" s="20" t="s">
        <v>248</v>
      </c>
      <c r="FW435" s="20" t="s">
        <v>295</v>
      </c>
      <c r="FX435" s="20">
        <v>193</v>
      </c>
      <c r="FY435" s="20">
        <v>2</v>
      </c>
      <c r="FZ435" s="20">
        <v>2</v>
      </c>
      <c r="GA435" s="20">
        <v>14</v>
      </c>
      <c r="GB435" s="20">
        <v>0</v>
      </c>
      <c r="GC435" s="20">
        <v>0</v>
      </c>
      <c r="GD435" s="20">
        <v>0</v>
      </c>
      <c r="GE435" s="20">
        <v>0</v>
      </c>
      <c r="GF435" s="20">
        <v>0</v>
      </c>
      <c r="GG435" s="20">
        <v>0</v>
      </c>
      <c r="GH435" s="20">
        <v>0</v>
      </c>
      <c r="GI435" s="20">
        <v>1</v>
      </c>
      <c r="GJ435" s="20">
        <v>0</v>
      </c>
      <c r="GK435" s="34">
        <f>IF(GA435&lt;&gt;"",((GB435*0.125)+((GC435+GD435+GE435+GF435+GG435)*0.25)+((GH435+GI435+GJ435)*1))/GA435,"")</f>
        <v>7.1428571428571425E-2</v>
      </c>
      <c r="GP435" s="20" t="s">
        <v>232</v>
      </c>
      <c r="GR435" s="35">
        <v>46043</v>
      </c>
      <c r="GS435" s="20" t="s">
        <v>248</v>
      </c>
      <c r="GT435" s="20" t="s">
        <v>247</v>
      </c>
      <c r="GU435" s="20">
        <v>648</v>
      </c>
      <c r="GV435" s="20">
        <v>3</v>
      </c>
      <c r="GW435" s="20">
        <v>3</v>
      </c>
      <c r="GX435" s="20">
        <v>25</v>
      </c>
      <c r="GY435" s="20">
        <v>0</v>
      </c>
      <c r="GZ435" s="20">
        <v>0</v>
      </c>
      <c r="HA435" s="20">
        <v>0</v>
      </c>
      <c r="HB435" s="20">
        <v>0</v>
      </c>
      <c r="HC435" s="20">
        <v>0</v>
      </c>
      <c r="HD435" s="20">
        <v>0</v>
      </c>
      <c r="HE435" s="20">
        <f>1</f>
        <v>1</v>
      </c>
      <c r="HF435" s="20">
        <v>0</v>
      </c>
      <c r="HG435" s="20">
        <v>0</v>
      </c>
      <c r="HH435" s="34">
        <f>IF(GX435&lt;&gt;"",((GY435*0.125)+((GZ435+HA435+HB435+HC435+HD435)*0.25)+((HE435+HF435+HG435)*1))/GX435,"")</f>
        <v>0.04</v>
      </c>
    </row>
    <row r="436" spans="1:216" ht="15" customHeight="1" x14ac:dyDescent="0.35">
      <c r="A436" s="11" t="s">
        <v>2888</v>
      </c>
      <c r="B436" s="12" t="s">
        <v>2889</v>
      </c>
      <c r="C436" s="13">
        <v>43009</v>
      </c>
      <c r="D436" s="13">
        <v>45573</v>
      </c>
      <c r="E436" s="14" t="s">
        <v>214</v>
      </c>
      <c r="F436" s="15" t="s">
        <v>2890</v>
      </c>
      <c r="G436" s="15" t="s">
        <v>2891</v>
      </c>
      <c r="H436" s="14" t="s">
        <v>1520</v>
      </c>
      <c r="I436" s="16">
        <v>64801</v>
      </c>
      <c r="J436" s="17">
        <v>35234</v>
      </c>
      <c r="K436" s="18">
        <f ca="1">IF(A436&lt;&gt;"",RANDBETWEEN(1,2000)," ")</f>
        <v>1617</v>
      </c>
      <c r="L436" s="17" cm="1">
        <f t="array" ref="L436">IF(A436&lt;&gt;"",SUMPRODUCT(($E$2:$E$1303="Active") * (FK436 &gt;= $FM$2:$FM$1303) * (FK436 &lt;= $FN$2:$FN$1303) * (FL436 &gt;= $FO$2:$FO$1303) * (FL436 &lt;= $FP$2:$FP$1303)),"")</f>
        <v>1</v>
      </c>
      <c r="M436" s="17" cm="1">
        <f t="array" ref="M436">IF(A436&lt;&gt;"",SUMPRODUCT(($E$2:$E$1303="Active") * (FK436 &gt;= $FQ$2:$FQ$1303) * (FK436 &lt;= $FR$2:$FR$1303) * (FL436 &gt;= $FS$2:$FS$1303) * (FL436 &lt;= $FT$2:$FT$1303)),"")</f>
        <v>1</v>
      </c>
      <c r="N436" s="14" t="s">
        <v>287</v>
      </c>
      <c r="O436" s="14" t="s">
        <v>219</v>
      </c>
      <c r="P436" s="15" t="s">
        <v>2892</v>
      </c>
      <c r="Q436" s="14" t="s">
        <v>2893</v>
      </c>
      <c r="R436" s="15" t="s">
        <v>2894</v>
      </c>
      <c r="S436" s="14" t="s">
        <v>224</v>
      </c>
      <c r="T436" s="20" t="s">
        <v>224</v>
      </c>
      <c r="U436" s="21"/>
      <c r="V436" s="22"/>
      <c r="W436" s="22"/>
      <c r="X436" s="22"/>
      <c r="Y436" s="22"/>
      <c r="Z436" s="22"/>
      <c r="AB436" s="43">
        <v>46020.3125</v>
      </c>
      <c r="AC436" s="63">
        <v>45931</v>
      </c>
      <c r="AD436" s="25">
        <v>89</v>
      </c>
      <c r="AE436" s="25">
        <v>74</v>
      </c>
      <c r="AF436" s="26">
        <v>98</v>
      </c>
      <c r="AG436" s="20">
        <v>176</v>
      </c>
      <c r="AH436" s="22">
        <v>175</v>
      </c>
      <c r="AI436" s="26">
        <v>190</v>
      </c>
      <c r="AN436" s="27">
        <f>IF(COUNT(DV436,ES436,FJ436,GK436,HH436)&gt;0,AVERAGE(DV436,ES436,FJ436,GK436,HH436),"")</f>
        <v>0.25416666666666671</v>
      </c>
      <c r="AO436" s="28">
        <f>IF((E436&lt;&gt;""),COUNTA(AP436:BW436)+COUNTIF(T436,"No"),"")</f>
        <v>1</v>
      </c>
      <c r="AP436" s="29"/>
      <c r="AQ436" s="29"/>
      <c r="AR436" s="29"/>
      <c r="AS436" s="29"/>
      <c r="AT436" s="29"/>
      <c r="AU436" s="29"/>
      <c r="AV436" s="29"/>
      <c r="AW436" s="29"/>
      <c r="AX436" s="29"/>
      <c r="AY436" s="29"/>
      <c r="AZ436" s="29"/>
      <c r="BA436" s="29"/>
      <c r="BB436" s="29"/>
      <c r="BC436" s="29"/>
      <c r="BD436" s="29" t="s">
        <v>224</v>
      </c>
      <c r="BE436" s="29"/>
      <c r="BF436" s="29"/>
      <c r="BG436" s="29"/>
      <c r="BH436" s="29"/>
      <c r="BI436" s="29"/>
      <c r="BJ436" s="29"/>
      <c r="BK436" s="29"/>
      <c r="BL436" s="29"/>
      <c r="BM436" s="29"/>
      <c r="BN436" s="29"/>
      <c r="BO436" s="29"/>
      <c r="BP436" s="29"/>
      <c r="BQ436" s="29"/>
      <c r="BR436" s="29"/>
      <c r="BS436" s="29"/>
      <c r="BT436" s="29"/>
      <c r="BU436" s="29"/>
      <c r="BV436" s="29"/>
      <c r="BW436" s="29"/>
      <c r="BX436" s="30">
        <v>43880</v>
      </c>
      <c r="BY436" s="30">
        <v>43886</v>
      </c>
      <c r="BZ436" s="14" t="s">
        <v>226</v>
      </c>
      <c r="CA436" s="30">
        <v>43892</v>
      </c>
      <c r="CB436" s="14" t="s">
        <v>227</v>
      </c>
      <c r="CC436" s="31">
        <v>43991</v>
      </c>
      <c r="CD436" s="32" t="s">
        <v>226</v>
      </c>
      <c r="CE436" s="33" t="s">
        <v>282</v>
      </c>
      <c r="CF436" s="33" t="s">
        <v>247</v>
      </c>
      <c r="CG436" s="29">
        <v>37</v>
      </c>
      <c r="CH436" s="29">
        <v>1</v>
      </c>
      <c r="CI436" s="29">
        <v>1</v>
      </c>
      <c r="CJ436" s="29">
        <v>5</v>
      </c>
      <c r="CK436" s="29">
        <v>0</v>
      </c>
      <c r="CL436" s="29">
        <v>0</v>
      </c>
      <c r="CM436" s="29">
        <v>0</v>
      </c>
      <c r="CN436" s="34">
        <f>IF(CJ436&gt;0,((CK436*0.125)+(CL436*0.25)+(CM436*1))/CJ436,"")</f>
        <v>0</v>
      </c>
      <c r="CO436" s="35">
        <v>44341</v>
      </c>
      <c r="CP436" s="35">
        <v>44344</v>
      </c>
      <c r="CQ436" s="20" t="s">
        <v>231</v>
      </c>
      <c r="CR436" s="35">
        <v>44350</v>
      </c>
      <c r="CS436" s="20" t="s">
        <v>232</v>
      </c>
      <c r="CT436" s="35">
        <v>44350</v>
      </c>
      <c r="CU436" s="35">
        <v>44487</v>
      </c>
      <c r="CV436" s="11" t="s">
        <v>228</v>
      </c>
      <c r="CW436" s="20" t="s">
        <v>233</v>
      </c>
      <c r="CX436" s="11" t="s">
        <v>234</v>
      </c>
      <c r="CY436" s="20">
        <v>42</v>
      </c>
      <c r="CZ436" s="36">
        <v>2</v>
      </c>
      <c r="DA436" s="36">
        <v>2</v>
      </c>
      <c r="DB436" s="36">
        <v>10</v>
      </c>
      <c r="DC436" s="36">
        <v>0</v>
      </c>
      <c r="DD436" s="36">
        <v>0</v>
      </c>
      <c r="DE436" s="36">
        <v>2</v>
      </c>
      <c r="DF436" s="36">
        <v>0</v>
      </c>
      <c r="DG436" s="36">
        <v>1</v>
      </c>
      <c r="DH436" s="37">
        <f>IF(DB436&gt;0,((DC436*0.125)+(DD436*0.25)+(DE436*0.25)+(DF436*1)+(DG436*1))/DB436,"")</f>
        <v>0.15</v>
      </c>
      <c r="DI436" s="35">
        <v>44805</v>
      </c>
      <c r="DJ436" s="20" t="s">
        <v>228</v>
      </c>
      <c r="DK436" s="20" t="s">
        <v>235</v>
      </c>
      <c r="DL436" s="20" t="s">
        <v>234</v>
      </c>
      <c r="DM436" s="20">
        <v>40</v>
      </c>
      <c r="DN436" s="20">
        <v>1</v>
      </c>
      <c r="DO436" s="20">
        <v>1</v>
      </c>
      <c r="DP436" s="20">
        <v>5</v>
      </c>
      <c r="DQ436" s="20">
        <v>0</v>
      </c>
      <c r="DR436" s="20">
        <v>0</v>
      </c>
      <c r="DS436" s="20">
        <v>0</v>
      </c>
      <c r="DT436" s="20">
        <v>0</v>
      </c>
      <c r="DU436" s="20">
        <v>0</v>
      </c>
      <c r="DV436" s="37" cm="1">
        <f t="array" ref="DV436">IF(AND(DI436:DP436&lt;&gt;""),((DQ436*0.125)+(DR436*0.25)+(DS436*0.25)+(DT436*1)+(DU436*1))/DP436,"")</f>
        <v>0</v>
      </c>
      <c r="DW436" s="35">
        <v>45546</v>
      </c>
      <c r="DX436" s="35">
        <v>45565</v>
      </c>
      <c r="DY436" s="20" t="s">
        <v>237</v>
      </c>
      <c r="DZ436" s="35">
        <v>45565</v>
      </c>
      <c r="EA436" s="35" t="s">
        <v>232</v>
      </c>
      <c r="EB436" s="38">
        <v>45576</v>
      </c>
      <c r="EC436" s="35">
        <v>44907</v>
      </c>
      <c r="ED436" s="20" t="s">
        <v>228</v>
      </c>
      <c r="EE436" s="20" t="s">
        <v>247</v>
      </c>
      <c r="EF436" s="20">
        <v>58</v>
      </c>
      <c r="EG436" s="20">
        <v>1</v>
      </c>
      <c r="EH436" s="20">
        <v>1</v>
      </c>
      <c r="EI436" s="20">
        <v>5</v>
      </c>
      <c r="EJ436" s="20">
        <v>0</v>
      </c>
      <c r="EK436" s="20">
        <v>0</v>
      </c>
      <c r="EL436" s="20">
        <v>0</v>
      </c>
      <c r="EM436" s="20">
        <v>0</v>
      </c>
      <c r="EN436" s="20">
        <v>0</v>
      </c>
      <c r="EO436" s="20">
        <v>0</v>
      </c>
      <c r="EP436" s="20">
        <v>0</v>
      </c>
      <c r="EQ436" s="20">
        <v>1</v>
      </c>
      <c r="ER436" s="20">
        <v>1</v>
      </c>
      <c r="ES436" s="46">
        <f>IF(EI436&lt;&gt;"",((EJ436*0.125)+((EK436+EL436+EM436+EN436+EO436)*0.25)+((EP436+EQ436+ER436)*1))/EI436,"")</f>
        <v>0.4</v>
      </c>
      <c r="ET436" s="35">
        <v>45362</v>
      </c>
      <c r="EU436" s="20" t="s">
        <v>248</v>
      </c>
      <c r="EV436" s="20" t="s">
        <v>247</v>
      </c>
      <c r="EW436" s="20">
        <v>65</v>
      </c>
      <c r="EX436" s="20">
        <v>1</v>
      </c>
      <c r="EY436" s="20">
        <v>1</v>
      </c>
      <c r="EZ436" s="28">
        <v>5</v>
      </c>
      <c r="FA436" s="20">
        <v>0</v>
      </c>
      <c r="FB436" s="20">
        <v>0</v>
      </c>
      <c r="FC436" s="20">
        <v>0</v>
      </c>
      <c r="FD436" s="20">
        <v>1</v>
      </c>
      <c r="FE436" s="20">
        <v>0</v>
      </c>
      <c r="FF436" s="20">
        <v>0</v>
      </c>
      <c r="FG436" s="20">
        <v>0</v>
      </c>
      <c r="FH436" s="20">
        <v>0</v>
      </c>
      <c r="FI436" s="20">
        <v>2</v>
      </c>
      <c r="FJ436" s="46">
        <f>IF(EZ436&lt;&gt;"",((FA436*0.125)+((FB436+FC436+FD436+FE436+FF436)*0.25)+((FG436+FH436+FI436)*1))/EZ436,"")</f>
        <v>0.45</v>
      </c>
      <c r="FK436" s="39">
        <v>37.119351000000002</v>
      </c>
      <c r="FL436" s="39">
        <v>-94.496786999999998</v>
      </c>
      <c r="FM436" s="39">
        <v>36.757525576177869</v>
      </c>
      <c r="FN436" s="39">
        <v>37.481176423822134</v>
      </c>
      <c r="FO436" s="39">
        <v>-94.950554780387833</v>
      </c>
      <c r="FP436" s="39">
        <v>-94.043019219612162</v>
      </c>
      <c r="FQ436" s="39">
        <v>36.395700152355737</v>
      </c>
      <c r="FR436" s="39">
        <v>37.843001847644267</v>
      </c>
      <c r="FS436" s="39">
        <v>-95.404322560775682</v>
      </c>
      <c r="FT436" s="39">
        <v>-93.589251439224313</v>
      </c>
      <c r="FU436" s="35">
        <v>45772</v>
      </c>
      <c r="FV436" s="20" t="s">
        <v>248</v>
      </c>
      <c r="FW436" s="20" t="s">
        <v>258</v>
      </c>
      <c r="FX436" s="20">
        <v>70</v>
      </c>
      <c r="FY436" s="20">
        <v>1</v>
      </c>
      <c r="FZ436" s="20">
        <v>1</v>
      </c>
      <c r="GA436" s="20">
        <v>6</v>
      </c>
      <c r="GB436" s="20">
        <v>0</v>
      </c>
      <c r="GC436" s="20">
        <v>0</v>
      </c>
      <c r="GD436" s="20">
        <v>0</v>
      </c>
      <c r="GE436" s="20">
        <v>0</v>
      </c>
      <c r="GF436" s="20">
        <v>0</v>
      </c>
      <c r="GG436" s="20">
        <v>0</v>
      </c>
      <c r="GH436" s="20">
        <v>0</v>
      </c>
      <c r="GI436" s="20">
        <v>0</v>
      </c>
      <c r="GJ436" s="20">
        <v>1</v>
      </c>
      <c r="GK436" s="34">
        <f>IF(GA436&lt;&gt;"",((GB436*0.125)+((GC436+GD436+GE436+GF436+GG436)*0.25)+((GH436+GI436+GJ436)*1))/GA436,"")</f>
        <v>0.16666666666666666</v>
      </c>
      <c r="GP436" s="20" t="s">
        <v>232</v>
      </c>
      <c r="HH436" s="34" t="str">
        <f>IF(GX436&lt;&gt;"",((GY436*0.125)+((GZ436+HA436+HB436+HC436+HD436)*0.25)+((HE436+HF436+HG436)*1))/GX436,"")</f>
        <v/>
      </c>
    </row>
    <row r="437" spans="1:216" ht="15" customHeight="1" x14ac:dyDescent="0.35">
      <c r="A437" s="11" t="s">
        <v>2895</v>
      </c>
      <c r="B437" s="12" t="s">
        <v>2896</v>
      </c>
      <c r="C437" s="43">
        <v>45403</v>
      </c>
      <c r="D437" s="43">
        <v>45538</v>
      </c>
      <c r="E437" s="11" t="s">
        <v>214</v>
      </c>
      <c r="F437" s="19" t="s">
        <v>2897</v>
      </c>
      <c r="G437" s="19" t="s">
        <v>2898</v>
      </c>
      <c r="H437" s="11" t="s">
        <v>1520</v>
      </c>
      <c r="I437" s="42">
        <v>65775</v>
      </c>
      <c r="J437" s="17">
        <v>24519</v>
      </c>
      <c r="K437" s="18">
        <f ca="1">IF(A437&lt;&gt;"",RANDBETWEEN(1,2000)," ")</f>
        <v>1127</v>
      </c>
      <c r="L437" s="17" cm="1">
        <f t="array" ref="L437">IF(A437&lt;&gt;"",SUMPRODUCT(($E$2:$E$1303="Active") * (FK437 &gt;= $FM$2:$FM$1303) * (FK437 &lt;= $FN$2:$FN$1303) * (FL437 &gt;= $FO$2:$FO$1303) * (FL437 &lt;= $FP$2:$FP$1303)),"")</f>
        <v>1</v>
      </c>
      <c r="M437" s="17" cm="1">
        <f t="array" ref="M437">IF(A437&lt;&gt;"",SUMPRODUCT(($E$2:$E$1303="Active") * (FK437 &gt;= $FQ$2:$FQ$1303) * (FK437 &lt;= $FR$2:$FR$1303) * (FL437 &gt;= $FS$2:$FS$1303) * (FL437 &lt;= $FT$2:$FT$1303)),"")</f>
        <v>2</v>
      </c>
      <c r="N437" s="11" t="s">
        <v>218</v>
      </c>
      <c r="O437" s="14" t="s">
        <v>219</v>
      </c>
      <c r="P437" s="19" t="s">
        <v>2899</v>
      </c>
      <c r="Q437" s="11" t="s">
        <v>2900</v>
      </c>
      <c r="R437" s="19" t="s">
        <v>2901</v>
      </c>
      <c r="S437" s="11" t="s">
        <v>224</v>
      </c>
      <c r="T437" s="20" t="s">
        <v>224</v>
      </c>
      <c r="AB437" s="43">
        <v>46002.604166666664</v>
      </c>
      <c r="AC437" s="63">
        <v>45931</v>
      </c>
      <c r="AF437" s="26"/>
      <c r="AH437" s="22">
        <v>43</v>
      </c>
      <c r="AI437" s="26">
        <v>36</v>
      </c>
      <c r="AN437" s="27">
        <f>IF(COUNT(DV437,ES437,FJ437,GK437,HH437)&gt;0,AVERAGE(DV437,ES437,FJ437,GK437,HH437),"")</f>
        <v>0.125</v>
      </c>
      <c r="AO437" s="28">
        <f>IF((E437&lt;&gt;""),COUNTA(AP437:BW437)+COUNTIF(T437,"No"),"")</f>
        <v>0</v>
      </c>
      <c r="DW437" s="35">
        <v>45546</v>
      </c>
      <c r="DX437" s="35">
        <v>45565</v>
      </c>
      <c r="DY437" s="20" t="s">
        <v>237</v>
      </c>
      <c r="DZ437" s="35">
        <v>45565</v>
      </c>
      <c r="EA437" s="20" t="s">
        <v>232</v>
      </c>
      <c r="EB437" s="40">
        <v>45576</v>
      </c>
      <c r="ET437" s="35">
        <v>45527</v>
      </c>
      <c r="EU437" s="20" t="s">
        <v>248</v>
      </c>
      <c r="EV437" s="20" t="s">
        <v>234</v>
      </c>
      <c r="EW437" s="20">
        <v>7</v>
      </c>
      <c r="EX437" s="20">
        <v>4</v>
      </c>
      <c r="EY437" s="20">
        <v>4</v>
      </c>
      <c r="EZ437" s="20">
        <v>5</v>
      </c>
      <c r="FA437" s="20">
        <v>0</v>
      </c>
      <c r="FB437" s="20">
        <v>0</v>
      </c>
      <c r="FC437" s="20">
        <v>0</v>
      </c>
      <c r="FD437" s="20">
        <v>1</v>
      </c>
      <c r="FE437" s="20">
        <v>0</v>
      </c>
      <c r="FF437" s="20">
        <v>0</v>
      </c>
      <c r="FG437" s="20">
        <v>0</v>
      </c>
      <c r="FH437" s="20">
        <v>0</v>
      </c>
      <c r="FI437" s="20">
        <v>1</v>
      </c>
      <c r="FJ437" s="46">
        <f>IF(EZ437&lt;&gt;"",((FA437*0.125)+((FB437+FC437+FD437+FE437+FF437)*0.25)+((FG437+FH437+FI437)*1))/EZ437,"")</f>
        <v>0.25</v>
      </c>
      <c r="FK437" s="39">
        <v>36.712532000000003</v>
      </c>
      <c r="FL437" s="39">
        <v>-91.885615000000001</v>
      </c>
      <c r="FM437" s="39">
        <v>36.35070657617787</v>
      </c>
      <c r="FN437" s="39">
        <v>37.074357423822136</v>
      </c>
      <c r="FO437" s="39">
        <v>-92.336968734602962</v>
      </c>
      <c r="FP437" s="39">
        <v>-91.434261265397041</v>
      </c>
      <c r="FQ437" s="39">
        <v>35.988881152355738</v>
      </c>
      <c r="FR437" s="39">
        <v>37.436182847644268</v>
      </c>
      <c r="FS437" s="39">
        <v>-92.788322469205923</v>
      </c>
      <c r="FT437" s="39">
        <v>-90.98290753079408</v>
      </c>
      <c r="FU437" s="35">
        <v>45729</v>
      </c>
      <c r="FV437" s="20" t="s">
        <v>248</v>
      </c>
      <c r="FW437" s="20" t="s">
        <v>247</v>
      </c>
      <c r="FX437" s="20">
        <v>36</v>
      </c>
      <c r="FY437" s="20">
        <v>3</v>
      </c>
      <c r="FZ437" s="20">
        <v>3</v>
      </c>
      <c r="GA437" s="20">
        <v>5</v>
      </c>
      <c r="GB437" s="20">
        <v>0</v>
      </c>
      <c r="GC437" s="20">
        <v>0</v>
      </c>
      <c r="GD437" s="20">
        <v>0</v>
      </c>
      <c r="GE437" s="20">
        <v>0</v>
      </c>
      <c r="GF437" s="20">
        <v>0</v>
      </c>
      <c r="GG437" s="20">
        <v>0</v>
      </c>
      <c r="GH437" s="20">
        <v>0</v>
      </c>
      <c r="GI437" s="20">
        <v>0</v>
      </c>
      <c r="GJ437" s="20">
        <v>0</v>
      </c>
      <c r="GK437" s="34">
        <f>IF(GA437&lt;&gt;"",((GB437*0.125)+((GC437+GD437+GE437+GF437+GG437)*0.25)+((GH437+GI437+GJ437)*1))/GA437,"")</f>
        <v>0</v>
      </c>
      <c r="GP437" s="20" t="s">
        <v>232</v>
      </c>
      <c r="HH437" s="34" t="str">
        <f>IF(GX437&lt;&gt;"",((GY437*0.125)+((GZ437+HA437+HB437+HC437+HD437)*0.25)+((HE437+HF437+HG437)*1))/GX437,"")</f>
        <v/>
      </c>
    </row>
    <row r="438" spans="1:216" ht="15" customHeight="1" x14ac:dyDescent="0.35">
      <c r="A438" s="11" t="s">
        <v>2902</v>
      </c>
      <c r="B438" s="12" t="s">
        <v>2903</v>
      </c>
      <c r="C438" s="13">
        <v>43009</v>
      </c>
      <c r="D438" s="13">
        <v>44607</v>
      </c>
      <c r="E438" s="14" t="s">
        <v>214</v>
      </c>
      <c r="F438" s="15" t="s">
        <v>2904</v>
      </c>
      <c r="G438" s="15" t="s">
        <v>2905</v>
      </c>
      <c r="H438" s="14" t="s">
        <v>1520</v>
      </c>
      <c r="I438" s="16">
        <v>64093</v>
      </c>
      <c r="J438" s="17">
        <v>28112</v>
      </c>
      <c r="K438" s="18">
        <f ca="1">IF(A438&lt;&gt;"",RANDBETWEEN(1,2000)," ")</f>
        <v>1181</v>
      </c>
      <c r="L438" s="17" cm="1">
        <f t="array" ref="L438">IF(A438&lt;&gt;"",SUMPRODUCT(($E$2:$E$1303="Active") * (FK438 &gt;= $FM$2:$FM$1303) * (FK438 &lt;= $FN$2:$FN$1303) * (FL438 &gt;= $FO$2:$FO$1303) * (FL438 &lt;= $FP$2:$FP$1303)),"")</f>
        <v>1</v>
      </c>
      <c r="M438" s="17" cm="1">
        <f t="array" ref="M438">IF(A438&lt;&gt;"",SUMPRODUCT(($E$2:$E$1303="Active") * (FK438 &gt;= $FQ$2:$FQ$1303) * (FK438 &lt;= $FR$2:$FR$1303) * (FL438 &gt;= $FS$2:$FS$1303) * (FL438 &lt;= $FT$2:$FT$1303)),"")</f>
        <v>3</v>
      </c>
      <c r="N438" s="14" t="s">
        <v>218</v>
      </c>
      <c r="O438" s="14" t="s">
        <v>219</v>
      </c>
      <c r="P438" s="15" t="s">
        <v>2906</v>
      </c>
      <c r="Q438" s="14" t="s">
        <v>2907</v>
      </c>
      <c r="R438" s="15" t="s">
        <v>2908</v>
      </c>
      <c r="S438" s="14" t="s">
        <v>223</v>
      </c>
      <c r="T438" s="20" t="s">
        <v>224</v>
      </c>
      <c r="U438" s="21"/>
      <c r="V438" s="22"/>
      <c r="W438" s="22"/>
      <c r="X438" s="22"/>
      <c r="Y438" s="22"/>
      <c r="Z438" s="22"/>
      <c r="AA438" s="22" t="s">
        <v>542</v>
      </c>
      <c r="AB438" s="43">
        <v>46014.479166666664</v>
      </c>
      <c r="AC438" s="63">
        <v>45931</v>
      </c>
      <c r="AD438" s="25">
        <v>130</v>
      </c>
      <c r="AE438" s="25">
        <v>284</v>
      </c>
      <c r="AF438" s="26">
        <v>317</v>
      </c>
      <c r="AG438" s="20">
        <v>323</v>
      </c>
      <c r="AH438" s="22">
        <v>363</v>
      </c>
      <c r="AI438" s="26">
        <v>458</v>
      </c>
      <c r="AN438" s="27">
        <f>IF(COUNT(DV438,ES438,FJ438,GK438,HH438)&gt;0,AVERAGE(DV438,ES438,FJ438,GK438,HH438),"")</f>
        <v>0.10025649794801642</v>
      </c>
      <c r="AO438" s="28">
        <f>IF((E438&lt;&gt;""),COUNTA(AP438:BW438)+COUNTIF(T438,"No"),"")</f>
        <v>0</v>
      </c>
      <c r="AP438" s="29"/>
      <c r="AQ438" s="29"/>
      <c r="AR438" s="29"/>
      <c r="AS438" s="29"/>
      <c r="AT438" s="29"/>
      <c r="AU438" s="29"/>
      <c r="AV438" s="29"/>
      <c r="AW438" s="29"/>
      <c r="AX438" s="29"/>
      <c r="AY438" s="29"/>
      <c r="AZ438" s="29"/>
      <c r="BA438" s="29"/>
      <c r="BB438" s="29"/>
      <c r="BC438" s="29"/>
      <c r="BD438" s="29"/>
      <c r="BE438" s="29"/>
      <c r="BF438" s="29"/>
      <c r="BG438" s="29"/>
      <c r="BH438" s="29"/>
      <c r="BI438" s="29"/>
      <c r="BJ438" s="29"/>
      <c r="BK438" s="29"/>
      <c r="BL438" s="29"/>
      <c r="BM438" s="29"/>
      <c r="BN438" s="29"/>
      <c r="BO438" s="29"/>
      <c r="BP438" s="29"/>
      <c r="BQ438" s="29"/>
      <c r="BR438" s="29"/>
      <c r="BS438" s="29"/>
      <c r="BT438" s="29"/>
      <c r="BU438" s="29"/>
      <c r="BV438" s="29"/>
      <c r="BW438" s="29"/>
      <c r="BX438" s="30">
        <v>43832</v>
      </c>
      <c r="BY438" s="30">
        <v>43837</v>
      </c>
      <c r="BZ438" s="14" t="s">
        <v>228</v>
      </c>
      <c r="CA438" s="30">
        <v>43894</v>
      </c>
      <c r="CB438" s="14" t="s">
        <v>227</v>
      </c>
      <c r="CC438" s="31">
        <v>43951</v>
      </c>
      <c r="CD438" s="32" t="s">
        <v>228</v>
      </c>
      <c r="CE438" s="33" t="s">
        <v>282</v>
      </c>
      <c r="CF438" s="33" t="s">
        <v>247</v>
      </c>
      <c r="CG438" s="29">
        <v>91</v>
      </c>
      <c r="CH438" s="29">
        <v>6</v>
      </c>
      <c r="CI438" s="29">
        <v>6</v>
      </c>
      <c r="CJ438" s="29">
        <v>22</v>
      </c>
      <c r="CK438" s="29">
        <v>3</v>
      </c>
      <c r="CL438" s="29">
        <v>1</v>
      </c>
      <c r="CM438" s="29">
        <v>6</v>
      </c>
      <c r="CN438" s="34">
        <f>IF(CJ438&gt;0,((CK438*0.125)+(CL438*0.25)+(CM438*1))/CJ438,"")</f>
        <v>0.30113636363636365</v>
      </c>
      <c r="CO438" s="35">
        <v>44798</v>
      </c>
      <c r="CP438" s="35">
        <v>44810</v>
      </c>
      <c r="CQ438" s="20" t="s">
        <v>237</v>
      </c>
      <c r="CR438" s="35">
        <v>44810</v>
      </c>
      <c r="CS438" s="20" t="s">
        <v>232</v>
      </c>
      <c r="CT438" s="35">
        <v>44816</v>
      </c>
      <c r="CU438" s="35">
        <v>44273</v>
      </c>
      <c r="CV438" s="11" t="s">
        <v>228</v>
      </c>
      <c r="CW438" s="11" t="s">
        <v>293</v>
      </c>
      <c r="CX438" s="11" t="s">
        <v>247</v>
      </c>
      <c r="CY438" s="20">
        <v>67</v>
      </c>
      <c r="CZ438" s="36">
        <v>3</v>
      </c>
      <c r="DA438" s="36">
        <v>3</v>
      </c>
      <c r="DB438" s="36">
        <v>12</v>
      </c>
      <c r="DC438" s="36">
        <v>0</v>
      </c>
      <c r="DD438" s="36">
        <v>0</v>
      </c>
      <c r="DE438" s="36">
        <v>0</v>
      </c>
      <c r="DF438" s="36">
        <v>1</v>
      </c>
      <c r="DG438" s="36">
        <v>3</v>
      </c>
      <c r="DH438" s="46">
        <f>IF(DB438&gt;0,((DC438*0.125)+(DD438*0.25)+(DE438*0.25)+(DF438*1)+(DG438*1))/DB438,"")</f>
        <v>0.33333333333333331</v>
      </c>
      <c r="DI438" s="35">
        <v>44599</v>
      </c>
      <c r="DJ438" s="20" t="s">
        <v>228</v>
      </c>
      <c r="DK438" s="20" t="s">
        <v>294</v>
      </c>
      <c r="DL438" s="20" t="s">
        <v>247</v>
      </c>
      <c r="DM438" s="20">
        <v>125</v>
      </c>
      <c r="DN438" s="20">
        <v>9</v>
      </c>
      <c r="DO438" s="20">
        <v>9</v>
      </c>
      <c r="DP438" s="20">
        <v>43</v>
      </c>
      <c r="DQ438" s="20">
        <v>0</v>
      </c>
      <c r="DR438" s="20">
        <v>3</v>
      </c>
      <c r="DS438" s="20">
        <v>0</v>
      </c>
      <c r="DT438" s="20">
        <v>1</v>
      </c>
      <c r="DU438" s="20">
        <v>7</v>
      </c>
      <c r="DV438" s="37" cm="1">
        <f t="array" ref="DV438">IF(AND(DI438:DP438&lt;&gt;""),((DQ438*0.125)+(DR438*0.25)+(DS438*0.25)+(DT438*1)+(DU438*1))/DP438,"")</f>
        <v>0.20348837209302326</v>
      </c>
      <c r="DW438" s="35">
        <v>45544</v>
      </c>
      <c r="DX438" s="35">
        <v>45560</v>
      </c>
      <c r="DY438" s="20" t="s">
        <v>237</v>
      </c>
      <c r="DZ438" s="35">
        <v>45560</v>
      </c>
      <c r="EA438" s="35" t="s">
        <v>232</v>
      </c>
      <c r="EB438" s="38">
        <v>45562</v>
      </c>
      <c r="EC438" s="35">
        <v>45232</v>
      </c>
      <c r="ED438" s="20" t="s">
        <v>248</v>
      </c>
      <c r="EE438" s="20" t="s">
        <v>247</v>
      </c>
      <c r="EF438" s="20">
        <v>137</v>
      </c>
      <c r="EG438" s="20">
        <v>9</v>
      </c>
      <c r="EH438" s="20">
        <v>9</v>
      </c>
      <c r="EI438" s="20">
        <v>36</v>
      </c>
      <c r="EJ438" s="20">
        <v>0</v>
      </c>
      <c r="EK438" s="20">
        <v>0</v>
      </c>
      <c r="EL438" s="20">
        <v>0</v>
      </c>
      <c r="EM438" s="20">
        <v>0</v>
      </c>
      <c r="EN438" s="20">
        <v>0</v>
      </c>
      <c r="EO438" s="20">
        <v>0</v>
      </c>
      <c r="EP438" s="20">
        <v>0</v>
      </c>
      <c r="EQ438" s="20">
        <v>0</v>
      </c>
      <c r="ER438" s="20">
        <v>0</v>
      </c>
      <c r="ES438" s="34">
        <f>IF(EI438&lt;&gt;"",((EJ438*0.125)+((EK438+EL438+EM438+EN438+EO438)*0.25)+((EP438+EQ438+ER438)*1))/EI438,"")</f>
        <v>0</v>
      </c>
      <c r="ET438" s="35">
        <v>45596</v>
      </c>
      <c r="EU438" s="20" t="s">
        <v>248</v>
      </c>
      <c r="EV438" s="20" t="s">
        <v>234</v>
      </c>
      <c r="EW438" s="20">
        <v>214</v>
      </c>
      <c r="EX438" s="20">
        <v>4</v>
      </c>
      <c r="EY438" s="20">
        <v>4</v>
      </c>
      <c r="EZ438" s="20">
        <v>17</v>
      </c>
      <c r="FA438" s="20">
        <v>0</v>
      </c>
      <c r="FB438" s="20">
        <v>0</v>
      </c>
      <c r="FC438" s="20">
        <v>0</v>
      </c>
      <c r="FD438" s="20">
        <v>0</v>
      </c>
      <c r="FE438" s="20">
        <v>0</v>
      </c>
      <c r="FF438" s="20">
        <v>0</v>
      </c>
      <c r="FG438" s="20">
        <v>0</v>
      </c>
      <c r="FH438" s="20">
        <v>1</v>
      </c>
      <c r="FI438" s="20">
        <v>3</v>
      </c>
      <c r="FJ438" s="34">
        <f>IF(EZ438&lt;&gt;"",((FA438*0.125)+((FB438+FC438+FD438+FE438+FF438)*0.25)+((FG438+FH438+FI438)*1))/EZ438,"")</f>
        <v>0.23529411764705882</v>
      </c>
      <c r="FK438" s="39">
        <v>38.790056</v>
      </c>
      <c r="FL438" s="39">
        <v>-93.723488000000003</v>
      </c>
      <c r="FM438" s="39">
        <v>38.428230576177867</v>
      </c>
      <c r="FN438" s="39">
        <v>39.151881423822132</v>
      </c>
      <c r="FO438" s="39">
        <v>-94.187696036390648</v>
      </c>
      <c r="FP438" s="39">
        <v>-93.259279963609359</v>
      </c>
      <c r="FQ438" s="39">
        <v>38.066405152355735</v>
      </c>
      <c r="FR438" s="39">
        <v>39.513706847644265</v>
      </c>
      <c r="FS438" s="39">
        <v>-94.651904072781292</v>
      </c>
      <c r="FT438" s="39">
        <v>-92.795071927218714</v>
      </c>
      <c r="FU438" s="35">
        <v>45751</v>
      </c>
      <c r="FV438" s="20" t="s">
        <v>248</v>
      </c>
      <c r="FW438" s="20" t="s">
        <v>258</v>
      </c>
      <c r="FX438" s="20">
        <v>206</v>
      </c>
      <c r="FY438" s="20">
        <v>3</v>
      </c>
      <c r="FZ438" s="20">
        <v>3</v>
      </c>
      <c r="GA438" s="20">
        <v>8</v>
      </c>
      <c r="GB438" s="20">
        <v>0</v>
      </c>
      <c r="GC438" s="20">
        <v>0</v>
      </c>
      <c r="GD438" s="20">
        <v>0</v>
      </c>
      <c r="GE438" s="20">
        <v>2</v>
      </c>
      <c r="GF438" s="20">
        <v>0</v>
      </c>
      <c r="GG438" s="20">
        <v>0</v>
      </c>
      <c r="GH438" s="20">
        <v>0</v>
      </c>
      <c r="GI438" s="20">
        <v>0</v>
      </c>
      <c r="GJ438" s="20">
        <v>0</v>
      </c>
      <c r="GK438" s="34">
        <f>IF(GA438&lt;&gt;"",((GB438*0.125)+((GC438+GD438+GE438+GF438+GG438)*0.25)+((GH438+GI438+GJ438)*1))/GA438,"")</f>
        <v>6.25E-2</v>
      </c>
      <c r="GP438" s="20" t="s">
        <v>232</v>
      </c>
      <c r="GR438" s="35">
        <v>46118</v>
      </c>
      <c r="GS438" s="20" t="s">
        <v>248</v>
      </c>
      <c r="GT438" s="20" t="s">
        <v>247</v>
      </c>
      <c r="GU438" s="20">
        <v>191</v>
      </c>
      <c r="GV438" s="20">
        <v>3</v>
      </c>
      <c r="GW438" s="20">
        <v>3</v>
      </c>
      <c r="GX438" s="20">
        <v>15</v>
      </c>
      <c r="GY438" s="20">
        <v>0</v>
      </c>
      <c r="GZ438" s="20">
        <v>0</v>
      </c>
      <c r="HA438" s="20">
        <v>0</v>
      </c>
      <c r="HB438" s="20">
        <v>0</v>
      </c>
      <c r="HC438" s="20">
        <v>0</v>
      </c>
      <c r="HD438" s="20">
        <v>0</v>
      </c>
      <c r="HE438" s="20">
        <v>0</v>
      </c>
      <c r="HF438" s="20">
        <v>0</v>
      </c>
      <c r="HG438" s="20">
        <v>0</v>
      </c>
      <c r="HH438" s="34">
        <f>IF(GX438&lt;&gt;"",((GY438*0.125)+((GZ438+HA438+HB438+HC438+HD438)*0.25)+((HE438+HF438+HG438)*1))/GX438,"")</f>
        <v>0</v>
      </c>
    </row>
    <row r="439" spans="1:216" ht="15" customHeight="1" x14ac:dyDescent="0.35">
      <c r="A439" s="11" t="s">
        <v>2909</v>
      </c>
      <c r="B439" s="12" t="s">
        <v>2910</v>
      </c>
      <c r="C439" s="13">
        <v>43009</v>
      </c>
      <c r="D439" s="13">
        <v>45965</v>
      </c>
      <c r="E439" s="14" t="s">
        <v>214</v>
      </c>
      <c r="F439" s="15" t="s">
        <v>2911</v>
      </c>
      <c r="G439" s="15" t="s">
        <v>2912</v>
      </c>
      <c r="H439" s="14" t="s">
        <v>1520</v>
      </c>
      <c r="I439" s="16">
        <v>65051</v>
      </c>
      <c r="J439" s="17">
        <v>4705</v>
      </c>
      <c r="K439" s="18">
        <f ca="1">IF(A439&lt;&gt;"",RANDBETWEEN(1,2000)," ")</f>
        <v>1537</v>
      </c>
      <c r="L439" s="17" cm="1">
        <f t="array" ref="L439">IF(A439&lt;&gt;"",SUMPRODUCT(($E$2:$E$1303="Active") * (FK439 &gt;= $FM$2:$FM$1303) * (FK439 &lt;= $FN$2:$FN$1303) * (FL439 &gt;= $FO$2:$FO$1303) * (FL439 &lt;= $FP$2:$FP$1303)),"")</f>
        <v>1</v>
      </c>
      <c r="M439" s="17" cm="1">
        <f t="array" ref="M439">IF(A439&lt;&gt;"",SUMPRODUCT(($E$2:$E$1303="Active") * (FK439 &gt;= $FQ$2:$FQ$1303) * (FK439 &lt;= $FR$2:$FR$1303) * (FL439 &gt;= $FS$2:$FS$1303) * (FL439 &lt;= $FT$2:$FT$1303)),"")</f>
        <v>2</v>
      </c>
      <c r="N439" s="14" t="s">
        <v>218</v>
      </c>
      <c r="O439" s="14" t="s">
        <v>242</v>
      </c>
      <c r="P439" s="15" t="s">
        <v>2913</v>
      </c>
      <c r="Q439" s="14" t="s">
        <v>2914</v>
      </c>
      <c r="R439" s="15" t="s">
        <v>2915</v>
      </c>
      <c r="S439" s="14" t="s">
        <v>223</v>
      </c>
      <c r="T439" s="20" t="s">
        <v>224</v>
      </c>
      <c r="U439" s="21"/>
      <c r="V439" s="22"/>
      <c r="W439" s="22"/>
      <c r="X439" s="22"/>
      <c r="Y439" s="22"/>
      <c r="Z439" s="22"/>
      <c r="AB439" s="43">
        <v>46002.416666666664</v>
      </c>
      <c r="AC439" s="63">
        <v>45931</v>
      </c>
      <c r="AD439" s="25">
        <v>180</v>
      </c>
      <c r="AE439" s="25">
        <v>79</v>
      </c>
      <c r="AF439" s="26">
        <v>73</v>
      </c>
      <c r="AG439" s="20">
        <v>40</v>
      </c>
      <c r="AH439" s="22">
        <v>149</v>
      </c>
      <c r="AI439" s="26">
        <v>203</v>
      </c>
      <c r="AN439" s="27">
        <f>IF(COUNT(DV439,ES439,FJ439,GK439,HH439)&gt;0,AVERAGE(DV439,ES439,FJ439,GK439,HH439),"")</f>
        <v>0.16250000000000001</v>
      </c>
      <c r="AO439" s="28">
        <f>IF((E439&lt;&gt;""),COUNTA(AP439:BW439)+COUNTIF(T439,"No"),"")</f>
        <v>0</v>
      </c>
      <c r="AP439" s="29"/>
      <c r="AQ439" s="29"/>
      <c r="AR439" s="29"/>
      <c r="AS439" s="29"/>
      <c r="AT439" s="29"/>
      <c r="AU439" s="29"/>
      <c r="AV439" s="29"/>
      <c r="AW439" s="29"/>
      <c r="AX439" s="29"/>
      <c r="AY439" s="29"/>
      <c r="AZ439" s="29"/>
      <c r="BA439" s="29"/>
      <c r="BB439" s="29"/>
      <c r="BC439" s="29"/>
      <c r="BD439" s="29"/>
      <c r="BE439" s="29"/>
      <c r="BF439" s="29"/>
      <c r="BG439" s="29"/>
      <c r="BH439" s="29"/>
      <c r="BI439" s="29"/>
      <c r="BJ439" s="29"/>
      <c r="BK439" s="29"/>
      <c r="BL439" s="29"/>
      <c r="BM439" s="29"/>
      <c r="BN439" s="29"/>
      <c r="BO439" s="29"/>
      <c r="BP439" s="29"/>
      <c r="BQ439" s="29"/>
      <c r="BR439" s="29"/>
      <c r="BS439" s="29"/>
      <c r="BT439" s="29"/>
      <c r="BU439" s="29"/>
      <c r="BV439" s="29"/>
      <c r="BW439" s="29"/>
      <c r="BX439" s="30">
        <v>43858</v>
      </c>
      <c r="BY439" s="30">
        <v>43867</v>
      </c>
      <c r="BZ439" s="14" t="s">
        <v>226</v>
      </c>
      <c r="CA439" s="30">
        <v>43871</v>
      </c>
      <c r="CB439" s="14" t="s">
        <v>227</v>
      </c>
      <c r="CC439" s="31">
        <v>43951</v>
      </c>
      <c r="CD439" s="32" t="s">
        <v>228</v>
      </c>
      <c r="CE439" s="33" t="s">
        <v>282</v>
      </c>
      <c r="CF439" s="33" t="s">
        <v>247</v>
      </c>
      <c r="CG439" s="29">
        <v>99</v>
      </c>
      <c r="CH439" s="29">
        <v>2</v>
      </c>
      <c r="CI439" s="29">
        <v>2</v>
      </c>
      <c r="CJ439" s="29">
        <v>10</v>
      </c>
      <c r="CK439" s="29">
        <v>0</v>
      </c>
      <c r="CL439" s="29">
        <v>0</v>
      </c>
      <c r="CM439" s="29">
        <v>1</v>
      </c>
      <c r="CN439" s="34">
        <f>IF(CJ439&gt;0,((CK439*0.125)+(CL439*0.25)+(CM439*1))/CJ439,"")</f>
        <v>0.1</v>
      </c>
      <c r="CO439" s="35">
        <v>44341</v>
      </c>
      <c r="CP439" s="35">
        <v>44344</v>
      </c>
      <c r="CQ439" s="20" t="s">
        <v>231</v>
      </c>
      <c r="CR439" s="35">
        <v>44350</v>
      </c>
      <c r="CS439" s="20" t="s">
        <v>232</v>
      </c>
      <c r="CT439" s="35">
        <v>44350</v>
      </c>
      <c r="CU439" s="35">
        <v>44508</v>
      </c>
      <c r="CV439" s="11" t="s">
        <v>226</v>
      </c>
      <c r="CW439" s="20" t="s">
        <v>233</v>
      </c>
      <c r="CX439" s="11" t="s">
        <v>234</v>
      </c>
      <c r="CY439" s="20">
        <v>65</v>
      </c>
      <c r="CZ439" s="36">
        <v>3</v>
      </c>
      <c r="DA439" s="36">
        <v>3</v>
      </c>
      <c r="DB439" s="36">
        <v>15</v>
      </c>
      <c r="DC439" s="36">
        <v>0</v>
      </c>
      <c r="DD439" s="36">
        <v>0</v>
      </c>
      <c r="DE439" s="36">
        <v>0</v>
      </c>
      <c r="DF439" s="36">
        <v>0</v>
      </c>
      <c r="DG439" s="36">
        <v>1</v>
      </c>
      <c r="DH439" s="37">
        <f>IF(DB439&gt;0,((DC439*0.125)+(DD439*0.25)+(DE439*0.25)+(DF439*1)+(DG439*1))/DB439,"")</f>
        <v>6.6666666666666666E-2</v>
      </c>
      <c r="DI439" s="35">
        <v>44896</v>
      </c>
      <c r="DJ439" s="20" t="s">
        <v>228</v>
      </c>
      <c r="DK439" s="20" t="s">
        <v>235</v>
      </c>
      <c r="DL439" s="20" t="s">
        <v>234</v>
      </c>
      <c r="DM439" s="20">
        <v>47</v>
      </c>
      <c r="DN439" s="20">
        <v>3</v>
      </c>
      <c r="DO439" s="20">
        <v>3</v>
      </c>
      <c r="DP439" s="20">
        <v>15</v>
      </c>
      <c r="DQ439" s="20">
        <v>0</v>
      </c>
      <c r="DR439" s="20">
        <v>0</v>
      </c>
      <c r="DS439" s="20">
        <v>0</v>
      </c>
      <c r="DT439" s="20">
        <v>0</v>
      </c>
      <c r="DU439" s="20">
        <v>1</v>
      </c>
      <c r="DV439" s="37" cm="1">
        <f t="array" ref="DV439">IF(AND(DI439:DP439&lt;&gt;""),((DQ439*0.125)+(DR439*0.25)+(DS439*0.25)+(DT439*1)+(DU439*1))/DP439,"")</f>
        <v>6.6666666666666666E-2</v>
      </c>
      <c r="DW439" s="35">
        <v>45545</v>
      </c>
      <c r="DX439" s="35">
        <v>45560</v>
      </c>
      <c r="DY439" s="20" t="s">
        <v>237</v>
      </c>
      <c r="DZ439" s="35">
        <v>45560</v>
      </c>
      <c r="EA439" s="35" t="s">
        <v>232</v>
      </c>
      <c r="EB439" s="38">
        <v>45562</v>
      </c>
      <c r="EJ439" s="20"/>
      <c r="EK439" s="20"/>
      <c r="EL439" s="20"/>
      <c r="EM439" s="20"/>
      <c r="EN439" s="20"/>
      <c r="EO439" s="20"/>
      <c r="EP439" s="20"/>
      <c r="EQ439" s="20"/>
      <c r="ER439" s="20"/>
      <c r="ES439" s="34" t="str">
        <f>IF(EI439&lt;&gt;"",((EJ439*0.125)+((EK439+EL439+EM439+EN439+EO439)*0.25)+((EP439+EQ439+ER439)*1))/EI439,"")</f>
        <v/>
      </c>
      <c r="ET439" s="35">
        <v>45602</v>
      </c>
      <c r="EU439" s="20" t="s">
        <v>248</v>
      </c>
      <c r="EV439" s="20" t="s">
        <v>234</v>
      </c>
      <c r="EW439" s="20">
        <v>62</v>
      </c>
      <c r="EX439" s="20">
        <v>2</v>
      </c>
      <c r="EY439" s="20">
        <v>2</v>
      </c>
      <c r="EZ439" s="20">
        <v>6</v>
      </c>
      <c r="FA439" s="20">
        <v>0</v>
      </c>
      <c r="FB439" s="20">
        <v>0</v>
      </c>
      <c r="FC439" s="20">
        <v>0</v>
      </c>
      <c r="FD439" s="20">
        <v>0</v>
      </c>
      <c r="FE439" s="20">
        <v>0</v>
      </c>
      <c r="FF439" s="20">
        <v>0</v>
      </c>
      <c r="FG439" s="20">
        <v>0</v>
      </c>
      <c r="FH439" s="20">
        <v>0</v>
      </c>
      <c r="FI439" s="20">
        <v>1</v>
      </c>
      <c r="FJ439" s="34">
        <f>IF(EZ439&lt;&gt;"",((FA439*0.125)+((FB439+FC439+FD439+FE439+FF439)*0.25)+((FG439+FH439+FI439)*1))/EZ439,"")</f>
        <v>0.16666666666666666</v>
      </c>
      <c r="FK439" s="39">
        <v>38.049799999999998</v>
      </c>
      <c r="FL439" s="39">
        <v>-92.701800000000006</v>
      </c>
      <c r="FM439" s="39">
        <v>37.687974576177865</v>
      </c>
      <c r="FN439" s="39">
        <v>38.41162542382213</v>
      </c>
      <c r="FO439" s="39">
        <v>-93.161275244316982</v>
      </c>
      <c r="FP439" s="39">
        <v>-92.242324755683029</v>
      </c>
      <c r="FQ439" s="39">
        <v>37.326149152355732</v>
      </c>
      <c r="FR439" s="39">
        <v>38.773450847644263</v>
      </c>
      <c r="FS439" s="39">
        <v>-93.620750488633973</v>
      </c>
      <c r="FT439" s="39">
        <v>-91.782849511366038</v>
      </c>
      <c r="FU439" s="35">
        <v>45957</v>
      </c>
      <c r="FV439" s="20" t="s">
        <v>248</v>
      </c>
      <c r="FW439" s="20" t="s">
        <v>295</v>
      </c>
      <c r="FX439" s="20">
        <v>161</v>
      </c>
      <c r="FY439" s="20">
        <v>2</v>
      </c>
      <c r="FZ439" s="20">
        <v>2</v>
      </c>
      <c r="GA439" s="20">
        <v>12</v>
      </c>
      <c r="GB439" s="20">
        <v>0</v>
      </c>
      <c r="GC439" s="20">
        <v>0</v>
      </c>
      <c r="GD439" s="20">
        <v>0</v>
      </c>
      <c r="GE439" s="20">
        <v>0</v>
      </c>
      <c r="GF439" s="20">
        <v>0</v>
      </c>
      <c r="GG439" s="20">
        <v>0</v>
      </c>
      <c r="GH439" s="20">
        <v>0</v>
      </c>
      <c r="GI439" s="20">
        <v>0</v>
      </c>
      <c r="GJ439" s="20">
        <v>5</v>
      </c>
      <c r="GK439" s="46">
        <f>IF(GA439&lt;&gt;"",((GB439*0.125)+((GC439+GD439+GE439+GF439+GG439)*0.25)+((GH439+GI439+GJ439)*1))/GA439,"")</f>
        <v>0.41666666666666669</v>
      </c>
      <c r="GP439" s="20" t="s">
        <v>232</v>
      </c>
      <c r="GR439" s="35">
        <v>46127</v>
      </c>
      <c r="GS439" s="20" t="s">
        <v>248</v>
      </c>
      <c r="GT439" s="20" t="s">
        <v>331</v>
      </c>
      <c r="GU439" s="20">
        <v>139</v>
      </c>
      <c r="GV439" s="20">
        <v>2</v>
      </c>
      <c r="GW439" s="20">
        <v>2</v>
      </c>
      <c r="GX439" s="20">
        <v>11</v>
      </c>
      <c r="GY439" s="20">
        <v>0</v>
      </c>
      <c r="GZ439" s="20">
        <v>0</v>
      </c>
      <c r="HA439" s="20">
        <v>0</v>
      </c>
      <c r="HB439" s="20">
        <v>0</v>
      </c>
      <c r="HC439" s="20">
        <v>0</v>
      </c>
      <c r="HD439" s="20">
        <v>0</v>
      </c>
      <c r="HE439" s="20">
        <v>0</v>
      </c>
      <c r="HF439" s="20">
        <v>0</v>
      </c>
      <c r="HG439" s="20">
        <v>0</v>
      </c>
      <c r="HH439" s="34">
        <f>IF(GX439&lt;&gt;"",((GY439*0.125)+((GZ439+HA439+HB439+HC439+HD439)*0.25)+((HE439+HF439+HG439)*1))/GX439,"")</f>
        <v>0</v>
      </c>
    </row>
    <row r="440" spans="1:216" ht="15" customHeight="1" x14ac:dyDescent="0.35">
      <c r="A440" s="11" t="s">
        <v>2916</v>
      </c>
      <c r="B440" s="12" t="s">
        <v>2917</v>
      </c>
      <c r="C440" s="13">
        <v>43009</v>
      </c>
      <c r="D440" s="13"/>
      <c r="E440" s="14" t="s">
        <v>214</v>
      </c>
      <c r="F440" s="15" t="s">
        <v>2918</v>
      </c>
      <c r="G440" s="15" t="s">
        <v>2919</v>
      </c>
      <c r="H440" s="14" t="s">
        <v>1520</v>
      </c>
      <c r="I440" s="16">
        <v>63703</v>
      </c>
      <c r="J440" s="17">
        <v>8599</v>
      </c>
      <c r="K440" s="18">
        <f ca="1">IF(A440&lt;&gt;"",RANDBETWEEN(1,2000)," ")</f>
        <v>341</v>
      </c>
      <c r="L440" s="17" cm="1">
        <f t="array" ref="L440">IF(A440&lt;&gt;"",SUMPRODUCT(($E$2:$E$1303="Active") * (FK440 &gt;= $FM$2:$FM$1303) * (FK440 &lt;= $FN$2:$FN$1303) * (FL440 &gt;= $FO$2:$FO$1303) * (FL440 &lt;= $FP$2:$FP$1303)),"")</f>
        <v>1</v>
      </c>
      <c r="M440" s="17" cm="1">
        <f t="array" ref="M440">IF(A440&lt;&gt;"",SUMPRODUCT(($E$2:$E$1303="Active") * (FK440 &gt;= $FQ$2:$FQ$1303) * (FK440 &lt;= $FR$2:$FR$1303) * (FL440 &gt;= $FS$2:$FS$1303) * (FL440 &lt;= $FT$2:$FT$1303)),"")</f>
        <v>2</v>
      </c>
      <c r="N440" s="14" t="s">
        <v>218</v>
      </c>
      <c r="O440" s="14" t="s">
        <v>242</v>
      </c>
      <c r="P440" s="15" t="s">
        <v>2920</v>
      </c>
      <c r="Q440" s="14" t="s">
        <v>2921</v>
      </c>
      <c r="R440" s="15" t="s">
        <v>2922</v>
      </c>
      <c r="S440" s="14" t="s">
        <v>224</v>
      </c>
      <c r="T440" s="20" t="s">
        <v>224</v>
      </c>
      <c r="U440" s="21"/>
      <c r="V440" s="22"/>
      <c r="W440" s="22"/>
      <c r="X440" s="22"/>
      <c r="Y440" s="22"/>
      <c r="Z440" s="22"/>
      <c r="AB440" s="43">
        <v>46007.5</v>
      </c>
      <c r="AC440" s="63">
        <v>45931</v>
      </c>
      <c r="AD440" s="25">
        <v>71</v>
      </c>
      <c r="AE440" s="25">
        <v>70</v>
      </c>
      <c r="AF440" s="26">
        <v>147</v>
      </c>
      <c r="AG440" s="20">
        <v>194</v>
      </c>
      <c r="AH440" s="22">
        <v>230</v>
      </c>
      <c r="AI440" s="26">
        <v>248</v>
      </c>
      <c r="AN440" s="27">
        <f>IF(COUNT(DV440,ES440,FJ440,GK440,HH440)&gt;0,AVERAGE(DV440,ES440,FJ440,GK440,HH440),"")</f>
        <v>2.5000000000000001E-2</v>
      </c>
      <c r="AO440" s="28">
        <f>IF((E440&lt;&gt;""),COUNTA(AP440:BW440)+COUNTIF(T440,"No"),"")</f>
        <v>0</v>
      </c>
      <c r="AP440" s="29"/>
      <c r="AQ440" s="29"/>
      <c r="AR440" s="29"/>
      <c r="AS440" s="29"/>
      <c r="AT440" s="29"/>
      <c r="AU440" s="29"/>
      <c r="AV440" s="29"/>
      <c r="AW440" s="29"/>
      <c r="AX440" s="29"/>
      <c r="AY440" s="29"/>
      <c r="AZ440" s="29"/>
      <c r="BA440" s="29"/>
      <c r="BB440" s="29"/>
      <c r="BC440" s="29"/>
      <c r="BD440" s="29"/>
      <c r="BE440" s="29"/>
      <c r="BF440" s="29"/>
      <c r="BG440" s="29"/>
      <c r="BH440" s="29"/>
      <c r="BI440" s="29"/>
      <c r="BJ440" s="29"/>
      <c r="BK440" s="29"/>
      <c r="BL440" s="29"/>
      <c r="BM440" s="29"/>
      <c r="BN440" s="29"/>
      <c r="BO440" s="29"/>
      <c r="BP440" s="29"/>
      <c r="BQ440" s="29"/>
      <c r="BR440" s="29"/>
      <c r="BS440" s="29"/>
      <c r="BT440" s="29"/>
      <c r="BU440" s="29"/>
      <c r="BV440" s="29"/>
      <c r="BW440" s="29"/>
      <c r="BX440" s="30">
        <v>43866</v>
      </c>
      <c r="BY440" s="30">
        <v>43879</v>
      </c>
      <c r="BZ440" s="14" t="s">
        <v>228</v>
      </c>
      <c r="CA440" s="30">
        <v>43901</v>
      </c>
      <c r="CB440" s="14" t="s">
        <v>227</v>
      </c>
      <c r="CC440" s="31">
        <v>44053</v>
      </c>
      <c r="CD440" s="32" t="s">
        <v>228</v>
      </c>
      <c r="CE440" s="33" t="s">
        <v>256</v>
      </c>
      <c r="CF440" s="33" t="s">
        <v>257</v>
      </c>
      <c r="CG440" s="29">
        <v>48</v>
      </c>
      <c r="CH440" s="29">
        <v>2</v>
      </c>
      <c r="CI440" s="29">
        <v>2</v>
      </c>
      <c r="CJ440" s="29">
        <v>10</v>
      </c>
      <c r="CK440" s="29">
        <v>0</v>
      </c>
      <c r="CL440" s="29">
        <v>0</v>
      </c>
      <c r="CM440" s="29">
        <v>1</v>
      </c>
      <c r="CN440" s="34">
        <f>IF(CJ440&gt;0,((CK440*0.125)+(CL440*0.25)+(CM440*1))/CJ440,"")</f>
        <v>0.1</v>
      </c>
      <c r="CR440" s="35"/>
      <c r="CS440" s="20" t="s">
        <v>232</v>
      </c>
      <c r="CU440" s="35">
        <v>44498</v>
      </c>
      <c r="CV440" s="11" t="s">
        <v>228</v>
      </c>
      <c r="CW440" s="20" t="s">
        <v>233</v>
      </c>
      <c r="CX440" s="11" t="s">
        <v>234</v>
      </c>
      <c r="CY440" s="20">
        <v>39</v>
      </c>
      <c r="CZ440" s="36">
        <v>2</v>
      </c>
      <c r="DA440" s="36">
        <v>2</v>
      </c>
      <c r="DB440" s="36">
        <v>10</v>
      </c>
      <c r="DC440" s="36">
        <v>0</v>
      </c>
      <c r="DD440" s="36">
        <v>0</v>
      </c>
      <c r="DE440" s="36">
        <v>2</v>
      </c>
      <c r="DF440" s="36">
        <v>0</v>
      </c>
      <c r="DG440" s="36">
        <v>0</v>
      </c>
      <c r="DH440" s="37">
        <f>IF(DB440&gt;0,((DC440*0.125)+(DD440*0.25)+(DE440*0.25)+(DF440*1)+(DG440*1))/DB440,"")</f>
        <v>0.05</v>
      </c>
      <c r="DI440" s="35">
        <v>44866</v>
      </c>
      <c r="DJ440" s="20" t="s">
        <v>228</v>
      </c>
      <c r="DK440" s="20" t="s">
        <v>235</v>
      </c>
      <c r="DL440" s="20" t="s">
        <v>234</v>
      </c>
      <c r="DM440" s="20">
        <v>76</v>
      </c>
      <c r="DN440" s="20">
        <v>1</v>
      </c>
      <c r="DO440" s="20">
        <v>1</v>
      </c>
      <c r="DP440" s="20">
        <v>5</v>
      </c>
      <c r="DQ440" s="20">
        <v>0</v>
      </c>
      <c r="DR440" s="20">
        <v>0</v>
      </c>
      <c r="DS440" s="20">
        <v>0</v>
      </c>
      <c r="DT440" s="20">
        <v>0</v>
      </c>
      <c r="DU440" s="20">
        <v>0</v>
      </c>
      <c r="DV440" s="37" cm="1">
        <f t="array" ref="DV440">IF(AND(DI440:DP440&lt;&gt;""),((DQ440*0.125)+(DR440*0.25)+(DS440*0.25)+(DT440*1)+(DU440*1))/DP440,"")</f>
        <v>0</v>
      </c>
      <c r="DW440" s="35">
        <v>45546</v>
      </c>
      <c r="DX440" s="35">
        <v>45560</v>
      </c>
      <c r="DY440" s="20" t="s">
        <v>237</v>
      </c>
      <c r="DZ440" s="35">
        <v>45560</v>
      </c>
      <c r="EA440" s="35" t="s">
        <v>232</v>
      </c>
      <c r="EB440" s="38">
        <v>45562</v>
      </c>
      <c r="EC440" s="35">
        <v>45290</v>
      </c>
      <c r="ED440" s="20" t="s">
        <v>228</v>
      </c>
      <c r="EE440" s="20" t="s">
        <v>247</v>
      </c>
      <c r="EF440" s="20">
        <v>71</v>
      </c>
      <c r="EG440" s="20">
        <v>1</v>
      </c>
      <c r="EH440" s="20">
        <v>1</v>
      </c>
      <c r="EI440" s="20">
        <v>5</v>
      </c>
      <c r="EJ440" s="20">
        <v>0</v>
      </c>
      <c r="EK440" s="20">
        <v>0</v>
      </c>
      <c r="EL440" s="20">
        <v>1</v>
      </c>
      <c r="EM440" s="20">
        <v>1</v>
      </c>
      <c r="EN440" s="20">
        <v>0</v>
      </c>
      <c r="EO440" s="20">
        <v>0</v>
      </c>
      <c r="EP440" s="20">
        <v>0</v>
      </c>
      <c r="EQ440" s="20">
        <v>0</v>
      </c>
      <c r="ER440" s="20">
        <v>0</v>
      </c>
      <c r="ES440" s="34">
        <f>IF(EI440&lt;&gt;"",((EJ440*0.125)+((EK440+EL440+EM440+EN440+EO440)*0.25)+((EP440+EQ440+ER440)*1))/EI440,"")</f>
        <v>0.1</v>
      </c>
      <c r="ET440" s="35">
        <v>45433</v>
      </c>
      <c r="EU440" s="20" t="s">
        <v>248</v>
      </c>
      <c r="EV440" s="20" t="s">
        <v>247</v>
      </c>
      <c r="EW440" s="20">
        <v>100</v>
      </c>
      <c r="EX440" s="20">
        <v>1</v>
      </c>
      <c r="EY440" s="20">
        <v>1</v>
      </c>
      <c r="EZ440" s="28">
        <v>8</v>
      </c>
      <c r="FA440" s="20">
        <v>0</v>
      </c>
      <c r="FB440" s="20">
        <v>0</v>
      </c>
      <c r="FC440" s="20">
        <v>0</v>
      </c>
      <c r="FD440" s="20">
        <v>0</v>
      </c>
      <c r="FE440" s="20">
        <v>0</v>
      </c>
      <c r="FF440" s="20">
        <v>0</v>
      </c>
      <c r="FG440" s="20">
        <v>0</v>
      </c>
      <c r="FH440" s="20">
        <v>0</v>
      </c>
      <c r="FI440" s="20">
        <v>0</v>
      </c>
      <c r="FJ440" s="34">
        <f>IF(EZ440&lt;&gt;"",((FA440*0.125)+((FB440+FC440+FD440+FE440+FF440)*0.25)+((FG440+FH440+FI440)*1))/EZ440,"")</f>
        <v>0</v>
      </c>
      <c r="FK440" s="39">
        <v>37.284184000000003</v>
      </c>
      <c r="FL440" s="39">
        <v>-89.546086000000003</v>
      </c>
      <c r="FM440" s="39">
        <v>36.922358576177871</v>
      </c>
      <c r="FN440" s="39">
        <v>37.646009423822136</v>
      </c>
      <c r="FO440" s="39">
        <v>-90.000845806690307</v>
      </c>
      <c r="FP440" s="39">
        <v>-89.091326193309698</v>
      </c>
      <c r="FQ440" s="39">
        <v>36.560533152355738</v>
      </c>
      <c r="FR440" s="39">
        <v>38.007834847644268</v>
      </c>
      <c r="FS440" s="39">
        <v>-90.455605613380612</v>
      </c>
      <c r="FT440" s="39">
        <v>-88.636566386619393</v>
      </c>
      <c r="FU440" s="35">
        <v>45832</v>
      </c>
      <c r="FV440" s="20" t="s">
        <v>248</v>
      </c>
      <c r="FW440" s="20" t="s">
        <v>355</v>
      </c>
      <c r="FX440" s="20">
        <v>124</v>
      </c>
      <c r="FY440" s="20">
        <v>1</v>
      </c>
      <c r="FZ440" s="20">
        <v>1</v>
      </c>
      <c r="GA440" s="20">
        <v>10</v>
      </c>
      <c r="GB440" s="20">
        <v>0</v>
      </c>
      <c r="GC440" s="20">
        <v>0</v>
      </c>
      <c r="GD440" s="20">
        <v>0</v>
      </c>
      <c r="GE440" s="20">
        <v>0</v>
      </c>
      <c r="GF440" s="20">
        <v>0</v>
      </c>
      <c r="GG440" s="20">
        <v>0</v>
      </c>
      <c r="GH440" s="20">
        <v>0</v>
      </c>
      <c r="GI440" s="20">
        <v>0</v>
      </c>
      <c r="GJ440" s="20">
        <v>0</v>
      </c>
      <c r="GK440" s="34">
        <v>0</v>
      </c>
      <c r="GP440" s="20" t="s">
        <v>232</v>
      </c>
      <c r="HH440" s="34" t="str">
        <f>IF(GX440&lt;&gt;"",((GY440*0.125)+((GZ440+HA440+HB440+HC440+HD440)*0.25)+((HE440+HF440+HG440)*1))/GX440,"")</f>
        <v/>
      </c>
    </row>
    <row r="441" spans="1:216" ht="15" customHeight="1" x14ac:dyDescent="0.35">
      <c r="A441" s="14" t="s">
        <v>2923</v>
      </c>
      <c r="B441" s="12" t="s">
        <v>2924</v>
      </c>
      <c r="C441" s="13">
        <v>43829</v>
      </c>
      <c r="D441" s="13"/>
      <c r="E441" s="14" t="s">
        <v>214</v>
      </c>
      <c r="F441" s="15" t="s">
        <v>2925</v>
      </c>
      <c r="G441" s="15" t="s">
        <v>1717</v>
      </c>
      <c r="H441" s="14" t="s">
        <v>1520</v>
      </c>
      <c r="I441" s="16">
        <v>65802</v>
      </c>
      <c r="J441" s="17">
        <v>48233</v>
      </c>
      <c r="K441" s="18">
        <f ca="1">IF(A441&lt;&gt;"",RANDBETWEEN(1,2000)," ")</f>
        <v>265</v>
      </c>
      <c r="L441" s="17" cm="1">
        <f t="array" ref="L441">IF(A441&lt;&gt;"",SUMPRODUCT(($E$2:$E$1303="Active") * (FK441 &gt;= $FM$2:$FM$1303) * (FK441 &lt;= $FN$2:$FN$1303) * (FL441 &gt;= $FO$2:$FO$1303) * (FL441 &lt;= $FP$2:$FP$1303)),"")</f>
        <v>1</v>
      </c>
      <c r="M441" s="17" cm="1">
        <f t="array" ref="M441">IF(A441&lt;&gt;"",SUMPRODUCT(($E$2:$E$1303="Active") * (FK441 &gt;= $FQ$2:$FQ$1303) * (FK441 &lt;= $FR$2:$FR$1303) * (FL441 &gt;= $FS$2:$FS$1303) * (FL441 &lt;= $FT$2:$FT$1303)),"")</f>
        <v>1</v>
      </c>
      <c r="N441" s="14" t="s">
        <v>218</v>
      </c>
      <c r="O441" s="14" t="s">
        <v>316</v>
      </c>
      <c r="P441" s="15" t="s">
        <v>1674</v>
      </c>
      <c r="Q441" s="14" t="s">
        <v>1675</v>
      </c>
      <c r="R441" s="51" t="s">
        <v>1676</v>
      </c>
      <c r="S441" s="14" t="s">
        <v>223</v>
      </c>
      <c r="T441" s="20" t="s">
        <v>224</v>
      </c>
      <c r="U441" s="21"/>
      <c r="V441" s="22"/>
      <c r="W441" s="22"/>
      <c r="X441" s="22"/>
      <c r="Y441" s="22"/>
      <c r="Z441" s="22"/>
      <c r="AA441" s="48">
        <v>2024</v>
      </c>
      <c r="AB441" s="43">
        <v>46022.5625</v>
      </c>
      <c r="AC441" s="63">
        <v>45931</v>
      </c>
      <c r="AD441" s="25">
        <v>138</v>
      </c>
      <c r="AE441" s="25">
        <v>303</v>
      </c>
      <c r="AF441" s="26">
        <v>320</v>
      </c>
      <c r="AG441" s="20">
        <v>392</v>
      </c>
      <c r="AH441" s="22">
        <v>435</v>
      </c>
      <c r="AI441" s="26">
        <v>503</v>
      </c>
      <c r="AN441" s="27">
        <f>IF(COUNT(DV441,ES441,FJ441,GK441,HH441)&gt;0,AVERAGE(DV441,ES441,FJ441,GK441,HH441),"")</f>
        <v>6.9711538461538464E-2</v>
      </c>
      <c r="AO441" s="28">
        <f>IF((E441&lt;&gt;""),COUNTA(AP441:BW441)+COUNTIF(T441,"No"),"")</f>
        <v>0</v>
      </c>
      <c r="AP441" s="29"/>
      <c r="AQ441" s="29"/>
      <c r="AR441" s="29"/>
      <c r="AS441" s="29"/>
      <c r="AT441" s="29"/>
      <c r="AU441" s="29"/>
      <c r="AV441" s="29"/>
      <c r="AW441" s="29"/>
      <c r="AX441" s="29"/>
      <c r="AY441" s="29"/>
      <c r="AZ441" s="29"/>
      <c r="BA441" s="29"/>
      <c r="BB441" s="29"/>
      <c r="BC441" s="29"/>
      <c r="BD441" s="29"/>
      <c r="BE441" s="29"/>
      <c r="BF441" s="29"/>
      <c r="BG441" s="29"/>
      <c r="BH441" s="29"/>
      <c r="BI441" s="29"/>
      <c r="BJ441" s="29"/>
      <c r="BK441" s="29"/>
      <c r="BL441" s="29"/>
      <c r="BM441" s="29"/>
      <c r="BN441" s="29"/>
      <c r="BO441" s="29"/>
      <c r="BP441" s="29"/>
      <c r="BQ441" s="29"/>
      <c r="BR441" s="29"/>
      <c r="BS441" s="29"/>
      <c r="BT441" s="29"/>
      <c r="BU441" s="29"/>
      <c r="BV441" s="29"/>
      <c r="BW441" s="29"/>
      <c r="BX441" s="30">
        <v>44138</v>
      </c>
      <c r="BY441" s="30">
        <v>44139</v>
      </c>
      <c r="BZ441" s="14" t="s">
        <v>248</v>
      </c>
      <c r="CA441" s="30">
        <v>44140</v>
      </c>
      <c r="CB441" s="14" t="s">
        <v>316</v>
      </c>
      <c r="CC441" s="31">
        <v>44176</v>
      </c>
      <c r="CD441" s="32" t="s">
        <v>228</v>
      </c>
      <c r="CE441" s="33" t="s">
        <v>320</v>
      </c>
      <c r="CF441" s="33" t="s">
        <v>321</v>
      </c>
      <c r="CG441" s="29">
        <v>100</v>
      </c>
      <c r="CH441" s="29">
        <v>2</v>
      </c>
      <c r="CI441" s="29">
        <v>2</v>
      </c>
      <c r="CJ441" s="29">
        <v>10</v>
      </c>
      <c r="CK441" s="29">
        <v>0</v>
      </c>
      <c r="CL441" s="29">
        <v>4</v>
      </c>
      <c r="CM441" s="29">
        <v>3</v>
      </c>
      <c r="CN441" s="34">
        <f>IF(CJ441&gt;0,((CK441*0.125)+(CL441*0.25)+(CM441*1))/CJ441,"")</f>
        <v>0.4</v>
      </c>
      <c r="CO441" s="35">
        <v>44781</v>
      </c>
      <c r="CP441" s="35">
        <v>44783</v>
      </c>
      <c r="CQ441" s="20" t="s">
        <v>322</v>
      </c>
      <c r="CR441" s="35">
        <v>44788</v>
      </c>
      <c r="CS441" s="20" t="s">
        <v>316</v>
      </c>
      <c r="CT441" s="35" t="s">
        <v>323</v>
      </c>
      <c r="CU441" s="35">
        <v>44531</v>
      </c>
      <c r="CV441" s="11" t="s">
        <v>248</v>
      </c>
      <c r="CW441" s="20" t="s">
        <v>324</v>
      </c>
      <c r="CX441" s="11" t="s">
        <v>325</v>
      </c>
      <c r="CY441" s="20">
        <v>161</v>
      </c>
      <c r="CZ441" s="36">
        <v>2</v>
      </c>
      <c r="DA441" s="36">
        <v>2</v>
      </c>
      <c r="DB441" s="36">
        <v>10</v>
      </c>
      <c r="DC441" s="36">
        <v>0</v>
      </c>
      <c r="DD441" s="36">
        <v>0</v>
      </c>
      <c r="DE441" s="36">
        <v>4</v>
      </c>
      <c r="DF441" s="36">
        <v>0</v>
      </c>
      <c r="DG441" s="36">
        <v>2</v>
      </c>
      <c r="DH441" s="46">
        <f>IF(DB441&lt;&gt;"",((DC441*0.125)+(DD441*0.25)+(DE441*0.25)+(DF441*1)+(DG441*1))/DB441,"")</f>
        <v>0.3</v>
      </c>
      <c r="DI441" s="35">
        <v>44757</v>
      </c>
      <c r="DJ441" s="20" t="s">
        <v>248</v>
      </c>
      <c r="DK441" s="20" t="s">
        <v>235</v>
      </c>
      <c r="DL441" s="20" t="s">
        <v>234</v>
      </c>
      <c r="DM441" s="20">
        <v>137</v>
      </c>
      <c r="DN441" s="20">
        <v>2</v>
      </c>
      <c r="DO441" s="20">
        <v>2</v>
      </c>
      <c r="DP441" s="20">
        <v>10</v>
      </c>
      <c r="DQ441" s="20">
        <v>0</v>
      </c>
      <c r="DR441" s="20">
        <v>0</v>
      </c>
      <c r="DS441" s="20">
        <v>1</v>
      </c>
      <c r="DT441" s="20">
        <v>0</v>
      </c>
      <c r="DU441" s="20">
        <v>0</v>
      </c>
      <c r="DV441" s="37" cm="1">
        <f t="array" ref="DV441">IF(AND(DI441:DP441&lt;&gt;""),((DQ441*0.125)+(DR441*0.25)+(DS441*0.25)+(DT441*1)+(DU441*1))/DP441,"")</f>
        <v>2.5000000000000001E-2</v>
      </c>
      <c r="DW441" s="35">
        <v>45447</v>
      </c>
      <c r="DX441" s="35">
        <v>45469</v>
      </c>
      <c r="DY441" s="20" t="s">
        <v>322</v>
      </c>
      <c r="DZ441" s="35">
        <v>45614</v>
      </c>
      <c r="EA441" s="35" t="s">
        <v>316</v>
      </c>
      <c r="EB441" s="38" t="s">
        <v>323</v>
      </c>
      <c r="EC441" s="35">
        <v>45181</v>
      </c>
      <c r="ED441" s="20" t="s">
        <v>248</v>
      </c>
      <c r="EE441" s="20" t="s">
        <v>247</v>
      </c>
      <c r="EF441" s="20">
        <v>168</v>
      </c>
      <c r="EG441" s="20">
        <v>2</v>
      </c>
      <c r="EH441" s="20">
        <v>2</v>
      </c>
      <c r="EI441" s="20">
        <v>10</v>
      </c>
      <c r="EJ441" s="20">
        <v>0</v>
      </c>
      <c r="EK441" s="20">
        <v>0</v>
      </c>
      <c r="EL441" s="20">
        <v>0</v>
      </c>
      <c r="EM441" s="20">
        <v>0</v>
      </c>
      <c r="EN441" s="20">
        <v>0</v>
      </c>
      <c r="EO441" s="20">
        <v>0</v>
      </c>
      <c r="EP441" s="20">
        <v>0</v>
      </c>
      <c r="EQ441" s="20">
        <v>0</v>
      </c>
      <c r="ER441" s="20">
        <v>1</v>
      </c>
      <c r="ES441" s="34">
        <f>IF(EI441&lt;&gt;"",((EJ441*0.125)+((EK441+EL441+EM441+EN441+EO441)*0.25)+((EP441+EQ441+ER441)*1))/EI441,"")</f>
        <v>0.1</v>
      </c>
      <c r="ET441" s="35">
        <v>45426</v>
      </c>
      <c r="EU441" s="20" t="s">
        <v>248</v>
      </c>
      <c r="EV441" s="20" t="s">
        <v>247</v>
      </c>
      <c r="EW441" s="20">
        <v>200</v>
      </c>
      <c r="EX441" s="20">
        <v>4</v>
      </c>
      <c r="EY441" s="20">
        <v>4</v>
      </c>
      <c r="EZ441" s="28">
        <v>14</v>
      </c>
      <c r="FA441" s="20">
        <v>0</v>
      </c>
      <c r="FB441" s="20">
        <v>0</v>
      </c>
      <c r="FC441" s="20">
        <v>0</v>
      </c>
      <c r="FD441" s="20">
        <v>0</v>
      </c>
      <c r="FE441" s="20">
        <v>0</v>
      </c>
      <c r="FF441" s="20">
        <v>0</v>
      </c>
      <c r="FG441" s="20">
        <v>0</v>
      </c>
      <c r="FH441" s="20">
        <v>0</v>
      </c>
      <c r="FI441" s="20">
        <v>0</v>
      </c>
      <c r="FJ441" s="34">
        <f>IF(EZ441&lt;&gt;"",((FA441*0.125)+((FB441+FC441+FD441+FE441+FF441)*0.25)+((FG441+FH441+FI441)*1))/EZ441,"")</f>
        <v>0</v>
      </c>
      <c r="FK441" s="39">
        <v>37.220779999999998</v>
      </c>
      <c r="FL441" s="39">
        <v>-93.328183999999993</v>
      </c>
      <c r="FM441" s="39">
        <v>36.858954576177865</v>
      </c>
      <c r="FN441" s="39">
        <v>37.58260542382213</v>
      </c>
      <c r="FO441" s="39">
        <v>-93.782561259792473</v>
      </c>
      <c r="FP441" s="39">
        <v>-92.873806740207513</v>
      </c>
      <c r="FQ441" s="39">
        <v>36.497129152355733</v>
      </c>
      <c r="FR441" s="39">
        <v>37.944430847644263</v>
      </c>
      <c r="FS441" s="39">
        <v>-94.236938519584953</v>
      </c>
      <c r="FT441" s="39">
        <v>-92.419429480415033</v>
      </c>
      <c r="FU441" s="35">
        <v>45839</v>
      </c>
      <c r="FV441" s="20" t="s">
        <v>248</v>
      </c>
      <c r="FW441" s="20" t="s">
        <v>355</v>
      </c>
      <c r="FX441" s="20">
        <v>189</v>
      </c>
      <c r="FY441" s="20">
        <v>2</v>
      </c>
      <c r="FZ441" s="20">
        <v>2</v>
      </c>
      <c r="GA441" s="20">
        <v>13</v>
      </c>
      <c r="GB441" s="20">
        <v>0</v>
      </c>
      <c r="GC441" s="20">
        <v>0</v>
      </c>
      <c r="GD441" s="20">
        <v>0</v>
      </c>
      <c r="GE441" s="20">
        <v>0</v>
      </c>
      <c r="GF441" s="20">
        <v>0</v>
      </c>
      <c r="GG441" s="20">
        <v>0</v>
      </c>
      <c r="GH441" s="20">
        <v>0</v>
      </c>
      <c r="GI441" s="20">
        <v>1</v>
      </c>
      <c r="GJ441" s="20">
        <v>1</v>
      </c>
      <c r="GK441" s="34">
        <f>IF(GA441&lt;&gt;"",((GB441*0.125)+((GC441+GD441+GE441+GF441+GG441)*0.25)+((GH441+GI441+GJ441)*1))/GA441,"")</f>
        <v>0.15384615384615385</v>
      </c>
      <c r="GP441" s="20" t="s">
        <v>316</v>
      </c>
      <c r="GQ441" s="35" t="s">
        <v>323</v>
      </c>
      <c r="HH441" s="34" t="str">
        <f>IF(GX441&lt;&gt;"",((GY441*0.125)+((GZ441+HA441+HB441+HC441+HD441)*0.25)+((HE441+HF441+HG441)*1))/GX441,"")</f>
        <v/>
      </c>
    </row>
    <row r="442" spans="1:216" ht="15" customHeight="1" x14ac:dyDescent="0.35">
      <c r="A442" s="11" t="s">
        <v>2926</v>
      </c>
      <c r="B442" s="12" t="s">
        <v>2927</v>
      </c>
      <c r="C442" s="13">
        <v>45006</v>
      </c>
      <c r="D442" s="13"/>
      <c r="E442" s="11" t="s">
        <v>214</v>
      </c>
      <c r="F442" s="15" t="s">
        <v>2928</v>
      </c>
      <c r="G442" s="19" t="s">
        <v>2929</v>
      </c>
      <c r="H442" s="11" t="s">
        <v>1520</v>
      </c>
      <c r="I442" s="42">
        <v>65109</v>
      </c>
      <c r="J442" s="17">
        <v>39730</v>
      </c>
      <c r="K442" s="18">
        <f ca="1">IF(A442&lt;&gt;"",RANDBETWEEN(1,2000)," ")</f>
        <v>998</v>
      </c>
      <c r="L442" s="17" cm="1">
        <f t="array" ref="L442">IF(A442&lt;&gt;"",SUMPRODUCT(($E$2:$E$1303="Active") * (FK442 &gt;= $FM$2:$FM$1303) * (FK442 &lt;= $FN$2:$FN$1303) * (FL442 &gt;= $FO$2:$FO$1303) * (FL442 &lt;= $FP$2:$FP$1303)),"")</f>
        <v>1</v>
      </c>
      <c r="M442" s="17" cm="1">
        <f t="array" ref="M442">IF(A442&lt;&gt;"",SUMPRODUCT(($E$2:$E$1303="Active") * (FK442 &gt;= $FQ$2:$FQ$1303) * (FK442 &lt;= $FR$2:$FR$1303) * (FL442 &gt;= $FS$2:$FS$1303) * (FL442 &lt;= $FT$2:$FT$1303)),"")</f>
        <v>2</v>
      </c>
      <c r="N442" s="14" t="s">
        <v>218</v>
      </c>
      <c r="O442" s="11" t="s">
        <v>316</v>
      </c>
      <c r="P442" s="15" t="s">
        <v>1674</v>
      </c>
      <c r="Q442" s="14" t="s">
        <v>1675</v>
      </c>
      <c r="R442" s="51" t="s">
        <v>1676</v>
      </c>
      <c r="S442" s="11" t="s">
        <v>223</v>
      </c>
      <c r="T442" s="20" t="s">
        <v>224</v>
      </c>
      <c r="U442" s="21"/>
      <c r="V442" s="22"/>
      <c r="W442" s="22"/>
      <c r="X442" s="22"/>
      <c r="Y442" s="22"/>
      <c r="Z442" s="22"/>
      <c r="AA442" s="48">
        <v>2024</v>
      </c>
      <c r="AB442" s="43">
        <v>46022.5625</v>
      </c>
      <c r="AC442" s="63">
        <v>45931</v>
      </c>
      <c r="AE442" s="25">
        <v>0</v>
      </c>
      <c r="AF442" s="66"/>
      <c r="AG442" s="20">
        <v>258</v>
      </c>
      <c r="AH442" s="22">
        <v>341</v>
      </c>
      <c r="AI442" s="26">
        <v>272</v>
      </c>
      <c r="AN442" s="27">
        <f>IF(COUNT(DV442,ES442,FJ442,GK442,HH442)&gt;0,AVERAGE(DV442,ES442,FJ442,GK442,HH442),"")</f>
        <v>0.125</v>
      </c>
      <c r="AO442" s="28">
        <f>IF((E442&lt;&gt;""),COUNTA(AP442:BW442)+COUNTIF(T442,"No"),"")</f>
        <v>0</v>
      </c>
      <c r="CN442" s="34" t="str">
        <f>IF(CJ442&gt;0,((CK442*0.125)+(CL442*0.25)+(CM442*1))/CJ442,"")</f>
        <v/>
      </c>
      <c r="CR442" s="35"/>
      <c r="DH442" s="37" t="str">
        <f>IF(DB442&lt;&gt;"",((DC442*0.125)+(DD442*0.25)+(DE442*0.25)+(DF442*1)+(DG442*1))/DB442,"")</f>
        <v/>
      </c>
      <c r="DV442" s="37" t="str" cm="1">
        <f t="array" ref="DV442">IF(AND(DI442:DP442&lt;&gt;""),((DQ442*0.125)+(DR442*0.25)+(DS442*0.25)+(DT442*1)+(DU442*1))/DP442,"")</f>
        <v/>
      </c>
      <c r="DW442" s="35">
        <v>45393</v>
      </c>
      <c r="DX442" s="35">
        <v>45397</v>
      </c>
      <c r="DY442" s="20" t="s">
        <v>322</v>
      </c>
      <c r="DZ442" s="35">
        <v>45614</v>
      </c>
      <c r="EA442" s="35" t="s">
        <v>316</v>
      </c>
      <c r="EB442" s="38" t="s">
        <v>323</v>
      </c>
      <c r="EJ442"/>
      <c r="EK442"/>
      <c r="EL442"/>
      <c r="EM442"/>
      <c r="EN442"/>
      <c r="EO442"/>
      <c r="EP442"/>
      <c r="EQ442"/>
      <c r="ER442"/>
      <c r="ES442" s="34" t="str">
        <f>IF(EI442&lt;&gt;"",((EJ442*0.125)+((EK442+EL442+EM442+EN442+EO442)*0.25)+((EP442+EQ442+ER442)*1))/EI442,"")</f>
        <v/>
      </c>
      <c r="ET442" s="35">
        <v>45567</v>
      </c>
      <c r="EU442" s="20" t="s">
        <v>248</v>
      </c>
      <c r="EV442" s="20" t="s">
        <v>234</v>
      </c>
      <c r="EW442" s="20">
        <v>165</v>
      </c>
      <c r="EX442" s="20">
        <v>4</v>
      </c>
      <c r="EY442" s="20">
        <v>4</v>
      </c>
      <c r="EZ442" s="20">
        <v>17</v>
      </c>
      <c r="FA442" s="20">
        <v>0</v>
      </c>
      <c r="FB442" s="20">
        <v>0</v>
      </c>
      <c r="FC442" s="20">
        <v>0</v>
      </c>
      <c r="FD442" s="20">
        <v>1</v>
      </c>
      <c r="FE442" s="20">
        <v>0</v>
      </c>
      <c r="FF442" s="20">
        <v>0</v>
      </c>
      <c r="FG442" s="20">
        <v>1</v>
      </c>
      <c r="FH442" s="20">
        <v>3</v>
      </c>
      <c r="FI442" s="20">
        <v>0</v>
      </c>
      <c r="FJ442" s="46">
        <f>IF(EZ442&lt;&gt;"",((FA442*0.125)+((FB442+FC442+FD442+FE442+FF442)*0.25)+((FG442+FH442+FI442)*1))/EZ442,"")</f>
        <v>0.25</v>
      </c>
      <c r="FK442" s="39">
        <v>38.521299999999997</v>
      </c>
      <c r="FL442" s="39">
        <v>-92.136099999999999</v>
      </c>
      <c r="FM442" s="39">
        <v>38.159474576177864</v>
      </c>
      <c r="FN442" s="39">
        <v>38.883125423822129</v>
      </c>
      <c r="FO442" s="39">
        <v>-92.598569591922271</v>
      </c>
      <c r="FP442" s="39">
        <v>-91.673630408077727</v>
      </c>
      <c r="FQ442" s="39">
        <v>37.797649152355731</v>
      </c>
      <c r="FR442" s="39">
        <v>39.244950847644262</v>
      </c>
      <c r="FS442" s="39">
        <v>-93.061039183844542</v>
      </c>
      <c r="FT442" s="39">
        <v>-91.211160816155456</v>
      </c>
      <c r="FU442" s="35">
        <v>45742</v>
      </c>
      <c r="FV442" s="20" t="s">
        <v>248</v>
      </c>
      <c r="FW442" s="20" t="s">
        <v>247</v>
      </c>
      <c r="FX442" s="20">
        <v>176</v>
      </c>
      <c r="FY442" s="20">
        <v>4</v>
      </c>
      <c r="FZ442" s="20">
        <v>4</v>
      </c>
      <c r="GA442" s="20">
        <v>25</v>
      </c>
      <c r="GB442" s="20">
        <v>0</v>
      </c>
      <c r="GC442" s="20">
        <v>0</v>
      </c>
      <c r="GD442" s="20">
        <v>0</v>
      </c>
      <c r="GE442" s="20">
        <v>0</v>
      </c>
      <c r="GF442" s="20">
        <v>0</v>
      </c>
      <c r="GG442" s="20">
        <v>0</v>
      </c>
      <c r="GH442" s="20">
        <v>0</v>
      </c>
      <c r="GI442" s="20">
        <v>0</v>
      </c>
      <c r="GJ442" s="20">
        <v>0</v>
      </c>
      <c r="GK442" s="34">
        <f>IF(GA442&lt;&gt;"",((GB442*0.125)+((GC442+GD442+GE442+GF442+GG442)*0.25)+((GH442+GI442+GJ442)*1))/GA442,"")</f>
        <v>0</v>
      </c>
      <c r="GP442" s="20" t="s">
        <v>316</v>
      </c>
      <c r="GQ442" s="35" t="s">
        <v>323</v>
      </c>
      <c r="HH442" s="34" t="str">
        <f>IF(GX442&lt;&gt;"",((GY442*0.125)+((GZ442+HA442+HB442+HC442+HD442)*0.25)+((HE442+HF442+HG442)*1))/GX442,"")</f>
        <v/>
      </c>
    </row>
    <row r="443" spans="1:216" ht="15" customHeight="1" x14ac:dyDescent="0.35">
      <c r="A443" s="11" t="s">
        <v>2930</v>
      </c>
      <c r="B443" s="12" t="s">
        <v>2931</v>
      </c>
      <c r="C443" s="40">
        <v>45847</v>
      </c>
      <c r="E443" s="11" t="s">
        <v>214</v>
      </c>
      <c r="F443" s="19" t="s">
        <v>2932</v>
      </c>
      <c r="G443" s="19" t="s">
        <v>2933</v>
      </c>
      <c r="H443" s="11" t="s">
        <v>1520</v>
      </c>
      <c r="I443" s="42">
        <v>63021</v>
      </c>
      <c r="J443" s="17">
        <v>56680</v>
      </c>
      <c r="K443" s="18">
        <f ca="1">IF(A443&lt;&gt;"",RANDBETWEEN(1,2000)," ")</f>
        <v>1127</v>
      </c>
      <c r="L443" s="17" cm="1">
        <f t="array" ref="L443">IF(A443&lt;&gt;"",SUMPRODUCT(($E$2:$E$1303="Active") * (FK443 &gt;= $FM$2:$FM$1303) * (FK443 &lt;= $FN$2:$FN$1303) * (FL443 &gt;= $FO$2:$FO$1303) * (FL443 &lt;= $FP$2:$FP$1303)),"")</f>
        <v>2</v>
      </c>
      <c r="M443" s="17" cm="1">
        <f t="array" ref="M443">IF(A443&lt;&gt;"",SUMPRODUCT(($E$2:$E$1303="Active") * (FK443 &gt;= $FQ$2:$FQ$1303) * (FK443 &lt;= $FR$2:$FR$1303) * (FL443 &gt;= $FS$2:$FS$1303) * (FL443 &lt;= $FT$2:$FT$1303)),"")</f>
        <v>2</v>
      </c>
      <c r="N443" s="11" t="s">
        <v>218</v>
      </c>
      <c r="O443" s="11" t="s">
        <v>316</v>
      </c>
      <c r="P443" s="19" t="s">
        <v>1674</v>
      </c>
      <c r="Q443" s="14" t="s">
        <v>1675</v>
      </c>
      <c r="R443" s="51" t="s">
        <v>1676</v>
      </c>
      <c r="S443" s="11" t="s">
        <v>223</v>
      </c>
      <c r="T443" s="20" t="s">
        <v>224</v>
      </c>
      <c r="AA443" s="48">
        <v>2027</v>
      </c>
      <c r="AB443" s="23">
        <v>46022.520833333336</v>
      </c>
      <c r="AC443" s="63">
        <v>45931</v>
      </c>
      <c r="AI443" s="26">
        <v>539</v>
      </c>
      <c r="AN443" s="27">
        <f>IF(COUNT(DV443,ES443,FJ443,GK443,HH443)&gt;0,AVERAGE(DV443,ES443,FJ443,GK443,HH443),"")</f>
        <v>0.4</v>
      </c>
      <c r="AO443" s="28">
        <f>IF((E443&lt;&gt;""),COUNTA(AP443:BW443)+COUNTIF(T443,"No"),"")</f>
        <v>0</v>
      </c>
      <c r="FK443" s="54">
        <v>38.564695</v>
      </c>
      <c r="FL443" s="54">
        <v>-90.534479000000005</v>
      </c>
      <c r="FM443" s="54">
        <v>38.202869576177903</v>
      </c>
      <c r="FN443" s="54">
        <v>38.926520423822097</v>
      </c>
      <c r="FO443" s="54">
        <v>-90.997227721181901</v>
      </c>
      <c r="FP443" s="54">
        <v>-90.071730278818094</v>
      </c>
      <c r="FQ443" s="54">
        <v>37.8410441523557</v>
      </c>
      <c r="FR443" s="54">
        <v>39.288345847644301</v>
      </c>
      <c r="FS443" s="54">
        <v>-91.459976442363896</v>
      </c>
      <c r="FT443" s="54">
        <v>-89.608981557636199</v>
      </c>
      <c r="FU443" s="35">
        <v>45708</v>
      </c>
      <c r="FV443" s="20" t="s">
        <v>248</v>
      </c>
      <c r="FW443" s="20" t="s">
        <v>247</v>
      </c>
      <c r="FX443" s="20">
        <v>369</v>
      </c>
      <c r="FY443" s="20">
        <v>7</v>
      </c>
      <c r="FZ443" s="20">
        <v>7</v>
      </c>
      <c r="GA443" s="20">
        <v>25</v>
      </c>
      <c r="GB443" s="20">
        <v>0</v>
      </c>
      <c r="GC443" s="20">
        <v>0</v>
      </c>
      <c r="GD443" s="20">
        <v>0</v>
      </c>
      <c r="GE443" s="20">
        <v>0</v>
      </c>
      <c r="GF443" s="20">
        <v>0</v>
      </c>
      <c r="GG443" s="20">
        <v>0</v>
      </c>
      <c r="GH443" s="20">
        <v>2</v>
      </c>
      <c r="GI443" s="20">
        <v>1</v>
      </c>
      <c r="GJ443" s="20">
        <v>7</v>
      </c>
      <c r="GK443" s="46">
        <f>IF(GA443&lt;&gt;"",((GB443*0.125)+((GC443+GD443+GE443+GF443+GG443)*0.25)+((GH443+GI443+GJ443)*1))/GA443,"")</f>
        <v>0.4</v>
      </c>
      <c r="GP443" s="20" t="s">
        <v>316</v>
      </c>
      <c r="GQ443" s="35" t="s">
        <v>323</v>
      </c>
      <c r="HH443" s="34" t="str">
        <f>IF(GX443&lt;&gt;"",((GY443*0.125)+((GZ443+HA443+HB443+HC443+HD443)*0.25)+((HE443+HF443+HG443)*1))/GX443,"")</f>
        <v/>
      </c>
    </row>
    <row r="444" spans="1:216" ht="15" customHeight="1" x14ac:dyDescent="0.35">
      <c r="A444" s="11" t="s">
        <v>2934</v>
      </c>
      <c r="B444" s="12" t="s">
        <v>2935</v>
      </c>
      <c r="C444" s="13">
        <v>43829</v>
      </c>
      <c r="D444" s="13"/>
      <c r="E444" s="14" t="s">
        <v>214</v>
      </c>
      <c r="F444" s="15" t="s">
        <v>2936</v>
      </c>
      <c r="G444" s="15" t="s">
        <v>2937</v>
      </c>
      <c r="H444" s="14" t="s">
        <v>1423</v>
      </c>
      <c r="I444" s="16">
        <v>39216</v>
      </c>
      <c r="J444" s="17">
        <v>4061</v>
      </c>
      <c r="K444" s="18">
        <f ca="1">IF(A444&lt;&gt;"",RANDBETWEEN(1,2000)," ")</f>
        <v>1013</v>
      </c>
      <c r="L444" s="17" cm="1">
        <f t="array" ref="L444">IF(A444&lt;&gt;"",SUMPRODUCT(($E$2:$E$1303="Active") * (FK444 &gt;= $FM$2:$FM$1303) * (FK444 &lt;= $FN$2:$FN$1303) * (FL444 &gt;= $FO$2:$FO$1303) * (FL444 &lt;= $FP$2:$FP$1303)),"")</f>
        <v>2</v>
      </c>
      <c r="M444" s="17" cm="1">
        <f t="array" ref="M444">IF(A444&lt;&gt;"",SUMPRODUCT(($E$2:$E$1303="Active") * (FK444 &gt;= $FQ$2:$FQ$1303) * (FK444 &lt;= $FR$2:$FR$1303) * (FL444 &gt;= $FS$2:$FS$1303) * (FL444 &lt;= $FT$2:$FT$1303)),"")</f>
        <v>2</v>
      </c>
      <c r="N444" s="14" t="s">
        <v>218</v>
      </c>
      <c r="O444" s="14" t="s">
        <v>316</v>
      </c>
      <c r="P444" s="15" t="s">
        <v>1485</v>
      </c>
      <c r="Q444" s="14" t="s">
        <v>1486</v>
      </c>
      <c r="R444" s="51" t="s">
        <v>1487</v>
      </c>
      <c r="S444" s="14" t="s">
        <v>223</v>
      </c>
      <c r="T444" s="20" t="s">
        <v>224</v>
      </c>
      <c r="U444" s="21"/>
      <c r="V444" s="22"/>
      <c r="W444" s="22"/>
      <c r="X444" s="22"/>
      <c r="Y444" s="22"/>
      <c r="Z444" s="22"/>
      <c r="AA444" s="48">
        <v>2024</v>
      </c>
      <c r="AB444" s="43">
        <v>46021.583333333336</v>
      </c>
      <c r="AC444" s="63">
        <v>45931</v>
      </c>
      <c r="AD444" s="25">
        <v>208</v>
      </c>
      <c r="AE444" s="25">
        <v>204</v>
      </c>
      <c r="AF444" s="26">
        <v>165</v>
      </c>
      <c r="AG444" s="20">
        <v>173</v>
      </c>
      <c r="AH444" s="22">
        <v>313</v>
      </c>
      <c r="AI444" s="26">
        <v>338</v>
      </c>
      <c r="AN444" s="27">
        <f>IF(COUNT(DV444,ES444,FJ444,GK444,HH444)&gt;0,AVERAGE(DV444,ES444,FJ444,GK444,HH444),"")</f>
        <v>0.12875</v>
      </c>
      <c r="AO444" s="28">
        <f>IF((E444&lt;&gt;""),COUNTA(AP444:BW444)+COUNTIF(T444,"No"),"")</f>
        <v>0</v>
      </c>
      <c r="AP444" s="29"/>
      <c r="AQ444" s="29"/>
      <c r="AR444" s="29"/>
      <c r="AS444" s="29"/>
      <c r="AT444" s="29"/>
      <c r="AU444" s="29"/>
      <c r="AV444" s="29"/>
      <c r="AW444" s="29"/>
      <c r="AX444" s="29"/>
      <c r="AY444" s="29"/>
      <c r="AZ444" s="29"/>
      <c r="BA444" s="29"/>
      <c r="BB444" s="29"/>
      <c r="BC444" s="29"/>
      <c r="BD444" s="29"/>
      <c r="BE444" s="29"/>
      <c r="BF444" s="29"/>
      <c r="BG444" s="29"/>
      <c r="BH444" s="29"/>
      <c r="BI444" s="29"/>
      <c r="BJ444" s="29"/>
      <c r="BK444" s="29"/>
      <c r="BL444" s="29"/>
      <c r="BM444" s="29"/>
      <c r="BN444" s="29"/>
      <c r="BO444" s="29"/>
      <c r="BP444" s="29"/>
      <c r="BQ444" s="29"/>
      <c r="BR444" s="29"/>
      <c r="BS444" s="29"/>
      <c r="BT444" s="29"/>
      <c r="BU444" s="29"/>
      <c r="BV444" s="29"/>
      <c r="BW444" s="29"/>
      <c r="BX444" s="30">
        <v>44155</v>
      </c>
      <c r="BY444" s="30">
        <v>44155</v>
      </c>
      <c r="BZ444" s="14" t="s">
        <v>1128</v>
      </c>
      <c r="CA444" s="30">
        <v>44155</v>
      </c>
      <c r="CB444" s="14" t="s">
        <v>316</v>
      </c>
      <c r="CC444" s="31">
        <v>44182</v>
      </c>
      <c r="CD444" s="32" t="s">
        <v>228</v>
      </c>
      <c r="CE444" s="33" t="s">
        <v>320</v>
      </c>
      <c r="CF444" s="33" t="s">
        <v>321</v>
      </c>
      <c r="CG444" s="29">
        <v>100</v>
      </c>
      <c r="CH444" s="29">
        <v>2</v>
      </c>
      <c r="CI444" s="29">
        <v>2</v>
      </c>
      <c r="CJ444" s="29">
        <v>10</v>
      </c>
      <c r="CK444" s="29">
        <v>0</v>
      </c>
      <c r="CL444" s="29">
        <v>1</v>
      </c>
      <c r="CM444" s="29">
        <v>3</v>
      </c>
      <c r="CN444" s="34">
        <f>IF(CJ444&gt;0,((CK444*0.125)+(CL444*0.25)+(CM444*1))/CJ444,"")</f>
        <v>0.32500000000000001</v>
      </c>
      <c r="CO444" s="35">
        <v>44606</v>
      </c>
      <c r="CP444" s="35">
        <v>44611</v>
      </c>
      <c r="CQ444" s="20" t="s">
        <v>322</v>
      </c>
      <c r="CR444" s="35">
        <v>44616</v>
      </c>
      <c r="CS444" s="20" t="s">
        <v>316</v>
      </c>
      <c r="CT444" s="35" t="s">
        <v>323</v>
      </c>
      <c r="CU444" s="35">
        <v>44481</v>
      </c>
      <c r="CV444" s="11" t="s">
        <v>248</v>
      </c>
      <c r="CW444" s="11" t="s">
        <v>324</v>
      </c>
      <c r="CX444" s="11" t="s">
        <v>325</v>
      </c>
      <c r="CY444" s="20">
        <v>102</v>
      </c>
      <c r="CZ444" s="36">
        <v>2</v>
      </c>
      <c r="DA444" s="36">
        <v>2</v>
      </c>
      <c r="DB444" s="36">
        <v>10</v>
      </c>
      <c r="DC444" s="36">
        <v>0</v>
      </c>
      <c r="DD444" s="36">
        <v>0</v>
      </c>
      <c r="DE444" s="36">
        <v>0</v>
      </c>
      <c r="DF444" s="36">
        <v>1</v>
      </c>
      <c r="DG444" s="36">
        <v>2</v>
      </c>
      <c r="DH444" s="46">
        <f>IF(DB444&lt;&gt;"",((DC444*0.125)+(DD444*0.25)+(DE444*0.25)+(DF444*1)+(DG444*1))/DB444,"")</f>
        <v>0.3</v>
      </c>
      <c r="DI444" s="35">
        <v>44757</v>
      </c>
      <c r="DJ444" s="20" t="s">
        <v>248</v>
      </c>
      <c r="DK444" s="20" t="s">
        <v>235</v>
      </c>
      <c r="DL444" s="20" t="s">
        <v>234</v>
      </c>
      <c r="DM444" s="20">
        <v>52</v>
      </c>
      <c r="DN444" s="20">
        <v>2</v>
      </c>
      <c r="DO444" s="20">
        <v>2</v>
      </c>
      <c r="DP444" s="20">
        <v>9</v>
      </c>
      <c r="DQ444" s="20">
        <v>0</v>
      </c>
      <c r="DR444" s="20">
        <v>0</v>
      </c>
      <c r="DS444" s="20">
        <v>0</v>
      </c>
      <c r="DT444" s="20">
        <v>0</v>
      </c>
      <c r="DU444" s="20">
        <v>0</v>
      </c>
      <c r="DV444" s="37" cm="1">
        <f t="array" ref="DV444">IF(AND(DI444:DP444&lt;&gt;""),((DQ444*0.125)+(DR444*0.25)+(DS444*0.25)+(DT444*1)+(DU444*1))/DP444,"")</f>
        <v>0</v>
      </c>
      <c r="DW444" s="35">
        <v>45342</v>
      </c>
      <c r="DX444" s="35">
        <v>45355</v>
      </c>
      <c r="DY444" s="20" t="s">
        <v>322</v>
      </c>
      <c r="DZ444" s="35">
        <v>45356</v>
      </c>
      <c r="EA444" s="35" t="s">
        <v>316</v>
      </c>
      <c r="EB444" s="38" t="s">
        <v>323</v>
      </c>
      <c r="EC444" s="35">
        <v>45128</v>
      </c>
      <c r="ED444" s="20" t="s">
        <v>248</v>
      </c>
      <c r="EE444" s="20" t="s">
        <v>247</v>
      </c>
      <c r="EF444" s="20">
        <v>104</v>
      </c>
      <c r="EG444" s="20">
        <v>2</v>
      </c>
      <c r="EH444" s="20">
        <v>2</v>
      </c>
      <c r="EI444" s="20">
        <v>10</v>
      </c>
      <c r="EJ444" s="20">
        <v>0</v>
      </c>
      <c r="EK444" s="20">
        <v>0</v>
      </c>
      <c r="EL444" s="20">
        <v>0</v>
      </c>
      <c r="EM444" s="20">
        <v>0</v>
      </c>
      <c r="EN444" s="20">
        <v>0</v>
      </c>
      <c r="EO444" s="20">
        <v>0</v>
      </c>
      <c r="EP444" s="20">
        <v>3</v>
      </c>
      <c r="EQ444" s="20">
        <v>0</v>
      </c>
      <c r="ER444" s="20">
        <v>1</v>
      </c>
      <c r="ES444" s="46">
        <f>IF(EI444&lt;&gt;"",((EJ444*0.125)+((EK444+EL444+EM444+EN444+EO444)*0.25)+((EP444+EQ444+ER444)*1))/EI444,"")</f>
        <v>0.4</v>
      </c>
      <c r="ET444" s="35">
        <v>45337</v>
      </c>
      <c r="EU444" s="20" t="s">
        <v>248</v>
      </c>
      <c r="EV444" s="20" t="s">
        <v>247</v>
      </c>
      <c r="EW444" s="20">
        <v>103</v>
      </c>
      <c r="EX444" s="20">
        <v>3</v>
      </c>
      <c r="EY444" s="20">
        <v>3</v>
      </c>
      <c r="EZ444" s="28">
        <v>8</v>
      </c>
      <c r="FA444" s="20">
        <v>0</v>
      </c>
      <c r="FB444" s="20">
        <v>0</v>
      </c>
      <c r="FC444" s="20">
        <v>0</v>
      </c>
      <c r="FD444" s="20">
        <v>0</v>
      </c>
      <c r="FE444" s="20">
        <v>0</v>
      </c>
      <c r="FF444" s="20">
        <v>0</v>
      </c>
      <c r="FG444" s="20">
        <v>0</v>
      </c>
      <c r="FH444" s="20">
        <v>0</v>
      </c>
      <c r="FI444" s="20">
        <v>0</v>
      </c>
      <c r="FJ444" s="34">
        <f>IF(EZ444&lt;&gt;"",((FA444*0.125)+((FB444+FC444+FD444+FE444+FF444)*0.25)+((FG444+FH444+FI444)*1))/EZ444,"")</f>
        <v>0</v>
      </c>
      <c r="FK444" s="39">
        <v>32.335645999999997</v>
      </c>
      <c r="FL444" s="39">
        <v>-90.157825000000003</v>
      </c>
      <c r="FM444" s="39">
        <v>31.973820576177864</v>
      </c>
      <c r="FN444" s="39">
        <v>32.69747142382213</v>
      </c>
      <c r="FO444" s="39">
        <v>-90.586056634058053</v>
      </c>
      <c r="FP444" s="39">
        <v>-89.729593365941952</v>
      </c>
      <c r="FQ444" s="39">
        <v>31.611995152355732</v>
      </c>
      <c r="FR444" s="39">
        <v>33.059296847644262</v>
      </c>
      <c r="FS444" s="39">
        <v>-91.014288268116118</v>
      </c>
      <c r="FT444" s="39">
        <v>-89.301361731883887</v>
      </c>
      <c r="FU444" s="35">
        <v>45755</v>
      </c>
      <c r="FV444" s="20" t="s">
        <v>228</v>
      </c>
      <c r="FW444" s="20" t="s">
        <v>258</v>
      </c>
      <c r="FX444" s="20">
        <v>159</v>
      </c>
      <c r="FY444" s="20">
        <v>2</v>
      </c>
      <c r="FZ444" s="20">
        <v>2</v>
      </c>
      <c r="GA444" s="20">
        <v>16</v>
      </c>
      <c r="GB444" s="20">
        <v>0</v>
      </c>
      <c r="GC444" s="20">
        <v>0</v>
      </c>
      <c r="GD444" s="20">
        <v>0</v>
      </c>
      <c r="GE444" s="20">
        <f>1+1</f>
        <v>2</v>
      </c>
      <c r="GF444" s="20">
        <v>0</v>
      </c>
      <c r="GG444" s="20">
        <v>0</v>
      </c>
      <c r="GH444" s="20">
        <v>0</v>
      </c>
      <c r="GI444" s="20">
        <f>1</f>
        <v>1</v>
      </c>
      <c r="GJ444" s="20">
        <f>1+1</f>
        <v>2</v>
      </c>
      <c r="GK444" s="34">
        <f>IF(GA444&lt;&gt;"",((GB444*0.125)+((GC444+GD444+GE444+GF444+GG444)*0.25)+((GH444+GI444+GJ444)*1))/GA444,"")</f>
        <v>0.21875</v>
      </c>
      <c r="GP444" s="20" t="s">
        <v>316</v>
      </c>
      <c r="GQ444" s="35" t="s">
        <v>323</v>
      </c>
      <c r="GR444" s="35">
        <v>46085</v>
      </c>
      <c r="GS444" s="20" t="s">
        <v>248</v>
      </c>
      <c r="GT444" s="20" t="s">
        <v>247</v>
      </c>
      <c r="GU444" s="20">
        <v>139</v>
      </c>
      <c r="GV444" s="20">
        <v>2</v>
      </c>
      <c r="GW444" s="20">
        <v>2</v>
      </c>
      <c r="GX444" s="20">
        <v>10</v>
      </c>
      <c r="GY444" s="20">
        <v>0</v>
      </c>
      <c r="GZ444" s="20">
        <v>0</v>
      </c>
      <c r="HA444" s="20">
        <v>1</v>
      </c>
      <c r="HB444" s="20">
        <v>0</v>
      </c>
      <c r="HC444" s="20">
        <v>0</v>
      </c>
      <c r="HD444" s="20">
        <v>0</v>
      </c>
      <c r="HE444" s="20">
        <v>0</v>
      </c>
      <c r="HF444" s="20">
        <v>0</v>
      </c>
      <c r="HG444" s="20">
        <v>0</v>
      </c>
      <c r="HH444" s="34">
        <f>IF(GX444&lt;&gt;"",((GY444*0.125)+((GZ444+HA444+HB444+HC444+HD444)*0.25)+((HE444+HF444+HG444)*1))/GX444,"")</f>
        <v>2.5000000000000001E-2</v>
      </c>
    </row>
    <row r="445" spans="1:216" ht="15" customHeight="1" x14ac:dyDescent="0.35">
      <c r="A445" s="11" t="s">
        <v>2938</v>
      </c>
      <c r="B445" s="12" t="s">
        <v>2939</v>
      </c>
      <c r="C445" s="13">
        <v>43009</v>
      </c>
      <c r="D445" s="13">
        <v>45616</v>
      </c>
      <c r="E445" s="14" t="s">
        <v>214</v>
      </c>
      <c r="F445" s="15" t="s">
        <v>2940</v>
      </c>
      <c r="G445" s="15" t="s">
        <v>2941</v>
      </c>
      <c r="H445" s="14" t="s">
        <v>1423</v>
      </c>
      <c r="I445" s="16">
        <v>38733</v>
      </c>
      <c r="J445" s="17">
        <v>12</v>
      </c>
      <c r="K445" s="18">
        <f ca="1">IF(A445&lt;&gt;"",RANDBETWEEN(1,2000)," ")</f>
        <v>890</v>
      </c>
      <c r="L445" s="17" cm="1">
        <f t="array" ref="L445">IF(A445&lt;&gt;"",SUMPRODUCT(($E$2:$E$1303="Active") * (FK445 &gt;= $FM$2:$FM$1303) * (FK445 &lt;= $FN$2:$FN$1303) * (FL445 &gt;= $FO$2:$FO$1303) * (FL445 &lt;= $FP$2:$FP$1303)),"")</f>
        <v>1</v>
      </c>
      <c r="M445" s="17" cm="1">
        <f t="array" ref="M445">IF(A445&lt;&gt;"",SUMPRODUCT(($E$2:$E$1303="Active") * (FK445 &gt;= $FQ$2:$FQ$1303) * (FK445 &lt;= $FR$2:$FR$1303) * (FL445 &gt;= $FS$2:$FS$1303) * (FL445 &lt;= $FT$2:$FT$1303)),"")</f>
        <v>1</v>
      </c>
      <c r="N445" s="14" t="s">
        <v>287</v>
      </c>
      <c r="O445" s="14" t="s">
        <v>219</v>
      </c>
      <c r="P445" s="15" t="s">
        <v>2942</v>
      </c>
      <c r="Q445" s="14" t="s">
        <v>2943</v>
      </c>
      <c r="R445" s="72" t="s">
        <v>2944</v>
      </c>
      <c r="S445" s="14" t="s">
        <v>223</v>
      </c>
      <c r="T445" s="20" t="s">
        <v>224</v>
      </c>
      <c r="U445" s="21"/>
      <c r="V445" s="22"/>
      <c r="W445" s="22"/>
      <c r="X445" s="22"/>
      <c r="Y445" s="22"/>
      <c r="Z445" s="22"/>
      <c r="AA445" s="22" t="s">
        <v>363</v>
      </c>
      <c r="AB445" s="43">
        <v>46007.479166666664</v>
      </c>
      <c r="AC445" s="63">
        <v>45931</v>
      </c>
      <c r="AD445" s="25">
        <v>84</v>
      </c>
      <c r="AE445" s="25">
        <v>150</v>
      </c>
      <c r="AF445" s="26">
        <v>209</v>
      </c>
      <c r="AG445" s="20">
        <v>279</v>
      </c>
      <c r="AH445" s="22">
        <v>237</v>
      </c>
      <c r="AI445" s="26">
        <v>351</v>
      </c>
      <c r="AN445" s="27">
        <f>IF(COUNT(DV445,ES445,FJ445,GK445,HH445)&gt;0,AVERAGE(DV445,ES445,FJ445,GK445,HH445),"")</f>
        <v>0.4</v>
      </c>
      <c r="AO445" s="28">
        <f>IF((E445&lt;&gt;""),COUNTA(AP445:BW445)+COUNTIF(T445,"No"),"")</f>
        <v>0</v>
      </c>
      <c r="AP445" s="29"/>
      <c r="AQ445" s="29"/>
      <c r="AR445" s="29"/>
      <c r="AS445" s="29"/>
      <c r="AT445" s="29"/>
      <c r="AU445" s="29"/>
      <c r="AV445" s="29"/>
      <c r="AW445" s="29"/>
      <c r="AX445" s="29"/>
      <c r="AY445" s="29"/>
      <c r="AZ445" s="29"/>
      <c r="BA445" s="29"/>
      <c r="BB445" s="29"/>
      <c r="BC445" s="29"/>
      <c r="BD445" s="29"/>
      <c r="BE445" s="29"/>
      <c r="BF445" s="29"/>
      <c r="BG445" s="29"/>
      <c r="BH445" s="29"/>
      <c r="BI445" s="29"/>
      <c r="BJ445" s="29"/>
      <c r="BK445" s="29"/>
      <c r="BL445" s="29"/>
      <c r="BM445" s="29"/>
      <c r="BN445" s="29"/>
      <c r="BO445" s="29"/>
      <c r="BP445" s="29"/>
      <c r="BQ445" s="29"/>
      <c r="BR445" s="29"/>
      <c r="BS445" s="29"/>
      <c r="BT445" s="29"/>
      <c r="BU445" s="29"/>
      <c r="BV445" s="29"/>
      <c r="BW445" s="29"/>
      <c r="BX445" s="30">
        <v>44097</v>
      </c>
      <c r="BY445" s="30">
        <v>44103</v>
      </c>
      <c r="BZ445" s="14" t="s">
        <v>226</v>
      </c>
      <c r="CA445" s="30">
        <v>44104</v>
      </c>
      <c r="CB445" s="14" t="s">
        <v>232</v>
      </c>
      <c r="CC445" s="31">
        <v>44033</v>
      </c>
      <c r="CD445" s="32" t="s">
        <v>1128</v>
      </c>
      <c r="CE445" s="33" t="s">
        <v>282</v>
      </c>
      <c r="CF445" s="33" t="s">
        <v>247</v>
      </c>
      <c r="CG445" s="29">
        <v>59</v>
      </c>
      <c r="CH445" s="29">
        <v>3</v>
      </c>
      <c r="CI445" s="29">
        <v>3</v>
      </c>
      <c r="CJ445" s="29">
        <v>15</v>
      </c>
      <c r="CK445" s="29">
        <v>3</v>
      </c>
      <c r="CL445" s="29">
        <v>1</v>
      </c>
      <c r="CM445" s="29">
        <v>14</v>
      </c>
      <c r="CN445" s="53">
        <f>IF(CJ445&gt;0,((CK445*0.125)+(CL445*0.25)+(CM445*1))/CJ445,"")</f>
        <v>0.97499999999999998</v>
      </c>
      <c r="CO445" s="35">
        <v>44805</v>
      </c>
      <c r="CP445" s="35">
        <v>44811</v>
      </c>
      <c r="CQ445" s="20" t="s">
        <v>237</v>
      </c>
      <c r="CR445" s="35">
        <v>44811</v>
      </c>
      <c r="CS445" s="20" t="s">
        <v>232</v>
      </c>
      <c r="CT445" s="35">
        <v>44816</v>
      </c>
      <c r="CU445" s="35">
        <v>44256</v>
      </c>
      <c r="CV445" s="11" t="s">
        <v>228</v>
      </c>
      <c r="CW445" s="11" t="s">
        <v>293</v>
      </c>
      <c r="CX445" s="11" t="s">
        <v>247</v>
      </c>
      <c r="CY445" s="20">
        <v>45</v>
      </c>
      <c r="CZ445" s="36">
        <v>3</v>
      </c>
      <c r="DA445" s="36">
        <v>3</v>
      </c>
      <c r="DB445" s="36">
        <v>12</v>
      </c>
      <c r="DC445" s="36">
        <v>0</v>
      </c>
      <c r="DD445" s="36">
        <v>0</v>
      </c>
      <c r="DE445" s="36">
        <v>0</v>
      </c>
      <c r="DF445" s="36">
        <v>2</v>
      </c>
      <c r="DG445" s="36">
        <v>2</v>
      </c>
      <c r="DH445" s="46">
        <f>IF(DB445&gt;0,((DC445*0.125)+(DD445*0.25)+(DE445*0.25)+(DF445*1)+(DG445*1))/DB445,"")</f>
        <v>0.33333333333333331</v>
      </c>
      <c r="DI445" s="35">
        <v>44743</v>
      </c>
      <c r="DJ445" s="20" t="s">
        <v>228</v>
      </c>
      <c r="DK445" s="20" t="s">
        <v>235</v>
      </c>
      <c r="DL445" s="20" t="s">
        <v>234</v>
      </c>
      <c r="DM445" s="20">
        <v>87</v>
      </c>
      <c r="DN445" s="20">
        <v>2</v>
      </c>
      <c r="DO445" s="20">
        <v>2</v>
      </c>
      <c r="DP445" s="20">
        <v>10</v>
      </c>
      <c r="DQ445" s="20">
        <v>0</v>
      </c>
      <c r="DR445" s="20">
        <v>1</v>
      </c>
      <c r="DS445" s="20">
        <v>0</v>
      </c>
      <c r="DT445" s="20">
        <v>1</v>
      </c>
      <c r="DU445" s="20">
        <v>0</v>
      </c>
      <c r="DV445" s="37" cm="1">
        <f t="array" ref="DV445">IF(AND(DI445:DP445&lt;&gt;""),((DQ445*0.125)+(DR445*0.25)+(DS445*0.25)+(DT445*1)+(DU445*1))/DP445,"")</f>
        <v>0.125</v>
      </c>
      <c r="DW445" s="35">
        <v>45061</v>
      </c>
      <c r="DX445" s="35">
        <v>45068</v>
      </c>
      <c r="DY445" s="20" t="s">
        <v>237</v>
      </c>
      <c r="DZ445" s="35">
        <v>45068</v>
      </c>
      <c r="EA445" s="35" t="s">
        <v>232</v>
      </c>
      <c r="EB445" s="38">
        <v>45072</v>
      </c>
      <c r="EC445" s="35">
        <v>45251</v>
      </c>
      <c r="ED445" s="56" t="s">
        <v>248</v>
      </c>
      <c r="EE445" s="20" t="s">
        <v>247</v>
      </c>
      <c r="EF445" s="20">
        <v>107</v>
      </c>
      <c r="EG445" s="20">
        <v>2</v>
      </c>
      <c r="EH445" s="20">
        <v>2</v>
      </c>
      <c r="EI445" s="20">
        <v>10</v>
      </c>
      <c r="EJ445" s="20">
        <v>0</v>
      </c>
      <c r="EK445" s="20">
        <v>0</v>
      </c>
      <c r="EL445" s="20">
        <v>0</v>
      </c>
      <c r="EM445" s="20">
        <v>0</v>
      </c>
      <c r="EN445" s="20">
        <v>0</v>
      </c>
      <c r="EO445" s="20">
        <v>0</v>
      </c>
      <c r="EP445" s="20">
        <v>0</v>
      </c>
      <c r="EQ445" s="20">
        <v>1</v>
      </c>
      <c r="ER445" s="20">
        <v>0</v>
      </c>
      <c r="ES445" s="34">
        <v>0</v>
      </c>
      <c r="ET445" s="35">
        <v>45608</v>
      </c>
      <c r="EU445" s="20" t="s">
        <v>248</v>
      </c>
      <c r="EV445" s="20" t="s">
        <v>234</v>
      </c>
      <c r="EW445" s="20">
        <v>123</v>
      </c>
      <c r="EX445" s="20">
        <v>1</v>
      </c>
      <c r="EY445" s="20">
        <v>1</v>
      </c>
      <c r="EZ445" s="20">
        <v>10</v>
      </c>
      <c r="FA445" s="20">
        <v>0</v>
      </c>
      <c r="FB445" s="20">
        <v>0</v>
      </c>
      <c r="FC445" s="20">
        <v>0</v>
      </c>
      <c r="FD445" s="20">
        <v>0</v>
      </c>
      <c r="FE445" s="20">
        <v>1</v>
      </c>
      <c r="FF445" s="20">
        <v>0</v>
      </c>
      <c r="FG445" s="20">
        <v>2</v>
      </c>
      <c r="FH445" s="20">
        <v>1</v>
      </c>
      <c r="FI445" s="20">
        <v>4</v>
      </c>
      <c r="FJ445" s="46">
        <f>IF(EZ445&lt;&gt;"",((FA445*0.125)+((FB445+FC445+FD445+FE445+FF445)*0.25)+((FG445+FH445+FI445)*1))/EZ445,"")</f>
        <v>0.72499999999999998</v>
      </c>
      <c r="FK445" s="39">
        <v>33.74474</v>
      </c>
      <c r="FL445" s="39">
        <v>-90.735798000000003</v>
      </c>
      <c r="FM445" s="39">
        <v>33.382914576177868</v>
      </c>
      <c r="FN445" s="39">
        <v>34.106565423822133</v>
      </c>
      <c r="FO445" s="39">
        <v>-91.170935046951314</v>
      </c>
      <c r="FP445" s="39">
        <v>-90.300660953048691</v>
      </c>
      <c r="FQ445" s="39">
        <v>33.021089152355735</v>
      </c>
      <c r="FR445" s="39">
        <v>34.468390847644265</v>
      </c>
      <c r="FS445" s="39">
        <v>-91.606072093902625</v>
      </c>
      <c r="FT445" s="39">
        <v>-89.86552390609738</v>
      </c>
      <c r="FU445" s="35">
        <v>45973</v>
      </c>
      <c r="FV445" s="20" t="s">
        <v>248</v>
      </c>
      <c r="FW445" s="20" t="s">
        <v>234</v>
      </c>
      <c r="FX445" s="20">
        <v>181</v>
      </c>
      <c r="FY445" s="20">
        <v>1</v>
      </c>
      <c r="FZ445" s="20">
        <v>1</v>
      </c>
      <c r="GA445" s="20">
        <v>12</v>
      </c>
      <c r="GB445" s="20">
        <v>0</v>
      </c>
      <c r="GC445" s="20">
        <v>0</v>
      </c>
      <c r="GD445" s="20">
        <v>0</v>
      </c>
      <c r="GE445" s="20">
        <v>0</v>
      </c>
      <c r="GF445" s="20">
        <v>0</v>
      </c>
      <c r="GG445" s="20">
        <v>0</v>
      </c>
      <c r="GH445" s="20">
        <v>0</v>
      </c>
      <c r="GI445" s="20">
        <v>2</v>
      </c>
      <c r="GJ445" s="20">
        <v>7</v>
      </c>
      <c r="GK445" s="46">
        <f>IF(GA445&lt;&gt;"",((GB445*0.125)+((GC445+GD445+GE445+GF445+GG445)*0.25)+((GH445+GI445+GJ445)*1))/GA445,"")</f>
        <v>0.75</v>
      </c>
      <c r="GP445" s="20" t="s">
        <v>232</v>
      </c>
      <c r="HH445" s="34" t="str">
        <f>IF(GX445&lt;&gt;"",((GY445*0.125)+((GZ445+HA445+HB445+HC445+HD445)*0.25)+((HE445+HF445+HG445)*1))/GX445,"")</f>
        <v/>
      </c>
    </row>
    <row r="446" spans="1:216" ht="15" customHeight="1" x14ac:dyDescent="0.35">
      <c r="A446" s="11" t="s">
        <v>2945</v>
      </c>
      <c r="B446" s="12" t="s">
        <v>2946</v>
      </c>
      <c r="C446" s="13">
        <v>43009</v>
      </c>
      <c r="D446" s="13">
        <v>45793</v>
      </c>
      <c r="E446" s="14" t="s">
        <v>214</v>
      </c>
      <c r="F446" s="15" t="s">
        <v>2947</v>
      </c>
      <c r="G446" s="15" t="s">
        <v>2948</v>
      </c>
      <c r="H446" s="14" t="s">
        <v>1423</v>
      </c>
      <c r="I446" s="16">
        <v>38654</v>
      </c>
      <c r="J446" s="17">
        <v>56730</v>
      </c>
      <c r="K446" s="18">
        <f ca="1">IF(A446&lt;&gt;"",RANDBETWEEN(1,2000)," ")</f>
        <v>1388</v>
      </c>
      <c r="L446" s="17" cm="1">
        <f t="array" ref="L446">IF(A446&lt;&gt;"",SUMPRODUCT(($E$2:$E$1303="Active") * (FK446 &gt;= $FM$2:$FM$1303) * (FK446 &lt;= $FN$2:$FN$1303) * (FL446 &gt;= $FO$2:$FO$1303) * (FL446 &lt;= $FP$2:$FP$1303)),"")</f>
        <v>3</v>
      </c>
      <c r="M446" s="17" cm="1">
        <f t="array" ref="M446">IF(A446&lt;&gt;"",SUMPRODUCT(($E$2:$E$1303="Active") * (FK446 &gt;= $FQ$2:$FQ$1303) * (FK446 &lt;= $FR$2:$FR$1303) * (FL446 &gt;= $FS$2:$FS$1303) * (FL446 &lt;= $FT$2:$FT$1303)),"")</f>
        <v>3</v>
      </c>
      <c r="N446" s="14" t="s">
        <v>287</v>
      </c>
      <c r="O446" s="14" t="s">
        <v>219</v>
      </c>
      <c r="P446" s="15" t="s">
        <v>2949</v>
      </c>
      <c r="Q446" s="14" t="s">
        <v>2950</v>
      </c>
      <c r="R446" s="15" t="s">
        <v>2951</v>
      </c>
      <c r="S446" s="14" t="s">
        <v>223</v>
      </c>
      <c r="T446" s="20" t="s">
        <v>224</v>
      </c>
      <c r="U446" s="21"/>
      <c r="V446" s="22"/>
      <c r="W446" s="22"/>
      <c r="X446" s="22"/>
      <c r="Y446" s="22"/>
      <c r="Z446" s="22"/>
      <c r="AA446" s="48" t="s">
        <v>347</v>
      </c>
      <c r="AB446" s="43">
        <v>46021.541666666664</v>
      </c>
      <c r="AC446" s="24">
        <v>46023</v>
      </c>
      <c r="AD446" s="25">
        <v>510</v>
      </c>
      <c r="AE446" s="25">
        <v>336</v>
      </c>
      <c r="AF446" s="26">
        <v>631</v>
      </c>
      <c r="AG446" s="20">
        <v>738</v>
      </c>
      <c r="AH446" s="22">
        <v>1232</v>
      </c>
      <c r="AI446" s="26">
        <v>1089</v>
      </c>
      <c r="AN446" s="27">
        <f>IF(COUNT(DV446,ES446,FJ446,GK446,HH446)&gt;0,AVERAGE(DV446,ES446,FJ446,GK446,HH446),"")</f>
        <v>3.2500000000000001E-2</v>
      </c>
      <c r="AO446" s="28">
        <f>IF((E446&lt;&gt;""),COUNTA(AP446:BW446)+COUNTIF(T446,"No"),"")</f>
        <v>0</v>
      </c>
      <c r="AP446" s="29"/>
      <c r="AQ446" s="29"/>
      <c r="AR446" s="29"/>
      <c r="AS446" s="29"/>
      <c r="AT446" s="29"/>
      <c r="AU446" s="29"/>
      <c r="AV446" s="29"/>
      <c r="AW446" s="29"/>
      <c r="AX446" s="29"/>
      <c r="AY446" s="29"/>
      <c r="AZ446" s="29"/>
      <c r="BA446" s="29"/>
      <c r="BB446" s="29"/>
      <c r="BC446" s="29"/>
      <c r="BD446" s="29"/>
      <c r="BE446" s="29"/>
      <c r="BF446" s="29"/>
      <c r="BG446" s="29"/>
      <c r="BH446" s="29"/>
      <c r="BI446" s="29"/>
      <c r="BJ446" s="29"/>
      <c r="BK446" s="29"/>
      <c r="BL446" s="29"/>
      <c r="BM446" s="29"/>
      <c r="BN446" s="29"/>
      <c r="BO446" s="29"/>
      <c r="BP446" s="29"/>
      <c r="BQ446" s="29"/>
      <c r="BR446" s="29"/>
      <c r="BS446" s="29"/>
      <c r="BT446" s="29"/>
      <c r="BU446" s="29"/>
      <c r="BV446" s="29"/>
      <c r="BW446" s="29"/>
      <c r="BX446" s="30">
        <v>44096</v>
      </c>
      <c r="BY446" s="30">
        <v>44109</v>
      </c>
      <c r="BZ446" s="14" t="s">
        <v>226</v>
      </c>
      <c r="CA446" s="30">
        <v>44110</v>
      </c>
      <c r="CB446" s="14" t="s">
        <v>232</v>
      </c>
      <c r="CC446" s="31">
        <v>43808</v>
      </c>
      <c r="CD446" s="32" t="s">
        <v>226</v>
      </c>
      <c r="CE446" s="33" t="s">
        <v>291</v>
      </c>
      <c r="CF446" s="33" t="s">
        <v>292</v>
      </c>
      <c r="CG446" s="29">
        <v>331</v>
      </c>
      <c r="CH446" s="29">
        <v>1</v>
      </c>
      <c r="CI446" s="29">
        <v>1</v>
      </c>
      <c r="CJ446" s="29">
        <v>5</v>
      </c>
      <c r="CK446" s="29">
        <v>1</v>
      </c>
      <c r="CL446" s="29">
        <v>0</v>
      </c>
      <c r="CM446" s="29">
        <v>0</v>
      </c>
      <c r="CN446" s="34">
        <f>IF(CJ446&gt;0,((CK446*0.125)+(CL446*0.25)+(CM446*1))/CJ446,"")</f>
        <v>2.5000000000000001E-2</v>
      </c>
      <c r="CO446" s="35">
        <v>44336</v>
      </c>
      <c r="CR446" s="20"/>
      <c r="CS446" s="20" t="s">
        <v>232</v>
      </c>
      <c r="CT446" s="35">
        <v>44341</v>
      </c>
      <c r="CU446" s="35">
        <v>44501</v>
      </c>
      <c r="CV446" s="11" t="s">
        <v>226</v>
      </c>
      <c r="CW446" s="20" t="s">
        <v>233</v>
      </c>
      <c r="CX446" s="11" t="s">
        <v>234</v>
      </c>
      <c r="CY446" s="20">
        <v>163</v>
      </c>
      <c r="CZ446" s="36">
        <v>2</v>
      </c>
      <c r="DA446" s="36">
        <v>2</v>
      </c>
      <c r="DB446" s="36">
        <v>10</v>
      </c>
      <c r="DC446" s="36">
        <v>0</v>
      </c>
      <c r="DD446" s="36">
        <v>0</v>
      </c>
      <c r="DE446" s="36">
        <v>0</v>
      </c>
      <c r="DF446" s="36">
        <v>1</v>
      </c>
      <c r="DG446" s="36">
        <v>0</v>
      </c>
      <c r="DH446" s="37">
        <f>IF(DB446&gt;0,((DC446*0.125)+(DD446*0.25)+(DE446*0.25)+(DF446*1)+(DG446*1))/DB446,"")</f>
        <v>0.1</v>
      </c>
      <c r="DI446" s="35">
        <v>44805</v>
      </c>
      <c r="DJ446" s="20" t="s">
        <v>228</v>
      </c>
      <c r="DK446" s="20" t="s">
        <v>235</v>
      </c>
      <c r="DL446" s="20" t="s">
        <v>234</v>
      </c>
      <c r="DM446" s="20">
        <v>238</v>
      </c>
      <c r="DN446" s="20">
        <v>2</v>
      </c>
      <c r="DO446" s="20">
        <v>2</v>
      </c>
      <c r="DP446" s="20">
        <v>10</v>
      </c>
      <c r="DQ446" s="20">
        <v>0</v>
      </c>
      <c r="DR446" s="20">
        <v>0</v>
      </c>
      <c r="DS446" s="20">
        <v>0</v>
      </c>
      <c r="DT446" s="20">
        <v>0</v>
      </c>
      <c r="DU446" s="20">
        <v>0</v>
      </c>
      <c r="DV446" s="37" cm="1">
        <f t="array" ref="DV446">IF(AND(DI446:DP446&lt;&gt;""),((DQ446*0.125)+(DR446*0.25)+(DS446*0.25)+(DT446*1)+(DU446*1))/DP446,"")</f>
        <v>0</v>
      </c>
      <c r="DW446" s="35">
        <v>45061</v>
      </c>
      <c r="DX446" s="35">
        <v>45068</v>
      </c>
      <c r="DY446" s="20" t="s">
        <v>237</v>
      </c>
      <c r="DZ446" s="35">
        <v>45068</v>
      </c>
      <c r="EA446" s="35" t="s">
        <v>232</v>
      </c>
      <c r="EB446" s="38">
        <v>45072</v>
      </c>
      <c r="EC446" s="35">
        <v>45290</v>
      </c>
      <c r="ED446" s="20" t="s">
        <v>228</v>
      </c>
      <c r="EE446" s="20" t="s">
        <v>247</v>
      </c>
      <c r="EF446" s="20">
        <v>355</v>
      </c>
      <c r="EG446" s="20">
        <v>2</v>
      </c>
      <c r="EH446" s="20">
        <v>2</v>
      </c>
      <c r="EI446" s="20">
        <v>10</v>
      </c>
      <c r="EJ446" s="20">
        <v>0</v>
      </c>
      <c r="EK446" s="20">
        <v>0</v>
      </c>
      <c r="EL446" s="20">
        <v>0</v>
      </c>
      <c r="EM446" s="20">
        <v>0</v>
      </c>
      <c r="EN446" s="20">
        <v>0</v>
      </c>
      <c r="EO446" s="20">
        <v>0</v>
      </c>
      <c r="EP446" s="20">
        <v>0</v>
      </c>
      <c r="EQ446" s="20">
        <v>0</v>
      </c>
      <c r="ER446" s="20">
        <v>1</v>
      </c>
      <c r="ES446" s="34">
        <f>IF(EI446&lt;&gt;"",((EJ446*0.125)+((EK446+EL446+EM446+EN446+EO446)*0.25)+((EP446+EQ446+ER446)*1))/EI446,"")</f>
        <v>0.1</v>
      </c>
      <c r="ET446" s="35">
        <v>45427</v>
      </c>
      <c r="EU446" s="20" t="s">
        <v>248</v>
      </c>
      <c r="EV446" s="20" t="s">
        <v>247</v>
      </c>
      <c r="EW446" s="20">
        <v>337</v>
      </c>
      <c r="EX446" s="20">
        <v>3</v>
      </c>
      <c r="EY446" s="20">
        <v>3</v>
      </c>
      <c r="EZ446" s="28">
        <v>25</v>
      </c>
      <c r="FA446" s="20">
        <v>0</v>
      </c>
      <c r="FB446" s="20">
        <v>1</v>
      </c>
      <c r="FC446" s="20">
        <v>0</v>
      </c>
      <c r="FD446" s="20">
        <v>0</v>
      </c>
      <c r="FE446" s="20">
        <v>0</v>
      </c>
      <c r="FF446" s="20">
        <v>0</v>
      </c>
      <c r="FG446" s="20">
        <v>0</v>
      </c>
      <c r="FH446" s="20">
        <v>0</v>
      </c>
      <c r="FI446" s="20">
        <v>0</v>
      </c>
      <c r="FJ446" s="34">
        <f>IF(EZ446&lt;&gt;"",((FA446*0.125)+((FB446+FC446+FD446+FE446+FF446)*0.25)+((FG446+FH446+FI446)*1))/EZ446,"")</f>
        <v>0.01</v>
      </c>
      <c r="FK446" s="39">
        <v>34.911047000000003</v>
      </c>
      <c r="FL446" s="39">
        <v>-89.812740000000005</v>
      </c>
      <c r="FM446" s="39">
        <v>34.549221576177871</v>
      </c>
      <c r="FN446" s="39">
        <v>35.272872423822136</v>
      </c>
      <c r="FO446" s="39">
        <v>-90.253968161023153</v>
      </c>
      <c r="FP446" s="39">
        <v>-89.371511838976858</v>
      </c>
      <c r="FQ446" s="39">
        <v>34.187396152355738</v>
      </c>
      <c r="FR446" s="39">
        <v>35.634697847644269</v>
      </c>
      <c r="FS446" s="39">
        <v>-90.695196322046286</v>
      </c>
      <c r="FT446" s="39">
        <v>-88.930283677953724</v>
      </c>
      <c r="FU446" s="35">
        <v>45820</v>
      </c>
      <c r="FV446" s="20" t="s">
        <v>248</v>
      </c>
      <c r="FW446" s="20" t="s">
        <v>355</v>
      </c>
      <c r="FX446" s="20">
        <v>522</v>
      </c>
      <c r="FY446" s="20">
        <v>4</v>
      </c>
      <c r="FZ446" s="20">
        <v>4</v>
      </c>
      <c r="GA446" s="20">
        <v>25</v>
      </c>
      <c r="GB446" s="20">
        <v>0</v>
      </c>
      <c r="GC446" s="20">
        <v>0</v>
      </c>
      <c r="GD446" s="20">
        <v>0</v>
      </c>
      <c r="GE446" s="20">
        <v>2</v>
      </c>
      <c r="GF446" s="20">
        <v>0</v>
      </c>
      <c r="GG446" s="20">
        <v>0</v>
      </c>
      <c r="GH446" s="20">
        <v>0</v>
      </c>
      <c r="GI446" s="20">
        <v>0</v>
      </c>
      <c r="GJ446" s="20">
        <v>0</v>
      </c>
      <c r="GK446" s="34">
        <f>IF(GA446&lt;&gt;"",((GB446*0.125)+((GC446+GD446+GE446+GF446+GG446)*0.25)+((GH446+GI446+GJ446)*1))/GA446,"")</f>
        <v>0.02</v>
      </c>
      <c r="GL446" s="40">
        <v>45756</v>
      </c>
      <c r="GM446" s="40">
        <v>45785</v>
      </c>
      <c r="GN446" s="11" t="s">
        <v>237</v>
      </c>
      <c r="GO446" s="40">
        <v>45785</v>
      </c>
      <c r="GP446" s="20" t="s">
        <v>232</v>
      </c>
      <c r="GQ446" s="35">
        <v>45793</v>
      </c>
      <c r="HH446" s="34" t="str">
        <f>IF(GX446&lt;&gt;"",((GY446*0.125)+((GZ446+HA446+HB446+HC446+HD446)*0.25)+((HE446+HF446+HG446)*1))/GX446,"")</f>
        <v/>
      </c>
    </row>
    <row r="447" spans="1:216" ht="15" customHeight="1" x14ac:dyDescent="0.35">
      <c r="A447" s="11" t="s">
        <v>2952</v>
      </c>
      <c r="B447" s="12" t="s">
        <v>2953</v>
      </c>
      <c r="C447" s="13">
        <v>43009</v>
      </c>
      <c r="D447" s="13">
        <v>45463</v>
      </c>
      <c r="E447" s="14" t="s">
        <v>214</v>
      </c>
      <c r="F447" s="15" t="s">
        <v>2954</v>
      </c>
      <c r="G447" s="15" t="s">
        <v>2955</v>
      </c>
      <c r="H447" s="14" t="s">
        <v>1423</v>
      </c>
      <c r="I447" s="16">
        <v>39307</v>
      </c>
      <c r="J447" s="17">
        <v>16231</v>
      </c>
      <c r="K447" s="18">
        <f ca="1">IF(A447&lt;&gt;"",RANDBETWEEN(1,2000)," ")</f>
        <v>472</v>
      </c>
      <c r="L447" s="17" cm="1">
        <f t="array" ref="L447">IF(A447&lt;&gt;"",SUMPRODUCT(($E$2:$E$1303="Active") * (FK447 &gt;= $FM$2:$FM$1303) * (FK447 &lt;= $FN$2:$FN$1303) * (FL447 &gt;= $FO$2:$FO$1303) * (FL447 &lt;= $FP$2:$FP$1303)),"")</f>
        <v>1</v>
      </c>
      <c r="M447" s="17" cm="1">
        <f t="array" ref="M447">IF(A447&lt;&gt;"",SUMPRODUCT(($E$2:$E$1303="Active") * (FK447 &gt;= $FQ$2:$FQ$1303) * (FK447 &lt;= $FR$2:$FR$1303) * (FL447 &gt;= $FS$2:$FS$1303) * (FL447 &lt;= $FT$2:$FT$1303)),"")</f>
        <v>1</v>
      </c>
      <c r="N447" s="14" t="s">
        <v>218</v>
      </c>
      <c r="O447" s="14" t="s">
        <v>242</v>
      </c>
      <c r="P447" s="15" t="s">
        <v>2956</v>
      </c>
      <c r="Q447" s="14" t="s">
        <v>2957</v>
      </c>
      <c r="R447" s="15" t="s">
        <v>2958</v>
      </c>
      <c r="S447" s="14" t="s">
        <v>224</v>
      </c>
      <c r="T447" s="20" t="s">
        <v>224</v>
      </c>
      <c r="U447" s="21"/>
      <c r="V447" s="22"/>
      <c r="W447" s="22"/>
      <c r="X447" s="22"/>
      <c r="Y447" s="22"/>
      <c r="Z447" s="22"/>
      <c r="AA447" s="22" t="s">
        <v>363</v>
      </c>
      <c r="AB447" s="43">
        <v>46002.479166666664</v>
      </c>
      <c r="AC447" s="63">
        <v>45931</v>
      </c>
      <c r="AD447" s="25">
        <v>67</v>
      </c>
      <c r="AE447" s="25">
        <v>74</v>
      </c>
      <c r="AF447" s="26">
        <v>119</v>
      </c>
      <c r="AG447" s="20">
        <v>132</v>
      </c>
      <c r="AH447" s="22">
        <v>114</v>
      </c>
      <c r="AI447" s="26">
        <v>162</v>
      </c>
      <c r="AN447" s="27">
        <f>IF(COUNT(DV447,ES447,FJ447,GK447,HH447)&gt;0,AVERAGE(DV447,ES447,FJ447,GK447,HH447),"")</f>
        <v>3.7499999999999999E-2</v>
      </c>
      <c r="AO447" s="28">
        <f>IF((E447&lt;&gt;""),COUNTA(AP447:BW447)+COUNTIF(T447,"No"),"")</f>
        <v>1</v>
      </c>
      <c r="AP447" s="29"/>
      <c r="AQ447" s="29"/>
      <c r="AR447" s="29"/>
      <c r="AS447" s="29"/>
      <c r="AT447" s="29"/>
      <c r="AU447" s="29"/>
      <c r="AV447" s="29"/>
      <c r="AW447" s="29"/>
      <c r="AX447" s="29"/>
      <c r="AY447" s="29"/>
      <c r="AZ447" s="29"/>
      <c r="BA447" s="29"/>
      <c r="BB447" s="29"/>
      <c r="BC447" s="29"/>
      <c r="BD447" s="29"/>
      <c r="BE447" s="29"/>
      <c r="BF447" s="29"/>
      <c r="BG447" s="29"/>
      <c r="BH447" s="29"/>
      <c r="BI447" s="29"/>
      <c r="BJ447" s="29"/>
      <c r="BK447" s="29"/>
      <c r="BL447" s="29"/>
      <c r="BM447" s="29"/>
      <c r="BN447" s="29"/>
      <c r="BO447" s="29"/>
      <c r="BP447" s="29"/>
      <c r="BQ447" s="29"/>
      <c r="BR447" s="29"/>
      <c r="BS447" s="29"/>
      <c r="BT447" s="29" t="s">
        <v>2959</v>
      </c>
      <c r="BU447" s="29"/>
      <c r="BV447" s="29"/>
      <c r="BW447" s="29"/>
      <c r="BX447" s="30">
        <v>44096</v>
      </c>
      <c r="BY447" s="30">
        <v>44103</v>
      </c>
      <c r="BZ447" s="14" t="s">
        <v>226</v>
      </c>
      <c r="CA447" s="30">
        <v>44104</v>
      </c>
      <c r="CB447" s="14" t="s">
        <v>232</v>
      </c>
      <c r="CC447" s="31">
        <v>44053</v>
      </c>
      <c r="CD447" s="32" t="s">
        <v>228</v>
      </c>
      <c r="CE447" s="33" t="s">
        <v>256</v>
      </c>
      <c r="CF447" s="33" t="s">
        <v>257</v>
      </c>
      <c r="CG447" s="29">
        <v>25</v>
      </c>
      <c r="CH447" s="29">
        <v>3</v>
      </c>
      <c r="CI447" s="29">
        <v>3</v>
      </c>
      <c r="CJ447" s="29">
        <v>11</v>
      </c>
      <c r="CK447" s="29">
        <v>1</v>
      </c>
      <c r="CL447" s="29">
        <v>1</v>
      </c>
      <c r="CM447" s="29">
        <v>0</v>
      </c>
      <c r="CN447" s="34">
        <f>IF(CJ447&gt;0,((CK447*0.125)+(CL447*0.25)+(CM447*1))/CJ447,"")</f>
        <v>3.4090909090909088E-2</v>
      </c>
      <c r="CO447" s="35">
        <v>44805</v>
      </c>
      <c r="CP447" s="35">
        <v>44811</v>
      </c>
      <c r="CQ447" s="20" t="s">
        <v>237</v>
      </c>
      <c r="CR447" s="35">
        <v>44811</v>
      </c>
      <c r="CS447" s="20" t="s">
        <v>232</v>
      </c>
      <c r="CT447" s="35">
        <v>44816</v>
      </c>
      <c r="CU447" s="35">
        <v>44501</v>
      </c>
      <c r="CV447" s="11" t="s">
        <v>226</v>
      </c>
      <c r="CW447" s="20" t="s">
        <v>233</v>
      </c>
      <c r="CX447" s="11" t="s">
        <v>234</v>
      </c>
      <c r="CY447" s="20">
        <v>39</v>
      </c>
      <c r="CZ447" s="36">
        <v>2</v>
      </c>
      <c r="DA447" s="36">
        <v>2</v>
      </c>
      <c r="DB447" s="36">
        <v>10</v>
      </c>
      <c r="DC447" s="36">
        <v>0</v>
      </c>
      <c r="DD447" s="36">
        <v>0</v>
      </c>
      <c r="DE447" s="36">
        <v>0</v>
      </c>
      <c r="DF447" s="36">
        <v>0</v>
      </c>
      <c r="DG447" s="36">
        <v>0</v>
      </c>
      <c r="DH447" s="37">
        <f>IF(DB447&gt;0,((DC447*0.125)+(DD447*0.25)+(DE447*0.25)+(DF447*1)+(DG447*1))/DB447,"")</f>
        <v>0</v>
      </c>
      <c r="DI447" s="35">
        <v>44866</v>
      </c>
      <c r="DJ447" s="20" t="s">
        <v>248</v>
      </c>
      <c r="DK447" s="20" t="s">
        <v>235</v>
      </c>
      <c r="DL447" s="20" t="s">
        <v>234</v>
      </c>
      <c r="DM447" s="20">
        <v>46</v>
      </c>
      <c r="DN447" s="20">
        <v>3</v>
      </c>
      <c r="DO447" s="20">
        <v>3</v>
      </c>
      <c r="DP447" s="20">
        <v>12</v>
      </c>
      <c r="DQ447" s="20">
        <v>0</v>
      </c>
      <c r="DR447" s="20">
        <v>0</v>
      </c>
      <c r="DS447" s="20">
        <v>0</v>
      </c>
      <c r="DT447" s="20">
        <v>0</v>
      </c>
      <c r="DU447" s="20">
        <v>0</v>
      </c>
      <c r="DV447" s="37" cm="1">
        <f t="array" ref="DV447">IF(AND(DI447:DP447&lt;&gt;""),((DQ447*0.125)+(DR447*0.25)+(DS447*0.25)+(DT447*1)+(DU447*1))/DP447,"")</f>
        <v>0</v>
      </c>
      <c r="DW447" s="35">
        <v>45056</v>
      </c>
      <c r="DX447" s="35">
        <v>45062</v>
      </c>
      <c r="DY447" s="20" t="s">
        <v>237</v>
      </c>
      <c r="DZ447" s="35">
        <v>45062</v>
      </c>
      <c r="EA447" s="35" t="s">
        <v>232</v>
      </c>
      <c r="EB447" s="38">
        <v>45072</v>
      </c>
      <c r="EC447" s="35">
        <v>45289</v>
      </c>
      <c r="ED447" s="20" t="s">
        <v>228</v>
      </c>
      <c r="EE447" s="20" t="s">
        <v>247</v>
      </c>
      <c r="EF447" s="20">
        <v>70</v>
      </c>
      <c r="EG447" s="20">
        <v>3</v>
      </c>
      <c r="EH447" s="20">
        <v>3</v>
      </c>
      <c r="EI447" s="20">
        <v>15</v>
      </c>
      <c r="EJ447" s="20">
        <v>0</v>
      </c>
      <c r="EK447" s="20">
        <v>0</v>
      </c>
      <c r="EL447" s="20">
        <v>0</v>
      </c>
      <c r="EM447" s="20">
        <v>1</v>
      </c>
      <c r="EN447" s="20">
        <v>0</v>
      </c>
      <c r="EO447" s="20">
        <v>0</v>
      </c>
      <c r="EP447" s="20">
        <v>0</v>
      </c>
      <c r="EQ447" s="20">
        <v>1</v>
      </c>
      <c r="ER447" s="20">
        <v>1</v>
      </c>
      <c r="ES447" s="34">
        <f>IF(EI447&lt;&gt;"",((EJ447*0.125)+((EK447+EL447+EM447+EN447+EO447)*0.25)+((EP447+EQ447+ER447)*1))/EI447,"")</f>
        <v>0.15</v>
      </c>
      <c r="ET447" s="35">
        <v>45412</v>
      </c>
      <c r="EU447" s="20" t="s">
        <v>248</v>
      </c>
      <c r="EV447" s="20" t="s">
        <v>247</v>
      </c>
      <c r="EW447" s="20">
        <v>51</v>
      </c>
      <c r="EX447" s="20">
        <v>3</v>
      </c>
      <c r="EY447" s="20">
        <v>3</v>
      </c>
      <c r="EZ447" s="28">
        <v>5</v>
      </c>
      <c r="FA447" s="20">
        <v>0</v>
      </c>
      <c r="FB447" s="20">
        <v>0</v>
      </c>
      <c r="FC447" s="20">
        <v>0</v>
      </c>
      <c r="FD447" s="20">
        <v>0</v>
      </c>
      <c r="FE447" s="20">
        <v>0</v>
      </c>
      <c r="FF447" s="20">
        <v>0</v>
      </c>
      <c r="FG447" s="20">
        <v>0</v>
      </c>
      <c r="FH447" s="20">
        <v>0</v>
      </c>
      <c r="FI447" s="20">
        <v>0</v>
      </c>
      <c r="FJ447" s="34">
        <f>IF(EZ447&lt;&gt;"",((FA447*0.125)+((FB447+FC447+FD447+FE447+FF447)*0.25)+((FG447+FH447+FI447)*1))/EZ447,"")</f>
        <v>0</v>
      </c>
      <c r="FK447" s="39">
        <v>32.332239999999999</v>
      </c>
      <c r="FL447" s="39">
        <v>-88.808317000000002</v>
      </c>
      <c r="FM447" s="39">
        <v>31.970414576177866</v>
      </c>
      <c r="FN447" s="39">
        <v>32.694065423822131</v>
      </c>
      <c r="FO447" s="39">
        <v>-89.236532520237603</v>
      </c>
      <c r="FP447" s="39">
        <v>-88.380101479762402</v>
      </c>
      <c r="FQ447" s="39">
        <v>31.608589152355734</v>
      </c>
      <c r="FR447" s="39">
        <v>33.055890847644264</v>
      </c>
      <c r="FS447" s="39">
        <v>-89.664748040475203</v>
      </c>
      <c r="FT447" s="39">
        <v>-87.951885959524802</v>
      </c>
      <c r="FU447" s="35">
        <v>45786</v>
      </c>
      <c r="FV447" s="20" t="s">
        <v>248</v>
      </c>
      <c r="FW447" s="20" t="s">
        <v>258</v>
      </c>
      <c r="FX447" s="20">
        <v>56</v>
      </c>
      <c r="FY447" s="20">
        <v>2</v>
      </c>
      <c r="FZ447" s="20">
        <v>2</v>
      </c>
      <c r="GA447" s="20">
        <v>5</v>
      </c>
      <c r="GB447" s="20">
        <v>0</v>
      </c>
      <c r="GC447" s="20">
        <v>0</v>
      </c>
      <c r="GD447" s="20">
        <v>0</v>
      </c>
      <c r="GE447" s="20">
        <v>0</v>
      </c>
      <c r="GF447" s="20">
        <v>0</v>
      </c>
      <c r="GG447" s="20">
        <v>0</v>
      </c>
      <c r="GH447" s="20">
        <v>0</v>
      </c>
      <c r="GI447" s="20">
        <v>0</v>
      </c>
      <c r="GJ447" s="20">
        <v>0</v>
      </c>
      <c r="GK447" s="34">
        <v>0</v>
      </c>
      <c r="GP447" s="20" t="s">
        <v>232</v>
      </c>
      <c r="HH447" s="41" t="str">
        <f>IF(GX447&lt;&gt;"",((GY447*0.125)+((GZ447+HA447+HB447+HC447+HD447)*0.25)+((HE447+HF447+HG447)*1))/GX447,"")</f>
        <v/>
      </c>
    </row>
    <row r="448" spans="1:216" ht="15" customHeight="1" x14ac:dyDescent="0.35">
      <c r="A448" s="11" t="s">
        <v>2960</v>
      </c>
      <c r="B448" s="12" t="s">
        <v>2961</v>
      </c>
      <c r="C448" s="43">
        <v>45191</v>
      </c>
      <c r="D448" s="43">
        <v>45840</v>
      </c>
      <c r="E448" s="14" t="s">
        <v>214</v>
      </c>
      <c r="F448" s="19" t="s">
        <v>2962</v>
      </c>
      <c r="G448" s="19" t="s">
        <v>2963</v>
      </c>
      <c r="H448" s="11" t="s">
        <v>1423</v>
      </c>
      <c r="I448" s="42">
        <v>39474</v>
      </c>
      <c r="J448" s="17">
        <v>5363</v>
      </c>
      <c r="K448" s="18">
        <f ca="1">IF(A448&lt;&gt;"",RANDBETWEEN(1,2000)," ")</f>
        <v>1470</v>
      </c>
      <c r="L448" s="17" cm="1">
        <f t="array" ref="L448">IF(A448&lt;&gt;"",SUMPRODUCT(($E$2:$E$1303="Active") * (FK448 &gt;= $FM$2:$FM$1303) * (FK448 &lt;= $FN$2:$FN$1303) * (FL448 &gt;= $FO$2:$FO$1303) * (FL448 &lt;= $FP$2:$FP$1303)),"")</f>
        <v>1</v>
      </c>
      <c r="M448" s="17" cm="1">
        <f t="array" ref="M448">IF(A448&lt;&gt;"",SUMPRODUCT(($E$2:$E$1303="Active") * (FK448 &gt;= $FQ$2:$FQ$1303) * (FK448 &lt;= $FR$2:$FR$1303) * (FL448 &gt;= $FS$2:$FS$1303) * (FL448 &lt;= $FT$2:$FT$1303)),"")</f>
        <v>3</v>
      </c>
      <c r="N448" s="11" t="s">
        <v>218</v>
      </c>
      <c r="O448" s="11" t="s">
        <v>242</v>
      </c>
      <c r="P448" s="19" t="s">
        <v>2964</v>
      </c>
      <c r="Q448" s="11" t="s">
        <v>2965</v>
      </c>
      <c r="R448" s="19" t="s">
        <v>2966</v>
      </c>
      <c r="S448" s="11" t="s">
        <v>223</v>
      </c>
      <c r="T448" s="20" t="s">
        <v>224</v>
      </c>
      <c r="AA448" s="22" t="s">
        <v>363</v>
      </c>
      <c r="AB448" s="55">
        <v>46009.541666666664</v>
      </c>
      <c r="AC448" s="63">
        <v>45931</v>
      </c>
      <c r="AF448" s="26"/>
      <c r="AG448" s="20">
        <v>6</v>
      </c>
      <c r="AH448" s="22">
        <v>48</v>
      </c>
      <c r="AI448" s="26">
        <v>19</v>
      </c>
      <c r="AN448" s="27">
        <f>IF(COUNT(DV448,ES448,FJ448,GK448,HH448)&gt;0,AVERAGE(DV448,ES448,FJ448,GK448,HH448),"")</f>
        <v>0.4</v>
      </c>
      <c r="AO448" s="28">
        <f>IF((E448&lt;&gt;""),COUNTA(AP448:BW448)+COUNTIF(T448,"No"),"")</f>
        <v>0</v>
      </c>
      <c r="CT448" s="35" t="s">
        <v>323</v>
      </c>
      <c r="EA448" s="35" t="s">
        <v>232</v>
      </c>
      <c r="EJ448" s="20"/>
      <c r="EK448" s="20"/>
      <c r="EL448" s="20"/>
      <c r="EM448" s="20"/>
      <c r="EN448" s="20"/>
      <c r="EO448" s="20"/>
      <c r="EP448" s="20"/>
      <c r="EQ448" s="20"/>
      <c r="ER448" s="20"/>
      <c r="ES448" s="34" t="str">
        <f>IF(EI448&lt;&gt;"",((EJ448*0.125)+((EK448+EL448+EM448+EN448+EO448)*0.25)+((EP448+EQ448+ER448)*1))/EI448,"")</f>
        <v/>
      </c>
      <c r="ET448" s="35">
        <v>45636</v>
      </c>
      <c r="EU448" s="20" t="s">
        <v>248</v>
      </c>
      <c r="EV448" s="20" t="s">
        <v>234</v>
      </c>
      <c r="EW448" s="20">
        <v>39</v>
      </c>
      <c r="EX448" s="20">
        <v>1</v>
      </c>
      <c r="EY448" s="20">
        <v>1</v>
      </c>
      <c r="EZ448" s="20">
        <v>5</v>
      </c>
      <c r="FA448" s="20">
        <v>0</v>
      </c>
      <c r="FB448" s="20">
        <v>0</v>
      </c>
      <c r="FC448" s="20">
        <v>0</v>
      </c>
      <c r="FD448" s="20">
        <v>0</v>
      </c>
      <c r="FE448" s="20">
        <v>0</v>
      </c>
      <c r="FF448" s="20">
        <v>0</v>
      </c>
      <c r="FG448" s="20">
        <v>0</v>
      </c>
      <c r="FH448" s="20">
        <v>1</v>
      </c>
      <c r="FI448" s="20">
        <v>1</v>
      </c>
      <c r="FJ448" s="46">
        <f>IF(EZ448&lt;&gt;"",((FA448*0.125)+((FB448+FC448+FD448+FE448+FF448)*0.25)+((FG448+FH448+FI448)*1))/EZ448,"")</f>
        <v>0.4</v>
      </c>
      <c r="FK448" s="39">
        <v>31.582319999999999</v>
      </c>
      <c r="FL448" s="39">
        <v>-89.862219999999994</v>
      </c>
      <c r="FM448" s="39">
        <v>31.220494576177867</v>
      </c>
      <c r="FN448" s="39">
        <v>31.944145423822132</v>
      </c>
      <c r="FO448" s="39">
        <v>-90.286953270773608</v>
      </c>
      <c r="FP448" s="39">
        <v>-89.437486729226379</v>
      </c>
      <c r="FQ448" s="39">
        <v>30.858669152355734</v>
      </c>
      <c r="FR448" s="39">
        <v>32.305970847644261</v>
      </c>
      <c r="FS448" s="39">
        <v>-90.711686541547223</v>
      </c>
      <c r="FT448" s="39">
        <v>-89.012753458452764</v>
      </c>
      <c r="FU448" s="35"/>
      <c r="GK448" s="34" t="str">
        <f>IF(GA448&lt;&gt;"",((GB448*0.125)+((GC448+GD448+GE448+GF448+GG448)*0.25)+((GH448+GI448+GJ448)*1))/GA448,"")</f>
        <v/>
      </c>
      <c r="GP448" s="20" t="s">
        <v>232</v>
      </c>
      <c r="HH448" s="34" t="str">
        <f>IF(GX448&lt;&gt;"",((GY448*0.125)+((GZ448+HA448+HB448+HC448+HD448)*0.25)+((HE448+HF448+HG448)*1))/GX448,"")</f>
        <v/>
      </c>
    </row>
    <row r="449" spans="1:216" ht="15" customHeight="1" x14ac:dyDescent="0.35">
      <c r="A449" s="11" t="s">
        <v>2967</v>
      </c>
      <c r="B449" s="12" t="s">
        <v>2968</v>
      </c>
      <c r="C449" s="43">
        <v>45191</v>
      </c>
      <c r="D449" s="43">
        <v>45840</v>
      </c>
      <c r="E449" s="14" t="s">
        <v>214</v>
      </c>
      <c r="F449" s="19" t="s">
        <v>2969</v>
      </c>
      <c r="G449" s="19" t="s">
        <v>2970</v>
      </c>
      <c r="H449" s="11" t="s">
        <v>1423</v>
      </c>
      <c r="I449" s="42">
        <v>39601</v>
      </c>
      <c r="J449" s="17">
        <v>22819</v>
      </c>
      <c r="K449" s="18">
        <f ca="1">IF(A449&lt;&gt;"",RANDBETWEEN(1,2000)," ")</f>
        <v>1744</v>
      </c>
      <c r="L449" s="17" cm="1">
        <f t="array" ref="L449">IF(A449&lt;&gt;"",SUMPRODUCT(($E$2:$E$1303="Active") * (FK449 &gt;= $FM$2:$FM$1303) * (FK449 &lt;= $FN$2:$FN$1303) * (FL449 &gt;= $FO$2:$FO$1303) * (FL449 &lt;= $FP$2:$FP$1303)),"")</f>
        <v>1</v>
      </c>
      <c r="M449" s="17" cm="1">
        <f t="array" ref="M449">IF(A449&lt;&gt;"",SUMPRODUCT(($E$2:$E$1303="Active") * (FK449 &gt;= $FQ$2:$FQ$1303) * (FK449 &lt;= $FR$2:$FR$1303) * (FL449 &gt;= $FS$2:$FS$1303) * (FL449 &lt;= $FT$2:$FT$1303)),"")</f>
        <v>3</v>
      </c>
      <c r="N449" s="11" t="s">
        <v>218</v>
      </c>
      <c r="O449" s="11" t="s">
        <v>242</v>
      </c>
      <c r="P449" s="19" t="s">
        <v>2964</v>
      </c>
      <c r="Q449" s="11" t="s">
        <v>2971</v>
      </c>
      <c r="R449" s="19" t="s">
        <v>2966</v>
      </c>
      <c r="S449" s="11" t="s">
        <v>223</v>
      </c>
      <c r="T449" s="20" t="s">
        <v>224</v>
      </c>
      <c r="AA449" s="22" t="s">
        <v>363</v>
      </c>
      <c r="AB449" s="43">
        <v>45943.6875</v>
      </c>
      <c r="AC449" s="63">
        <v>45931</v>
      </c>
      <c r="AF449" s="26"/>
      <c r="AG449" s="20">
        <v>0</v>
      </c>
      <c r="AH449" s="22">
        <v>29</v>
      </c>
      <c r="AI449" s="26">
        <v>8</v>
      </c>
      <c r="AN449" s="27">
        <f>IF(COUNT(DV449,ES449,FJ449,GK449,HH449)&gt;0,AVERAGE(DV449,ES449,FJ449,GK449,HH449),"")</f>
        <v>0.25</v>
      </c>
      <c r="AO449" s="28">
        <f>IF((E449&lt;&gt;""),COUNTA(AP449:BW449)+COUNTIF(T449,"No"),"")</f>
        <v>0</v>
      </c>
      <c r="CT449" s="35" t="s">
        <v>323</v>
      </c>
      <c r="EA449" s="35" t="s">
        <v>232</v>
      </c>
      <c r="EJ449" s="20"/>
      <c r="EK449" s="20"/>
      <c r="EL449" s="20"/>
      <c r="EM449" s="20"/>
      <c r="EN449" s="20"/>
      <c r="EO449" s="20"/>
      <c r="EP449" s="20"/>
      <c r="EQ449" s="20"/>
      <c r="ER449" s="20"/>
      <c r="ES449" s="34" t="str">
        <f>IF(EI449&lt;&gt;"",((EJ449*0.125)+((EK449+EL449+EM449+EN449+EO449)*0.25)+((EP449+EQ449+ER449)*1))/EI449,"")</f>
        <v/>
      </c>
      <c r="ET449" s="35">
        <v>45636</v>
      </c>
      <c r="EU449" s="20" t="s">
        <v>248</v>
      </c>
      <c r="EV449" s="20" t="s">
        <v>234</v>
      </c>
      <c r="EW449" s="20">
        <v>8</v>
      </c>
      <c r="EX449" s="20">
        <v>1</v>
      </c>
      <c r="EY449" s="20">
        <v>1</v>
      </c>
      <c r="EZ449" s="20">
        <v>8</v>
      </c>
      <c r="FA449" s="20">
        <v>0</v>
      </c>
      <c r="FB449" s="20">
        <v>0</v>
      </c>
      <c r="FC449" s="20">
        <v>0</v>
      </c>
      <c r="FD449" s="20">
        <v>0</v>
      </c>
      <c r="FE449" s="20">
        <v>0</v>
      </c>
      <c r="FF449" s="20">
        <v>0</v>
      </c>
      <c r="FG449" s="20">
        <v>0</v>
      </c>
      <c r="FH449" s="20">
        <v>1</v>
      </c>
      <c r="FI449" s="20">
        <v>1</v>
      </c>
      <c r="FJ449" s="46">
        <f>IF(EZ449&lt;&gt;"",((FA449*0.125)+((FB449+FC449+FD449+FE449+FF449)*0.25)+((FG449+FH449+FI449)*1))/EZ449,"")</f>
        <v>0.25</v>
      </c>
      <c r="FK449" s="39">
        <v>31.567844999999998</v>
      </c>
      <c r="FL449" s="39">
        <v>-90.468217999999993</v>
      </c>
      <c r="FM449" s="39">
        <v>31.206019576177866</v>
      </c>
      <c r="FN449" s="39">
        <v>31.929670423822131</v>
      </c>
      <c r="FO449" s="39">
        <v>-90.892885326902217</v>
      </c>
      <c r="FP449" s="39">
        <v>-90.043550673097769</v>
      </c>
      <c r="FQ449" s="39">
        <v>30.844194152355733</v>
      </c>
      <c r="FR449" s="39">
        <v>32.291495847644264</v>
      </c>
      <c r="FS449" s="39">
        <v>-91.317552653804441</v>
      </c>
      <c r="FT449" s="39">
        <v>-89.618883346195545</v>
      </c>
      <c r="FU449" s="35"/>
      <c r="GK449" s="34" t="str">
        <f>IF(GA449&lt;&gt;"",((GB449*0.125)+((GC449+GD449+GE449+GF449+GG449)*0.25)+((GH449+GI449+GJ449)*1))/GA449,"")</f>
        <v/>
      </c>
      <c r="GP449" s="20" t="s">
        <v>232</v>
      </c>
      <c r="HH449" s="34" t="str">
        <f>IF(GX449&lt;&gt;"",((GY449*0.125)+((GZ449+HA449+HB449+HC449+HD449)*0.25)+((HE449+HF449+HG449)*1))/GX449,"")</f>
        <v/>
      </c>
    </row>
    <row r="450" spans="1:216" ht="15" customHeight="1" x14ac:dyDescent="0.35">
      <c r="A450" s="11" t="s">
        <v>2972</v>
      </c>
      <c r="B450" s="12" t="s">
        <v>2973</v>
      </c>
      <c r="C450" s="40">
        <v>46003</v>
      </c>
      <c r="E450" s="11" t="s">
        <v>214</v>
      </c>
      <c r="F450" s="19" t="s">
        <v>2064</v>
      </c>
      <c r="G450" s="19" t="s">
        <v>2065</v>
      </c>
      <c r="H450" s="11" t="s">
        <v>1423</v>
      </c>
      <c r="I450" s="42">
        <v>39702</v>
      </c>
      <c r="J450" s="17">
        <v>22661</v>
      </c>
      <c r="K450" s="18">
        <f ca="1">IF(A450&lt;&gt;"",RANDBETWEEN(1,2000)," ")</f>
        <v>345</v>
      </c>
      <c r="L450" s="17" cm="1">
        <f t="array" ref="L450">IF(A450&lt;&gt;"",SUMPRODUCT(($E$2:$E$1303="Active") * (FK450 &gt;= $FM$2:$FM$1303) * (FK450 &lt;= $FN$2:$FN$1303) * (FL450 &gt;= $FO$2:$FO$1303) * (FL450 &lt;= $FP$2:$FP$1303)),"")</f>
        <v>1</v>
      </c>
      <c r="M450" s="17" cm="1">
        <f t="array" ref="M450">IF(A450&lt;&gt;"",SUMPRODUCT(($E$2:$E$1303="Active") * (FK450 &gt;= $FQ$2:$FQ$1303) * (FK450 &lt;= $FR$2:$FR$1303) * (FL450 &gt;= $FS$2:$FS$1303) * (FL450 &lt;= $FT$2:$FT$1303)),"")</f>
        <v>1</v>
      </c>
      <c r="N450" s="11" t="s">
        <v>218</v>
      </c>
      <c r="O450" s="14" t="s">
        <v>219</v>
      </c>
      <c r="P450" s="19" t="s">
        <v>2974</v>
      </c>
      <c r="Q450" s="11" t="s">
        <v>2975</v>
      </c>
      <c r="R450" s="51" t="s">
        <v>2976</v>
      </c>
      <c r="S450" s="11" t="s">
        <v>224</v>
      </c>
      <c r="T450" s="20" t="s">
        <v>224</v>
      </c>
      <c r="AA450" s="48">
        <v>2028</v>
      </c>
      <c r="AB450" s="23">
        <v>46022.40625</v>
      </c>
      <c r="AC450" s="24">
        <v>46023</v>
      </c>
      <c r="AI450" s="26">
        <v>9</v>
      </c>
      <c r="AN450" s="27" t="str">
        <f>IF(COUNT(DV450,ES450,FJ450,GK450,HH450)&gt;0,AVERAGE(DV450,ES450,FJ450,GK450,HH450),"")</f>
        <v/>
      </c>
      <c r="AO450" s="28">
        <f>IF((E450&lt;&gt;""),COUNTA(AP450:BW450)+COUNTIF(T450,"No"),"")</f>
        <v>0</v>
      </c>
      <c r="FK450" s="39">
        <v>33.432478000000003</v>
      </c>
      <c r="FL450" s="39">
        <v>-88.357223000000005</v>
      </c>
      <c r="FM450" s="39">
        <v>33.070652576177871</v>
      </c>
      <c r="FN450" s="39">
        <v>33.794303423822136</v>
      </c>
      <c r="FO450" s="39">
        <v>-88.790787948819286</v>
      </c>
      <c r="FP450" s="39">
        <v>-87.923658051180723</v>
      </c>
      <c r="FQ450" s="39">
        <v>32.708827152355738</v>
      </c>
      <c r="FR450" s="39">
        <v>34.156128847644268</v>
      </c>
      <c r="FS450" s="39">
        <v>-89.224352897638553</v>
      </c>
      <c r="FT450" s="39">
        <v>-87.490093102361456</v>
      </c>
      <c r="GL450" s="40">
        <v>45972</v>
      </c>
      <c r="GM450" s="40">
        <v>46006</v>
      </c>
      <c r="GN450" s="56" t="s">
        <v>237</v>
      </c>
      <c r="GO450" s="35">
        <v>46006</v>
      </c>
      <c r="GP450" s="20" t="s">
        <v>232</v>
      </c>
      <c r="GQ450" s="35">
        <v>46038</v>
      </c>
      <c r="HH450" s="41" t="str">
        <f>IF(GX450&lt;&gt;"",((GY450*0.125)+((GZ450+HA450+HB450+HC450+HD450)*0.25)+((HE450+HF450+HG450)*1))/GX450,"")</f>
        <v/>
      </c>
    </row>
    <row r="451" spans="1:216" ht="15" customHeight="1" x14ac:dyDescent="0.35">
      <c r="A451" s="11" t="s">
        <v>2977</v>
      </c>
      <c r="B451" s="12" t="s">
        <v>2978</v>
      </c>
      <c r="C451" s="40">
        <v>45770</v>
      </c>
      <c r="E451" s="11" t="s">
        <v>214</v>
      </c>
      <c r="F451" s="19" t="s">
        <v>2979</v>
      </c>
      <c r="G451" s="19" t="s">
        <v>2937</v>
      </c>
      <c r="H451" s="11" t="s">
        <v>1423</v>
      </c>
      <c r="I451" s="42">
        <v>39213</v>
      </c>
      <c r="J451" s="17">
        <v>19507</v>
      </c>
      <c r="K451" s="18">
        <f ca="1">IF(A451&lt;&gt;"",RANDBETWEEN(1,2000)," ")</f>
        <v>1818</v>
      </c>
      <c r="L451" s="17" cm="1">
        <f t="array" ref="L451">IF(A451&lt;&gt;"",SUMPRODUCT(($E$2:$E$1303="Active") * (FK451 &gt;= $FM$2:$FM$1303) * (FK451 &lt;= $FN$2:$FN$1303) * (FL451 &gt;= $FO$2:$FO$1303) * (FL451 &lt;= $FP$2:$FP$1303)),"")</f>
        <v>2</v>
      </c>
      <c r="M451" s="17" cm="1">
        <f t="array" ref="M451">IF(A451&lt;&gt;"",SUMPRODUCT(($E$2:$E$1303="Active") * (FK451 &gt;= $FQ$2:$FQ$1303) * (FK451 &lt;= $FR$2:$FR$1303) * (FL451 &gt;= $FS$2:$FS$1303) * (FL451 &lt;= $FT$2:$FT$1303)),"")</f>
        <v>2</v>
      </c>
      <c r="N451" s="11" t="s">
        <v>218</v>
      </c>
      <c r="O451" s="11" t="s">
        <v>219</v>
      </c>
      <c r="P451" s="19" t="s">
        <v>1424</v>
      </c>
      <c r="Q451" s="11" t="s">
        <v>2980</v>
      </c>
      <c r="R451" s="19" t="s">
        <v>2981</v>
      </c>
      <c r="S451" s="11" t="s">
        <v>224</v>
      </c>
      <c r="T451" s="20" t="s">
        <v>224</v>
      </c>
      <c r="AA451" s="48" t="s">
        <v>274</v>
      </c>
      <c r="AB451" s="23">
        <v>45995.520833333336</v>
      </c>
      <c r="AC451" s="63">
        <v>45931</v>
      </c>
      <c r="AI451" s="26">
        <v>24</v>
      </c>
      <c r="AN451" s="27" t="str">
        <f>IF(COUNT(DV451,ES451,FJ451,GK451,HH451)&gt;0,AVERAGE(DV451,ES451,FJ451,GK451,HH451),"")</f>
        <v/>
      </c>
      <c r="AO451" s="28">
        <f>IF((E451&lt;&gt;""),COUNTA(AP451:BW451)+COUNTIF(T451,"No"),"")</f>
        <v>0</v>
      </c>
      <c r="FK451" s="39">
        <v>32.407477999999998</v>
      </c>
      <c r="FL451" s="39">
        <v>-90.216691999999995</v>
      </c>
      <c r="FM451" s="39">
        <v>32.045652576177901</v>
      </c>
      <c r="FN451" s="39">
        <v>32.769303423822102</v>
      </c>
      <c r="FO451" s="39">
        <v>-90.645264107660495</v>
      </c>
      <c r="FP451" s="39">
        <v>-89.788119892339495</v>
      </c>
      <c r="FQ451" s="39">
        <v>31.6838271523557</v>
      </c>
      <c r="FR451" s="39">
        <v>33.131128847644298</v>
      </c>
      <c r="FS451" s="39">
        <v>-91.073836215320895</v>
      </c>
      <c r="FT451" s="39">
        <v>-89.359547784679094</v>
      </c>
      <c r="GK451" s="34" t="str">
        <f>IF(GA451&lt;&gt;"",((GB451*0.125)+((GC451+GD451+GE451+GF451+GG451)*0.25)+((GH451+GI451+GJ451)*1))/GA451,"")</f>
        <v/>
      </c>
      <c r="GP451" s="20" t="s">
        <v>232</v>
      </c>
      <c r="HH451" s="34" t="str">
        <f>IF(GX451&lt;&gt;"",((GY451*0.125)+((GZ451+HA451+HB451+HC451+HD451)*0.25)+((HE451+HF451+HG451)*1))/GX451,"")</f>
        <v/>
      </c>
    </row>
    <row r="452" spans="1:216" ht="15" customHeight="1" x14ac:dyDescent="0.35">
      <c r="A452" s="11" t="s">
        <v>2982</v>
      </c>
      <c r="B452" s="12" t="s">
        <v>2983</v>
      </c>
      <c r="C452" s="40">
        <v>46115</v>
      </c>
      <c r="E452" s="11" t="s">
        <v>214</v>
      </c>
      <c r="F452" s="19" t="s">
        <v>2984</v>
      </c>
      <c r="G452" s="19" t="s">
        <v>2985</v>
      </c>
      <c r="H452" s="11" t="s">
        <v>1423</v>
      </c>
      <c r="I452" s="42">
        <v>39429</v>
      </c>
      <c r="K452" s="18">
        <f ca="1">IF(A452&lt;&gt;"",RANDBETWEEN(1,2000)," ")</f>
        <v>774</v>
      </c>
      <c r="L452" s="17" cm="1">
        <f t="array" ref="L452">IF(A452&lt;&gt;"",SUMPRODUCT(($E$2:$E$1303="Active") * (FK452 &gt;= $FM$2:$FM$1303) * (FK452 &lt;= $FN$2:$FN$1303) * (FL452 &gt;= $FO$2:$FO$1303) * (FL452 &lt;= $FP$2:$FP$1303)),"")</f>
        <v>1</v>
      </c>
      <c r="M452" s="17" cm="1">
        <f t="array" ref="M452">IF(A452&lt;&gt;"",SUMPRODUCT(($E$2:$E$1303="Active") * (FK452 &gt;= $FQ$2:$FQ$1303) * (FK452 &lt;= $FR$2:$FR$1303) * (FL452 &gt;= $FS$2:$FS$1303) * (FL452 &lt;= $FT$2:$FT$1303)),"")</f>
        <v>3</v>
      </c>
      <c r="N452" s="11" t="s">
        <v>218</v>
      </c>
      <c r="O452" s="11" t="s">
        <v>219</v>
      </c>
      <c r="P452" s="19" t="s">
        <v>2986</v>
      </c>
      <c r="Q452" s="11" t="s">
        <v>2987</v>
      </c>
      <c r="R452" s="19" t="s">
        <v>2988</v>
      </c>
      <c r="S452" s="11" t="s">
        <v>224</v>
      </c>
      <c r="T452" s="20" t="s">
        <v>224</v>
      </c>
      <c r="AA452" s="22">
        <v>2028</v>
      </c>
      <c r="AN452" s="27" t="str">
        <f>IF(COUNT(DV452,ES452,FJ452,GK452,HH452)&gt;0,AVERAGE(DV452,ES452,FJ452,GK452,HH452),"")</f>
        <v/>
      </c>
      <c r="AO452" s="28">
        <f>IF((E452&lt;&gt;""),COUNTA(AP452:BW452)+COUNTIF(T452,"No"),"")</f>
        <v>0</v>
      </c>
      <c r="FK452" s="54">
        <v>31.216750999999999</v>
      </c>
      <c r="FL452" s="54">
        <v>-89.810935999999998</v>
      </c>
      <c r="FM452" s="54">
        <v>30.854925576177902</v>
      </c>
      <c r="FN452" s="54">
        <v>31.578576423822099</v>
      </c>
      <c r="FO452" s="54">
        <v>-90.234018342979994</v>
      </c>
      <c r="FP452" s="54">
        <v>-89.387853657020003</v>
      </c>
      <c r="FQ452" s="54">
        <v>30.493100152355701</v>
      </c>
      <c r="FR452" s="54">
        <v>31.940401847644299</v>
      </c>
      <c r="FS452" s="54">
        <v>-90.657100685960003</v>
      </c>
      <c r="FT452" s="54">
        <v>-88.964771314039993</v>
      </c>
      <c r="GP452" s="20" t="s">
        <v>232</v>
      </c>
    </row>
    <row r="453" spans="1:216" ht="15" customHeight="1" x14ac:dyDescent="0.35">
      <c r="A453" s="14" t="s">
        <v>2989</v>
      </c>
      <c r="B453" s="12" t="s">
        <v>2990</v>
      </c>
      <c r="C453" s="13">
        <v>43009</v>
      </c>
      <c r="D453" s="13"/>
      <c r="E453" s="14" t="s">
        <v>214</v>
      </c>
      <c r="F453" s="15" t="s">
        <v>2991</v>
      </c>
      <c r="G453" s="15" t="s">
        <v>2992</v>
      </c>
      <c r="H453" s="14" t="s">
        <v>2993</v>
      </c>
      <c r="I453" s="16">
        <v>59404</v>
      </c>
      <c r="J453" s="17">
        <v>28131</v>
      </c>
      <c r="K453" s="18">
        <f ca="1">IF(A453&lt;&gt;"",RANDBETWEEN(1,2000)," ")</f>
        <v>1631</v>
      </c>
      <c r="L453" s="17" cm="1">
        <f t="array" ref="L453">IF(A453&lt;&gt;"",SUMPRODUCT(($E$2:$E$1303="Active") * (FK453 &gt;= $FM$2:$FM$1303) * (FK453 &lt;= $FN$2:$FN$1303) * (FL453 &gt;= $FO$2:$FO$1303) * (FL453 &lt;= $FP$2:$FP$1303)),"")</f>
        <v>1</v>
      </c>
      <c r="M453" s="17" cm="1">
        <f t="array" ref="M453">IF(A453&lt;&gt;"",SUMPRODUCT(($E$2:$E$1303="Active") * (FK453 &gt;= $FQ$2:$FQ$1303) * (FK453 &lt;= $FR$2:$FR$1303) * (FL453 &gt;= $FS$2:$FS$1303) * (FL453 &lt;= $FT$2:$FT$1303)),"")</f>
        <v>1</v>
      </c>
      <c r="N453" s="14" t="s">
        <v>287</v>
      </c>
      <c r="O453" s="14" t="s">
        <v>219</v>
      </c>
      <c r="P453" s="15" t="s">
        <v>2994</v>
      </c>
      <c r="Q453" s="14" t="s">
        <v>2995</v>
      </c>
      <c r="R453" s="15" t="s">
        <v>2996</v>
      </c>
      <c r="S453" s="14" t="s">
        <v>224</v>
      </c>
      <c r="T453" s="20" t="s">
        <v>224</v>
      </c>
      <c r="U453" s="21"/>
      <c r="V453" s="22" t="s">
        <v>224</v>
      </c>
      <c r="W453" s="22"/>
      <c r="X453" s="22"/>
      <c r="Y453" s="22" t="s">
        <v>224</v>
      </c>
      <c r="Z453" s="22"/>
      <c r="AB453" s="43">
        <v>46022.479166666664</v>
      </c>
      <c r="AC453" s="63">
        <v>45931</v>
      </c>
      <c r="AD453" s="25">
        <v>76</v>
      </c>
      <c r="AE453" s="25">
        <v>131</v>
      </c>
      <c r="AF453" s="26">
        <v>127</v>
      </c>
      <c r="AG453" s="20">
        <v>188</v>
      </c>
      <c r="AH453" s="22">
        <v>256</v>
      </c>
      <c r="AI453" s="26">
        <v>180</v>
      </c>
      <c r="AN453" s="27">
        <f>IF(COUNT(DV453,ES453,FJ453,GK453,HH453)&gt;0,AVERAGE(DV453,ES453,FJ453,GK453,HH453),"")</f>
        <v>0.08</v>
      </c>
      <c r="AO453" s="28">
        <f>IF((E453&lt;&gt;""),COUNTA(AP453:BW453)+COUNTIF(T453,"No"),"")</f>
        <v>0</v>
      </c>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29"/>
      <c r="BR453" s="29"/>
      <c r="BS453" s="29"/>
      <c r="BT453" s="29"/>
      <c r="BU453" s="29"/>
      <c r="BV453" s="29"/>
      <c r="BW453" s="29"/>
      <c r="BX453" s="30">
        <v>44053</v>
      </c>
      <c r="BY453" s="30">
        <v>44061</v>
      </c>
      <c r="BZ453" s="14" t="s">
        <v>226</v>
      </c>
      <c r="CA453" s="30">
        <v>44062</v>
      </c>
      <c r="CB453" s="14" t="s">
        <v>227</v>
      </c>
      <c r="CC453" s="31">
        <v>44034</v>
      </c>
      <c r="CD453" s="32" t="s">
        <v>248</v>
      </c>
      <c r="CE453" s="33" t="s">
        <v>282</v>
      </c>
      <c r="CF453" s="33" t="s">
        <v>247</v>
      </c>
      <c r="CG453" s="29">
        <v>63</v>
      </c>
      <c r="CH453" s="29">
        <v>2</v>
      </c>
      <c r="CI453" s="29">
        <v>2</v>
      </c>
      <c r="CJ453" s="29">
        <v>6</v>
      </c>
      <c r="CK453" s="29">
        <v>0</v>
      </c>
      <c r="CL453" s="29">
        <v>0</v>
      </c>
      <c r="CM453" s="29">
        <v>0</v>
      </c>
      <c r="CN453" s="34">
        <f>IF(CJ453&gt;0,((CK453*0.125)+(CL453*0.25)+(CM453*1))/CJ453,"")</f>
        <v>0</v>
      </c>
      <c r="CO453" s="35">
        <v>44662</v>
      </c>
      <c r="CP453" s="35">
        <v>44683</v>
      </c>
      <c r="CQ453" s="20" t="s">
        <v>237</v>
      </c>
      <c r="CR453" s="35">
        <v>44683</v>
      </c>
      <c r="CS453" s="20" t="s">
        <v>232</v>
      </c>
      <c r="CT453" s="35">
        <v>44687</v>
      </c>
      <c r="CU453" s="35">
        <v>44481</v>
      </c>
      <c r="CV453" s="20" t="s">
        <v>228</v>
      </c>
      <c r="CW453" s="20" t="s">
        <v>233</v>
      </c>
      <c r="CX453" s="11" t="s">
        <v>234</v>
      </c>
      <c r="CY453" s="20">
        <v>69</v>
      </c>
      <c r="CZ453" s="36">
        <v>1</v>
      </c>
      <c r="DA453" s="36">
        <v>1</v>
      </c>
      <c r="DB453" s="36">
        <v>5</v>
      </c>
      <c r="DC453" s="36">
        <v>0</v>
      </c>
      <c r="DD453" s="36">
        <v>0</v>
      </c>
      <c r="DE453" s="36">
        <v>0</v>
      </c>
      <c r="DF453" s="36">
        <v>0</v>
      </c>
      <c r="DG453" s="36">
        <v>0</v>
      </c>
      <c r="DH453" s="37">
        <f>IF(DB453&gt;0,((DC453*0.125)+(DD453*0.25)+(DE453*0.25)+(DF453*1)+(DG453*1))/DB453,"")</f>
        <v>0</v>
      </c>
      <c r="DI453" s="35">
        <v>44896</v>
      </c>
      <c r="DJ453" s="20" t="s">
        <v>228</v>
      </c>
      <c r="DK453" s="20" t="s">
        <v>235</v>
      </c>
      <c r="DL453" s="20" t="s">
        <v>234</v>
      </c>
      <c r="DM453" s="20">
        <v>72</v>
      </c>
      <c r="DN453" s="20">
        <v>2</v>
      </c>
      <c r="DO453" s="20">
        <v>2</v>
      </c>
      <c r="DP453" s="20">
        <v>10</v>
      </c>
      <c r="DQ453" s="20">
        <v>0</v>
      </c>
      <c r="DR453" s="20">
        <v>0</v>
      </c>
      <c r="DS453" s="20">
        <v>0</v>
      </c>
      <c r="DT453" s="20">
        <v>1</v>
      </c>
      <c r="DU453" s="20">
        <v>1</v>
      </c>
      <c r="DV453" s="37" cm="1">
        <f t="array" ref="DV453">IF(AND(DI453:DP453&lt;&gt;""),((DQ453*0.125)+(DR453*0.25)+(DS453*0.25)+(DT453*1)+(DU453*1))/DP453,"")</f>
        <v>0.2</v>
      </c>
      <c r="DW453" s="35">
        <v>45379</v>
      </c>
      <c r="DX453" s="35">
        <v>45400</v>
      </c>
      <c r="DY453" s="20" t="s">
        <v>237</v>
      </c>
      <c r="DZ453" s="35">
        <v>45400</v>
      </c>
      <c r="EA453" s="35" t="s">
        <v>232</v>
      </c>
      <c r="EB453" s="38">
        <v>45401</v>
      </c>
      <c r="EC453" s="35">
        <v>45237</v>
      </c>
      <c r="ED453" s="20" t="s">
        <v>248</v>
      </c>
      <c r="EE453" s="20" t="s">
        <v>247</v>
      </c>
      <c r="EF453" s="20">
        <v>55</v>
      </c>
      <c r="EG453" s="20">
        <v>2</v>
      </c>
      <c r="EH453" s="20">
        <v>2</v>
      </c>
      <c r="EI453" s="20">
        <v>10</v>
      </c>
      <c r="EJ453" s="20">
        <v>0</v>
      </c>
      <c r="EK453" s="20">
        <v>0</v>
      </c>
      <c r="EL453" s="20">
        <v>0</v>
      </c>
      <c r="EM453" s="20">
        <v>0</v>
      </c>
      <c r="EN453" s="20">
        <v>0</v>
      </c>
      <c r="EO453" s="20">
        <v>0</v>
      </c>
      <c r="EP453" s="20">
        <v>0</v>
      </c>
      <c r="EQ453" s="20">
        <v>0</v>
      </c>
      <c r="ER453" s="20">
        <v>0</v>
      </c>
      <c r="ES453" s="34">
        <f>IF(EI453&lt;&gt;"",((EJ453*0.125)+((EK453+EL453+EM453+EN453+EO453)*0.25)+((EP453+EQ453+ER453)*1))/EI453,"")</f>
        <v>0</v>
      </c>
      <c r="ET453" s="35">
        <v>45594</v>
      </c>
      <c r="EU453" s="20" t="s">
        <v>248</v>
      </c>
      <c r="EV453" s="20" t="s">
        <v>234</v>
      </c>
      <c r="EW453" s="20">
        <v>129</v>
      </c>
      <c r="EX453" s="20">
        <v>2</v>
      </c>
      <c r="EY453" s="20">
        <v>2</v>
      </c>
      <c r="EZ453" s="20">
        <v>10</v>
      </c>
      <c r="FA453" s="20">
        <v>0</v>
      </c>
      <c r="FB453" s="20">
        <v>0</v>
      </c>
      <c r="FC453" s="20">
        <v>0</v>
      </c>
      <c r="FD453" s="20">
        <v>0</v>
      </c>
      <c r="FE453" s="20">
        <v>0</v>
      </c>
      <c r="FF453" s="20">
        <v>0</v>
      </c>
      <c r="FG453" s="20">
        <v>1</v>
      </c>
      <c r="FH453" s="20">
        <v>1</v>
      </c>
      <c r="FI453" s="20">
        <v>0</v>
      </c>
      <c r="FJ453" s="34">
        <f>IF(EZ453&lt;&gt;"",((FA453*0.125)+((FB453+FC453+FD453+FE453+FF453)*0.25)+((FG453+FH453+FI453)*1))/EZ453,"")</f>
        <v>0.2</v>
      </c>
      <c r="FK453" s="39">
        <v>47.527783999999997</v>
      </c>
      <c r="FL453" s="39">
        <v>-111.356634</v>
      </c>
      <c r="FM453" s="39">
        <v>47.165958576177864</v>
      </c>
      <c r="FN453" s="39">
        <v>47.889609423822129</v>
      </c>
      <c r="FO453" s="39">
        <v>-111.89248700918833</v>
      </c>
      <c r="FP453" s="39">
        <v>-110.82078099081167</v>
      </c>
      <c r="FQ453" s="39">
        <v>46.804133152355732</v>
      </c>
      <c r="FR453" s="39">
        <v>48.251434847644262</v>
      </c>
      <c r="FS453" s="39">
        <v>-112.42834001837666</v>
      </c>
      <c r="FT453" s="39">
        <v>-110.28492798162334</v>
      </c>
      <c r="FU453" s="35">
        <v>45909</v>
      </c>
      <c r="FV453" s="20" t="s">
        <v>248</v>
      </c>
      <c r="FW453" s="20" t="s">
        <v>295</v>
      </c>
      <c r="FX453" s="20">
        <v>94</v>
      </c>
      <c r="FY453" s="20">
        <v>2</v>
      </c>
      <c r="FZ453" s="20">
        <v>2</v>
      </c>
      <c r="GA453" s="20">
        <v>8</v>
      </c>
      <c r="GB453" s="20">
        <v>0</v>
      </c>
      <c r="GC453" s="20">
        <v>0</v>
      </c>
      <c r="GD453" s="20">
        <v>0</v>
      </c>
      <c r="GE453" s="20">
        <v>0</v>
      </c>
      <c r="GF453" s="20">
        <v>0</v>
      </c>
      <c r="GG453" s="20">
        <v>0</v>
      </c>
      <c r="GH453" s="20">
        <v>0</v>
      </c>
      <c r="GI453" s="20">
        <v>0</v>
      </c>
      <c r="GJ453" s="20">
        <v>0</v>
      </c>
      <c r="GK453" s="34">
        <v>0</v>
      </c>
      <c r="GP453" s="20" t="s">
        <v>232</v>
      </c>
      <c r="GR453" s="35">
        <v>46064</v>
      </c>
      <c r="GS453" s="20" t="s">
        <v>248</v>
      </c>
      <c r="GT453" s="20" t="s">
        <v>247</v>
      </c>
      <c r="GU453" s="20">
        <v>57</v>
      </c>
      <c r="GV453" s="20">
        <v>2</v>
      </c>
      <c r="GW453" s="20">
        <v>2</v>
      </c>
      <c r="GX453" s="20">
        <v>5</v>
      </c>
      <c r="GY453" s="20">
        <v>0</v>
      </c>
      <c r="GZ453" s="20">
        <v>0</v>
      </c>
      <c r="HA453" s="20">
        <v>0</v>
      </c>
      <c r="HB453" s="20">
        <v>0</v>
      </c>
      <c r="HC453" s="20">
        <v>0</v>
      </c>
      <c r="HD453" s="20">
        <v>0</v>
      </c>
      <c r="HE453" s="20">
        <v>0</v>
      </c>
      <c r="HF453" s="20">
        <v>0</v>
      </c>
      <c r="HG453" s="20">
        <v>0</v>
      </c>
      <c r="HH453" s="34">
        <f>IF(GX453&lt;&gt;"",((GY453*0.125)+((GZ453+HA453+HB453+HC453+HD453)*0.25)+((HE453+HF453+HG453)*1))/GX453,"")</f>
        <v>0</v>
      </c>
    </row>
    <row r="454" spans="1:216" ht="15" customHeight="1" x14ac:dyDescent="0.35">
      <c r="A454" s="11" t="s">
        <v>2997</v>
      </c>
      <c r="B454" s="12" t="s">
        <v>2998</v>
      </c>
      <c r="C454" s="13">
        <v>43009</v>
      </c>
      <c r="D454" s="13"/>
      <c r="E454" s="14" t="s">
        <v>214</v>
      </c>
      <c r="F454" s="15" t="s">
        <v>2999</v>
      </c>
      <c r="G454" s="15" t="s">
        <v>3000</v>
      </c>
      <c r="H454" s="14" t="s">
        <v>2993</v>
      </c>
      <c r="I454" s="16">
        <v>59102</v>
      </c>
      <c r="J454" s="17">
        <v>48133</v>
      </c>
      <c r="K454" s="18">
        <f ca="1">IF(A454&lt;&gt;"",RANDBETWEEN(1,2000)," ")</f>
        <v>1336</v>
      </c>
      <c r="L454" s="17" cm="1">
        <f t="array" ref="L454">IF(A454&lt;&gt;"",SUMPRODUCT(($E$2:$E$1303="Active") * (FK454 &gt;= $FM$2:$FM$1303) * (FK454 &lt;= $FN$2:$FN$1303) * (FL454 &gt;= $FO$2:$FO$1303) * (FL454 &lt;= $FP$2:$FP$1303)),"")</f>
        <v>1</v>
      </c>
      <c r="M454" s="17" cm="1">
        <f t="array" ref="M454">IF(A454&lt;&gt;"",SUMPRODUCT(($E$2:$E$1303="Active") * (FK454 &gt;= $FQ$2:$FQ$1303) * (FK454 &lt;= $FR$2:$FR$1303) * (FL454 &gt;= $FS$2:$FS$1303) * (FL454 &lt;= $FT$2:$FT$1303)),"")</f>
        <v>1</v>
      </c>
      <c r="N454" s="14" t="s">
        <v>287</v>
      </c>
      <c r="O454" s="14" t="s">
        <v>219</v>
      </c>
      <c r="P454" s="15" t="s">
        <v>3001</v>
      </c>
      <c r="Q454" s="14" t="s">
        <v>3002</v>
      </c>
      <c r="R454" s="15" t="s">
        <v>3003</v>
      </c>
      <c r="S454" s="14" t="s">
        <v>224</v>
      </c>
      <c r="T454" s="20" t="s">
        <v>224</v>
      </c>
      <c r="U454" s="21"/>
      <c r="V454" s="22"/>
      <c r="W454" s="22"/>
      <c r="X454" s="22"/>
      <c r="Y454" s="22"/>
      <c r="Z454" s="22"/>
      <c r="AA454" s="22" t="s">
        <v>542</v>
      </c>
      <c r="AB454" s="43">
        <v>46013.666666666664</v>
      </c>
      <c r="AC454" s="63">
        <v>45931</v>
      </c>
      <c r="AD454" s="25">
        <v>209</v>
      </c>
      <c r="AE454" s="25">
        <v>261</v>
      </c>
      <c r="AF454" s="26">
        <v>280</v>
      </c>
      <c r="AG454" s="20">
        <v>318</v>
      </c>
      <c r="AH454" s="22">
        <v>341</v>
      </c>
      <c r="AI454" s="26">
        <v>373</v>
      </c>
      <c r="AN454" s="27">
        <f>IF(COUNT(DV454,ES454,FJ454,GK454,HH454)&gt;0,AVERAGE(DV454,ES454,FJ454,GK454,HH454),"")</f>
        <v>0</v>
      </c>
      <c r="AO454" s="28">
        <f>IF((E454&lt;&gt;""),COUNTA(AP454:BW454)+COUNTIF(T454,"No"),"")</f>
        <v>0</v>
      </c>
      <c r="AP454" s="29"/>
      <c r="AQ454" s="29"/>
      <c r="AR454" s="29"/>
      <c r="AS454" s="29"/>
      <c r="AT454" s="29"/>
      <c r="AU454" s="29"/>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29"/>
      <c r="BR454" s="29"/>
      <c r="BS454" s="29"/>
      <c r="BT454" s="29"/>
      <c r="BU454" s="29"/>
      <c r="BV454" s="29"/>
      <c r="BW454" s="29"/>
      <c r="BX454" s="30">
        <v>44055</v>
      </c>
      <c r="BY454" s="30">
        <v>44061</v>
      </c>
      <c r="BZ454" s="14" t="s">
        <v>226</v>
      </c>
      <c r="CA454" s="30">
        <v>44062</v>
      </c>
      <c r="CB454" s="14" t="s">
        <v>227</v>
      </c>
      <c r="CC454" s="31">
        <v>43909</v>
      </c>
      <c r="CD454" s="32" t="s">
        <v>364</v>
      </c>
      <c r="CE454" s="33" t="s">
        <v>380</v>
      </c>
      <c r="CF454" s="33" t="s">
        <v>321</v>
      </c>
      <c r="CG454" s="29">
        <v>77</v>
      </c>
      <c r="CH454" s="29">
        <v>2</v>
      </c>
      <c r="CI454" s="29">
        <v>2</v>
      </c>
      <c r="CJ454" s="29">
        <v>10</v>
      </c>
      <c r="CK454" s="29">
        <v>0</v>
      </c>
      <c r="CL454" s="29">
        <v>0</v>
      </c>
      <c r="CM454" s="29">
        <v>1</v>
      </c>
      <c r="CN454" s="34">
        <f>IF(CJ454&gt;0,((CK454*0.125)+(CL454*0.25)+(CM454*1))/CJ454,"")</f>
        <v>0.1</v>
      </c>
      <c r="CO454" s="35">
        <v>44662</v>
      </c>
      <c r="CP454" s="35">
        <v>44681</v>
      </c>
      <c r="CQ454" s="20" t="s">
        <v>237</v>
      </c>
      <c r="CR454" s="35">
        <v>44681</v>
      </c>
      <c r="CS454" s="20" t="s">
        <v>232</v>
      </c>
      <c r="CT454" s="35">
        <v>44694</v>
      </c>
      <c r="CU454" s="35">
        <v>44473</v>
      </c>
      <c r="CV454" s="20" t="s">
        <v>226</v>
      </c>
      <c r="CW454" s="20" t="s">
        <v>233</v>
      </c>
      <c r="CX454" s="11" t="s">
        <v>234</v>
      </c>
      <c r="CY454" s="20">
        <v>128</v>
      </c>
      <c r="CZ454" s="36">
        <v>2</v>
      </c>
      <c r="DA454" s="36">
        <v>2</v>
      </c>
      <c r="DB454" s="36">
        <v>10</v>
      </c>
      <c r="DC454" s="36">
        <v>0</v>
      </c>
      <c r="DD454" s="36">
        <v>0</v>
      </c>
      <c r="DE454" s="36">
        <v>1</v>
      </c>
      <c r="DF454" s="36">
        <v>0</v>
      </c>
      <c r="DG454" s="36">
        <v>0</v>
      </c>
      <c r="DH454" s="37">
        <f>IF(DB454&gt;0,((DC454*0.125)+(DD454*0.25)+(DE454*0.25)+(DF454*1)+(DG454*1))/DB454,"")</f>
        <v>2.5000000000000001E-2</v>
      </c>
      <c r="DI454" s="35">
        <v>44835</v>
      </c>
      <c r="DJ454" s="20" t="s">
        <v>228</v>
      </c>
      <c r="DK454" s="20" t="s">
        <v>235</v>
      </c>
      <c r="DL454" s="20" t="s">
        <v>234</v>
      </c>
      <c r="DM454" s="20">
        <v>137</v>
      </c>
      <c r="DN454" s="20">
        <v>3</v>
      </c>
      <c r="DO454" s="20">
        <v>3</v>
      </c>
      <c r="DP454" s="20">
        <v>11</v>
      </c>
      <c r="DQ454" s="20">
        <v>0</v>
      </c>
      <c r="DR454" s="20">
        <v>0</v>
      </c>
      <c r="DS454" s="20">
        <v>0</v>
      </c>
      <c r="DT454" s="20">
        <v>0</v>
      </c>
      <c r="DU454" s="20">
        <v>0</v>
      </c>
      <c r="DV454" s="37" cm="1">
        <f t="array" ref="DV454">IF(AND(DI454:DP454&lt;&gt;""),((DQ454*0.125)+(DR454*0.25)+(DS454*0.25)+(DT454*1)+(DU454*1))/DP454,"")</f>
        <v>0</v>
      </c>
      <c r="DW454" s="35">
        <v>45379</v>
      </c>
      <c r="DX454" s="35">
        <v>45400</v>
      </c>
      <c r="DY454" s="20" t="s">
        <v>237</v>
      </c>
      <c r="DZ454" s="35">
        <v>45400</v>
      </c>
      <c r="EA454" s="35" t="s">
        <v>232</v>
      </c>
      <c r="EB454" s="38">
        <v>45401</v>
      </c>
      <c r="EC454" s="35">
        <v>45265</v>
      </c>
      <c r="ED454" s="20" t="s">
        <v>228</v>
      </c>
      <c r="EE454" s="20" t="s">
        <v>247</v>
      </c>
      <c r="EF454" s="20">
        <v>143</v>
      </c>
      <c r="EG454" s="20">
        <v>1</v>
      </c>
      <c r="EH454" s="20">
        <v>1</v>
      </c>
      <c r="EI454" s="20">
        <v>5</v>
      </c>
      <c r="EJ454" s="20">
        <v>0</v>
      </c>
      <c r="EK454" s="20">
        <v>0</v>
      </c>
      <c r="EL454" s="20">
        <v>0</v>
      </c>
      <c r="EM454" s="20">
        <v>0</v>
      </c>
      <c r="EN454" s="20">
        <v>0</v>
      </c>
      <c r="EO454" s="20">
        <v>0</v>
      </c>
      <c r="EP454" s="20">
        <v>0</v>
      </c>
      <c r="EQ454" s="20">
        <v>0</v>
      </c>
      <c r="ER454" s="20">
        <v>0</v>
      </c>
      <c r="ES454" s="34">
        <f>IF(EI454&lt;&gt;"",((EJ454*0.125)+((EK454+EL454+EM454+EN454+EO454)*0.25)+((EP454+EQ454+ER454)*1))/EI454,"")</f>
        <v>0</v>
      </c>
      <c r="ET454" s="35">
        <v>45604</v>
      </c>
      <c r="EU454" s="20" t="s">
        <v>248</v>
      </c>
      <c r="EV454" s="20" t="s">
        <v>234</v>
      </c>
      <c r="EW454" s="20">
        <v>143</v>
      </c>
      <c r="EX454" s="20">
        <v>2</v>
      </c>
      <c r="EY454" s="20">
        <v>2</v>
      </c>
      <c r="EZ454" s="20">
        <v>15</v>
      </c>
      <c r="FA454" s="20">
        <v>0</v>
      </c>
      <c r="FB454" s="20">
        <v>0</v>
      </c>
      <c r="FC454" s="20">
        <v>0</v>
      </c>
      <c r="FD454" s="20">
        <v>0</v>
      </c>
      <c r="FE454" s="20">
        <v>0</v>
      </c>
      <c r="FF454" s="20">
        <v>0</v>
      </c>
      <c r="FG454" s="20">
        <v>0</v>
      </c>
      <c r="FH454" s="20">
        <v>0</v>
      </c>
      <c r="FI454" s="20">
        <v>0</v>
      </c>
      <c r="FJ454" s="34">
        <f>IF(EZ454&lt;&gt;"",((FA454*0.125)+((FB454+FC454+FD454+FE454+FF454)*0.25)+((FG454+FH454+FI454)*1))/EZ454,"")</f>
        <v>0</v>
      </c>
      <c r="FK454" s="39">
        <v>45.765853</v>
      </c>
      <c r="FL454" s="39">
        <v>-108.577164</v>
      </c>
      <c r="FM454" s="39">
        <v>45.404027576177867</v>
      </c>
      <c r="FN454" s="39">
        <v>46.127678423822132</v>
      </c>
      <c r="FO454" s="39">
        <v>-109.09584153425466</v>
      </c>
      <c r="FP454" s="39">
        <v>-108.05848646574533</v>
      </c>
      <c r="FQ454" s="39">
        <v>45.042202152355735</v>
      </c>
      <c r="FR454" s="39">
        <v>46.489503847644265</v>
      </c>
      <c r="FS454" s="39">
        <v>-109.61451906850932</v>
      </c>
      <c r="FT454" s="39">
        <v>-107.53980893149067</v>
      </c>
      <c r="FU454" s="35">
        <v>45761</v>
      </c>
      <c r="FV454" s="20" t="s">
        <v>248</v>
      </c>
      <c r="FW454" s="20" t="s">
        <v>258</v>
      </c>
      <c r="FX454" s="20">
        <v>192</v>
      </c>
      <c r="FY454" s="20">
        <v>16</v>
      </c>
      <c r="FZ454" s="20">
        <v>1</v>
      </c>
      <c r="GA454" s="20">
        <v>1</v>
      </c>
      <c r="GB454" s="20">
        <v>0</v>
      </c>
      <c r="GC454" s="20">
        <v>0</v>
      </c>
      <c r="GD454" s="20">
        <v>0</v>
      </c>
      <c r="GE454" s="20">
        <v>0</v>
      </c>
      <c r="GF454" s="20">
        <v>0</v>
      </c>
      <c r="GG454" s="20">
        <v>0</v>
      </c>
      <c r="GH454" s="20">
        <v>0</v>
      </c>
      <c r="GI454" s="20">
        <v>0</v>
      </c>
      <c r="GJ454" s="20">
        <v>0</v>
      </c>
      <c r="GK454" s="34">
        <f>IF(GA454&lt;&gt;"",((GB454*0.125)+((GC454+GD454+GE454+GF454+GG454)*0.25)+((GH454+GI454+GJ454)*1))/GA454,"")</f>
        <v>0</v>
      </c>
      <c r="GP454" s="20" t="s">
        <v>232</v>
      </c>
      <c r="HH454" s="34" t="str">
        <f>IF(GX454&lt;&gt;"",((GY454*0.125)+((GZ454+HA454+HB454+HC454+HD454)*0.25)+((HE454+HF454+HG454)*1))/GX454,"")</f>
        <v/>
      </c>
    </row>
    <row r="455" spans="1:216" ht="15" customHeight="1" x14ac:dyDescent="0.35">
      <c r="A455" s="11" t="s">
        <v>3004</v>
      </c>
      <c r="B455" s="12" t="s">
        <v>3005</v>
      </c>
      <c r="C455" s="13">
        <v>43009</v>
      </c>
      <c r="D455" s="13"/>
      <c r="E455" s="14" t="s">
        <v>214</v>
      </c>
      <c r="F455" s="15" t="s">
        <v>3006</v>
      </c>
      <c r="G455" s="15" t="s">
        <v>3007</v>
      </c>
      <c r="H455" s="14" t="s">
        <v>2993</v>
      </c>
      <c r="I455" s="16">
        <v>59808</v>
      </c>
      <c r="J455" s="17">
        <v>21546</v>
      </c>
      <c r="K455" s="18">
        <f ca="1">IF(A455&lt;&gt;"",RANDBETWEEN(1,2000)," ")</f>
        <v>435</v>
      </c>
      <c r="L455" s="17" cm="1">
        <f t="array" ref="L455">IF(A455&lt;&gt;"",SUMPRODUCT(($E$2:$E$1303="Active") * (FK455 &gt;= $FM$2:$FM$1303) * (FK455 &lt;= $FN$2:$FN$1303) * (FL455 &gt;= $FO$2:$FO$1303) * (FL455 &lt;= $FP$2:$FP$1303)),"")</f>
        <v>1</v>
      </c>
      <c r="M455" s="17" cm="1">
        <f t="array" ref="M455">IF(A455&lt;&gt;"",SUMPRODUCT(($E$2:$E$1303="Active") * (FK455 &gt;= $FQ$2:$FQ$1303) * (FK455 &lt;= $FR$2:$FR$1303) * (FL455 &gt;= $FS$2:$FS$1303) * (FL455 &lt;= $FT$2:$FT$1303)),"")</f>
        <v>1</v>
      </c>
      <c r="N455" s="14" t="s">
        <v>287</v>
      </c>
      <c r="O455" s="14" t="s">
        <v>219</v>
      </c>
      <c r="P455" s="15" t="s">
        <v>3008</v>
      </c>
      <c r="Q455" s="14" t="s">
        <v>3009</v>
      </c>
      <c r="R455" s="72" t="s">
        <v>3010</v>
      </c>
      <c r="S455" s="14" t="s">
        <v>224</v>
      </c>
      <c r="T455" s="20" t="s">
        <v>224</v>
      </c>
      <c r="U455" s="21"/>
      <c r="V455" s="22"/>
      <c r="W455" s="22"/>
      <c r="X455" s="22"/>
      <c r="Y455" s="22"/>
      <c r="Z455" s="22"/>
      <c r="AB455" s="43">
        <v>46022.541666666664</v>
      </c>
      <c r="AC455" s="63">
        <v>45931</v>
      </c>
      <c r="AD455" s="25">
        <v>108</v>
      </c>
      <c r="AE455" s="25">
        <v>189</v>
      </c>
      <c r="AF455" s="26">
        <v>140</v>
      </c>
      <c r="AG455" s="20">
        <v>211</v>
      </c>
      <c r="AH455" s="22">
        <v>214</v>
      </c>
      <c r="AI455" s="26">
        <v>186</v>
      </c>
      <c r="AN455" s="27">
        <f>IF(COUNT(DV455,ES455,FJ455,GK455,HH455)&gt;0,AVERAGE(DV455,ES455,FJ455,GK455,HH455),"")</f>
        <v>7.8125E-2</v>
      </c>
      <c r="AO455" s="28">
        <f>IF((E455&lt;&gt;""),COUNTA(AP455:BW455)+COUNTIF(T455,"No"),"")</f>
        <v>0</v>
      </c>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29"/>
      <c r="BR455" s="29"/>
      <c r="BS455" s="29"/>
      <c r="BT455" s="29"/>
      <c r="BU455" s="29"/>
      <c r="BV455" s="29"/>
      <c r="BW455" s="29"/>
      <c r="BX455" s="30">
        <v>44116</v>
      </c>
      <c r="BY455" s="30">
        <v>44123</v>
      </c>
      <c r="BZ455" s="14" t="s">
        <v>226</v>
      </c>
      <c r="CA455" s="30">
        <v>44131</v>
      </c>
      <c r="CB455" s="14" t="s">
        <v>227</v>
      </c>
      <c r="CC455" s="31">
        <v>44063</v>
      </c>
      <c r="CD455" s="32" t="s">
        <v>228</v>
      </c>
      <c r="CE455" s="33" t="s">
        <v>425</v>
      </c>
      <c r="CF455" s="33" t="s">
        <v>325</v>
      </c>
      <c r="CG455" s="29">
        <v>83</v>
      </c>
      <c r="CH455" s="29">
        <v>1</v>
      </c>
      <c r="CI455" s="29">
        <v>1</v>
      </c>
      <c r="CJ455" s="29">
        <v>5</v>
      </c>
      <c r="CK455" s="29">
        <v>0</v>
      </c>
      <c r="CL455" s="29">
        <v>0</v>
      </c>
      <c r="CM455" s="29">
        <v>0</v>
      </c>
      <c r="CN455" s="34">
        <f>IF(CJ455&gt;0,((CK455*0.125)+(CL455*0.25)+(CM455*1))/CJ455,"")</f>
        <v>0</v>
      </c>
      <c r="CO455" s="35">
        <v>44663</v>
      </c>
      <c r="CP455" s="35">
        <v>44707</v>
      </c>
      <c r="CQ455" s="20" t="s">
        <v>237</v>
      </c>
      <c r="CR455" s="35">
        <v>44707</v>
      </c>
      <c r="CS455" s="20" t="s">
        <v>232</v>
      </c>
      <c r="CT455" s="35">
        <v>44713</v>
      </c>
      <c r="CU455" s="35">
        <v>44539</v>
      </c>
      <c r="CV455" s="11" t="s">
        <v>228</v>
      </c>
      <c r="CW455" s="20" t="s">
        <v>233</v>
      </c>
      <c r="CX455" s="11" t="s">
        <v>234</v>
      </c>
      <c r="CY455" s="20">
        <v>104</v>
      </c>
      <c r="CZ455" s="36">
        <v>1</v>
      </c>
      <c r="DA455" s="36">
        <v>1</v>
      </c>
      <c r="DB455" s="36">
        <v>5</v>
      </c>
      <c r="DC455" s="36">
        <v>0</v>
      </c>
      <c r="DD455" s="36">
        <v>0</v>
      </c>
      <c r="DE455" s="36">
        <v>0</v>
      </c>
      <c r="DF455" s="36">
        <v>0</v>
      </c>
      <c r="DG455" s="36">
        <v>2</v>
      </c>
      <c r="DH455" s="46">
        <f>IF(DB455&gt;0,((DC455*0.125)+(DD455*0.25)+(DE455*0.25)+(DF455*1)+(DG455*1))/DB455,"")</f>
        <v>0.4</v>
      </c>
      <c r="DI455" s="35">
        <v>44743</v>
      </c>
      <c r="DJ455" s="20" t="s">
        <v>228</v>
      </c>
      <c r="DK455" s="20" t="s">
        <v>235</v>
      </c>
      <c r="DL455" s="20" t="s">
        <v>234</v>
      </c>
      <c r="DM455" s="20">
        <v>58</v>
      </c>
      <c r="DN455" s="20">
        <v>4</v>
      </c>
      <c r="DO455" s="20">
        <v>4</v>
      </c>
      <c r="DP455" s="20">
        <v>20</v>
      </c>
      <c r="DQ455" s="20">
        <v>0</v>
      </c>
      <c r="DR455" s="20">
        <v>2</v>
      </c>
      <c r="DS455" s="20">
        <v>1</v>
      </c>
      <c r="DT455" s="20">
        <v>1</v>
      </c>
      <c r="DU455" s="20">
        <v>0</v>
      </c>
      <c r="DV455" s="37" cm="1">
        <f t="array" ref="DV455">IF(AND(DI455:DP455&lt;&gt;""),((DQ455*0.125)+(DR455*0.25)+(DS455*0.25)+(DT455*1)+(DU455*1))/DP455,"")</f>
        <v>8.7499999999999994E-2</v>
      </c>
      <c r="DW455" s="35">
        <v>45378</v>
      </c>
      <c r="DX455" s="35">
        <v>45394</v>
      </c>
      <c r="DY455" s="20" t="s">
        <v>237</v>
      </c>
      <c r="DZ455" s="35">
        <v>45394</v>
      </c>
      <c r="EA455" s="35" t="s">
        <v>232</v>
      </c>
      <c r="EB455" s="38">
        <v>45401</v>
      </c>
      <c r="EC455" s="35">
        <v>45265</v>
      </c>
      <c r="ED455" s="20" t="s">
        <v>228</v>
      </c>
      <c r="EE455" s="20" t="s">
        <v>247</v>
      </c>
      <c r="EF455" s="20">
        <v>69</v>
      </c>
      <c r="EG455" s="20">
        <v>2</v>
      </c>
      <c r="EH455" s="20">
        <v>2</v>
      </c>
      <c r="EI455" s="20">
        <v>10</v>
      </c>
      <c r="EJ455" s="20">
        <v>0</v>
      </c>
      <c r="EK455" s="20">
        <v>0</v>
      </c>
      <c r="EL455" s="20">
        <v>0</v>
      </c>
      <c r="EM455" s="20">
        <v>0</v>
      </c>
      <c r="EN455" s="20">
        <v>0</v>
      </c>
      <c r="EO455" s="20">
        <v>0</v>
      </c>
      <c r="EP455" s="20">
        <v>0</v>
      </c>
      <c r="EQ455" s="20">
        <v>0</v>
      </c>
      <c r="ER455" s="20">
        <v>1</v>
      </c>
      <c r="ES455" s="34">
        <f>IF(EI455&lt;&gt;"",((EJ455*0.125)+((EK455+EL455+EM455+EN455+EO455)*0.25)+((EP455+EQ455+ER455)*1))/EI455,"")</f>
        <v>0.1</v>
      </c>
      <c r="ET455" s="35">
        <v>45432</v>
      </c>
      <c r="EU455" s="20" t="s">
        <v>248</v>
      </c>
      <c r="EV455" s="20" t="s">
        <v>247</v>
      </c>
      <c r="EW455" s="20">
        <v>100</v>
      </c>
      <c r="EX455" s="20">
        <v>2</v>
      </c>
      <c r="EY455" s="20">
        <v>2</v>
      </c>
      <c r="EZ455" s="28">
        <v>8</v>
      </c>
      <c r="FA455" s="20">
        <v>0</v>
      </c>
      <c r="FB455" s="20">
        <v>0</v>
      </c>
      <c r="FC455" s="20">
        <v>0</v>
      </c>
      <c r="FD455" s="20">
        <v>0</v>
      </c>
      <c r="FE455" s="20">
        <v>0</v>
      </c>
      <c r="FF455" s="20">
        <v>0</v>
      </c>
      <c r="FG455" s="20">
        <v>0</v>
      </c>
      <c r="FH455" s="20">
        <v>0</v>
      </c>
      <c r="FI455" s="20">
        <v>1</v>
      </c>
      <c r="FJ455" s="34">
        <f>IF(EZ455&lt;&gt;"",((FA455*0.125)+((FB455+FC455+FD455+FE455+FF455)*0.25)+((FG455+FH455+FI455)*1))/EZ455,"")</f>
        <v>0.125</v>
      </c>
      <c r="FK455" s="39">
        <v>46.999721999999998</v>
      </c>
      <c r="FL455" s="39">
        <v>-114.113799</v>
      </c>
      <c r="FM455" s="39">
        <v>46.637896576177866</v>
      </c>
      <c r="FN455" s="39">
        <v>47.361547423822131</v>
      </c>
      <c r="FO455" s="39">
        <v>-114.64433332734251</v>
      </c>
      <c r="FP455" s="39">
        <v>-113.58326467265749</v>
      </c>
      <c r="FQ455" s="39">
        <v>46.276071152355733</v>
      </c>
      <c r="FR455" s="39">
        <v>47.723372847644264</v>
      </c>
      <c r="FS455" s="39">
        <v>-115.174867654685</v>
      </c>
      <c r="FT455" s="39">
        <v>-113.052730345315</v>
      </c>
      <c r="FU455" s="35">
        <v>45866</v>
      </c>
      <c r="FV455" s="20" t="s">
        <v>248</v>
      </c>
      <c r="FW455" s="20" t="s">
        <v>355</v>
      </c>
      <c r="FX455" s="20">
        <v>114</v>
      </c>
      <c r="FY455" s="20">
        <v>1</v>
      </c>
      <c r="FZ455" s="20">
        <v>1</v>
      </c>
      <c r="GA455" s="20">
        <v>8</v>
      </c>
      <c r="GB455" s="20">
        <v>0</v>
      </c>
      <c r="GC455" s="20">
        <v>0</v>
      </c>
      <c r="GD455" s="20">
        <v>0</v>
      </c>
      <c r="GE455" s="20">
        <v>0</v>
      </c>
      <c r="GF455" s="20">
        <v>0</v>
      </c>
      <c r="GG455" s="20">
        <v>0</v>
      </c>
      <c r="GH455" s="20">
        <v>0</v>
      </c>
      <c r="GI455" s="20">
        <v>0</v>
      </c>
      <c r="GJ455" s="20">
        <v>0</v>
      </c>
      <c r="GK455" s="34">
        <f>IF(GA455&lt;&gt;"",((GB455*0.125)+((GC455+GD455+GE455+GF455+GG455)*0.25)+((GH455+GI455+GJ455)*1))/GA455,"")</f>
        <v>0</v>
      </c>
      <c r="GP455" s="20" t="s">
        <v>232</v>
      </c>
      <c r="HH455" s="34" t="str">
        <f>IF(GX455&lt;&gt;"",((GY455*0.125)+((GZ455+HA455+HB455+HC455+HD455)*0.25)+((HE455+HF455+HG455)*1))/GX455,"")</f>
        <v/>
      </c>
    </row>
    <row r="456" spans="1:216" ht="15" customHeight="1" x14ac:dyDescent="0.35">
      <c r="A456" s="11" t="s">
        <v>3011</v>
      </c>
      <c r="B456" s="12" t="s">
        <v>3012</v>
      </c>
      <c r="C456" s="13">
        <v>43009</v>
      </c>
      <c r="D456" s="13"/>
      <c r="E456" s="14" t="s">
        <v>214</v>
      </c>
      <c r="F456" s="15" t="s">
        <v>3013</v>
      </c>
      <c r="G456" s="15" t="s">
        <v>3014</v>
      </c>
      <c r="H456" s="14" t="s">
        <v>2993</v>
      </c>
      <c r="I456" s="16">
        <v>59901</v>
      </c>
      <c r="J456" s="17">
        <v>57900</v>
      </c>
      <c r="K456" s="18">
        <f ca="1">IF(A456&lt;&gt;"",RANDBETWEEN(1,2000)," ")</f>
        <v>349</v>
      </c>
      <c r="L456" s="17" cm="1">
        <f t="array" ref="L456">IF(A456&lt;&gt;"",SUMPRODUCT(($E$2:$E$1303="Active") * (FK456 &gt;= $FM$2:$FM$1303) * (FK456 &lt;= $FN$2:$FN$1303) * (FL456 &gt;= $FO$2:$FO$1303) * (FL456 &lt;= $FP$2:$FP$1303)),"")</f>
        <v>1</v>
      </c>
      <c r="M456" s="17" cm="1">
        <f t="array" ref="M456">IF(A456&lt;&gt;"",SUMPRODUCT(($E$2:$E$1303="Active") * (FK456 &gt;= $FQ$2:$FQ$1303) * (FK456 &lt;= $FR$2:$FR$1303) * (FL456 &gt;= $FS$2:$FS$1303) * (FL456 &lt;= $FT$2:$FT$1303)),"")</f>
        <v>1</v>
      </c>
      <c r="N456" s="14" t="s">
        <v>287</v>
      </c>
      <c r="O456" s="14" t="s">
        <v>242</v>
      </c>
      <c r="P456" s="15" t="s">
        <v>3015</v>
      </c>
      <c r="Q456" s="14" t="s">
        <v>3016</v>
      </c>
      <c r="R456" s="15" t="s">
        <v>3017</v>
      </c>
      <c r="S456" s="14" t="s">
        <v>224</v>
      </c>
      <c r="T456" s="20" t="s">
        <v>224</v>
      </c>
      <c r="U456" s="21"/>
      <c r="V456" s="22"/>
      <c r="W456" s="22"/>
      <c r="X456" s="22"/>
      <c r="Y456" s="22"/>
      <c r="Z456" s="22"/>
      <c r="AB456" s="43">
        <v>46021.5</v>
      </c>
      <c r="AC456" s="63">
        <v>45931</v>
      </c>
      <c r="AD456" s="25">
        <v>95</v>
      </c>
      <c r="AE456" s="25">
        <v>105</v>
      </c>
      <c r="AF456" s="26">
        <v>168</v>
      </c>
      <c r="AG456" s="20">
        <v>217</v>
      </c>
      <c r="AH456" s="22">
        <v>196</v>
      </c>
      <c r="AI456" s="26">
        <v>200</v>
      </c>
      <c r="AN456" s="27">
        <f>IF(COUNT(DV456,ES456,FJ456,GK456,HH456)&gt;0,AVERAGE(DV456,ES456,FJ456,GK456,HH456),"")</f>
        <v>5.2083333333333336E-2</v>
      </c>
      <c r="AO456" s="28">
        <f>IF((E456&lt;&gt;""),COUNTA(AP456:BW456)+COUNTIF(T456,"No"),"")</f>
        <v>0</v>
      </c>
      <c r="AP456" s="29"/>
      <c r="AQ456" s="29"/>
      <c r="AR456" s="29"/>
      <c r="AS456" s="29"/>
      <c r="AT456" s="29"/>
      <c r="AU456" s="29"/>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29"/>
      <c r="BR456" s="29"/>
      <c r="BS456" s="29"/>
      <c r="BT456" s="29"/>
      <c r="BU456" s="29"/>
      <c r="BV456" s="29"/>
      <c r="BW456" s="29"/>
      <c r="BX456" s="30">
        <v>44117</v>
      </c>
      <c r="BY456" s="30">
        <v>44123</v>
      </c>
      <c r="BZ456" s="14" t="s">
        <v>226</v>
      </c>
      <c r="CA456" s="30">
        <v>44131</v>
      </c>
      <c r="CB456" s="14" t="s">
        <v>227</v>
      </c>
      <c r="CC456" s="31">
        <v>44057</v>
      </c>
      <c r="CD456" s="32" t="s">
        <v>228</v>
      </c>
      <c r="CE456" s="33" t="s">
        <v>256</v>
      </c>
      <c r="CF456" s="33" t="s">
        <v>257</v>
      </c>
      <c r="CG456" s="29">
        <v>44</v>
      </c>
      <c r="CH456" s="29">
        <v>1</v>
      </c>
      <c r="CI456" s="29">
        <v>1</v>
      </c>
      <c r="CJ456" s="29">
        <v>5</v>
      </c>
      <c r="CK456" s="29">
        <v>0</v>
      </c>
      <c r="CL456" s="29">
        <v>1</v>
      </c>
      <c r="CM456" s="29">
        <v>0</v>
      </c>
      <c r="CN456" s="34">
        <f>IF(CJ456&gt;0,((CK456*0.125)+(CL456*0.25)+(CM456*1))/CJ456,"")</f>
        <v>0.05</v>
      </c>
      <c r="CO456" s="35">
        <v>44663</v>
      </c>
      <c r="CP456" s="35">
        <v>44707</v>
      </c>
      <c r="CQ456" s="20" t="s">
        <v>237</v>
      </c>
      <c r="CR456" s="35">
        <v>44707</v>
      </c>
      <c r="CS456" s="20" t="s">
        <v>232</v>
      </c>
      <c r="CT456" s="35">
        <v>44713</v>
      </c>
      <c r="CU456" s="35">
        <v>44473</v>
      </c>
      <c r="CV456" s="11" t="s">
        <v>228</v>
      </c>
      <c r="CW456" s="20" t="s">
        <v>233</v>
      </c>
      <c r="CX456" s="11" t="s">
        <v>234</v>
      </c>
      <c r="CY456" s="20">
        <v>69</v>
      </c>
      <c r="CZ456" s="36">
        <v>1</v>
      </c>
      <c r="DA456" s="36">
        <v>1</v>
      </c>
      <c r="DB456" s="36">
        <v>5</v>
      </c>
      <c r="DC456" s="36">
        <v>0</v>
      </c>
      <c r="DD456" s="36">
        <v>0</v>
      </c>
      <c r="DE456" s="36">
        <v>0</v>
      </c>
      <c r="DF456" s="36">
        <v>0</v>
      </c>
      <c r="DG456" s="36">
        <v>0</v>
      </c>
      <c r="DH456" s="37">
        <f>IF(DB456&gt;0,((DC456*0.125)+(DD456*0.25)+(DE456*0.25)+(DF456*1)+(DG456*1))/DB456,"")</f>
        <v>0</v>
      </c>
      <c r="DJ456" s="20" t="s">
        <v>228</v>
      </c>
      <c r="DK456" s="20" t="s">
        <v>235</v>
      </c>
      <c r="DL456" s="20" t="s">
        <v>234</v>
      </c>
      <c r="DM456" s="20">
        <v>0</v>
      </c>
      <c r="DN456" s="20">
        <v>0</v>
      </c>
      <c r="DO456" s="20">
        <v>0</v>
      </c>
      <c r="DP456" s="20">
        <v>0</v>
      </c>
      <c r="DQ456" s="20">
        <v>0</v>
      </c>
      <c r="DR456" s="20">
        <v>0</v>
      </c>
      <c r="DS456" s="20">
        <v>0</v>
      </c>
      <c r="DT456" s="20">
        <v>0</v>
      </c>
      <c r="DU456" s="20">
        <v>0</v>
      </c>
      <c r="DW456" s="35">
        <v>45378</v>
      </c>
      <c r="DX456" s="35">
        <v>45394</v>
      </c>
      <c r="DY456" s="20" t="s">
        <v>237</v>
      </c>
      <c r="DZ456" s="35">
        <v>45394</v>
      </c>
      <c r="EA456" s="35" t="s">
        <v>232</v>
      </c>
      <c r="EB456" s="38">
        <v>45401</v>
      </c>
      <c r="EC456" s="35">
        <v>45290</v>
      </c>
      <c r="ED456" s="20" t="s">
        <v>228</v>
      </c>
      <c r="EE456" s="20" t="s">
        <v>247</v>
      </c>
      <c r="EF456" s="20">
        <v>81</v>
      </c>
      <c r="EG456" s="20">
        <v>1</v>
      </c>
      <c r="EH456" s="20">
        <v>1</v>
      </c>
      <c r="EI456" s="20">
        <v>5</v>
      </c>
      <c r="EJ456" s="20">
        <v>0</v>
      </c>
      <c r="EK456" s="20">
        <v>0</v>
      </c>
      <c r="EL456" s="20">
        <v>0</v>
      </c>
      <c r="EM456" s="20">
        <v>0</v>
      </c>
      <c r="EN456" s="20">
        <v>0</v>
      </c>
      <c r="EO456" s="20">
        <v>0</v>
      </c>
      <c r="EP456" s="20">
        <v>0</v>
      </c>
      <c r="EQ456" s="20">
        <v>0</v>
      </c>
      <c r="ER456" s="20">
        <v>0</v>
      </c>
      <c r="ES456" s="34">
        <f>IF(EI456&lt;&gt;"",((EJ456*0.125)+((EK456+EL456+EM456+EN456+EO456)*0.25)+((EP456+EQ456+ER456)*1))/EI456,"")</f>
        <v>0</v>
      </c>
      <c r="ET456" s="35">
        <v>45616</v>
      </c>
      <c r="EU456" s="20" t="s">
        <v>248</v>
      </c>
      <c r="EV456" s="20" t="s">
        <v>234</v>
      </c>
      <c r="EW456" s="20">
        <v>104</v>
      </c>
      <c r="EX456" s="20">
        <v>2</v>
      </c>
      <c r="EY456" s="20">
        <v>2</v>
      </c>
      <c r="EZ456" s="20">
        <v>6</v>
      </c>
      <c r="FA456" s="20">
        <v>0</v>
      </c>
      <c r="FB456" s="20">
        <v>0</v>
      </c>
      <c r="FC456" s="20">
        <v>0</v>
      </c>
      <c r="FD456" s="20">
        <v>0</v>
      </c>
      <c r="FE456" s="20">
        <v>0</v>
      </c>
      <c r="FF456" s="20">
        <v>0</v>
      </c>
      <c r="FG456" s="20">
        <v>0</v>
      </c>
      <c r="FH456" s="20">
        <v>0</v>
      </c>
      <c r="FI456" s="20">
        <v>0</v>
      </c>
      <c r="FJ456" s="34">
        <f>IF(EZ456&lt;&gt;"",((FA456*0.125)+((FB456+FC456+FD456+FE456+FF456)*0.25)+((FG456+FH456+FI456)*1))/EZ456,"")</f>
        <v>0</v>
      </c>
      <c r="FK456" s="39">
        <v>48.192554000000001</v>
      </c>
      <c r="FL456" s="39">
        <v>-114.31126999999999</v>
      </c>
      <c r="FM456" s="39">
        <v>47.830728576177869</v>
      </c>
      <c r="FN456" s="39">
        <v>48.554379423822134</v>
      </c>
      <c r="FO456" s="39">
        <v>-114.8540385215925</v>
      </c>
      <c r="FP456" s="39">
        <v>-113.76850147840749</v>
      </c>
      <c r="FQ456" s="39">
        <v>47.468903152355736</v>
      </c>
      <c r="FR456" s="39">
        <v>48.916204847644266</v>
      </c>
      <c r="FS456" s="39">
        <v>-115.39680704318501</v>
      </c>
      <c r="FT456" s="39">
        <v>-113.22573295681498</v>
      </c>
      <c r="FU456" s="35">
        <v>45737</v>
      </c>
      <c r="FV456" s="20" t="s">
        <v>248</v>
      </c>
      <c r="FW456" s="20" t="s">
        <v>247</v>
      </c>
      <c r="FX456" s="20">
        <v>92</v>
      </c>
      <c r="FY456" s="20">
        <v>2</v>
      </c>
      <c r="FZ456" s="20">
        <v>2</v>
      </c>
      <c r="GA456" s="20">
        <v>8</v>
      </c>
      <c r="GB456" s="20">
        <v>0</v>
      </c>
      <c r="GC456" s="20">
        <v>0</v>
      </c>
      <c r="GD456" s="20">
        <v>0</v>
      </c>
      <c r="GE456" s="20">
        <v>1</v>
      </c>
      <c r="GF456" s="20">
        <v>0</v>
      </c>
      <c r="GG456" s="20">
        <v>0</v>
      </c>
      <c r="GH456" s="20">
        <v>0</v>
      </c>
      <c r="GI456" s="20">
        <v>0</v>
      </c>
      <c r="GJ456" s="20">
        <v>1</v>
      </c>
      <c r="GK456" s="34">
        <f>IF(GA456&lt;&gt;"",((GB456*0.125)+((GC456+GD456+GE456+GF456+GG456)*0.25)+((GH456+GI456+GJ456)*1))/GA456,"")</f>
        <v>0.15625</v>
      </c>
      <c r="GP456" s="20" t="s">
        <v>232</v>
      </c>
      <c r="HH456" s="34" t="str">
        <f>IF(GX456&lt;&gt;"",((GY456*0.125)+((GZ456+HA456+HB456+HC456+HD456)*0.25)+((HE456+HF456+HG456)*1))/GX456,"")</f>
        <v/>
      </c>
    </row>
    <row r="457" spans="1:216" ht="15" customHeight="1" x14ac:dyDescent="0.35">
      <c r="A457" s="11" t="s">
        <v>3018</v>
      </c>
      <c r="B457" s="12" t="s">
        <v>3019</v>
      </c>
      <c r="C457" s="13">
        <v>43009</v>
      </c>
      <c r="D457" s="13"/>
      <c r="E457" s="14" t="s">
        <v>214</v>
      </c>
      <c r="F457" s="15" t="s">
        <v>3020</v>
      </c>
      <c r="G457" s="15" t="s">
        <v>1811</v>
      </c>
      <c r="H457" s="14" t="s">
        <v>2993</v>
      </c>
      <c r="I457" s="16">
        <v>59840</v>
      </c>
      <c r="J457" s="17">
        <v>14466</v>
      </c>
      <c r="K457" s="18">
        <f ca="1">IF(A457&lt;&gt;"",RANDBETWEEN(1,2000)," ")</f>
        <v>1004</v>
      </c>
      <c r="L457" s="17" cm="1">
        <f t="array" ref="L457">IF(A457&lt;&gt;"",SUMPRODUCT(($E$2:$E$1303="Active") * (FK457 &gt;= $FM$2:$FM$1303) * (FK457 &lt;= $FN$2:$FN$1303) * (FL457 &gt;= $FO$2:$FO$1303) * (FL457 &lt;= $FP$2:$FP$1303)),"")</f>
        <v>1</v>
      </c>
      <c r="M457" s="17" cm="1">
        <f t="array" ref="M457">IF(A457&lt;&gt;"",SUMPRODUCT(($E$2:$E$1303="Active") * (FK457 &gt;= $FQ$2:$FQ$1303) * (FK457 &lt;= $FR$2:$FR$1303) * (FL457 &gt;= $FS$2:$FS$1303) * (FL457 &lt;= $FT$2:$FT$1303)),"")</f>
        <v>1</v>
      </c>
      <c r="N457" s="14" t="s">
        <v>287</v>
      </c>
      <c r="O457" s="14" t="s">
        <v>219</v>
      </c>
      <c r="P457" s="15" t="s">
        <v>3021</v>
      </c>
      <c r="Q457" s="14" t="s">
        <v>3022</v>
      </c>
      <c r="R457" s="15" t="s">
        <v>3023</v>
      </c>
      <c r="S457" s="14" t="s">
        <v>224</v>
      </c>
      <c r="T457" s="20" t="s">
        <v>224</v>
      </c>
      <c r="U457" s="21"/>
      <c r="V457" s="22"/>
      <c r="W457" s="22"/>
      <c r="X457" s="22"/>
      <c r="Y457" s="22"/>
      <c r="Z457" s="22"/>
      <c r="AB457" s="43">
        <v>46010.458333333336</v>
      </c>
      <c r="AC457" s="63">
        <v>45931</v>
      </c>
      <c r="AD457" s="25">
        <v>85</v>
      </c>
      <c r="AE457" s="25">
        <v>33</v>
      </c>
      <c r="AF457" s="26">
        <v>40</v>
      </c>
      <c r="AG457" s="20">
        <v>6</v>
      </c>
      <c r="AH457" s="22">
        <v>23</v>
      </c>
      <c r="AI457" s="26">
        <v>32</v>
      </c>
      <c r="AN457" s="27">
        <f>IF(COUNT(DV457,ES457,FJ457,GK457,HH457)&gt;0,AVERAGE(DV457,ES457,FJ457,GK457,HH457),"")</f>
        <v>2.5000000000000001E-2</v>
      </c>
      <c r="AO457" s="28">
        <f>IF((E457&lt;&gt;""),COUNTA(AP457:BW457)+COUNTIF(T457,"No"),"")</f>
        <v>0</v>
      </c>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29"/>
      <c r="BR457" s="29"/>
      <c r="BS457" s="29"/>
      <c r="BT457" s="29"/>
      <c r="BU457" s="29"/>
      <c r="BV457" s="29"/>
      <c r="BW457" s="29"/>
      <c r="BX457" s="30">
        <v>44116</v>
      </c>
      <c r="BY457" s="30">
        <v>44123</v>
      </c>
      <c r="BZ457" s="14" t="s">
        <v>226</v>
      </c>
      <c r="CA457" s="30">
        <v>44131</v>
      </c>
      <c r="CB457" s="14" t="s">
        <v>227</v>
      </c>
      <c r="CC457" s="31">
        <v>43829</v>
      </c>
      <c r="CD457" s="32" t="s">
        <v>226</v>
      </c>
      <c r="CE457" s="33" t="s">
        <v>291</v>
      </c>
      <c r="CF457" s="33" t="s">
        <v>292</v>
      </c>
      <c r="CG457" s="29">
        <v>21</v>
      </c>
      <c r="CH457" s="29">
        <v>2</v>
      </c>
      <c r="CI457" s="29">
        <v>2</v>
      </c>
      <c r="CJ457" s="29">
        <v>9</v>
      </c>
      <c r="CK457" s="29">
        <v>0</v>
      </c>
      <c r="CL457" s="29">
        <v>0</v>
      </c>
      <c r="CM457" s="29">
        <v>0</v>
      </c>
      <c r="CN457" s="34">
        <f>IF(CJ457&gt;0,((CK457*0.125)+(CL457*0.25)+(CM457*1))/CJ457,"")</f>
        <v>0</v>
      </c>
      <c r="CO457" s="35">
        <v>44663</v>
      </c>
      <c r="CP457" s="35">
        <v>44685</v>
      </c>
      <c r="CQ457" s="20" t="s">
        <v>237</v>
      </c>
      <c r="CR457" s="35">
        <v>44685</v>
      </c>
      <c r="CS457" s="20" t="s">
        <v>232</v>
      </c>
      <c r="CT457" s="35">
        <v>44687</v>
      </c>
      <c r="CU457" s="35">
        <v>44481</v>
      </c>
      <c r="CV457" s="11" t="s">
        <v>228</v>
      </c>
      <c r="CW457" s="20" t="s">
        <v>233</v>
      </c>
      <c r="CX457" s="11" t="s">
        <v>234</v>
      </c>
      <c r="CY457" s="20">
        <v>29</v>
      </c>
      <c r="CZ457" s="36">
        <v>2</v>
      </c>
      <c r="DA457" s="36">
        <v>2</v>
      </c>
      <c r="DB457" s="36">
        <v>7</v>
      </c>
      <c r="DC457" s="36">
        <v>0</v>
      </c>
      <c r="DD457" s="36">
        <v>0</v>
      </c>
      <c r="DE457" s="36">
        <v>1</v>
      </c>
      <c r="DF457" s="36">
        <v>0</v>
      </c>
      <c r="DG457" s="36">
        <v>0</v>
      </c>
      <c r="DH457" s="37">
        <f>IF(DB457&gt;0,((DC457*0.125)+(DD457*0.25)+(DE457*0.25)+(DF457*1)+(DG457*1))/DB457,"")</f>
        <v>3.5714285714285712E-2</v>
      </c>
      <c r="DI457" s="35">
        <v>44835</v>
      </c>
      <c r="DJ457" s="20" t="s">
        <v>228</v>
      </c>
      <c r="DK457" s="20" t="s">
        <v>235</v>
      </c>
      <c r="DL457" s="20" t="s">
        <v>234</v>
      </c>
      <c r="DM457" s="20">
        <v>30</v>
      </c>
      <c r="DN457" s="20">
        <v>1</v>
      </c>
      <c r="DO457" s="20">
        <v>1</v>
      </c>
      <c r="DP457" s="20">
        <v>5</v>
      </c>
      <c r="DQ457" s="20">
        <v>0</v>
      </c>
      <c r="DR457" s="20">
        <v>0</v>
      </c>
      <c r="DS457" s="20">
        <v>2</v>
      </c>
      <c r="DT457" s="20">
        <v>0</v>
      </c>
      <c r="DU457" s="20">
        <v>0</v>
      </c>
      <c r="DV457" s="37" cm="1">
        <f t="array" ref="DV457">IF(AND(DI457:DP457&lt;&gt;""),((DQ457*0.125)+(DR457*0.25)+(DS457*0.25)+(DT457*1)+(DU457*1))/DP457,"")</f>
        <v>0.1</v>
      </c>
      <c r="DW457" s="35">
        <v>45378</v>
      </c>
      <c r="DX457" s="35">
        <v>45394</v>
      </c>
      <c r="DY457" s="20" t="s">
        <v>237</v>
      </c>
      <c r="DZ457" s="35">
        <v>45394</v>
      </c>
      <c r="EA457" s="35" t="s">
        <v>232</v>
      </c>
      <c r="EB457" s="38">
        <v>45401</v>
      </c>
      <c r="EC457" s="35">
        <v>45290</v>
      </c>
      <c r="ED457" s="20" t="s">
        <v>228</v>
      </c>
      <c r="EE457" s="20" t="s">
        <v>247</v>
      </c>
      <c r="EF457" s="20">
        <v>10</v>
      </c>
      <c r="EG457" s="20">
        <v>1</v>
      </c>
      <c r="EH457" s="20">
        <v>1</v>
      </c>
      <c r="EI457" s="20">
        <v>5</v>
      </c>
      <c r="EJ457" s="20">
        <v>0</v>
      </c>
      <c r="EK457" s="20">
        <v>0</v>
      </c>
      <c r="EL457" s="20">
        <v>0</v>
      </c>
      <c r="EM457" s="20">
        <v>0</v>
      </c>
      <c r="EN457" s="20">
        <v>0</v>
      </c>
      <c r="EO457" s="20">
        <v>0</v>
      </c>
      <c r="EP457" s="20">
        <v>0</v>
      </c>
      <c r="EQ457" s="20">
        <v>0</v>
      </c>
      <c r="ER457" s="20">
        <v>0</v>
      </c>
      <c r="ES457" s="34">
        <f>IF(EI457&lt;&gt;"",((EJ457*0.125)+((EK457+EL457+EM457+EN457+EO457)*0.25)+((EP457+EQ457+ER457)*1))/EI457,"")</f>
        <v>0</v>
      </c>
      <c r="ET457" s="35">
        <v>45615</v>
      </c>
      <c r="EU457" s="20" t="s">
        <v>248</v>
      </c>
      <c r="EV457" s="20" t="s">
        <v>234</v>
      </c>
      <c r="EW457" s="20">
        <v>12</v>
      </c>
      <c r="EX457" s="20">
        <v>2</v>
      </c>
      <c r="EY457" s="20">
        <v>2</v>
      </c>
      <c r="EZ457" s="20">
        <v>5</v>
      </c>
      <c r="FA457" s="20">
        <v>0</v>
      </c>
      <c r="FB457" s="20">
        <v>0</v>
      </c>
      <c r="FC457" s="20">
        <v>0</v>
      </c>
      <c r="FD457" s="20">
        <v>0</v>
      </c>
      <c r="FE457" s="20">
        <v>0</v>
      </c>
      <c r="FF457" s="20">
        <v>0</v>
      </c>
      <c r="FG457" s="20">
        <v>0</v>
      </c>
      <c r="FH457" s="20">
        <v>0</v>
      </c>
      <c r="FI457" s="20">
        <v>0</v>
      </c>
      <c r="FJ457" s="34">
        <f>IF(EZ457&lt;&gt;"",((FA457*0.125)+((FB457+FC457+FD457+FE457+FF457)*0.25)+((FG457+FH457+FI457)*1))/EZ457,"")</f>
        <v>0</v>
      </c>
      <c r="FK457" s="39">
        <v>46.170143000000003</v>
      </c>
      <c r="FL457" s="39">
        <v>-114.138431</v>
      </c>
      <c r="FM457" s="39">
        <v>45.80831757617787</v>
      </c>
      <c r="FN457" s="39">
        <v>46.531968423822136</v>
      </c>
      <c r="FO457" s="39">
        <v>-114.66090810732869</v>
      </c>
      <c r="FP457" s="39">
        <v>-113.6159538926713</v>
      </c>
      <c r="FQ457" s="39">
        <v>45.446492152355738</v>
      </c>
      <c r="FR457" s="39">
        <v>46.893793847644268</v>
      </c>
      <c r="FS457" s="39">
        <v>-115.18338521465739</v>
      </c>
      <c r="FT457" s="39">
        <v>-113.0934767853426</v>
      </c>
      <c r="FU457" s="35">
        <v>45769</v>
      </c>
      <c r="FV457" s="20" t="s">
        <v>248</v>
      </c>
      <c r="FW457" s="20" t="s">
        <v>258</v>
      </c>
      <c r="FX457" s="20">
        <v>2</v>
      </c>
      <c r="FY457" s="20">
        <v>1</v>
      </c>
      <c r="FZ457" s="20">
        <v>1</v>
      </c>
      <c r="GA457" s="20">
        <v>2</v>
      </c>
      <c r="GB457" s="20">
        <v>0</v>
      </c>
      <c r="GC457" s="20">
        <v>0</v>
      </c>
      <c r="GD457" s="20">
        <v>0</v>
      </c>
      <c r="GE457" s="20">
        <v>0</v>
      </c>
      <c r="GF457" s="20">
        <v>0</v>
      </c>
      <c r="GG457" s="20">
        <v>0</v>
      </c>
      <c r="GH457" s="20">
        <v>0</v>
      </c>
      <c r="GI457" s="20">
        <v>0</v>
      </c>
      <c r="GJ457" s="20">
        <v>0</v>
      </c>
      <c r="GK457" s="34">
        <f>IF(GA457&lt;&gt;"",((GB457*0.125)+((GC457+GD457+GE457+GF457+GG457)*0.25)+((GH457+GI457+GJ457)*1))/GA457,"")</f>
        <v>0</v>
      </c>
      <c r="GP457" s="20" t="s">
        <v>232</v>
      </c>
      <c r="HH457" s="34" t="str">
        <f>IF(GX457&lt;&gt;"",((GY457*0.125)+((GZ457+HA457+HB457+HC457+HD457)*0.25)+((HE457+HF457+HG457)*1))/GX457,"")</f>
        <v/>
      </c>
    </row>
    <row r="458" spans="1:216" ht="15" customHeight="1" x14ac:dyDescent="0.35">
      <c r="A458" s="11" t="s">
        <v>3024</v>
      </c>
      <c r="B458" s="12" t="s">
        <v>3025</v>
      </c>
      <c r="C458" s="43">
        <v>45539</v>
      </c>
      <c r="D458" s="43">
        <v>46003</v>
      </c>
      <c r="E458" s="11" t="s">
        <v>214</v>
      </c>
      <c r="F458" s="19" t="s">
        <v>3026</v>
      </c>
      <c r="G458" s="19" t="s">
        <v>3027</v>
      </c>
      <c r="H458" s="11" t="s">
        <v>2993</v>
      </c>
      <c r="I458" s="42">
        <v>59714</v>
      </c>
      <c r="J458" s="71">
        <v>22333</v>
      </c>
      <c r="K458" s="18">
        <f ca="1">IF(A458&lt;&gt;"",RANDBETWEEN(1,2000)," ")</f>
        <v>444</v>
      </c>
      <c r="L458" s="17" cm="1">
        <f t="array" ref="L458">IF(A458&lt;&gt;"",SUMPRODUCT(($E$2:$E$1303="Active") * (FK458 &gt;= $FM$2:$FM$1303) * (FK458 &lt;= $FN$2:$FN$1303) * (FL458 &gt;= $FO$2:$FO$1303) * (FL458 &lt;= $FP$2:$FP$1303)),"")</f>
        <v>1</v>
      </c>
      <c r="M458" s="17" cm="1">
        <f t="array" ref="M458">IF(A458&lt;&gt;"",SUMPRODUCT(($E$2:$E$1303="Active") * (FK458 &gt;= $FQ$2:$FQ$1303) * (FK458 &lt;= $FR$2:$FR$1303) * (FL458 &gt;= $FS$2:$FS$1303) * (FL458 &lt;= $FT$2:$FT$1303)),"")</f>
        <v>1</v>
      </c>
      <c r="N458" s="14" t="s">
        <v>287</v>
      </c>
      <c r="O458" s="14" t="s">
        <v>219</v>
      </c>
      <c r="P458" s="19" t="s">
        <v>3028</v>
      </c>
      <c r="Q458" s="11" t="s">
        <v>3029</v>
      </c>
      <c r="R458" s="19" t="s">
        <v>3030</v>
      </c>
      <c r="S458" s="11" t="s">
        <v>224</v>
      </c>
      <c r="T458" s="20" t="s">
        <v>224</v>
      </c>
      <c r="AA458" s="48" t="s">
        <v>394</v>
      </c>
      <c r="AB458" s="43">
        <v>45930.5</v>
      </c>
      <c r="AC458" s="24">
        <v>46023</v>
      </c>
      <c r="AF458" s="26"/>
      <c r="AH458" s="22">
        <v>481</v>
      </c>
      <c r="AI458" s="26">
        <v>356</v>
      </c>
      <c r="AN458" s="27">
        <f>IF(COUNT(DV458,ES458,FJ458,GK458,HH458)&gt;0,AVERAGE(DV458,ES458,FJ458,GK458,HH458),"")</f>
        <v>7.4999999999999997E-2</v>
      </c>
      <c r="AO458" s="28">
        <f>IF((E458&lt;&gt;""),COUNTA(AP458:BW458)+COUNTIF(T458,"No"),"")</f>
        <v>0</v>
      </c>
      <c r="EA458" s="35" t="s">
        <v>232</v>
      </c>
      <c r="ET458" s="35">
        <v>45415</v>
      </c>
      <c r="EU458" s="20" t="s">
        <v>248</v>
      </c>
      <c r="EV458" s="20" t="s">
        <v>234</v>
      </c>
      <c r="EW458" s="20">
        <v>254</v>
      </c>
      <c r="EX458" s="20">
        <v>3</v>
      </c>
      <c r="EY458" s="20">
        <v>3</v>
      </c>
      <c r="EZ458" s="28">
        <v>20</v>
      </c>
      <c r="FA458" s="20">
        <v>0</v>
      </c>
      <c r="FB458" s="20">
        <v>0</v>
      </c>
      <c r="FC458" s="20">
        <v>0</v>
      </c>
      <c r="FD458" s="20">
        <v>0</v>
      </c>
      <c r="FE458" s="20">
        <v>0</v>
      </c>
      <c r="FF458" s="20">
        <v>0</v>
      </c>
      <c r="FG458" s="20">
        <v>0</v>
      </c>
      <c r="FH458" s="20">
        <v>2</v>
      </c>
      <c r="FI458" s="20">
        <v>1</v>
      </c>
      <c r="FJ458" s="34">
        <f>IF(EZ458&lt;&gt;"",((FA458*0.125)+((FB458+FC458+FD458+FE458+FF458)*0.25)+((FG458+FH458+FI458)*1))/EZ458,"")</f>
        <v>0.15</v>
      </c>
      <c r="FK458" s="39">
        <v>45.961257000000003</v>
      </c>
      <c r="FL458" s="39">
        <v>-111.060321</v>
      </c>
      <c r="FM458" s="39">
        <v>45.599431576177871</v>
      </c>
      <c r="FN458" s="39">
        <v>46.323082423822136</v>
      </c>
      <c r="FO458" s="39">
        <v>-111.5808248078207</v>
      </c>
      <c r="FP458" s="39">
        <v>-110.5398171921793</v>
      </c>
      <c r="FQ458" s="39">
        <v>45.237606152355738</v>
      </c>
      <c r="FR458" s="39">
        <v>46.684907847644268</v>
      </c>
      <c r="FS458" s="39">
        <v>-112.10132861564141</v>
      </c>
      <c r="FT458" s="39">
        <v>-110.0193133843586</v>
      </c>
      <c r="FU458" s="35">
        <v>45852</v>
      </c>
      <c r="FV458" s="20" t="s">
        <v>248</v>
      </c>
      <c r="FW458" s="20" t="s">
        <v>355</v>
      </c>
      <c r="FX458" s="20">
        <v>226</v>
      </c>
      <c r="FY458" s="20">
        <v>3</v>
      </c>
      <c r="FZ458" s="20">
        <v>3</v>
      </c>
      <c r="GA458" s="20">
        <v>17</v>
      </c>
      <c r="GB458" s="20">
        <v>0</v>
      </c>
      <c r="GC458" s="20">
        <v>0</v>
      </c>
      <c r="GD458" s="20">
        <v>0</v>
      </c>
      <c r="GE458" s="20">
        <v>0</v>
      </c>
      <c r="GF458" s="20">
        <v>0</v>
      </c>
      <c r="GG458" s="20">
        <v>0</v>
      </c>
      <c r="GH458" s="20">
        <v>0</v>
      </c>
      <c r="GI458" s="20">
        <v>0</v>
      </c>
      <c r="GJ458" s="20">
        <v>0</v>
      </c>
      <c r="GK458" s="34">
        <f>IF(GA458&lt;&gt;"",((GB458*0.125)+((GC458+GD458+GE458+GF458+GG458)*0.25)+((GH458+GI458+GJ458)*1))/GA458,"")</f>
        <v>0</v>
      </c>
      <c r="GL458" s="40">
        <v>45985</v>
      </c>
      <c r="GM458" s="40">
        <v>45995</v>
      </c>
      <c r="GN458" s="56" t="s">
        <v>237</v>
      </c>
      <c r="GO458" s="35">
        <v>45995</v>
      </c>
      <c r="GP458" s="20" t="s">
        <v>232</v>
      </c>
      <c r="GQ458" s="35">
        <v>46038</v>
      </c>
      <c r="HH458" s="34" t="str">
        <f>IF(GX458&lt;&gt;"",((GY458*0.125)+((GZ458+HA458+HB458+HC458+HD458)*0.25)+((HE458+HF458+HG458)*1))/GX458,"")</f>
        <v/>
      </c>
    </row>
    <row r="459" spans="1:216" ht="15" customHeight="1" x14ac:dyDescent="0.35">
      <c r="A459" s="11" t="s">
        <v>3031</v>
      </c>
      <c r="B459" s="12" t="s">
        <v>3032</v>
      </c>
      <c r="C459" s="13">
        <v>43009</v>
      </c>
      <c r="D459" s="13">
        <v>44987</v>
      </c>
      <c r="E459" s="14" t="s">
        <v>214</v>
      </c>
      <c r="F459" s="15" t="s">
        <v>3033</v>
      </c>
      <c r="G459" s="15" t="s">
        <v>458</v>
      </c>
      <c r="H459" s="14" t="s">
        <v>3034</v>
      </c>
      <c r="I459" s="16">
        <v>28306</v>
      </c>
      <c r="J459" s="17">
        <v>44615</v>
      </c>
      <c r="K459" s="18">
        <f ca="1">IF(A459&lt;&gt;"",RANDBETWEEN(1,2000)," ")</f>
        <v>555</v>
      </c>
      <c r="L459" s="17" cm="1">
        <f t="array" ref="L459">IF(A459&lt;&gt;"",SUMPRODUCT(($E$2:$E$1303="Active") * (FK459 &gt;= $FM$2:$FM$1303) * (FK459 &lt;= $FN$2:$FN$1303) * (FL459 &gt;= $FO$2:$FO$1303) * (FL459 &lt;= $FP$2:$FP$1303)),"")</f>
        <v>3</v>
      </c>
      <c r="M459" s="17" cm="1">
        <f t="array" ref="M459">IF(A459&lt;&gt;"",SUMPRODUCT(($E$2:$E$1303="Active") * (FK459 &gt;= $FQ$2:$FQ$1303) * (FK459 &lt;= $FR$2:$FR$1303) * (FL459 &gt;= $FS$2:$FS$1303) * (FL459 &lt;= $FT$2:$FT$1303)),"")</f>
        <v>4</v>
      </c>
      <c r="N459" s="14" t="s">
        <v>287</v>
      </c>
      <c r="O459" s="14" t="s">
        <v>219</v>
      </c>
      <c r="P459" s="15" t="s">
        <v>3035</v>
      </c>
      <c r="Q459" s="14" t="s">
        <v>3036</v>
      </c>
      <c r="R459" s="19" t="s">
        <v>3037</v>
      </c>
      <c r="S459" s="14" t="s">
        <v>224</v>
      </c>
      <c r="T459" s="20" t="s">
        <v>224</v>
      </c>
      <c r="U459" s="21"/>
      <c r="V459" s="22"/>
      <c r="W459" s="22"/>
      <c r="X459" s="22"/>
      <c r="Y459" s="22"/>
      <c r="Z459" s="22"/>
      <c r="AB459" s="23">
        <v>45930.458333333328</v>
      </c>
      <c r="AC459" s="63">
        <v>45931</v>
      </c>
      <c r="AD459" s="25">
        <v>0</v>
      </c>
      <c r="AE459" s="25">
        <v>33</v>
      </c>
      <c r="AF459" s="26">
        <v>17</v>
      </c>
      <c r="AG459" s="20">
        <v>0</v>
      </c>
      <c r="AH459" s="22">
        <v>0</v>
      </c>
      <c r="AI459" s="26">
        <v>214</v>
      </c>
      <c r="AN459" s="27">
        <f>IF(COUNT(DV459,ES459,FJ459,GK459,HH459)&gt;0,AVERAGE(DV459,ES459,FJ459,GK459,HH459),"")</f>
        <v>8.5714285714285715E-2</v>
      </c>
      <c r="AO459" s="28">
        <f>IF((E459&lt;&gt;""),COUNTA(AP459:BW459)+COUNTIF(T459,"No"),"")</f>
        <v>0</v>
      </c>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c r="BO459" s="29"/>
      <c r="BP459" s="29"/>
      <c r="BQ459" s="29"/>
      <c r="BR459" s="29"/>
      <c r="BS459" s="29"/>
      <c r="BT459" s="29"/>
      <c r="BU459" s="29"/>
      <c r="BV459" s="29"/>
      <c r="BW459" s="29"/>
      <c r="BX459" s="30">
        <v>44068</v>
      </c>
      <c r="BY459" s="30">
        <v>44077</v>
      </c>
      <c r="BZ459" s="14" t="s">
        <v>228</v>
      </c>
      <c r="CA459" s="30">
        <v>44084</v>
      </c>
      <c r="CB459" s="14" t="s">
        <v>232</v>
      </c>
      <c r="CC459" s="31">
        <v>43983</v>
      </c>
      <c r="CD459" s="32" t="s">
        <v>248</v>
      </c>
      <c r="CE459" s="33" t="s">
        <v>282</v>
      </c>
      <c r="CF459" s="33" t="s">
        <v>247</v>
      </c>
      <c r="CG459" s="29">
        <v>36</v>
      </c>
      <c r="CH459" s="29">
        <v>2</v>
      </c>
      <c r="CI459" s="29">
        <v>2</v>
      </c>
      <c r="CJ459" s="29">
        <v>10</v>
      </c>
      <c r="CK459" s="29">
        <v>1</v>
      </c>
      <c r="CL459" s="29">
        <v>1</v>
      </c>
      <c r="CM459" s="29">
        <v>1</v>
      </c>
      <c r="CN459" s="34">
        <f>IF(CJ459&gt;0,((CK459*0.125)+(CL459*0.25)+(CM459*1))/CJ459,"")</f>
        <v>0.13750000000000001</v>
      </c>
      <c r="CO459" s="35">
        <v>44319</v>
      </c>
      <c r="CP459" s="35">
        <v>44322</v>
      </c>
      <c r="CQ459" s="20" t="s">
        <v>470</v>
      </c>
      <c r="CR459" s="35">
        <v>44349</v>
      </c>
      <c r="CS459" s="20" t="s">
        <v>232</v>
      </c>
      <c r="CT459" s="35">
        <v>44327</v>
      </c>
      <c r="CU459" s="35">
        <v>44467</v>
      </c>
      <c r="CV459" s="11" t="s">
        <v>248</v>
      </c>
      <c r="CW459" s="20" t="s">
        <v>233</v>
      </c>
      <c r="CX459" s="11" t="s">
        <v>234</v>
      </c>
      <c r="CY459" s="20">
        <v>17</v>
      </c>
      <c r="CZ459" s="36">
        <v>2</v>
      </c>
      <c r="DA459" s="36">
        <v>2</v>
      </c>
      <c r="DB459" s="36">
        <v>10</v>
      </c>
      <c r="DC459" s="36">
        <v>0</v>
      </c>
      <c r="DD459" s="36">
        <v>0</v>
      </c>
      <c r="DE459" s="36">
        <v>0</v>
      </c>
      <c r="DF459" s="36">
        <v>1</v>
      </c>
      <c r="DG459" s="36">
        <v>0</v>
      </c>
      <c r="DH459" s="37">
        <f>IF(DB459&gt;0,((DC459*0.125)+(DD459*0.25)+(DE459*0.25)+(DF459*1)+(DG459*1))/DB459,"")</f>
        <v>0.1</v>
      </c>
      <c r="DI459" s="35">
        <v>44835</v>
      </c>
      <c r="DJ459" s="20" t="s">
        <v>228</v>
      </c>
      <c r="DK459" s="20" t="s">
        <v>235</v>
      </c>
      <c r="DL459" s="20" t="s">
        <v>234</v>
      </c>
      <c r="DM459" s="20">
        <v>17</v>
      </c>
      <c r="DN459" s="20">
        <v>2</v>
      </c>
      <c r="DO459" s="20">
        <v>2</v>
      </c>
      <c r="DP459" s="20">
        <v>7</v>
      </c>
      <c r="DQ459" s="20">
        <v>0</v>
      </c>
      <c r="DR459" s="20">
        <v>2</v>
      </c>
      <c r="DS459" s="20">
        <v>0</v>
      </c>
      <c r="DT459" s="20">
        <v>0</v>
      </c>
      <c r="DU459" s="20">
        <v>0</v>
      </c>
      <c r="DV459" s="37" cm="1">
        <f t="array" ref="DV459">IF(AND(DI459:DP459&lt;&gt;""),((DQ459*0.125)+(DR459*0.25)+(DS459*0.25)+(DT459*1)+(DU459*1))/DP459,"")</f>
        <v>7.1428571428571425E-2</v>
      </c>
      <c r="DW459" s="35">
        <v>45077</v>
      </c>
      <c r="DX459" s="35">
        <v>45660</v>
      </c>
      <c r="DY459" s="20" t="s">
        <v>237</v>
      </c>
      <c r="DZ459" s="35">
        <v>45660</v>
      </c>
      <c r="EA459" s="35" t="s">
        <v>232</v>
      </c>
      <c r="EB459" s="38" t="s">
        <v>2075</v>
      </c>
      <c r="EJ459" s="20"/>
      <c r="EK459" s="20"/>
      <c r="EL459" s="20"/>
      <c r="EM459" s="20"/>
      <c r="EN459" s="20"/>
      <c r="EO459" s="20"/>
      <c r="EP459" s="20"/>
      <c r="EQ459" s="20"/>
      <c r="ER459" s="20"/>
      <c r="ES459" s="34" t="str">
        <f>IF(EI459&lt;&gt;"",((EJ459*0.125)+((EK459+EL459+EM459+EN459+EO459)*0.25)+((EP459+EQ459+ER459)*1))/EI459,"")</f>
        <v/>
      </c>
      <c r="FG459" s="20"/>
      <c r="FJ459" s="34" t="str">
        <f>IF(EZ459&lt;&gt;"",((FA459*0.125)+((FB459+FC459+FD459+FE459+FF459)*0.25)+((FG459+FH459+FI459)*1))/EZ459,"")</f>
        <v/>
      </c>
      <c r="FK459" s="39">
        <v>34.931311000000001</v>
      </c>
      <c r="FL459" s="39">
        <v>-78.920536999999996</v>
      </c>
      <c r="FM459" s="39">
        <v>34.569485576177868</v>
      </c>
      <c r="FN459" s="39">
        <v>35.293136423822133</v>
      </c>
      <c r="FO459" s="39">
        <v>-79.361874122741753</v>
      </c>
      <c r="FP459" s="39">
        <v>-78.479199877258239</v>
      </c>
      <c r="FQ459" s="39">
        <v>34.207660152355736</v>
      </c>
      <c r="FR459" s="39">
        <v>35.654961847644266</v>
      </c>
      <c r="FS459" s="39">
        <v>-79.803211245483524</v>
      </c>
      <c r="FT459" s="39">
        <v>-78.037862754516468</v>
      </c>
      <c r="FU459" s="35">
        <v>45965</v>
      </c>
      <c r="FV459" s="20" t="s">
        <v>248</v>
      </c>
      <c r="FW459" s="20" t="s">
        <v>234</v>
      </c>
      <c r="FX459" s="20">
        <v>148</v>
      </c>
      <c r="FY459" s="20">
        <v>3</v>
      </c>
      <c r="FZ459" s="20">
        <v>3</v>
      </c>
      <c r="GA459" s="20">
        <v>10</v>
      </c>
      <c r="GB459" s="20">
        <v>0</v>
      </c>
      <c r="GC459" s="20">
        <v>0</v>
      </c>
      <c r="GD459" s="20">
        <v>0</v>
      </c>
      <c r="GE459" s="20">
        <v>0</v>
      </c>
      <c r="GF459" s="20">
        <v>0</v>
      </c>
      <c r="GG459" s="20">
        <v>0</v>
      </c>
      <c r="GH459" s="20">
        <v>1</v>
      </c>
      <c r="GI459" s="20">
        <v>0</v>
      </c>
      <c r="GJ459" s="20">
        <v>0</v>
      </c>
      <c r="GK459" s="34">
        <f>IF(GA459&lt;&gt;"",((GB459*0.125)+((GC459+GD459+GE459+GF459+GG459)*0.25)+((GH459+GI459+GJ459)*1))/GA459,"")</f>
        <v>0.1</v>
      </c>
      <c r="GP459" s="20" t="s">
        <v>232</v>
      </c>
      <c r="HH459" s="34" t="str">
        <f>IF(GX459&lt;&gt;"",((GY459*0.125)+((GZ459+HA459+HB459+HC459+HD459)*0.25)+((HE459+HF459+HG459)*1))/GX459,"")</f>
        <v/>
      </c>
    </row>
    <row r="460" spans="1:216" ht="15" customHeight="1" x14ac:dyDescent="0.35">
      <c r="A460" s="11" t="s">
        <v>3038</v>
      </c>
      <c r="B460" s="12" t="s">
        <v>3039</v>
      </c>
      <c r="C460" s="13">
        <v>43829</v>
      </c>
      <c r="D460" s="13"/>
      <c r="E460" s="14" t="s">
        <v>214</v>
      </c>
      <c r="F460" s="15" t="s">
        <v>3040</v>
      </c>
      <c r="G460" s="15" t="s">
        <v>3041</v>
      </c>
      <c r="H460" s="14" t="s">
        <v>3034</v>
      </c>
      <c r="I460" s="16">
        <v>27858</v>
      </c>
      <c r="J460" s="17">
        <v>52857</v>
      </c>
      <c r="K460" s="18">
        <f ca="1">IF(A460&lt;&gt;"",RANDBETWEEN(1,2000)," ")</f>
        <v>474</v>
      </c>
      <c r="L460" s="17" cm="1">
        <f t="array" ref="L460">IF(A460&lt;&gt;"",SUMPRODUCT(($E$2:$E$1303="Active") * (FK460 &gt;= $FM$2:$FM$1303) * (FK460 &lt;= $FN$2:$FN$1303) * (FL460 &gt;= $FO$2:$FO$1303) * (FL460 &lt;= $FP$2:$FP$1303)),"")</f>
        <v>2</v>
      </c>
      <c r="M460" s="17" cm="1">
        <f t="array" ref="M460">IF(A460&lt;&gt;"",SUMPRODUCT(($E$2:$E$1303="Active") * (FK460 &gt;= $FQ$2:$FQ$1303) * (FK460 &lt;= $FR$2:$FR$1303) * (FL460 &gt;= $FS$2:$FS$1303) * (FL460 &lt;= $FT$2:$FT$1303)),"")</f>
        <v>4</v>
      </c>
      <c r="N460" s="14" t="s">
        <v>218</v>
      </c>
      <c r="O460" s="14" t="s">
        <v>316</v>
      </c>
      <c r="P460" s="15" t="s">
        <v>3042</v>
      </c>
      <c r="Q460" s="14" t="s">
        <v>3043</v>
      </c>
      <c r="R460" s="51" t="s">
        <v>3044</v>
      </c>
      <c r="S460" s="14" t="s">
        <v>223</v>
      </c>
      <c r="T460" s="20" t="s">
        <v>224</v>
      </c>
      <c r="U460" s="21"/>
      <c r="V460" s="22"/>
      <c r="W460" s="22"/>
      <c r="X460" s="22"/>
      <c r="Y460" s="22"/>
      <c r="Z460" s="22"/>
      <c r="AA460" s="48">
        <v>2024</v>
      </c>
      <c r="AB460" s="43">
        <v>46022.552083333336</v>
      </c>
      <c r="AC460" s="63">
        <v>45931</v>
      </c>
      <c r="AD460" s="25">
        <v>58</v>
      </c>
      <c r="AE460" s="25">
        <v>70</v>
      </c>
      <c r="AF460" s="26">
        <v>63</v>
      </c>
      <c r="AG460" s="20">
        <v>94</v>
      </c>
      <c r="AH460" s="22">
        <v>121</v>
      </c>
      <c r="AI460" s="26">
        <v>166</v>
      </c>
      <c r="AN460" s="27">
        <f>IF(COUNT(DV460,ES460,FJ460,GK460,HH460)&gt;0,AVERAGE(DV460,ES460,FJ460,GK460,HH460),"")</f>
        <v>0.2277777777777778</v>
      </c>
      <c r="AO460" s="28">
        <f>IF((E460&lt;&gt;""),COUNTA(AP460:BW460)+COUNTIF(T460,"No"),"")</f>
        <v>0</v>
      </c>
      <c r="AP460" s="29"/>
      <c r="AQ460" s="29"/>
      <c r="AR460" s="29"/>
      <c r="AS460" s="29"/>
      <c r="AT460" s="29"/>
      <c r="AU460" s="29"/>
      <c r="AV460" s="29"/>
      <c r="AW460" s="29"/>
      <c r="AX460" s="29"/>
      <c r="AY460" s="29"/>
      <c r="AZ460" s="29"/>
      <c r="BA460" s="29"/>
      <c r="BB460" s="29"/>
      <c r="BC460" s="29"/>
      <c r="BD460" s="29"/>
      <c r="BE460" s="29"/>
      <c r="BF460" s="29"/>
      <c r="BG460" s="29"/>
      <c r="BH460" s="29"/>
      <c r="BI460" s="29"/>
      <c r="BJ460" s="29"/>
      <c r="BK460" s="29"/>
      <c r="BL460" s="29"/>
      <c r="BM460" s="29"/>
      <c r="BN460" s="29"/>
      <c r="BO460" s="29"/>
      <c r="BP460" s="29"/>
      <c r="BQ460" s="29"/>
      <c r="BR460" s="29"/>
      <c r="BS460" s="29"/>
      <c r="BT460" s="29"/>
      <c r="BU460" s="29"/>
      <c r="BV460" s="29"/>
      <c r="BW460" s="29"/>
      <c r="BX460" s="30">
        <v>44048</v>
      </c>
      <c r="BY460" s="30">
        <v>44124</v>
      </c>
      <c r="BZ460" s="14" t="s">
        <v>248</v>
      </c>
      <c r="CA460" s="30">
        <v>44124</v>
      </c>
      <c r="CB460" s="14" t="s">
        <v>316</v>
      </c>
      <c r="CC460" s="31">
        <v>44194</v>
      </c>
      <c r="CD460" s="32" t="s">
        <v>228</v>
      </c>
      <c r="CE460" s="33" t="s">
        <v>320</v>
      </c>
      <c r="CF460" s="33" t="s">
        <v>321</v>
      </c>
      <c r="CG460" s="29">
        <v>100</v>
      </c>
      <c r="CH460" s="29">
        <v>2</v>
      </c>
      <c r="CI460" s="29">
        <v>2</v>
      </c>
      <c r="CJ460" s="29">
        <v>10</v>
      </c>
      <c r="CK460" s="29">
        <v>0</v>
      </c>
      <c r="CL460" s="29">
        <v>1</v>
      </c>
      <c r="CM460" s="29">
        <v>4</v>
      </c>
      <c r="CN460" s="34">
        <f>IF(CJ460&gt;0,((CK460*0.125)+(CL460*0.25)+(CM460*1))/CJ460,"")</f>
        <v>0.42499999999999999</v>
      </c>
      <c r="CO460" s="35">
        <v>44665</v>
      </c>
      <c r="CP460" s="35">
        <v>44669</v>
      </c>
      <c r="CQ460" s="20" t="s">
        <v>322</v>
      </c>
      <c r="CR460" s="35">
        <v>44670</v>
      </c>
      <c r="CS460" s="20" t="s">
        <v>316</v>
      </c>
      <c r="CT460" s="35" t="s">
        <v>323</v>
      </c>
      <c r="CU460" s="35">
        <v>44487</v>
      </c>
      <c r="CV460" s="11" t="s">
        <v>248</v>
      </c>
      <c r="CW460" s="11" t="s">
        <v>324</v>
      </c>
      <c r="CX460" s="11" t="s">
        <v>325</v>
      </c>
      <c r="CY460" s="20">
        <v>32</v>
      </c>
      <c r="CZ460" s="36">
        <v>2</v>
      </c>
      <c r="DA460" s="36">
        <v>2</v>
      </c>
      <c r="DB460" s="36">
        <v>10</v>
      </c>
      <c r="DC460" s="36">
        <v>0</v>
      </c>
      <c r="DD460" s="36">
        <v>0</v>
      </c>
      <c r="DE460" s="36">
        <v>0</v>
      </c>
      <c r="DF460" s="36">
        <v>0</v>
      </c>
      <c r="DG460" s="36">
        <v>1</v>
      </c>
      <c r="DH460" s="37">
        <f>IF(DB460&lt;&gt;"",((DC460*0.125)+(DD460*0.25)+(DE460*0.25)+(DF460*1)+(DG460*1))/DB460,"")</f>
        <v>0.1</v>
      </c>
      <c r="DI460" s="35">
        <v>44802</v>
      </c>
      <c r="DJ460" s="20" t="s">
        <v>248</v>
      </c>
      <c r="DK460" s="20" t="s">
        <v>235</v>
      </c>
      <c r="DL460" s="20" t="s">
        <v>234</v>
      </c>
      <c r="DM460" s="20">
        <v>37</v>
      </c>
      <c r="DN460" s="20">
        <v>2</v>
      </c>
      <c r="DO460" s="20">
        <v>2</v>
      </c>
      <c r="DP460" s="20">
        <v>10</v>
      </c>
      <c r="DQ460" s="20">
        <v>0</v>
      </c>
      <c r="DR460" s="20">
        <v>0</v>
      </c>
      <c r="DS460" s="20">
        <v>0</v>
      </c>
      <c r="DT460" s="20">
        <v>0</v>
      </c>
      <c r="DU460" s="20">
        <v>0</v>
      </c>
      <c r="DV460" s="37">
        <v>0</v>
      </c>
      <c r="DW460" s="35">
        <v>45365</v>
      </c>
      <c r="DX460" s="35">
        <v>45379</v>
      </c>
      <c r="DY460" s="20" t="s">
        <v>322</v>
      </c>
      <c r="DZ460" s="35">
        <v>45428</v>
      </c>
      <c r="EA460" s="35" t="s">
        <v>316</v>
      </c>
      <c r="EB460" s="38" t="s">
        <v>323</v>
      </c>
      <c r="EC460" s="35">
        <v>45135</v>
      </c>
      <c r="ED460" s="20" t="s">
        <v>248</v>
      </c>
      <c r="EE460" s="20" t="s">
        <v>247</v>
      </c>
      <c r="EF460" s="20">
        <v>24</v>
      </c>
      <c r="EG460" s="20">
        <v>2</v>
      </c>
      <c r="EH460" s="20">
        <v>2</v>
      </c>
      <c r="EI460" s="20">
        <v>9</v>
      </c>
      <c r="EJ460" s="20">
        <v>0</v>
      </c>
      <c r="EK460" s="20">
        <v>0</v>
      </c>
      <c r="EL460" s="20">
        <v>0</v>
      </c>
      <c r="EM460" s="20">
        <v>0</v>
      </c>
      <c r="EN460" s="20">
        <v>0</v>
      </c>
      <c r="EO460" s="20">
        <v>0</v>
      </c>
      <c r="EP460" s="20">
        <v>0</v>
      </c>
      <c r="EQ460" s="20">
        <v>0</v>
      </c>
      <c r="ER460" s="20">
        <v>1</v>
      </c>
      <c r="ES460" s="34">
        <f>IF(EI460&lt;&gt;"",((EJ460*0.125)+((EK460+EL460+EM460+EN460+EO460)*0.25)+((EP460+EQ460+ER460)*1))/EI460,"")</f>
        <v>0.1111111111111111</v>
      </c>
      <c r="ET460" s="35">
        <v>45384</v>
      </c>
      <c r="EU460" s="20" t="s">
        <v>248</v>
      </c>
      <c r="EV460" s="20" t="s">
        <v>247</v>
      </c>
      <c r="EW460" s="20">
        <v>49</v>
      </c>
      <c r="EX460" s="20">
        <v>2</v>
      </c>
      <c r="EY460" s="20">
        <v>2</v>
      </c>
      <c r="EZ460" s="28">
        <v>5</v>
      </c>
      <c r="FA460" s="20">
        <v>0</v>
      </c>
      <c r="FB460" s="20">
        <v>0</v>
      </c>
      <c r="FC460" s="20">
        <v>0</v>
      </c>
      <c r="FD460" s="20">
        <v>0</v>
      </c>
      <c r="FE460" s="20">
        <v>0</v>
      </c>
      <c r="FF460" s="20">
        <v>0</v>
      </c>
      <c r="FG460" s="20">
        <v>0</v>
      </c>
      <c r="FH460" s="20">
        <v>0</v>
      </c>
      <c r="FI460" s="20">
        <v>0</v>
      </c>
      <c r="FJ460" s="34">
        <f>IF(EZ460&lt;&gt;"",((FA460*0.125)+((FB460+FC460+FD460+FE460+FF460)*0.25)+((FG460+FH460+FI460)*1))/EZ460,"")</f>
        <v>0</v>
      </c>
      <c r="FK460" s="39">
        <v>35.523837999999998</v>
      </c>
      <c r="FL460" s="39">
        <v>-77.288252999999997</v>
      </c>
      <c r="FM460" s="39">
        <v>35.162012576177865</v>
      </c>
      <c r="FN460" s="39">
        <v>35.88566342382213</v>
      </c>
      <c r="FO460" s="39">
        <v>-77.732824877835526</v>
      </c>
      <c r="FP460" s="39">
        <v>-76.843681122164469</v>
      </c>
      <c r="FQ460" s="39">
        <v>34.800187152355733</v>
      </c>
      <c r="FR460" s="39">
        <v>36.247488847644263</v>
      </c>
      <c r="FS460" s="39">
        <v>-78.177396755671069</v>
      </c>
      <c r="FT460" s="39">
        <v>-76.399109244328926</v>
      </c>
      <c r="FU460" s="35">
        <v>45877</v>
      </c>
      <c r="FV460" s="20" t="s">
        <v>248</v>
      </c>
      <c r="FW460" s="20" t="s">
        <v>355</v>
      </c>
      <c r="FX460" s="20">
        <v>46</v>
      </c>
      <c r="FY460" s="20">
        <v>2</v>
      </c>
      <c r="FZ460" s="20">
        <v>2</v>
      </c>
      <c r="GA460" s="20">
        <v>5</v>
      </c>
      <c r="GB460" s="20">
        <v>0</v>
      </c>
      <c r="GC460" s="20">
        <v>0</v>
      </c>
      <c r="GD460" s="20">
        <v>0</v>
      </c>
      <c r="GE460" s="20">
        <v>0</v>
      </c>
      <c r="GF460" s="20">
        <v>0</v>
      </c>
      <c r="GG460" s="20">
        <v>0</v>
      </c>
      <c r="GH460" s="20">
        <v>0</v>
      </c>
      <c r="GI460" s="20">
        <v>3</v>
      </c>
      <c r="GJ460" s="20">
        <v>1</v>
      </c>
      <c r="GK460" s="46">
        <f>IF(GA460&lt;&gt;"",((GB460*0.125)+((GC460+GD460+GE460+GF460+GG460)*0.25)+((GH460+GI460+GJ460)*1))/GA460,"")</f>
        <v>0.8</v>
      </c>
      <c r="GP460" s="20" t="s">
        <v>316</v>
      </c>
      <c r="GQ460" s="35" t="s">
        <v>323</v>
      </c>
      <c r="HH460" s="34" t="str">
        <f>IF(GX460&lt;&gt;"",((GY460*0.125)+((GZ460+HA460+HB460+HC460+HD460)*0.25)+((HE460+HF460+HG460)*1))/GX460,"")</f>
        <v/>
      </c>
    </row>
    <row r="461" spans="1:216" ht="15" customHeight="1" x14ac:dyDescent="0.35">
      <c r="A461" s="14" t="s">
        <v>3045</v>
      </c>
      <c r="B461" s="12" t="s">
        <v>3046</v>
      </c>
      <c r="C461" s="13">
        <v>43829</v>
      </c>
      <c r="D461" s="13"/>
      <c r="E461" s="14" t="s">
        <v>214</v>
      </c>
      <c r="F461" s="15" t="s">
        <v>3047</v>
      </c>
      <c r="G461" s="15" t="s">
        <v>458</v>
      </c>
      <c r="H461" s="14" t="s">
        <v>3034</v>
      </c>
      <c r="I461" s="16">
        <v>28303</v>
      </c>
      <c r="J461" s="17">
        <v>30842</v>
      </c>
      <c r="K461" s="18">
        <f ca="1">IF(A461&lt;&gt;"",RANDBETWEEN(1,2000)," ")</f>
        <v>674</v>
      </c>
      <c r="L461" s="17" cm="1">
        <f t="array" ref="L461">IF(A461&lt;&gt;"",SUMPRODUCT(($E$2:$E$1303="Active") * (FK461 &gt;= $FM$2:$FM$1303) * (FK461 &lt;= $FN$2:$FN$1303) * (FL461 &gt;= $FO$2:$FO$1303) * (FL461 &lt;= $FP$2:$FP$1303)),"")</f>
        <v>3</v>
      </c>
      <c r="M461" s="17" cm="1">
        <f t="array" ref="M461">IF(A461&lt;&gt;"",SUMPRODUCT(($E$2:$E$1303="Active") * (FK461 &gt;= $FQ$2:$FQ$1303) * (FK461 &lt;= $FR$2:$FR$1303) * (FL461 &gt;= $FS$2:$FS$1303) * (FL461 &lt;= $FT$2:$FT$1303)),"")</f>
        <v>4</v>
      </c>
      <c r="N461" s="14" t="s">
        <v>218</v>
      </c>
      <c r="O461" s="14" t="s">
        <v>316</v>
      </c>
      <c r="P461" s="15" t="s">
        <v>3042</v>
      </c>
      <c r="Q461" s="14" t="s">
        <v>3043</v>
      </c>
      <c r="R461" s="51" t="s">
        <v>3044</v>
      </c>
      <c r="S461" s="14" t="s">
        <v>223</v>
      </c>
      <c r="T461" s="20" t="s">
        <v>224</v>
      </c>
      <c r="U461" s="21"/>
      <c r="V461" s="22"/>
      <c r="W461" s="22"/>
      <c r="X461" s="22"/>
      <c r="Y461" s="22"/>
      <c r="Z461" s="22"/>
      <c r="AA461" s="48">
        <v>2024</v>
      </c>
      <c r="AB461" s="43">
        <v>46014.375</v>
      </c>
      <c r="AC461" s="63">
        <v>45931</v>
      </c>
      <c r="AD461" s="25">
        <v>38</v>
      </c>
      <c r="AE461" s="25">
        <v>117</v>
      </c>
      <c r="AF461" s="26">
        <v>84</v>
      </c>
      <c r="AG461" s="20">
        <v>116</v>
      </c>
      <c r="AH461" s="22">
        <v>154</v>
      </c>
      <c r="AI461" s="26">
        <v>152</v>
      </c>
      <c r="AN461" s="27">
        <f>IF(COUNT(DV461,ES461,FJ461,GK461,HH461)&gt;0,AVERAGE(DV461,ES461,FJ461,GK461,HH461),"")</f>
        <v>8.3928571428571422E-2</v>
      </c>
      <c r="AO461" s="28">
        <f>IF((E461&lt;&gt;""),COUNTA(AP461:BW461)+COUNTIF(T461,"No"),"")</f>
        <v>0</v>
      </c>
      <c r="AP461" s="29"/>
      <c r="AQ461" s="29"/>
      <c r="AR461" s="29"/>
      <c r="AS461" s="29"/>
      <c r="AT461" s="29"/>
      <c r="AU461" s="29"/>
      <c r="AV461" s="29"/>
      <c r="AW461" s="29"/>
      <c r="AX461" s="29"/>
      <c r="AY461" s="29"/>
      <c r="AZ461" s="29"/>
      <c r="BA461" s="29"/>
      <c r="BB461" s="29"/>
      <c r="BC461" s="29"/>
      <c r="BD461" s="29"/>
      <c r="BE461" s="29"/>
      <c r="BF461" s="29"/>
      <c r="BG461" s="29"/>
      <c r="BH461" s="29"/>
      <c r="BI461" s="29"/>
      <c r="BJ461" s="29"/>
      <c r="BK461" s="29"/>
      <c r="BL461" s="29"/>
      <c r="BM461" s="29"/>
      <c r="BN461" s="29"/>
      <c r="BO461" s="29"/>
      <c r="BP461" s="29"/>
      <c r="BQ461" s="29"/>
      <c r="BR461" s="29"/>
      <c r="BS461" s="29"/>
      <c r="BT461" s="29"/>
      <c r="BU461" s="29"/>
      <c r="BV461" s="29"/>
      <c r="BW461" s="29"/>
      <c r="BX461" s="30">
        <v>44054</v>
      </c>
      <c r="BY461" s="30">
        <v>44061</v>
      </c>
      <c r="BZ461" s="14" t="s">
        <v>248</v>
      </c>
      <c r="CA461" s="30">
        <v>44061</v>
      </c>
      <c r="CB461" s="14" t="s">
        <v>316</v>
      </c>
      <c r="CC461" s="31">
        <v>44194</v>
      </c>
      <c r="CD461" s="32" t="s">
        <v>228</v>
      </c>
      <c r="CE461" s="33" t="s">
        <v>320</v>
      </c>
      <c r="CF461" s="33" t="s">
        <v>321</v>
      </c>
      <c r="CG461" s="29">
        <v>100</v>
      </c>
      <c r="CH461" s="29">
        <v>2</v>
      </c>
      <c r="CI461" s="29">
        <v>2</v>
      </c>
      <c r="CJ461" s="29">
        <v>10</v>
      </c>
      <c r="CK461" s="29">
        <v>2</v>
      </c>
      <c r="CL461" s="29">
        <v>1</v>
      </c>
      <c r="CM461" s="29">
        <v>0</v>
      </c>
      <c r="CN461" s="34">
        <f>IF(CJ461&gt;0,((CK461*0.125)+(CL461*0.25)+(CM461*1))/CJ461,"")</f>
        <v>0.05</v>
      </c>
      <c r="CO461" s="35">
        <v>44679</v>
      </c>
      <c r="CP461" s="35">
        <v>44679</v>
      </c>
      <c r="CQ461" s="20" t="s">
        <v>322</v>
      </c>
      <c r="CR461" s="35">
        <v>44687</v>
      </c>
      <c r="CS461" s="20" t="s">
        <v>316</v>
      </c>
      <c r="CT461" s="35" t="s">
        <v>323</v>
      </c>
      <c r="CU461" s="35">
        <v>44487</v>
      </c>
      <c r="CV461" s="11" t="s">
        <v>248</v>
      </c>
      <c r="CW461" s="11" t="s">
        <v>324</v>
      </c>
      <c r="CX461" s="11" t="s">
        <v>325</v>
      </c>
      <c r="CY461" s="20">
        <v>63</v>
      </c>
      <c r="CZ461" s="36">
        <v>2</v>
      </c>
      <c r="DA461" s="36">
        <v>2</v>
      </c>
      <c r="DB461" s="36">
        <v>7</v>
      </c>
      <c r="DC461" s="36">
        <v>0</v>
      </c>
      <c r="DD461" s="36">
        <v>2</v>
      </c>
      <c r="DE461" s="36">
        <v>0</v>
      </c>
      <c r="DF461" s="36">
        <v>0</v>
      </c>
      <c r="DG461" s="36">
        <v>0</v>
      </c>
      <c r="DH461" s="37">
        <f>IF(DB461&lt;&gt;"",((DC461*0.125)+(DD461*0.25)+(DE461*0.25)+(DF461*1)+(DG461*1))/DB461,"")</f>
        <v>7.1428571428571425E-2</v>
      </c>
      <c r="DI461" s="35">
        <v>44802</v>
      </c>
      <c r="DJ461" s="20" t="s">
        <v>248</v>
      </c>
      <c r="DK461" s="20" t="s">
        <v>235</v>
      </c>
      <c r="DL461" s="20" t="s">
        <v>234</v>
      </c>
      <c r="DM461" s="20">
        <v>28</v>
      </c>
      <c r="DN461" s="20">
        <v>2</v>
      </c>
      <c r="DO461" s="20">
        <v>2</v>
      </c>
      <c r="DP461" s="20">
        <v>10</v>
      </c>
      <c r="DQ461" s="20">
        <v>0</v>
      </c>
      <c r="DR461" s="20">
        <v>0</v>
      </c>
      <c r="DS461" s="20">
        <v>0</v>
      </c>
      <c r="DT461" s="20">
        <v>0</v>
      </c>
      <c r="DU461" s="20">
        <v>0</v>
      </c>
      <c r="DV461" s="37">
        <v>0</v>
      </c>
      <c r="DW461" s="35">
        <v>45372</v>
      </c>
      <c r="DX461" s="35">
        <v>45378</v>
      </c>
      <c r="DY461" s="20" t="s">
        <v>322</v>
      </c>
      <c r="DZ461" s="35">
        <v>45428</v>
      </c>
      <c r="EA461" s="35" t="s">
        <v>316</v>
      </c>
      <c r="EB461" s="38" t="s">
        <v>323</v>
      </c>
      <c r="EC461" s="35">
        <v>45135</v>
      </c>
      <c r="ED461" s="20" t="s">
        <v>248</v>
      </c>
      <c r="EE461" s="20" t="s">
        <v>247</v>
      </c>
      <c r="EF461" s="20">
        <v>54</v>
      </c>
      <c r="EG461" s="20">
        <v>2</v>
      </c>
      <c r="EH461" s="20">
        <v>2</v>
      </c>
      <c r="EI461" s="20">
        <v>10</v>
      </c>
      <c r="EJ461" s="20">
        <v>0</v>
      </c>
      <c r="EK461" s="20">
        <v>0</v>
      </c>
      <c r="EL461" s="20">
        <v>1</v>
      </c>
      <c r="EM461" s="20">
        <v>1</v>
      </c>
      <c r="EN461" s="20">
        <v>0</v>
      </c>
      <c r="EO461" s="20">
        <v>0</v>
      </c>
      <c r="EP461" s="20">
        <v>0</v>
      </c>
      <c r="EQ461" s="20">
        <v>0</v>
      </c>
      <c r="ER461" s="20">
        <v>0</v>
      </c>
      <c r="ES461" s="34">
        <f>IF(EI461&lt;&gt;"",((EJ461*0.125)+((EK461+EL461+EM461+EN461+EO461)*0.25)+((EP461+EQ461+ER461)*1))/EI461,"")</f>
        <v>0.05</v>
      </c>
      <c r="ET461" s="35">
        <v>45384</v>
      </c>
      <c r="EU461" s="20" t="s">
        <v>248</v>
      </c>
      <c r="EV461" s="20" t="s">
        <v>247</v>
      </c>
      <c r="EW461" s="20">
        <v>68</v>
      </c>
      <c r="EX461" s="20">
        <v>2</v>
      </c>
      <c r="EY461" s="20">
        <v>2</v>
      </c>
      <c r="EZ461" s="28">
        <v>5</v>
      </c>
      <c r="FA461" s="20">
        <v>0</v>
      </c>
      <c r="FB461" s="20">
        <v>0</v>
      </c>
      <c r="FC461" s="20">
        <v>0</v>
      </c>
      <c r="FD461" s="20">
        <v>0</v>
      </c>
      <c r="FE461" s="20">
        <v>0</v>
      </c>
      <c r="FF461" s="20">
        <v>0</v>
      </c>
      <c r="FG461" s="20">
        <v>0</v>
      </c>
      <c r="FH461" s="20">
        <v>0</v>
      </c>
      <c r="FI461" s="20">
        <v>0</v>
      </c>
      <c r="FJ461" s="34">
        <f>IF(EZ461&lt;&gt;"",((FA461*0.125)+((FB461+FC461+FD461+FE461+FF461)*0.25)+((FG461+FH461+FI461)*1))/EZ461,"")</f>
        <v>0</v>
      </c>
      <c r="FK461" s="39">
        <v>35.087440000000001</v>
      </c>
      <c r="FL461" s="39">
        <v>-78.968940000000003</v>
      </c>
      <c r="FM461" s="39">
        <v>34.725614576177868</v>
      </c>
      <c r="FN461" s="39">
        <v>35.449265423822133</v>
      </c>
      <c r="FO461" s="39">
        <v>-79.411120310643824</v>
      </c>
      <c r="FP461" s="39">
        <v>-78.526759689356183</v>
      </c>
      <c r="FQ461" s="39">
        <v>34.363789152355736</v>
      </c>
      <c r="FR461" s="39">
        <v>35.811090847644266</v>
      </c>
      <c r="FS461" s="39">
        <v>-79.853300621287644</v>
      </c>
      <c r="FT461" s="39">
        <v>-78.084579378712363</v>
      </c>
      <c r="FU461" s="35">
        <v>45952</v>
      </c>
      <c r="FV461" s="20" t="s">
        <v>248</v>
      </c>
      <c r="FW461" s="20" t="s">
        <v>295</v>
      </c>
      <c r="FX461" s="20">
        <v>73</v>
      </c>
      <c r="FY461" s="20">
        <v>2</v>
      </c>
      <c r="FZ461" s="20">
        <v>2</v>
      </c>
      <c r="GA461" s="20">
        <v>7</v>
      </c>
      <c r="GB461" s="20">
        <v>0</v>
      </c>
      <c r="GC461" s="20">
        <v>0</v>
      </c>
      <c r="GD461" s="20">
        <v>0</v>
      </c>
      <c r="GE461" s="20">
        <v>0</v>
      </c>
      <c r="GF461" s="20">
        <v>0</v>
      </c>
      <c r="GG461" s="20">
        <v>0</v>
      </c>
      <c r="GH461" s="20">
        <v>0</v>
      </c>
      <c r="GI461" s="20">
        <v>1</v>
      </c>
      <c r="GJ461" s="20">
        <v>1</v>
      </c>
      <c r="GK461" s="46">
        <f>IF(GA461&lt;&gt;"",((GB461*0.125)+((GC461+GD461+GE461+GF461+GG461)*0.25)+((GH461+GI461+GJ461)*1))/GA461,"")</f>
        <v>0.2857142857142857</v>
      </c>
      <c r="GL461" s="40">
        <v>46092</v>
      </c>
      <c r="GM461" s="40">
        <v>46098</v>
      </c>
      <c r="GN461" s="56" t="s">
        <v>372</v>
      </c>
      <c r="GO461" s="35">
        <v>46107</v>
      </c>
      <c r="GP461" s="20" t="s">
        <v>316</v>
      </c>
      <c r="GQ461" s="35" t="s">
        <v>323</v>
      </c>
      <c r="HH461" s="41" t="str">
        <f>IF(GX461&lt;&gt;"",((GY461*0.125)+((GZ461+HA461+HB461+HC461+HD461)*0.25)+((HE461+HF461+HG461)*1))/GX461,"")</f>
        <v/>
      </c>
    </row>
    <row r="462" spans="1:216" ht="15" customHeight="1" x14ac:dyDescent="0.35">
      <c r="A462" s="11" t="s">
        <v>3048</v>
      </c>
      <c r="B462" s="12" t="s">
        <v>3049</v>
      </c>
      <c r="C462" s="13">
        <v>43829</v>
      </c>
      <c r="D462" s="13"/>
      <c r="E462" s="14" t="s">
        <v>214</v>
      </c>
      <c r="F462" s="15" t="s">
        <v>3050</v>
      </c>
      <c r="G462" s="15" t="s">
        <v>3051</v>
      </c>
      <c r="H462" s="14" t="s">
        <v>3034</v>
      </c>
      <c r="I462" s="16">
        <v>28806</v>
      </c>
      <c r="J462" s="17">
        <v>44621</v>
      </c>
      <c r="K462" s="18">
        <f ca="1">IF(A462&lt;&gt;"",RANDBETWEEN(1,2000)," ")</f>
        <v>1359</v>
      </c>
      <c r="L462" s="17" cm="1">
        <f t="array" ref="L462">IF(A462&lt;&gt;"",SUMPRODUCT(($E$2:$E$1303="Active") * (FK462 &gt;= $FM$2:$FM$1303) * (FK462 &lt;= $FN$2:$FN$1303) * (FL462 &gt;= $FO$2:$FO$1303) * (FL462 &lt;= $FP$2:$FP$1303)),"")</f>
        <v>1</v>
      </c>
      <c r="M462" s="17" cm="1">
        <f t="array" ref="M462">IF(A462&lt;&gt;"",SUMPRODUCT(($E$2:$E$1303="Active") * (FK462 &gt;= $FQ$2:$FQ$1303) * (FK462 &lt;= $FR$2:$FR$1303) * (FL462 &gt;= $FS$2:$FS$1303) * (FL462 &lt;= $FT$2:$FT$1303)),"")</f>
        <v>4</v>
      </c>
      <c r="N462" s="14" t="s">
        <v>218</v>
      </c>
      <c r="O462" s="14" t="s">
        <v>316</v>
      </c>
      <c r="P462" s="15" t="s">
        <v>3042</v>
      </c>
      <c r="Q462" s="14" t="s">
        <v>3043</v>
      </c>
      <c r="R462" s="51" t="s">
        <v>3044</v>
      </c>
      <c r="S462" s="14" t="s">
        <v>223</v>
      </c>
      <c r="T462" s="20" t="s">
        <v>224</v>
      </c>
      <c r="U462" s="21"/>
      <c r="V462" s="22"/>
      <c r="W462" s="22"/>
      <c r="X462" s="22"/>
      <c r="Y462" s="22"/>
      <c r="Z462" s="22"/>
      <c r="AA462" s="48">
        <v>2025</v>
      </c>
      <c r="AB462" s="43">
        <v>46021.604166666664</v>
      </c>
      <c r="AC462" s="24">
        <v>46023</v>
      </c>
      <c r="AD462" s="25">
        <v>107</v>
      </c>
      <c r="AE462" s="25">
        <v>269</v>
      </c>
      <c r="AF462" s="26">
        <v>326</v>
      </c>
      <c r="AG462" s="20">
        <v>362</v>
      </c>
      <c r="AH462" s="22">
        <v>236</v>
      </c>
      <c r="AI462" s="26">
        <v>303</v>
      </c>
      <c r="AN462" s="27">
        <f>IF(COUNT(DV462,ES462,FJ462,GK462,HH462)&gt;0,AVERAGE(DV462,ES462,FJ462,GK462,HH462),"")</f>
        <v>5.6249999999999994E-2</v>
      </c>
      <c r="AO462" s="28">
        <f>IF((E462&lt;&gt;""),COUNTA(AP462:BW462)+COUNTIF(T462,"No"),"")</f>
        <v>1</v>
      </c>
      <c r="AP462" s="29"/>
      <c r="AQ462" s="29"/>
      <c r="AR462" s="29"/>
      <c r="AS462" s="29"/>
      <c r="AT462" s="29" t="s">
        <v>224</v>
      </c>
      <c r="AU462" s="29"/>
      <c r="AV462" s="29"/>
      <c r="AW462" s="29"/>
      <c r="AX462" s="29"/>
      <c r="AY462" s="29"/>
      <c r="AZ462" s="29"/>
      <c r="BA462" s="29"/>
      <c r="BB462" s="29"/>
      <c r="BC462" s="29"/>
      <c r="BD462" s="29"/>
      <c r="BE462" s="29"/>
      <c r="BF462" s="29"/>
      <c r="BG462" s="29"/>
      <c r="BH462" s="29"/>
      <c r="BI462" s="29"/>
      <c r="BJ462" s="29"/>
      <c r="BK462" s="29"/>
      <c r="BL462" s="29"/>
      <c r="BM462" s="29"/>
      <c r="BN462" s="29"/>
      <c r="BO462" s="29"/>
      <c r="BP462" s="29"/>
      <c r="BQ462" s="29"/>
      <c r="BR462" s="29"/>
      <c r="BS462" s="29"/>
      <c r="BT462" s="29"/>
      <c r="BU462" s="29"/>
      <c r="BV462" s="29"/>
      <c r="BW462" s="29"/>
      <c r="BX462" s="30">
        <v>44050</v>
      </c>
      <c r="BY462" s="30">
        <v>44124</v>
      </c>
      <c r="BZ462" s="14" t="s">
        <v>1128</v>
      </c>
      <c r="CA462" s="30">
        <v>44124</v>
      </c>
      <c r="CB462" s="14" t="s">
        <v>316</v>
      </c>
      <c r="CC462" s="31">
        <v>44194</v>
      </c>
      <c r="CD462" s="32" t="s">
        <v>228</v>
      </c>
      <c r="CE462" s="33" t="s">
        <v>320</v>
      </c>
      <c r="CF462" s="33" t="s">
        <v>321</v>
      </c>
      <c r="CG462" s="29">
        <v>100</v>
      </c>
      <c r="CH462" s="29">
        <v>4</v>
      </c>
      <c r="CI462" s="29">
        <v>4</v>
      </c>
      <c r="CJ462" s="29">
        <v>10</v>
      </c>
      <c r="CK462" s="29">
        <v>0</v>
      </c>
      <c r="CL462" s="29">
        <v>3</v>
      </c>
      <c r="CM462" s="29">
        <v>1</v>
      </c>
      <c r="CN462" s="34">
        <f>IF(CJ462&gt;0,((CK462*0.125)+(CL462*0.25)+(CM462*1))/CJ462,"")</f>
        <v>0.17499999999999999</v>
      </c>
      <c r="CO462" s="35">
        <v>44678</v>
      </c>
      <c r="CP462" s="35">
        <v>44680</v>
      </c>
      <c r="CQ462" s="20" t="s">
        <v>322</v>
      </c>
      <c r="CR462" s="35">
        <v>44680</v>
      </c>
      <c r="CS462" s="20" t="s">
        <v>316</v>
      </c>
      <c r="CT462" s="35" t="s">
        <v>323</v>
      </c>
      <c r="CU462" s="35">
        <v>44489</v>
      </c>
      <c r="CV462" s="11" t="s">
        <v>248</v>
      </c>
      <c r="CW462" s="11" t="s">
        <v>324</v>
      </c>
      <c r="CX462" s="20" t="s">
        <v>325</v>
      </c>
      <c r="CY462" s="20">
        <v>130</v>
      </c>
      <c r="CZ462" s="36">
        <v>11</v>
      </c>
      <c r="DA462" s="36">
        <v>11</v>
      </c>
      <c r="DB462" s="36">
        <v>42</v>
      </c>
      <c r="DC462" s="36">
        <v>0</v>
      </c>
      <c r="DD462" s="36">
        <v>0</v>
      </c>
      <c r="DE462" s="36">
        <v>0</v>
      </c>
      <c r="DF462" s="36">
        <v>3</v>
      </c>
      <c r="DG462" s="36">
        <v>1</v>
      </c>
      <c r="DH462" s="37">
        <f>IF(DB462&lt;&gt;"",((DC462*0.125)+(DD462*0.25)+(DE462*0.25)+(DF462*1)+(DG462*1))/DB462,"")</f>
        <v>9.5238095238095233E-2</v>
      </c>
      <c r="DI462" s="35">
        <v>44809</v>
      </c>
      <c r="DJ462" s="20" t="s">
        <v>248</v>
      </c>
      <c r="DK462" s="20" t="s">
        <v>235</v>
      </c>
      <c r="DL462" s="20" t="s">
        <v>234</v>
      </c>
      <c r="DM462" s="20">
        <v>144</v>
      </c>
      <c r="DN462" s="20">
        <v>2</v>
      </c>
      <c r="DO462" s="20">
        <v>2</v>
      </c>
      <c r="DP462" s="20">
        <v>10</v>
      </c>
      <c r="DQ462" s="20">
        <v>0</v>
      </c>
      <c r="DR462" s="20">
        <v>0</v>
      </c>
      <c r="DS462" s="20">
        <v>0</v>
      </c>
      <c r="DT462" s="20">
        <v>0</v>
      </c>
      <c r="DU462" s="20">
        <v>0</v>
      </c>
      <c r="DV462" s="37" cm="1">
        <f t="array" ref="DV462">IF(AND(DI462:DP462&lt;&gt;""),((DQ462*0.125)+(DR462*0.25)+(DS462*0.25)+(DT462*1)+(DU462*1))/DP462,"")</f>
        <v>0</v>
      </c>
      <c r="DW462" s="35">
        <v>45371</v>
      </c>
      <c r="DX462" s="35">
        <v>45377</v>
      </c>
      <c r="DY462" s="20" t="s">
        <v>322</v>
      </c>
      <c r="DZ462" s="35">
        <v>45428</v>
      </c>
      <c r="EA462" s="35" t="s">
        <v>316</v>
      </c>
      <c r="EB462" s="38" t="s">
        <v>323</v>
      </c>
      <c r="EC462" s="35">
        <v>45135</v>
      </c>
      <c r="ED462" s="20" t="s">
        <v>248</v>
      </c>
      <c r="EE462" s="20" t="s">
        <v>247</v>
      </c>
      <c r="EF462" s="20">
        <v>166</v>
      </c>
      <c r="EG462" s="20">
        <v>2</v>
      </c>
      <c r="EH462" s="20">
        <v>2</v>
      </c>
      <c r="EI462" s="20">
        <v>10</v>
      </c>
      <c r="EJ462" s="20">
        <v>0</v>
      </c>
      <c r="EK462" s="20">
        <v>0</v>
      </c>
      <c r="EL462" s="20">
        <v>0</v>
      </c>
      <c r="EM462" s="20">
        <v>0</v>
      </c>
      <c r="EN462" s="20">
        <v>0</v>
      </c>
      <c r="EO462" s="20">
        <v>0</v>
      </c>
      <c r="EP462" s="20">
        <v>0</v>
      </c>
      <c r="EQ462" s="20">
        <v>1</v>
      </c>
      <c r="ER462" s="20">
        <v>0</v>
      </c>
      <c r="ES462" s="34">
        <f>IF(EI462&lt;&gt;"",((EJ462*0.125)+((EK462+EL462+EM462+EN462+EO462)*0.25)+((EP462+EQ462+ER462)*1))/EI462,"")</f>
        <v>0.1</v>
      </c>
      <c r="ET462" s="35">
        <v>45373</v>
      </c>
      <c r="EU462" s="20" t="s">
        <v>248</v>
      </c>
      <c r="EV462" s="20" t="s">
        <v>247</v>
      </c>
      <c r="EW462" s="20">
        <v>164</v>
      </c>
      <c r="EX462" s="20">
        <v>2</v>
      </c>
      <c r="EY462" s="20">
        <v>2</v>
      </c>
      <c r="EZ462" s="28">
        <v>14</v>
      </c>
      <c r="FA462" s="20">
        <v>0</v>
      </c>
      <c r="FB462" s="20">
        <v>0</v>
      </c>
      <c r="FC462" s="20">
        <v>0</v>
      </c>
      <c r="FD462" s="20">
        <v>0</v>
      </c>
      <c r="FE462" s="20">
        <v>0</v>
      </c>
      <c r="FF462" s="20">
        <v>1</v>
      </c>
      <c r="FG462" s="20">
        <v>0</v>
      </c>
      <c r="FH462" s="20">
        <v>0</v>
      </c>
      <c r="FI462" s="20">
        <v>0</v>
      </c>
      <c r="FJ462" s="34">
        <f>IF(EZ462&lt;&gt;"",((FA462*0.125)+((FB462+FC462+FD462+FE462+FF462)*0.25)+((FG462+FH462+FI462)*1))/EZ462,"")</f>
        <v>1.7857142857142856E-2</v>
      </c>
      <c r="FK462" s="39">
        <v>35.571618999999998</v>
      </c>
      <c r="FL462" s="39">
        <v>-82.621572</v>
      </c>
      <c r="FM462" s="39">
        <v>35.209793576177866</v>
      </c>
      <c r="FN462" s="39">
        <v>35.933444423822131</v>
      </c>
      <c r="FO462" s="39">
        <v>-83.066408872455696</v>
      </c>
      <c r="FP462" s="39">
        <v>-82.176735127544305</v>
      </c>
      <c r="FQ462" s="39">
        <v>34.847968152355733</v>
      </c>
      <c r="FR462" s="39">
        <v>36.295269847644263</v>
      </c>
      <c r="FS462" s="39">
        <v>-83.511245744911378</v>
      </c>
      <c r="FT462" s="39">
        <v>-81.731898255088623</v>
      </c>
      <c r="FU462" s="35">
        <v>45932</v>
      </c>
      <c r="FV462" s="20" t="s">
        <v>248</v>
      </c>
      <c r="FW462" s="20" t="s">
        <v>295</v>
      </c>
      <c r="FX462" s="20">
        <v>178</v>
      </c>
      <c r="FY462" s="20">
        <v>2</v>
      </c>
      <c r="FZ462" s="20">
        <v>2</v>
      </c>
      <c r="GA462" s="20">
        <v>14</v>
      </c>
      <c r="GB462" s="20">
        <v>0</v>
      </c>
      <c r="GC462" s="20">
        <v>0</v>
      </c>
      <c r="GD462" s="20">
        <v>1</v>
      </c>
      <c r="GE462" s="20">
        <v>1</v>
      </c>
      <c r="GF462" s="20">
        <v>0</v>
      </c>
      <c r="GG462" s="20">
        <v>0</v>
      </c>
      <c r="GH462" s="20">
        <v>1</v>
      </c>
      <c r="GI462" s="20">
        <v>0</v>
      </c>
      <c r="GJ462" s="20">
        <v>0</v>
      </c>
      <c r="GK462" s="57">
        <f>IF(GA462&lt;&gt;"",((GB462*0.125)+((GC462+GD462+GE462+GF462+GG462)*0.25)+((GH462+GI462+GJ462)*1))/GA462,"")</f>
        <v>0.10714285714285714</v>
      </c>
      <c r="GL462" s="40">
        <v>45736</v>
      </c>
      <c r="GM462" s="40">
        <v>45737</v>
      </c>
      <c r="GN462" s="11" t="s">
        <v>237</v>
      </c>
      <c r="GO462" s="40">
        <v>45737</v>
      </c>
      <c r="GP462" s="20" t="s">
        <v>316</v>
      </c>
      <c r="GQ462" s="35" t="s">
        <v>323</v>
      </c>
      <c r="HH462" s="41" t="str">
        <f>IF(GX462&lt;&gt;"",((GY462*0.125)+((GZ462+HA462+HB462+HC462+HD462)*0.25)+((HE462+HF462+HG462)*1))/GX462,"")</f>
        <v/>
      </c>
    </row>
    <row r="463" spans="1:216" ht="15" customHeight="1" x14ac:dyDescent="0.35">
      <c r="A463" s="14" t="s">
        <v>3052</v>
      </c>
      <c r="B463" s="12" t="s">
        <v>3053</v>
      </c>
      <c r="C463" s="13">
        <v>43829</v>
      </c>
      <c r="D463" s="13"/>
      <c r="E463" s="14" t="s">
        <v>214</v>
      </c>
      <c r="F463" s="15" t="s">
        <v>3054</v>
      </c>
      <c r="G463" s="15" t="s">
        <v>3055</v>
      </c>
      <c r="H463" s="14" t="s">
        <v>3034</v>
      </c>
      <c r="I463" s="16">
        <v>27103</v>
      </c>
      <c r="J463" s="17">
        <v>36023</v>
      </c>
      <c r="K463" s="18">
        <f ca="1">IF(A463&lt;&gt;"",RANDBETWEEN(1,2000)," ")</f>
        <v>814</v>
      </c>
      <c r="L463" s="17" cm="1">
        <f t="array" ref="L463">IF(A463&lt;&gt;"",SUMPRODUCT(($E$2:$E$1303="Active") * (FK463 &gt;= $FM$2:$FM$1303) * (FK463 &lt;= $FN$2:$FN$1303) * (FL463 &gt;= $FO$2:$FO$1303) * (FL463 &lt;= $FP$2:$FP$1303)),"")</f>
        <v>2</v>
      </c>
      <c r="M463" s="17" cm="1">
        <f t="array" ref="M463">IF(A463&lt;&gt;"",SUMPRODUCT(($E$2:$E$1303="Active") * (FK463 &gt;= $FQ$2:$FQ$1303) * (FK463 &lt;= $FR$2:$FR$1303) * (FL463 &gt;= $FS$2:$FS$1303) * (FL463 &lt;= $FT$2:$FT$1303)),"")</f>
        <v>6</v>
      </c>
      <c r="N463" s="14" t="s">
        <v>218</v>
      </c>
      <c r="O463" s="14" t="s">
        <v>316</v>
      </c>
      <c r="P463" s="15" t="s">
        <v>3042</v>
      </c>
      <c r="Q463" s="14" t="s">
        <v>3043</v>
      </c>
      <c r="R463" s="51" t="s">
        <v>3044</v>
      </c>
      <c r="S463" s="14" t="s">
        <v>223</v>
      </c>
      <c r="T463" s="20" t="s">
        <v>224</v>
      </c>
      <c r="U463" s="21"/>
      <c r="V463" s="22"/>
      <c r="W463" s="22"/>
      <c r="X463" s="22"/>
      <c r="Y463" s="22"/>
      <c r="Z463" s="22"/>
      <c r="AA463" s="48">
        <v>2024</v>
      </c>
      <c r="AB463" s="43">
        <v>46022.489583333336</v>
      </c>
      <c r="AC463" s="63">
        <v>45931</v>
      </c>
      <c r="AD463" s="25">
        <v>73</v>
      </c>
      <c r="AE463" s="25">
        <v>138</v>
      </c>
      <c r="AF463" s="26">
        <v>143</v>
      </c>
      <c r="AG463" s="20">
        <v>151</v>
      </c>
      <c r="AH463" s="22">
        <v>248</v>
      </c>
      <c r="AI463" s="26">
        <v>338</v>
      </c>
      <c r="AN463" s="27">
        <f>IF(COUNT(DV463,ES463,FJ463,GK463,HH463)&gt;0,AVERAGE(DV463,ES463,FJ463,GK463,HH463),"")</f>
        <v>0.13082837301587302</v>
      </c>
      <c r="AO463" s="28">
        <f>IF((E463&lt;&gt;""),COUNTA(AP463:BW463)+COUNTIF(T463,"No"),"")</f>
        <v>1</v>
      </c>
      <c r="AP463" s="29"/>
      <c r="AQ463" s="29"/>
      <c r="AR463" s="29"/>
      <c r="AS463" s="29"/>
      <c r="AT463" s="29" t="s">
        <v>224</v>
      </c>
      <c r="AU463" s="29"/>
      <c r="AV463" s="29"/>
      <c r="AW463" s="29"/>
      <c r="AX463" s="29"/>
      <c r="AY463" s="29"/>
      <c r="AZ463" s="29"/>
      <c r="BA463" s="29"/>
      <c r="BB463" s="29"/>
      <c r="BC463" s="29"/>
      <c r="BD463" s="29"/>
      <c r="BE463" s="29"/>
      <c r="BF463" s="29"/>
      <c r="BG463" s="29"/>
      <c r="BH463" s="29"/>
      <c r="BI463" s="29"/>
      <c r="BJ463" s="29"/>
      <c r="BK463" s="29"/>
      <c r="BL463" s="29"/>
      <c r="BM463" s="29"/>
      <c r="BN463" s="29"/>
      <c r="BO463" s="29"/>
      <c r="BP463" s="29"/>
      <c r="BQ463" s="29"/>
      <c r="BR463" s="29"/>
      <c r="BS463" s="29"/>
      <c r="BT463" s="29"/>
      <c r="BU463" s="29"/>
      <c r="BV463" s="29"/>
      <c r="BW463" s="29"/>
      <c r="BX463" s="30">
        <v>44159</v>
      </c>
      <c r="BY463" s="30">
        <v>44160</v>
      </c>
      <c r="BZ463" s="14" t="s">
        <v>248</v>
      </c>
      <c r="CA463" s="30">
        <v>44160</v>
      </c>
      <c r="CB463" s="14" t="s">
        <v>316</v>
      </c>
      <c r="CC463" s="31">
        <v>44194</v>
      </c>
      <c r="CD463" s="32" t="s">
        <v>228</v>
      </c>
      <c r="CE463" s="33" t="s">
        <v>320</v>
      </c>
      <c r="CF463" s="33" t="s">
        <v>321</v>
      </c>
      <c r="CG463" s="29">
        <v>100</v>
      </c>
      <c r="CH463" s="29">
        <v>4</v>
      </c>
      <c r="CI463" s="29">
        <v>4</v>
      </c>
      <c r="CJ463" s="29">
        <v>10</v>
      </c>
      <c r="CK463" s="29">
        <v>0</v>
      </c>
      <c r="CL463" s="29">
        <v>0</v>
      </c>
      <c r="CM463" s="29">
        <v>0</v>
      </c>
      <c r="CN463" s="34">
        <f>IF(CJ463&gt;0,((CK463*0.125)+(CL463*0.25)+(CM463*1))/CJ463,"")</f>
        <v>0</v>
      </c>
      <c r="CO463" s="35">
        <v>44670</v>
      </c>
      <c r="CP463" s="35">
        <v>44670</v>
      </c>
      <c r="CQ463" s="20" t="s">
        <v>322</v>
      </c>
      <c r="CR463" s="35">
        <v>44671</v>
      </c>
      <c r="CS463" s="20" t="s">
        <v>316</v>
      </c>
      <c r="CT463" s="35" t="s">
        <v>323</v>
      </c>
      <c r="CU463" s="35">
        <v>44488</v>
      </c>
      <c r="CV463" s="11" t="s">
        <v>248</v>
      </c>
      <c r="CW463" s="11" t="s">
        <v>324</v>
      </c>
      <c r="CX463" s="11" t="s">
        <v>325</v>
      </c>
      <c r="CY463" s="20">
        <v>78</v>
      </c>
      <c r="CZ463" s="36">
        <v>4</v>
      </c>
      <c r="DA463" s="36">
        <v>4</v>
      </c>
      <c r="DB463" s="36">
        <v>20</v>
      </c>
      <c r="DC463" s="36">
        <v>0</v>
      </c>
      <c r="DD463" s="36">
        <v>1</v>
      </c>
      <c r="DE463" s="36">
        <v>1</v>
      </c>
      <c r="DF463" s="36">
        <v>0</v>
      </c>
      <c r="DG463" s="36">
        <v>1</v>
      </c>
      <c r="DH463" s="37">
        <f>IF(DB463&lt;&gt;"",((DC463*0.125)+(DD463*0.25)+(DE463*0.25)+(DF463*1)+(DG463*1))/DB463,"")</f>
        <v>7.4999999999999997E-2</v>
      </c>
      <c r="DI463" s="35">
        <v>44802</v>
      </c>
      <c r="DJ463" s="20" t="s">
        <v>248</v>
      </c>
      <c r="DK463" s="20" t="s">
        <v>235</v>
      </c>
      <c r="DL463" s="20" t="s">
        <v>234</v>
      </c>
      <c r="DM463" s="20">
        <v>53</v>
      </c>
      <c r="DN463" s="20">
        <v>3</v>
      </c>
      <c r="DO463" s="20">
        <v>3</v>
      </c>
      <c r="DP463" s="20">
        <v>14</v>
      </c>
      <c r="DQ463" s="20">
        <v>0</v>
      </c>
      <c r="DR463" s="20">
        <v>0</v>
      </c>
      <c r="DS463" s="20">
        <v>0</v>
      </c>
      <c r="DT463" s="20">
        <v>1</v>
      </c>
      <c r="DU463" s="20">
        <v>2</v>
      </c>
      <c r="DV463" s="37" cm="1">
        <f t="array" ref="DV463">IF(AND(DI463:DP463&lt;&gt;""),((DQ463*0.125)+(DR463*0.25)+(DS463*0.25)+(DT463*1)+(DU463*1))/DP463,"")</f>
        <v>0.21428571428571427</v>
      </c>
      <c r="DW463" s="35">
        <v>45369</v>
      </c>
      <c r="DX463" s="35">
        <v>45377</v>
      </c>
      <c r="DY463" s="20" t="s">
        <v>322</v>
      </c>
      <c r="DZ463" s="35">
        <v>45428</v>
      </c>
      <c r="EA463" s="35" t="s">
        <v>316</v>
      </c>
      <c r="EB463" s="38" t="s">
        <v>323</v>
      </c>
      <c r="EC463" s="35">
        <v>45133</v>
      </c>
      <c r="ED463" s="20" t="s">
        <v>248</v>
      </c>
      <c r="EE463" s="20" t="s">
        <v>247</v>
      </c>
      <c r="EF463" s="20">
        <v>86</v>
      </c>
      <c r="EG463" s="20">
        <v>4</v>
      </c>
      <c r="EH463" s="20">
        <v>4</v>
      </c>
      <c r="EI463" s="20">
        <v>16</v>
      </c>
      <c r="EJ463" s="20">
        <v>0</v>
      </c>
      <c r="EK463" s="20">
        <v>0</v>
      </c>
      <c r="EL463" s="20">
        <v>0</v>
      </c>
      <c r="EM463" s="20">
        <v>1</v>
      </c>
      <c r="EN463" s="20">
        <v>0</v>
      </c>
      <c r="EO463" s="20">
        <v>1</v>
      </c>
      <c r="EP463" s="20">
        <v>0</v>
      </c>
      <c r="EQ463" s="20">
        <v>2</v>
      </c>
      <c r="ER463" s="20">
        <v>2</v>
      </c>
      <c r="ES463" s="46">
        <f>IF(EI463&lt;&gt;"",((EJ463*0.125)+((EK463+EL463+EM463+EN463+EO463)*0.25)+((EP463+EQ463+ER463)*1))/EI463,"")</f>
        <v>0.28125</v>
      </c>
      <c r="ET463" s="35">
        <v>45379</v>
      </c>
      <c r="EU463" s="20" t="s">
        <v>228</v>
      </c>
      <c r="EV463" s="20" t="s">
        <v>247</v>
      </c>
      <c r="EW463" s="20">
        <v>103</v>
      </c>
      <c r="EX463" s="20">
        <v>3</v>
      </c>
      <c r="EY463" s="20">
        <v>3</v>
      </c>
      <c r="EZ463" s="28">
        <v>8</v>
      </c>
      <c r="FA463" s="20">
        <v>0</v>
      </c>
      <c r="FB463" s="20">
        <v>0</v>
      </c>
      <c r="FC463" s="20">
        <v>0</v>
      </c>
      <c r="FD463" s="20">
        <v>0</v>
      </c>
      <c r="FE463" s="20">
        <v>0</v>
      </c>
      <c r="FF463" s="20">
        <v>0</v>
      </c>
      <c r="FG463" s="20">
        <v>0</v>
      </c>
      <c r="FH463" s="20">
        <v>0</v>
      </c>
      <c r="FI463" s="20">
        <v>0</v>
      </c>
      <c r="FJ463" s="34">
        <f>IF(EZ463&lt;&gt;"",((FA463*0.125)+((FB463+FC463+FD463+FE463+FF463)*0.25)+((FG463+FH463+FI463)*1))/EZ463,"")</f>
        <v>0</v>
      </c>
      <c r="FK463" s="39">
        <v>36.053601</v>
      </c>
      <c r="FL463" s="39">
        <v>-80.317729</v>
      </c>
      <c r="FM463" s="39">
        <v>35.691775576177868</v>
      </c>
      <c r="FN463" s="39">
        <v>36.415426423822133</v>
      </c>
      <c r="FO463" s="39">
        <v>-80.765274207926751</v>
      </c>
      <c r="FP463" s="39">
        <v>-79.870183792073249</v>
      </c>
      <c r="FQ463" s="39">
        <v>35.329950152355735</v>
      </c>
      <c r="FR463" s="39">
        <v>36.777251847644266</v>
      </c>
      <c r="FS463" s="39">
        <v>-81.212819415853517</v>
      </c>
      <c r="FT463" s="39">
        <v>-79.422638584146483</v>
      </c>
      <c r="FU463" s="35">
        <v>45908</v>
      </c>
      <c r="FV463" s="20" t="s">
        <v>248</v>
      </c>
      <c r="FW463" s="20" t="s">
        <v>295</v>
      </c>
      <c r="FX463" s="20">
        <v>153</v>
      </c>
      <c r="FY463" s="20">
        <v>3</v>
      </c>
      <c r="FZ463" s="20">
        <v>3</v>
      </c>
      <c r="GA463" s="20">
        <v>9</v>
      </c>
      <c r="GB463" s="20">
        <v>0</v>
      </c>
      <c r="GC463" s="20">
        <v>0</v>
      </c>
      <c r="GD463" s="20">
        <v>0</v>
      </c>
      <c r="GE463" s="20">
        <v>1</v>
      </c>
      <c r="GF463" s="20">
        <v>0</v>
      </c>
      <c r="GG463" s="20">
        <v>0</v>
      </c>
      <c r="GH463" s="20">
        <v>0</v>
      </c>
      <c r="GI463" s="20">
        <v>0</v>
      </c>
      <c r="GJ463" s="20">
        <v>0</v>
      </c>
      <c r="GK463" s="34">
        <f>IF(GA463&lt;&gt;"",((GB463*0.125)+((GC463+GD463+GE463+GF463+GG463)*0.25)+((GH463+GI463+GJ463)*1))/GA463,"")</f>
        <v>2.7777777777777776E-2</v>
      </c>
      <c r="GP463" s="20" t="s">
        <v>316</v>
      </c>
      <c r="GQ463" s="35" t="s">
        <v>323</v>
      </c>
      <c r="HH463" s="41" t="str">
        <f>IF(GX463&lt;&gt;"",((GY463*0.125)+((GZ463+HA463+HB463+HC463+HD463)*0.25)+((HE463+HF463+HG463)*1))/GX463,"")</f>
        <v/>
      </c>
    </row>
    <row r="464" spans="1:216" ht="15" customHeight="1" x14ac:dyDescent="0.35">
      <c r="A464" s="11" t="s">
        <v>3056</v>
      </c>
      <c r="B464" s="12" t="s">
        <v>3057</v>
      </c>
      <c r="C464" s="13">
        <v>43829</v>
      </c>
      <c r="D464" s="13"/>
      <c r="E464" s="14" t="s">
        <v>214</v>
      </c>
      <c r="F464" s="15" t="s">
        <v>3058</v>
      </c>
      <c r="G464" s="15" t="s">
        <v>3059</v>
      </c>
      <c r="H464" s="14" t="s">
        <v>3034</v>
      </c>
      <c r="I464" s="16">
        <v>28217</v>
      </c>
      <c r="J464" s="17">
        <v>28955</v>
      </c>
      <c r="K464" s="18">
        <f ca="1">IF(A464&lt;&gt;"",RANDBETWEEN(1,2000)," ")</f>
        <v>901</v>
      </c>
      <c r="L464" s="17" cm="1">
        <f t="array" ref="L464">IF(A464&lt;&gt;"",SUMPRODUCT(($E$2:$E$1303="Active") * (FK464 &gt;= $FM$2:$FM$1303) * (FK464 &lt;= $FN$2:$FN$1303) * (FL464 &gt;= $FO$2:$FO$1303) * (FL464 &lt;= $FP$2:$FP$1303)),"")</f>
        <v>5</v>
      </c>
      <c r="M464" s="17" cm="1">
        <f t="array" ref="M464">IF(A464&lt;&gt;"",SUMPRODUCT(($E$2:$E$1303="Active") * (FK464 &gt;= $FQ$2:$FQ$1303) * (FK464 &lt;= $FR$2:$FR$1303) * (FL464 &gt;= $FS$2:$FS$1303) * (FL464 &lt;= $FT$2:$FT$1303)),"")</f>
        <v>5</v>
      </c>
      <c r="N464" s="14" t="s">
        <v>218</v>
      </c>
      <c r="O464" s="14" t="s">
        <v>316</v>
      </c>
      <c r="P464" s="15" t="s">
        <v>3042</v>
      </c>
      <c r="Q464" s="14" t="s">
        <v>3043</v>
      </c>
      <c r="R464" s="51" t="s">
        <v>3044</v>
      </c>
      <c r="S464" s="14" t="s">
        <v>223</v>
      </c>
      <c r="T464" s="20" t="s">
        <v>224</v>
      </c>
      <c r="U464" s="21"/>
      <c r="V464" s="22"/>
      <c r="W464" s="22"/>
      <c r="X464" s="22"/>
      <c r="Y464" s="22"/>
      <c r="Z464" s="22"/>
      <c r="AA464" s="48">
        <v>2025</v>
      </c>
      <c r="AB464" s="43">
        <v>46022.416666666664</v>
      </c>
      <c r="AC464" s="24">
        <v>46023</v>
      </c>
      <c r="AD464" s="25">
        <v>136</v>
      </c>
      <c r="AE464" s="25">
        <v>428</v>
      </c>
      <c r="AF464" s="26">
        <v>177</v>
      </c>
      <c r="AG464" s="20">
        <v>363</v>
      </c>
      <c r="AH464" s="22">
        <v>307</v>
      </c>
      <c r="AI464" s="26">
        <v>761</v>
      </c>
      <c r="AN464" s="27">
        <f>IF(COUNT(DV464,ES464,FJ464,GK464,HH464)&gt;0,AVERAGE(DV464,ES464,FJ464,GK464,HH464),"")</f>
        <v>0.18847619047619046</v>
      </c>
      <c r="AO464" s="28">
        <f>IF((E464&lt;&gt;""),COUNTA(AP464:BW464)+COUNTIF(T464,"No"),"")</f>
        <v>1</v>
      </c>
      <c r="AP464" s="29"/>
      <c r="AQ464" s="29"/>
      <c r="AR464" s="29"/>
      <c r="AS464" s="29"/>
      <c r="AT464" s="29"/>
      <c r="AU464" s="29"/>
      <c r="AV464" s="29"/>
      <c r="AW464" s="29"/>
      <c r="AX464" s="29"/>
      <c r="AY464" s="29"/>
      <c r="AZ464" s="29"/>
      <c r="BA464" s="29"/>
      <c r="BB464" s="29"/>
      <c r="BC464" s="29"/>
      <c r="BD464" s="29"/>
      <c r="BE464" s="29"/>
      <c r="BF464" s="29"/>
      <c r="BG464" s="29"/>
      <c r="BH464" s="29"/>
      <c r="BI464" s="29"/>
      <c r="BJ464" s="29"/>
      <c r="BK464" s="29"/>
      <c r="BL464" s="29"/>
      <c r="BM464" s="29"/>
      <c r="BN464" s="29"/>
      <c r="BO464" s="29"/>
      <c r="BP464" s="29"/>
      <c r="BQ464" s="29"/>
      <c r="BR464" s="29"/>
      <c r="BS464" s="29"/>
      <c r="BT464" s="29"/>
      <c r="BU464" s="29"/>
      <c r="BV464" s="29" t="s">
        <v>3060</v>
      </c>
      <c r="BW464" s="29"/>
      <c r="BX464" s="30">
        <v>44155</v>
      </c>
      <c r="BY464" s="30">
        <v>44155</v>
      </c>
      <c r="BZ464" s="14" t="s">
        <v>1128</v>
      </c>
      <c r="CA464" s="30">
        <v>44168</v>
      </c>
      <c r="CB464" s="14" t="s">
        <v>316</v>
      </c>
      <c r="CC464" s="31">
        <v>44194</v>
      </c>
      <c r="CD464" s="32" t="s">
        <v>228</v>
      </c>
      <c r="CE464" s="33" t="s">
        <v>320</v>
      </c>
      <c r="CF464" s="33" t="s">
        <v>321</v>
      </c>
      <c r="CG464" s="29">
        <v>100</v>
      </c>
      <c r="CH464" s="29">
        <v>5</v>
      </c>
      <c r="CI464" s="29">
        <v>5</v>
      </c>
      <c r="CJ464" s="29">
        <v>10</v>
      </c>
      <c r="CK464" s="29">
        <v>0</v>
      </c>
      <c r="CL464" s="29">
        <v>0</v>
      </c>
      <c r="CM464" s="29">
        <v>3</v>
      </c>
      <c r="CN464" s="34">
        <f>IF(CJ464&gt;0,((CK464*0.125)+(CL464*0.25)+(CM464*1))/CJ464,"")</f>
        <v>0.3</v>
      </c>
      <c r="CO464" s="35">
        <v>44666</v>
      </c>
      <c r="CP464" s="35">
        <v>44666</v>
      </c>
      <c r="CQ464" s="20" t="s">
        <v>322</v>
      </c>
      <c r="CR464" s="35">
        <v>44687</v>
      </c>
      <c r="CS464" s="20" t="s">
        <v>316</v>
      </c>
      <c r="CT464" s="35" t="s">
        <v>323</v>
      </c>
      <c r="CU464" s="35">
        <v>44488</v>
      </c>
      <c r="CV464" s="11" t="s">
        <v>248</v>
      </c>
      <c r="CW464" s="11" t="s">
        <v>324</v>
      </c>
      <c r="CX464" s="11" t="s">
        <v>325</v>
      </c>
      <c r="CY464" s="20">
        <v>212</v>
      </c>
      <c r="CZ464" s="36">
        <v>7</v>
      </c>
      <c r="DA464" s="36">
        <v>7</v>
      </c>
      <c r="DB464" s="36">
        <v>35</v>
      </c>
      <c r="DC464" s="36">
        <v>0</v>
      </c>
      <c r="DD464" s="36">
        <v>0</v>
      </c>
      <c r="DE464" s="36">
        <v>3</v>
      </c>
      <c r="DF464" s="36">
        <v>1</v>
      </c>
      <c r="DG464" s="36">
        <v>6</v>
      </c>
      <c r="DH464" s="37">
        <f>IF(DB464&lt;&gt;"",((DC464*0.125)+(DD464*0.25)+(DE464*0.25)+(DF464*1)+(DG464*1))/DB464,"")</f>
        <v>0.22142857142857142</v>
      </c>
      <c r="DI464" s="35">
        <v>44802</v>
      </c>
      <c r="DJ464" s="20" t="s">
        <v>248</v>
      </c>
      <c r="DK464" s="20" t="s">
        <v>235</v>
      </c>
      <c r="DL464" s="20" t="s">
        <v>234</v>
      </c>
      <c r="DM464" s="20">
        <v>99</v>
      </c>
      <c r="DN464" s="20">
        <v>4</v>
      </c>
      <c r="DO464" s="20">
        <v>4</v>
      </c>
      <c r="DP464" s="20">
        <v>20</v>
      </c>
      <c r="DQ464" s="20">
        <v>0</v>
      </c>
      <c r="DR464" s="20">
        <v>0</v>
      </c>
      <c r="DS464" s="20">
        <v>0</v>
      </c>
      <c r="DT464" s="20">
        <v>4</v>
      </c>
      <c r="DU464" s="20">
        <v>2</v>
      </c>
      <c r="DV464" s="49" cm="1">
        <f t="array" ref="DV464">IF(AND(DI464:DP464&lt;&gt;""),((DQ464*0.125)+(DR464*0.25)+(DS464*0.25)+(DT464*1)+(DU464*1))/DP464,"")</f>
        <v>0.3</v>
      </c>
      <c r="DW464" s="35">
        <v>45369</v>
      </c>
      <c r="DX464" s="35">
        <v>45377</v>
      </c>
      <c r="DY464" s="20" t="s">
        <v>322</v>
      </c>
      <c r="DZ464" s="35">
        <v>45428</v>
      </c>
      <c r="EA464" s="35" t="s">
        <v>316</v>
      </c>
      <c r="EB464" s="38" t="s">
        <v>323</v>
      </c>
      <c r="EC464" s="35">
        <v>45132</v>
      </c>
      <c r="ED464" s="20" t="s">
        <v>248</v>
      </c>
      <c r="EE464" s="20" t="s">
        <v>247</v>
      </c>
      <c r="EF464" s="20">
        <v>76</v>
      </c>
      <c r="EG464" s="20">
        <v>5</v>
      </c>
      <c r="EH464" s="20">
        <v>5</v>
      </c>
      <c r="EI464" s="20">
        <v>21</v>
      </c>
      <c r="EJ464" s="20">
        <v>0</v>
      </c>
      <c r="EK464" s="20">
        <v>0</v>
      </c>
      <c r="EL464" s="20">
        <v>0</v>
      </c>
      <c r="EM464" s="20">
        <v>1</v>
      </c>
      <c r="EN464" s="20">
        <v>0</v>
      </c>
      <c r="EO464" s="20">
        <v>0</v>
      </c>
      <c r="EP464" s="20">
        <v>2</v>
      </c>
      <c r="EQ464" s="20">
        <v>0</v>
      </c>
      <c r="ER464" s="20">
        <v>2</v>
      </c>
      <c r="ES464" s="34">
        <f>IF(EI464&lt;&gt;"",((EJ464*0.125)+((EK464+EL464+EM464+EN464+EO464)*0.25)+((EP464+EQ464+ER464)*1))/EI464,"")</f>
        <v>0.20238095238095238</v>
      </c>
      <c r="ET464" s="35">
        <v>45384</v>
      </c>
      <c r="EU464" s="20" t="s">
        <v>228</v>
      </c>
      <c r="EV464" s="20" t="s">
        <v>247</v>
      </c>
      <c r="EW464" s="20">
        <v>211</v>
      </c>
      <c r="EX464" s="20">
        <v>6</v>
      </c>
      <c r="EY464" s="20">
        <v>5</v>
      </c>
      <c r="EZ464" s="28">
        <v>17</v>
      </c>
      <c r="FA464" s="20">
        <v>0</v>
      </c>
      <c r="FB464" s="20">
        <v>0</v>
      </c>
      <c r="FC464" s="20">
        <v>0</v>
      </c>
      <c r="FD464" s="20">
        <v>1</v>
      </c>
      <c r="FE464" s="20">
        <v>0</v>
      </c>
      <c r="FF464" s="20">
        <v>0</v>
      </c>
      <c r="FG464" s="20">
        <v>2</v>
      </c>
      <c r="FH464" s="20">
        <v>1</v>
      </c>
      <c r="FI464" s="20">
        <v>1</v>
      </c>
      <c r="FJ464" s="46">
        <f>IF(EZ464&lt;&gt;"",((FA464*0.125)+((FB464+FC464+FD464+FE464+FF464)*0.25)+((FG464+FH464+FI464)*1))/EZ464,"")</f>
        <v>0.25</v>
      </c>
      <c r="FK464" s="39">
        <v>35.171004000000003</v>
      </c>
      <c r="FL464" s="39">
        <v>-80.915103000000002</v>
      </c>
      <c r="FM464" s="39">
        <v>34.809178576177871</v>
      </c>
      <c r="FN464" s="39">
        <v>35.532829423822136</v>
      </c>
      <c r="FO464" s="39">
        <v>-81.357737282280269</v>
      </c>
      <c r="FP464" s="39">
        <v>-80.472468717719735</v>
      </c>
      <c r="FQ464" s="39">
        <v>34.447353152355738</v>
      </c>
      <c r="FR464" s="39">
        <v>35.894654847644269</v>
      </c>
      <c r="FS464" s="39">
        <v>-81.80037156456055</v>
      </c>
      <c r="FT464" s="39">
        <v>-80.029834435439454</v>
      </c>
      <c r="FU464" s="35">
        <v>45736</v>
      </c>
      <c r="FV464" s="20" t="s">
        <v>248</v>
      </c>
      <c r="FW464" s="20" t="s">
        <v>247</v>
      </c>
      <c r="FX464" s="20">
        <v>179</v>
      </c>
      <c r="FY464" s="20">
        <v>4</v>
      </c>
      <c r="FZ464" s="20">
        <v>4</v>
      </c>
      <c r="GA464" s="20">
        <v>14</v>
      </c>
      <c r="GB464" s="20">
        <v>0</v>
      </c>
      <c r="GC464" s="20">
        <v>0</v>
      </c>
      <c r="GD464" s="20">
        <v>0</v>
      </c>
      <c r="GE464" s="20">
        <v>0</v>
      </c>
      <c r="GF464" s="20">
        <v>0</v>
      </c>
      <c r="GG464" s="20">
        <v>0</v>
      </c>
      <c r="GH464" s="20">
        <v>0</v>
      </c>
      <c r="GI464" s="20">
        <v>0</v>
      </c>
      <c r="GJ464" s="20">
        <v>0</v>
      </c>
      <c r="GK464" s="34">
        <f>IF(GA464&lt;&gt;"",((GB464*0.125)+((GC464+GD464+GE464+GF464+GG464)*0.25)+((GH464+GI464+GJ464)*1))/GA464,"")</f>
        <v>0</v>
      </c>
      <c r="GL464" s="40">
        <v>45954</v>
      </c>
      <c r="GM464" s="40">
        <v>45954</v>
      </c>
      <c r="GN464" s="20" t="s">
        <v>237</v>
      </c>
      <c r="GO464" s="35">
        <v>45954</v>
      </c>
      <c r="GP464" s="20" t="s">
        <v>316</v>
      </c>
      <c r="GQ464" s="35" t="s">
        <v>323</v>
      </c>
      <c r="GR464" s="35">
        <v>46127</v>
      </c>
      <c r="GS464" s="20" t="s">
        <v>248</v>
      </c>
      <c r="GT464" s="20" t="s">
        <v>331</v>
      </c>
      <c r="GU464" s="20">
        <v>307</v>
      </c>
      <c r="GV464" s="20">
        <v>4</v>
      </c>
      <c r="GW464" s="20">
        <v>4</v>
      </c>
      <c r="GX464" s="20">
        <v>25</v>
      </c>
      <c r="GY464" s="20">
        <v>0</v>
      </c>
      <c r="GZ464" s="20">
        <v>0</v>
      </c>
      <c r="HA464" s="20">
        <v>0</v>
      </c>
      <c r="HB464" s="20">
        <v>3</v>
      </c>
      <c r="HC464" s="20">
        <v>0</v>
      </c>
      <c r="HD464" s="20">
        <v>0</v>
      </c>
      <c r="HE464" s="20">
        <v>0</v>
      </c>
      <c r="HF464" s="20">
        <v>1</v>
      </c>
      <c r="HG464" s="20">
        <v>3</v>
      </c>
      <c r="HH464" s="41">
        <f>IF(GX464&lt;&gt;"",((GY464*0.125)+((GZ464+HA464+HB464+HC464+HD464)*0.25)+((HE464+HF464+HG464)*1))/GX464,"")</f>
        <v>0.19</v>
      </c>
    </row>
    <row r="465" spans="1:216" ht="15" customHeight="1" x14ac:dyDescent="0.35">
      <c r="A465" s="14" t="s">
        <v>3061</v>
      </c>
      <c r="B465" s="12" t="s">
        <v>3062</v>
      </c>
      <c r="C465" s="13">
        <v>43829</v>
      </c>
      <c r="D465" s="13"/>
      <c r="E465" s="14" t="s">
        <v>214</v>
      </c>
      <c r="F465" s="15" t="s">
        <v>3063</v>
      </c>
      <c r="G465" s="15" t="s">
        <v>3064</v>
      </c>
      <c r="H465" s="14" t="s">
        <v>3034</v>
      </c>
      <c r="I465" s="16">
        <v>27609</v>
      </c>
      <c r="J465" s="17">
        <v>36218</v>
      </c>
      <c r="K465" s="18">
        <f ca="1">IF(A465&lt;&gt;"",RANDBETWEEN(1,2000)," ")</f>
        <v>1177</v>
      </c>
      <c r="L465" s="17" cm="1">
        <f t="array" ref="L465">IF(A465&lt;&gt;"",SUMPRODUCT(($E$2:$E$1303="Active") * (FK465 &gt;= $FM$2:$FM$1303) * (FK465 &lt;= $FN$2:$FN$1303) * (FL465 &gt;= $FO$2:$FO$1303) * (FL465 &lt;= $FP$2:$FP$1303)),"")</f>
        <v>3</v>
      </c>
      <c r="M465" s="17" cm="1">
        <f t="array" ref="M465">IF(A465&lt;&gt;"",SUMPRODUCT(($E$2:$E$1303="Active") * (FK465 &gt;= $FQ$2:$FQ$1303) * (FK465 &lt;= $FR$2:$FR$1303) * (FL465 &gt;= $FS$2:$FS$1303) * (FL465 &lt;= $FT$2:$FT$1303)),"")</f>
        <v>5</v>
      </c>
      <c r="N465" s="14" t="s">
        <v>218</v>
      </c>
      <c r="O465" s="14" t="s">
        <v>316</v>
      </c>
      <c r="P465" s="15" t="s">
        <v>3042</v>
      </c>
      <c r="Q465" s="14" t="s">
        <v>3043</v>
      </c>
      <c r="R465" s="51" t="s">
        <v>3044</v>
      </c>
      <c r="S465" s="14" t="s">
        <v>223</v>
      </c>
      <c r="T465" s="20" t="s">
        <v>224</v>
      </c>
      <c r="U465" s="21"/>
      <c r="V465" s="22"/>
      <c r="W465" s="22"/>
      <c r="X465" s="22"/>
      <c r="Y465" s="22"/>
      <c r="Z465" s="22"/>
      <c r="AA465" s="48">
        <v>2024</v>
      </c>
      <c r="AB465" s="43">
        <v>46022.416666666664</v>
      </c>
      <c r="AC465" s="63">
        <v>45931</v>
      </c>
      <c r="AD465" s="25">
        <v>264</v>
      </c>
      <c r="AE465" s="25">
        <v>249</v>
      </c>
      <c r="AF465" s="26">
        <v>194</v>
      </c>
      <c r="AG465" s="20">
        <v>263</v>
      </c>
      <c r="AH465" s="22">
        <v>418</v>
      </c>
      <c r="AI465" s="26">
        <v>459</v>
      </c>
      <c r="AN465" s="27">
        <f>IF(COUNT(DV465,ES465,FJ465,GK465,HH465)&gt;0,AVERAGE(DV465,ES465,FJ465,GK465,HH465),"")</f>
        <v>0.14473958333333331</v>
      </c>
      <c r="AO465" s="28">
        <f>IF((E465&lt;&gt;""),COUNTA(AP465:BW465)+COUNTIF(T465,"No"),"")</f>
        <v>1</v>
      </c>
      <c r="AP465" s="29"/>
      <c r="AQ465" s="29"/>
      <c r="AR465" s="29"/>
      <c r="AS465" s="29"/>
      <c r="AT465" s="29"/>
      <c r="AU465" s="29"/>
      <c r="AV465" s="29"/>
      <c r="AW465" s="29"/>
      <c r="AX465" s="29"/>
      <c r="AY465" s="29"/>
      <c r="AZ465" s="29"/>
      <c r="BA465" s="29"/>
      <c r="BB465" s="29"/>
      <c r="BC465" s="29"/>
      <c r="BD465" s="29"/>
      <c r="BE465" s="29"/>
      <c r="BF465" s="29"/>
      <c r="BG465" s="29"/>
      <c r="BH465" s="29"/>
      <c r="BI465" s="29"/>
      <c r="BJ465" s="29"/>
      <c r="BK465" s="29"/>
      <c r="BL465" s="29"/>
      <c r="BM465" s="29"/>
      <c r="BN465" s="29"/>
      <c r="BO465" s="29"/>
      <c r="BP465" s="29"/>
      <c r="BQ465" s="29"/>
      <c r="BR465" s="29"/>
      <c r="BS465" s="29"/>
      <c r="BT465" s="29" t="s">
        <v>3065</v>
      </c>
      <c r="BU465" s="29"/>
      <c r="BV465" s="29"/>
      <c r="BW465" s="29"/>
      <c r="BX465" s="30">
        <v>44177</v>
      </c>
      <c r="BY465" s="30">
        <v>44177</v>
      </c>
      <c r="BZ465" s="14" t="s">
        <v>248</v>
      </c>
      <c r="CA465" s="30">
        <v>44168</v>
      </c>
      <c r="CB465" s="14" t="s">
        <v>316</v>
      </c>
      <c r="CC465" s="31">
        <v>44194</v>
      </c>
      <c r="CD465" s="32" t="s">
        <v>228</v>
      </c>
      <c r="CE465" s="33" t="s">
        <v>320</v>
      </c>
      <c r="CF465" s="33" t="s">
        <v>321</v>
      </c>
      <c r="CG465" s="29">
        <v>100</v>
      </c>
      <c r="CH465" s="29">
        <v>3</v>
      </c>
      <c r="CI465" s="29">
        <v>3</v>
      </c>
      <c r="CJ465" s="29">
        <v>10</v>
      </c>
      <c r="CK465" s="29">
        <v>0</v>
      </c>
      <c r="CL465" s="29">
        <v>2</v>
      </c>
      <c r="CM465" s="29">
        <v>0</v>
      </c>
      <c r="CN465" s="34">
        <f>IF(CJ465&gt;0,((CK465*0.125)+(CL465*0.25)+(CM465*1))/CJ465,"")</f>
        <v>0.05</v>
      </c>
      <c r="CO465" s="35">
        <v>44671</v>
      </c>
      <c r="CP465" s="35">
        <v>44671</v>
      </c>
      <c r="CQ465" s="20" t="s">
        <v>322</v>
      </c>
      <c r="CR465" s="35">
        <v>44687</v>
      </c>
      <c r="CS465" s="20" t="s">
        <v>316</v>
      </c>
      <c r="CT465" s="35" t="s">
        <v>323</v>
      </c>
      <c r="CU465" s="35">
        <v>44487</v>
      </c>
      <c r="CV465" s="20" t="s">
        <v>248</v>
      </c>
      <c r="CW465" s="11" t="s">
        <v>324</v>
      </c>
      <c r="CX465" s="20" t="s">
        <v>325</v>
      </c>
      <c r="CY465" s="20">
        <v>83</v>
      </c>
      <c r="CZ465" s="36">
        <v>7</v>
      </c>
      <c r="DA465" s="36">
        <v>7</v>
      </c>
      <c r="DB465" s="36">
        <v>31</v>
      </c>
      <c r="DC465" s="36">
        <v>0</v>
      </c>
      <c r="DD465" s="36">
        <v>0</v>
      </c>
      <c r="DE465" s="36">
        <v>0</v>
      </c>
      <c r="DF465" s="36">
        <v>1</v>
      </c>
      <c r="DG465" s="36">
        <v>1</v>
      </c>
      <c r="DH465" s="37">
        <f>IF(DB465&lt;&gt;"",((DC465*0.125)+(DD465*0.25)+(DE465*0.25)+(DF465*1)+(DG465*1))/DB465,"")</f>
        <v>6.4516129032258063E-2</v>
      </c>
      <c r="DI465" s="35">
        <v>44802</v>
      </c>
      <c r="DJ465" s="20" t="s">
        <v>248</v>
      </c>
      <c r="DK465" s="20" t="s">
        <v>235</v>
      </c>
      <c r="DL465" s="20" t="s">
        <v>234</v>
      </c>
      <c r="DM465" s="20">
        <v>102</v>
      </c>
      <c r="DN465" s="20">
        <v>6</v>
      </c>
      <c r="DO465" s="20">
        <v>6</v>
      </c>
      <c r="DP465" s="20">
        <v>25</v>
      </c>
      <c r="DQ465" s="20">
        <v>0</v>
      </c>
      <c r="DR465" s="20">
        <v>1</v>
      </c>
      <c r="DS465" s="20">
        <v>0</v>
      </c>
      <c r="DT465" s="20">
        <v>1</v>
      </c>
      <c r="DU465" s="20">
        <v>2</v>
      </c>
      <c r="DV465" s="37" cm="1">
        <f t="array" ref="DV465">IF(AND(DI465:DP465&lt;&gt;""),((DQ465*0.125)+(DR465*0.25)+(DS465*0.25)+(DT465*1)+(DU465*1))/DP465,"")</f>
        <v>0.13</v>
      </c>
      <c r="DW465" s="35">
        <v>45369</v>
      </c>
      <c r="DX465" s="35">
        <v>45373</v>
      </c>
      <c r="DY465" s="20" t="s">
        <v>322</v>
      </c>
      <c r="DZ465" s="35">
        <v>45428</v>
      </c>
      <c r="EA465" s="35" t="s">
        <v>316</v>
      </c>
      <c r="EB465" s="38" t="s">
        <v>323</v>
      </c>
      <c r="EC465" s="35">
        <v>45134</v>
      </c>
      <c r="ED465" s="20" t="s">
        <v>248</v>
      </c>
      <c r="EE465" s="20" t="s">
        <v>247</v>
      </c>
      <c r="EF465" s="20">
        <v>83</v>
      </c>
      <c r="EG465" s="20">
        <v>10</v>
      </c>
      <c r="EH465" s="20">
        <v>10</v>
      </c>
      <c r="EI465" s="20">
        <v>48</v>
      </c>
      <c r="EJ465" s="20">
        <v>0</v>
      </c>
      <c r="EK465" s="20">
        <v>0</v>
      </c>
      <c r="EL465" s="20">
        <v>0</v>
      </c>
      <c r="EM465" s="20">
        <v>3</v>
      </c>
      <c r="EN465" s="20">
        <v>0</v>
      </c>
      <c r="EO465" s="20">
        <v>0</v>
      </c>
      <c r="EP465" s="20">
        <v>0</v>
      </c>
      <c r="EQ465" s="20">
        <v>2</v>
      </c>
      <c r="ER465" s="20">
        <v>2</v>
      </c>
      <c r="ES465" s="34">
        <f>IF(EI465&lt;&gt;"",((EJ465*0.125)+((EK465+EL465+EM465+EN465+EO465)*0.25)+((EP465+EQ465+ER465)*1))/EI465,"")</f>
        <v>9.8958333333333329E-2</v>
      </c>
      <c r="ET465" s="35">
        <v>45383</v>
      </c>
      <c r="EU465" s="20" t="s">
        <v>248</v>
      </c>
      <c r="EV465" s="20" t="s">
        <v>247</v>
      </c>
      <c r="EW465" s="20">
        <v>130</v>
      </c>
      <c r="EX465" s="20">
        <v>7</v>
      </c>
      <c r="EY465" s="20">
        <v>6</v>
      </c>
      <c r="EZ465" s="28">
        <v>10</v>
      </c>
      <c r="FA465" s="20">
        <v>0</v>
      </c>
      <c r="FB465" s="20">
        <v>0</v>
      </c>
      <c r="FC465" s="20">
        <v>0</v>
      </c>
      <c r="FD465" s="20">
        <v>2</v>
      </c>
      <c r="FE465" s="20">
        <v>0</v>
      </c>
      <c r="FF465" s="20">
        <v>0</v>
      </c>
      <c r="FG465" s="20">
        <v>1</v>
      </c>
      <c r="FH465" s="20">
        <v>1</v>
      </c>
      <c r="FI465" s="20">
        <v>1</v>
      </c>
      <c r="FJ465" s="46">
        <f>IF(EZ465&lt;&gt;"",((FA465*0.125)+((FB465+FC465+FD465+FE465+FF465)*0.25)+((FG465+FH465+FI465)*1))/EZ465,"")</f>
        <v>0.35</v>
      </c>
      <c r="FK465" s="39">
        <v>35.842711000000001</v>
      </c>
      <c r="FL465" s="39">
        <v>-78.63185</v>
      </c>
      <c r="FM465" s="39">
        <v>35.480885576177869</v>
      </c>
      <c r="FN465" s="39">
        <v>36.204536423822134</v>
      </c>
      <c r="FO465" s="39">
        <v>-79.078202247713435</v>
      </c>
      <c r="FP465" s="39">
        <v>-78.185497752286565</v>
      </c>
      <c r="FQ465" s="39">
        <v>35.119060152355736</v>
      </c>
      <c r="FR465" s="39">
        <v>36.566361847644266</v>
      </c>
      <c r="FS465" s="39">
        <v>-79.524554495426884</v>
      </c>
      <c r="FT465" s="39">
        <v>-77.739145504573116</v>
      </c>
      <c r="FU465" s="35">
        <v>45869</v>
      </c>
      <c r="FV465" s="20" t="s">
        <v>248</v>
      </c>
      <c r="FW465" s="20" t="s">
        <v>355</v>
      </c>
      <c r="FX465" s="20">
        <v>131</v>
      </c>
      <c r="FY465" s="20">
        <v>4</v>
      </c>
      <c r="FZ465" s="20">
        <v>4</v>
      </c>
      <c r="GA465" s="20">
        <v>9</v>
      </c>
      <c r="GB465" s="20">
        <v>0</v>
      </c>
      <c r="GC465" s="20">
        <v>0</v>
      </c>
      <c r="GD465" s="20">
        <v>0</v>
      </c>
      <c r="GE465" s="20">
        <v>0</v>
      </c>
      <c r="GF465" s="20">
        <v>0</v>
      </c>
      <c r="GG465" s="20">
        <v>0</v>
      </c>
      <c r="GH465" s="20">
        <v>0</v>
      </c>
      <c r="GI465" s="20">
        <v>0</v>
      </c>
      <c r="GJ465" s="20">
        <v>0</v>
      </c>
      <c r="GK465" s="34">
        <f>IF(GA465&lt;&gt;"",((GB465*0.125)+((GC465+GD465+GE465+GF465+GG465)*0.25)+((GH465+GI465+GJ465)*1))/GA465,"")</f>
        <v>0</v>
      </c>
      <c r="GP465" s="20" t="s">
        <v>316</v>
      </c>
      <c r="GQ465" s="35" t="s">
        <v>323</v>
      </c>
      <c r="HH465" s="41" t="str">
        <f>IF(GX465&lt;&gt;"",((GY465*0.125)+((GZ465+HA465+HB465+HC465+HD465)*0.25)+((HE465+HF465+HG465)*1))/GX465,"")</f>
        <v/>
      </c>
    </row>
    <row r="466" spans="1:216" ht="15" customHeight="1" x14ac:dyDescent="0.35">
      <c r="A466" s="14" t="s">
        <v>3066</v>
      </c>
      <c r="B466" s="12" t="s">
        <v>3067</v>
      </c>
      <c r="C466" s="13">
        <v>43829</v>
      </c>
      <c r="D466" s="13"/>
      <c r="E466" s="14" t="s">
        <v>214</v>
      </c>
      <c r="F466" s="15" t="s">
        <v>3068</v>
      </c>
      <c r="G466" s="15" t="s">
        <v>3069</v>
      </c>
      <c r="H466" s="14" t="s">
        <v>3034</v>
      </c>
      <c r="I466" s="16">
        <v>28405</v>
      </c>
      <c r="J466" s="17">
        <v>31775</v>
      </c>
      <c r="K466" s="18">
        <f ca="1">IF(A466&lt;&gt;"",RANDBETWEEN(1,2000)," ")</f>
        <v>1733</v>
      </c>
      <c r="L466" s="17" cm="1">
        <f t="array" ref="L466">IF(A466&lt;&gt;"",SUMPRODUCT(($E$2:$E$1303="Active") * (FK466 &gt;= $FM$2:$FM$1303) * (FK466 &lt;= $FN$2:$FN$1303) * (FL466 &gt;= $FO$2:$FO$1303) * (FL466 &lt;= $FP$2:$FP$1303)),"")</f>
        <v>1</v>
      </c>
      <c r="M466" s="17" cm="1">
        <f t="array" ref="M466">IF(A466&lt;&gt;"",SUMPRODUCT(($E$2:$E$1303="Active") * (FK466 &gt;= $FQ$2:$FQ$1303) * (FK466 &lt;= $FR$2:$FR$1303) * (FL466 &gt;= $FS$2:$FS$1303) * (FL466 &lt;= $FT$2:$FT$1303)),"")</f>
        <v>1</v>
      </c>
      <c r="N466" s="14" t="s">
        <v>218</v>
      </c>
      <c r="O466" s="14" t="s">
        <v>316</v>
      </c>
      <c r="P466" s="15" t="s">
        <v>3042</v>
      </c>
      <c r="Q466" s="14" t="s">
        <v>3043</v>
      </c>
      <c r="R466" s="51" t="s">
        <v>3044</v>
      </c>
      <c r="S466" s="14" t="s">
        <v>223</v>
      </c>
      <c r="T466" s="20" t="s">
        <v>224</v>
      </c>
      <c r="U466" s="21"/>
      <c r="V466" s="22"/>
      <c r="W466" s="22"/>
      <c r="X466" s="22"/>
      <c r="Y466" s="22"/>
      <c r="Z466" s="22"/>
      <c r="AA466" s="48">
        <v>2024</v>
      </c>
      <c r="AB466" s="43">
        <v>46013.590277777781</v>
      </c>
      <c r="AC466" s="63">
        <v>45931</v>
      </c>
      <c r="AD466" s="25">
        <v>137</v>
      </c>
      <c r="AE466" s="25">
        <v>219</v>
      </c>
      <c r="AF466" s="26">
        <v>260</v>
      </c>
      <c r="AG466" s="20">
        <v>251</v>
      </c>
      <c r="AH466" s="22">
        <v>334</v>
      </c>
      <c r="AI466" s="26">
        <v>364</v>
      </c>
      <c r="AN466" s="27">
        <f>IF(COUNT(DV466,ES466,FJ466,GK466,HH466)&gt;0,AVERAGE(DV466,ES466,FJ466,GK466,HH466),"")</f>
        <v>0.29662698412698413</v>
      </c>
      <c r="AO466" s="28">
        <f>IF((E466&lt;&gt;""),COUNTA(AP466:BW466)+COUNTIF(T466,"No"),"")</f>
        <v>1</v>
      </c>
      <c r="AP466" s="29"/>
      <c r="AQ466" s="29"/>
      <c r="AR466" s="29"/>
      <c r="AS466" s="29" t="s">
        <v>224</v>
      </c>
      <c r="AT466" s="29"/>
      <c r="AU466" s="29"/>
      <c r="AV466" s="29"/>
      <c r="AW466" s="29"/>
      <c r="AX466" s="29"/>
      <c r="AY466" s="29"/>
      <c r="AZ466" s="29"/>
      <c r="BA466" s="29"/>
      <c r="BB466" s="29"/>
      <c r="BC466" s="29"/>
      <c r="BD466" s="29"/>
      <c r="BE466" s="29"/>
      <c r="BF466" s="29"/>
      <c r="BG466" s="29"/>
      <c r="BH466" s="29"/>
      <c r="BI466" s="29"/>
      <c r="BJ466" s="29"/>
      <c r="BK466" s="29"/>
      <c r="BL466" s="29"/>
      <c r="BM466" s="29"/>
      <c r="BN466" s="29"/>
      <c r="BO466" s="29"/>
      <c r="BP466" s="29"/>
      <c r="BQ466" s="29"/>
      <c r="BR466" s="29"/>
      <c r="BS466" s="29"/>
      <c r="BT466" s="29"/>
      <c r="BU466" s="29"/>
      <c r="BV466" s="29"/>
      <c r="BW466" s="29"/>
      <c r="BX466" s="30">
        <v>44059</v>
      </c>
      <c r="BY466" s="30">
        <v>44124</v>
      </c>
      <c r="BZ466" s="14" t="s">
        <v>248</v>
      </c>
      <c r="CA466" s="30">
        <v>44124</v>
      </c>
      <c r="CB466" s="14" t="s">
        <v>316</v>
      </c>
      <c r="CC466" s="31">
        <v>44194</v>
      </c>
      <c r="CD466" s="32" t="s">
        <v>228</v>
      </c>
      <c r="CE466" s="33" t="s">
        <v>320</v>
      </c>
      <c r="CF466" s="33" t="s">
        <v>321</v>
      </c>
      <c r="CG466" s="29">
        <v>100</v>
      </c>
      <c r="CH466" s="29">
        <v>4</v>
      </c>
      <c r="CI466" s="29">
        <v>4</v>
      </c>
      <c r="CJ466" s="29">
        <v>10</v>
      </c>
      <c r="CK466" s="29">
        <v>0</v>
      </c>
      <c r="CL466" s="29">
        <v>0</v>
      </c>
      <c r="CM466" s="29">
        <v>0</v>
      </c>
      <c r="CN466" s="34">
        <f>IF(CJ466&gt;0,((CK466*0.125)+(CL466*0.25)+(CM466*1))/CJ466,"")</f>
        <v>0</v>
      </c>
      <c r="CO466" s="35">
        <v>44683</v>
      </c>
      <c r="CP466" s="35">
        <v>44683</v>
      </c>
      <c r="CQ466" s="20" t="s">
        <v>322</v>
      </c>
      <c r="CR466" s="35">
        <v>44684</v>
      </c>
      <c r="CS466" s="20" t="s">
        <v>316</v>
      </c>
      <c r="CT466" s="35" t="s">
        <v>323</v>
      </c>
      <c r="CU466" s="35">
        <v>44487</v>
      </c>
      <c r="CV466" s="11" t="s">
        <v>248</v>
      </c>
      <c r="CW466" s="11" t="s">
        <v>324</v>
      </c>
      <c r="CX466" s="11" t="s">
        <v>325</v>
      </c>
      <c r="CY466" s="20">
        <v>98</v>
      </c>
      <c r="CZ466" s="36">
        <v>3</v>
      </c>
      <c r="DA466" s="36">
        <v>3</v>
      </c>
      <c r="DB466" s="36">
        <v>13</v>
      </c>
      <c r="DC466" s="36">
        <v>0</v>
      </c>
      <c r="DD466" s="36">
        <v>1</v>
      </c>
      <c r="DE466" s="36">
        <v>0</v>
      </c>
      <c r="DF466" s="36">
        <v>6</v>
      </c>
      <c r="DG466" s="36">
        <v>1</v>
      </c>
      <c r="DH466" s="46">
        <f>IF(DB466&lt;&gt;"",((DC466*0.125)+(DD466*0.25)+(DE466*0.25)+(DF466*1)+(DG466*1))/DB466,"")</f>
        <v>0.55769230769230771</v>
      </c>
      <c r="DI466" s="35">
        <v>44757</v>
      </c>
      <c r="DJ466" s="20" t="s">
        <v>248</v>
      </c>
      <c r="DK466" s="20" t="s">
        <v>235</v>
      </c>
      <c r="DL466" s="20" t="s">
        <v>234</v>
      </c>
      <c r="DM466" s="20">
        <v>122</v>
      </c>
      <c r="DN466" s="20">
        <v>2</v>
      </c>
      <c r="DO466" s="20">
        <v>2</v>
      </c>
      <c r="DP466" s="20">
        <v>10</v>
      </c>
      <c r="DQ466" s="20">
        <v>0</v>
      </c>
      <c r="DR466" s="20">
        <v>1</v>
      </c>
      <c r="DS466" s="20">
        <v>1</v>
      </c>
      <c r="DT466" s="20">
        <v>0</v>
      </c>
      <c r="DU466" s="20">
        <v>6</v>
      </c>
      <c r="DV466" s="49" cm="1">
        <f t="array" ref="DV466">IF(AND(DI466:DP466&lt;&gt;""),((DQ466*0.125)+(DR466*0.25)+(DS466*0.25)+(DT466*1)+(DU466*1))/DP466,"")</f>
        <v>0.65</v>
      </c>
      <c r="DW466" s="35">
        <v>45365</v>
      </c>
      <c r="DX466" s="35">
        <v>45369</v>
      </c>
      <c r="DY466" s="20" t="s">
        <v>322</v>
      </c>
      <c r="DZ466" s="35">
        <v>45428</v>
      </c>
      <c r="EA466" s="35" t="s">
        <v>316</v>
      </c>
      <c r="EB466" s="38" t="s">
        <v>323</v>
      </c>
      <c r="EC466" s="35">
        <v>45132</v>
      </c>
      <c r="ED466" s="20" t="s">
        <v>248</v>
      </c>
      <c r="EE466" s="20" t="s">
        <v>247</v>
      </c>
      <c r="EF466" s="20">
        <v>129</v>
      </c>
      <c r="EG466" s="20">
        <v>2</v>
      </c>
      <c r="EH466" s="20">
        <v>2</v>
      </c>
      <c r="EI466" s="20">
        <v>10</v>
      </c>
      <c r="EJ466" s="20">
        <v>0</v>
      </c>
      <c r="EK466" s="20">
        <v>0</v>
      </c>
      <c r="EL466" s="20">
        <v>0</v>
      </c>
      <c r="EM466" s="20">
        <v>0</v>
      </c>
      <c r="EN466" s="20">
        <v>0</v>
      </c>
      <c r="EO466" s="20">
        <v>0</v>
      </c>
      <c r="EP466" s="20">
        <v>0</v>
      </c>
      <c r="EQ466" s="20">
        <v>0</v>
      </c>
      <c r="ER466" s="20">
        <v>1</v>
      </c>
      <c r="ES466" s="34">
        <f>IF(EI466&lt;&gt;"",((EJ466*0.125)+((EK466+EL466+EM466+EN466+EO466)*0.25)+((EP466+EQ466+ER466)*1))/EI466,"")</f>
        <v>0.1</v>
      </c>
      <c r="ET466" s="35">
        <v>45383</v>
      </c>
      <c r="EU466" s="20" t="s">
        <v>248</v>
      </c>
      <c r="EV466" s="20" t="s">
        <v>247</v>
      </c>
      <c r="EW466" s="20">
        <v>108</v>
      </c>
      <c r="EX466" s="20">
        <v>2</v>
      </c>
      <c r="EY466" s="20">
        <v>2</v>
      </c>
      <c r="EZ466" s="28">
        <v>9</v>
      </c>
      <c r="FA466" s="20">
        <v>0</v>
      </c>
      <c r="FB466" s="20">
        <v>0</v>
      </c>
      <c r="FC466" s="20">
        <v>0</v>
      </c>
      <c r="FD466" s="20">
        <v>0</v>
      </c>
      <c r="FE466" s="20">
        <v>0</v>
      </c>
      <c r="FF466" s="20">
        <v>0</v>
      </c>
      <c r="FG466" s="20">
        <v>0</v>
      </c>
      <c r="FH466" s="20">
        <v>1</v>
      </c>
      <c r="FI466" s="20">
        <v>1</v>
      </c>
      <c r="FJ466" s="34">
        <f>IF(EZ466&lt;&gt;"",((FA466*0.125)+((FB466+FC466+FD466+FE466+FF466)*0.25)+((FG466+FH466+FI466)*1))/EZ466,"")</f>
        <v>0.22222222222222221</v>
      </c>
      <c r="FK466" s="39">
        <v>34.270679999999999</v>
      </c>
      <c r="FL466" s="39">
        <v>-77.859494999999995</v>
      </c>
      <c r="FM466" s="39">
        <v>33.908854576177866</v>
      </c>
      <c r="FN466" s="39">
        <v>34.632505423822131</v>
      </c>
      <c r="FO466" s="39">
        <v>-78.297335402325729</v>
      </c>
      <c r="FP466" s="39">
        <v>-77.421654597674262</v>
      </c>
      <c r="FQ466" s="39">
        <v>33.547029152355734</v>
      </c>
      <c r="FR466" s="39">
        <v>34.994330847644264</v>
      </c>
      <c r="FS466" s="39">
        <v>-78.735175804651448</v>
      </c>
      <c r="FT466" s="39">
        <v>-76.983814195348543</v>
      </c>
      <c r="FU466" s="35">
        <v>45707</v>
      </c>
      <c r="FV466" s="20" t="s">
        <v>248</v>
      </c>
      <c r="FW466" s="20" t="s">
        <v>247</v>
      </c>
      <c r="FX466" s="20">
        <v>164</v>
      </c>
      <c r="FY466" s="20">
        <v>2</v>
      </c>
      <c r="FZ466" s="20">
        <v>2</v>
      </c>
      <c r="GA466" s="20">
        <v>14</v>
      </c>
      <c r="GB466" s="20">
        <v>0</v>
      </c>
      <c r="GC466" s="20">
        <v>0</v>
      </c>
      <c r="GD466" s="20">
        <v>0</v>
      </c>
      <c r="GE466" s="20">
        <v>0</v>
      </c>
      <c r="GF466" s="20">
        <v>0</v>
      </c>
      <c r="GG466" s="20">
        <v>0</v>
      </c>
      <c r="GH466" s="20">
        <v>2</v>
      </c>
      <c r="GI466" s="20">
        <v>0</v>
      </c>
      <c r="GJ466" s="20">
        <v>1</v>
      </c>
      <c r="GK466" s="34">
        <f>IF(GA466&lt;&gt;"",((GB466*0.125)+((GC466+GD466+GE466+GF466+GG466)*0.25)+((GH466+GI466+GJ466)*1))/GA466,"")</f>
        <v>0.21428571428571427</v>
      </c>
      <c r="GP466" s="20" t="s">
        <v>316</v>
      </c>
      <c r="GQ466" s="35" t="s">
        <v>323</v>
      </c>
      <c r="HH466" s="41" t="str">
        <f>IF(GX466&lt;&gt;"",((GY466*0.125)+((GZ466+HA466+HB466+HC466+HD466)*0.25)+((HE466+HF466+HG466)*1))/GX466,"")</f>
        <v/>
      </c>
    </row>
    <row r="467" spans="1:216" ht="15" customHeight="1" x14ac:dyDescent="0.35">
      <c r="A467" s="11" t="s">
        <v>3070</v>
      </c>
      <c r="B467" s="12" t="s">
        <v>3071</v>
      </c>
      <c r="C467" s="13">
        <v>43009</v>
      </c>
      <c r="D467" s="13"/>
      <c r="E467" s="14" t="s">
        <v>214</v>
      </c>
      <c r="F467" s="15" t="s">
        <v>3072</v>
      </c>
      <c r="G467" s="15" t="s">
        <v>3073</v>
      </c>
      <c r="H467" s="14" t="s">
        <v>3034</v>
      </c>
      <c r="I467" s="16">
        <v>27909</v>
      </c>
      <c r="J467" s="17">
        <v>40606</v>
      </c>
      <c r="K467" s="18">
        <f ca="1">IF(A467&lt;&gt;"",RANDBETWEEN(1,2000)," ")</f>
        <v>1883</v>
      </c>
      <c r="L467" s="17" cm="1">
        <f t="array" ref="L467">IF(A467&lt;&gt;"",SUMPRODUCT(($E$2:$E$1303="Active") * (FK467 &gt;= $FM$2:$FM$1303) * (FK467 &lt;= $FN$2:$FN$1303) * (FL467 &gt;= $FO$2:$FO$1303) * (FL467 &lt;= $FP$2:$FP$1303)),"")</f>
        <v>1</v>
      </c>
      <c r="M467" s="17" cm="1">
        <f t="array" ref="M467">IF(A467&lt;&gt;"",SUMPRODUCT(($E$2:$E$1303="Active") * (FK467 &gt;= $FQ$2:$FQ$1303) * (FK467 &lt;= $FR$2:$FR$1303) * (FL467 &gt;= $FS$2:$FS$1303) * (FL467 &lt;= $FT$2:$FT$1303)),"")</f>
        <v>4</v>
      </c>
      <c r="N467" s="14" t="s">
        <v>218</v>
      </c>
      <c r="O467" s="14" t="s">
        <v>219</v>
      </c>
      <c r="P467" s="15" t="s">
        <v>3074</v>
      </c>
      <c r="Q467" s="14" t="s">
        <v>3075</v>
      </c>
      <c r="R467" s="15" t="s">
        <v>3076</v>
      </c>
      <c r="S467" s="14" t="s">
        <v>224</v>
      </c>
      <c r="T467" s="20" t="s">
        <v>224</v>
      </c>
      <c r="U467" s="21"/>
      <c r="V467" s="22" t="s">
        <v>224</v>
      </c>
      <c r="W467" s="22" t="s">
        <v>224</v>
      </c>
      <c r="X467" s="22"/>
      <c r="Y467" s="22"/>
      <c r="Z467" s="22"/>
      <c r="AA467" s="48" t="s">
        <v>347</v>
      </c>
      <c r="AB467" s="43">
        <v>46008.479166666664</v>
      </c>
      <c r="AC467" s="24">
        <v>46023</v>
      </c>
      <c r="AD467" s="25">
        <v>22</v>
      </c>
      <c r="AE467" s="25">
        <v>85</v>
      </c>
      <c r="AF467" s="26">
        <v>179</v>
      </c>
      <c r="AG467" s="20">
        <v>290</v>
      </c>
      <c r="AH467" s="22">
        <v>335</v>
      </c>
      <c r="AI467" s="26">
        <v>521</v>
      </c>
      <c r="AN467" s="27">
        <f>IF(COUNT(DV467,ES467,FJ467,GK467,HH467)&gt;0,AVERAGE(DV467,ES467,FJ467,GK467,HH467),"")</f>
        <v>8.7679738562091505E-2</v>
      </c>
      <c r="AO467" s="28">
        <f>IF((E467&lt;&gt;""),COUNTA(AP467:BW467)+COUNTIF(T467,"No"),"")</f>
        <v>0</v>
      </c>
      <c r="AP467" s="29"/>
      <c r="AQ467" s="29"/>
      <c r="AR467" s="29"/>
      <c r="AS467" s="29"/>
      <c r="AT467" s="29"/>
      <c r="AU467" s="29"/>
      <c r="AV467" s="29"/>
      <c r="AW467" s="29"/>
      <c r="AX467" s="29"/>
      <c r="AY467" s="29"/>
      <c r="AZ467" s="29"/>
      <c r="BA467" s="29"/>
      <c r="BB467" s="29"/>
      <c r="BC467" s="29"/>
      <c r="BD467" s="29"/>
      <c r="BE467" s="29"/>
      <c r="BF467" s="29"/>
      <c r="BG467" s="29"/>
      <c r="BH467" s="29"/>
      <c r="BI467" s="29"/>
      <c r="BJ467" s="29"/>
      <c r="BK467" s="29"/>
      <c r="BL467" s="29"/>
      <c r="BM467" s="29"/>
      <c r="BN467" s="29"/>
      <c r="BO467" s="29"/>
      <c r="BP467" s="29"/>
      <c r="BQ467" s="29"/>
      <c r="BR467" s="29"/>
      <c r="BS467" s="29"/>
      <c r="BT467" s="29"/>
      <c r="BU467" s="29"/>
      <c r="BV467" s="29"/>
      <c r="BW467" s="29"/>
      <c r="BX467" s="30">
        <v>44069</v>
      </c>
      <c r="BY467" s="30">
        <v>44077</v>
      </c>
      <c r="BZ467" s="14" t="s">
        <v>228</v>
      </c>
      <c r="CA467" s="30">
        <v>44084</v>
      </c>
      <c r="CB467" s="14" t="s">
        <v>232</v>
      </c>
      <c r="CC467" s="31">
        <v>44053</v>
      </c>
      <c r="CD467" s="32" t="s">
        <v>228</v>
      </c>
      <c r="CE467" s="33" t="s">
        <v>256</v>
      </c>
      <c r="CF467" s="33" t="s">
        <v>257</v>
      </c>
      <c r="CG467" s="29">
        <v>1</v>
      </c>
      <c r="CH467" s="29">
        <v>1</v>
      </c>
      <c r="CI467" s="29">
        <v>1</v>
      </c>
      <c r="CJ467" s="29">
        <v>1</v>
      </c>
      <c r="CK467" s="29">
        <v>0</v>
      </c>
      <c r="CL467" s="29">
        <v>0</v>
      </c>
      <c r="CM467" s="29">
        <v>0</v>
      </c>
      <c r="CN467" s="34">
        <f>IF(CJ467&gt;0,((CK467*0.125)+(CL467*0.25)+(CM467*1))/CJ467,"")</f>
        <v>0</v>
      </c>
      <c r="CO467" s="35">
        <v>44627</v>
      </c>
      <c r="CP467" s="35">
        <v>44645</v>
      </c>
      <c r="CQ467" s="20" t="s">
        <v>231</v>
      </c>
      <c r="CR467" s="35">
        <v>44655</v>
      </c>
      <c r="CS467" s="20" t="s">
        <v>232</v>
      </c>
      <c r="CT467" s="35">
        <v>44645</v>
      </c>
      <c r="CU467" s="35">
        <v>44490</v>
      </c>
      <c r="CV467" s="20" t="s">
        <v>228</v>
      </c>
      <c r="CW467" s="20" t="s">
        <v>233</v>
      </c>
      <c r="CX467" s="11" t="s">
        <v>234</v>
      </c>
      <c r="CY467" s="20">
        <v>18</v>
      </c>
      <c r="CZ467" s="36">
        <v>2</v>
      </c>
      <c r="DA467" s="36">
        <v>2</v>
      </c>
      <c r="DB467" s="36">
        <v>10</v>
      </c>
      <c r="DC467" s="36">
        <v>0</v>
      </c>
      <c r="DD467" s="36">
        <v>0</v>
      </c>
      <c r="DE467" s="36">
        <v>0</v>
      </c>
      <c r="DF467" s="36">
        <v>0</v>
      </c>
      <c r="DG467" s="36">
        <v>1</v>
      </c>
      <c r="DH467" s="37">
        <f>IF(DB467&gt;0,((DC467*0.125)+(DD467*0.25)+(DE467*0.25)+(DF467*1)+(DG467*1))/DB467,"")</f>
        <v>0.1</v>
      </c>
      <c r="DI467" s="35">
        <v>44805</v>
      </c>
      <c r="DJ467" s="20" t="s">
        <v>228</v>
      </c>
      <c r="DK467" s="20" t="s">
        <v>235</v>
      </c>
      <c r="DL467" s="20" t="s">
        <v>234</v>
      </c>
      <c r="DM467" s="20">
        <v>82</v>
      </c>
      <c r="DN467" s="20">
        <v>3</v>
      </c>
      <c r="DO467" s="20">
        <v>3</v>
      </c>
      <c r="DP467" s="20">
        <v>15</v>
      </c>
      <c r="DQ467" s="20">
        <v>0</v>
      </c>
      <c r="DR467" s="20">
        <v>0</v>
      </c>
      <c r="DS467" s="20">
        <v>0</v>
      </c>
      <c r="DT467" s="20">
        <v>0</v>
      </c>
      <c r="DU467" s="20">
        <v>1</v>
      </c>
      <c r="DV467" s="37" cm="1">
        <f t="array" ref="DV467">IF(AND(DI467:DP467&lt;&gt;""),((DQ467*0.125)+(DR467*0.25)+(DS467*0.25)+(DT467*1)+(DU467*1))/DP467,"")</f>
        <v>6.6666666666666666E-2</v>
      </c>
      <c r="DW467" s="35">
        <v>45078</v>
      </c>
      <c r="DX467" s="35">
        <v>45083</v>
      </c>
      <c r="DY467" s="20" t="s">
        <v>237</v>
      </c>
      <c r="DZ467" s="35">
        <v>45084</v>
      </c>
      <c r="EA467" s="35" t="s">
        <v>232</v>
      </c>
      <c r="EB467" s="40">
        <v>45093</v>
      </c>
      <c r="EC467" s="35">
        <v>45273</v>
      </c>
      <c r="ED467" s="20" t="s">
        <v>228</v>
      </c>
      <c r="EE467" s="20" t="s">
        <v>247</v>
      </c>
      <c r="EF467" s="20">
        <v>97</v>
      </c>
      <c r="EG467" s="20">
        <v>3</v>
      </c>
      <c r="EH467" s="20">
        <v>3</v>
      </c>
      <c r="EI467" s="20">
        <v>15</v>
      </c>
      <c r="EJ467" s="20">
        <v>0</v>
      </c>
      <c r="EK467" s="20">
        <v>0</v>
      </c>
      <c r="EL467" s="20">
        <v>0</v>
      </c>
      <c r="EM467" s="20">
        <v>1</v>
      </c>
      <c r="EN467" s="20">
        <v>0</v>
      </c>
      <c r="EO467" s="20">
        <v>0</v>
      </c>
      <c r="EP467" s="20">
        <v>0</v>
      </c>
      <c r="EQ467" s="20">
        <v>0</v>
      </c>
      <c r="ER467" s="20">
        <v>1</v>
      </c>
      <c r="ES467" s="34">
        <f>IF(EI467&lt;&gt;"",((EJ467*0.125)+((EK467+EL467+EM467+EN467+EO467)*0.25)+((EP467+EQ467+ER467)*1))/EI467,"")</f>
        <v>8.3333333333333329E-2</v>
      </c>
      <c r="ET467" s="35">
        <v>45440</v>
      </c>
      <c r="EU467" s="20" t="s">
        <v>248</v>
      </c>
      <c r="EV467" s="20" t="s">
        <v>247</v>
      </c>
      <c r="EW467" s="20">
        <v>153</v>
      </c>
      <c r="EX467" s="20">
        <v>3</v>
      </c>
      <c r="EY467" s="28">
        <v>3</v>
      </c>
      <c r="EZ467" s="28">
        <f>153*0.08</f>
        <v>12.24</v>
      </c>
      <c r="FA467" s="20">
        <v>0</v>
      </c>
      <c r="FB467" s="20">
        <v>0</v>
      </c>
      <c r="FC467" s="20">
        <v>0</v>
      </c>
      <c r="FD467" s="20">
        <v>0</v>
      </c>
      <c r="FE467" s="20">
        <v>0</v>
      </c>
      <c r="FF467" s="20">
        <v>0</v>
      </c>
      <c r="FG467" s="20">
        <v>1</v>
      </c>
      <c r="FH467" s="20">
        <v>0</v>
      </c>
      <c r="FI467" s="20">
        <v>1</v>
      </c>
      <c r="FJ467" s="34">
        <f>IF(EZ467&lt;&gt;"",((FA467*0.125)+((FB467+FC467+FD467+FE467+FF467)*0.25)+((FG467+FH467+FI467)*1))/EZ467,"")</f>
        <v>0.16339869281045752</v>
      </c>
      <c r="FK467" s="39">
        <v>36.317064000000002</v>
      </c>
      <c r="FL467" s="39">
        <v>-76.275379999999998</v>
      </c>
      <c r="FM467" s="39">
        <v>35.955238576177869</v>
      </c>
      <c r="FN467" s="39">
        <v>36.678889423822135</v>
      </c>
      <c r="FO467" s="39">
        <v>-76.724433126318331</v>
      </c>
      <c r="FP467" s="39">
        <v>-75.826326873681666</v>
      </c>
      <c r="FQ467" s="39">
        <v>35.593413152355737</v>
      </c>
      <c r="FR467" s="39">
        <v>37.040714847644267</v>
      </c>
      <c r="FS467" s="39">
        <v>-77.17348625263665</v>
      </c>
      <c r="FT467" s="39">
        <v>-75.377273747363347</v>
      </c>
      <c r="FU467" s="35">
        <v>45919</v>
      </c>
      <c r="FV467" s="20" t="s">
        <v>248</v>
      </c>
      <c r="FW467" s="20" t="s">
        <v>295</v>
      </c>
      <c r="FX467" s="20">
        <v>266</v>
      </c>
      <c r="FY467" s="20">
        <v>4</v>
      </c>
      <c r="FZ467" s="20">
        <v>4</v>
      </c>
      <c r="GA467" s="20">
        <v>16</v>
      </c>
      <c r="GB467" s="20">
        <v>0</v>
      </c>
      <c r="GC467" s="20">
        <v>0</v>
      </c>
      <c r="GD467" s="20">
        <v>0</v>
      </c>
      <c r="GE467" s="20">
        <v>0</v>
      </c>
      <c r="GF467" s="20">
        <v>0</v>
      </c>
      <c r="GG467" s="20">
        <v>0</v>
      </c>
      <c r="GH467" s="20">
        <v>2</v>
      </c>
      <c r="GI467" s="20">
        <v>0</v>
      </c>
      <c r="GJ467" s="20">
        <v>0</v>
      </c>
      <c r="GK467" s="34">
        <f>IF(GA467&lt;&gt;"",((GB467*0.125)+((GC467+GD467+GE467+GF467+GG467)*0.25)+((GH467+GI467+GJ467)*1))/GA467,"")</f>
        <v>0.125</v>
      </c>
      <c r="GL467" s="40">
        <v>45764</v>
      </c>
      <c r="GM467" s="40">
        <v>45800</v>
      </c>
      <c r="GN467" s="11" t="s">
        <v>237</v>
      </c>
      <c r="GO467" s="40">
        <v>45800</v>
      </c>
      <c r="GP467" s="20" t="s">
        <v>232</v>
      </c>
      <c r="GQ467" s="35">
        <v>45807</v>
      </c>
      <c r="GR467" s="35">
        <v>46072</v>
      </c>
      <c r="GS467" s="20" t="s">
        <v>248</v>
      </c>
      <c r="GT467" s="20" t="s">
        <v>247</v>
      </c>
      <c r="GU467" s="20">
        <v>23</v>
      </c>
      <c r="GV467" s="20">
        <v>1</v>
      </c>
      <c r="GW467" s="20">
        <v>1</v>
      </c>
      <c r="GX467" s="20">
        <v>5</v>
      </c>
      <c r="GY467" s="20">
        <v>0</v>
      </c>
      <c r="GZ467" s="20">
        <v>0</v>
      </c>
      <c r="HA467" s="20">
        <v>0</v>
      </c>
      <c r="HB467" s="20">
        <v>0</v>
      </c>
      <c r="HC467" s="20">
        <v>0</v>
      </c>
      <c r="HD467" s="20">
        <v>0</v>
      </c>
      <c r="HE467" s="20">
        <v>0</v>
      </c>
      <c r="HF467" s="20">
        <v>0</v>
      </c>
      <c r="HG467" s="20">
        <v>0</v>
      </c>
      <c r="HH467" s="34">
        <f>IF(GX467&lt;&gt;"",((GY467*0.125)+((GZ467+HA467+HB467+HC467+HD467)*0.25)+((HE467+HF467+HG467)*1))/GX467,"")</f>
        <v>0</v>
      </c>
    </row>
    <row r="468" spans="1:216" ht="15" customHeight="1" x14ac:dyDescent="0.35">
      <c r="A468" s="11" t="s">
        <v>3077</v>
      </c>
      <c r="B468" s="12" t="s">
        <v>3078</v>
      </c>
      <c r="C468" s="13">
        <v>43009</v>
      </c>
      <c r="D468" s="13"/>
      <c r="E468" s="14" t="s">
        <v>214</v>
      </c>
      <c r="F468" s="15" t="s">
        <v>3079</v>
      </c>
      <c r="G468" s="15" t="s">
        <v>3080</v>
      </c>
      <c r="H468" s="14" t="s">
        <v>3034</v>
      </c>
      <c r="I468" s="16">
        <v>28504</v>
      </c>
      <c r="J468" s="17">
        <v>20180</v>
      </c>
      <c r="K468" s="18">
        <f ca="1">IF(A468&lt;&gt;"",RANDBETWEEN(1,2000)," ")</f>
        <v>618</v>
      </c>
      <c r="L468" s="17" cm="1">
        <f t="array" ref="L468">IF(A468&lt;&gt;"",SUMPRODUCT(($E$2:$E$1303="Active") * (FK468 &gt;= $FM$2:$FM$1303) * (FK468 &lt;= $FN$2:$FN$1303) * (FL468 &gt;= $FO$2:$FO$1303) * (FL468 &lt;= $FP$2:$FP$1303)),"")</f>
        <v>3</v>
      </c>
      <c r="M468" s="17" cm="1">
        <f t="array" ref="M468">IF(A468&lt;&gt;"",SUMPRODUCT(($E$2:$E$1303="Active") * (FK468 &gt;= $FQ$2:$FQ$1303) * (FK468 &lt;= $FR$2:$FR$1303) * (FL468 &gt;= $FS$2:$FS$1303) * (FL468 &lt;= $FT$2:$FT$1303)),"")</f>
        <v>5</v>
      </c>
      <c r="N468" s="14" t="s">
        <v>287</v>
      </c>
      <c r="O468" s="14" t="s">
        <v>219</v>
      </c>
      <c r="P468" s="15" t="s">
        <v>3081</v>
      </c>
      <c r="Q468" s="14" t="s">
        <v>3082</v>
      </c>
      <c r="R468" s="15" t="s">
        <v>3083</v>
      </c>
      <c r="S468" s="14" t="s">
        <v>224</v>
      </c>
      <c r="T468" s="20" t="s">
        <v>224</v>
      </c>
      <c r="U468" s="21"/>
      <c r="V468" s="22"/>
      <c r="W468" s="22"/>
      <c r="X468" s="22"/>
      <c r="Y468" s="22"/>
      <c r="Z468" s="22"/>
      <c r="AA468" s="22" t="s">
        <v>363</v>
      </c>
      <c r="AB468" s="43">
        <v>46014.375</v>
      </c>
      <c r="AC468" s="63">
        <v>45931</v>
      </c>
      <c r="AD468" s="25">
        <v>55</v>
      </c>
      <c r="AE468" s="25">
        <v>1</v>
      </c>
      <c r="AF468" s="26">
        <v>20</v>
      </c>
      <c r="AG468" s="20">
        <v>74</v>
      </c>
      <c r="AH468" s="22">
        <v>27</v>
      </c>
      <c r="AI468" s="26">
        <v>27</v>
      </c>
      <c r="AN468" s="27">
        <f>IF(COUNT(DV468,ES468,FJ468,GK468,HH468)&gt;0,AVERAGE(DV468,ES468,FJ468,GK468,HH468),"")</f>
        <v>1.2500000000000001E-2</v>
      </c>
      <c r="AO468" s="28">
        <f>IF((E468&lt;&gt;""),COUNTA(AP468:BW468)+COUNTIF(T468,"No"),"")</f>
        <v>0</v>
      </c>
      <c r="AP468" s="29"/>
      <c r="AQ468" s="29"/>
      <c r="AR468" s="29"/>
      <c r="AS468" s="29"/>
      <c r="AT468" s="29"/>
      <c r="AU468" s="29"/>
      <c r="AV468" s="29"/>
      <c r="AW468" s="29"/>
      <c r="AX468" s="29"/>
      <c r="AY468" s="29"/>
      <c r="AZ468" s="29"/>
      <c r="BA468" s="29"/>
      <c r="BB468" s="29"/>
      <c r="BC468" s="29"/>
      <c r="BD468" s="29"/>
      <c r="BE468" s="29"/>
      <c r="BF468" s="29"/>
      <c r="BG468" s="29"/>
      <c r="BH468" s="29"/>
      <c r="BI468" s="29"/>
      <c r="BJ468" s="29"/>
      <c r="BK468" s="29"/>
      <c r="BL468" s="29"/>
      <c r="BM468" s="29"/>
      <c r="BN468" s="29"/>
      <c r="BO468" s="29"/>
      <c r="BP468" s="29"/>
      <c r="BQ468" s="29"/>
      <c r="BR468" s="29"/>
      <c r="BS468" s="29"/>
      <c r="BT468" s="29"/>
      <c r="BU468" s="29"/>
      <c r="BV468" s="29"/>
      <c r="BW468" s="29"/>
      <c r="BX468" s="30">
        <v>44069</v>
      </c>
      <c r="BY468" s="30">
        <v>44077</v>
      </c>
      <c r="BZ468" s="14" t="s">
        <v>228</v>
      </c>
      <c r="CA468" s="30">
        <v>44084</v>
      </c>
      <c r="CB468" s="14" t="s">
        <v>232</v>
      </c>
      <c r="CC468" s="31">
        <v>44053</v>
      </c>
      <c r="CD468" s="32" t="s">
        <v>228</v>
      </c>
      <c r="CE468" s="33" t="s">
        <v>256</v>
      </c>
      <c r="CF468" s="33" t="s">
        <v>257</v>
      </c>
      <c r="CG468" s="29">
        <v>35</v>
      </c>
      <c r="CH468" s="29">
        <v>3</v>
      </c>
      <c r="CI468" s="29">
        <v>3</v>
      </c>
      <c r="CJ468" s="29">
        <v>13</v>
      </c>
      <c r="CK468" s="29">
        <v>0</v>
      </c>
      <c r="CL468" s="29">
        <v>0</v>
      </c>
      <c r="CM468" s="29">
        <v>0</v>
      </c>
      <c r="CN468" s="34">
        <f>IF(CJ468&gt;0,((CK468*0.125)+(CL468*0.25)+(CM468*1))/CJ468,"")</f>
        <v>0</v>
      </c>
      <c r="CO468" s="35">
        <v>44627</v>
      </c>
      <c r="CP468" s="35">
        <v>44634</v>
      </c>
      <c r="CQ468" s="20" t="s">
        <v>237</v>
      </c>
      <c r="CR468" s="35">
        <v>44655</v>
      </c>
      <c r="CS468" s="20" t="s">
        <v>232</v>
      </c>
      <c r="CT468" s="35">
        <v>44634</v>
      </c>
      <c r="CU468" s="35">
        <v>44490</v>
      </c>
      <c r="CV468" s="11" t="s">
        <v>228</v>
      </c>
      <c r="CW468" s="20" t="s">
        <v>233</v>
      </c>
      <c r="CX468" s="11" t="s">
        <v>234</v>
      </c>
      <c r="CY468" s="20">
        <v>1</v>
      </c>
      <c r="CZ468" s="36">
        <v>1</v>
      </c>
      <c r="DA468" s="36">
        <v>1</v>
      </c>
      <c r="DB468" s="36">
        <v>1</v>
      </c>
      <c r="DC468" s="36">
        <v>0</v>
      </c>
      <c r="DD468" s="36">
        <v>1</v>
      </c>
      <c r="DE468" s="36">
        <v>0</v>
      </c>
      <c r="DF468" s="36">
        <v>0</v>
      </c>
      <c r="DG468" s="36">
        <v>0</v>
      </c>
      <c r="DH468" s="37">
        <f>IF(DB468&gt;0,((DC468*0.125)+(DD468*0.25)+(DE468*0.25)+(DF468*1)+(DG468*1))/DB468,"")</f>
        <v>0.25</v>
      </c>
      <c r="DI468" s="35">
        <v>44743</v>
      </c>
      <c r="DJ468" s="20" t="s">
        <v>228</v>
      </c>
      <c r="DK468" s="20" t="s">
        <v>235</v>
      </c>
      <c r="DL468" s="20" t="s">
        <v>234</v>
      </c>
      <c r="DM468" s="20">
        <v>2</v>
      </c>
      <c r="DN468" s="20">
        <v>1</v>
      </c>
      <c r="DO468" s="20">
        <v>1</v>
      </c>
      <c r="DP468" s="20">
        <v>2</v>
      </c>
      <c r="DQ468" s="20">
        <v>0</v>
      </c>
      <c r="DR468" s="20">
        <v>0</v>
      </c>
      <c r="DS468" s="20">
        <v>0</v>
      </c>
      <c r="DT468" s="20">
        <v>0</v>
      </c>
      <c r="DU468" s="20">
        <v>0</v>
      </c>
      <c r="DV468" s="37" cm="1">
        <f t="array" ref="DV468">IF(AND(DI468:DP468&lt;&gt;""),((DQ468*0.125)+(DR468*0.25)+(DS468*0.25)+(DT468*1)+(DU468*1))/DP468,"")</f>
        <v>0</v>
      </c>
      <c r="DW468" s="35">
        <v>45077</v>
      </c>
      <c r="DX468" s="35">
        <v>45083</v>
      </c>
      <c r="DY468" s="20" t="s">
        <v>237</v>
      </c>
      <c r="DZ468" s="35">
        <v>45084</v>
      </c>
      <c r="EA468" s="35" t="s">
        <v>232</v>
      </c>
      <c r="EB468" s="40">
        <v>45093</v>
      </c>
      <c r="EC468" s="35">
        <v>45290</v>
      </c>
      <c r="ED468" s="20" t="s">
        <v>228</v>
      </c>
      <c r="EE468" s="20" t="s">
        <v>247</v>
      </c>
      <c r="EF468" s="20">
        <v>18</v>
      </c>
      <c r="EG468" s="20">
        <v>2</v>
      </c>
      <c r="EH468" s="20">
        <v>2</v>
      </c>
      <c r="EI468" s="20">
        <v>10</v>
      </c>
      <c r="EJ468" s="20">
        <v>0</v>
      </c>
      <c r="EK468" s="20">
        <v>0</v>
      </c>
      <c r="EL468" s="20">
        <v>0</v>
      </c>
      <c r="EM468" s="20">
        <v>0</v>
      </c>
      <c r="EN468" s="20">
        <v>0</v>
      </c>
      <c r="EO468" s="20">
        <v>0</v>
      </c>
      <c r="EP468" s="20">
        <v>0</v>
      </c>
      <c r="EQ468" s="20">
        <v>0</v>
      </c>
      <c r="ER468" s="20">
        <v>0</v>
      </c>
      <c r="ES468" s="34">
        <f>IF(EI468&lt;&gt;"",((EJ468*0.125)+((EK468+EL468+EM468+EN468+EO468)*0.25)+((EP468+EQ468+ER468)*1))/EI468,"")</f>
        <v>0</v>
      </c>
      <c r="ET468" s="35">
        <v>45629</v>
      </c>
      <c r="EU468" s="20" t="s">
        <v>248</v>
      </c>
      <c r="EV468" s="20" t="s">
        <v>234</v>
      </c>
      <c r="EW468" s="20">
        <v>7</v>
      </c>
      <c r="EX468" s="20">
        <v>2</v>
      </c>
      <c r="EY468" s="20">
        <v>2</v>
      </c>
      <c r="EZ468" s="20">
        <v>5</v>
      </c>
      <c r="FA468" s="20">
        <v>0</v>
      </c>
      <c r="FB468" s="20">
        <v>0</v>
      </c>
      <c r="FC468" s="20">
        <v>0</v>
      </c>
      <c r="FD468" s="20">
        <v>0</v>
      </c>
      <c r="FE468" s="20">
        <v>0</v>
      </c>
      <c r="FF468" s="20">
        <v>0</v>
      </c>
      <c r="FG468" s="20">
        <v>0</v>
      </c>
      <c r="FH468" s="20">
        <v>0</v>
      </c>
      <c r="FI468" s="20">
        <v>0</v>
      </c>
      <c r="FJ468" s="34">
        <f>IF(EZ468&lt;&gt;"",((FA468*0.125)+((FB468+FC468+FD468+FE468+FF468)*0.25)+((FG468+FH468+FI468)*1))/EZ468,"")</f>
        <v>0</v>
      </c>
      <c r="FK468" s="39">
        <v>35.22683</v>
      </c>
      <c r="FL468" s="39">
        <v>-77.651096999999993</v>
      </c>
      <c r="FM468" s="39">
        <v>34.865004576177867</v>
      </c>
      <c r="FN468" s="39">
        <v>35.588655423822132</v>
      </c>
      <c r="FO468" s="39">
        <v>-78.094035608975588</v>
      </c>
      <c r="FP468" s="39">
        <v>-77.208158391024398</v>
      </c>
      <c r="FQ468" s="39">
        <v>34.503179152355735</v>
      </c>
      <c r="FR468" s="39">
        <v>35.950480847644265</v>
      </c>
      <c r="FS468" s="39">
        <v>-78.536974217951183</v>
      </c>
      <c r="FT468" s="39">
        <v>-76.765219782048803</v>
      </c>
      <c r="FU468" s="35">
        <v>45827</v>
      </c>
      <c r="FV468" s="20" t="s">
        <v>248</v>
      </c>
      <c r="FW468" s="20" t="s">
        <v>355</v>
      </c>
      <c r="FX468" s="20">
        <v>12</v>
      </c>
      <c r="FY468" s="20">
        <v>1</v>
      </c>
      <c r="FZ468" s="20">
        <v>1</v>
      </c>
      <c r="GA468" s="20">
        <v>5</v>
      </c>
      <c r="GB468" s="20">
        <v>0</v>
      </c>
      <c r="GC468" s="20">
        <v>0</v>
      </c>
      <c r="GD468" s="20">
        <v>0</v>
      </c>
      <c r="GE468" s="20">
        <v>1</v>
      </c>
      <c r="GF468" s="20">
        <v>0</v>
      </c>
      <c r="GG468" s="20">
        <v>0</v>
      </c>
      <c r="GH468" s="20">
        <v>0</v>
      </c>
      <c r="GI468" s="20">
        <v>0</v>
      </c>
      <c r="GJ468" s="20">
        <v>0</v>
      </c>
      <c r="GK468" s="34">
        <f>IF(GA468&lt;&gt;"",((GB468*0.125)+((GC468+GD468+GE468+GF468+GG468)*0.25)+((GH468+GI468+GJ468)*1))/GA468,"")</f>
        <v>0.05</v>
      </c>
      <c r="GP468" s="20" t="s">
        <v>232</v>
      </c>
      <c r="HH468" s="34" t="str">
        <f>IF(GX468&lt;&gt;"",((GY468*0.125)+((GZ468+HA468+HB468+HC468+HD468)*0.25)+((HE468+HF468+HG468)*1))/GX468,"")</f>
        <v/>
      </c>
    </row>
    <row r="469" spans="1:216" ht="15" customHeight="1" x14ac:dyDescent="0.35">
      <c r="A469" s="11" t="s">
        <v>3084</v>
      </c>
      <c r="B469" s="12" t="s">
        <v>3085</v>
      </c>
      <c r="C469" s="43">
        <v>44974</v>
      </c>
      <c r="D469" s="13"/>
      <c r="E469" s="11" t="s">
        <v>214</v>
      </c>
      <c r="F469" s="19" t="s">
        <v>3086</v>
      </c>
      <c r="G469" s="19" t="s">
        <v>3087</v>
      </c>
      <c r="H469" s="11" t="s">
        <v>3034</v>
      </c>
      <c r="I469" s="42">
        <v>28562</v>
      </c>
      <c r="J469" s="17">
        <v>39375</v>
      </c>
      <c r="K469" s="18">
        <f ca="1">IF(A469&lt;&gt;"",RANDBETWEEN(1,2000)," ")</f>
        <v>1314</v>
      </c>
      <c r="L469" s="17" cm="1">
        <f t="array" ref="L469">IF(A469&lt;&gt;"",SUMPRODUCT(($E$2:$E$1303="Active") * (FK469 &gt;= $FM$2:$FM$1303) * (FK469 &lt;= $FN$2:$FN$1303) * (FL469 &gt;= $FO$2:$FO$1303) * (FL469 &lt;= $FP$2:$FP$1303)),"")</f>
        <v>1</v>
      </c>
      <c r="M469" s="17" cm="1">
        <f t="array" ref="M469">IF(A469&lt;&gt;"",SUMPRODUCT(($E$2:$E$1303="Active") * (FK469 &gt;= $FQ$2:$FQ$1303) * (FK469 &lt;= $FR$2:$FR$1303) * (FL469 &gt;= $FS$2:$FS$1303) * (FL469 &lt;= $FT$2:$FT$1303)),"")</f>
        <v>4</v>
      </c>
      <c r="N469" s="11" t="s">
        <v>218</v>
      </c>
      <c r="O469" s="11" t="s">
        <v>242</v>
      </c>
      <c r="P469" s="19" t="s">
        <v>3088</v>
      </c>
      <c r="Q469" s="11" t="s">
        <v>3089</v>
      </c>
      <c r="R469" s="19" t="s">
        <v>3090</v>
      </c>
      <c r="S469" s="11" t="s">
        <v>223</v>
      </c>
      <c r="T469" s="20" t="s">
        <v>224</v>
      </c>
      <c r="AA469" s="22" t="s">
        <v>363</v>
      </c>
      <c r="AB469" s="43">
        <v>46009.479166666664</v>
      </c>
      <c r="AC469" s="63">
        <v>45931</v>
      </c>
      <c r="AF469" s="26"/>
      <c r="AG469" s="20">
        <v>196</v>
      </c>
      <c r="AH469" s="22">
        <v>218</v>
      </c>
      <c r="AI469" s="26">
        <v>196</v>
      </c>
      <c r="AN469" s="27">
        <f>IF(COUNT(DV469,ES469,FJ469,GK469,HH469)&gt;0,AVERAGE(DV469,ES469,FJ469,GK469,HH469),"")</f>
        <v>6.6666666666666666E-2</v>
      </c>
      <c r="AO469" s="28">
        <f>IF((E469&lt;&gt;""),COUNTA(AP469:BW469)+COUNTIF(T469,"No"),"")</f>
        <v>0</v>
      </c>
      <c r="DW469" s="35">
        <v>45083</v>
      </c>
      <c r="DX469" s="35">
        <v>45083</v>
      </c>
      <c r="DY469" s="20" t="s">
        <v>237</v>
      </c>
      <c r="DZ469" s="35">
        <v>45084</v>
      </c>
      <c r="EA469" s="35" t="s">
        <v>232</v>
      </c>
      <c r="EB469" s="40">
        <v>45093</v>
      </c>
      <c r="EJ469" s="20"/>
      <c r="EK469" s="20"/>
      <c r="EL469" s="20"/>
      <c r="EM469" s="20"/>
      <c r="EN469" s="20"/>
      <c r="EO469" s="20"/>
      <c r="EP469" s="20"/>
      <c r="EQ469" s="20"/>
      <c r="ER469" s="20"/>
      <c r="ES469" s="34" t="str">
        <f>IF(EI469&lt;&gt;"",((EJ469*0.125)+((EK469+EL469+EM469+EN469+EO469)*0.25)+((EP469+EQ469+ER469)*1))/EI469,"")</f>
        <v/>
      </c>
      <c r="ET469" s="35">
        <v>45628</v>
      </c>
      <c r="EU469" s="20" t="s">
        <v>228</v>
      </c>
      <c r="EV469" s="20" t="s">
        <v>234</v>
      </c>
      <c r="EW469" s="20">
        <v>138</v>
      </c>
      <c r="EX469" s="20">
        <v>3</v>
      </c>
      <c r="EY469" s="20">
        <v>2</v>
      </c>
      <c r="EZ469" s="20">
        <v>12</v>
      </c>
      <c r="FA469" s="20">
        <v>0</v>
      </c>
      <c r="FB469" s="20">
        <v>0</v>
      </c>
      <c r="FC469" s="20">
        <v>0</v>
      </c>
      <c r="FD469" s="20">
        <v>0</v>
      </c>
      <c r="FE469" s="20">
        <v>0</v>
      </c>
      <c r="FF469" s="20">
        <v>0</v>
      </c>
      <c r="FG469" s="20">
        <v>0</v>
      </c>
      <c r="FH469" s="20">
        <v>0</v>
      </c>
      <c r="FI469" s="20">
        <v>0</v>
      </c>
      <c r="FJ469" s="34">
        <f>IF(EZ469&lt;&gt;"",((FA469*0.125)+((FB469+FC469+FD469+FE469+FF469)*0.25)+((FG469+FH469+FI469)*1))/EZ469,"")</f>
        <v>0</v>
      </c>
      <c r="FK469" s="39">
        <v>35.071026000000003</v>
      </c>
      <c r="FL469" s="39">
        <v>-77.114131999999998</v>
      </c>
      <c r="FM469" s="39">
        <v>34.709200576177871</v>
      </c>
      <c r="FN469" s="39">
        <v>35.432851423822136</v>
      </c>
      <c r="FO469" s="39">
        <v>-77.556223359426724</v>
      </c>
      <c r="FP469" s="39">
        <v>-76.672040640573272</v>
      </c>
      <c r="FQ469" s="39">
        <v>34.347375152355738</v>
      </c>
      <c r="FR469" s="39">
        <v>35.794676847644268</v>
      </c>
      <c r="FS469" s="39">
        <v>-77.99831471885345</v>
      </c>
      <c r="FT469" s="39">
        <v>-76.229949281146546</v>
      </c>
      <c r="FU469" s="35">
        <v>45684</v>
      </c>
      <c r="FV469" s="20" t="s">
        <v>248</v>
      </c>
      <c r="FW469" s="20" t="s">
        <v>247</v>
      </c>
      <c r="FX469" s="20">
        <v>80</v>
      </c>
      <c r="FY469" s="20">
        <v>3</v>
      </c>
      <c r="FZ469" s="20">
        <v>3</v>
      </c>
      <c r="GA469" s="20">
        <v>8</v>
      </c>
      <c r="GB469" s="20">
        <v>0</v>
      </c>
      <c r="GC469" s="20">
        <v>0</v>
      </c>
      <c r="GD469" s="20">
        <v>0</v>
      </c>
      <c r="GE469" s="20">
        <v>0</v>
      </c>
      <c r="GF469" s="20">
        <v>0</v>
      </c>
      <c r="GG469" s="20">
        <v>0</v>
      </c>
      <c r="GH469" s="20">
        <v>0</v>
      </c>
      <c r="GI469" s="20">
        <v>0</v>
      </c>
      <c r="GJ469" s="20">
        <v>0</v>
      </c>
      <c r="GK469" s="34">
        <f>IF(GA469&lt;&gt;"",((GB469*0.125)+((GC469+GD469+GE469+GF469+GG469)*0.25)+((GH469+GI469+GJ469)*1))/GA469,"")</f>
        <v>0</v>
      </c>
      <c r="GP469" s="20" t="s">
        <v>232</v>
      </c>
      <c r="GR469" s="35">
        <v>46084</v>
      </c>
      <c r="GS469" s="20" t="s">
        <v>248</v>
      </c>
      <c r="GT469" s="20" t="s">
        <v>247</v>
      </c>
      <c r="GU469" s="20">
        <v>61</v>
      </c>
      <c r="GV469" s="20">
        <v>3</v>
      </c>
      <c r="GW469" s="20">
        <v>2</v>
      </c>
      <c r="GX469" s="20">
        <v>5</v>
      </c>
      <c r="GY469" s="20">
        <v>0</v>
      </c>
      <c r="GZ469" s="20">
        <v>0</v>
      </c>
      <c r="HA469" s="20">
        <v>0</v>
      </c>
      <c r="HB469" s="20">
        <v>0</v>
      </c>
      <c r="HC469" s="20">
        <v>0</v>
      </c>
      <c r="HD469" s="20">
        <v>0</v>
      </c>
      <c r="HE469" s="20">
        <v>0</v>
      </c>
      <c r="HF469" s="20">
        <v>0</v>
      </c>
      <c r="HG469" s="20">
        <v>1</v>
      </c>
      <c r="HH469" s="34">
        <f>IF(GX469&lt;&gt;"",((GY469*0.125)+((GZ469+HA469+HB469+HC469+HD469)*0.25)+((HE469+HF469+HG469)*1))/GX469,"")</f>
        <v>0.2</v>
      </c>
    </row>
    <row r="470" spans="1:216" ht="15" customHeight="1" x14ac:dyDescent="0.35">
      <c r="A470" s="14" t="s">
        <v>3091</v>
      </c>
      <c r="B470" s="12" t="s">
        <v>3092</v>
      </c>
      <c r="C470" s="13">
        <v>43009</v>
      </c>
      <c r="D470" s="13">
        <v>45807</v>
      </c>
      <c r="E470" s="14" t="s">
        <v>214</v>
      </c>
      <c r="F470" s="15" t="s">
        <v>3093</v>
      </c>
      <c r="G470" s="15" t="s">
        <v>3064</v>
      </c>
      <c r="H470" s="14" t="s">
        <v>3034</v>
      </c>
      <c r="I470" s="16">
        <v>27623</v>
      </c>
      <c r="J470" s="17">
        <v>0</v>
      </c>
      <c r="K470" s="18">
        <f ca="1">IF(A470&lt;&gt;"",RANDBETWEEN(1,2000)," ")</f>
        <v>1913</v>
      </c>
      <c r="L470" s="17" cm="1">
        <f t="array" ref="L470">IF(A470&lt;&gt;"",SUMPRODUCT(($E$2:$E$1303="Active") * (FK470 &gt;= $FM$2:$FM$1303) * (FK470 &lt;= $FN$2:$FN$1303) * (FL470 &gt;= $FO$2:$FO$1303) * (FL470 &lt;= $FP$2:$FP$1303)),"")</f>
        <v>3</v>
      </c>
      <c r="M470" s="17" cm="1">
        <f t="array" ref="M470">IF(A470&lt;&gt;"",SUMPRODUCT(($E$2:$E$1303="Active") * (FK470 &gt;= $FQ$2:$FQ$1303) * (FK470 &lt;= $FR$2:$FR$1303) * (FL470 &gt;= $FS$2:$FS$1303) * (FL470 &lt;= $FT$2:$FT$1303)),"")</f>
        <v>5</v>
      </c>
      <c r="N470" s="14" t="s">
        <v>287</v>
      </c>
      <c r="O470" s="14" t="s">
        <v>219</v>
      </c>
      <c r="P470" s="15" t="s">
        <v>3094</v>
      </c>
      <c r="Q470" s="14" t="s">
        <v>3095</v>
      </c>
      <c r="R470" s="15" t="s">
        <v>3096</v>
      </c>
      <c r="S470" s="14" t="s">
        <v>224</v>
      </c>
      <c r="T470" s="20" t="s">
        <v>224</v>
      </c>
      <c r="U470" s="21"/>
      <c r="V470" s="22" t="s">
        <v>224</v>
      </c>
      <c r="W470" s="22" t="s">
        <v>224</v>
      </c>
      <c r="X470" s="22"/>
      <c r="Y470" s="22"/>
      <c r="Z470" s="22"/>
      <c r="AA470" s="48" t="s">
        <v>347</v>
      </c>
      <c r="AB470" s="43">
        <v>45930.479166666664</v>
      </c>
      <c r="AC470" s="24">
        <v>46023</v>
      </c>
      <c r="AD470" s="25">
        <v>829</v>
      </c>
      <c r="AE470" s="25">
        <v>893</v>
      </c>
      <c r="AF470" s="26">
        <v>879</v>
      </c>
      <c r="AG470" s="20">
        <v>1201</v>
      </c>
      <c r="AH470" s="22">
        <v>1187</v>
      </c>
      <c r="AI470" s="26">
        <v>773</v>
      </c>
      <c r="AN470" s="27">
        <f>IF(COUNT(DV470,ES470,FJ470,GK470,HH470)&gt;0,AVERAGE(DV470,ES470,FJ470,GK470,HH470),"")</f>
        <v>0.16121820349761526</v>
      </c>
      <c r="AO470" s="28">
        <f>IF((E470&lt;&gt;""),COUNTA(AP470:BW470)+COUNTIF(T470,"No"),"")</f>
        <v>0</v>
      </c>
      <c r="AP470" s="29"/>
      <c r="AQ470" s="29"/>
      <c r="AR470" s="29"/>
      <c r="AS470" s="29"/>
      <c r="AT470" s="29"/>
      <c r="AU470" s="29"/>
      <c r="AV470" s="29"/>
      <c r="AW470" s="29"/>
      <c r="AX470" s="29"/>
      <c r="AY470" s="29"/>
      <c r="AZ470" s="29"/>
      <c r="BA470" s="29"/>
      <c r="BB470" s="29"/>
      <c r="BC470" s="29"/>
      <c r="BD470" s="29"/>
      <c r="BE470" s="29"/>
      <c r="BF470" s="29"/>
      <c r="BG470" s="29"/>
      <c r="BH470" s="29"/>
      <c r="BI470" s="29"/>
      <c r="BJ470" s="29"/>
      <c r="BK470" s="29"/>
      <c r="BL470" s="29"/>
      <c r="BM470" s="29"/>
      <c r="BN470" s="29"/>
      <c r="BO470" s="29"/>
      <c r="BP470" s="29"/>
      <c r="BQ470" s="29"/>
      <c r="BR470" s="29"/>
      <c r="BS470" s="29"/>
      <c r="BT470" s="29"/>
      <c r="BU470" s="29"/>
      <c r="BV470" s="29"/>
      <c r="BW470" s="29"/>
      <c r="BX470" s="30">
        <v>44068</v>
      </c>
      <c r="BY470" s="30">
        <v>44077</v>
      </c>
      <c r="BZ470" s="14" t="s">
        <v>226</v>
      </c>
      <c r="CA470" s="30">
        <v>44082</v>
      </c>
      <c r="CB470" s="14" t="s">
        <v>232</v>
      </c>
      <c r="CC470" s="31">
        <v>43794</v>
      </c>
      <c r="CD470" s="32" t="s">
        <v>228</v>
      </c>
      <c r="CE470" s="33" t="s">
        <v>425</v>
      </c>
      <c r="CF470" s="33" t="s">
        <v>325</v>
      </c>
      <c r="CG470" s="29">
        <v>388</v>
      </c>
      <c r="CH470" s="29">
        <v>2</v>
      </c>
      <c r="CI470" s="29">
        <v>2</v>
      </c>
      <c r="CJ470" s="29">
        <v>10</v>
      </c>
      <c r="CK470" s="29">
        <v>0</v>
      </c>
      <c r="CL470" s="29">
        <v>1</v>
      </c>
      <c r="CM470" s="29">
        <v>1</v>
      </c>
      <c r="CN470" s="34">
        <f>IF(CJ470&gt;0,((CK470*0.125)+(CL470*0.25)+(CM470*1))/CJ470,"")</f>
        <v>0.125</v>
      </c>
      <c r="CO470" s="35">
        <v>44628</v>
      </c>
      <c r="CP470" s="35">
        <v>44643</v>
      </c>
      <c r="CQ470" s="20" t="s">
        <v>231</v>
      </c>
      <c r="CR470" s="35">
        <v>44655</v>
      </c>
      <c r="CS470" s="20" t="s">
        <v>232</v>
      </c>
      <c r="CT470" s="35">
        <v>44645</v>
      </c>
      <c r="CU470" s="35">
        <v>44473</v>
      </c>
      <c r="CV470" s="11" t="s">
        <v>226</v>
      </c>
      <c r="CW470" s="20" t="s">
        <v>233</v>
      </c>
      <c r="CX470" s="11" t="s">
        <v>234</v>
      </c>
      <c r="CY470" s="20">
        <v>387</v>
      </c>
      <c r="CZ470" s="36">
        <v>6</v>
      </c>
      <c r="DA470" s="36">
        <v>6</v>
      </c>
      <c r="DB470" s="36">
        <v>30</v>
      </c>
      <c r="DC470" s="36">
        <v>0</v>
      </c>
      <c r="DD470" s="36">
        <v>7</v>
      </c>
      <c r="DE470" s="36">
        <v>0</v>
      </c>
      <c r="DF470" s="36">
        <v>1</v>
      </c>
      <c r="DG470" s="36">
        <v>4</v>
      </c>
      <c r="DH470" s="37">
        <f>IF(DB470&gt;0,((DC470*0.125)+(DD470*0.25)+(DE470*0.25)+(DF470*1)+(DG470*1))/DB470,"")</f>
        <v>0.22500000000000001</v>
      </c>
      <c r="DI470" s="35">
        <v>44743</v>
      </c>
      <c r="DJ470" s="20" t="s">
        <v>228</v>
      </c>
      <c r="DK470" s="20" t="s">
        <v>235</v>
      </c>
      <c r="DL470" s="20" t="s">
        <v>234</v>
      </c>
      <c r="DM470" s="20">
        <v>475</v>
      </c>
      <c r="DN470" s="20">
        <v>8</v>
      </c>
      <c r="DO470" s="20">
        <v>8</v>
      </c>
      <c r="DP470" s="20">
        <v>37</v>
      </c>
      <c r="DQ470" s="20">
        <v>0</v>
      </c>
      <c r="DR470" s="20">
        <v>3</v>
      </c>
      <c r="DS470" s="20">
        <v>2</v>
      </c>
      <c r="DT470" s="20">
        <v>1</v>
      </c>
      <c r="DU470" s="20">
        <v>11</v>
      </c>
      <c r="DV470" s="49" cm="1">
        <f t="array" ref="DV470">IF(AND(DI470:DP470&lt;&gt;""),((DQ470*0.125)+(DR470*0.25)+(DS470*0.25)+(DT470*1)+(DU470*1))/DP470,"")</f>
        <v>0.35810810810810811</v>
      </c>
      <c r="DW470" s="35">
        <v>45076</v>
      </c>
      <c r="DX470" s="35">
        <v>45082</v>
      </c>
      <c r="DY470" s="20" t="s">
        <v>237</v>
      </c>
      <c r="DZ470" s="35">
        <v>45082</v>
      </c>
      <c r="EA470" s="35" t="s">
        <v>232</v>
      </c>
      <c r="EB470" s="40">
        <v>45093</v>
      </c>
      <c r="EC470" s="35">
        <v>45212</v>
      </c>
      <c r="ED470" s="20" t="s">
        <v>248</v>
      </c>
      <c r="EE470" s="20" t="s">
        <v>247</v>
      </c>
      <c r="EF470" s="20">
        <v>400</v>
      </c>
      <c r="EG470" s="20">
        <v>8</v>
      </c>
      <c r="EH470" s="20">
        <v>8</v>
      </c>
      <c r="EI470" s="20">
        <v>34</v>
      </c>
      <c r="EJ470" s="20">
        <v>0</v>
      </c>
      <c r="EK470" s="20">
        <v>0</v>
      </c>
      <c r="EL470" s="20">
        <v>0</v>
      </c>
      <c r="EM470" s="20">
        <v>1</v>
      </c>
      <c r="EN470" s="20">
        <v>0</v>
      </c>
      <c r="EO470" s="20">
        <v>0</v>
      </c>
      <c r="EP470" s="20">
        <v>0</v>
      </c>
      <c r="EQ470" s="20">
        <v>0</v>
      </c>
      <c r="ER470" s="20">
        <v>1</v>
      </c>
      <c r="ES470" s="34">
        <f>IF(EI470&lt;&gt;"",((EJ470*0.125)+((EK470+EL470+EM470+EN470+EO470)*0.25)+((EP470+EQ470+ER470)*1))/EI470,"")</f>
        <v>3.6764705882352942E-2</v>
      </c>
      <c r="ET470" s="35">
        <v>45483</v>
      </c>
      <c r="EU470" s="20" t="s">
        <v>248</v>
      </c>
      <c r="EV470" s="20" t="s">
        <v>234</v>
      </c>
      <c r="EW470" s="20">
        <v>598</v>
      </c>
      <c r="EX470" s="20">
        <v>3</v>
      </c>
      <c r="EY470" s="20">
        <v>3</v>
      </c>
      <c r="EZ470" s="20">
        <v>25</v>
      </c>
      <c r="FA470" s="20">
        <v>0</v>
      </c>
      <c r="FB470" s="20">
        <v>0</v>
      </c>
      <c r="FC470" s="20">
        <v>0</v>
      </c>
      <c r="FD470" s="20">
        <v>1</v>
      </c>
      <c r="FE470" s="20">
        <v>0</v>
      </c>
      <c r="FF470" s="20">
        <v>0</v>
      </c>
      <c r="FG470" s="20">
        <v>0</v>
      </c>
      <c r="FH470" s="20">
        <v>2</v>
      </c>
      <c r="FI470" s="20">
        <v>2</v>
      </c>
      <c r="FJ470" s="34">
        <f>IF(EZ470&lt;&gt;"",((FA470*0.125)+((FB470+FC470+FD470+FE470+FF470)*0.25)+((FG470+FH470+FI470)*1))/EZ470,"")</f>
        <v>0.17</v>
      </c>
      <c r="FK470" s="39">
        <v>35.872317000000002</v>
      </c>
      <c r="FL470" s="39">
        <v>-78.798618000000005</v>
      </c>
      <c r="FM470" s="39">
        <v>35.51049157617787</v>
      </c>
      <c r="FN470" s="39">
        <v>36.234142423822135</v>
      </c>
      <c r="FO470" s="39">
        <v>-79.245136973941342</v>
      </c>
      <c r="FP470" s="39">
        <v>-78.352099026058667</v>
      </c>
      <c r="FQ470" s="39">
        <v>35.148666152355737</v>
      </c>
      <c r="FR470" s="39">
        <v>36.595967847644268</v>
      </c>
      <c r="FS470" s="39">
        <v>-79.69165594788268</v>
      </c>
      <c r="FT470" s="39">
        <v>-77.90558005211733</v>
      </c>
      <c r="FU470" s="35">
        <v>45800</v>
      </c>
      <c r="FV470" s="20" t="s">
        <v>248</v>
      </c>
      <c r="FW470" s="20" t="s">
        <v>258</v>
      </c>
      <c r="FX470" s="20">
        <v>542</v>
      </c>
      <c r="FY470" s="20">
        <v>3</v>
      </c>
      <c r="FZ470" s="20">
        <v>3</v>
      </c>
      <c r="GA470" s="20">
        <v>25</v>
      </c>
      <c r="GB470" s="20">
        <v>0</v>
      </c>
      <c r="GC470" s="20">
        <v>0</v>
      </c>
      <c r="GD470" s="20">
        <v>0</v>
      </c>
      <c r="GE470" s="20">
        <v>0</v>
      </c>
      <c r="GF470" s="20">
        <v>0</v>
      </c>
      <c r="GG470" s="20">
        <v>0</v>
      </c>
      <c r="GH470" s="20">
        <v>0</v>
      </c>
      <c r="GI470" s="20">
        <v>1</v>
      </c>
      <c r="GJ470" s="20">
        <v>1</v>
      </c>
      <c r="GK470" s="34">
        <f>IF(GA470&lt;&gt;"",((GB470*0.125)+((GC470+GD470+GE470+GF470+GG470)*0.25)+((GH470+GI470+GJ470)*1))/GA470,"")</f>
        <v>0.08</v>
      </c>
      <c r="GL470" s="40">
        <v>45763</v>
      </c>
      <c r="GM470" s="40">
        <v>45799</v>
      </c>
      <c r="GN470" s="11" t="s">
        <v>237</v>
      </c>
      <c r="GO470" s="40">
        <v>45799</v>
      </c>
      <c r="GP470" s="20" t="s">
        <v>232</v>
      </c>
      <c r="GQ470" s="35">
        <v>45800</v>
      </c>
      <c r="HH470" s="34" t="str">
        <f>IF(GX470&lt;&gt;"",((GY470*0.125)+((GZ470+HA470+HB470+HC470+HD470)*0.25)+((HE470+HF470+HG470)*1))/GX470,"")</f>
        <v/>
      </c>
    </row>
    <row r="471" spans="1:216" ht="15" customHeight="1" x14ac:dyDescent="0.35">
      <c r="A471" s="14" t="s">
        <v>3097</v>
      </c>
      <c r="B471" s="12" t="s">
        <v>3098</v>
      </c>
      <c r="C471" s="13">
        <v>43829</v>
      </c>
      <c r="D471" s="13"/>
      <c r="E471" s="14" t="s">
        <v>214</v>
      </c>
      <c r="F471" s="15" t="s">
        <v>3099</v>
      </c>
      <c r="G471" s="15" t="s">
        <v>3100</v>
      </c>
      <c r="H471" s="14" t="s">
        <v>3034</v>
      </c>
      <c r="I471" s="16">
        <v>27863</v>
      </c>
      <c r="J471" s="17">
        <v>12520</v>
      </c>
      <c r="K471" s="18">
        <f ca="1">IF(A471&lt;&gt;"",RANDBETWEEN(1,2000)," ")</f>
        <v>675</v>
      </c>
      <c r="L471" s="17" cm="1">
        <f t="array" ref="L471">IF(A471&lt;&gt;"",SUMPRODUCT(($E$2:$E$1303="Active") * (FK471 &gt;= $FM$2:$FM$1303) * (FK471 &lt;= $FN$2:$FN$1303) * (FL471 &gt;= $FO$2:$FO$1303) * (FL471 &lt;= $FP$2:$FP$1303)),"")</f>
        <v>3</v>
      </c>
      <c r="M471" s="17" cm="1">
        <f t="array" ref="M471">IF(A471&lt;&gt;"",SUMPRODUCT(($E$2:$E$1303="Active") * (FK471 &gt;= $FQ$2:$FQ$1303) * (FK471 &lt;= $FR$2:$FR$1303) * (FL471 &gt;= $FS$2:$FS$1303) * (FL471 &lt;= $FT$2:$FT$1303)),"")</f>
        <v>8</v>
      </c>
      <c r="N471" s="14" t="s">
        <v>287</v>
      </c>
      <c r="O471" s="14" t="s">
        <v>219</v>
      </c>
      <c r="P471" s="15" t="s">
        <v>3101</v>
      </c>
      <c r="Q471" s="14" t="s">
        <v>3102</v>
      </c>
      <c r="R471" s="15" t="s">
        <v>3103</v>
      </c>
      <c r="S471" s="14" t="s">
        <v>223</v>
      </c>
      <c r="T471" s="20" t="s">
        <v>224</v>
      </c>
      <c r="U471" s="21"/>
      <c r="V471" s="22" t="s">
        <v>224</v>
      </c>
      <c r="W471" s="22"/>
      <c r="X471" s="22"/>
      <c r="Y471" s="22" t="s">
        <v>224</v>
      </c>
      <c r="Z471" s="22"/>
      <c r="AA471" s="48" t="s">
        <v>347</v>
      </c>
      <c r="AB471" s="43">
        <v>46006.625</v>
      </c>
      <c r="AC471" s="24">
        <v>46023</v>
      </c>
      <c r="AD471" s="25">
        <v>56</v>
      </c>
      <c r="AE471" s="25">
        <v>87</v>
      </c>
      <c r="AF471" s="26">
        <v>103</v>
      </c>
      <c r="AG471" s="20">
        <v>35</v>
      </c>
      <c r="AH471" s="22">
        <v>52</v>
      </c>
      <c r="AI471" s="26">
        <v>65</v>
      </c>
      <c r="AN471" s="27">
        <f>IF(COUNT(DV471,ES471,FJ471,GK471,HH471)&gt;0,AVERAGE(DV471,ES471,FJ471,GK471,HH471),"")</f>
        <v>8.3333333333333329E-2</v>
      </c>
      <c r="AO471" s="28">
        <f>IF((E471&lt;&gt;""),COUNTA(AP471:BW471)+COUNTIF(T471,"No"),"")</f>
        <v>0</v>
      </c>
      <c r="AP471" s="29"/>
      <c r="AQ471" s="29"/>
      <c r="AR471" s="29"/>
      <c r="AS471" s="29"/>
      <c r="AT471" s="29"/>
      <c r="AU471" s="29"/>
      <c r="AV471" s="29"/>
      <c r="AW471" s="29"/>
      <c r="AX471" s="29"/>
      <c r="AY471" s="29"/>
      <c r="AZ471" s="29"/>
      <c r="BA471" s="29"/>
      <c r="BB471" s="29"/>
      <c r="BC471" s="29"/>
      <c r="BD471" s="29"/>
      <c r="BE471" s="29"/>
      <c r="BF471" s="29"/>
      <c r="BG471" s="29"/>
      <c r="BH471" s="29"/>
      <c r="BI471" s="29"/>
      <c r="BJ471" s="29"/>
      <c r="BK471" s="29"/>
      <c r="BL471" s="29"/>
      <c r="BM471" s="29"/>
      <c r="BN471" s="29"/>
      <c r="BO471" s="29"/>
      <c r="BP471" s="29"/>
      <c r="BQ471" s="29"/>
      <c r="BR471" s="29"/>
      <c r="BS471" s="29"/>
      <c r="BT471" s="29"/>
      <c r="BU471" s="29"/>
      <c r="BV471" s="29"/>
      <c r="BW471" s="29"/>
      <c r="BX471" s="30">
        <v>44069</v>
      </c>
      <c r="BY471" s="30">
        <v>44077</v>
      </c>
      <c r="BZ471" s="14" t="s">
        <v>228</v>
      </c>
      <c r="CA471" s="30">
        <v>44084</v>
      </c>
      <c r="CB471" s="14" t="s">
        <v>232</v>
      </c>
      <c r="CC471" s="31">
        <v>44053</v>
      </c>
      <c r="CD471" s="32" t="s">
        <v>228</v>
      </c>
      <c r="CE471" s="33" t="s">
        <v>256</v>
      </c>
      <c r="CF471" s="33" t="s">
        <v>257</v>
      </c>
      <c r="CG471" s="29">
        <v>37</v>
      </c>
      <c r="CH471" s="29">
        <v>1</v>
      </c>
      <c r="CI471" s="29">
        <v>1</v>
      </c>
      <c r="CJ471" s="29">
        <v>5</v>
      </c>
      <c r="CK471" s="29">
        <v>1</v>
      </c>
      <c r="CL471" s="29">
        <v>0</v>
      </c>
      <c r="CM471" s="29">
        <v>0</v>
      </c>
      <c r="CN471" s="34">
        <f>IF(CJ471&gt;0,((CK471*0.125)+(CL471*0.25)+(CM471*1))/CJ471,"")</f>
        <v>2.5000000000000001E-2</v>
      </c>
      <c r="CO471" s="35">
        <v>44627</v>
      </c>
      <c r="CP471" s="35">
        <v>44643</v>
      </c>
      <c r="CQ471" s="20" t="s">
        <v>231</v>
      </c>
      <c r="CR471" s="35">
        <v>44655</v>
      </c>
      <c r="CS471" s="20" t="s">
        <v>232</v>
      </c>
      <c r="CT471" s="35">
        <v>44645</v>
      </c>
      <c r="CU471" s="35">
        <v>44531</v>
      </c>
      <c r="CV471" s="20" t="s">
        <v>228</v>
      </c>
      <c r="CW471" s="20" t="s">
        <v>233</v>
      </c>
      <c r="CX471" s="11" t="s">
        <v>234</v>
      </c>
      <c r="CY471" s="20">
        <v>33</v>
      </c>
      <c r="CZ471" s="36">
        <v>1</v>
      </c>
      <c r="DA471" s="36">
        <v>1</v>
      </c>
      <c r="DB471" s="36">
        <v>5</v>
      </c>
      <c r="DC471" s="36">
        <v>0</v>
      </c>
      <c r="DD471" s="36">
        <v>0</v>
      </c>
      <c r="DE471" s="36">
        <v>2</v>
      </c>
      <c r="DF471" s="36">
        <v>0</v>
      </c>
      <c r="DG471" s="36">
        <v>0</v>
      </c>
      <c r="DH471" s="37">
        <f>IF(DB471&gt;0,((DC471*0.125)+(DD471*0.25)+(DE471*0.25)+(DF471*1)+(DG471*1))/DB471,"")</f>
        <v>0.1</v>
      </c>
      <c r="DI471" s="35">
        <v>44805</v>
      </c>
      <c r="DJ471" s="20" t="s">
        <v>228</v>
      </c>
      <c r="DK471" s="20" t="s">
        <v>235</v>
      </c>
      <c r="DL471" s="20" t="s">
        <v>234</v>
      </c>
      <c r="DM471" s="20">
        <v>40</v>
      </c>
      <c r="DN471" s="20">
        <v>2</v>
      </c>
      <c r="DO471" s="20">
        <v>2</v>
      </c>
      <c r="DP471" s="20">
        <v>6</v>
      </c>
      <c r="DQ471" s="20">
        <v>0</v>
      </c>
      <c r="DR471" s="20">
        <v>0</v>
      </c>
      <c r="DS471" s="20">
        <v>0</v>
      </c>
      <c r="DT471" s="20">
        <v>0</v>
      </c>
      <c r="DU471" s="20">
        <v>1</v>
      </c>
      <c r="DV471" s="37" cm="1">
        <f t="array" ref="DV471">IF(AND(DI471:DP471&lt;&gt;""),((DQ471*0.125)+(DR471*0.25)+(DS471*0.25)+(DT471*1)+(DU471*1))/DP471,"")</f>
        <v>0.16666666666666666</v>
      </c>
      <c r="DW471" s="35">
        <v>45077</v>
      </c>
      <c r="DX471" s="35">
        <v>45082</v>
      </c>
      <c r="DY471" s="20" t="s">
        <v>237</v>
      </c>
      <c r="DZ471" s="35">
        <v>45082</v>
      </c>
      <c r="EA471" s="35" t="s">
        <v>232</v>
      </c>
      <c r="EB471" s="40">
        <v>45093</v>
      </c>
      <c r="EC471" s="35">
        <v>45240</v>
      </c>
      <c r="ED471" s="20" t="s">
        <v>248</v>
      </c>
      <c r="EE471" s="20" t="s">
        <v>247</v>
      </c>
      <c r="EF471" s="20">
        <v>73</v>
      </c>
      <c r="EG471" s="20">
        <v>2</v>
      </c>
      <c r="EH471" s="20">
        <v>2</v>
      </c>
      <c r="EI471" s="20">
        <v>6</v>
      </c>
      <c r="EJ471" s="20">
        <v>0</v>
      </c>
      <c r="EK471" s="20">
        <v>0</v>
      </c>
      <c r="EL471" s="20">
        <v>0</v>
      </c>
      <c r="EM471" s="20">
        <v>0</v>
      </c>
      <c r="EN471" s="20">
        <v>0</v>
      </c>
      <c r="EO471" s="20">
        <v>0</v>
      </c>
      <c r="EP471" s="20">
        <v>0</v>
      </c>
      <c r="EQ471" s="20">
        <v>0</v>
      </c>
      <c r="ER471" s="20">
        <v>1</v>
      </c>
      <c r="ES471" s="34">
        <f>IF(EI471&lt;&gt;"",((EJ471*0.125)+((EK471+EL471+EM471+EN471+EO471)*0.25)+((EP471+EQ471+ER471)*1))/EI471,"")</f>
        <v>0.16666666666666666</v>
      </c>
      <c r="ET471" s="35">
        <v>45406</v>
      </c>
      <c r="EU471" s="20" t="s">
        <v>248</v>
      </c>
      <c r="EV471" s="20" t="s">
        <v>247</v>
      </c>
      <c r="EW471" s="20">
        <v>22</v>
      </c>
      <c r="EX471" s="20">
        <v>1</v>
      </c>
      <c r="EY471" s="20">
        <v>1</v>
      </c>
      <c r="EZ471" s="28">
        <v>5</v>
      </c>
      <c r="FA471" s="20">
        <v>0</v>
      </c>
      <c r="FB471" s="20">
        <v>0</v>
      </c>
      <c r="FC471" s="20">
        <v>0</v>
      </c>
      <c r="FD471" s="20">
        <v>0</v>
      </c>
      <c r="FE471" s="20">
        <v>0</v>
      </c>
      <c r="FF471" s="20">
        <v>0</v>
      </c>
      <c r="FG471" s="20">
        <v>0</v>
      </c>
      <c r="FH471" s="20">
        <v>0</v>
      </c>
      <c r="FI471" s="20">
        <v>0</v>
      </c>
      <c r="FJ471" s="34">
        <f>IF(EZ471&lt;&gt;"",((FA471*0.125)+((FB471+FC471+FD471+FE471+FF471)*0.25)+((FG471+FH471+FI471)*1))/EZ471,"")</f>
        <v>0</v>
      </c>
      <c r="FK471" s="39">
        <v>35.486123999999997</v>
      </c>
      <c r="FL471" s="39">
        <v>-77.974478000000005</v>
      </c>
      <c r="FM471" s="39">
        <v>35.124298576177864</v>
      </c>
      <c r="FN471" s="39">
        <v>35.847949423822129</v>
      </c>
      <c r="FO471" s="39">
        <v>-78.418841156007645</v>
      </c>
      <c r="FP471" s="39">
        <v>-77.530114843992365</v>
      </c>
      <c r="FQ471" s="39">
        <v>34.762473152355732</v>
      </c>
      <c r="FR471" s="39">
        <v>36.209774847644262</v>
      </c>
      <c r="FS471" s="39">
        <v>-78.86320431201527</v>
      </c>
      <c r="FT471" s="39">
        <v>-77.08575168798474</v>
      </c>
      <c r="FU471" s="35">
        <v>45945</v>
      </c>
      <c r="FV471" s="20" t="s">
        <v>248</v>
      </c>
      <c r="FW471" s="20" t="s">
        <v>295</v>
      </c>
      <c r="FX471" s="20">
        <v>36</v>
      </c>
      <c r="FY471" s="20">
        <v>1</v>
      </c>
      <c r="FZ471" s="20">
        <v>1</v>
      </c>
      <c r="GA471" s="20">
        <v>7</v>
      </c>
      <c r="GB471" s="20">
        <v>0</v>
      </c>
      <c r="GC471" s="20">
        <v>0</v>
      </c>
      <c r="GD471" s="20">
        <v>0</v>
      </c>
      <c r="GE471" s="20">
        <v>0</v>
      </c>
      <c r="GF471" s="20">
        <v>0</v>
      </c>
      <c r="GG471" s="20">
        <v>0</v>
      </c>
      <c r="GH471" s="20">
        <v>0</v>
      </c>
      <c r="GI471" s="20">
        <v>0</v>
      </c>
      <c r="GJ471" s="20">
        <v>0</v>
      </c>
      <c r="GK471" s="34">
        <f>IF(GA471&lt;&gt;"",((GB471*0.125)+((GC471+GD471+GE471+GF471+GG471)*0.25)+((GH471+GI471+GJ471)*1))/GA471,"")</f>
        <v>0</v>
      </c>
      <c r="GL471" s="40">
        <v>45763</v>
      </c>
      <c r="GM471" s="40">
        <v>45798</v>
      </c>
      <c r="GN471" s="11" t="s">
        <v>237</v>
      </c>
      <c r="GO471" s="40">
        <v>45798</v>
      </c>
      <c r="GP471" s="20" t="s">
        <v>232</v>
      </c>
      <c r="GQ471" s="35">
        <v>45800</v>
      </c>
      <c r="HH471" s="34" t="str">
        <f>IF(GX471&lt;&gt;"",((GY471*0.125)+((GZ471+HA471+HB471+HC471+HD471)*0.25)+((HE471+HF471+HG471)*1))/GX471,"")</f>
        <v/>
      </c>
    </row>
    <row r="472" spans="1:216" ht="15" customHeight="1" x14ac:dyDescent="0.35">
      <c r="A472" s="11" t="s">
        <v>3104</v>
      </c>
      <c r="B472" s="12" t="s">
        <v>3105</v>
      </c>
      <c r="C472" s="13">
        <v>43009</v>
      </c>
      <c r="D472" s="13"/>
      <c r="E472" s="14" t="s">
        <v>214</v>
      </c>
      <c r="F472" s="15" t="s">
        <v>3106</v>
      </c>
      <c r="G472" s="15" t="s">
        <v>3107</v>
      </c>
      <c r="H472" s="14" t="s">
        <v>3034</v>
      </c>
      <c r="I472" s="16">
        <v>27409</v>
      </c>
      <c r="J472" s="17">
        <v>17378</v>
      </c>
      <c r="K472" s="18">
        <f ca="1">IF(A472&lt;&gt;"",RANDBETWEEN(1,2000)," ")</f>
        <v>1686</v>
      </c>
      <c r="L472" s="17" cm="1">
        <f t="array" ref="L472">IF(A472&lt;&gt;"",SUMPRODUCT(($E$2:$E$1303="Active") * (FK472 &gt;= $FM$2:$FM$1303) * (FK472 &lt;= $FN$2:$FN$1303) * (FL472 &gt;= $FO$2:$FO$1303) * (FL472 &lt;= $FP$2:$FP$1303)),"")</f>
        <v>3</v>
      </c>
      <c r="M472" s="17" cm="1">
        <f t="array" ref="M472">IF(A472&lt;&gt;"",SUMPRODUCT(($E$2:$E$1303="Active") * (FK472 &gt;= $FQ$2:$FQ$1303) * (FK472 &lt;= $FR$2:$FR$1303) * (FL472 &gt;= $FS$2:$FS$1303) * (FL472 &lt;= $FT$2:$FT$1303)),"")</f>
        <v>5</v>
      </c>
      <c r="N472" s="14" t="s">
        <v>287</v>
      </c>
      <c r="O472" s="14" t="s">
        <v>219</v>
      </c>
      <c r="P472" s="15" t="s">
        <v>3108</v>
      </c>
      <c r="Q472" s="14" t="s">
        <v>3109</v>
      </c>
      <c r="R472" s="15" t="s">
        <v>3110</v>
      </c>
      <c r="S472" s="14" t="s">
        <v>224</v>
      </c>
      <c r="T472" s="20" t="s">
        <v>224</v>
      </c>
      <c r="U472" s="21"/>
      <c r="V472" s="22" t="s">
        <v>224</v>
      </c>
      <c r="W472" s="22"/>
      <c r="X472" s="22"/>
      <c r="Y472" s="22" t="s">
        <v>224</v>
      </c>
      <c r="Z472" s="22"/>
      <c r="AA472" s="22" t="s">
        <v>363</v>
      </c>
      <c r="AB472" s="43">
        <v>46018.5625</v>
      </c>
      <c r="AC472" s="63">
        <v>45931</v>
      </c>
      <c r="AD472" s="25">
        <v>408</v>
      </c>
      <c r="AE472" s="25">
        <v>569</v>
      </c>
      <c r="AF472" s="26">
        <v>579</v>
      </c>
      <c r="AG472" s="20">
        <v>461</v>
      </c>
      <c r="AH472" s="22">
        <v>368</v>
      </c>
      <c r="AI472" s="26">
        <v>362</v>
      </c>
      <c r="AN472" s="27">
        <f>IF(COUNT(DV472,ES472,FJ472,GK472,HH472)&gt;0,AVERAGE(DV472,ES472,FJ472,GK472,HH472),"")</f>
        <v>5.0378787878787877E-2</v>
      </c>
      <c r="AO472" s="28">
        <f>IF((E472&lt;&gt;""),COUNTA(AP472:BW472)+COUNTIF(T472,"No"),"")</f>
        <v>0</v>
      </c>
      <c r="AP472" s="29"/>
      <c r="AQ472" s="29"/>
      <c r="AR472" s="29"/>
      <c r="AS472" s="29"/>
      <c r="AT472" s="29"/>
      <c r="AU472" s="29"/>
      <c r="AV472" s="29"/>
      <c r="AW472" s="29"/>
      <c r="AX472" s="29"/>
      <c r="AY472" s="29"/>
      <c r="AZ472" s="29"/>
      <c r="BA472" s="29"/>
      <c r="BB472" s="29"/>
      <c r="BC472" s="29"/>
      <c r="BD472" s="29"/>
      <c r="BE472" s="29"/>
      <c r="BF472" s="29"/>
      <c r="BG472" s="29"/>
      <c r="BH472" s="29"/>
      <c r="BI472" s="29"/>
      <c r="BJ472" s="29"/>
      <c r="BK472" s="29"/>
      <c r="BL472" s="29"/>
      <c r="BM472" s="29"/>
      <c r="BN472" s="29"/>
      <c r="BO472" s="29"/>
      <c r="BP472" s="29"/>
      <c r="BQ472" s="29"/>
      <c r="BR472" s="29"/>
      <c r="BS472" s="29"/>
      <c r="BT472" s="29"/>
      <c r="BU472" s="29"/>
      <c r="BV472" s="29"/>
      <c r="BW472" s="29"/>
      <c r="BX472" s="30">
        <v>44067</v>
      </c>
      <c r="BY472" s="30">
        <v>44077</v>
      </c>
      <c r="BZ472" s="14" t="s">
        <v>228</v>
      </c>
      <c r="CA472" s="30">
        <v>44084</v>
      </c>
      <c r="CB472" s="14" t="s">
        <v>232</v>
      </c>
      <c r="CC472" s="31">
        <v>43951</v>
      </c>
      <c r="CD472" s="32" t="s">
        <v>228</v>
      </c>
      <c r="CE472" s="33" t="s">
        <v>282</v>
      </c>
      <c r="CF472" s="33" t="s">
        <v>247</v>
      </c>
      <c r="CG472" s="29">
        <v>96</v>
      </c>
      <c r="CH472" s="29">
        <v>6</v>
      </c>
      <c r="CI472" s="29">
        <v>6</v>
      </c>
      <c r="CJ472" s="29">
        <v>29</v>
      </c>
      <c r="CK472" s="29">
        <v>4</v>
      </c>
      <c r="CL472" s="29">
        <v>0</v>
      </c>
      <c r="CM472" s="29">
        <v>2</v>
      </c>
      <c r="CN472" s="34">
        <f>IF(CJ472&gt;0,((CK472*0.125)+(CL472*0.25)+(CM472*1))/CJ472,"")</f>
        <v>8.6206896551724144E-2</v>
      </c>
      <c r="CO472" s="35">
        <v>44628</v>
      </c>
      <c r="CP472" s="35">
        <v>44642</v>
      </c>
      <c r="CQ472" s="20" t="s">
        <v>231</v>
      </c>
      <c r="CR472" s="35">
        <v>44655</v>
      </c>
      <c r="CS472" s="20" t="s">
        <v>232</v>
      </c>
      <c r="CT472" s="35">
        <v>44645</v>
      </c>
      <c r="CU472" s="35">
        <v>44531</v>
      </c>
      <c r="CV472" s="20" t="s">
        <v>228</v>
      </c>
      <c r="CW472" s="20" t="s">
        <v>233</v>
      </c>
      <c r="CX472" s="11" t="s">
        <v>234</v>
      </c>
      <c r="CY472" s="20">
        <v>306</v>
      </c>
      <c r="CZ472" s="36">
        <v>5</v>
      </c>
      <c r="DA472" s="36">
        <v>5</v>
      </c>
      <c r="DB472" s="36">
        <v>25</v>
      </c>
      <c r="DC472" s="36">
        <v>0</v>
      </c>
      <c r="DD472" s="36">
        <v>0</v>
      </c>
      <c r="DE472" s="36">
        <v>0</v>
      </c>
      <c r="DF472" s="36">
        <v>1</v>
      </c>
      <c r="DG472" s="36">
        <v>0</v>
      </c>
      <c r="DH472" s="37">
        <f>IF(DB472&gt;0,((DC472*0.125)+(DD472*0.25)+(DE472*0.25)+(DF472*1)+(DG472*1))/DB472,"")</f>
        <v>0.04</v>
      </c>
      <c r="DI472" s="35">
        <v>44866</v>
      </c>
      <c r="DJ472" s="20" t="s">
        <v>228</v>
      </c>
      <c r="DK472" s="20" t="s">
        <v>235</v>
      </c>
      <c r="DL472" s="20" t="s">
        <v>234</v>
      </c>
      <c r="DM472" s="20">
        <v>315</v>
      </c>
      <c r="DN472" s="20">
        <v>3</v>
      </c>
      <c r="DO472" s="20">
        <v>3</v>
      </c>
      <c r="DP472" s="20">
        <v>15</v>
      </c>
      <c r="DQ472" s="20">
        <v>0</v>
      </c>
      <c r="DR472" s="20">
        <v>0</v>
      </c>
      <c r="DS472" s="20">
        <v>0</v>
      </c>
      <c r="DT472" s="20">
        <v>0</v>
      </c>
      <c r="DU472" s="20">
        <v>2</v>
      </c>
      <c r="DV472" s="37" cm="1">
        <f t="array" ref="DV472">IF(AND(DI472:DP472&lt;&gt;""),((DQ472*0.125)+(DR472*0.25)+(DS472*0.25)+(DT472*1)+(DU472*1))/DP472,"")</f>
        <v>0.13333333333333333</v>
      </c>
      <c r="DW472" s="35">
        <v>45076</v>
      </c>
      <c r="DX472" s="35">
        <v>45082</v>
      </c>
      <c r="DY472" s="20" t="s">
        <v>237</v>
      </c>
      <c r="DZ472" s="35">
        <v>45082</v>
      </c>
      <c r="EA472" s="35" t="s">
        <v>232</v>
      </c>
      <c r="EB472" s="40">
        <v>45100</v>
      </c>
      <c r="EC472" s="35">
        <v>45250</v>
      </c>
      <c r="ED472" s="20" t="s">
        <v>248</v>
      </c>
      <c r="EE472" s="20" t="s">
        <v>247</v>
      </c>
      <c r="EF472" s="20">
        <v>264</v>
      </c>
      <c r="EG472" s="20">
        <v>5</v>
      </c>
      <c r="EH472" s="20">
        <v>5</v>
      </c>
      <c r="EI472" s="20">
        <v>22</v>
      </c>
      <c r="EJ472" s="20">
        <v>0</v>
      </c>
      <c r="EK472" s="20">
        <v>0</v>
      </c>
      <c r="EL472" s="20">
        <v>1</v>
      </c>
      <c r="EM472" s="20">
        <v>1</v>
      </c>
      <c r="EN472" s="20">
        <v>0</v>
      </c>
      <c r="EO472" s="20">
        <v>0</v>
      </c>
      <c r="EP472" s="20">
        <v>0</v>
      </c>
      <c r="EQ472" s="20">
        <v>0</v>
      </c>
      <c r="ER472" s="20">
        <v>1</v>
      </c>
      <c r="ES472" s="34">
        <f>IF(EI472&lt;&gt;"",((EJ472*0.125)+((EK472+EL472+EM472+EN472+EO472)*0.25)+((EP472+EQ472+ER472)*1))/EI472,"")</f>
        <v>6.8181818181818177E-2</v>
      </c>
      <c r="ET472" s="35">
        <v>45447</v>
      </c>
      <c r="EU472" s="20" t="s">
        <v>248</v>
      </c>
      <c r="EV472" s="20" t="s">
        <v>247</v>
      </c>
      <c r="EW472" s="20">
        <v>222</v>
      </c>
      <c r="EX472" s="20">
        <v>2</v>
      </c>
      <c r="EY472" s="20">
        <v>2</v>
      </c>
      <c r="EZ472" s="28">
        <f>222*0.08</f>
        <v>17.760000000000002</v>
      </c>
      <c r="FA472" s="20">
        <v>0</v>
      </c>
      <c r="FB472" s="20">
        <v>0</v>
      </c>
      <c r="FC472" s="20">
        <v>0</v>
      </c>
      <c r="FD472" s="20">
        <v>0</v>
      </c>
      <c r="FE472" s="20">
        <v>0</v>
      </c>
      <c r="FF472" s="20">
        <v>0</v>
      </c>
      <c r="FG472" s="20">
        <v>0</v>
      </c>
      <c r="FH472" s="20">
        <v>0</v>
      </c>
      <c r="FI472" s="20">
        <v>0</v>
      </c>
      <c r="FJ472" s="34">
        <f>IF(EZ472&lt;&gt;"",((FA472*0.125)+((FB472+FC472+FD472+FE472+FF472)*0.25)+((FG472+FH472+FI472)*1))/EZ472,"")</f>
        <v>0</v>
      </c>
      <c r="FK472" s="39">
        <v>36.105505999999998</v>
      </c>
      <c r="FL472" s="39">
        <v>-79.936434000000006</v>
      </c>
      <c r="FM472" s="39">
        <v>35.743680576177866</v>
      </c>
      <c r="FN472" s="39">
        <v>36.467331423822131</v>
      </c>
      <c r="FO472" s="39">
        <v>-80.3842747337345</v>
      </c>
      <c r="FP472" s="39">
        <v>-79.488593266265511</v>
      </c>
      <c r="FQ472" s="39">
        <v>35.381855152355733</v>
      </c>
      <c r="FR472" s="39">
        <v>36.829156847644263</v>
      </c>
      <c r="FS472" s="39">
        <v>-80.832115467468995</v>
      </c>
      <c r="FT472" s="39">
        <v>-79.040752532531016</v>
      </c>
      <c r="FU472" s="35">
        <v>45866</v>
      </c>
      <c r="FV472" s="20" t="s">
        <v>248</v>
      </c>
      <c r="FW472" s="20" t="s">
        <v>355</v>
      </c>
      <c r="FX472" s="20">
        <v>160</v>
      </c>
      <c r="FY472" s="20">
        <v>1</v>
      </c>
      <c r="FZ472" s="20">
        <v>1</v>
      </c>
      <c r="GA472" s="20">
        <v>11</v>
      </c>
      <c r="GB472" s="20">
        <v>0</v>
      </c>
      <c r="GC472" s="20">
        <v>0</v>
      </c>
      <c r="GD472" s="20">
        <v>0</v>
      </c>
      <c r="GE472" s="20">
        <v>0</v>
      </c>
      <c r="GF472" s="20">
        <v>0</v>
      </c>
      <c r="GG472" s="20">
        <v>0</v>
      </c>
      <c r="GH472" s="20">
        <v>0</v>
      </c>
      <c r="GI472" s="20">
        <v>0</v>
      </c>
      <c r="GJ472" s="20">
        <v>0</v>
      </c>
      <c r="GK472" s="34">
        <f>IF(GA472&lt;&gt;"",((GB472*0.125)+((GC472+GD472+GE472+GF472+GG472)*0.25)+((GH472+GI472+GJ472)*1))/GA472,"")</f>
        <v>0</v>
      </c>
      <c r="GP472" s="20" t="s">
        <v>232</v>
      </c>
      <c r="HH472" s="34" t="str">
        <f>IF(GX472&lt;&gt;"",((GY472*0.125)+((GZ472+HA472+HB472+HC472+HD472)*0.25)+((HE472+HF472+HG472)*1))/GX472,"")</f>
        <v/>
      </c>
    </row>
    <row r="473" spans="1:216" ht="15" customHeight="1" x14ac:dyDescent="0.35">
      <c r="A473" s="11" t="s">
        <v>3111</v>
      </c>
      <c r="B473" s="12" t="s">
        <v>3112</v>
      </c>
      <c r="C473" s="13">
        <v>43009</v>
      </c>
      <c r="D473" s="13"/>
      <c r="E473" s="14" t="s">
        <v>214</v>
      </c>
      <c r="F473" s="15" t="s">
        <v>3113</v>
      </c>
      <c r="G473" s="15" t="s">
        <v>458</v>
      </c>
      <c r="H473" s="14" t="s">
        <v>3034</v>
      </c>
      <c r="I473" s="16">
        <v>28306</v>
      </c>
      <c r="J473" s="17">
        <v>44615</v>
      </c>
      <c r="K473" s="18">
        <f ca="1">IF(A473&lt;&gt;"",RANDBETWEEN(1,2000)," ")</f>
        <v>252</v>
      </c>
      <c r="L473" s="17" cm="1">
        <f t="array" ref="L473">IF(A473&lt;&gt;"",SUMPRODUCT(($E$2:$E$1303="Active") * (FK473 &gt;= $FM$2:$FM$1303) * (FK473 &lt;= $FN$2:$FN$1303) * (FL473 &gt;= $FO$2:$FO$1303) * (FL473 &lt;= $FP$2:$FP$1303)),"")</f>
        <v>3</v>
      </c>
      <c r="M473" s="17" cm="1">
        <f t="array" ref="M473">IF(A473&lt;&gt;"",SUMPRODUCT(($E$2:$E$1303="Active") * (FK473 &gt;= $FQ$2:$FQ$1303) * (FK473 &lt;= $FR$2:$FR$1303) * (FL473 &gt;= $FS$2:$FS$1303) * (FL473 &lt;= $FT$2:$FT$1303)),"")</f>
        <v>4</v>
      </c>
      <c r="N473" s="14" t="s">
        <v>287</v>
      </c>
      <c r="O473" s="14" t="s">
        <v>219</v>
      </c>
      <c r="P473" s="15" t="s">
        <v>3114</v>
      </c>
      <c r="Q473" s="14" t="s">
        <v>3115</v>
      </c>
      <c r="R473" s="15" t="s">
        <v>3116</v>
      </c>
      <c r="S473" s="14" t="s">
        <v>224</v>
      </c>
      <c r="T473" s="20" t="s">
        <v>224</v>
      </c>
      <c r="U473" s="21"/>
      <c r="V473" s="22"/>
      <c r="W473" s="22"/>
      <c r="X473" s="22"/>
      <c r="Y473" s="22"/>
      <c r="Z473" s="22"/>
      <c r="AA473" s="22" t="s">
        <v>363</v>
      </c>
      <c r="AB473" s="43">
        <v>46021.416666666664</v>
      </c>
      <c r="AC473" s="63">
        <v>45931</v>
      </c>
      <c r="AD473" s="25">
        <v>429</v>
      </c>
      <c r="AE473" s="25">
        <v>394</v>
      </c>
      <c r="AF473" s="26">
        <v>457</v>
      </c>
      <c r="AG473" s="20">
        <v>521</v>
      </c>
      <c r="AH473" s="22">
        <v>407</v>
      </c>
      <c r="AI473" s="26">
        <v>328</v>
      </c>
      <c r="AN473" s="27">
        <f>IF(COUNT(DV473,ES473,FJ473,GK473,HH473)&gt;0,AVERAGE(DV473,ES473,FJ473,GK473,HH473),"")</f>
        <v>0</v>
      </c>
      <c r="AO473" s="28">
        <f>IF((E473&lt;&gt;""),COUNTA(AP473:BW473)+COUNTIF(T473,"No"),"")</f>
        <v>0</v>
      </c>
      <c r="AP473" s="29"/>
      <c r="AQ473" s="29"/>
      <c r="AR473" s="29"/>
      <c r="AS473" s="29"/>
      <c r="AT473" s="29"/>
      <c r="AU473" s="29"/>
      <c r="AV473" s="29"/>
      <c r="AW473" s="29"/>
      <c r="AX473" s="29"/>
      <c r="AY473" s="29"/>
      <c r="AZ473" s="29"/>
      <c r="BA473" s="29"/>
      <c r="BB473" s="29"/>
      <c r="BC473" s="29"/>
      <c r="BD473" s="29"/>
      <c r="BE473" s="29"/>
      <c r="BF473" s="29"/>
      <c r="BG473" s="29"/>
      <c r="BH473" s="29"/>
      <c r="BI473" s="29"/>
      <c r="BJ473" s="29"/>
      <c r="BK473" s="29"/>
      <c r="BL473" s="29"/>
      <c r="BM473" s="29"/>
      <c r="BN473" s="29"/>
      <c r="BO473" s="29"/>
      <c r="BP473" s="29"/>
      <c r="BQ473" s="29"/>
      <c r="BR473" s="29"/>
      <c r="BS473" s="29"/>
      <c r="BT473" s="29"/>
      <c r="BU473" s="29"/>
      <c r="BV473" s="29"/>
      <c r="BW473" s="29"/>
      <c r="BX473" s="30">
        <v>44068</v>
      </c>
      <c r="BY473" s="30">
        <v>44077</v>
      </c>
      <c r="BZ473" s="14" t="s">
        <v>228</v>
      </c>
      <c r="CA473" s="30">
        <v>44084</v>
      </c>
      <c r="CB473" s="14" t="s">
        <v>232</v>
      </c>
      <c r="CC473" s="31">
        <v>43906</v>
      </c>
      <c r="CD473" s="32" t="s">
        <v>364</v>
      </c>
      <c r="CE473" s="33" t="s">
        <v>291</v>
      </c>
      <c r="CF473" s="33" t="s">
        <v>292</v>
      </c>
      <c r="CG473" s="29">
        <v>215</v>
      </c>
      <c r="CH473" s="29">
        <v>2</v>
      </c>
      <c r="CI473" s="29">
        <v>2</v>
      </c>
      <c r="CJ473" s="29">
        <v>10</v>
      </c>
      <c r="CK473" s="29">
        <v>1</v>
      </c>
      <c r="CL473" s="29">
        <v>1</v>
      </c>
      <c r="CM473" s="29">
        <v>2</v>
      </c>
      <c r="CN473" s="34">
        <f>IF(CJ473&gt;0,((CK473*0.125)+(CL473*0.25)+(CM473*1))/CJ473,"")</f>
        <v>0.23749999999999999</v>
      </c>
      <c r="CO473" s="35">
        <v>44319</v>
      </c>
      <c r="CP473" s="35">
        <v>44323</v>
      </c>
      <c r="CQ473" s="20" t="s">
        <v>470</v>
      </c>
      <c r="CR473" s="35">
        <v>44326</v>
      </c>
      <c r="CS473" s="20" t="s">
        <v>232</v>
      </c>
      <c r="CT473" s="35">
        <v>44327</v>
      </c>
      <c r="CU473" s="35">
        <v>44440</v>
      </c>
      <c r="CV473" s="11" t="s">
        <v>228</v>
      </c>
      <c r="CW473" s="20" t="s">
        <v>233</v>
      </c>
      <c r="CX473" s="11" t="s">
        <v>234</v>
      </c>
      <c r="CY473" s="20">
        <v>175</v>
      </c>
      <c r="CZ473" s="36">
        <v>2</v>
      </c>
      <c r="DA473" s="36">
        <v>2</v>
      </c>
      <c r="DB473" s="36">
        <v>10</v>
      </c>
      <c r="DC473" s="36">
        <v>0</v>
      </c>
      <c r="DD473" s="36">
        <v>0</v>
      </c>
      <c r="DE473" s="36">
        <v>0</v>
      </c>
      <c r="DF473" s="36">
        <v>0</v>
      </c>
      <c r="DG473" s="36">
        <v>1</v>
      </c>
      <c r="DH473" s="37">
        <f>IF(DB473&gt;0,((DC473*0.125)+(DD473*0.25)+(DE473*0.25)+(DF473*1)+(DG473*1))/DB473,"")</f>
        <v>0.1</v>
      </c>
      <c r="DI473" s="35">
        <v>44835</v>
      </c>
      <c r="DJ473" s="20" t="s">
        <v>228</v>
      </c>
      <c r="DK473" s="20" t="s">
        <v>235</v>
      </c>
      <c r="DL473" s="20" t="s">
        <v>234</v>
      </c>
      <c r="DM473" s="20">
        <v>223</v>
      </c>
      <c r="DN473" s="20">
        <v>1</v>
      </c>
      <c r="DO473" s="20">
        <v>1</v>
      </c>
      <c r="DP473" s="20">
        <v>5</v>
      </c>
      <c r="DQ473" s="20">
        <v>0</v>
      </c>
      <c r="DR473" s="20">
        <v>0</v>
      </c>
      <c r="DS473" s="20">
        <v>0</v>
      </c>
      <c r="DT473" s="20">
        <v>0</v>
      </c>
      <c r="DU473" s="20">
        <v>0</v>
      </c>
      <c r="DV473" s="37" cm="1">
        <f t="array" ref="DV473">IF(AND(DI473:DP473&lt;&gt;""),((DQ473*0.125)+(DR473*0.25)+(DS473*0.25)+(DT473*1)+(DU473*1))/DP473,"")</f>
        <v>0</v>
      </c>
      <c r="DW473" s="35">
        <v>45077</v>
      </c>
      <c r="DX473" s="35">
        <v>45082</v>
      </c>
      <c r="DY473" s="20" t="s">
        <v>237</v>
      </c>
      <c r="DZ473" s="35">
        <v>45082</v>
      </c>
      <c r="EA473" s="35" t="s">
        <v>232</v>
      </c>
      <c r="EB473" s="40">
        <v>45093</v>
      </c>
      <c r="EC473" s="35">
        <v>45265</v>
      </c>
      <c r="ED473" s="20" t="s">
        <v>228</v>
      </c>
      <c r="EE473" s="20" t="s">
        <v>247</v>
      </c>
      <c r="EF473" s="20">
        <v>234</v>
      </c>
      <c r="EG473" s="20">
        <v>3</v>
      </c>
      <c r="EH473" s="20">
        <v>3</v>
      </c>
      <c r="EI473" s="20">
        <v>13</v>
      </c>
      <c r="EJ473" s="20">
        <v>0</v>
      </c>
      <c r="EK473" s="20">
        <v>0</v>
      </c>
      <c r="EL473" s="20">
        <v>0</v>
      </c>
      <c r="EM473" s="20">
        <v>0</v>
      </c>
      <c r="EN473" s="20">
        <v>0</v>
      </c>
      <c r="EO473" s="20">
        <v>0</v>
      </c>
      <c r="EP473" s="20">
        <v>0</v>
      </c>
      <c r="EQ473" s="20">
        <v>0</v>
      </c>
      <c r="ER473" s="20">
        <v>0</v>
      </c>
      <c r="ES473" s="34">
        <f>IF(EI473&lt;&gt;"",((EJ473*0.125)+((EK473+EL473+EM473+EN473+EO473)*0.25)+((EP473+EQ473+ER473)*1))/EI473,"")</f>
        <v>0</v>
      </c>
      <c r="ET473" s="35">
        <v>45609</v>
      </c>
      <c r="EU473" s="20" t="s">
        <v>248</v>
      </c>
      <c r="EV473" s="20" t="s">
        <v>234</v>
      </c>
      <c r="EW473" s="20">
        <v>228</v>
      </c>
      <c r="EX473" s="20">
        <v>1</v>
      </c>
      <c r="EY473" s="20">
        <v>1</v>
      </c>
      <c r="EZ473" s="20">
        <v>20</v>
      </c>
      <c r="FA473" s="20">
        <v>0</v>
      </c>
      <c r="FB473" s="20">
        <v>0</v>
      </c>
      <c r="FC473" s="20">
        <v>0</v>
      </c>
      <c r="FD473" s="20">
        <v>0</v>
      </c>
      <c r="FE473" s="20">
        <v>0</v>
      </c>
      <c r="FF473" s="20">
        <v>0</v>
      </c>
      <c r="FG473" s="20">
        <v>0</v>
      </c>
      <c r="FH473" s="20">
        <v>0</v>
      </c>
      <c r="FI473" s="20">
        <v>0</v>
      </c>
      <c r="FJ473" s="34">
        <f>IF(EZ473&lt;&gt;"",((FA473*0.125)+((FB473+FC473+FD473+FE473+FF473)*0.25)+((FG473+FH473+FI473)*1))/EZ473,"")</f>
        <v>0</v>
      </c>
      <c r="FK473" s="39">
        <v>34.931311000000001</v>
      </c>
      <c r="FL473" s="39">
        <v>-78.920536999999996</v>
      </c>
      <c r="FM473" s="39">
        <v>34.569485576177868</v>
      </c>
      <c r="FN473" s="39">
        <v>35.293136423822133</v>
      </c>
      <c r="FO473" s="39">
        <v>-79.361874122741753</v>
      </c>
      <c r="FP473" s="39">
        <v>-78.479199877258239</v>
      </c>
      <c r="FQ473" s="39">
        <v>34.207660152355736</v>
      </c>
      <c r="FR473" s="39">
        <v>35.654961847644266</v>
      </c>
      <c r="FS473" s="39">
        <v>-79.803211245483524</v>
      </c>
      <c r="FT473" s="39">
        <v>-78.037862754516468</v>
      </c>
      <c r="FU473" s="35">
        <v>45873</v>
      </c>
      <c r="FV473" s="20" t="s">
        <v>248</v>
      </c>
      <c r="FW473" s="20" t="s">
        <v>355</v>
      </c>
      <c r="FX473" s="20">
        <v>187</v>
      </c>
      <c r="FY473" s="20">
        <v>1</v>
      </c>
      <c r="FZ473" s="20">
        <v>1</v>
      </c>
      <c r="GA473" s="20">
        <v>13</v>
      </c>
      <c r="GB473" s="20">
        <v>0</v>
      </c>
      <c r="GC473" s="20">
        <v>0</v>
      </c>
      <c r="GD473" s="20">
        <v>0</v>
      </c>
      <c r="GE473" s="20">
        <v>0</v>
      </c>
      <c r="GF473" s="20">
        <v>0</v>
      </c>
      <c r="GG473" s="20">
        <v>0</v>
      </c>
      <c r="GH473" s="20">
        <v>0</v>
      </c>
      <c r="GI473" s="20">
        <v>0</v>
      </c>
      <c r="GJ473" s="20">
        <v>0</v>
      </c>
      <c r="GK473" s="34">
        <f>IF(GA473&lt;&gt;"",((GB473*0.125)+((GC473+GD473+GE473+GF473+GG473)*0.25)+((GH473+GI473+GJ473)*1))/GA473,"")</f>
        <v>0</v>
      </c>
      <c r="GP473" s="20" t="s">
        <v>232</v>
      </c>
      <c r="HH473" s="34" t="str">
        <f>IF(GX473&lt;&gt;"",((GY473*0.125)+((GZ473+HA473+HB473+HC473+HD473)*0.25)+((HE473+HF473+HG473)*1))/GX473,"")</f>
        <v/>
      </c>
    </row>
    <row r="474" spans="1:216" ht="15" customHeight="1" x14ac:dyDescent="0.35">
      <c r="A474" s="11" t="s">
        <v>3117</v>
      </c>
      <c r="B474" s="12" t="s">
        <v>3118</v>
      </c>
      <c r="C474" s="13">
        <v>43829</v>
      </c>
      <c r="D474" s="13">
        <v>45813</v>
      </c>
      <c r="E474" s="14" t="s">
        <v>214</v>
      </c>
      <c r="F474" s="15" t="s">
        <v>3119</v>
      </c>
      <c r="G474" s="15" t="s">
        <v>3120</v>
      </c>
      <c r="H474" s="14" t="s">
        <v>3034</v>
      </c>
      <c r="I474" s="16">
        <v>27577</v>
      </c>
      <c r="J474" s="17">
        <v>24972</v>
      </c>
      <c r="K474" s="18">
        <f ca="1">IF(A474&lt;&gt;"",RANDBETWEEN(1,2000)," ")</f>
        <v>581</v>
      </c>
      <c r="L474" s="17" cm="1">
        <f t="array" ref="L474">IF(A474&lt;&gt;"",SUMPRODUCT(($E$2:$E$1303="Active") * (FK474 &gt;= $FM$2:$FM$1303) * (FK474 &lt;= $FN$2:$FN$1303) * (FL474 &gt;= $FO$2:$FO$1303) * (FL474 &lt;= $FP$2:$FP$1303)),"")</f>
        <v>2</v>
      </c>
      <c r="M474" s="17" cm="1">
        <f t="array" ref="M474">IF(A474&lt;&gt;"",SUMPRODUCT(($E$2:$E$1303="Active") * (FK474 &gt;= $FQ$2:$FQ$1303) * (FK474 &lt;= $FR$2:$FR$1303) * (FL474 &gt;= $FS$2:$FS$1303) * (FL474 &lt;= $FT$2:$FT$1303)),"")</f>
        <v>9</v>
      </c>
      <c r="N474" s="14" t="s">
        <v>287</v>
      </c>
      <c r="O474" s="14" t="s">
        <v>219</v>
      </c>
      <c r="P474" s="15" t="s">
        <v>3121</v>
      </c>
      <c r="Q474" s="14" t="s">
        <v>3122</v>
      </c>
      <c r="R474" s="15" t="s">
        <v>3123</v>
      </c>
      <c r="S474" s="14" t="s">
        <v>223</v>
      </c>
      <c r="T474" s="20" t="s">
        <v>224</v>
      </c>
      <c r="U474" s="21"/>
      <c r="V474" s="22"/>
      <c r="W474" s="22"/>
      <c r="X474" s="22"/>
      <c r="Y474" s="22"/>
      <c r="Z474" s="22"/>
      <c r="AA474" s="48" t="s">
        <v>347</v>
      </c>
      <c r="AB474" s="43">
        <v>46022.5</v>
      </c>
      <c r="AC474" s="24">
        <v>46023</v>
      </c>
      <c r="AD474" s="25">
        <v>0</v>
      </c>
      <c r="AE474" s="25">
        <v>39</v>
      </c>
      <c r="AF474" s="26">
        <v>439</v>
      </c>
      <c r="AG474" s="20">
        <v>550</v>
      </c>
      <c r="AH474" s="22">
        <v>361</v>
      </c>
      <c r="AI474" s="26">
        <v>435</v>
      </c>
      <c r="AN474" s="27">
        <f>IF(COUNT(DV474,ES474,FJ474,GK474,HH474)&gt;0,AVERAGE(DV474,ES474,FJ474,GK474,HH474),"")</f>
        <v>0.16562499999999999</v>
      </c>
      <c r="AO474" s="28">
        <f>IF((E474&lt;&gt;""),COUNTA(AP474:BW474)+COUNTIF(T474,"No"),"")</f>
        <v>0</v>
      </c>
      <c r="AP474" s="29"/>
      <c r="AQ474" s="29"/>
      <c r="AR474" s="29"/>
      <c r="AS474" s="29"/>
      <c r="AT474" s="29"/>
      <c r="AU474" s="29"/>
      <c r="AV474" s="29"/>
      <c r="AW474" s="29"/>
      <c r="AX474" s="29"/>
      <c r="AY474" s="29"/>
      <c r="AZ474" s="29"/>
      <c r="BA474" s="29"/>
      <c r="BB474" s="29"/>
      <c r="BC474" s="29"/>
      <c r="BD474" s="29"/>
      <c r="BE474" s="29"/>
      <c r="BF474" s="29"/>
      <c r="BG474" s="29"/>
      <c r="BH474" s="29"/>
      <c r="BI474" s="29"/>
      <c r="BJ474" s="29"/>
      <c r="BK474" s="29"/>
      <c r="BL474" s="29"/>
      <c r="BM474" s="29"/>
      <c r="BN474" s="29"/>
      <c r="BO474" s="29"/>
      <c r="BP474" s="29"/>
      <c r="BQ474" s="29"/>
      <c r="BR474" s="29"/>
      <c r="BS474" s="29"/>
      <c r="BT474" s="29"/>
      <c r="BU474" s="29"/>
      <c r="BV474" s="29"/>
      <c r="BW474" s="29"/>
      <c r="BX474" s="30">
        <v>44069</v>
      </c>
      <c r="BY474" s="30">
        <v>44077</v>
      </c>
      <c r="BZ474" s="14" t="s">
        <v>226</v>
      </c>
      <c r="CA474" s="30">
        <v>44082</v>
      </c>
      <c r="CB474" s="14" t="s">
        <v>232</v>
      </c>
      <c r="CC474" s="31">
        <v>44053</v>
      </c>
      <c r="CD474" s="32" t="s">
        <v>228</v>
      </c>
      <c r="CE474" s="33" t="s">
        <v>256</v>
      </c>
      <c r="CF474" s="33" t="s">
        <v>257</v>
      </c>
      <c r="CG474" s="29">
        <v>12</v>
      </c>
      <c r="CH474" s="29">
        <v>2</v>
      </c>
      <c r="CI474" s="29">
        <v>2</v>
      </c>
      <c r="CJ474" s="29">
        <v>9</v>
      </c>
      <c r="CK474" s="29">
        <v>2</v>
      </c>
      <c r="CL474" s="29">
        <v>0</v>
      </c>
      <c r="CM474" s="29">
        <v>1</v>
      </c>
      <c r="CN474" s="34">
        <f>IF(CJ474&gt;0,((CK474*0.125)+(CL474*0.25)+(CM474*1))/CJ474,"")</f>
        <v>0.1388888888888889</v>
      </c>
      <c r="CO474" s="35">
        <v>44319</v>
      </c>
      <c r="CP474" s="35">
        <v>44322</v>
      </c>
      <c r="CQ474" s="20" t="s">
        <v>470</v>
      </c>
      <c r="CR474" s="35">
        <v>44326</v>
      </c>
      <c r="CS474" s="20" t="s">
        <v>232</v>
      </c>
      <c r="CT474" s="35">
        <v>44327</v>
      </c>
      <c r="CU474" s="35">
        <v>44453</v>
      </c>
      <c r="CV474" s="20" t="s">
        <v>248</v>
      </c>
      <c r="CW474" s="20" t="s">
        <v>233</v>
      </c>
      <c r="CX474" s="11" t="s">
        <v>234</v>
      </c>
      <c r="CY474" s="20">
        <v>16</v>
      </c>
      <c r="CZ474" s="36">
        <v>3</v>
      </c>
      <c r="DA474" s="36">
        <v>3</v>
      </c>
      <c r="DB474" s="36">
        <v>12</v>
      </c>
      <c r="DC474" s="36">
        <v>0</v>
      </c>
      <c r="DD474" s="36">
        <v>0</v>
      </c>
      <c r="DE474" s="36">
        <v>0</v>
      </c>
      <c r="DF474" s="36">
        <v>0</v>
      </c>
      <c r="DG474" s="36">
        <v>1</v>
      </c>
      <c r="DH474" s="37">
        <f>IF(DB474&gt;0,((DC474*0.125)+(DD474*0.25)+(DE474*0.25)+(DF474*1)+(DG474*1))/DB474,"")</f>
        <v>8.3333333333333329E-2</v>
      </c>
      <c r="DI474" s="35">
        <v>44866</v>
      </c>
      <c r="DJ474" s="20" t="s">
        <v>228</v>
      </c>
      <c r="DK474" s="20" t="s">
        <v>235</v>
      </c>
      <c r="DL474" s="20" t="s">
        <v>234</v>
      </c>
      <c r="DM474" s="20">
        <v>137</v>
      </c>
      <c r="DN474" s="20">
        <v>2</v>
      </c>
      <c r="DO474" s="20">
        <v>2</v>
      </c>
      <c r="DP474" s="20">
        <v>10</v>
      </c>
      <c r="DQ474" s="20">
        <v>0</v>
      </c>
      <c r="DR474" s="20">
        <v>0</v>
      </c>
      <c r="DS474" s="20">
        <v>0</v>
      </c>
      <c r="DT474" s="20">
        <v>0</v>
      </c>
      <c r="DU474" s="20">
        <v>1</v>
      </c>
      <c r="DV474" s="37" cm="1">
        <f t="array" ref="DV474">IF(AND(DI474:DP474&lt;&gt;""),((DQ474*0.125)+(DR474*0.25)+(DS474*0.25)+(DT474*1)+(DU474*1))/DP474,"")</f>
        <v>0.1</v>
      </c>
      <c r="DW474" s="35">
        <v>45077</v>
      </c>
      <c r="DX474" s="35">
        <v>45082</v>
      </c>
      <c r="DY474" s="20" t="s">
        <v>237</v>
      </c>
      <c r="DZ474" s="35">
        <v>45082</v>
      </c>
      <c r="EA474" s="35" t="s">
        <v>232</v>
      </c>
      <c r="EB474" s="40">
        <v>45093</v>
      </c>
      <c r="EC474" s="35">
        <v>45273</v>
      </c>
      <c r="ED474" s="20" t="s">
        <v>228</v>
      </c>
      <c r="EE474" s="20" t="s">
        <v>247</v>
      </c>
      <c r="EF474" s="20">
        <v>302</v>
      </c>
      <c r="EG474" s="20">
        <v>3</v>
      </c>
      <c r="EH474" s="20">
        <v>3</v>
      </c>
      <c r="EI474" s="20">
        <v>15</v>
      </c>
      <c r="EJ474" s="20">
        <v>0</v>
      </c>
      <c r="EK474" s="20">
        <v>0</v>
      </c>
      <c r="EL474" s="20">
        <v>0</v>
      </c>
      <c r="EM474" s="20">
        <v>0</v>
      </c>
      <c r="EN474" s="20">
        <v>0</v>
      </c>
      <c r="EO474" s="20">
        <v>0</v>
      </c>
      <c r="EP474" s="20">
        <v>1</v>
      </c>
      <c r="EQ474" s="20">
        <v>2</v>
      </c>
      <c r="ER474" s="20">
        <v>4</v>
      </c>
      <c r="ES474" s="46">
        <f>IF(EI474&lt;&gt;"",((EJ474*0.125)+((EK474+EL474+EM474+EN474+EO474)*0.25)+((EP474+EQ474+ER474)*1))/EI474,"")</f>
        <v>0.46666666666666667</v>
      </c>
      <c r="ET474" s="35">
        <v>45336</v>
      </c>
      <c r="EU474" s="20" t="s">
        <v>228</v>
      </c>
      <c r="EV474" s="20" t="s">
        <v>247</v>
      </c>
      <c r="EW474" s="20">
        <v>206</v>
      </c>
      <c r="EX474" s="20">
        <v>2</v>
      </c>
      <c r="EY474" s="20">
        <v>2</v>
      </c>
      <c r="EZ474" s="28">
        <v>16</v>
      </c>
      <c r="FA474" s="20">
        <v>0</v>
      </c>
      <c r="FB474" s="20">
        <v>0</v>
      </c>
      <c r="FC474" s="20">
        <v>0</v>
      </c>
      <c r="FD474" s="20">
        <v>0</v>
      </c>
      <c r="FE474" s="20">
        <v>0</v>
      </c>
      <c r="FF474" s="20">
        <v>0</v>
      </c>
      <c r="FG474" s="20">
        <v>0</v>
      </c>
      <c r="FH474" s="20">
        <v>0</v>
      </c>
      <c r="FI474" s="20">
        <v>1</v>
      </c>
      <c r="FJ474" s="34">
        <f>IF(EZ474&lt;&gt;"",((FA474*0.125)+((FB474+FC474+FD474+FE474+FF474)*0.25)+((FG474+FH474+FI474)*1))/EZ474,"")</f>
        <v>6.25E-2</v>
      </c>
      <c r="FK474" s="39">
        <v>35.480752000000003</v>
      </c>
      <c r="FL474" s="39">
        <v>-78.349110999999994</v>
      </c>
      <c r="FM474" s="39">
        <v>35.11892657617787</v>
      </c>
      <c r="FN474" s="39">
        <v>35.842577423822135</v>
      </c>
      <c r="FO474" s="39">
        <v>-78.793444457177969</v>
      </c>
      <c r="FP474" s="39">
        <v>-77.904777542822018</v>
      </c>
      <c r="FQ474" s="39">
        <v>34.757101152355737</v>
      </c>
      <c r="FR474" s="39">
        <v>36.204402847644268</v>
      </c>
      <c r="FS474" s="39">
        <v>-79.237777914355931</v>
      </c>
      <c r="FT474" s="39">
        <v>-77.460444085644056</v>
      </c>
      <c r="FU474" s="35">
        <v>45961</v>
      </c>
      <c r="FV474" s="20" t="s">
        <v>248</v>
      </c>
      <c r="FW474" s="20" t="s">
        <v>295</v>
      </c>
      <c r="FX474" s="20">
        <v>220</v>
      </c>
      <c r="FY474" s="20">
        <v>1</v>
      </c>
      <c r="FZ474" s="20">
        <v>1</v>
      </c>
      <c r="GA474" s="20">
        <v>15</v>
      </c>
      <c r="GB474" s="20">
        <v>0</v>
      </c>
      <c r="GC474" s="20">
        <v>0</v>
      </c>
      <c r="GD474" s="20">
        <v>0</v>
      </c>
      <c r="GE474" s="20">
        <v>2</v>
      </c>
      <c r="GF474" s="20">
        <v>0</v>
      </c>
      <c r="GG474" s="20">
        <v>0</v>
      </c>
      <c r="GH474" s="20">
        <v>0</v>
      </c>
      <c r="GI474" s="20">
        <v>0</v>
      </c>
      <c r="GJ474" s="20">
        <v>0</v>
      </c>
      <c r="GK474" s="34">
        <f>IF(GA474&lt;&gt;"",((GB474*0.125)+((GC474+GD474+GE474+GF474+GG474)*0.25)+((GH474+GI474+GJ474)*1))/GA474,"")</f>
        <v>3.3333333333333333E-2</v>
      </c>
      <c r="GL474" s="40">
        <v>45763</v>
      </c>
      <c r="GM474" s="40">
        <v>45805</v>
      </c>
      <c r="GN474" s="11" t="s">
        <v>237</v>
      </c>
      <c r="GO474" s="40">
        <v>45805</v>
      </c>
      <c r="GP474" s="20" t="s">
        <v>232</v>
      </c>
      <c r="GQ474" s="35">
        <v>45807</v>
      </c>
      <c r="HH474" s="34" t="str">
        <f>IF(GX474&lt;&gt;"",((GY474*0.125)+((GZ474+HA474+HB474+HC474+HD474)*0.25)+((HE474+HF474+HG474)*1))/GX474,"")</f>
        <v/>
      </c>
    </row>
    <row r="475" spans="1:216" ht="15" customHeight="1" x14ac:dyDescent="0.35">
      <c r="A475" s="11" t="s">
        <v>3124</v>
      </c>
      <c r="B475" s="12" t="s">
        <v>3125</v>
      </c>
      <c r="C475" s="43">
        <v>44798</v>
      </c>
      <c r="D475" s="13">
        <v>45643</v>
      </c>
      <c r="E475" s="11" t="s">
        <v>214</v>
      </c>
      <c r="F475" s="19" t="s">
        <v>3126</v>
      </c>
      <c r="G475" s="19" t="s">
        <v>3107</v>
      </c>
      <c r="H475" s="11" t="s">
        <v>3034</v>
      </c>
      <c r="I475" s="42">
        <v>27408</v>
      </c>
      <c r="J475" s="17">
        <v>17896</v>
      </c>
      <c r="K475" s="18">
        <f ca="1">IF(A475&lt;&gt;"",RANDBETWEEN(1,2000)," ")</f>
        <v>1497</v>
      </c>
      <c r="L475" s="17" cm="1">
        <f t="array" ref="L475">IF(A475&lt;&gt;"",SUMPRODUCT(($E$2:$E$1303="Active") * (FK475 &gt;= $FM$2:$FM$1303) * (FK475 &lt;= $FN$2:$FN$1303) * (FL475 &gt;= $FO$2:$FO$1303) * (FL475 &lt;= $FP$2:$FP$1303)),"")</f>
        <v>2</v>
      </c>
      <c r="M475" s="17" cm="1">
        <f t="array" ref="M475">IF(A475&lt;&gt;"",SUMPRODUCT(($E$2:$E$1303="Active") * (FK475 &gt;= $FQ$2:$FQ$1303) * (FK475 &lt;= $FR$2:$FR$1303) * (FL475 &gt;= $FS$2:$FS$1303) * (FL475 &lt;= $FT$2:$FT$1303)),"")</f>
        <v>5</v>
      </c>
      <c r="N475" s="11" t="s">
        <v>218</v>
      </c>
      <c r="O475" s="11" t="s">
        <v>242</v>
      </c>
      <c r="P475" s="19" t="s">
        <v>3127</v>
      </c>
      <c r="Q475" s="11" t="s">
        <v>3128</v>
      </c>
      <c r="R475" s="19" t="s">
        <v>3129</v>
      </c>
      <c r="S475" s="11" t="s">
        <v>224</v>
      </c>
      <c r="T475" s="20" t="s">
        <v>224</v>
      </c>
      <c r="AA475" s="48">
        <v>2025.8</v>
      </c>
      <c r="AB475" s="43">
        <v>46022.479166666664</v>
      </c>
      <c r="AC475" s="24">
        <v>46023</v>
      </c>
      <c r="AD475" s="25">
        <v>0</v>
      </c>
      <c r="AE475" s="25">
        <v>0</v>
      </c>
      <c r="AF475" s="26">
        <v>63</v>
      </c>
      <c r="AG475" s="20">
        <v>441</v>
      </c>
      <c r="AH475" s="22">
        <v>621</v>
      </c>
      <c r="AI475" s="26">
        <v>611</v>
      </c>
      <c r="AN475" s="27">
        <f>IF(COUNT(DV475,ES475,FJ475,GK475,HH475)&gt;0,AVERAGE(DV475,ES475,FJ475,GK475,HH475),"")</f>
        <v>0.20142857142857143</v>
      </c>
      <c r="AO475" s="28">
        <f>IF((E475&lt;&gt;""),COUNTA(AP475:BW475)+COUNTIF(T475,"No"),"")</f>
        <v>0</v>
      </c>
      <c r="CS475" s="20" t="s">
        <v>323</v>
      </c>
      <c r="CT475" s="20" t="s">
        <v>323</v>
      </c>
      <c r="DJ475" s="20" t="s">
        <v>228</v>
      </c>
      <c r="DK475" s="20" t="s">
        <v>235</v>
      </c>
      <c r="DL475" s="20" t="s">
        <v>234</v>
      </c>
      <c r="DM475" s="20">
        <v>0</v>
      </c>
      <c r="DN475" s="20">
        <v>0</v>
      </c>
      <c r="DO475" s="20">
        <v>0</v>
      </c>
      <c r="DP475" s="20">
        <v>0</v>
      </c>
      <c r="DQ475" s="20">
        <v>0</v>
      </c>
      <c r="DR475" s="20">
        <v>0</v>
      </c>
      <c r="DS475" s="20">
        <v>0</v>
      </c>
      <c r="DT475" s="20">
        <v>0</v>
      </c>
      <c r="DU475" s="20">
        <v>0</v>
      </c>
      <c r="DW475" s="35">
        <v>45076</v>
      </c>
      <c r="DX475" s="35">
        <v>45082</v>
      </c>
      <c r="DY475" s="20" t="s">
        <v>237</v>
      </c>
      <c r="DZ475" s="35">
        <v>45082</v>
      </c>
      <c r="EA475" s="35" t="s">
        <v>232</v>
      </c>
      <c r="EB475" s="38">
        <v>45093</v>
      </c>
      <c r="EJ475" s="20"/>
      <c r="EK475" s="20"/>
      <c r="EL475" s="20"/>
      <c r="EM475" s="20"/>
      <c r="EN475" s="20"/>
      <c r="EO475" s="20"/>
      <c r="EP475" s="20"/>
      <c r="EQ475" s="20"/>
      <c r="ER475" s="20"/>
      <c r="ES475" s="34" t="str">
        <f>IF(EI475&lt;&gt;"",((EJ475*0.125)+((EK475+EL475+EM475+EN475+EO475)*0.25)+((EP475+EQ475+ER475)*1))/EI475,"")</f>
        <v/>
      </c>
      <c r="ET475" s="35">
        <v>45635</v>
      </c>
      <c r="EU475" s="20" t="s">
        <v>248</v>
      </c>
      <c r="EV475" s="20" t="s">
        <v>234</v>
      </c>
      <c r="EW475" s="20">
        <v>307</v>
      </c>
      <c r="EX475" s="20">
        <v>2</v>
      </c>
      <c r="EY475" s="20">
        <v>2</v>
      </c>
      <c r="EZ475" s="20">
        <v>25</v>
      </c>
      <c r="FA475" s="20">
        <v>0</v>
      </c>
      <c r="FB475" s="20">
        <v>0</v>
      </c>
      <c r="FC475" s="20">
        <v>0</v>
      </c>
      <c r="FD475" s="20">
        <v>2</v>
      </c>
      <c r="FE475" s="20">
        <v>0</v>
      </c>
      <c r="FF475" s="20">
        <v>0</v>
      </c>
      <c r="FG475" s="20">
        <v>2</v>
      </c>
      <c r="FH475" s="20">
        <v>1</v>
      </c>
      <c r="FI475" s="20">
        <v>3</v>
      </c>
      <c r="FJ475" s="46">
        <f>IF(EZ475&lt;&gt;"",((FA475*0.125)+((FB475+FC475+FD475+FE475+FF475)*0.25)+((FG475+FH475+FI475)*1))/EZ475,"")</f>
        <v>0.26</v>
      </c>
      <c r="FK475" s="39">
        <v>36.102376999999997</v>
      </c>
      <c r="FL475" s="39">
        <v>-79.815406999999993</v>
      </c>
      <c r="FM475" s="39">
        <v>35.740551576177864</v>
      </c>
      <c r="FN475" s="39">
        <v>36.46420242382213</v>
      </c>
      <c r="FO475" s="39">
        <v>-80.263229897024146</v>
      </c>
      <c r="FP475" s="39">
        <v>-79.36758410297584</v>
      </c>
      <c r="FQ475" s="39">
        <v>35.378726152355732</v>
      </c>
      <c r="FR475" s="39">
        <v>36.826027847644262</v>
      </c>
      <c r="FS475" s="39">
        <v>-80.711052794048314</v>
      </c>
      <c r="FT475" s="39">
        <v>-78.919761205951673</v>
      </c>
      <c r="FU475" s="35">
        <v>45964</v>
      </c>
      <c r="FV475" s="20" t="s">
        <v>248</v>
      </c>
      <c r="FW475" s="20" t="s">
        <v>234</v>
      </c>
      <c r="FX475" s="20">
        <v>330</v>
      </c>
      <c r="FY475" s="20">
        <v>2</v>
      </c>
      <c r="FZ475" s="20">
        <v>2</v>
      </c>
      <c r="GA475" s="20">
        <v>21</v>
      </c>
      <c r="GB475" s="20">
        <v>0</v>
      </c>
      <c r="GC475" s="20">
        <v>0</v>
      </c>
      <c r="GD475" s="20">
        <v>0</v>
      </c>
      <c r="GE475" s="20">
        <v>0</v>
      </c>
      <c r="GF475" s="20">
        <v>0</v>
      </c>
      <c r="GG475" s="20">
        <v>0</v>
      </c>
      <c r="GH475" s="20">
        <v>0</v>
      </c>
      <c r="GI475" s="20">
        <v>2</v>
      </c>
      <c r="GJ475" s="20">
        <v>1</v>
      </c>
      <c r="GK475" s="34">
        <f>IF(GA475&lt;&gt;"",((GB475*0.125)+((GC475+GD475+GE475+GF475+GG475)*0.25)+((GH475+GI475+GJ475)*1))/GA475,"")</f>
        <v>0.14285714285714285</v>
      </c>
      <c r="GL475" s="40">
        <v>45896</v>
      </c>
      <c r="GM475" s="40">
        <v>45966</v>
      </c>
      <c r="GN475" s="20" t="s">
        <v>231</v>
      </c>
      <c r="GO475" s="40">
        <v>45966</v>
      </c>
      <c r="GP475" s="20" t="s">
        <v>232</v>
      </c>
      <c r="GQ475" s="35">
        <v>45982</v>
      </c>
      <c r="HH475" s="34" t="str">
        <f>IF(GX475&lt;&gt;"",((GY475*0.125)+((GZ475+HA475+HB475+HC475+HD475)*0.25)+((HE475+HF475+HG475)*1))/GX475,"")</f>
        <v/>
      </c>
    </row>
    <row r="476" spans="1:216" ht="15" customHeight="1" x14ac:dyDescent="0.35">
      <c r="A476" s="11" t="s">
        <v>3130</v>
      </c>
      <c r="B476" s="12" t="s">
        <v>3131</v>
      </c>
      <c r="C476" s="13">
        <v>43009</v>
      </c>
      <c r="D476" s="13"/>
      <c r="E476" s="14" t="s">
        <v>214</v>
      </c>
      <c r="F476" s="15" t="s">
        <v>3132</v>
      </c>
      <c r="G476" s="15" t="s">
        <v>654</v>
      </c>
      <c r="H476" s="14" t="s">
        <v>3034</v>
      </c>
      <c r="I476" s="16">
        <v>28027</v>
      </c>
      <c r="J476" s="17">
        <v>76478</v>
      </c>
      <c r="K476" s="18">
        <f ca="1">IF(A476&lt;&gt;"",RANDBETWEEN(1,2000)," ")</f>
        <v>1257</v>
      </c>
      <c r="L476" s="17" cm="1">
        <f t="array" ref="L476">IF(A476&lt;&gt;"",SUMPRODUCT(($E$2:$E$1303="Active") * (FK476 &gt;= $FM$2:$FM$1303) * (FK476 &lt;= $FN$2:$FN$1303) * (FL476 &gt;= $FO$2:$FO$1303) * (FL476 &lt;= $FP$2:$FP$1303)),"")</f>
        <v>4</v>
      </c>
      <c r="M476" s="17" cm="1">
        <f t="array" ref="M476">IF(A476&lt;&gt;"",SUMPRODUCT(($E$2:$E$1303="Active") * (FK476 &gt;= $FQ$2:$FQ$1303) * (FK476 &lt;= $FR$2:$FR$1303) * (FL476 &gt;= $FS$2:$FS$1303) * (FL476 &lt;= $FT$2:$FT$1303)),"")</f>
        <v>9</v>
      </c>
      <c r="N476" s="14" t="s">
        <v>287</v>
      </c>
      <c r="O476" s="14" t="s">
        <v>219</v>
      </c>
      <c r="P476" s="15" t="s">
        <v>3133</v>
      </c>
      <c r="Q476" s="14" t="s">
        <v>3134</v>
      </c>
      <c r="R476" s="15" t="s">
        <v>3135</v>
      </c>
      <c r="S476" s="14" t="s">
        <v>224</v>
      </c>
      <c r="T476" s="20" t="s">
        <v>224</v>
      </c>
      <c r="U476" s="21"/>
      <c r="V476" s="22"/>
      <c r="W476" s="22"/>
      <c r="X476" s="22"/>
      <c r="Y476" s="22"/>
      <c r="Z476" s="22"/>
      <c r="AA476" s="22" t="s">
        <v>363</v>
      </c>
      <c r="AB476" s="43">
        <v>46022.5625</v>
      </c>
      <c r="AC476" s="63">
        <v>45931</v>
      </c>
      <c r="AD476" s="25">
        <v>1053</v>
      </c>
      <c r="AE476" s="25">
        <v>946</v>
      </c>
      <c r="AF476" s="26">
        <v>1069</v>
      </c>
      <c r="AG476" s="20">
        <v>1230</v>
      </c>
      <c r="AH476" s="22">
        <v>985</v>
      </c>
      <c r="AI476" s="26">
        <v>933</v>
      </c>
      <c r="AN476" s="27">
        <f>IF(COUNT(DV476,ES476,FJ476,GK476,HH476)&gt;0,AVERAGE(DV476,ES476,FJ476,GK476,HH476),"")</f>
        <v>4.854166666666667E-2</v>
      </c>
      <c r="AO476" s="28">
        <f>IF((E476&lt;&gt;""),COUNTA(AP476:BW476)+COUNTIF(T476,"No"),"")</f>
        <v>0</v>
      </c>
      <c r="AP476" s="29"/>
      <c r="AQ476" s="29"/>
      <c r="AR476" s="29"/>
      <c r="AS476" s="29"/>
      <c r="AT476" s="29"/>
      <c r="AU476" s="29"/>
      <c r="AV476" s="29"/>
      <c r="AW476" s="29"/>
      <c r="AX476" s="29"/>
      <c r="AY476" s="29"/>
      <c r="AZ476" s="29"/>
      <c r="BA476" s="29"/>
      <c r="BB476" s="29"/>
      <c r="BC476" s="29"/>
      <c r="BD476" s="29"/>
      <c r="BE476" s="29"/>
      <c r="BF476" s="29"/>
      <c r="BG476" s="29"/>
      <c r="BH476" s="29"/>
      <c r="BI476" s="29"/>
      <c r="BJ476" s="29"/>
      <c r="BK476" s="29"/>
      <c r="BL476" s="29"/>
      <c r="BM476" s="29"/>
      <c r="BN476" s="29"/>
      <c r="BO476" s="29"/>
      <c r="BP476" s="29"/>
      <c r="BQ476" s="29"/>
      <c r="BR476" s="29"/>
      <c r="BS476" s="29"/>
      <c r="BT476" s="29"/>
      <c r="BU476" s="29"/>
      <c r="BV476" s="29"/>
      <c r="BW476" s="29"/>
      <c r="BX476" s="30">
        <v>44069</v>
      </c>
      <c r="BY476" s="30">
        <v>44077</v>
      </c>
      <c r="BZ476" s="14" t="s">
        <v>228</v>
      </c>
      <c r="CA476" s="30">
        <v>44084</v>
      </c>
      <c r="CB476" s="14" t="s">
        <v>232</v>
      </c>
      <c r="CC476" s="31">
        <v>43794</v>
      </c>
      <c r="CD476" s="32" t="s">
        <v>226</v>
      </c>
      <c r="CE476" s="33" t="s">
        <v>425</v>
      </c>
      <c r="CF476" s="33" t="s">
        <v>325</v>
      </c>
      <c r="CG476" s="29">
        <v>426</v>
      </c>
      <c r="CH476" s="29">
        <v>2</v>
      </c>
      <c r="CI476" s="29">
        <v>2</v>
      </c>
      <c r="CJ476" s="29">
        <v>10</v>
      </c>
      <c r="CK476" s="29">
        <v>2</v>
      </c>
      <c r="CL476" s="29">
        <v>0</v>
      </c>
      <c r="CM476" s="29">
        <v>1</v>
      </c>
      <c r="CN476" s="34">
        <f>IF(CJ476&gt;0,((CK476*0.125)+(CL476*0.25)+(CM476*1))/CJ476,"")</f>
        <v>0.125</v>
      </c>
      <c r="CO476" s="35">
        <v>44316</v>
      </c>
      <c r="CP476" s="35">
        <v>44319</v>
      </c>
      <c r="CQ476" s="20" t="s">
        <v>470</v>
      </c>
      <c r="CR476" s="35">
        <v>44326</v>
      </c>
      <c r="CS476" s="20" t="s">
        <v>232</v>
      </c>
      <c r="CT476" s="35">
        <v>44319</v>
      </c>
      <c r="CU476" s="35">
        <v>44480</v>
      </c>
      <c r="CV476" s="11" t="s">
        <v>226</v>
      </c>
      <c r="CW476" s="20" t="s">
        <v>233</v>
      </c>
      <c r="CX476" s="11" t="s">
        <v>234</v>
      </c>
      <c r="CY476" s="20">
        <v>458</v>
      </c>
      <c r="CZ476" s="36">
        <v>3</v>
      </c>
      <c r="DA476" s="36">
        <v>3</v>
      </c>
      <c r="DB476" s="36">
        <v>15</v>
      </c>
      <c r="DC476" s="36">
        <v>0</v>
      </c>
      <c r="DD476" s="36">
        <v>1</v>
      </c>
      <c r="DE476" s="36">
        <v>0</v>
      </c>
      <c r="DF476" s="36">
        <v>0</v>
      </c>
      <c r="DG476" s="36">
        <v>2</v>
      </c>
      <c r="DH476" s="37">
        <f>IF(DB476&gt;0,((DC476*0.125)+(DD476*0.25)+(DE476*0.25)+(DF476*1)+(DG476*1))/DB476,"")</f>
        <v>0.15</v>
      </c>
      <c r="DI476" s="35">
        <v>44805</v>
      </c>
      <c r="DJ476" s="20" t="s">
        <v>228</v>
      </c>
      <c r="DK476" s="20" t="s">
        <v>235</v>
      </c>
      <c r="DL476" s="20" t="s">
        <v>234</v>
      </c>
      <c r="DM476" s="20">
        <v>448</v>
      </c>
      <c r="DN476" s="20">
        <v>3</v>
      </c>
      <c r="DO476" s="20">
        <v>3</v>
      </c>
      <c r="DP476" s="20">
        <v>15</v>
      </c>
      <c r="DQ476" s="20">
        <v>0</v>
      </c>
      <c r="DR476" s="20">
        <v>0</v>
      </c>
      <c r="DS476" s="20">
        <v>0</v>
      </c>
      <c r="DT476" s="20">
        <v>0</v>
      </c>
      <c r="DU476" s="20">
        <v>2</v>
      </c>
      <c r="DV476" s="37" cm="1">
        <f t="array" ref="DV476">IF(AND(DI476:DP476&lt;&gt;""),((DQ476*0.125)+(DR476*0.25)+(DS476*0.25)+(DT476*1)+(DU476*1))/DP476,"")</f>
        <v>0.13333333333333333</v>
      </c>
      <c r="DW476" s="35">
        <v>45069</v>
      </c>
      <c r="DX476" s="35">
        <v>45076</v>
      </c>
      <c r="DY476" s="20" t="s">
        <v>237</v>
      </c>
      <c r="DZ476" s="35">
        <v>45076</v>
      </c>
      <c r="EA476" s="35" t="s">
        <v>232</v>
      </c>
      <c r="EB476" s="40">
        <v>45100</v>
      </c>
      <c r="EC476" s="35">
        <v>45250</v>
      </c>
      <c r="ED476" s="56" t="s">
        <v>248</v>
      </c>
      <c r="EE476" s="20" t="s">
        <v>247</v>
      </c>
      <c r="EF476" s="20">
        <v>574</v>
      </c>
      <c r="EG476" s="20">
        <v>3</v>
      </c>
      <c r="EH476" s="20">
        <v>3</v>
      </c>
      <c r="EI476" s="20">
        <v>15</v>
      </c>
      <c r="EJ476" s="20">
        <v>0</v>
      </c>
      <c r="EK476" s="20">
        <v>0</v>
      </c>
      <c r="EL476" s="20">
        <v>0</v>
      </c>
      <c r="EM476" s="20">
        <v>0</v>
      </c>
      <c r="EN476" s="20">
        <v>0</v>
      </c>
      <c r="EO476" s="20">
        <v>0</v>
      </c>
      <c r="EP476" s="20">
        <v>0</v>
      </c>
      <c r="EQ476" s="20">
        <v>0</v>
      </c>
      <c r="ER476" s="20">
        <v>0</v>
      </c>
      <c r="ES476" s="34">
        <f>IF(EI476&lt;&gt;"",((EJ476*0.125)+((EK476+EL476+EM476+EN476+EO476)*0.25)+((EP476+EQ476+ER476)*1))/EI476,"")</f>
        <v>0</v>
      </c>
      <c r="ET476" s="35">
        <v>45342</v>
      </c>
      <c r="EU476" s="20" t="s">
        <v>248</v>
      </c>
      <c r="EV476" s="20" t="s">
        <v>247</v>
      </c>
      <c r="EW476" s="20">
        <v>605</v>
      </c>
      <c r="EX476" s="20">
        <v>4</v>
      </c>
      <c r="EY476" s="20">
        <v>4</v>
      </c>
      <c r="EZ476" s="28">
        <v>48</v>
      </c>
      <c r="FA476" s="20">
        <v>0</v>
      </c>
      <c r="FB476" s="20">
        <v>0</v>
      </c>
      <c r="FC476" s="20">
        <v>0</v>
      </c>
      <c r="FD476" s="20">
        <v>0</v>
      </c>
      <c r="FE476" s="20">
        <v>0</v>
      </c>
      <c r="FF476" s="20">
        <v>0</v>
      </c>
      <c r="FG476" s="20">
        <v>1</v>
      </c>
      <c r="FH476" s="20">
        <v>0</v>
      </c>
      <c r="FI476" s="20">
        <v>0</v>
      </c>
      <c r="FJ476" s="34">
        <f>IF(EZ476&lt;&gt;"",((FA476*0.125)+((FB476+FC476+FD476+FE476+FF476)*0.25)+((FG476+FH476+FI476)*1))/EZ476,"")</f>
        <v>2.0833333333333332E-2</v>
      </c>
      <c r="FK476" s="39">
        <v>35.419708</v>
      </c>
      <c r="FL476" s="39">
        <v>-80.675815999999998</v>
      </c>
      <c r="FM476" s="39">
        <v>35.057882576177867</v>
      </c>
      <c r="FN476" s="39">
        <v>35.781533423822133</v>
      </c>
      <c r="FO476" s="39">
        <v>-81.119812531190959</v>
      </c>
      <c r="FP476" s="39">
        <v>-80.231819468809036</v>
      </c>
      <c r="FQ476" s="39">
        <v>34.696057152355735</v>
      </c>
      <c r="FR476" s="39">
        <v>36.143358847644265</v>
      </c>
      <c r="FS476" s="39">
        <v>-81.563809062381921</v>
      </c>
      <c r="FT476" s="39">
        <v>-79.787822937618074</v>
      </c>
      <c r="FU476" s="35">
        <v>45750</v>
      </c>
      <c r="FV476" s="20" t="s">
        <v>248</v>
      </c>
      <c r="FW476" s="20" t="s">
        <v>258</v>
      </c>
      <c r="FX476" s="20">
        <v>440</v>
      </c>
      <c r="FY476" s="20">
        <v>3</v>
      </c>
      <c r="FZ476" s="20">
        <v>3</v>
      </c>
      <c r="GA476" s="20">
        <v>25</v>
      </c>
      <c r="GB476" s="20">
        <v>0</v>
      </c>
      <c r="GC476" s="20">
        <v>0</v>
      </c>
      <c r="GD476" s="20">
        <v>0</v>
      </c>
      <c r="GE476" s="20">
        <v>0</v>
      </c>
      <c r="GF476" s="20">
        <v>0</v>
      </c>
      <c r="GG476" s="20">
        <v>0</v>
      </c>
      <c r="GH476" s="20">
        <v>0</v>
      </c>
      <c r="GI476" s="20">
        <v>0</v>
      </c>
      <c r="GJ476" s="20">
        <v>1</v>
      </c>
      <c r="GK476" s="34">
        <f>IF(GA476&lt;&gt;"",((GB476*0.125)+((GC476+GD476+GE476+GF476+GG476)*0.25)+((GH476+GI476+GJ476)*1))/GA476,"")</f>
        <v>0.04</v>
      </c>
      <c r="GP476" s="20" t="s">
        <v>232</v>
      </c>
      <c r="HH476" s="41" t="str">
        <f>IF(GX476&lt;&gt;"",((GY476*0.125)+((GZ476+HA476+HB476+HC476+HD476)*0.25)+((HE476+HF476+HG476)*1))/GX476,"")</f>
        <v/>
      </c>
    </row>
    <row r="477" spans="1:216" ht="15" customHeight="1" x14ac:dyDescent="0.35">
      <c r="A477" s="11" t="s">
        <v>3136</v>
      </c>
      <c r="B477" s="12" t="s">
        <v>3137</v>
      </c>
      <c r="C477" s="43">
        <v>44798</v>
      </c>
      <c r="D477" s="13"/>
      <c r="E477" s="11" t="s">
        <v>214</v>
      </c>
      <c r="F477" s="19" t="s">
        <v>3138</v>
      </c>
      <c r="G477" s="19" t="s">
        <v>3059</v>
      </c>
      <c r="H477" s="11" t="s">
        <v>3034</v>
      </c>
      <c r="I477" s="42">
        <v>28262</v>
      </c>
      <c r="J477" s="17">
        <v>46048</v>
      </c>
      <c r="K477" s="18">
        <f ca="1">IF(A477&lt;&gt;"",RANDBETWEEN(1,2000)," ")</f>
        <v>1775</v>
      </c>
      <c r="L477" s="17" cm="1">
        <f t="array" ref="L477">IF(A477&lt;&gt;"",SUMPRODUCT(($E$2:$E$1303="Active") * (FK477 &gt;= $FM$2:$FM$1303) * (FK477 &lt;= $FN$2:$FN$1303) * (FL477 &gt;= $FO$2:$FO$1303) * (FL477 &lt;= $FP$2:$FP$1303)),"")</f>
        <v>5</v>
      </c>
      <c r="M477" s="17" cm="1">
        <f t="array" ref="M477">IF(A477&lt;&gt;"",SUMPRODUCT(($E$2:$E$1303="Active") * (FK477 &gt;= $FQ$2:$FQ$1303) * (FK477 &lt;= $FR$2:$FR$1303) * (FL477 &gt;= $FS$2:$FS$1303) * (FL477 &lt;= $FT$2:$FT$1303)),"")</f>
        <v>5</v>
      </c>
      <c r="N477" s="11" t="s">
        <v>218</v>
      </c>
      <c r="O477" s="11" t="s">
        <v>242</v>
      </c>
      <c r="P477" s="19" t="s">
        <v>3139</v>
      </c>
      <c r="Q477" s="11" t="s">
        <v>3128</v>
      </c>
      <c r="R477" s="19" t="s">
        <v>3140</v>
      </c>
      <c r="S477" s="11" t="s">
        <v>224</v>
      </c>
      <c r="T477" s="20" t="s">
        <v>224</v>
      </c>
      <c r="AA477" s="48">
        <v>2025.8</v>
      </c>
      <c r="AB477" s="43">
        <v>46022.5</v>
      </c>
      <c r="AC477" s="24">
        <v>46023</v>
      </c>
      <c r="AD477" s="25">
        <v>0</v>
      </c>
      <c r="AE477" s="25">
        <v>0</v>
      </c>
      <c r="AF477" s="26">
        <v>199</v>
      </c>
      <c r="AG477" s="20">
        <v>754</v>
      </c>
      <c r="AH477" s="22">
        <v>931</v>
      </c>
      <c r="AI477" s="26">
        <v>940</v>
      </c>
      <c r="AN477" s="27">
        <f>IF(COUNT(DV477,ES477,FJ477,GK477,HH477)&gt;0,AVERAGE(DV477,ES477,FJ477,GK477,HH477),"")</f>
        <v>0.10500000000000001</v>
      </c>
      <c r="AO477" s="28">
        <f>IF((E477&lt;&gt;""),COUNTA(AP477:BW477)+COUNTIF(T477,"No"),"")</f>
        <v>0</v>
      </c>
      <c r="CS477" s="20" t="s">
        <v>323</v>
      </c>
      <c r="CT477" s="20" t="s">
        <v>323</v>
      </c>
      <c r="DJ477" s="20" t="s">
        <v>228</v>
      </c>
      <c r="DK477" s="20" t="s">
        <v>235</v>
      </c>
      <c r="DL477" s="20" t="s">
        <v>234</v>
      </c>
      <c r="DM477" s="20">
        <v>0</v>
      </c>
      <c r="DN477" s="20">
        <v>0</v>
      </c>
      <c r="DO477" s="20">
        <v>0</v>
      </c>
      <c r="DP477" s="20">
        <v>0</v>
      </c>
      <c r="DQ477" s="20">
        <v>0</v>
      </c>
      <c r="DR477" s="20">
        <v>0</v>
      </c>
      <c r="DS477" s="20">
        <v>0</v>
      </c>
      <c r="DT477" s="20">
        <v>0</v>
      </c>
      <c r="DU477" s="20">
        <v>0</v>
      </c>
      <c r="DW477" s="35">
        <v>45069</v>
      </c>
      <c r="DX477" s="35">
        <v>45076</v>
      </c>
      <c r="DY477" s="20" t="s">
        <v>237</v>
      </c>
      <c r="DZ477" s="35">
        <v>45076</v>
      </c>
      <c r="EA477" s="35" t="s">
        <v>232</v>
      </c>
      <c r="EB477" s="40">
        <v>45093</v>
      </c>
      <c r="EJ477" s="20"/>
      <c r="EK477" s="20"/>
      <c r="EL477" s="20"/>
      <c r="EM477" s="20"/>
      <c r="EN477" s="20"/>
      <c r="EO477" s="20"/>
      <c r="EP477" s="20"/>
      <c r="EQ477" s="20"/>
      <c r="ER477" s="20"/>
      <c r="ES477" s="34" t="str">
        <f>IF(EI477&lt;&gt;"",((EJ477*0.125)+((EK477+EL477+EM477+EN477+EO477)*0.25)+((EP477+EQ477+ER477)*1))/EI477,"")</f>
        <v/>
      </c>
      <c r="ET477" s="35">
        <v>45635</v>
      </c>
      <c r="EU477" s="20" t="s">
        <v>248</v>
      </c>
      <c r="EV477" s="20" t="s">
        <v>234</v>
      </c>
      <c r="EW477" s="20">
        <v>510</v>
      </c>
      <c r="EX477" s="20">
        <v>4</v>
      </c>
      <c r="EY477" s="20">
        <v>4</v>
      </c>
      <c r="EZ477" s="20">
        <v>25</v>
      </c>
      <c r="FA477" s="20">
        <v>0</v>
      </c>
      <c r="FB477" s="20">
        <v>0</v>
      </c>
      <c r="FC477" s="20">
        <v>0</v>
      </c>
      <c r="FD477" s="20">
        <v>1</v>
      </c>
      <c r="FE477" s="20">
        <v>0</v>
      </c>
      <c r="FF477" s="20">
        <v>0</v>
      </c>
      <c r="FG477" s="20">
        <v>0</v>
      </c>
      <c r="FH477" s="20">
        <v>3</v>
      </c>
      <c r="FI477" s="20">
        <v>1</v>
      </c>
      <c r="FJ477" s="34">
        <f>IF(EZ477&lt;&gt;"",((FA477*0.125)+((FB477+FC477+FD477+FE477+FF477)*0.25)+((FG477+FH477+FI477)*1))/EZ477,"")</f>
        <v>0.17</v>
      </c>
      <c r="FK477" s="39">
        <v>35.326155999999997</v>
      </c>
      <c r="FL477" s="39">
        <v>-80.746054000000001</v>
      </c>
      <c r="FM477" s="39">
        <v>34.964330576177865</v>
      </c>
      <c r="FN477" s="39">
        <v>35.68798142382213</v>
      </c>
      <c r="FO477" s="39">
        <v>-81.189536147016184</v>
      </c>
      <c r="FP477" s="39">
        <v>-80.302571852983817</v>
      </c>
      <c r="FQ477" s="39">
        <v>34.602505152355732</v>
      </c>
      <c r="FR477" s="39">
        <v>36.049806847644263</v>
      </c>
      <c r="FS477" s="39">
        <v>-81.633018294032382</v>
      </c>
      <c r="FT477" s="39">
        <v>-79.859089705967619</v>
      </c>
      <c r="FU477" s="35">
        <v>45819</v>
      </c>
      <c r="FV477" s="20" t="s">
        <v>248</v>
      </c>
      <c r="FW477" s="20" t="s">
        <v>355</v>
      </c>
      <c r="FX477" s="20">
        <v>407</v>
      </c>
      <c r="FY477" s="20">
        <v>4</v>
      </c>
      <c r="FZ477" s="20">
        <v>4</v>
      </c>
      <c r="GA477" s="20">
        <v>25</v>
      </c>
      <c r="GB477" s="20">
        <v>0</v>
      </c>
      <c r="GC477" s="20">
        <v>0</v>
      </c>
      <c r="GD477" s="20">
        <v>0</v>
      </c>
      <c r="GE477" s="20">
        <v>0</v>
      </c>
      <c r="GF477" s="20">
        <v>0</v>
      </c>
      <c r="GG477" s="20">
        <v>0</v>
      </c>
      <c r="GH477" s="20">
        <v>0</v>
      </c>
      <c r="GI477" s="20">
        <v>1</v>
      </c>
      <c r="GJ477" s="20">
        <v>0</v>
      </c>
      <c r="GK477" s="34">
        <f>IF(GA477&lt;&gt;"",((GB477*0.125)+((GC477+GD477+GE477+GF477+GG477)*0.25)+((GH477+GI477+GJ477)*1))/GA477,"")</f>
        <v>0.04</v>
      </c>
      <c r="GL477" s="40">
        <v>45889</v>
      </c>
      <c r="GM477" s="40">
        <v>45966</v>
      </c>
      <c r="GN477" s="20" t="s">
        <v>231</v>
      </c>
      <c r="GO477" s="40">
        <v>45966</v>
      </c>
      <c r="GP477" s="20" t="s">
        <v>232</v>
      </c>
      <c r="GQ477" s="35">
        <v>45982</v>
      </c>
      <c r="HH477" s="34" t="str">
        <f>IF(GX477&lt;&gt;"",((GY477*0.125)+((GZ477+HA477+HB477+HC477+HD477)*0.25)+((HE477+HF477+HG477)*1))/GX477,"")</f>
        <v/>
      </c>
    </row>
    <row r="478" spans="1:216" ht="15" customHeight="1" x14ac:dyDescent="0.35">
      <c r="A478" s="11" t="s">
        <v>3141</v>
      </c>
      <c r="B478" s="12" t="s">
        <v>3142</v>
      </c>
      <c r="C478" s="13">
        <v>44013</v>
      </c>
      <c r="D478" s="13">
        <v>45702</v>
      </c>
      <c r="E478" s="14" t="s">
        <v>214</v>
      </c>
      <c r="F478" s="19" t="s">
        <v>3143</v>
      </c>
      <c r="G478" s="19" t="s">
        <v>3144</v>
      </c>
      <c r="H478" s="11" t="s">
        <v>3034</v>
      </c>
      <c r="I478" s="42">
        <v>28056</v>
      </c>
      <c r="J478" s="17">
        <v>34332</v>
      </c>
      <c r="K478" s="18">
        <f ca="1">IF(A478&lt;&gt;"",RANDBETWEEN(1,2000)," ")</f>
        <v>1959</v>
      </c>
      <c r="L478" s="17" cm="1">
        <f t="array" ref="L478">IF(A478&lt;&gt;"",SUMPRODUCT(($E$2:$E$1303="Active") * (FK478 &gt;= $FM$2:$FM$1303) * (FK478 &lt;= $FN$2:$FN$1303) * (FL478 &gt;= $FO$2:$FO$1303) * (FL478 &lt;= $FP$2:$FP$1303)),"")</f>
        <v>3</v>
      </c>
      <c r="M478" s="17" cm="1">
        <f t="array" ref="M478">IF(A478&lt;&gt;"",SUMPRODUCT(($E$2:$E$1303="Active") * (FK478 &gt;= $FQ$2:$FQ$1303) * (FK478 &lt;= $FR$2:$FR$1303) * (FL478 &gt;= $FS$2:$FS$1303) * (FL478 &lt;= $FT$2:$FT$1303)),"")</f>
        <v>5</v>
      </c>
      <c r="N478" s="11" t="s">
        <v>287</v>
      </c>
      <c r="O478" s="14" t="s">
        <v>219</v>
      </c>
      <c r="P478" s="19" t="s">
        <v>1140</v>
      </c>
      <c r="Q478" s="11" t="s">
        <v>3145</v>
      </c>
      <c r="R478" s="19" t="s">
        <v>1142</v>
      </c>
      <c r="S478" s="11" t="s">
        <v>223</v>
      </c>
      <c r="T478" s="20" t="s">
        <v>224</v>
      </c>
      <c r="U478" s="21"/>
      <c r="V478" s="22"/>
      <c r="W478" s="22"/>
      <c r="X478" s="22"/>
      <c r="Y478" s="22"/>
      <c r="Z478" s="22"/>
      <c r="AA478" s="22" t="s">
        <v>363</v>
      </c>
      <c r="AB478" s="43">
        <v>46022.479166666664</v>
      </c>
      <c r="AC478" s="63">
        <v>45931</v>
      </c>
      <c r="AD478" s="25">
        <v>110</v>
      </c>
      <c r="AE478" s="25">
        <v>207</v>
      </c>
      <c r="AF478" s="26">
        <v>173</v>
      </c>
      <c r="AG478" s="20">
        <v>42</v>
      </c>
      <c r="AH478" s="22">
        <v>168</v>
      </c>
      <c r="AI478" s="26">
        <v>77</v>
      </c>
      <c r="AN478" s="27">
        <f>IF(COUNT(DV478,ES478,FJ478,GK478,HH478)&gt;0,AVERAGE(DV478,ES478,FJ478,GK478,HH478),"")</f>
        <v>0.2895833333333333</v>
      </c>
      <c r="AO478" s="28">
        <f>IF((E478&lt;&gt;""),COUNTA(AP478:BW478)+COUNTIF(T478,"No"),"")</f>
        <v>0</v>
      </c>
      <c r="CO478" s="35">
        <v>44316</v>
      </c>
      <c r="CP478" s="35">
        <v>44319</v>
      </c>
      <c r="CQ478" s="20" t="s">
        <v>231</v>
      </c>
      <c r="CR478" s="35">
        <v>44348</v>
      </c>
      <c r="CS478" s="20" t="s">
        <v>232</v>
      </c>
      <c r="CT478" s="35">
        <v>44319</v>
      </c>
      <c r="CU478" s="35">
        <v>44539</v>
      </c>
      <c r="CV478" s="11" t="s">
        <v>228</v>
      </c>
      <c r="CW478" s="11" t="s">
        <v>233</v>
      </c>
      <c r="CX478" s="11" t="s">
        <v>234</v>
      </c>
      <c r="CY478" s="20">
        <v>73</v>
      </c>
      <c r="CZ478" s="36">
        <v>2</v>
      </c>
      <c r="DA478" s="36">
        <v>2</v>
      </c>
      <c r="DB478" s="36">
        <v>10</v>
      </c>
      <c r="DC478" s="36">
        <v>0</v>
      </c>
      <c r="DD478" s="36">
        <v>0</v>
      </c>
      <c r="DE478" s="36">
        <v>0</v>
      </c>
      <c r="DF478" s="36">
        <v>4</v>
      </c>
      <c r="DG478" s="36">
        <v>1</v>
      </c>
      <c r="DH478" s="46">
        <f>IF(DB478&gt;0,((DC478*0.125)+(DD478*0.25)+(DE478*0.25)+(DF478*1)+(DG478*1))/DB478,"")</f>
        <v>0.5</v>
      </c>
      <c r="DI478" s="35">
        <v>44743</v>
      </c>
      <c r="DJ478" s="20" t="s">
        <v>228</v>
      </c>
      <c r="DK478" s="20" t="s">
        <v>235</v>
      </c>
      <c r="DL478" s="20" t="s">
        <v>234</v>
      </c>
      <c r="DM478" s="20">
        <v>134</v>
      </c>
      <c r="DN478" s="20">
        <v>2</v>
      </c>
      <c r="DO478" s="20">
        <v>2</v>
      </c>
      <c r="DP478" s="20">
        <v>10</v>
      </c>
      <c r="DQ478" s="20">
        <v>0</v>
      </c>
      <c r="DR478" s="20">
        <v>1</v>
      </c>
      <c r="DS478" s="20">
        <v>0</v>
      </c>
      <c r="DT478" s="20">
        <v>4</v>
      </c>
      <c r="DU478" s="20">
        <v>0</v>
      </c>
      <c r="DV478" s="49" cm="1">
        <f t="array" ref="DV478">IF(AND(DI478:DP478&lt;&gt;""),((DQ478*0.125)+(DR478*0.25)+(DS478*0.25)+(DT478*1)+(DU478*1))/DP478,"")</f>
        <v>0.42499999999999999</v>
      </c>
      <c r="DW478" s="35">
        <v>45068</v>
      </c>
      <c r="DX478" s="35">
        <v>45075</v>
      </c>
      <c r="DY478" s="20" t="s">
        <v>237</v>
      </c>
      <c r="DZ478" s="35">
        <v>45076</v>
      </c>
      <c r="EA478" s="35" t="s">
        <v>232</v>
      </c>
      <c r="EB478" s="40">
        <v>45093</v>
      </c>
      <c r="EC478" s="35">
        <v>45211</v>
      </c>
      <c r="ED478" s="20" t="s">
        <v>248</v>
      </c>
      <c r="EE478" s="20" t="s">
        <v>247</v>
      </c>
      <c r="EF478" s="20">
        <v>32</v>
      </c>
      <c r="EG478" s="20">
        <v>2</v>
      </c>
      <c r="EH478" s="20">
        <v>2</v>
      </c>
      <c r="EI478" s="20">
        <v>9</v>
      </c>
      <c r="EJ478" s="20">
        <v>0</v>
      </c>
      <c r="EK478" s="20">
        <v>0</v>
      </c>
      <c r="EL478" s="20">
        <v>0</v>
      </c>
      <c r="EM478" s="20">
        <v>0</v>
      </c>
      <c r="EN478" s="20">
        <v>0</v>
      </c>
      <c r="EO478" s="20">
        <v>0</v>
      </c>
      <c r="EP478" s="20">
        <v>3</v>
      </c>
      <c r="EQ478" s="20">
        <v>0</v>
      </c>
      <c r="ER478" s="20">
        <v>0</v>
      </c>
      <c r="ES478" s="46">
        <f>IF(EI478&lt;&gt;"",((EJ478*0.125)+((EK478+EL478+EM478+EN478+EO478)*0.25)+((EP478+EQ478+ER478)*1))/EI478,"")</f>
        <v>0.33333333333333331</v>
      </c>
      <c r="ET478" s="35">
        <v>45355</v>
      </c>
      <c r="EU478" s="20" t="s">
        <v>248</v>
      </c>
      <c r="EV478" s="20" t="s">
        <v>247</v>
      </c>
      <c r="EW478" s="20">
        <v>27</v>
      </c>
      <c r="EX478" s="20">
        <v>2</v>
      </c>
      <c r="EY478" s="20">
        <v>2</v>
      </c>
      <c r="EZ478" s="28">
        <v>5</v>
      </c>
      <c r="FA478" s="20">
        <v>0</v>
      </c>
      <c r="FB478" s="20">
        <v>0</v>
      </c>
      <c r="FC478" s="20">
        <v>0</v>
      </c>
      <c r="FD478" s="20">
        <v>0</v>
      </c>
      <c r="FE478" s="20">
        <v>0</v>
      </c>
      <c r="FF478" s="20">
        <v>0</v>
      </c>
      <c r="FG478" s="20">
        <v>0</v>
      </c>
      <c r="FH478" s="20">
        <v>0</v>
      </c>
      <c r="FI478" s="20">
        <v>0</v>
      </c>
      <c r="FJ478" s="34">
        <f>IF(EZ478&lt;&gt;"",((FA478*0.125)+((FB478+FC478+FD478+FE478+FF478)*0.25)+((FG478+FH478+FI478)*1))/EZ478,"")</f>
        <v>0</v>
      </c>
      <c r="FK478" s="39">
        <v>35.244281999999998</v>
      </c>
      <c r="FL478" s="39">
        <v>-81.125253000000001</v>
      </c>
      <c r="FM478" s="39">
        <v>34.882456576177866</v>
      </c>
      <c r="FN478" s="39">
        <v>35.606107423822131</v>
      </c>
      <c r="FO478" s="39">
        <v>-81.568286918022807</v>
      </c>
      <c r="FP478" s="39">
        <v>-80.682219081977195</v>
      </c>
      <c r="FQ478" s="39">
        <v>34.520631152355733</v>
      </c>
      <c r="FR478" s="39">
        <v>35.967932847644263</v>
      </c>
      <c r="FS478" s="39">
        <v>-82.011320836045627</v>
      </c>
      <c r="FT478" s="39">
        <v>-80.239185163954375</v>
      </c>
      <c r="FU478" s="35">
        <v>45695</v>
      </c>
      <c r="FV478" s="20" t="s">
        <v>248</v>
      </c>
      <c r="FW478" s="20" t="s">
        <v>247</v>
      </c>
      <c r="FX478" s="20">
        <v>57</v>
      </c>
      <c r="FY478" s="20">
        <v>3</v>
      </c>
      <c r="FZ478" s="20">
        <v>3</v>
      </c>
      <c r="GA478" s="20">
        <v>5</v>
      </c>
      <c r="GB478" s="20">
        <v>0</v>
      </c>
      <c r="GC478" s="20">
        <v>0</v>
      </c>
      <c r="GD478" s="20">
        <v>0</v>
      </c>
      <c r="GE478" s="20">
        <v>0</v>
      </c>
      <c r="GF478" s="20">
        <v>0</v>
      </c>
      <c r="GG478" s="20">
        <v>0</v>
      </c>
      <c r="GH478" s="20">
        <v>2</v>
      </c>
      <c r="GI478" s="20">
        <v>0</v>
      </c>
      <c r="GJ478" s="20">
        <v>0</v>
      </c>
      <c r="GK478" s="46">
        <f>IF(GA478&lt;&gt;"",((GB478*0.125)+((GC478+GD478+GE478+GF478+GG478)*0.25)+((GH478+GI478+GJ478)*1))/GA478,"")</f>
        <v>0.4</v>
      </c>
      <c r="GP478" s="20" t="s">
        <v>232</v>
      </c>
      <c r="HH478" s="34" t="str">
        <f>IF(GX478&lt;&gt;"",((GY478*0.125)+((GZ478+HA478+HB478+HC478+HD478)*0.25)+((HE478+HF478+HG478)*1))/GX478,"")</f>
        <v/>
      </c>
    </row>
    <row r="479" spans="1:216" ht="15" customHeight="1" x14ac:dyDescent="0.35">
      <c r="A479" s="11" t="s">
        <v>3146</v>
      </c>
      <c r="B479" s="12" t="s">
        <v>3147</v>
      </c>
      <c r="C479" s="13">
        <v>44328</v>
      </c>
      <c r="D479" s="13"/>
      <c r="E479" s="11" t="s">
        <v>214</v>
      </c>
      <c r="F479" s="19" t="s">
        <v>3148</v>
      </c>
      <c r="G479" s="19" t="s">
        <v>3059</v>
      </c>
      <c r="H479" s="11" t="s">
        <v>3034</v>
      </c>
      <c r="I479" s="42">
        <v>28227</v>
      </c>
      <c r="J479" s="17">
        <v>57126</v>
      </c>
      <c r="K479" s="18">
        <f ca="1">IF(A479&lt;&gt;"",RANDBETWEEN(1,2000)," ")</f>
        <v>1639</v>
      </c>
      <c r="L479" s="17" cm="1">
        <f t="array" ref="L479">IF(A479&lt;&gt;"",SUMPRODUCT(($E$2:$E$1303="Active") * (FK479 &gt;= $FM$2:$FM$1303) * (FK479 &lt;= $FN$2:$FN$1303) * (FL479 &gt;= $FO$2:$FO$1303) * (FL479 &lt;= $FP$2:$FP$1303)),"")</f>
        <v>4</v>
      </c>
      <c r="M479" s="17" cm="1">
        <f t="array" ref="M479">IF(A479&lt;&gt;"",SUMPRODUCT(($E$2:$E$1303="Active") * (FK479 &gt;= $FQ$2:$FQ$1303) * (FK479 &lt;= $FR$2:$FR$1303) * (FL479 &gt;= $FS$2:$FS$1303) * (FL479 &lt;= $FT$2:$FT$1303)),"")</f>
        <v>5</v>
      </c>
      <c r="N479" s="11" t="s">
        <v>287</v>
      </c>
      <c r="O479" s="14" t="s">
        <v>219</v>
      </c>
      <c r="P479" s="19" t="s">
        <v>3149</v>
      </c>
      <c r="Q479" s="11" t="s">
        <v>3150</v>
      </c>
      <c r="R479" s="19" t="s">
        <v>3151</v>
      </c>
      <c r="S479" s="11" t="s">
        <v>223</v>
      </c>
      <c r="T479" s="20" t="s">
        <v>224</v>
      </c>
      <c r="U479" s="21"/>
      <c r="V479" s="22"/>
      <c r="W479" s="22"/>
      <c r="X479" s="22"/>
      <c r="Y479" s="22"/>
      <c r="Z479" s="22"/>
      <c r="AA479" s="22" t="s">
        <v>363</v>
      </c>
      <c r="AB479" s="43">
        <v>46014.645833333336</v>
      </c>
      <c r="AC479" s="63">
        <v>45931</v>
      </c>
      <c r="AD479" s="25">
        <v>0</v>
      </c>
      <c r="AE479" s="25">
        <v>187</v>
      </c>
      <c r="AF479" s="26">
        <v>363</v>
      </c>
      <c r="AG479" s="20">
        <v>397</v>
      </c>
      <c r="AH479" s="22">
        <v>516</v>
      </c>
      <c r="AI479" s="26">
        <v>817</v>
      </c>
      <c r="AN479" s="27">
        <f>IF(COUNT(DV479,ES479,FJ479,GK479,HH479)&gt;0,AVERAGE(DV479,ES479,FJ479,GK479,HH479),"")</f>
        <v>6.3541666666666663E-2</v>
      </c>
      <c r="AO479" s="28">
        <f>IF((E479&lt;&gt;""),COUNTA(AP479:BW479)+COUNTIF(T479,"No"),"")</f>
        <v>0</v>
      </c>
      <c r="CN479" s="34" t="str">
        <f>IF(CJ479&gt;0,((CK479*0.125)+(CL479*0.25)+(CM479*1))/CJ479,"")</f>
        <v/>
      </c>
      <c r="CO479" s="35">
        <v>44264</v>
      </c>
      <c r="CP479" s="35">
        <v>44264</v>
      </c>
      <c r="CQ479" s="20" t="s">
        <v>266</v>
      </c>
      <c r="CR479" s="47">
        <v>44264</v>
      </c>
      <c r="CS479" s="20" t="s">
        <v>232</v>
      </c>
      <c r="CT479" s="35">
        <v>44319</v>
      </c>
      <c r="CV479" s="11" t="s">
        <v>228</v>
      </c>
      <c r="CW479" s="20" t="s">
        <v>233</v>
      </c>
      <c r="CX479" s="11" t="s">
        <v>234</v>
      </c>
      <c r="CY479" s="20">
        <v>0</v>
      </c>
      <c r="CZ479" s="36">
        <v>0</v>
      </c>
      <c r="DA479" s="36">
        <v>0</v>
      </c>
      <c r="DB479" s="36">
        <v>0</v>
      </c>
      <c r="DC479" s="36">
        <v>0</v>
      </c>
      <c r="DD479" s="36">
        <v>0</v>
      </c>
      <c r="DE479" s="36">
        <v>0</v>
      </c>
      <c r="DF479" s="36">
        <v>0</v>
      </c>
      <c r="DG479" s="36">
        <v>0</v>
      </c>
      <c r="DJ479" s="20" t="s">
        <v>248</v>
      </c>
      <c r="DK479" s="20" t="s">
        <v>235</v>
      </c>
      <c r="DL479" s="20" t="s">
        <v>234</v>
      </c>
      <c r="DM479" s="20">
        <v>0</v>
      </c>
      <c r="DN479" s="20">
        <v>0</v>
      </c>
      <c r="DO479" s="20">
        <v>0</v>
      </c>
      <c r="DP479" s="20">
        <v>0</v>
      </c>
      <c r="DQ479" s="20">
        <v>0</v>
      </c>
      <c r="DR479" s="20">
        <v>0</v>
      </c>
      <c r="DS479" s="20">
        <v>0</v>
      </c>
      <c r="DT479" s="20">
        <v>0</v>
      </c>
      <c r="DU479" s="20">
        <v>0</v>
      </c>
      <c r="DW479" s="35">
        <v>45069</v>
      </c>
      <c r="DX479" s="35">
        <v>45075</v>
      </c>
      <c r="DY479" s="20" t="s">
        <v>237</v>
      </c>
      <c r="DZ479" s="35">
        <v>45076</v>
      </c>
      <c r="EA479" s="35" t="s">
        <v>232</v>
      </c>
      <c r="EB479" s="40">
        <v>45093</v>
      </c>
      <c r="EC479" s="35">
        <v>45290</v>
      </c>
      <c r="ED479" s="20" t="s">
        <v>228</v>
      </c>
      <c r="EE479" s="20" t="s">
        <v>247</v>
      </c>
      <c r="EF479" s="20">
        <v>172</v>
      </c>
      <c r="EG479" s="20">
        <v>4</v>
      </c>
      <c r="EH479" s="20">
        <v>4</v>
      </c>
      <c r="EI479" s="20">
        <v>20</v>
      </c>
      <c r="EJ479" s="20">
        <v>0</v>
      </c>
      <c r="EK479" s="20">
        <v>0</v>
      </c>
      <c r="EL479" s="20">
        <v>0</v>
      </c>
      <c r="EM479" s="20">
        <v>0</v>
      </c>
      <c r="EN479" s="20">
        <v>0</v>
      </c>
      <c r="EO479" s="20">
        <v>0</v>
      </c>
      <c r="EP479" s="20">
        <v>0</v>
      </c>
      <c r="EQ479" s="20">
        <v>0</v>
      </c>
      <c r="ER479" s="20">
        <v>1</v>
      </c>
      <c r="ES479" s="34">
        <f>IF(EI479&lt;&gt;"",((EJ479*0.125)+((EK479+EL479+EM479+EN479+EO479)*0.25)+((EP479+EQ479+ER479)*1))/EI479,"")</f>
        <v>0.05</v>
      </c>
      <c r="ET479" s="35">
        <v>45457</v>
      </c>
      <c r="EU479" s="20" t="s">
        <v>248</v>
      </c>
      <c r="EV479" s="20" t="s">
        <v>247</v>
      </c>
      <c r="EW479" s="20">
        <v>200</v>
      </c>
      <c r="EX479" s="20">
        <v>7</v>
      </c>
      <c r="EY479" s="20">
        <v>7</v>
      </c>
      <c r="EZ479" s="20">
        <v>16</v>
      </c>
      <c r="FA479" s="20">
        <v>0</v>
      </c>
      <c r="FB479" s="20">
        <v>0</v>
      </c>
      <c r="FC479" s="20">
        <v>0</v>
      </c>
      <c r="FD479" s="20">
        <v>1</v>
      </c>
      <c r="FE479" s="20">
        <v>0</v>
      </c>
      <c r="FF479" s="20">
        <v>0</v>
      </c>
      <c r="FG479" s="20">
        <v>1</v>
      </c>
      <c r="FH479" s="20">
        <v>0</v>
      </c>
      <c r="FI479" s="20">
        <v>1</v>
      </c>
      <c r="FJ479" s="34">
        <f>IF(EZ479&lt;&gt;"",((FA479*0.125)+((FB479+FC479+FD479+FE479+FF479)*0.25)+((FG479+FH479+FI479)*1))/EZ479,"")</f>
        <v>0.140625</v>
      </c>
      <c r="FK479" s="39">
        <v>35.185389000000001</v>
      </c>
      <c r="FL479" s="39">
        <v>-80.649343000000002</v>
      </c>
      <c r="FM479" s="39">
        <v>34.823563576177868</v>
      </c>
      <c r="FN479" s="39">
        <v>35.547214423822133</v>
      </c>
      <c r="FO479" s="39">
        <v>-81.092055619660954</v>
      </c>
      <c r="FP479" s="39">
        <v>-80.20663038033905</v>
      </c>
      <c r="FQ479" s="39">
        <v>34.461738152355736</v>
      </c>
      <c r="FR479" s="39">
        <v>35.909039847644266</v>
      </c>
      <c r="FS479" s="39">
        <v>-81.534768239321892</v>
      </c>
      <c r="FT479" s="39">
        <v>-79.763917760678112</v>
      </c>
      <c r="FU479" s="35">
        <v>45957</v>
      </c>
      <c r="FV479" s="20" t="s">
        <v>248</v>
      </c>
      <c r="FW479" s="20" t="s">
        <v>295</v>
      </c>
      <c r="FX479" s="20">
        <v>350</v>
      </c>
      <c r="FY479" s="20">
        <v>4</v>
      </c>
      <c r="FZ479" s="20">
        <v>4</v>
      </c>
      <c r="GA479" s="20">
        <v>5</v>
      </c>
      <c r="GB479" s="20">
        <v>0</v>
      </c>
      <c r="GC479" s="20">
        <v>0</v>
      </c>
      <c r="GD479" s="20">
        <v>0</v>
      </c>
      <c r="GE479" s="20">
        <v>0</v>
      </c>
      <c r="GF479" s="20">
        <v>0</v>
      </c>
      <c r="GG479" s="20">
        <v>0</v>
      </c>
      <c r="GH479" s="20">
        <v>0</v>
      </c>
      <c r="GI479" s="20">
        <v>0</v>
      </c>
      <c r="GJ479" s="20">
        <v>0</v>
      </c>
      <c r="GK479" s="34">
        <v>0</v>
      </c>
      <c r="GP479" s="20" t="s">
        <v>232</v>
      </c>
      <c r="HH479" s="34" t="str">
        <f>IF(GX479&lt;&gt;"",((GY479*0.125)+((GZ479+HA479+HB479+HC479+HD479)*0.25)+((HE479+HF479+HG479)*1))/GX479,"")</f>
        <v/>
      </c>
    </row>
    <row r="480" spans="1:216" ht="15" customHeight="1" x14ac:dyDescent="0.35">
      <c r="A480" s="11" t="s">
        <v>3152</v>
      </c>
      <c r="B480" s="12" t="s">
        <v>3153</v>
      </c>
      <c r="C480" s="43">
        <v>44612</v>
      </c>
      <c r="D480" s="13"/>
      <c r="E480" s="11" t="s">
        <v>214</v>
      </c>
      <c r="F480" s="19" t="s">
        <v>3154</v>
      </c>
      <c r="G480" s="19" t="s">
        <v>3155</v>
      </c>
      <c r="H480" s="11" t="s">
        <v>3034</v>
      </c>
      <c r="I480" s="42">
        <v>28697</v>
      </c>
      <c r="J480" s="17">
        <v>12674</v>
      </c>
      <c r="K480" s="18">
        <f ca="1">IF(A480&lt;&gt;"",RANDBETWEEN(1,2000)," ")</f>
        <v>1949</v>
      </c>
      <c r="L480" s="17" cm="1">
        <f t="array" ref="L480">IF(A480&lt;&gt;"",SUMPRODUCT(($E$2:$E$1303="Active") * (FK480 &gt;= $FM$2:$FM$1303) * (FK480 &lt;= $FN$2:$FN$1303) * (FL480 &gt;= $FO$2:$FO$1303) * (FL480 &lt;= $FP$2:$FP$1303)),"")</f>
        <v>1</v>
      </c>
      <c r="M480" s="17" cm="1">
        <f t="array" ref="M480">IF(A480&lt;&gt;"",SUMPRODUCT(($E$2:$E$1303="Active") * (FK480 &gt;= $FQ$2:$FQ$1303) * (FK480 &lt;= $FR$2:$FR$1303) * (FL480 &gt;= $FS$2:$FS$1303) * (FL480 &lt;= $FT$2:$FT$1303)),"")</f>
        <v>3</v>
      </c>
      <c r="N480" s="11" t="s">
        <v>218</v>
      </c>
      <c r="O480" s="11" t="s">
        <v>242</v>
      </c>
      <c r="P480" s="19" t="s">
        <v>3156</v>
      </c>
      <c r="Q480" s="11" t="s">
        <v>3157</v>
      </c>
      <c r="R480" s="19" t="s">
        <v>3158</v>
      </c>
      <c r="S480" s="11" t="s">
        <v>224</v>
      </c>
      <c r="T480" s="20" t="s">
        <v>224</v>
      </c>
      <c r="AA480" s="22" t="s">
        <v>363</v>
      </c>
      <c r="AB480" s="43">
        <v>46010.541666666664</v>
      </c>
      <c r="AC480" s="63">
        <v>45931</v>
      </c>
      <c r="AD480" s="25">
        <v>0</v>
      </c>
      <c r="AE480" s="25">
        <v>0</v>
      </c>
      <c r="AF480" s="26">
        <v>0</v>
      </c>
      <c r="AG480" s="20">
        <v>51</v>
      </c>
      <c r="AH480" s="22">
        <v>80</v>
      </c>
      <c r="AI480" s="26">
        <v>68</v>
      </c>
      <c r="AN480" s="27">
        <f>IF(COUNT(DV480,ES480,FJ480,GK480,HH480)&gt;0,AVERAGE(DV480,ES480,FJ480,GK480,HH480),"")</f>
        <v>5.5555555555555552E-2</v>
      </c>
      <c r="AO480" s="28">
        <f>IF((E480&lt;&gt;""),COUNTA(AP480:BW480)+COUNTIF(T480,"No"),"")</f>
        <v>1</v>
      </c>
      <c r="BT480" s="20" t="s">
        <v>3159</v>
      </c>
      <c r="CT480" s="35" t="s">
        <v>323</v>
      </c>
      <c r="DW480" s="35">
        <v>45068</v>
      </c>
      <c r="DX480" s="35">
        <v>45075</v>
      </c>
      <c r="DY480" s="20" t="s">
        <v>237</v>
      </c>
      <c r="DZ480" s="35">
        <v>45076</v>
      </c>
      <c r="EA480" s="35" t="s">
        <v>232</v>
      </c>
      <c r="EB480" s="40">
        <v>45100</v>
      </c>
      <c r="EC480" s="35">
        <v>45290</v>
      </c>
      <c r="ED480" s="20" t="s">
        <v>248</v>
      </c>
      <c r="EE480" s="20" t="s">
        <v>247</v>
      </c>
      <c r="EF480" s="20">
        <v>0</v>
      </c>
      <c r="EG480" s="20">
        <v>0</v>
      </c>
      <c r="EH480" s="20">
        <v>0</v>
      </c>
      <c r="EI480" s="20">
        <v>0</v>
      </c>
      <c r="EJ480" s="20">
        <v>0</v>
      </c>
      <c r="EK480" s="20">
        <v>0</v>
      </c>
      <c r="EL480" s="20">
        <v>0</v>
      </c>
      <c r="EM480" s="20">
        <v>0</v>
      </c>
      <c r="EN480" s="20">
        <v>0</v>
      </c>
      <c r="EO480" s="20">
        <v>0</v>
      </c>
      <c r="EP480" s="20">
        <v>0</v>
      </c>
      <c r="EQ480" s="20">
        <v>0</v>
      </c>
      <c r="ER480" s="20">
        <v>0</v>
      </c>
      <c r="ES480" s="34">
        <v>0</v>
      </c>
      <c r="ET480" s="35">
        <v>45628</v>
      </c>
      <c r="EU480" s="20" t="s">
        <v>248</v>
      </c>
      <c r="EV480" s="20" t="s">
        <v>234</v>
      </c>
      <c r="EW480" s="20">
        <v>63</v>
      </c>
      <c r="EX480" s="20">
        <v>1</v>
      </c>
      <c r="EY480" s="20">
        <v>1</v>
      </c>
      <c r="EZ480" s="20">
        <v>6</v>
      </c>
      <c r="FA480" s="20">
        <v>0</v>
      </c>
      <c r="FB480" s="20">
        <v>0</v>
      </c>
      <c r="FC480" s="20">
        <v>0</v>
      </c>
      <c r="FD480" s="20">
        <v>0</v>
      </c>
      <c r="FE480" s="20">
        <v>0</v>
      </c>
      <c r="FF480" s="20">
        <v>0</v>
      </c>
      <c r="FG480" s="20">
        <v>0</v>
      </c>
      <c r="FH480" s="20">
        <v>0</v>
      </c>
      <c r="FI480" s="20">
        <v>1</v>
      </c>
      <c r="FJ480" s="34">
        <f>IF(EZ480&lt;&gt;"",((FA480*0.125)+((FB480+FC480+FD480+FE480+FF480)*0.25)+((FG480+FH480+FI480)*1))/EZ480,"")</f>
        <v>0.16666666666666666</v>
      </c>
      <c r="FK480" s="39">
        <v>36.137742000000003</v>
      </c>
      <c r="FL480" s="39">
        <v>-81.158399000000003</v>
      </c>
      <c r="FM480" s="39">
        <v>35.77591657617787</v>
      </c>
      <c r="FN480" s="39">
        <v>36.499567423822135</v>
      </c>
      <c r="FO480" s="39">
        <v>-81.606423654036817</v>
      </c>
      <c r="FP480" s="39">
        <v>-80.710374345963189</v>
      </c>
      <c r="FQ480" s="39">
        <v>35.414091152355738</v>
      </c>
      <c r="FR480" s="39">
        <v>36.861392847644268</v>
      </c>
      <c r="FS480" s="39">
        <v>-82.054448308073617</v>
      </c>
      <c r="FT480" s="39">
        <v>-80.262349691926389</v>
      </c>
      <c r="FU480" s="35">
        <v>45924</v>
      </c>
      <c r="FV480" s="20" t="s">
        <v>248</v>
      </c>
      <c r="FW480" s="20" t="s">
        <v>295</v>
      </c>
      <c r="FX480" s="20">
        <v>46</v>
      </c>
      <c r="FY480" s="20">
        <v>1</v>
      </c>
      <c r="FZ480" s="20">
        <v>1</v>
      </c>
      <c r="GA480" s="20">
        <v>7</v>
      </c>
      <c r="GB480" s="20">
        <v>0</v>
      </c>
      <c r="GC480" s="20">
        <v>0</v>
      </c>
      <c r="GD480" s="20">
        <v>0</v>
      </c>
      <c r="GE480" s="20">
        <v>0</v>
      </c>
      <c r="GF480" s="20">
        <v>0</v>
      </c>
      <c r="GG480" s="20">
        <v>0</v>
      </c>
      <c r="GH480" s="20">
        <v>0</v>
      </c>
      <c r="GI480" s="20">
        <v>0</v>
      </c>
      <c r="GJ480" s="20">
        <v>0</v>
      </c>
      <c r="GK480" s="34">
        <f>IF(GA480&lt;&gt;"",((GB480*0.125)+((GC480+GD480+GE480+GF480+GG480)*0.25)+((GH480+GI480+GJ480)*1))/GA480,"")</f>
        <v>0</v>
      </c>
      <c r="GP480" s="20" t="s">
        <v>232</v>
      </c>
      <c r="HH480" s="34" t="str">
        <f>IF(GX480&lt;&gt;"",((GY480*0.125)+((GZ480+HA480+HB480+HC480+HD480)*0.25)+((HE480+HF480+HG480)*1))/GX480,"")</f>
        <v/>
      </c>
    </row>
    <row r="481" spans="1:216" ht="15" customHeight="1" x14ac:dyDescent="0.35">
      <c r="A481" s="11" t="s">
        <v>3160</v>
      </c>
      <c r="B481" s="12" t="s">
        <v>3161</v>
      </c>
      <c r="C481" s="13">
        <v>44119</v>
      </c>
      <c r="D481" s="13">
        <v>45807</v>
      </c>
      <c r="E481" s="67" t="s">
        <v>214</v>
      </c>
      <c r="F481" s="19" t="s">
        <v>3162</v>
      </c>
      <c r="G481" s="19" t="s">
        <v>3163</v>
      </c>
      <c r="H481" s="11" t="s">
        <v>3034</v>
      </c>
      <c r="I481" s="42">
        <v>27560</v>
      </c>
      <c r="J481" s="17">
        <v>38959</v>
      </c>
      <c r="K481" s="18">
        <f ca="1">IF(A481&lt;&gt;"",RANDBETWEEN(1,2000)," ")</f>
        <v>539</v>
      </c>
      <c r="L481" s="17" cm="1">
        <f t="array" ref="L481">IF(A481&lt;&gt;"",SUMPRODUCT(($E$2:$E$1303="Active") * (FK481 &gt;= $FM$2:$FM$1303) * (FK481 &lt;= $FN$2:$FN$1303) * (FL481 &gt;= $FO$2:$FO$1303) * (FL481 &lt;= $FP$2:$FP$1303)),"")</f>
        <v>3</v>
      </c>
      <c r="M481" s="17" cm="1">
        <f t="array" ref="M481">IF(A481&lt;&gt;"",SUMPRODUCT(($E$2:$E$1303="Active") * (FK481 &gt;= $FQ$2:$FQ$1303) * (FK481 &lt;= $FR$2:$FR$1303) * (FL481 &gt;= $FS$2:$FS$1303) * (FL481 &lt;= $FT$2:$FT$1303)),"")</f>
        <v>5</v>
      </c>
      <c r="N481" s="11" t="s">
        <v>287</v>
      </c>
      <c r="O481" s="14" t="s">
        <v>219</v>
      </c>
      <c r="P481" s="19" t="s">
        <v>519</v>
      </c>
      <c r="Q481" s="14" t="s">
        <v>520</v>
      </c>
      <c r="R481" t="s">
        <v>521</v>
      </c>
      <c r="S481" s="11" t="s">
        <v>223</v>
      </c>
      <c r="T481" s="20" t="s">
        <v>224</v>
      </c>
      <c r="U481" s="21"/>
      <c r="V481" s="22"/>
      <c r="W481" s="22"/>
      <c r="X481" s="22"/>
      <c r="Y481" s="22"/>
      <c r="Z481" s="22"/>
      <c r="AA481" s="48" t="s">
        <v>394</v>
      </c>
      <c r="AB481" s="43">
        <v>46007.625</v>
      </c>
      <c r="AC481" s="24">
        <v>46023</v>
      </c>
      <c r="AD481" s="25">
        <v>25</v>
      </c>
      <c r="AE481" s="25">
        <v>39</v>
      </c>
      <c r="AF481" s="26">
        <v>0</v>
      </c>
      <c r="AG481" s="20">
        <v>0</v>
      </c>
      <c r="AH481" s="22">
        <v>129</v>
      </c>
      <c r="AI481" s="26">
        <v>134</v>
      </c>
      <c r="AN481" s="27">
        <f>IF(COUNT(DV481,ES481,FJ481,GK481,HH481)&gt;0,AVERAGE(DV481,ES481,FJ481,GK481,HH481),"")</f>
        <v>6.6666666666666666E-2</v>
      </c>
      <c r="AO481" s="28">
        <f>IF((E481&lt;&gt;""),COUNTA(AP481:BW481)+COUNTIF(T481,"No"),"")</f>
        <v>0</v>
      </c>
      <c r="CN481" s="34" t="str">
        <f>IF(CJ481&gt;0,((CK481*0.125)+(CL481*0.25)+(CM481*1))/CJ481,"")</f>
        <v/>
      </c>
      <c r="CO481" s="35">
        <v>44628</v>
      </c>
      <c r="CR481" s="20"/>
      <c r="CS481" s="20" t="s">
        <v>232</v>
      </c>
      <c r="CT481" s="35">
        <v>44645</v>
      </c>
      <c r="CU481" s="35">
        <v>44319</v>
      </c>
      <c r="CV481" s="11" t="s">
        <v>226</v>
      </c>
      <c r="CW481" s="11" t="s">
        <v>293</v>
      </c>
      <c r="CX481" s="11" t="s">
        <v>247</v>
      </c>
      <c r="CY481" s="20">
        <v>25</v>
      </c>
      <c r="CZ481" s="36">
        <v>3</v>
      </c>
      <c r="DA481" s="36">
        <v>3</v>
      </c>
      <c r="DB481" s="36">
        <v>8</v>
      </c>
      <c r="DC481" s="36">
        <v>0</v>
      </c>
      <c r="DD481" s="36">
        <v>0</v>
      </c>
      <c r="DE481" s="36">
        <v>0</v>
      </c>
      <c r="DF481" s="36">
        <v>0</v>
      </c>
      <c r="DG481" s="36">
        <v>1</v>
      </c>
      <c r="DH481" s="37">
        <f>IF(DB481&gt;0,((DC481*0.125)+(DD481*0.25)+(DE481*0.25)+(DF481*1)+(DG481*1))/DB481,"")</f>
        <v>0.125</v>
      </c>
      <c r="DI481" s="35">
        <v>44592</v>
      </c>
      <c r="DJ481" s="20" t="s">
        <v>228</v>
      </c>
      <c r="DK481" s="20" t="s">
        <v>294</v>
      </c>
      <c r="DL481" s="20" t="s">
        <v>247</v>
      </c>
      <c r="DM481" s="20">
        <v>5</v>
      </c>
      <c r="DN481" s="20">
        <v>1</v>
      </c>
      <c r="DO481" s="20">
        <v>1</v>
      </c>
      <c r="DP481" s="20">
        <v>5</v>
      </c>
      <c r="DQ481" s="20">
        <v>0</v>
      </c>
      <c r="DR481" s="20">
        <v>0</v>
      </c>
      <c r="DS481" s="20">
        <v>0</v>
      </c>
      <c r="DT481" s="20">
        <v>0</v>
      </c>
      <c r="DU481" s="20">
        <v>0</v>
      </c>
      <c r="DV481" s="37" cm="1">
        <f t="array" ref="DV481">IF(AND(DI481:DP481&lt;&gt;""),((DQ481*0.125)+(DR481*0.25)+(DS481*0.25)+(DT481*1)+(DU481*1))/DP481,"")</f>
        <v>0</v>
      </c>
      <c r="EA481" s="35" t="s">
        <v>232</v>
      </c>
      <c r="EB481" s="38"/>
      <c r="EJ481" s="20"/>
      <c r="EK481" s="20"/>
      <c r="EL481" s="20"/>
      <c r="EM481" s="20"/>
      <c r="EN481" s="20"/>
      <c r="EO481" s="20"/>
      <c r="EP481" s="20"/>
      <c r="EQ481" s="20"/>
      <c r="ER481" s="20"/>
      <c r="ES481" s="34" t="str">
        <f>IF(EI481&lt;&gt;"",((EJ481*0.125)+((EK481+EL481+EM481+EN481+EO481)*0.25)+((EP481+EQ481+ER481)*1))/EI481,"")</f>
        <v/>
      </c>
      <c r="ET481" s="35">
        <v>45636</v>
      </c>
      <c r="EU481" s="20" t="s">
        <v>248</v>
      </c>
      <c r="EV481" s="20" t="s">
        <v>234</v>
      </c>
      <c r="EW481" s="20">
        <v>67</v>
      </c>
      <c r="EX481" s="20">
        <v>1</v>
      </c>
      <c r="EY481" s="20">
        <v>1</v>
      </c>
      <c r="EZ481" s="20">
        <v>5</v>
      </c>
      <c r="FA481" s="20">
        <v>0</v>
      </c>
      <c r="FB481" s="20">
        <v>0</v>
      </c>
      <c r="FC481" s="20">
        <v>0</v>
      </c>
      <c r="FD481" s="20">
        <v>0</v>
      </c>
      <c r="FE481" s="20">
        <v>0</v>
      </c>
      <c r="FF481" s="20">
        <v>0</v>
      </c>
      <c r="FG481" s="20">
        <v>0</v>
      </c>
      <c r="FH481" s="20">
        <v>0</v>
      </c>
      <c r="FI481" s="20">
        <v>0</v>
      </c>
      <c r="FJ481" s="34">
        <f>IF(EZ481&lt;&gt;"",((FA481*0.125)+((FB481+FC481+FD481+FE481+FF481)*0.25)+((FG481+FH481+FI481)*1))/EZ481,"")</f>
        <v>0</v>
      </c>
      <c r="FK481" s="39">
        <v>35.861991000000003</v>
      </c>
      <c r="FL481" s="39">
        <v>-78.818149000000005</v>
      </c>
      <c r="FM481" s="39">
        <v>35.500165576177871</v>
      </c>
      <c r="FN481" s="39">
        <v>36.223816423822136</v>
      </c>
      <c r="FO481" s="39">
        <v>-79.264609795377112</v>
      </c>
      <c r="FP481" s="39">
        <v>-78.371688204622899</v>
      </c>
      <c r="FQ481" s="39">
        <v>35.138340152355738</v>
      </c>
      <c r="FR481" s="39">
        <v>36.585641847644268</v>
      </c>
      <c r="FS481" s="39">
        <v>-79.711070590754218</v>
      </c>
      <c r="FT481" s="39">
        <v>-77.925227409245792</v>
      </c>
      <c r="FU481" s="35">
        <v>45803</v>
      </c>
      <c r="FV481" s="20" t="s">
        <v>248</v>
      </c>
      <c r="FW481" s="20" t="s">
        <v>258</v>
      </c>
      <c r="FX481" s="20">
        <v>67</v>
      </c>
      <c r="FY481" s="20">
        <v>2</v>
      </c>
      <c r="FZ481" s="20">
        <v>2</v>
      </c>
      <c r="GA481" s="20">
        <v>5</v>
      </c>
      <c r="GB481" s="20">
        <v>0</v>
      </c>
      <c r="GC481" s="20">
        <v>0</v>
      </c>
      <c r="GD481" s="20">
        <v>0</v>
      </c>
      <c r="GE481" s="20">
        <v>0</v>
      </c>
      <c r="GF481" s="20">
        <v>0</v>
      </c>
      <c r="GG481" s="20">
        <v>0</v>
      </c>
      <c r="GH481" s="20">
        <v>0</v>
      </c>
      <c r="GI481" s="20">
        <v>1</v>
      </c>
      <c r="GJ481" s="20">
        <v>0</v>
      </c>
      <c r="GK481" s="34">
        <f>IF(GA481&lt;&gt;"",((GB481*0.125)+((GC481+GD481+GE481+GF481+GG481)*0.25)+((GH481+GI481+GJ481)*1))/GA481,"")</f>
        <v>0.2</v>
      </c>
      <c r="GL481" s="40">
        <v>45763</v>
      </c>
      <c r="GM481" s="40">
        <v>45799</v>
      </c>
      <c r="GN481" s="11" t="s">
        <v>237</v>
      </c>
      <c r="GO481" s="40">
        <v>45799</v>
      </c>
      <c r="GP481" s="20" t="s">
        <v>232</v>
      </c>
      <c r="GQ481" s="35">
        <v>45800</v>
      </c>
      <c r="HH481" s="34" t="str">
        <f>IF(GX481&lt;&gt;"",((GY481*0.125)+((GZ481+HA481+HB481+HC481+HD481)*0.25)+((HE481+HF481+HG481)*1))/GX481,"")</f>
        <v/>
      </c>
    </row>
    <row r="482" spans="1:216" ht="15" customHeight="1" x14ac:dyDescent="0.35">
      <c r="A482" s="11" t="s">
        <v>3164</v>
      </c>
      <c r="B482" s="12" t="s">
        <v>3165</v>
      </c>
      <c r="C482" s="13">
        <v>43829</v>
      </c>
      <c r="D482" s="13"/>
      <c r="E482" s="14" t="s">
        <v>214</v>
      </c>
      <c r="F482" s="15" t="s">
        <v>3166</v>
      </c>
      <c r="G482" s="15" t="s">
        <v>3167</v>
      </c>
      <c r="H482" s="14" t="s">
        <v>1658</v>
      </c>
      <c r="I482" s="16">
        <v>58501</v>
      </c>
      <c r="J482" s="17">
        <v>28388</v>
      </c>
      <c r="K482" s="18">
        <f ca="1">IF(A482&lt;&gt;"",RANDBETWEEN(1,2000)," ")</f>
        <v>579</v>
      </c>
      <c r="L482" s="17" cm="1">
        <f t="array" ref="L482">IF(A482&lt;&gt;"",SUMPRODUCT(($E$2:$E$1303="Active") * (FK482 &gt;= $FM$2:$FM$1303) * (FK482 &lt;= $FN$2:$FN$1303) * (FL482 &gt;= $FO$2:$FO$1303) * (FL482 &lt;= $FP$2:$FP$1303)),"")</f>
        <v>1</v>
      </c>
      <c r="M482" s="17" cm="1">
        <f t="array" ref="M482">IF(A482&lt;&gt;"",SUMPRODUCT(($E$2:$E$1303="Active") * (FK482 &gt;= $FQ$2:$FQ$1303) * (FK482 &lt;= $FR$2:$FR$1303) * (FL482 &gt;= $FS$2:$FS$1303) * (FL482 &lt;= $FT$2:$FT$1303)),"")</f>
        <v>1</v>
      </c>
      <c r="N482" s="14" t="s">
        <v>218</v>
      </c>
      <c r="O482" s="14" t="s">
        <v>316</v>
      </c>
      <c r="P482" s="15" t="s">
        <v>1674</v>
      </c>
      <c r="Q482" s="14" t="s">
        <v>1675</v>
      </c>
      <c r="R482" s="15" t="s">
        <v>1676</v>
      </c>
      <c r="S482" s="14" t="s">
        <v>223</v>
      </c>
      <c r="T482" s="20" t="s">
        <v>224</v>
      </c>
      <c r="U482" s="21"/>
      <c r="V482" s="22"/>
      <c r="W482" s="22"/>
      <c r="X482" s="22"/>
      <c r="Y482" s="22"/>
      <c r="Z482" s="22"/>
      <c r="AA482" s="48">
        <v>2025</v>
      </c>
      <c r="AB482" s="43">
        <v>46014.375</v>
      </c>
      <c r="AC482" s="24">
        <v>46023</v>
      </c>
      <c r="AD482" s="25">
        <v>63</v>
      </c>
      <c r="AE482" s="25">
        <v>77</v>
      </c>
      <c r="AF482" s="26">
        <v>90</v>
      </c>
      <c r="AG482" s="20">
        <v>116</v>
      </c>
      <c r="AH482" s="22">
        <v>132</v>
      </c>
      <c r="AI482" s="26">
        <v>118</v>
      </c>
      <c r="AN482" s="27">
        <f>IF(COUNT(DV482,ES482,FJ482,GK482,HH482)&gt;0,AVERAGE(DV482,ES482,FJ482,GK482,HH482),"")</f>
        <v>0.15750000000000003</v>
      </c>
      <c r="AO482" s="28">
        <f>IF((E482&lt;&gt;""),COUNTA(AP482:BW482)+COUNTIF(T482,"No"),"")</f>
        <v>0</v>
      </c>
      <c r="AP482" s="29"/>
      <c r="AQ482" s="29"/>
      <c r="AR482" s="29"/>
      <c r="AS482" s="29"/>
      <c r="AT482" s="29"/>
      <c r="AU482" s="29"/>
      <c r="AV482" s="29"/>
      <c r="AW482" s="29"/>
      <c r="AX482" s="29"/>
      <c r="AY482" s="29"/>
      <c r="AZ482" s="29"/>
      <c r="BA482" s="29"/>
      <c r="BB482" s="29"/>
      <c r="BC482" s="29"/>
      <c r="BD482" s="29"/>
      <c r="BE482" s="29"/>
      <c r="BF482" s="29"/>
      <c r="BG482" s="29"/>
      <c r="BH482" s="29"/>
      <c r="BI482" s="29"/>
      <c r="BJ482" s="29"/>
      <c r="BK482" s="29"/>
      <c r="BL482" s="29"/>
      <c r="BM482" s="29"/>
      <c r="BN482" s="29"/>
      <c r="BO482" s="29"/>
      <c r="BP482" s="29"/>
      <c r="BQ482" s="29"/>
      <c r="BR482" s="29"/>
      <c r="BS482" s="29"/>
      <c r="BT482" s="29"/>
      <c r="BU482" s="29"/>
      <c r="BV482" s="29"/>
      <c r="BW482" s="29"/>
      <c r="BX482" s="30">
        <v>44173</v>
      </c>
      <c r="BY482" s="30">
        <v>44173</v>
      </c>
      <c r="BZ482" s="14" t="s">
        <v>248</v>
      </c>
      <c r="CA482" s="30">
        <v>44174</v>
      </c>
      <c r="CB482" s="14" t="s">
        <v>316</v>
      </c>
      <c r="CC482" s="31">
        <v>44182</v>
      </c>
      <c r="CD482" s="32" t="s">
        <v>228</v>
      </c>
      <c r="CE482" s="33" t="s">
        <v>320</v>
      </c>
      <c r="CF482" s="33" t="s">
        <v>321</v>
      </c>
      <c r="CG482" s="29">
        <v>100</v>
      </c>
      <c r="CH482" s="29">
        <v>2</v>
      </c>
      <c r="CI482" s="29">
        <v>2</v>
      </c>
      <c r="CJ482" s="29">
        <v>10</v>
      </c>
      <c r="CK482" s="29">
        <v>1</v>
      </c>
      <c r="CL482" s="29">
        <v>1</v>
      </c>
      <c r="CM482" s="29">
        <v>4</v>
      </c>
      <c r="CN482" s="34">
        <f>IF(CJ482&gt;0,((CK482*0.125)+(CL482*0.25)+(CM482*1))/CJ482,"")</f>
        <v>0.4375</v>
      </c>
      <c r="CO482" s="35">
        <v>44313</v>
      </c>
      <c r="CP482" s="35">
        <v>44316</v>
      </c>
      <c r="CQ482" s="20" t="s">
        <v>322</v>
      </c>
      <c r="CR482" s="35">
        <v>44316</v>
      </c>
      <c r="CS482" s="20" t="s">
        <v>316</v>
      </c>
      <c r="CT482" s="35" t="s">
        <v>323</v>
      </c>
      <c r="CU482" s="35">
        <v>44532</v>
      </c>
      <c r="CV482" s="11" t="s">
        <v>248</v>
      </c>
      <c r="CW482" s="20" t="s">
        <v>324</v>
      </c>
      <c r="CX482" s="11" t="s">
        <v>325</v>
      </c>
      <c r="CY482" s="20">
        <v>35</v>
      </c>
      <c r="CZ482" s="36">
        <v>2</v>
      </c>
      <c r="DA482" s="36">
        <v>2</v>
      </c>
      <c r="DB482" s="36">
        <v>7</v>
      </c>
      <c r="DC482" s="36">
        <v>0</v>
      </c>
      <c r="DD482" s="36">
        <v>0</v>
      </c>
      <c r="DE482" s="36">
        <v>0</v>
      </c>
      <c r="DF482" s="36">
        <v>0</v>
      </c>
      <c r="DG482" s="36">
        <v>0</v>
      </c>
      <c r="DH482" s="37">
        <f>IF(DB482&lt;&gt;"",((DC482*0.125)+(DD482*0.25)+(DE482*0.25)+(DF482*1)+(DG482*1))/DB482,"")</f>
        <v>0</v>
      </c>
      <c r="DI482" s="35">
        <v>44826</v>
      </c>
      <c r="DJ482" s="20" t="s">
        <v>248</v>
      </c>
      <c r="DK482" s="20" t="s">
        <v>235</v>
      </c>
      <c r="DL482" s="20" t="s">
        <v>234</v>
      </c>
      <c r="DM482" s="20">
        <v>46</v>
      </c>
      <c r="DN482" s="20">
        <v>1</v>
      </c>
      <c r="DO482" s="20">
        <v>1</v>
      </c>
      <c r="DP482" s="20">
        <v>5</v>
      </c>
      <c r="DQ482" s="20">
        <v>0</v>
      </c>
      <c r="DR482" s="20">
        <v>0</v>
      </c>
      <c r="DS482" s="20">
        <v>0</v>
      </c>
      <c r="DT482" s="20">
        <v>0</v>
      </c>
      <c r="DU482" s="20">
        <v>0</v>
      </c>
      <c r="DV482" s="37" cm="1">
        <f t="array" ref="DV482">IF(AND(DI482:DP482&lt;&gt;""),((DQ482*0.125)+(DR482*0.25)+(DS482*0.25)+(DT482*1)+(DU482*1))/DP482,"")</f>
        <v>0</v>
      </c>
      <c r="DW482" s="35">
        <v>45469</v>
      </c>
      <c r="DX482" s="35">
        <v>45559</v>
      </c>
      <c r="DY482" s="20" t="s">
        <v>322</v>
      </c>
      <c r="DZ482" s="35">
        <v>45614</v>
      </c>
      <c r="EA482" s="35" t="s">
        <v>316</v>
      </c>
      <c r="EB482" s="38" t="s">
        <v>323</v>
      </c>
      <c r="EC482" s="35">
        <v>45181</v>
      </c>
      <c r="ED482" s="20" t="s">
        <v>248</v>
      </c>
      <c r="EE482" s="20" t="s">
        <v>247</v>
      </c>
      <c r="EF482" s="20">
        <v>39</v>
      </c>
      <c r="EG482" s="20">
        <v>1</v>
      </c>
      <c r="EH482" s="20">
        <v>1</v>
      </c>
      <c r="EI482" s="20">
        <v>5</v>
      </c>
      <c r="EJ482" s="20">
        <v>0</v>
      </c>
      <c r="EK482" s="20">
        <v>0</v>
      </c>
      <c r="EL482" s="20">
        <v>0</v>
      </c>
      <c r="EM482" s="20">
        <v>0</v>
      </c>
      <c r="EN482" s="20">
        <v>0</v>
      </c>
      <c r="EO482" s="20">
        <v>0</v>
      </c>
      <c r="EP482" s="20">
        <v>2</v>
      </c>
      <c r="EQ482" s="20">
        <v>0</v>
      </c>
      <c r="ER482" s="20">
        <v>0</v>
      </c>
      <c r="ES482" s="46">
        <f>IF(EI482&lt;&gt;"",((EJ482*0.125)+((EK482+EL482+EM482+EN482+EO482)*0.25)+((EP482+EQ482+ER482)*1))/EI482,"")</f>
        <v>0.4</v>
      </c>
      <c r="ET482" s="35">
        <v>45337</v>
      </c>
      <c r="EU482" s="20" t="s">
        <v>248</v>
      </c>
      <c r="EV482" s="20" t="s">
        <v>247</v>
      </c>
      <c r="EW482" s="20">
        <v>51</v>
      </c>
      <c r="EX482" s="20">
        <v>2</v>
      </c>
      <c r="EY482" s="20">
        <v>2</v>
      </c>
      <c r="EZ482" s="28">
        <v>5</v>
      </c>
      <c r="FA482" s="20">
        <v>0</v>
      </c>
      <c r="FB482" s="20">
        <v>0</v>
      </c>
      <c r="FC482" s="20">
        <v>0</v>
      </c>
      <c r="FD482" s="20">
        <v>0</v>
      </c>
      <c r="FE482" s="20">
        <v>0</v>
      </c>
      <c r="FF482" s="20">
        <v>0</v>
      </c>
      <c r="FG482" s="20">
        <v>1</v>
      </c>
      <c r="FH482" s="20">
        <v>0</v>
      </c>
      <c r="FI482" s="20">
        <v>0</v>
      </c>
      <c r="FJ482" s="34">
        <f>IF(EZ482&lt;&gt;"",((FA482*0.125)+((FB482+FC482+FD482+FE482+FF482)*0.25)+((FG482+FH482+FI482)*1))/EZ482,"")</f>
        <v>0.2</v>
      </c>
      <c r="FK482" s="39">
        <v>46.822463999999997</v>
      </c>
      <c r="FL482" s="39">
        <v>-100.718953</v>
      </c>
      <c r="FM482" s="39">
        <v>46.460638576177864</v>
      </c>
      <c r="FN482" s="39">
        <v>47.184289423822129</v>
      </c>
      <c r="FO482" s="39">
        <v>-101.24773557524932</v>
      </c>
      <c r="FP482" s="39">
        <v>-100.19017042475068</v>
      </c>
      <c r="FQ482" s="39">
        <v>46.098813152355731</v>
      </c>
      <c r="FR482" s="39">
        <v>47.546114847644262</v>
      </c>
      <c r="FS482" s="39">
        <v>-101.77651815049865</v>
      </c>
      <c r="FT482" s="39">
        <v>-99.661387849501352</v>
      </c>
      <c r="FU482" s="35">
        <v>45784</v>
      </c>
      <c r="FV482" s="20" t="s">
        <v>248</v>
      </c>
      <c r="FW482" s="20" t="s">
        <v>258</v>
      </c>
      <c r="FX482" s="20">
        <v>70</v>
      </c>
      <c r="FY482" s="20">
        <v>2</v>
      </c>
      <c r="FZ482" s="20">
        <v>2</v>
      </c>
      <c r="GA482" s="20">
        <v>16</v>
      </c>
      <c r="GB482" s="20">
        <v>0</v>
      </c>
      <c r="GC482" s="20">
        <v>0</v>
      </c>
      <c r="GD482" s="20">
        <v>0</v>
      </c>
      <c r="GE482" s="20">
        <v>0</v>
      </c>
      <c r="GF482" s="20">
        <v>0</v>
      </c>
      <c r="GG482" s="20">
        <v>0</v>
      </c>
      <c r="GH482" s="20">
        <v>1</v>
      </c>
      <c r="GI482" s="20">
        <v>1</v>
      </c>
      <c r="GJ482" s="20">
        <v>1</v>
      </c>
      <c r="GK482" s="34">
        <f>IF(GA482&lt;&gt;"",((GB482*0.125)+((GC482+GD482+GE482+GF482+GG482)*0.25)+((GH482+GI482+GJ482)*1))/GA482,"")</f>
        <v>0.1875</v>
      </c>
      <c r="GL482" s="40">
        <v>45740</v>
      </c>
      <c r="GM482" s="40">
        <v>45747</v>
      </c>
      <c r="GN482" s="40" t="s">
        <v>237</v>
      </c>
      <c r="GO482" s="40">
        <v>45747</v>
      </c>
      <c r="GP482" s="20" t="s">
        <v>316</v>
      </c>
      <c r="GQ482" s="35" t="s">
        <v>323</v>
      </c>
      <c r="GR482" s="35">
        <v>46090</v>
      </c>
      <c r="GS482" s="20" t="s">
        <v>248</v>
      </c>
      <c r="GT482" s="20" t="s">
        <v>247</v>
      </c>
      <c r="GU482" s="20">
        <v>60</v>
      </c>
      <c r="GV482" s="20">
        <v>3</v>
      </c>
      <c r="GW482" s="20">
        <v>3</v>
      </c>
      <c r="GX482" s="20">
        <v>5</v>
      </c>
      <c r="GY482" s="20">
        <v>0</v>
      </c>
      <c r="GZ482" s="20">
        <v>0</v>
      </c>
      <c r="HA482" s="20">
        <v>0</v>
      </c>
      <c r="HB482" s="20">
        <v>0</v>
      </c>
      <c r="HC482" s="20">
        <v>0</v>
      </c>
      <c r="HD482" s="20">
        <v>0</v>
      </c>
      <c r="HE482" s="20">
        <v>0</v>
      </c>
      <c r="HF482" s="20">
        <v>0</v>
      </c>
      <c r="HG482" s="20">
        <v>0</v>
      </c>
      <c r="HH482" s="34">
        <f>IF(GX482&lt;&gt;"",((GY482*0.125)+((GZ482+HA482+HB482+HC482+HD482)*0.25)+((HE482+HF482+HG482)*1))/GX482,"")</f>
        <v>0</v>
      </c>
    </row>
    <row r="483" spans="1:216" ht="15" customHeight="1" x14ac:dyDescent="0.35">
      <c r="A483" s="11" t="s">
        <v>3168</v>
      </c>
      <c r="B483" s="12" t="s">
        <v>3169</v>
      </c>
      <c r="C483" s="13">
        <v>43009</v>
      </c>
      <c r="D483" s="13"/>
      <c r="E483" s="14" t="s">
        <v>214</v>
      </c>
      <c r="F483" s="15" t="s">
        <v>3170</v>
      </c>
      <c r="G483" s="15" t="s">
        <v>3171</v>
      </c>
      <c r="H483" s="14" t="s">
        <v>1658</v>
      </c>
      <c r="I483" s="16">
        <v>58703</v>
      </c>
      <c r="J483" s="17">
        <v>23341</v>
      </c>
      <c r="K483" s="18">
        <f ca="1">IF(A483&lt;&gt;"",RANDBETWEEN(1,2000)," ")</f>
        <v>881</v>
      </c>
      <c r="L483" s="17" cm="1">
        <f t="array" ref="L483">IF(A483&lt;&gt;"",SUMPRODUCT(($E$2:$E$1303="Active") * (FK483 &gt;= $FM$2:$FM$1303) * (FK483 &lt;= $FN$2:$FN$1303) * (FL483 &gt;= $FO$2:$FO$1303) * (FL483 &lt;= $FP$2:$FP$1303)),"")</f>
        <v>1</v>
      </c>
      <c r="M483" s="17" cm="1">
        <f t="array" ref="M483">IF(A483&lt;&gt;"",SUMPRODUCT(($E$2:$E$1303="Active") * (FK483 &gt;= $FQ$2:$FQ$1303) * (FK483 &lt;= $FR$2:$FR$1303) * (FL483 &gt;= $FS$2:$FS$1303) * (FL483 &lt;= $FT$2:$FT$1303)),"")</f>
        <v>1</v>
      </c>
      <c r="N483" s="14" t="s">
        <v>287</v>
      </c>
      <c r="O483" s="14" t="s">
        <v>219</v>
      </c>
      <c r="P483" s="15" t="s">
        <v>3172</v>
      </c>
      <c r="Q483" s="14" t="s">
        <v>3173</v>
      </c>
      <c r="R483" s="15" t="s">
        <v>3174</v>
      </c>
      <c r="S483" s="14" t="s">
        <v>224</v>
      </c>
      <c r="T483" s="20" t="s">
        <v>224</v>
      </c>
      <c r="U483" s="21"/>
      <c r="V483" s="22"/>
      <c r="W483" s="22"/>
      <c r="X483" s="22"/>
      <c r="Y483" s="22"/>
      <c r="Z483" s="22"/>
      <c r="AB483" s="43">
        <v>46007.583333333336</v>
      </c>
      <c r="AC483" s="63">
        <v>45931</v>
      </c>
      <c r="AD483" s="25">
        <v>180</v>
      </c>
      <c r="AE483" s="25">
        <v>118</v>
      </c>
      <c r="AF483" s="26">
        <v>119</v>
      </c>
      <c r="AG483" s="20">
        <v>91</v>
      </c>
      <c r="AH483" s="22">
        <v>85</v>
      </c>
      <c r="AI483" s="26">
        <v>108</v>
      </c>
      <c r="AN483" s="27">
        <f>IF(COUNT(DV483,ES483,FJ483,GK483,HH483)&gt;0,AVERAGE(DV483,ES483,FJ483,GK483,HH483),"")</f>
        <v>5.0000000000000001E-3</v>
      </c>
      <c r="AO483" s="28">
        <f>IF((E483&lt;&gt;""),COUNTA(AP483:BW483)+COUNTIF(T483,"No"),"")</f>
        <v>0</v>
      </c>
      <c r="AP483" s="29"/>
      <c r="AQ483" s="29"/>
      <c r="AR483" s="29"/>
      <c r="AS483" s="29"/>
      <c r="AT483" s="29"/>
      <c r="AU483" s="29"/>
      <c r="AV483" s="29"/>
      <c r="AW483" s="29"/>
      <c r="AX483" s="29"/>
      <c r="AY483" s="29"/>
      <c r="AZ483" s="29"/>
      <c r="BA483" s="29"/>
      <c r="BB483" s="29"/>
      <c r="BC483" s="29"/>
      <c r="BD483" s="29"/>
      <c r="BE483" s="29"/>
      <c r="BF483" s="29"/>
      <c r="BG483" s="29"/>
      <c r="BH483" s="29"/>
      <c r="BI483" s="29"/>
      <c r="BJ483" s="29"/>
      <c r="BK483" s="29"/>
      <c r="BL483" s="29"/>
      <c r="BM483" s="29"/>
      <c r="BN483" s="29"/>
      <c r="BO483" s="29"/>
      <c r="BP483" s="29"/>
      <c r="BQ483" s="29"/>
      <c r="BR483" s="29"/>
      <c r="BS483" s="29"/>
      <c r="BT483" s="29"/>
      <c r="BU483" s="29"/>
      <c r="BV483" s="29"/>
      <c r="BW483" s="29"/>
      <c r="BX483" s="30">
        <v>44048</v>
      </c>
      <c r="BY483" s="30">
        <v>44061</v>
      </c>
      <c r="BZ483" s="14" t="s">
        <v>226</v>
      </c>
      <c r="CA483" s="30">
        <v>44062</v>
      </c>
      <c r="CB483" s="14" t="s">
        <v>227</v>
      </c>
      <c r="CC483" s="31">
        <v>43909</v>
      </c>
      <c r="CD483" s="32" t="s">
        <v>364</v>
      </c>
      <c r="CE483" s="33" t="s">
        <v>380</v>
      </c>
      <c r="CF483" s="33" t="s">
        <v>321</v>
      </c>
      <c r="CG483" s="29">
        <v>116</v>
      </c>
      <c r="CH483" s="29">
        <v>3</v>
      </c>
      <c r="CI483" s="29">
        <v>3</v>
      </c>
      <c r="CJ483" s="29">
        <v>15</v>
      </c>
      <c r="CK483" s="29">
        <v>0</v>
      </c>
      <c r="CL483" s="29">
        <v>1</v>
      </c>
      <c r="CM483" s="29">
        <v>0</v>
      </c>
      <c r="CN483" s="34">
        <f>IF(CJ483&gt;0,((CK483*0.125)+(CL483*0.25)+(CM483*1))/CJ483,"")</f>
        <v>1.6666666666666666E-2</v>
      </c>
      <c r="CR483" s="35"/>
      <c r="CS483" s="20" t="s">
        <v>232</v>
      </c>
      <c r="CU483" s="35">
        <v>44532</v>
      </c>
      <c r="CV483" s="20" t="s">
        <v>228</v>
      </c>
      <c r="CW483" s="20" t="s">
        <v>233</v>
      </c>
      <c r="CX483" s="11" t="s">
        <v>234</v>
      </c>
      <c r="CY483" s="20">
        <v>72</v>
      </c>
      <c r="CZ483" s="36">
        <v>2</v>
      </c>
      <c r="DA483" s="36">
        <v>2</v>
      </c>
      <c r="DB483" s="36">
        <v>9</v>
      </c>
      <c r="DC483" s="36">
        <v>0</v>
      </c>
      <c r="DD483" s="36">
        <v>0</v>
      </c>
      <c r="DE483" s="36">
        <v>0</v>
      </c>
      <c r="DF483" s="36">
        <v>0</v>
      </c>
      <c r="DG483" s="36">
        <v>1</v>
      </c>
      <c r="DH483" s="37">
        <f>IF(DB483&gt;0,((DC483*0.125)+(DD483*0.25)+(DE483*0.25)+(DF483*1)+(DG483*1))/DB483,"")</f>
        <v>0.1111111111111111</v>
      </c>
      <c r="DI483" s="35">
        <v>44805</v>
      </c>
      <c r="DJ483" s="20" t="s">
        <v>228</v>
      </c>
      <c r="DK483" s="20" t="s">
        <v>235</v>
      </c>
      <c r="DL483" s="20" t="s">
        <v>234</v>
      </c>
      <c r="DM483" s="20">
        <v>69</v>
      </c>
      <c r="DN483" s="20">
        <v>2</v>
      </c>
      <c r="DO483" s="20">
        <v>2</v>
      </c>
      <c r="DP483" s="20">
        <v>10</v>
      </c>
      <c r="DQ483" s="20">
        <v>0</v>
      </c>
      <c r="DR483" s="20">
        <v>1</v>
      </c>
      <c r="DS483" s="20">
        <v>0</v>
      </c>
      <c r="DT483" s="20">
        <v>0</v>
      </c>
      <c r="DU483" s="20">
        <v>0</v>
      </c>
      <c r="DV483" s="37" cm="1">
        <f t="array" ref="DV483">IF(AND(DI483:DP483&lt;&gt;""),((DQ483*0.125)+(DR483*0.25)+(DS483*0.25)+(DT483*1)+(DU483*1))/DP483,"")</f>
        <v>2.5000000000000001E-2</v>
      </c>
      <c r="DW483" s="35">
        <v>45386</v>
      </c>
      <c r="DX483" s="35">
        <v>45412</v>
      </c>
      <c r="DY483" s="20" t="s">
        <v>237</v>
      </c>
      <c r="DZ483" s="35">
        <v>45412</v>
      </c>
      <c r="EA483" s="35" t="s">
        <v>232</v>
      </c>
      <c r="EB483" s="38">
        <v>45415</v>
      </c>
      <c r="EC483" s="35">
        <v>45265</v>
      </c>
      <c r="ED483" s="20" t="s">
        <v>228</v>
      </c>
      <c r="EE483" s="20" t="s">
        <v>247</v>
      </c>
      <c r="EF483" s="20">
        <v>43</v>
      </c>
      <c r="EG483" s="20">
        <v>2</v>
      </c>
      <c r="EH483" s="20">
        <v>2</v>
      </c>
      <c r="EI483" s="20">
        <v>6</v>
      </c>
      <c r="EJ483" s="20">
        <v>0</v>
      </c>
      <c r="EK483" s="20">
        <v>0</v>
      </c>
      <c r="EL483" s="20">
        <v>0</v>
      </c>
      <c r="EM483" s="20">
        <v>0</v>
      </c>
      <c r="EN483" s="20">
        <v>0</v>
      </c>
      <c r="EO483" s="20">
        <v>0</v>
      </c>
      <c r="EP483" s="20">
        <v>0</v>
      </c>
      <c r="EQ483" s="20">
        <v>0</v>
      </c>
      <c r="ER483" s="20">
        <v>0</v>
      </c>
      <c r="ES483" s="34">
        <f>IF(EI483&lt;&gt;"",((EJ483*0.125)+((EK483+EL483+EM483+EN483+EO483)*0.25)+((EP483+EQ483+ER483)*1))/EI483,"")</f>
        <v>0</v>
      </c>
      <c r="ET483" s="35">
        <v>45525</v>
      </c>
      <c r="EU483" s="20" t="s">
        <v>248</v>
      </c>
      <c r="EV483" s="20" t="s">
        <v>234</v>
      </c>
      <c r="EW483" s="20">
        <v>50</v>
      </c>
      <c r="EX483" s="20">
        <v>2</v>
      </c>
      <c r="EY483" s="20">
        <v>2</v>
      </c>
      <c r="EZ483" s="20">
        <v>10</v>
      </c>
      <c r="FA483" s="20">
        <v>0</v>
      </c>
      <c r="FB483" s="20">
        <v>0</v>
      </c>
      <c r="FC483" s="20">
        <v>0</v>
      </c>
      <c r="FD483" s="20">
        <v>0</v>
      </c>
      <c r="FE483" s="20">
        <v>0</v>
      </c>
      <c r="FF483" s="20">
        <v>0</v>
      </c>
      <c r="FG483" s="20">
        <v>0</v>
      </c>
      <c r="FH483" s="20">
        <v>0</v>
      </c>
      <c r="FI483" s="20">
        <v>0</v>
      </c>
      <c r="FJ483" s="34">
        <v>0</v>
      </c>
      <c r="FK483" s="39">
        <v>48.305779000000001</v>
      </c>
      <c r="FL483" s="39">
        <v>-101.310964</v>
      </c>
      <c r="FM483" s="39">
        <v>47.943953576177869</v>
      </c>
      <c r="FN483" s="39">
        <v>48.667604423822134</v>
      </c>
      <c r="FO483" s="39">
        <v>-101.85493555580777</v>
      </c>
      <c r="FP483" s="39">
        <v>-100.76699244419223</v>
      </c>
      <c r="FQ483" s="39">
        <v>47.582128152355736</v>
      </c>
      <c r="FR483" s="39">
        <v>49.029429847644266</v>
      </c>
      <c r="FS483" s="39">
        <v>-102.39890711161554</v>
      </c>
      <c r="FT483" s="39">
        <v>-100.22302088838445</v>
      </c>
      <c r="FU483" s="35">
        <v>45771</v>
      </c>
      <c r="FV483" s="20" t="s">
        <v>248</v>
      </c>
      <c r="FW483" s="20" t="s">
        <v>258</v>
      </c>
      <c r="FX483" s="20">
        <v>34</v>
      </c>
      <c r="FY483" s="20">
        <v>1</v>
      </c>
      <c r="FZ483" s="20">
        <v>1</v>
      </c>
      <c r="GA483" s="20">
        <v>5</v>
      </c>
      <c r="GB483" s="20">
        <v>0</v>
      </c>
      <c r="GC483" s="20">
        <v>0</v>
      </c>
      <c r="GD483" s="20">
        <v>0</v>
      </c>
      <c r="GE483" s="20">
        <v>0</v>
      </c>
      <c r="GF483" s="20">
        <v>0</v>
      </c>
      <c r="GG483" s="20">
        <v>0</v>
      </c>
      <c r="GH483" s="20">
        <v>0</v>
      </c>
      <c r="GI483" s="20">
        <v>0</v>
      </c>
      <c r="GJ483" s="20">
        <v>0</v>
      </c>
      <c r="GK483" s="34">
        <f>IF(GA483&lt;&gt;"",((GB483*0.125)+((GC483+GD483+GE483+GF483+GG483)*0.25)+((GH483+GI483+GJ483)*1))/GA483,"")</f>
        <v>0</v>
      </c>
      <c r="GP483" s="20" t="s">
        <v>232</v>
      </c>
      <c r="GR483" s="35">
        <v>46107</v>
      </c>
      <c r="GS483" s="20" t="s">
        <v>248</v>
      </c>
      <c r="GT483" s="20" t="s">
        <v>247</v>
      </c>
      <c r="GU483" s="20">
        <v>79</v>
      </c>
      <c r="GV483" s="20">
        <v>1</v>
      </c>
      <c r="GW483" s="20">
        <v>1</v>
      </c>
      <c r="GX483" s="20">
        <v>6</v>
      </c>
      <c r="GY483" s="20">
        <v>0</v>
      </c>
      <c r="GZ483" s="20">
        <v>0</v>
      </c>
      <c r="HA483" s="20">
        <v>0</v>
      </c>
      <c r="HB483" s="20">
        <v>0</v>
      </c>
      <c r="HC483" s="20">
        <v>0</v>
      </c>
      <c r="HD483" s="20">
        <v>0</v>
      </c>
      <c r="HE483" s="20">
        <v>0</v>
      </c>
      <c r="HF483" s="20">
        <v>0</v>
      </c>
      <c r="HG483" s="20">
        <v>0</v>
      </c>
      <c r="HH483" s="34">
        <f>IF(GX483&lt;&gt;"",((GY483*0.125)+((GZ483+HA483+HB483+HC483+HD483)*0.25)+((HE483+HF483+HG483)*1))/GX483,"")</f>
        <v>0</v>
      </c>
    </row>
    <row r="484" spans="1:216" ht="15" customHeight="1" x14ac:dyDescent="0.35">
      <c r="A484" s="11" t="s">
        <v>3175</v>
      </c>
      <c r="B484" s="12" t="s">
        <v>3176</v>
      </c>
      <c r="C484" s="13">
        <v>43009</v>
      </c>
      <c r="D484" s="13"/>
      <c r="E484" s="14" t="s">
        <v>214</v>
      </c>
      <c r="F484" s="15" t="s">
        <v>3177</v>
      </c>
      <c r="G484" s="15" t="s">
        <v>3178</v>
      </c>
      <c r="H484" s="14" t="s">
        <v>1658</v>
      </c>
      <c r="I484" s="16">
        <v>58203</v>
      </c>
      <c r="J484" s="17">
        <v>16165</v>
      </c>
      <c r="K484" s="18">
        <f ca="1">IF(A484&lt;&gt;"",RANDBETWEEN(1,2000)," ")</f>
        <v>1371</v>
      </c>
      <c r="L484" s="17" cm="1">
        <f t="array" ref="L484">IF(A484&lt;&gt;"",SUMPRODUCT(($E$2:$E$1303="Active") * (FK484 &gt;= $FM$2:$FM$1303) * (FK484 &lt;= $FN$2:$FN$1303) * (FL484 &gt;= $FO$2:$FO$1303) * (FL484 &lt;= $FP$2:$FP$1303)),"")</f>
        <v>1</v>
      </c>
      <c r="M484" s="17" cm="1">
        <f t="array" ref="M484">IF(A484&lt;&gt;"",SUMPRODUCT(($E$2:$E$1303="Active") * (FK484 &gt;= $FQ$2:$FQ$1303) * (FK484 &lt;= $FR$2:$FR$1303) * (FL484 &gt;= $FS$2:$FS$1303) * (FL484 &lt;= $FT$2:$FT$1303)),"")</f>
        <v>2</v>
      </c>
      <c r="N484" s="14" t="s">
        <v>287</v>
      </c>
      <c r="O484" s="14" t="s">
        <v>219</v>
      </c>
      <c r="P484" s="19" t="s">
        <v>3179</v>
      </c>
      <c r="Q484" s="11" t="s">
        <v>3180</v>
      </c>
      <c r="R484" s="15" t="s">
        <v>3181</v>
      </c>
      <c r="S484" s="14" t="s">
        <v>223</v>
      </c>
      <c r="T484" s="20" t="s">
        <v>224</v>
      </c>
      <c r="U484" s="21"/>
      <c r="V484" s="22"/>
      <c r="W484" s="22"/>
      <c r="X484" s="22"/>
      <c r="Y484" s="22"/>
      <c r="Z484" s="22"/>
      <c r="AA484" s="22" t="s">
        <v>542</v>
      </c>
      <c r="AB484" s="43">
        <v>46022.364583333336</v>
      </c>
      <c r="AC484" s="63">
        <v>45931</v>
      </c>
      <c r="AD484" s="25">
        <v>1184</v>
      </c>
      <c r="AE484" s="25">
        <v>2102</v>
      </c>
      <c r="AF484" s="26">
        <v>1945</v>
      </c>
      <c r="AG484" s="20">
        <v>2064</v>
      </c>
      <c r="AH484" s="22">
        <v>1978</v>
      </c>
      <c r="AI484" s="26">
        <v>2049</v>
      </c>
      <c r="AN484" s="27">
        <f>IF(COUNT(DV484,ES484,FJ484,GK484,HH484)&gt;0,AVERAGE(DV484,ES484,FJ484,GK484,HH484),"")</f>
        <v>0.13441722972972972</v>
      </c>
      <c r="AO484" s="28">
        <f>IF((E484&lt;&gt;""),COUNTA(AP484:BW484)+COUNTIF(T484,"No"),"")</f>
        <v>0</v>
      </c>
      <c r="AP484" s="29"/>
      <c r="AQ484" s="29"/>
      <c r="AR484" s="29"/>
      <c r="AS484" s="29"/>
      <c r="AT484" s="29"/>
      <c r="AU484" s="29"/>
      <c r="AV484" s="29"/>
      <c r="AW484" s="29"/>
      <c r="AX484" s="29"/>
      <c r="AY484" s="29"/>
      <c r="AZ484" s="29"/>
      <c r="BA484" s="29"/>
      <c r="BB484" s="29"/>
      <c r="BC484" s="29"/>
      <c r="BD484" s="29"/>
      <c r="BE484" s="29"/>
      <c r="BF484" s="29"/>
      <c r="BG484" s="29"/>
      <c r="BH484" s="29"/>
      <c r="BI484" s="29"/>
      <c r="BJ484" s="29"/>
      <c r="BK484" s="29"/>
      <c r="BL484" s="29"/>
      <c r="BM484" s="29"/>
      <c r="BN484" s="29"/>
      <c r="BO484" s="29"/>
      <c r="BP484" s="29"/>
      <c r="BQ484" s="29"/>
      <c r="BR484" s="29"/>
      <c r="BS484" s="29"/>
      <c r="BT484" s="29"/>
      <c r="BU484" s="29"/>
      <c r="BV484" s="29"/>
      <c r="BW484" s="29"/>
      <c r="BX484" s="30">
        <v>44047</v>
      </c>
      <c r="BY484" s="30">
        <v>44061</v>
      </c>
      <c r="BZ484" s="14" t="s">
        <v>226</v>
      </c>
      <c r="CA484" s="30">
        <v>44062</v>
      </c>
      <c r="CB484" s="14" t="s">
        <v>227</v>
      </c>
      <c r="CC484" s="31">
        <v>43780</v>
      </c>
      <c r="CD484" s="32" t="s">
        <v>226</v>
      </c>
      <c r="CE484" s="33" t="s">
        <v>425</v>
      </c>
      <c r="CF484" s="33" t="s">
        <v>325</v>
      </c>
      <c r="CG484" s="29">
        <v>1153</v>
      </c>
      <c r="CH484" s="29">
        <v>10</v>
      </c>
      <c r="CI484" s="29">
        <v>7</v>
      </c>
      <c r="CJ484" s="29">
        <v>33</v>
      </c>
      <c r="CK484" s="29">
        <v>4</v>
      </c>
      <c r="CL484" s="29">
        <v>1</v>
      </c>
      <c r="CM484" s="29">
        <v>10</v>
      </c>
      <c r="CN484" s="34">
        <f>IF(CJ484&gt;0,((CK484*0.125)+(CL484*0.25)+(CM484*1))/CJ484,"")</f>
        <v>0.32575757575757575</v>
      </c>
      <c r="CO484" s="35">
        <v>44403</v>
      </c>
      <c r="CP484" s="35">
        <v>44412</v>
      </c>
      <c r="CQ484" s="20" t="s">
        <v>507</v>
      </c>
      <c r="CR484" s="35">
        <v>44440</v>
      </c>
      <c r="CS484" s="20" t="s">
        <v>232</v>
      </c>
      <c r="CT484" s="35">
        <v>44417</v>
      </c>
      <c r="CU484" s="35">
        <v>44265</v>
      </c>
      <c r="CV484" s="11" t="s">
        <v>228</v>
      </c>
      <c r="CW484" s="11" t="s">
        <v>293</v>
      </c>
      <c r="CX484" s="11" t="s">
        <v>247</v>
      </c>
      <c r="CY484" s="20">
        <v>756</v>
      </c>
      <c r="CZ484" s="36">
        <v>9</v>
      </c>
      <c r="DA484" s="36">
        <v>9</v>
      </c>
      <c r="DB484" s="36">
        <v>40</v>
      </c>
      <c r="DC484" s="36">
        <v>0</v>
      </c>
      <c r="DD484" s="36">
        <v>0</v>
      </c>
      <c r="DE484" s="36">
        <v>1</v>
      </c>
      <c r="DF484" s="36">
        <v>1</v>
      </c>
      <c r="DG484" s="36">
        <v>0</v>
      </c>
      <c r="DH484" s="37">
        <f>IF(DB484&gt;0,((DC484*0.125)+(DD484*0.25)+(DE484*0.25)+(DF484*1)+(DG484*1))/DB484,"")</f>
        <v>3.125E-2</v>
      </c>
      <c r="DI484" s="35">
        <v>44599</v>
      </c>
      <c r="DJ484" s="20" t="s">
        <v>228</v>
      </c>
      <c r="DK484" s="20" t="s">
        <v>294</v>
      </c>
      <c r="DL484" s="20" t="s">
        <v>247</v>
      </c>
      <c r="DM484" s="20">
        <v>1099</v>
      </c>
      <c r="DN484" s="20">
        <v>15</v>
      </c>
      <c r="DO484" s="20">
        <v>15</v>
      </c>
      <c r="DP484" s="20">
        <v>74</v>
      </c>
      <c r="DQ484" s="20">
        <v>0</v>
      </c>
      <c r="DR484" s="20">
        <v>1</v>
      </c>
      <c r="DS484" s="20">
        <v>1</v>
      </c>
      <c r="DT484" s="20">
        <v>12</v>
      </c>
      <c r="DU484" s="20">
        <v>0</v>
      </c>
      <c r="DV484" s="37" cm="1">
        <f t="array" ref="DV484">IF(AND(DI484:DP484&lt;&gt;""),((DQ484*0.125)+(DR484*0.25)+(DS484*0.25)+(DT484*1)+(DU484*1))/DP484,"")</f>
        <v>0.16891891891891891</v>
      </c>
      <c r="DW484" s="35">
        <v>45386</v>
      </c>
      <c r="DX484" s="35">
        <v>45411</v>
      </c>
      <c r="DY484" s="20" t="s">
        <v>237</v>
      </c>
      <c r="DZ484" s="35">
        <v>45411</v>
      </c>
      <c r="EA484" s="35" t="s">
        <v>232</v>
      </c>
      <c r="EB484" s="38">
        <v>45415</v>
      </c>
      <c r="EC484" s="35">
        <v>45240</v>
      </c>
      <c r="ED484" s="20" t="s">
        <v>248</v>
      </c>
      <c r="EE484" s="20" t="s">
        <v>247</v>
      </c>
      <c r="EF484" s="20">
        <v>1336</v>
      </c>
      <c r="EG484" s="20">
        <v>8</v>
      </c>
      <c r="EH484" s="20">
        <v>8</v>
      </c>
      <c r="EI484" s="20">
        <v>40</v>
      </c>
      <c r="EJ484" s="20">
        <v>0</v>
      </c>
      <c r="EK484" s="20">
        <v>0</v>
      </c>
      <c r="EL484" s="20">
        <v>2</v>
      </c>
      <c r="EM484" s="20">
        <v>1</v>
      </c>
      <c r="EN484" s="20">
        <v>0</v>
      </c>
      <c r="EO484" s="20">
        <v>0</v>
      </c>
      <c r="EP484" s="20">
        <v>0</v>
      </c>
      <c r="EQ484" s="20">
        <v>0</v>
      </c>
      <c r="ER484" s="20">
        <v>0</v>
      </c>
      <c r="ES484" s="34">
        <f>IF(EI484&lt;&gt;"",((EJ484*0.125)+((EK484+EL484+EM484+EN484+EO484)*0.25)+((EP484+EQ484+ER484)*1))/EI484,"")</f>
        <v>1.8749999999999999E-2</v>
      </c>
      <c r="ET484" s="35">
        <v>45498</v>
      </c>
      <c r="EU484" s="20" t="s">
        <v>248</v>
      </c>
      <c r="EV484" s="20" t="s">
        <v>234</v>
      </c>
      <c r="EW484" s="20">
        <v>963</v>
      </c>
      <c r="EX484" s="20">
        <v>9</v>
      </c>
      <c r="EY484" s="20">
        <v>9</v>
      </c>
      <c r="EZ484" s="20">
        <v>25</v>
      </c>
      <c r="FA484" s="20">
        <v>0</v>
      </c>
      <c r="FB484" s="20">
        <v>0</v>
      </c>
      <c r="FC484" s="20">
        <v>1</v>
      </c>
      <c r="FD484" s="20">
        <v>1</v>
      </c>
      <c r="FE484" s="20">
        <v>0</v>
      </c>
      <c r="FF484" s="20">
        <v>0</v>
      </c>
      <c r="FG484" s="20">
        <v>0</v>
      </c>
      <c r="FH484" s="20">
        <v>0</v>
      </c>
      <c r="FI484" s="20">
        <v>4</v>
      </c>
      <c r="FJ484" s="34">
        <f>IF(EZ484&lt;&gt;"",((FA484*0.125)+((FB484+FC484+FD484+FE484+FF484)*0.25)+((FG484+FH484+FI484)*1))/EZ484,"")</f>
        <v>0.18</v>
      </c>
      <c r="FK484" s="39">
        <v>47.987062000000002</v>
      </c>
      <c r="FL484" s="39">
        <v>-97.145212000000001</v>
      </c>
      <c r="FM484" s="39">
        <v>47.625236576177869</v>
      </c>
      <c r="FN484" s="39">
        <v>48.348887423822134</v>
      </c>
      <c r="FO484" s="39">
        <v>-97.685816047721502</v>
      </c>
      <c r="FP484" s="39">
        <v>-96.604607952278499</v>
      </c>
      <c r="FQ484" s="39">
        <v>47.263411152355737</v>
      </c>
      <c r="FR484" s="39">
        <v>48.710712847644267</v>
      </c>
      <c r="FS484" s="39">
        <v>-98.22642009544299</v>
      </c>
      <c r="FT484" s="39">
        <v>-96.064003904557012</v>
      </c>
      <c r="FU484" s="35">
        <v>45863</v>
      </c>
      <c r="FV484" s="20" t="s">
        <v>248</v>
      </c>
      <c r="FW484" s="20" t="s">
        <v>355</v>
      </c>
      <c r="FX484" s="20">
        <v>746</v>
      </c>
      <c r="FY484" s="20">
        <v>5</v>
      </c>
      <c r="FZ484" s="20">
        <v>5</v>
      </c>
      <c r="GA484" s="20">
        <v>25</v>
      </c>
      <c r="GB484" s="20">
        <v>0</v>
      </c>
      <c r="GC484" s="20">
        <v>0</v>
      </c>
      <c r="GD484" s="20">
        <v>0</v>
      </c>
      <c r="GE484" s="20">
        <v>1</v>
      </c>
      <c r="GF484" s="20">
        <v>0</v>
      </c>
      <c r="GG484" s="20">
        <v>0</v>
      </c>
      <c r="GH484" s="20">
        <v>2</v>
      </c>
      <c r="GI484" s="20">
        <v>1</v>
      </c>
      <c r="GJ484" s="20">
        <v>1</v>
      </c>
      <c r="GK484" s="34">
        <f>IF(GA484&lt;&gt;"",((GB484*0.125)+((GC484+GD484+GE484+GF484+GG484)*0.25)+((GH484+GI484+GJ484)*1))/GA484,"")</f>
        <v>0.17</v>
      </c>
      <c r="GP484" s="20" t="s">
        <v>232</v>
      </c>
      <c r="HH484" s="41" t="str">
        <f>IF(GX484&lt;&gt;"",((GY484*0.125)+((GZ484+HA484+HB484+HC484+HD484)*0.25)+((HE484+HF484+HG484)*1))/GX484,"")</f>
        <v/>
      </c>
    </row>
    <row r="485" spans="1:216" ht="15" customHeight="1" x14ac:dyDescent="0.35">
      <c r="A485" s="11" t="s">
        <v>3182</v>
      </c>
      <c r="B485" s="12" t="s">
        <v>3183</v>
      </c>
      <c r="C485" s="40">
        <v>46062</v>
      </c>
      <c r="E485" s="11" t="s">
        <v>214</v>
      </c>
      <c r="F485" s="19" t="s">
        <v>3184</v>
      </c>
      <c r="G485" s="19" t="s">
        <v>1665</v>
      </c>
      <c r="H485" s="11" t="s">
        <v>1658</v>
      </c>
      <c r="I485" s="42">
        <v>58102</v>
      </c>
      <c r="K485" s="18">
        <f ca="1">IF(A485&lt;&gt;"",RANDBETWEEN(1,2000)," ")</f>
        <v>1410</v>
      </c>
      <c r="L485" s="17" cm="1">
        <f t="array" ref="L485">IF(A485&lt;&gt;"",SUMPRODUCT(($E$2:$E$1303="Active") * (FK485 &gt;= $FM$2:$FM$1303) * (FK485 &lt;= $FN$2:$FN$1303) * (FL485 &gt;= $FO$2:$FO$1303) * (FL485 &lt;= $FP$2:$FP$1303)),"")</f>
        <v>1</v>
      </c>
      <c r="M485" s="17" cm="1">
        <f t="array" ref="M485">IF(A485&lt;&gt;"",SUMPRODUCT(($E$2:$E$1303="Active") * (FK485 &gt;= $FQ$2:$FQ$1303) * (FK485 &lt;= $FR$2:$FR$1303) * (FL485 &gt;= $FS$2:$FS$1303) * (FL485 &lt;= $FT$2:$FT$1303)),"")</f>
        <v>1</v>
      </c>
      <c r="N485" s="11" t="s">
        <v>218</v>
      </c>
      <c r="O485" s="11" t="s">
        <v>219</v>
      </c>
      <c r="P485" s="19" t="s">
        <v>3185</v>
      </c>
      <c r="Q485" s="11" t="s">
        <v>3186</v>
      </c>
      <c r="R485" s="19" t="s">
        <v>3187</v>
      </c>
      <c r="S485" s="11" t="s">
        <v>223</v>
      </c>
      <c r="T485" s="20" t="s">
        <v>224</v>
      </c>
      <c r="AA485" s="48" t="s">
        <v>3188</v>
      </c>
      <c r="AN485" s="27" t="str">
        <f>IF(COUNT(DV485,ES485,FJ485,GK485,HH485)&gt;0,AVERAGE(DV485,ES485,FJ485,GK485,HH485),"")</f>
        <v/>
      </c>
      <c r="AO485" s="28">
        <f>IF((E485&lt;&gt;""),COUNTA(AP485:BW485)+COUNTIF(T485,"No"),"")</f>
        <v>0</v>
      </c>
      <c r="FK485" s="54">
        <v>46.925828000000003</v>
      </c>
      <c r="FL485" s="54">
        <v>-96.828912000000003</v>
      </c>
      <c r="FM485" s="54">
        <v>46.564002576177899</v>
      </c>
      <c r="FN485" s="54">
        <v>47.2876534238221</v>
      </c>
      <c r="FO485" s="54">
        <v>-97.358714044721694</v>
      </c>
      <c r="FP485" s="54">
        <v>-96.299109955278297</v>
      </c>
      <c r="FQ485" s="54">
        <v>46.202177152355702</v>
      </c>
      <c r="FR485" s="54">
        <v>47.649478847644303</v>
      </c>
      <c r="FS485" s="54">
        <v>-97.888516089443499</v>
      </c>
      <c r="FT485" s="54">
        <v>-95.769307910556506</v>
      </c>
      <c r="GP485" s="20" t="s">
        <v>232</v>
      </c>
      <c r="HH485" s="34" t="str">
        <f>IF(GX485&lt;&gt;"",((GY485*0.125)+((GZ485+HA485+HB485+HC485+HD485)*0.25)+((HE485+HF485+HG485)*1))/GX485,"")</f>
        <v/>
      </c>
    </row>
    <row r="486" spans="1:216" ht="15" customHeight="1" x14ac:dyDescent="0.35">
      <c r="A486" s="14" t="s">
        <v>3189</v>
      </c>
      <c r="B486" s="12" t="s">
        <v>3190</v>
      </c>
      <c r="C486" s="13">
        <v>43009</v>
      </c>
      <c r="D486" s="13">
        <v>45565</v>
      </c>
      <c r="E486" s="14" t="s">
        <v>214</v>
      </c>
      <c r="F486" s="15" t="s">
        <v>3191</v>
      </c>
      <c r="G486" s="15" t="s">
        <v>3192</v>
      </c>
      <c r="H486" s="14" t="s">
        <v>3193</v>
      </c>
      <c r="I486" s="16">
        <v>68182</v>
      </c>
      <c r="J486" s="17">
        <v>803</v>
      </c>
      <c r="K486" s="18">
        <f ca="1">IF(A486&lt;&gt;"",RANDBETWEEN(1,2000)," ")</f>
        <v>512</v>
      </c>
      <c r="L486" s="17" cm="1">
        <f t="array" ref="L486">IF(A486&lt;&gt;"",SUMPRODUCT(($E$2:$E$1303="Active") * (FK486 &gt;= $FM$2:$FM$1303) * (FK486 &lt;= $FN$2:$FN$1303) * (FL486 &gt;= $FO$2:$FO$1303) * (FL486 &lt;= $FP$2:$FP$1303)),"")</f>
        <v>4</v>
      </c>
      <c r="M486" s="17" cm="1">
        <f t="array" ref="M486">IF(A486&lt;&gt;"",SUMPRODUCT(($E$2:$E$1303="Active") * (FK486 &gt;= $FQ$2:$FQ$1303) * (FK486 &lt;= $FR$2:$FR$1303) * (FL486 &gt;= $FS$2:$FS$1303) * (FL486 &lt;= $FT$2:$FT$1303)),"")</f>
        <v>5</v>
      </c>
      <c r="N486" s="14" t="s">
        <v>218</v>
      </c>
      <c r="O486" s="14" t="s">
        <v>219</v>
      </c>
      <c r="P486" s="15" t="s">
        <v>3194</v>
      </c>
      <c r="Q486" s="14" t="s">
        <v>3195</v>
      </c>
      <c r="R486" s="15" t="s">
        <v>3196</v>
      </c>
      <c r="S486" s="14" t="s">
        <v>223</v>
      </c>
      <c r="T486" s="20" t="s">
        <v>224</v>
      </c>
      <c r="U486" s="21"/>
      <c r="V486" s="22"/>
      <c r="W486" s="22"/>
      <c r="X486" s="22"/>
      <c r="Y486" s="22"/>
      <c r="Z486" s="22"/>
      <c r="AB486" s="43">
        <v>45926.375</v>
      </c>
      <c r="AC486" s="63">
        <v>45931</v>
      </c>
      <c r="AD486" s="25">
        <v>103</v>
      </c>
      <c r="AE486" s="25">
        <v>114</v>
      </c>
      <c r="AF486" s="26">
        <v>184</v>
      </c>
      <c r="AG486" s="20">
        <v>215</v>
      </c>
      <c r="AH486" s="22">
        <v>234</v>
      </c>
      <c r="AI486" s="26">
        <v>176</v>
      </c>
      <c r="AN486" s="27">
        <f>IF(COUNT(DV486,ES486,FJ486,GK486,HH486)&gt;0,AVERAGE(DV486,ES486,FJ486,GK486,HH486),"")</f>
        <v>0.13114285714285714</v>
      </c>
      <c r="AO486" s="28">
        <f>IF((E486&lt;&gt;""),COUNTA(AP486:BW486)+COUNTIF(T486,"No"),"")</f>
        <v>0</v>
      </c>
      <c r="AP486" s="29"/>
      <c r="AQ486" s="29"/>
      <c r="AR486" s="29"/>
      <c r="AS486" s="29"/>
      <c r="AT486" s="29"/>
      <c r="AU486" s="29"/>
      <c r="AV486" s="29"/>
      <c r="AW486" s="29"/>
      <c r="AX486" s="29"/>
      <c r="AY486" s="29"/>
      <c r="AZ486" s="29"/>
      <c r="BA486" s="29"/>
      <c r="BB486" s="29"/>
      <c r="BC486" s="29"/>
      <c r="BD486" s="29"/>
      <c r="BE486" s="29"/>
      <c r="BF486" s="29"/>
      <c r="BG486" s="29"/>
      <c r="BH486" s="29"/>
      <c r="BI486" s="29"/>
      <c r="BJ486" s="29"/>
      <c r="BK486" s="29"/>
      <c r="BL486" s="29"/>
      <c r="BM486" s="29"/>
      <c r="BN486" s="29"/>
      <c r="BO486" s="29"/>
      <c r="BP486" s="29"/>
      <c r="BQ486" s="29"/>
      <c r="BR486" s="29"/>
      <c r="BS486" s="29"/>
      <c r="BT486" s="29"/>
      <c r="BU486" s="29"/>
      <c r="BV486" s="29"/>
      <c r="BW486" s="29"/>
      <c r="BX486" s="30">
        <v>44033</v>
      </c>
      <c r="BY486" s="30">
        <v>44095</v>
      </c>
      <c r="BZ486" s="14" t="s">
        <v>226</v>
      </c>
      <c r="CA486" s="30">
        <v>44095</v>
      </c>
      <c r="CB486" s="14" t="s">
        <v>227</v>
      </c>
      <c r="CC486" s="31">
        <v>43951</v>
      </c>
      <c r="CD486" s="32" t="s">
        <v>228</v>
      </c>
      <c r="CE486" s="33" t="s">
        <v>282</v>
      </c>
      <c r="CF486" s="33" t="s">
        <v>247</v>
      </c>
      <c r="CG486" s="29">
        <v>66</v>
      </c>
      <c r="CH486" s="29">
        <v>2</v>
      </c>
      <c r="CI486" s="29">
        <v>2</v>
      </c>
      <c r="CJ486" s="29">
        <v>9</v>
      </c>
      <c r="CK486" s="29">
        <v>1</v>
      </c>
      <c r="CL486" s="29">
        <v>0</v>
      </c>
      <c r="CM486" s="29">
        <v>1</v>
      </c>
      <c r="CN486" s="34">
        <f>IF(CJ486&gt;0,((CK486*0.125)+(CL486*0.25)+(CM486*1))/CJ486,"")</f>
        <v>0.125</v>
      </c>
      <c r="CO486" s="35">
        <v>44797</v>
      </c>
      <c r="CP486" s="35">
        <v>44806</v>
      </c>
      <c r="CQ486" s="20" t="s">
        <v>231</v>
      </c>
      <c r="CR486" s="35">
        <v>44806</v>
      </c>
      <c r="CS486" s="20" t="s">
        <v>232</v>
      </c>
      <c r="CT486" s="35">
        <v>44806</v>
      </c>
      <c r="CU486" s="35">
        <v>44487</v>
      </c>
      <c r="CV486" s="11" t="s">
        <v>226</v>
      </c>
      <c r="CW486" s="20" t="s">
        <v>233</v>
      </c>
      <c r="CX486" s="11" t="s">
        <v>234</v>
      </c>
      <c r="CY486" s="20">
        <v>66</v>
      </c>
      <c r="CZ486" s="36">
        <v>4</v>
      </c>
      <c r="DA486" s="36">
        <v>4</v>
      </c>
      <c r="DB486" s="36">
        <v>20</v>
      </c>
      <c r="DC486" s="36">
        <v>0</v>
      </c>
      <c r="DD486" s="36">
        <v>0</v>
      </c>
      <c r="DE486" s="36">
        <v>0</v>
      </c>
      <c r="DF486" s="36">
        <v>1</v>
      </c>
      <c r="DG486" s="36">
        <v>0</v>
      </c>
      <c r="DH486" s="37">
        <f>IF(DB486&gt;0,((DC486*0.125)+(DD486*0.25)+(DE486*0.25)+(DF486*1)+(DG486*1))/DB486,"")</f>
        <v>0.05</v>
      </c>
      <c r="DI486" s="35">
        <v>44866</v>
      </c>
      <c r="DJ486" s="20" t="s">
        <v>228</v>
      </c>
      <c r="DK486" s="20" t="s">
        <v>235</v>
      </c>
      <c r="DL486" s="20" t="s">
        <v>234</v>
      </c>
      <c r="DM486" s="20">
        <v>104</v>
      </c>
      <c r="DN486" s="20">
        <v>3</v>
      </c>
      <c r="DO486" s="20">
        <v>3</v>
      </c>
      <c r="DP486" s="20">
        <v>15</v>
      </c>
      <c r="DQ486" s="20">
        <v>0</v>
      </c>
      <c r="DR486" s="20">
        <v>0</v>
      </c>
      <c r="DS486" s="20">
        <v>0</v>
      </c>
      <c r="DT486" s="20">
        <v>2</v>
      </c>
      <c r="DU486" s="20">
        <v>1</v>
      </c>
      <c r="DV486" s="37" cm="1">
        <f t="array" ref="DV486">IF(AND(DI486:DP486&lt;&gt;""),((DQ486*0.125)+(DR486*0.25)+(DS486*0.25)+(DT486*1)+(DU486*1))/DP486,"")</f>
        <v>0.2</v>
      </c>
      <c r="DW486" s="35">
        <v>45540</v>
      </c>
      <c r="DX486" s="35">
        <v>45555</v>
      </c>
      <c r="DY486" s="20" t="s">
        <v>237</v>
      </c>
      <c r="DZ486" s="35">
        <v>45555</v>
      </c>
      <c r="EA486" s="35" t="s">
        <v>232</v>
      </c>
      <c r="EB486" s="38">
        <v>45562</v>
      </c>
      <c r="EC486" s="35">
        <v>45233</v>
      </c>
      <c r="ED486" s="20" t="s">
        <v>248</v>
      </c>
      <c r="EE486" s="20" t="s">
        <v>247</v>
      </c>
      <c r="EF486" s="20">
        <v>80</v>
      </c>
      <c r="EG486" s="20">
        <v>4</v>
      </c>
      <c r="EH486" s="20">
        <v>4</v>
      </c>
      <c r="EI486" s="20">
        <v>20</v>
      </c>
      <c r="EJ486" s="20">
        <v>0</v>
      </c>
      <c r="EK486" s="20">
        <v>0</v>
      </c>
      <c r="EL486" s="20">
        <v>0</v>
      </c>
      <c r="EM486" s="20">
        <v>0</v>
      </c>
      <c r="EN486" s="20">
        <v>0</v>
      </c>
      <c r="EO486" s="20">
        <v>0</v>
      </c>
      <c r="EP486" s="20">
        <v>2</v>
      </c>
      <c r="EQ486" s="20">
        <v>0</v>
      </c>
      <c r="ER486" s="20">
        <v>1</v>
      </c>
      <c r="ES486" s="34">
        <f>IF(EI486&lt;&gt;"",((EJ486*0.125)+((EK486+EL486+EM486+EN486+EO486)*0.25)+((EP486+EQ486+ER486)*1))/EI486,"")</f>
        <v>0.15</v>
      </c>
      <c r="ET486" s="35">
        <v>45412</v>
      </c>
      <c r="EU486" s="20" t="s">
        <v>248</v>
      </c>
      <c r="EV486" s="20" t="s">
        <v>247</v>
      </c>
      <c r="EW486" s="20">
        <v>91</v>
      </c>
      <c r="EX486" s="20">
        <v>3</v>
      </c>
      <c r="EY486" s="20">
        <v>3</v>
      </c>
      <c r="EZ486" s="28">
        <v>7</v>
      </c>
      <c r="FA486" s="20">
        <v>0</v>
      </c>
      <c r="FB486" s="20">
        <v>0</v>
      </c>
      <c r="FC486" s="20">
        <v>0</v>
      </c>
      <c r="FD486" s="20">
        <v>0</v>
      </c>
      <c r="FE486" s="20">
        <v>0</v>
      </c>
      <c r="FF486" s="20">
        <v>0</v>
      </c>
      <c r="FG486" s="20">
        <v>0</v>
      </c>
      <c r="FH486" s="20">
        <v>0</v>
      </c>
      <c r="FI486" s="20">
        <v>2</v>
      </c>
      <c r="FJ486" s="46">
        <f>IF(EZ486&lt;&gt;"",((FA486*0.125)+((FB486+FC486+FD486+FE486+FF486)*0.25)+((FG486+FH486+FI486)*1))/EZ486,"")</f>
        <v>0.2857142857142857</v>
      </c>
      <c r="FK486" s="39">
        <v>41.257058999999998</v>
      </c>
      <c r="FL486" s="39">
        <v>-96.009628000000006</v>
      </c>
      <c r="FM486" s="39">
        <v>40.895233576177866</v>
      </c>
      <c r="FN486" s="39">
        <v>41.618884423822131</v>
      </c>
      <c r="FO486" s="39">
        <v>-96.490933353832787</v>
      </c>
      <c r="FP486" s="39">
        <v>-95.528322646167226</v>
      </c>
      <c r="FQ486" s="39">
        <v>40.533408152355733</v>
      </c>
      <c r="FR486" s="39">
        <v>41.980709847644263</v>
      </c>
      <c r="FS486" s="39">
        <v>-96.972238707665568</v>
      </c>
      <c r="FT486" s="39">
        <v>-95.047017292334445</v>
      </c>
      <c r="FU486" s="35">
        <v>45831</v>
      </c>
      <c r="FV486" s="20" t="s">
        <v>248</v>
      </c>
      <c r="FW486" s="20" t="s">
        <v>355</v>
      </c>
      <c r="FX486" s="20">
        <v>113</v>
      </c>
      <c r="FY486" s="20">
        <v>6</v>
      </c>
      <c r="FZ486" s="20">
        <v>6</v>
      </c>
      <c r="GA486" s="20">
        <v>9</v>
      </c>
      <c r="GB486" s="20">
        <v>0</v>
      </c>
      <c r="GC486" s="20">
        <v>0</v>
      </c>
      <c r="GD486" s="20">
        <v>0</v>
      </c>
      <c r="GE486" s="20">
        <v>0</v>
      </c>
      <c r="GF486" s="20">
        <v>0</v>
      </c>
      <c r="GG486" s="20">
        <v>0</v>
      </c>
      <c r="GH486" s="20">
        <v>0</v>
      </c>
      <c r="GI486" s="20">
        <v>0</v>
      </c>
      <c r="GJ486" s="20">
        <v>0</v>
      </c>
      <c r="GK486" s="34">
        <f>IF(GA486&lt;&gt;"",((GB486*0.125)+((GC486+GD486+GE486+GF486+GG486)*0.25)+((GH486+GI486+GJ486)*1))/GA486,"")</f>
        <v>0</v>
      </c>
      <c r="GP486" s="20" t="s">
        <v>232</v>
      </c>
      <c r="GR486" s="35">
        <v>46111</v>
      </c>
      <c r="GS486" s="20" t="s">
        <v>248</v>
      </c>
      <c r="GT486" s="20" t="s">
        <v>247</v>
      </c>
      <c r="GU486" s="20">
        <v>346</v>
      </c>
      <c r="GV486" s="20">
        <v>1</v>
      </c>
      <c r="GW486" s="20">
        <v>1</v>
      </c>
      <c r="GX486" s="20">
        <v>25</v>
      </c>
      <c r="GY486" s="20">
        <v>0</v>
      </c>
      <c r="GZ486" s="20">
        <v>1</v>
      </c>
      <c r="HA486" s="20">
        <v>0</v>
      </c>
      <c r="HB486" s="20">
        <v>1</v>
      </c>
      <c r="HC486" s="20">
        <v>0</v>
      </c>
      <c r="HD486" s="20">
        <v>0</v>
      </c>
      <c r="HE486" s="20">
        <v>0</v>
      </c>
      <c r="HF486" s="20">
        <v>0</v>
      </c>
      <c r="HG486" s="20">
        <v>0</v>
      </c>
      <c r="HH486" s="34">
        <f>IF(GX486&lt;&gt;"",((GY486*0.125)+((GZ486+HA486+HB486+HC486+HD486)*0.25)+((HE486+HF486+HG486)*1))/GX486,"")</f>
        <v>0.02</v>
      </c>
    </row>
    <row r="487" spans="1:216" ht="15" customHeight="1" x14ac:dyDescent="0.35">
      <c r="A487" s="11" t="s">
        <v>3197</v>
      </c>
      <c r="B487" s="12" t="s">
        <v>3198</v>
      </c>
      <c r="C487" s="13">
        <v>43009</v>
      </c>
      <c r="D487" s="13">
        <v>45561</v>
      </c>
      <c r="E487" s="14" t="s">
        <v>214</v>
      </c>
      <c r="F487" s="15" t="s">
        <v>3199</v>
      </c>
      <c r="G487" s="15" t="s">
        <v>3200</v>
      </c>
      <c r="H487" s="14" t="s">
        <v>3193</v>
      </c>
      <c r="I487" s="16">
        <v>68137</v>
      </c>
      <c r="J487" s="17">
        <v>26537</v>
      </c>
      <c r="K487" s="18">
        <f ca="1">IF(A487&lt;&gt;"",RANDBETWEEN(1,2000)," ")</f>
        <v>1978</v>
      </c>
      <c r="L487" s="17" cm="1">
        <f t="array" ref="L487">IF(A487&lt;&gt;"",SUMPRODUCT(($E$2:$E$1303="Active") * (FK487 &gt;= $FM$2:$FM$1303) * (FK487 &lt;= $FN$2:$FN$1303) * (FL487 &gt;= $FO$2:$FO$1303) * (FL487 &lt;= $FP$2:$FP$1303)),"")</f>
        <v>4</v>
      </c>
      <c r="M487" s="17" cm="1">
        <f t="array" ref="M487">IF(A487&lt;&gt;"",SUMPRODUCT(($E$2:$E$1303="Active") * (FK487 &gt;= $FQ$2:$FQ$1303) * (FK487 &lt;= $FR$2:$FR$1303) * (FL487 &gt;= $FS$2:$FS$1303) * (FL487 &lt;= $FT$2:$FT$1303)),"")</f>
        <v>5</v>
      </c>
      <c r="N487" s="14" t="s">
        <v>287</v>
      </c>
      <c r="O487" s="14" t="s">
        <v>219</v>
      </c>
      <c r="P487" s="15" t="s">
        <v>3201</v>
      </c>
      <c r="Q487" s="14" t="s">
        <v>3202</v>
      </c>
      <c r="R487" s="15" t="s">
        <v>3203</v>
      </c>
      <c r="S487" s="14" t="s">
        <v>224</v>
      </c>
      <c r="T487" s="20" t="s">
        <v>224</v>
      </c>
      <c r="U487" s="21"/>
      <c r="V487" s="22"/>
      <c r="W487" s="22"/>
      <c r="X487" s="22"/>
      <c r="Y487" s="22"/>
      <c r="Z487" s="22"/>
      <c r="AA487" s="22" t="s">
        <v>542</v>
      </c>
      <c r="AB487" s="43">
        <v>46020.375</v>
      </c>
      <c r="AC487" s="63">
        <v>45931</v>
      </c>
      <c r="AD487" s="25">
        <v>384</v>
      </c>
      <c r="AE487" s="25">
        <v>228</v>
      </c>
      <c r="AF487" s="26">
        <v>223</v>
      </c>
      <c r="AG487" s="20">
        <v>220</v>
      </c>
      <c r="AH487" s="22">
        <v>156</v>
      </c>
      <c r="AI487" s="26">
        <v>345</v>
      </c>
      <c r="AN487" s="27">
        <f>IF(COUNT(DV487,ES487,FJ487,GK487,HH487)&gt;0,AVERAGE(DV487,ES487,FJ487,GK487,HH487),"")</f>
        <v>0.34062500000000001</v>
      </c>
      <c r="AO487" s="28">
        <f>IF((E487&lt;&gt;""),COUNTA(AP487:BW487)+COUNTIF(T487,"No"),"")</f>
        <v>0</v>
      </c>
      <c r="AP487" s="29"/>
      <c r="AQ487" s="29"/>
      <c r="AR487" s="29"/>
      <c r="AS487" s="29"/>
      <c r="AT487" s="29"/>
      <c r="AU487" s="29"/>
      <c r="AV487" s="29"/>
      <c r="AW487" s="29"/>
      <c r="AX487" s="29"/>
      <c r="AY487" s="29"/>
      <c r="AZ487" s="29"/>
      <c r="BA487" s="29"/>
      <c r="BB487" s="29"/>
      <c r="BC487" s="29"/>
      <c r="BD487" s="29"/>
      <c r="BE487" s="29"/>
      <c r="BF487" s="29"/>
      <c r="BG487" s="29"/>
      <c r="BH487" s="29"/>
      <c r="BI487" s="29"/>
      <c r="BJ487" s="29"/>
      <c r="BK487" s="29"/>
      <c r="BL487" s="29"/>
      <c r="BM487" s="29"/>
      <c r="BN487" s="29"/>
      <c r="BO487" s="29"/>
      <c r="BP487" s="29"/>
      <c r="BQ487" s="29"/>
      <c r="BR487" s="29"/>
      <c r="BS487" s="29"/>
      <c r="BT487" s="29"/>
      <c r="BU487" s="29"/>
      <c r="BV487" s="29"/>
      <c r="BW487" s="29"/>
      <c r="BX487" s="30">
        <v>44033</v>
      </c>
      <c r="BY487" s="30">
        <v>44095</v>
      </c>
      <c r="BZ487" s="14" t="s">
        <v>226</v>
      </c>
      <c r="CA487" s="30">
        <v>44095</v>
      </c>
      <c r="CB487" s="14" t="s">
        <v>227</v>
      </c>
      <c r="CC487" s="31">
        <v>43809</v>
      </c>
      <c r="CD487" s="32" t="s">
        <v>228</v>
      </c>
      <c r="CE487" s="33" t="s">
        <v>291</v>
      </c>
      <c r="CF487" s="33" t="s">
        <v>292</v>
      </c>
      <c r="CG487" s="29">
        <v>223</v>
      </c>
      <c r="CH487" s="29">
        <v>2</v>
      </c>
      <c r="CI487" s="29">
        <v>2</v>
      </c>
      <c r="CJ487" s="29">
        <v>10</v>
      </c>
      <c r="CK487" s="29">
        <v>3</v>
      </c>
      <c r="CL487" s="29">
        <v>0</v>
      </c>
      <c r="CM487" s="29">
        <v>4</v>
      </c>
      <c r="CN487" s="34">
        <f>IF(CJ487&gt;0,((CK487*0.125)+(CL487*0.25)+(CM487*1))/CJ487,"")</f>
        <v>0.4375</v>
      </c>
      <c r="CO487" s="35">
        <v>44410</v>
      </c>
      <c r="CP487" s="35">
        <v>44425</v>
      </c>
      <c r="CQ487" s="20" t="s">
        <v>507</v>
      </c>
      <c r="CR487" s="35">
        <v>44440</v>
      </c>
      <c r="CS487" s="20" t="s">
        <v>232</v>
      </c>
      <c r="CT487" s="35">
        <v>44432</v>
      </c>
      <c r="CU487" s="35">
        <v>44257</v>
      </c>
      <c r="CV487" s="11" t="s">
        <v>228</v>
      </c>
      <c r="CW487" s="11" t="s">
        <v>293</v>
      </c>
      <c r="CX487" s="11" t="s">
        <v>247</v>
      </c>
      <c r="CY487" s="20">
        <v>166</v>
      </c>
      <c r="CZ487" s="36">
        <v>2</v>
      </c>
      <c r="DA487" s="36">
        <v>2</v>
      </c>
      <c r="DB487" s="36">
        <v>6</v>
      </c>
      <c r="DC487" s="36">
        <v>0</v>
      </c>
      <c r="DD487" s="36">
        <v>0</v>
      </c>
      <c r="DE487" s="36">
        <v>3</v>
      </c>
      <c r="DF487" s="36">
        <v>0</v>
      </c>
      <c r="DG487" s="36">
        <v>1</v>
      </c>
      <c r="DH487" s="37">
        <f>IF(DB487&gt;0,((DC487*0.125)+(DD487*0.25)+(DE487*0.25)+(DF487*1)+(DG487*1))/DB487,"")</f>
        <v>0.29166666666666669</v>
      </c>
      <c r="DI487" s="35">
        <v>44774</v>
      </c>
      <c r="DJ487" s="20" t="s">
        <v>228</v>
      </c>
      <c r="DK487" s="20" t="s">
        <v>235</v>
      </c>
      <c r="DL487" s="20" t="s">
        <v>234</v>
      </c>
      <c r="DM487" s="20">
        <v>145</v>
      </c>
      <c r="DN487" s="20">
        <v>1</v>
      </c>
      <c r="DO487" s="20">
        <v>1</v>
      </c>
      <c r="DP487" s="20">
        <v>5</v>
      </c>
      <c r="DQ487" s="20">
        <v>0</v>
      </c>
      <c r="DR487" s="20">
        <v>0</v>
      </c>
      <c r="DS487" s="20">
        <v>0</v>
      </c>
      <c r="DT487" s="20">
        <v>3</v>
      </c>
      <c r="DU487" s="20">
        <v>1</v>
      </c>
      <c r="DV487" s="49" cm="1">
        <f t="array" ref="DV487">IF(AND(DI487:DP487&lt;&gt;""),((DQ487*0.125)+(DR487*0.25)+(DS487*0.25)+(DT487*1)+(DU487*1))/DP487,"")</f>
        <v>0.8</v>
      </c>
      <c r="DW487" s="35">
        <v>45540</v>
      </c>
      <c r="DX487" s="35">
        <v>45554</v>
      </c>
      <c r="DY487" s="20" t="s">
        <v>237</v>
      </c>
      <c r="DZ487" s="35">
        <v>45553</v>
      </c>
      <c r="EA487" s="35" t="s">
        <v>232</v>
      </c>
      <c r="EB487" s="38">
        <v>45555</v>
      </c>
      <c r="EC487" s="35">
        <v>45183</v>
      </c>
      <c r="ED487" s="20" t="s">
        <v>248</v>
      </c>
      <c r="EE487" s="20" t="s">
        <v>247</v>
      </c>
      <c r="EF487" s="20">
        <v>78</v>
      </c>
      <c r="EG487" s="20">
        <v>1</v>
      </c>
      <c r="EH487" s="20">
        <v>1</v>
      </c>
      <c r="EI487" s="20">
        <v>5</v>
      </c>
      <c r="EJ487" s="20">
        <v>0</v>
      </c>
      <c r="EK487" s="20">
        <v>0</v>
      </c>
      <c r="EL487" s="20">
        <v>0</v>
      </c>
      <c r="EM487" s="20">
        <v>1</v>
      </c>
      <c r="EN487" s="20">
        <v>0</v>
      </c>
      <c r="EO487" s="20">
        <v>0</v>
      </c>
      <c r="EP487" s="20">
        <v>0</v>
      </c>
      <c r="EQ487" s="20">
        <v>0</v>
      </c>
      <c r="ER487" s="20">
        <v>0</v>
      </c>
      <c r="ES487" s="34">
        <f>IF(EI487&lt;&gt;"",((EJ487*0.125)+((EK487+EL487+EM487+EN487+EO487)*0.25)+((EP487+EQ487+ER487)*1))/EI487,"")</f>
        <v>0.05</v>
      </c>
      <c r="ET487" s="35">
        <v>45462</v>
      </c>
      <c r="EU487" s="20" t="s">
        <v>248</v>
      </c>
      <c r="EV487" s="20" t="s">
        <v>247</v>
      </c>
      <c r="EW487" s="20">
        <v>103</v>
      </c>
      <c r="EX487" s="20">
        <v>1</v>
      </c>
      <c r="EY487" s="20">
        <v>1</v>
      </c>
      <c r="EZ487" s="20">
        <v>8</v>
      </c>
      <c r="FA487" s="20">
        <v>0</v>
      </c>
      <c r="FB487" s="20">
        <v>1</v>
      </c>
      <c r="FC487" s="20">
        <v>1</v>
      </c>
      <c r="FD487" s="20">
        <v>0</v>
      </c>
      <c r="FE487" s="20">
        <v>0</v>
      </c>
      <c r="FF487" s="20">
        <v>0</v>
      </c>
      <c r="FG487" s="20">
        <v>1</v>
      </c>
      <c r="FH487" s="20">
        <v>0</v>
      </c>
      <c r="FI487" s="20">
        <v>1</v>
      </c>
      <c r="FJ487" s="46">
        <f>IF(EZ487&lt;&gt;"",((FA487*0.125)+((FB487+FC487+FD487+FE487+FF487)*0.25)+((FG487+FH487+FI487)*1))/EZ487,"")</f>
        <v>0.3125</v>
      </c>
      <c r="FK487" s="39">
        <v>41.207175999999997</v>
      </c>
      <c r="FL487" s="39">
        <v>-96.119823999999994</v>
      </c>
      <c r="FM487" s="39">
        <v>40.845350576177864</v>
      </c>
      <c r="FN487" s="39">
        <v>41.569001423822129</v>
      </c>
      <c r="FO487" s="39">
        <v>-96.600762241067812</v>
      </c>
      <c r="FP487" s="39">
        <v>-95.638885758932176</v>
      </c>
      <c r="FQ487" s="39">
        <v>40.483525152355732</v>
      </c>
      <c r="FR487" s="39">
        <v>41.930826847644262</v>
      </c>
      <c r="FS487" s="39">
        <v>-97.081700482135616</v>
      </c>
      <c r="FT487" s="39">
        <v>-95.157947517864372</v>
      </c>
      <c r="FU487" s="35">
        <v>45692</v>
      </c>
      <c r="FV487" s="20" t="s">
        <v>248</v>
      </c>
      <c r="FW487" s="20" t="s">
        <v>247</v>
      </c>
      <c r="FX487" s="20">
        <v>78</v>
      </c>
      <c r="FY487" s="20">
        <v>1</v>
      </c>
      <c r="FZ487" s="20">
        <v>1</v>
      </c>
      <c r="GA487" s="20">
        <v>5</v>
      </c>
      <c r="GB487" s="20">
        <v>0</v>
      </c>
      <c r="GC487" s="20">
        <v>0</v>
      </c>
      <c r="GD487" s="20">
        <v>0</v>
      </c>
      <c r="GE487" s="20">
        <v>0</v>
      </c>
      <c r="GF487" s="20">
        <v>0</v>
      </c>
      <c r="GG487" s="20">
        <v>0</v>
      </c>
      <c r="GH487" s="20">
        <v>0</v>
      </c>
      <c r="GI487" s="20">
        <v>0</v>
      </c>
      <c r="GJ487" s="20">
        <v>1</v>
      </c>
      <c r="GK487" s="34">
        <f>IF(GA487&lt;&gt;"",((GB487*0.125)+((GC487+GD487+GE487+GF487+GG487)*0.25)+((GH487+GI487+GJ487)*1))/GA487,"")</f>
        <v>0.2</v>
      </c>
      <c r="GP487" s="20" t="s">
        <v>232</v>
      </c>
      <c r="HH487" s="34" t="str">
        <f>IF(GX487&lt;&gt;"",((GY487*0.125)+((GZ487+HA487+HB487+HC487+HD487)*0.25)+((HE487+HF487+HG487)*1))/GX487,"")</f>
        <v/>
      </c>
    </row>
    <row r="488" spans="1:216" ht="15" customHeight="1" x14ac:dyDescent="0.35">
      <c r="A488" s="11" t="s">
        <v>3204</v>
      </c>
      <c r="B488" s="12" t="s">
        <v>3205</v>
      </c>
      <c r="C488" s="13">
        <v>43009</v>
      </c>
      <c r="D488" s="13"/>
      <c r="E488" s="14" t="s">
        <v>214</v>
      </c>
      <c r="F488" s="15" t="s">
        <v>3206</v>
      </c>
      <c r="G488" s="15" t="s">
        <v>3207</v>
      </c>
      <c r="H488" s="14" t="s">
        <v>3193</v>
      </c>
      <c r="I488" s="16">
        <v>68524</v>
      </c>
      <c r="J488" s="17">
        <v>5843</v>
      </c>
      <c r="K488" s="18">
        <f ca="1">IF(A488&lt;&gt;"",RANDBETWEEN(1,2000)," ")</f>
        <v>1759</v>
      </c>
      <c r="L488" s="17" cm="1">
        <f t="array" ref="L488">IF(A488&lt;&gt;"",SUMPRODUCT(($E$2:$E$1303="Active") * (FK488 &gt;= $FM$2:$FM$1303) * (FK488 &lt;= $FN$2:$FN$1303) * (FL488 &gt;= $FO$2:$FO$1303) * (FL488 &lt;= $FP$2:$FP$1303)),"")</f>
        <v>1</v>
      </c>
      <c r="M488" s="17" cm="1">
        <f t="array" ref="M488">IF(A488&lt;&gt;"",SUMPRODUCT(($E$2:$E$1303="Active") * (FK488 &gt;= $FQ$2:$FQ$1303) * (FK488 &lt;= $FR$2:$FR$1303) * (FL488 &gt;= $FS$2:$FS$1303) * (FL488 &lt;= $FT$2:$FT$1303)),"")</f>
        <v>3</v>
      </c>
      <c r="N488" s="14" t="s">
        <v>287</v>
      </c>
      <c r="O488" s="14" t="s">
        <v>219</v>
      </c>
      <c r="P488" s="15" t="s">
        <v>3208</v>
      </c>
      <c r="Q488" s="14" t="s">
        <v>3209</v>
      </c>
      <c r="R488" s="15" t="s">
        <v>3210</v>
      </c>
      <c r="S488" s="14" t="s">
        <v>224</v>
      </c>
      <c r="T488" s="20" t="s">
        <v>224</v>
      </c>
      <c r="U488" s="21"/>
      <c r="V488" s="22"/>
      <c r="W488" s="22"/>
      <c r="X488" s="22"/>
      <c r="Y488" s="22"/>
      <c r="Z488" s="22"/>
      <c r="AA488" s="22" t="s">
        <v>542</v>
      </c>
      <c r="AB488" s="43">
        <v>46022.479166666664</v>
      </c>
      <c r="AC488" s="63">
        <v>45931</v>
      </c>
      <c r="AD488" s="25">
        <v>28</v>
      </c>
      <c r="AE488" s="25">
        <v>313</v>
      </c>
      <c r="AF488" s="26">
        <v>312</v>
      </c>
      <c r="AG488" s="20">
        <v>416</v>
      </c>
      <c r="AH488" s="22">
        <v>614</v>
      </c>
      <c r="AI488" s="26">
        <v>585</v>
      </c>
      <c r="AN488" s="27">
        <f>IF(COUNT(DV488,ES488,FJ488,GK488,HH488)&gt;0,AVERAGE(DV488,ES488,FJ488,GK488,HH488),"")</f>
        <v>2.1666666666666667E-2</v>
      </c>
      <c r="AO488" s="28">
        <f>IF((E488&lt;&gt;""),COUNTA(AP488:BW488)+COUNTIF(T488,"No"),"")</f>
        <v>0</v>
      </c>
      <c r="AP488" s="29"/>
      <c r="AQ488" s="29"/>
      <c r="AR488" s="29"/>
      <c r="AS488" s="29"/>
      <c r="AT488" s="29"/>
      <c r="AU488" s="29"/>
      <c r="AV488" s="29"/>
      <c r="AW488" s="29"/>
      <c r="AX488" s="29"/>
      <c r="AY488" s="29"/>
      <c r="AZ488" s="29"/>
      <c r="BA488" s="29"/>
      <c r="BB488" s="29"/>
      <c r="BC488" s="29"/>
      <c r="BD488" s="29"/>
      <c r="BE488" s="29"/>
      <c r="BF488" s="29"/>
      <c r="BG488" s="29"/>
      <c r="BH488" s="29"/>
      <c r="BI488" s="29"/>
      <c r="BJ488" s="29"/>
      <c r="BK488" s="29"/>
      <c r="BL488" s="29"/>
      <c r="BM488" s="29"/>
      <c r="BN488" s="29"/>
      <c r="BO488" s="29"/>
      <c r="BP488" s="29"/>
      <c r="BQ488" s="29"/>
      <c r="BR488" s="29"/>
      <c r="BS488" s="29"/>
      <c r="BT488" s="29"/>
      <c r="BU488" s="29"/>
      <c r="BV488" s="29"/>
      <c r="BW488" s="29"/>
      <c r="BX488" s="30">
        <v>44033</v>
      </c>
      <c r="BY488" s="30">
        <v>44095</v>
      </c>
      <c r="BZ488" s="14" t="s">
        <v>226</v>
      </c>
      <c r="CA488" s="30">
        <v>44095</v>
      </c>
      <c r="CB488" s="14" t="s">
        <v>227</v>
      </c>
      <c r="CC488" s="31">
        <v>44194</v>
      </c>
      <c r="CD488" s="32" t="s">
        <v>228</v>
      </c>
      <c r="CE488" s="33" t="s">
        <v>320</v>
      </c>
      <c r="CF488" s="33" t="s">
        <v>321</v>
      </c>
      <c r="CG488" s="29">
        <v>8</v>
      </c>
      <c r="CH488" s="29">
        <v>2</v>
      </c>
      <c r="CI488" s="29">
        <v>2</v>
      </c>
      <c r="CJ488" s="29">
        <v>8</v>
      </c>
      <c r="CK488" s="29">
        <v>0</v>
      </c>
      <c r="CL488" s="29">
        <v>2</v>
      </c>
      <c r="CM488" s="29">
        <v>0</v>
      </c>
      <c r="CN488" s="34">
        <f>IF(CJ488&gt;0,((CK488*0.125)+(CL488*0.25)+(CM488*1))/CJ488,"")</f>
        <v>6.25E-2</v>
      </c>
      <c r="CO488" s="35">
        <v>44410</v>
      </c>
      <c r="CP488" s="35">
        <v>44414</v>
      </c>
      <c r="CQ488" s="20" t="s">
        <v>507</v>
      </c>
      <c r="CR488" s="35">
        <v>44440</v>
      </c>
      <c r="CS488" s="20" t="s">
        <v>232</v>
      </c>
      <c r="CT488" s="35">
        <v>44418</v>
      </c>
      <c r="CV488" s="20" t="s">
        <v>228</v>
      </c>
      <c r="CW488" s="20" t="s">
        <v>233</v>
      </c>
      <c r="CX488" s="11" t="s">
        <v>234</v>
      </c>
      <c r="CY488" s="20">
        <v>0</v>
      </c>
      <c r="CZ488" s="36">
        <v>0</v>
      </c>
      <c r="DA488" s="36">
        <v>0</v>
      </c>
      <c r="DB488" s="36">
        <v>0</v>
      </c>
      <c r="DC488" s="36">
        <v>0</v>
      </c>
      <c r="DD488" s="36">
        <v>0</v>
      </c>
      <c r="DE488" s="36">
        <v>0</v>
      </c>
      <c r="DF488" s="36">
        <v>0</v>
      </c>
      <c r="DG488" s="36">
        <v>0</v>
      </c>
      <c r="DJ488" s="20" t="s">
        <v>228</v>
      </c>
      <c r="DK488" s="20" t="s">
        <v>235</v>
      </c>
      <c r="DL488" s="20" t="s">
        <v>234</v>
      </c>
      <c r="DM488" s="20">
        <v>0</v>
      </c>
      <c r="DN488" s="20">
        <v>0</v>
      </c>
      <c r="DO488" s="20">
        <v>0</v>
      </c>
      <c r="DP488" s="20">
        <v>0</v>
      </c>
      <c r="DQ488" s="20">
        <v>0</v>
      </c>
      <c r="DR488" s="20">
        <v>0</v>
      </c>
      <c r="DS488" s="20">
        <v>0</v>
      </c>
      <c r="DT488" s="20">
        <v>0</v>
      </c>
      <c r="DU488" s="20">
        <v>0</v>
      </c>
      <c r="DW488" s="35">
        <v>45540</v>
      </c>
      <c r="DX488" s="35">
        <v>45554</v>
      </c>
      <c r="DY488" s="20" t="s">
        <v>237</v>
      </c>
      <c r="DZ488" s="35">
        <v>45553</v>
      </c>
      <c r="EA488" s="35" t="s">
        <v>232</v>
      </c>
      <c r="EB488" s="38">
        <v>45555</v>
      </c>
      <c r="EC488" s="35">
        <v>45290</v>
      </c>
      <c r="ED488" s="20" t="s">
        <v>228</v>
      </c>
      <c r="EE488" s="20" t="s">
        <v>247</v>
      </c>
      <c r="EF488" s="20">
        <v>154</v>
      </c>
      <c r="EG488" s="20">
        <v>4</v>
      </c>
      <c r="EH488" s="20">
        <v>2</v>
      </c>
      <c r="EI488" s="20">
        <v>10</v>
      </c>
      <c r="EJ488" s="20">
        <v>0</v>
      </c>
      <c r="EK488" s="20">
        <v>0</v>
      </c>
      <c r="EL488" s="20">
        <v>0</v>
      </c>
      <c r="EM488" s="20">
        <v>0</v>
      </c>
      <c r="EN488" s="20">
        <v>0</v>
      </c>
      <c r="EO488" s="20">
        <v>0</v>
      </c>
      <c r="EP488" s="20">
        <v>0</v>
      </c>
      <c r="EQ488" s="20">
        <v>0</v>
      </c>
      <c r="ER488" s="20">
        <v>0</v>
      </c>
      <c r="ES488" s="34">
        <f>IF(EI488&lt;&gt;"",((EJ488*0.125)+((EK488+EL488+EM488+EN488+EO488)*0.25)+((EP488+EQ488+ER488)*1))/EI488,"")</f>
        <v>0</v>
      </c>
      <c r="ET488" s="35">
        <v>45573</v>
      </c>
      <c r="EU488" s="20" t="s">
        <v>248</v>
      </c>
      <c r="EV488" s="20" t="s">
        <v>234</v>
      </c>
      <c r="EW488" s="20">
        <v>321</v>
      </c>
      <c r="EX488" s="20">
        <v>5</v>
      </c>
      <c r="EY488" s="20">
        <v>5</v>
      </c>
      <c r="EZ488" s="20">
        <v>25</v>
      </c>
      <c r="FA488" s="20">
        <v>0</v>
      </c>
      <c r="FB488" s="20">
        <v>0</v>
      </c>
      <c r="FC488" s="20">
        <v>0</v>
      </c>
      <c r="FD488" s="20">
        <v>0</v>
      </c>
      <c r="FE488" s="20">
        <v>0</v>
      </c>
      <c r="FF488" s="20">
        <v>0</v>
      </c>
      <c r="FG488" s="20">
        <v>1</v>
      </c>
      <c r="FH488" s="20">
        <v>0</v>
      </c>
      <c r="FI488" s="20">
        <v>0</v>
      </c>
      <c r="FJ488" s="34">
        <f>IF(EZ488&lt;&gt;"",((FA488*0.125)+((FB488+FC488+FD488+FE488+FF488)*0.25)+((FG488+FH488+FI488)*1))/EZ488,"")</f>
        <v>0.04</v>
      </c>
      <c r="FK488" s="39">
        <v>40.876980000000003</v>
      </c>
      <c r="FL488" s="39">
        <v>-96.825084000000004</v>
      </c>
      <c r="FM488" s="39">
        <v>40.515154576177871</v>
      </c>
      <c r="FN488" s="39">
        <v>41.238805423822136</v>
      </c>
      <c r="FO488" s="39">
        <v>-97.303615337232003</v>
      </c>
      <c r="FP488" s="39">
        <v>-96.346552662768005</v>
      </c>
      <c r="FQ488" s="39">
        <v>40.153329152355738</v>
      </c>
      <c r="FR488" s="39">
        <v>41.600630847644268</v>
      </c>
      <c r="FS488" s="39">
        <v>-97.782146674464002</v>
      </c>
      <c r="FT488" s="39">
        <v>-95.868021325536006</v>
      </c>
      <c r="FU488" s="35">
        <v>45779</v>
      </c>
      <c r="FV488" s="20" t="s">
        <v>248</v>
      </c>
      <c r="FW488" s="20" t="s">
        <v>258</v>
      </c>
      <c r="FX488" s="20">
        <v>267</v>
      </c>
      <c r="FY488" s="20">
        <v>4</v>
      </c>
      <c r="FZ488" s="20">
        <v>4</v>
      </c>
      <c r="GA488" s="20">
        <v>20</v>
      </c>
      <c r="GB488" s="20">
        <v>0</v>
      </c>
      <c r="GC488" s="20">
        <v>0</v>
      </c>
      <c r="GD488" s="20">
        <v>1</v>
      </c>
      <c r="GE488" s="20">
        <v>1</v>
      </c>
      <c r="GF488" s="20">
        <v>0</v>
      </c>
      <c r="GG488" s="20">
        <v>0</v>
      </c>
      <c r="GH488" s="20">
        <v>0</v>
      </c>
      <c r="GI488" s="20">
        <v>0</v>
      </c>
      <c r="GJ488" s="20">
        <v>0</v>
      </c>
      <c r="GK488" s="34">
        <f>IF(GA488&lt;&gt;"",((GB488*0.125)+((GC488+GD488+GE488+GF488+GG488)*0.25)+((GH488+GI488+GJ488)*1))/GA488,"")</f>
        <v>2.5000000000000001E-2</v>
      </c>
      <c r="GP488" s="20" t="s">
        <v>232</v>
      </c>
      <c r="HH488" s="34" t="str">
        <f>IF(GX488&lt;&gt;"",((GY488*0.125)+((GZ488+HA488+HB488+HC488+HD488)*0.25)+((HE488+HF488+HG488)*1))/GX488,"")</f>
        <v/>
      </c>
    </row>
    <row r="489" spans="1:216" ht="15" customHeight="1" x14ac:dyDescent="0.35">
      <c r="A489" s="11" t="s">
        <v>3211</v>
      </c>
      <c r="B489" s="12" t="s">
        <v>3212</v>
      </c>
      <c r="C489" s="13">
        <v>43009</v>
      </c>
      <c r="D489" s="13">
        <v>46072</v>
      </c>
      <c r="E489" s="14" t="s">
        <v>214</v>
      </c>
      <c r="F489" s="15" t="s">
        <v>3213</v>
      </c>
      <c r="G489" s="15" t="s">
        <v>3214</v>
      </c>
      <c r="H489" s="14" t="s">
        <v>3193</v>
      </c>
      <c r="I489" s="16">
        <v>68845</v>
      </c>
      <c r="J489" s="17">
        <v>20304</v>
      </c>
      <c r="K489" s="18">
        <f ca="1">IF(A489&lt;&gt;"",RANDBETWEEN(1,2000)," ")</f>
        <v>755</v>
      </c>
      <c r="L489" s="17" cm="1">
        <f t="array" ref="L489">IF(A489&lt;&gt;"",SUMPRODUCT(($E$2:$E$1303="Active") * (FK489 &gt;= $FM$2:$FM$1303) * (FK489 &lt;= $FN$2:$FN$1303) * (FL489 &gt;= $FO$2:$FO$1303) * (FL489 &lt;= $FP$2:$FP$1303)),"")</f>
        <v>1</v>
      </c>
      <c r="M489" s="17" cm="1">
        <f t="array" ref="M489">IF(A489&lt;&gt;"",SUMPRODUCT(($E$2:$E$1303="Active") * (FK489 &gt;= $FQ$2:$FQ$1303) * (FK489 &lt;= $FR$2:$FR$1303) * (FL489 &gt;= $FS$2:$FS$1303) * (FL489 &lt;= $FT$2:$FT$1303)),"")</f>
        <v>1</v>
      </c>
      <c r="N489" s="14" t="s">
        <v>218</v>
      </c>
      <c r="O489" s="14" t="s">
        <v>242</v>
      </c>
      <c r="P489" s="15" t="s">
        <v>3215</v>
      </c>
      <c r="Q489" s="14" t="s">
        <v>3216</v>
      </c>
      <c r="R489" s="15" t="s">
        <v>3217</v>
      </c>
      <c r="S489" s="14" t="s">
        <v>223</v>
      </c>
      <c r="T489" s="20" t="s">
        <v>224</v>
      </c>
      <c r="U489" s="21"/>
      <c r="V489" s="22"/>
      <c r="W489" s="22"/>
      <c r="X489" s="22"/>
      <c r="Y489" s="22"/>
      <c r="Z489" s="22"/>
      <c r="AB489" s="43">
        <v>46008.375</v>
      </c>
      <c r="AC489" s="63">
        <v>45931</v>
      </c>
      <c r="AD489" s="25">
        <v>34</v>
      </c>
      <c r="AE489" s="25">
        <v>38</v>
      </c>
      <c r="AF489" s="26">
        <v>81</v>
      </c>
      <c r="AG489" s="20">
        <v>60</v>
      </c>
      <c r="AH489" s="22">
        <v>142</v>
      </c>
      <c r="AI489" s="26">
        <v>151</v>
      </c>
      <c r="AN489" s="27">
        <f>IF(COUNT(DV489,ES489,FJ489,GK489,HH489)&gt;0,AVERAGE(DV489,ES489,FJ489,GK489,HH489),"")</f>
        <v>0.1</v>
      </c>
      <c r="AO489" s="28">
        <f>IF((E489&lt;&gt;""),COUNTA(AP489:BW489)+COUNTIF(T489,"No"),"")</f>
        <v>0</v>
      </c>
      <c r="AP489" s="29"/>
      <c r="AQ489" s="29"/>
      <c r="AR489" s="29"/>
      <c r="AS489" s="29"/>
      <c r="AT489" s="29"/>
      <c r="AU489" s="29"/>
      <c r="AV489" s="29"/>
      <c r="AW489" s="29"/>
      <c r="AX489" s="29"/>
      <c r="AY489" s="29"/>
      <c r="AZ489" s="29"/>
      <c r="BA489" s="29"/>
      <c r="BB489" s="29"/>
      <c r="BC489" s="29"/>
      <c r="BD489" s="29"/>
      <c r="BE489" s="29"/>
      <c r="BF489" s="29"/>
      <c r="BG489" s="29"/>
      <c r="BH489" s="29"/>
      <c r="BI489" s="29"/>
      <c r="BJ489" s="29"/>
      <c r="BK489" s="29"/>
      <c r="BL489" s="29"/>
      <c r="BM489" s="29"/>
      <c r="BN489" s="29"/>
      <c r="BO489" s="29"/>
      <c r="BP489" s="29"/>
      <c r="BQ489" s="29"/>
      <c r="BR489" s="29"/>
      <c r="BS489" s="29"/>
      <c r="BT489" s="29"/>
      <c r="BU489" s="29"/>
      <c r="BV489" s="29"/>
      <c r="BW489" s="29"/>
      <c r="BX489" s="30"/>
      <c r="BY489" s="30"/>
      <c r="BZ489" s="14"/>
      <c r="CA489" s="30"/>
      <c r="CB489" s="14" t="s">
        <v>227</v>
      </c>
      <c r="CC489" s="31">
        <v>44053</v>
      </c>
      <c r="CD489" s="32" t="s">
        <v>228</v>
      </c>
      <c r="CE489" s="33" t="s">
        <v>256</v>
      </c>
      <c r="CF489" s="33" t="s">
        <v>257</v>
      </c>
      <c r="CG489" s="29">
        <v>54</v>
      </c>
      <c r="CH489" s="29">
        <v>1</v>
      </c>
      <c r="CI489" s="29">
        <v>1</v>
      </c>
      <c r="CJ489" s="29">
        <v>5</v>
      </c>
      <c r="CK489" s="29">
        <v>0</v>
      </c>
      <c r="CL489" s="29">
        <v>2</v>
      </c>
      <c r="CM489" s="29">
        <v>0</v>
      </c>
      <c r="CN489" s="34">
        <f>IF(CJ489&gt;0,((CK489*0.125)+(CL489*0.25)+(CM489*1))/CJ489,"")</f>
        <v>0.1</v>
      </c>
      <c r="CO489" s="35">
        <v>44260</v>
      </c>
      <c r="CP489" s="35">
        <v>44267</v>
      </c>
      <c r="CQ489" s="20" t="s">
        <v>266</v>
      </c>
      <c r="CR489" s="35">
        <v>44267</v>
      </c>
      <c r="CS489" s="20" t="s">
        <v>232</v>
      </c>
      <c r="CU489" s="35">
        <v>44508</v>
      </c>
      <c r="CV489" s="11" t="s">
        <v>226</v>
      </c>
      <c r="CW489" s="20" t="s">
        <v>233</v>
      </c>
      <c r="CX489" s="11" t="s">
        <v>234</v>
      </c>
      <c r="CY489" s="20">
        <v>13</v>
      </c>
      <c r="CZ489" s="36">
        <v>1</v>
      </c>
      <c r="DA489" s="36">
        <v>1</v>
      </c>
      <c r="DB489" s="36">
        <v>5</v>
      </c>
      <c r="DC489" s="36">
        <v>0</v>
      </c>
      <c r="DD489" s="36">
        <v>0</v>
      </c>
      <c r="DE489" s="36">
        <v>1</v>
      </c>
      <c r="DF489" s="36">
        <v>0</v>
      </c>
      <c r="DG489" s="36">
        <v>0</v>
      </c>
      <c r="DH489" s="37">
        <f>IF(DB489&gt;0,((DC489*0.125)+(DD489*0.25)+(DE489*0.25)+(DF489*1)+(DG489*1))/DB489,"")</f>
        <v>0.05</v>
      </c>
      <c r="DJ489" s="20" t="s">
        <v>228</v>
      </c>
      <c r="DK489" s="20" t="s">
        <v>235</v>
      </c>
      <c r="DL489" s="20" t="s">
        <v>234</v>
      </c>
      <c r="DM489" s="20">
        <v>0</v>
      </c>
      <c r="DN489" s="20">
        <v>0</v>
      </c>
      <c r="DO489" s="20">
        <v>0</v>
      </c>
      <c r="DP489" s="20">
        <v>0</v>
      </c>
      <c r="DQ489" s="20">
        <v>0</v>
      </c>
      <c r="DR489" s="20">
        <v>0</v>
      </c>
      <c r="DS489" s="20">
        <v>0</v>
      </c>
      <c r="DT489" s="20">
        <v>0</v>
      </c>
      <c r="DU489" s="20">
        <v>0</v>
      </c>
      <c r="DW489" s="35">
        <v>45539</v>
      </c>
      <c r="DX489" s="35">
        <v>45554</v>
      </c>
      <c r="DY489" s="20" t="s">
        <v>237</v>
      </c>
      <c r="DZ489" s="35">
        <v>45553</v>
      </c>
      <c r="EA489" s="35" t="s">
        <v>232</v>
      </c>
      <c r="EB489" s="38">
        <v>45555</v>
      </c>
      <c r="EC489" s="35">
        <v>45290</v>
      </c>
      <c r="ED489" s="20" t="s">
        <v>228</v>
      </c>
      <c r="EE489" s="20" t="s">
        <v>247</v>
      </c>
      <c r="EF489" s="20">
        <v>32</v>
      </c>
      <c r="EG489" s="20">
        <v>1</v>
      </c>
      <c r="EH489" s="20">
        <v>1</v>
      </c>
      <c r="EI489" s="20">
        <v>5</v>
      </c>
      <c r="EJ489" s="20">
        <v>0</v>
      </c>
      <c r="EK489" s="20">
        <v>0</v>
      </c>
      <c r="EL489" s="20">
        <v>0</v>
      </c>
      <c r="EM489" s="20">
        <v>0</v>
      </c>
      <c r="EN489" s="20">
        <v>0</v>
      </c>
      <c r="EO489" s="20">
        <v>0</v>
      </c>
      <c r="EP489" s="20">
        <v>1</v>
      </c>
      <c r="EQ489" s="20">
        <v>0</v>
      </c>
      <c r="ER489" s="20">
        <v>0</v>
      </c>
      <c r="ES489" s="34">
        <f>IF(EI489&lt;&gt;"",((EJ489*0.125)+((EK489+EL489+EM489+EN489+EO489)*0.25)+((EP489+EQ489+ER489)*1))/EI489,"")</f>
        <v>0.2</v>
      </c>
      <c r="ET489" s="35">
        <v>45401</v>
      </c>
      <c r="EU489" s="20" t="s">
        <v>248</v>
      </c>
      <c r="EV489" s="20" t="s">
        <v>247</v>
      </c>
      <c r="EW489" s="20">
        <v>23</v>
      </c>
      <c r="EX489" s="20">
        <v>2</v>
      </c>
      <c r="EY489" s="20">
        <v>2</v>
      </c>
      <c r="EZ489" s="28">
        <v>5</v>
      </c>
      <c r="FA489" s="20">
        <v>0</v>
      </c>
      <c r="FB489" s="20">
        <v>0</v>
      </c>
      <c r="FC489" s="20">
        <v>0</v>
      </c>
      <c r="FD489" s="20">
        <v>0</v>
      </c>
      <c r="FE489" s="20">
        <v>0</v>
      </c>
      <c r="FF489" s="20">
        <v>0</v>
      </c>
      <c r="FG489" s="20">
        <v>0</v>
      </c>
      <c r="FH489" s="20">
        <v>0</v>
      </c>
      <c r="FI489" s="20">
        <v>1</v>
      </c>
      <c r="FJ489" s="34">
        <f>IF(EZ489&lt;&gt;"",((FA489*0.125)+((FB489+FC489+FD489+FE489+FF489)*0.25)+((FG489+FH489+FI489)*1))/EZ489,"")</f>
        <v>0.2</v>
      </c>
      <c r="FK489" s="39">
        <v>40.738979999999998</v>
      </c>
      <c r="FL489" s="39">
        <v>-99.197948999999994</v>
      </c>
      <c r="FM489" s="39">
        <v>40.377154576177865</v>
      </c>
      <c r="FN489" s="39">
        <v>41.100805423822131</v>
      </c>
      <c r="FO489" s="39">
        <v>-99.675486219616289</v>
      </c>
      <c r="FP489" s="39">
        <v>-98.720411780383699</v>
      </c>
      <c r="FQ489" s="39">
        <v>40.015329152355733</v>
      </c>
      <c r="FR489" s="39">
        <v>41.462630847644263</v>
      </c>
      <c r="FS489" s="39">
        <v>-100.15302343923258</v>
      </c>
      <c r="FT489" s="39">
        <v>-98.242874560767405</v>
      </c>
      <c r="FU489" s="35">
        <v>45875</v>
      </c>
      <c r="FV489" s="20" t="s">
        <v>248</v>
      </c>
      <c r="FW489" s="20" t="s">
        <v>355</v>
      </c>
      <c r="FX489" s="20">
        <v>79</v>
      </c>
      <c r="FY489" s="20">
        <v>1</v>
      </c>
      <c r="FZ489" s="20">
        <v>1</v>
      </c>
      <c r="GA489" s="20">
        <v>6</v>
      </c>
      <c r="GB489" s="20">
        <v>0</v>
      </c>
      <c r="GC489" s="20">
        <v>0</v>
      </c>
      <c r="GD489" s="20">
        <v>0</v>
      </c>
      <c r="GE489" s="20">
        <v>0</v>
      </c>
      <c r="GF489" s="20">
        <v>0</v>
      </c>
      <c r="GG489" s="20">
        <v>0</v>
      </c>
      <c r="GH489" s="20">
        <v>0</v>
      </c>
      <c r="GI489" s="20">
        <v>0</v>
      </c>
      <c r="GJ489" s="20">
        <v>0</v>
      </c>
      <c r="GK489" s="34">
        <f>IF(GA489&lt;&gt;"",((GB489*0.125)+((GC489+GD489+GE489+GF489+GG489)*0.25)+((GH489+GI489+GJ489)*1))/GA489,"")</f>
        <v>0</v>
      </c>
      <c r="GP489" s="20" t="s">
        <v>232</v>
      </c>
      <c r="GR489" s="35">
        <v>46044</v>
      </c>
      <c r="GS489" s="20" t="s">
        <v>248</v>
      </c>
      <c r="GT489" s="20" t="s">
        <v>247</v>
      </c>
      <c r="GU489" s="20">
        <v>25</v>
      </c>
      <c r="GV489" s="20">
        <v>2</v>
      </c>
      <c r="GW489" s="20">
        <v>2</v>
      </c>
      <c r="GX489" s="20">
        <v>8</v>
      </c>
      <c r="GY489" s="20">
        <v>0</v>
      </c>
      <c r="GZ489" s="20">
        <v>0</v>
      </c>
      <c r="HA489" s="20">
        <v>0</v>
      </c>
      <c r="HB489" s="20">
        <v>0</v>
      </c>
      <c r="HC489" s="20">
        <v>0</v>
      </c>
      <c r="HD489" s="20">
        <v>0</v>
      </c>
      <c r="HE489" s="20">
        <v>0</v>
      </c>
      <c r="HF489" s="20">
        <v>0</v>
      </c>
      <c r="HG489" s="20">
        <v>0</v>
      </c>
      <c r="HH489" s="34">
        <f>IF(GX489&lt;&gt;"",((GY489*0.125)+((GZ489+HA489+HB489+HC489+HD489)*0.25)+((HE489+HF489+HG489)*1))/GX489,"")</f>
        <v>0</v>
      </c>
    </row>
    <row r="490" spans="1:216" ht="15" customHeight="1" x14ac:dyDescent="0.35">
      <c r="A490" s="11" t="s">
        <v>3218</v>
      </c>
      <c r="B490" s="12" t="s">
        <v>3219</v>
      </c>
      <c r="C490" s="13">
        <v>43009</v>
      </c>
      <c r="D490" s="13">
        <v>45561</v>
      </c>
      <c r="E490" s="14" t="s">
        <v>214</v>
      </c>
      <c r="F490" s="15" t="s">
        <v>3220</v>
      </c>
      <c r="G490" s="15" t="s">
        <v>3221</v>
      </c>
      <c r="H490" s="14" t="s">
        <v>3193</v>
      </c>
      <c r="I490" s="16">
        <v>69162</v>
      </c>
      <c r="J490" s="17">
        <v>7414</v>
      </c>
      <c r="K490" s="18">
        <f ca="1">IF(A490&lt;&gt;"",RANDBETWEEN(1,2000)," ")</f>
        <v>98</v>
      </c>
      <c r="L490" s="17" cm="1">
        <f t="array" ref="L490">IF(A490&lt;&gt;"",SUMPRODUCT(($E$2:$E$1303="Active") * (FK490 &gt;= $FM$2:$FM$1303) * (FK490 &lt;= $FN$2:$FN$1303) * (FL490 &gt;= $FO$2:$FO$1303) * (FL490 &lt;= $FP$2:$FP$1303)),"")</f>
        <v>1</v>
      </c>
      <c r="M490" s="17" cm="1">
        <f t="array" ref="M490">IF(A490&lt;&gt;"",SUMPRODUCT(($E$2:$E$1303="Active") * (FK490 &gt;= $FQ$2:$FQ$1303) * (FK490 &lt;= $FR$2:$FR$1303) * (FL490 &gt;= $FS$2:$FS$1303) * (FL490 &lt;= $FT$2:$FT$1303)),"")</f>
        <v>1</v>
      </c>
      <c r="N490" s="14" t="s">
        <v>218</v>
      </c>
      <c r="O490" s="14" t="s">
        <v>219</v>
      </c>
      <c r="P490" s="15" t="s">
        <v>3222</v>
      </c>
      <c r="Q490" s="14" t="s">
        <v>3223</v>
      </c>
      <c r="R490" s="15" t="s">
        <v>3224</v>
      </c>
      <c r="S490" s="14" t="s">
        <v>224</v>
      </c>
      <c r="T490" s="20" t="s">
        <v>224</v>
      </c>
      <c r="U490" s="21"/>
      <c r="V490" s="22"/>
      <c r="W490" s="22"/>
      <c r="X490" s="22"/>
      <c r="Y490" s="22"/>
      <c r="Z490" s="22"/>
      <c r="AB490" s="43">
        <v>46003.5</v>
      </c>
      <c r="AC490" s="63">
        <v>45931</v>
      </c>
      <c r="AD490" s="25">
        <v>83</v>
      </c>
      <c r="AE490" s="25">
        <v>86</v>
      </c>
      <c r="AF490" s="26">
        <v>83</v>
      </c>
      <c r="AG490" s="20">
        <v>41</v>
      </c>
      <c r="AH490" s="22">
        <v>24</v>
      </c>
      <c r="AI490" s="26">
        <v>37</v>
      </c>
      <c r="AN490" s="27">
        <f>IF(COUNT(DV490,ES490,FJ490,GK490,HH490)&gt;0,AVERAGE(DV490,ES490,FJ490,GK490,HH490),"")</f>
        <v>0.10625000000000001</v>
      </c>
      <c r="AO490" s="28">
        <f>IF((E490&lt;&gt;""),COUNTA(AP490:BW490)+COUNTIF(T490,"No"),"")</f>
        <v>0</v>
      </c>
      <c r="AP490" s="29"/>
      <c r="AQ490" s="29"/>
      <c r="AR490" s="29"/>
      <c r="AS490" s="29"/>
      <c r="AT490" s="29"/>
      <c r="AU490" s="29"/>
      <c r="AV490" s="29"/>
      <c r="AW490" s="29"/>
      <c r="AX490" s="29"/>
      <c r="AY490" s="29"/>
      <c r="AZ490" s="29"/>
      <c r="BA490" s="29"/>
      <c r="BB490" s="29"/>
      <c r="BC490" s="29"/>
      <c r="BD490" s="29"/>
      <c r="BE490" s="29"/>
      <c r="BF490" s="29"/>
      <c r="BG490" s="29"/>
      <c r="BH490" s="29"/>
      <c r="BI490" s="29"/>
      <c r="BJ490" s="29"/>
      <c r="BK490" s="29"/>
      <c r="BL490" s="29"/>
      <c r="BM490" s="29"/>
      <c r="BN490" s="29"/>
      <c r="BO490" s="29"/>
      <c r="BP490" s="29"/>
      <c r="BQ490" s="29"/>
      <c r="BR490" s="29"/>
      <c r="BS490" s="29"/>
      <c r="BT490" s="29"/>
      <c r="BU490" s="29"/>
      <c r="BV490" s="29"/>
      <c r="BW490" s="29"/>
      <c r="BX490" s="30">
        <v>44055</v>
      </c>
      <c r="BY490" s="30">
        <v>44095</v>
      </c>
      <c r="BZ490" s="14" t="s">
        <v>226</v>
      </c>
      <c r="CA490" s="30">
        <v>44095</v>
      </c>
      <c r="CB490" s="14" t="s">
        <v>227</v>
      </c>
      <c r="CC490" s="31">
        <v>44053</v>
      </c>
      <c r="CD490" s="32" t="s">
        <v>228</v>
      </c>
      <c r="CE490" s="33" t="s">
        <v>256</v>
      </c>
      <c r="CF490" s="33" t="s">
        <v>257</v>
      </c>
      <c r="CG490" s="29">
        <v>26</v>
      </c>
      <c r="CH490" s="29">
        <v>3</v>
      </c>
      <c r="CI490" s="29">
        <v>3</v>
      </c>
      <c r="CJ490" s="29">
        <v>11</v>
      </c>
      <c r="CK490" s="29">
        <v>0</v>
      </c>
      <c r="CL490" s="29">
        <v>0</v>
      </c>
      <c r="CM490" s="29">
        <v>0</v>
      </c>
      <c r="CN490" s="34">
        <f>IF(CJ490&gt;0,((CK490*0.125)+(CL490*0.25)+(CM490*1))/CJ490,"")</f>
        <v>0</v>
      </c>
      <c r="CR490" s="35"/>
      <c r="CS490" s="20" t="s">
        <v>232</v>
      </c>
      <c r="CU490" s="35">
        <v>44539</v>
      </c>
      <c r="CV490" s="11" t="s">
        <v>228</v>
      </c>
      <c r="CW490" s="20" t="s">
        <v>233</v>
      </c>
      <c r="CX490" s="11" t="s">
        <v>234</v>
      </c>
      <c r="CY490" s="20">
        <v>48</v>
      </c>
      <c r="CZ490" s="36">
        <v>3</v>
      </c>
      <c r="DA490" s="36">
        <v>3</v>
      </c>
      <c r="DB490" s="36">
        <v>15</v>
      </c>
      <c r="DC490" s="36">
        <v>0</v>
      </c>
      <c r="DD490" s="36">
        <v>0</v>
      </c>
      <c r="DE490" s="36">
        <v>1</v>
      </c>
      <c r="DF490" s="36">
        <v>1</v>
      </c>
      <c r="DG490" s="36">
        <v>0</v>
      </c>
      <c r="DH490" s="37">
        <f>IF(DB490&gt;0,((DC490*0.125)+(DD490*0.25)+(DE490*0.25)+(DF490*1)+(DG490*1))/DB490,"")</f>
        <v>8.3333333333333329E-2</v>
      </c>
      <c r="DI490" s="35">
        <v>44835</v>
      </c>
      <c r="DJ490" s="20" t="s">
        <v>228</v>
      </c>
      <c r="DK490" s="20" t="s">
        <v>235</v>
      </c>
      <c r="DL490" s="20" t="s">
        <v>234</v>
      </c>
      <c r="DM490" s="20">
        <v>50</v>
      </c>
      <c r="DN490" s="20">
        <v>2</v>
      </c>
      <c r="DO490" s="20">
        <v>2</v>
      </c>
      <c r="DP490" s="20">
        <v>10</v>
      </c>
      <c r="DQ490" s="20">
        <v>0</v>
      </c>
      <c r="DR490" s="20">
        <v>0</v>
      </c>
      <c r="DS490" s="20">
        <v>1</v>
      </c>
      <c r="DT490" s="20">
        <v>0</v>
      </c>
      <c r="DU490" s="20">
        <v>0</v>
      </c>
      <c r="DV490" s="37" cm="1">
        <f t="array" ref="DV490">IF(AND(DI490:DP490&lt;&gt;""),((DQ490*0.125)+(DR490*0.25)+(DS490*0.25)+(DT490*1)+(DU490*1))/DP490,"")</f>
        <v>2.5000000000000001E-2</v>
      </c>
      <c r="DW490" s="35">
        <v>45538</v>
      </c>
      <c r="DX490" s="35">
        <v>45553</v>
      </c>
      <c r="DY490" s="20" t="s">
        <v>237</v>
      </c>
      <c r="DZ490" s="35">
        <v>45553</v>
      </c>
      <c r="EA490" s="35" t="s">
        <v>232</v>
      </c>
      <c r="EB490" s="38">
        <v>45555</v>
      </c>
      <c r="EC490" s="35">
        <v>45268</v>
      </c>
      <c r="ED490" s="20" t="s">
        <v>228</v>
      </c>
      <c r="EE490" s="20" t="s">
        <v>247</v>
      </c>
      <c r="EF490" s="20">
        <v>33</v>
      </c>
      <c r="EG490" s="20">
        <v>1</v>
      </c>
      <c r="EH490" s="20">
        <v>1</v>
      </c>
      <c r="EI490" s="20">
        <v>5</v>
      </c>
      <c r="EJ490" s="20">
        <v>0</v>
      </c>
      <c r="EK490" s="20">
        <v>0</v>
      </c>
      <c r="EL490" s="20">
        <v>0</v>
      </c>
      <c r="EM490" s="20">
        <v>0</v>
      </c>
      <c r="EN490" s="20">
        <v>0</v>
      </c>
      <c r="EO490" s="20">
        <v>0</v>
      </c>
      <c r="EP490" s="20">
        <v>0</v>
      </c>
      <c r="EQ490" s="20">
        <v>1</v>
      </c>
      <c r="ER490" s="20">
        <v>1</v>
      </c>
      <c r="ES490" s="46">
        <f>IF(EI490&lt;&gt;"",((EJ490*0.125)+((EK490+EL490+EM490+EN490+EO490)*0.25)+((EP490+EQ490+ER490)*1))/EI490,"")</f>
        <v>0.4</v>
      </c>
      <c r="ET490" s="35">
        <v>45366</v>
      </c>
      <c r="EU490" s="20" t="s">
        <v>248</v>
      </c>
      <c r="EV490" s="20" t="s">
        <v>247</v>
      </c>
      <c r="EW490" s="20">
        <v>13</v>
      </c>
      <c r="EX490" s="20">
        <v>1</v>
      </c>
      <c r="EY490" s="20">
        <v>1</v>
      </c>
      <c r="EZ490" s="28">
        <v>5</v>
      </c>
      <c r="FA490" s="20">
        <v>0</v>
      </c>
      <c r="FB490" s="20">
        <v>0</v>
      </c>
      <c r="FC490" s="20">
        <v>0</v>
      </c>
      <c r="FD490" s="20">
        <v>0</v>
      </c>
      <c r="FE490" s="20">
        <v>0</v>
      </c>
      <c r="FF490" s="20">
        <v>0</v>
      </c>
      <c r="FG490" s="20">
        <v>0</v>
      </c>
      <c r="FH490" s="20">
        <v>0</v>
      </c>
      <c r="FI490" s="20">
        <v>0</v>
      </c>
      <c r="FJ490" s="34">
        <f>IF(EZ490&lt;&gt;"",((FA490*0.125)+((FB490+FC490+FD490+FE490+FF490)*0.25)+((FG490+FH490+FI490)*1))/EZ490,"")</f>
        <v>0</v>
      </c>
      <c r="FK490" s="39">
        <v>41.140765999999999</v>
      </c>
      <c r="FL490" s="39">
        <v>-103.06332399999999</v>
      </c>
      <c r="FM490" s="39">
        <v>40.778940576177867</v>
      </c>
      <c r="FN490" s="39">
        <v>41.502591423822132</v>
      </c>
      <c r="FO490" s="39">
        <v>-103.54377493105484</v>
      </c>
      <c r="FP490" s="39">
        <v>-102.58287306894515</v>
      </c>
      <c r="FQ490" s="39">
        <v>40.417115152355734</v>
      </c>
      <c r="FR490" s="39">
        <v>41.864416847644264</v>
      </c>
      <c r="FS490" s="39">
        <v>-104.02422586210969</v>
      </c>
      <c r="FT490" s="39">
        <v>-102.1024221378903</v>
      </c>
      <c r="FU490" s="35">
        <v>45957</v>
      </c>
      <c r="FV490" s="20" t="s">
        <v>248</v>
      </c>
      <c r="FW490" s="20" t="s">
        <v>295</v>
      </c>
      <c r="FX490" s="20">
        <v>19</v>
      </c>
      <c r="FY490" s="20">
        <v>1</v>
      </c>
      <c r="FZ490" s="20">
        <v>1</v>
      </c>
      <c r="GA490" s="20">
        <v>5</v>
      </c>
      <c r="GB490" s="20">
        <v>0</v>
      </c>
      <c r="GC490" s="20">
        <v>0</v>
      </c>
      <c r="GD490" s="20">
        <v>0</v>
      </c>
      <c r="GE490" s="20">
        <v>0</v>
      </c>
      <c r="GF490" s="20">
        <v>0</v>
      </c>
      <c r="GG490" s="20">
        <v>0</v>
      </c>
      <c r="GH490" s="20">
        <v>0</v>
      </c>
      <c r="GI490" s="20">
        <v>0</v>
      </c>
      <c r="GJ490" s="20">
        <v>0</v>
      </c>
      <c r="GK490" s="34">
        <f>IF(GA490&lt;&gt;"",((GB490*0.125)+((GC490+GD490+GE490+GF490+GG490)*0.25)+((GH490+GI490+GJ490)*1))/GA490,"")</f>
        <v>0</v>
      </c>
      <c r="GP490" s="20" t="s">
        <v>232</v>
      </c>
      <c r="HH490" s="34" t="str">
        <f>IF(GX490&lt;&gt;"",((GY490*0.125)+((GZ490+HA490+HB490+HC490+HD490)*0.25)+((HE490+HF490+HG490)*1))/GX490,"")</f>
        <v/>
      </c>
    </row>
    <row r="491" spans="1:216" ht="15" customHeight="1" x14ac:dyDescent="0.35">
      <c r="A491" s="11" t="s">
        <v>3225</v>
      </c>
      <c r="B491" s="12" t="s">
        <v>3226</v>
      </c>
      <c r="C491" s="43">
        <v>44904</v>
      </c>
      <c r="D491" s="13"/>
      <c r="E491" s="11" t="s">
        <v>214</v>
      </c>
      <c r="F491" s="19" t="s">
        <v>3227</v>
      </c>
      <c r="G491" s="19" t="s">
        <v>3228</v>
      </c>
      <c r="H491" s="11" t="s">
        <v>3193</v>
      </c>
      <c r="I491" s="42">
        <v>69101</v>
      </c>
      <c r="J491" s="17">
        <v>28589</v>
      </c>
      <c r="K491" s="18">
        <f ca="1">IF(A491&lt;&gt;"",RANDBETWEEN(1,2000)," ")</f>
        <v>1455</v>
      </c>
      <c r="L491" s="17" cm="1">
        <f t="array" ref="L491">IF(A491&lt;&gt;"",SUMPRODUCT(($E$2:$E$1303="Active") * (FK491 &gt;= $FM$2:$FM$1303) * (FK491 &lt;= $FN$2:$FN$1303) * (FL491 &gt;= $FO$2:$FO$1303) * (FL491 &lt;= $FP$2:$FP$1303)),"")</f>
        <v>1</v>
      </c>
      <c r="M491" s="17" cm="1">
        <f t="array" ref="M491">IF(A491&lt;&gt;"",SUMPRODUCT(($E$2:$E$1303="Active") * (FK491 &gt;= $FQ$2:$FQ$1303) * (FK491 &lt;= $FR$2:$FR$1303) * (FL491 &gt;= $FS$2:$FS$1303) * (FL491 &lt;= $FT$2:$FT$1303)),"")</f>
        <v>1</v>
      </c>
      <c r="N491" s="11" t="s">
        <v>218</v>
      </c>
      <c r="O491" s="11" t="s">
        <v>242</v>
      </c>
      <c r="P491" s="19" t="s">
        <v>3229</v>
      </c>
      <c r="Q491" s="11" t="s">
        <v>3230</v>
      </c>
      <c r="R491" s="45" t="s">
        <v>3231</v>
      </c>
      <c r="S491" s="11" t="s">
        <v>224</v>
      </c>
      <c r="T491" s="20" t="s">
        <v>224</v>
      </c>
      <c r="AB491" s="43">
        <v>46013.5</v>
      </c>
      <c r="AC491" s="63">
        <v>45931</v>
      </c>
      <c r="AF491" s="26">
        <v>0</v>
      </c>
      <c r="AG491" s="20">
        <v>0</v>
      </c>
      <c r="AH491" s="22">
        <v>88</v>
      </c>
      <c r="AI491" s="26">
        <v>103</v>
      </c>
      <c r="AN491" s="27">
        <f>IF(COUNT(DV491,ES491,FJ491,GK491,HH491)&gt;0,AVERAGE(DV491,ES491,FJ491,GK491,HH491),"")</f>
        <v>0</v>
      </c>
      <c r="AO491" s="28">
        <f>IF((E491&lt;&gt;""),COUNTA(AP491:BW491)+COUNTIF(T491,"No"),"")</f>
        <v>0</v>
      </c>
      <c r="CS491" s="20" t="s">
        <v>323</v>
      </c>
      <c r="CT491" s="35" t="s">
        <v>323</v>
      </c>
      <c r="DJ491" s="20" t="s">
        <v>228</v>
      </c>
      <c r="DK491" s="20" t="s">
        <v>235</v>
      </c>
      <c r="DL491" s="20" t="s">
        <v>234</v>
      </c>
      <c r="DM491" s="20">
        <v>0</v>
      </c>
      <c r="DN491" s="20">
        <v>0</v>
      </c>
      <c r="DO491" s="20">
        <v>0</v>
      </c>
      <c r="DP491" s="20">
        <v>0</v>
      </c>
      <c r="DQ491" s="20">
        <v>0</v>
      </c>
      <c r="DR491" s="20">
        <v>0</v>
      </c>
      <c r="DS491" s="20">
        <v>0</v>
      </c>
      <c r="DT491" s="20">
        <v>0</v>
      </c>
      <c r="DU491" s="20">
        <v>0</v>
      </c>
      <c r="DW491" s="35">
        <v>45360</v>
      </c>
      <c r="DX491" s="35">
        <v>45545</v>
      </c>
      <c r="DY491" s="20" t="s">
        <v>237</v>
      </c>
      <c r="DZ491" s="35">
        <v>45545</v>
      </c>
      <c r="EA491" s="35" t="s">
        <v>232</v>
      </c>
      <c r="EB491" s="40">
        <v>45547</v>
      </c>
      <c r="EJ491" s="20"/>
      <c r="EK491" s="20"/>
      <c r="EL491" s="20"/>
      <c r="EM491" s="20"/>
      <c r="EN491" s="20"/>
      <c r="EO491" s="20"/>
      <c r="EP491" s="20"/>
      <c r="EQ491" s="20"/>
      <c r="ER491" s="20"/>
      <c r="ES491" s="34" t="str">
        <f>IF(EI491&lt;&gt;"",((EJ491*0.125)+((EK491+EL491+EM491+EN491+EO491)*0.25)+((EP491+EQ491+ER491)*1))/EI491,"")</f>
        <v/>
      </c>
      <c r="ET491" s="35">
        <v>45595</v>
      </c>
      <c r="EU491" s="20" t="s">
        <v>248</v>
      </c>
      <c r="EV491" s="20" t="s">
        <v>234</v>
      </c>
      <c r="EW491" s="20">
        <v>53</v>
      </c>
      <c r="EX491" s="20">
        <v>2</v>
      </c>
      <c r="EY491" s="20">
        <v>2</v>
      </c>
      <c r="EZ491" s="20">
        <v>5</v>
      </c>
      <c r="FA491" s="20">
        <v>0</v>
      </c>
      <c r="FB491" s="20">
        <v>0</v>
      </c>
      <c r="FC491" s="20">
        <v>0</v>
      </c>
      <c r="FD491" s="20">
        <v>0</v>
      </c>
      <c r="FE491" s="20">
        <v>0</v>
      </c>
      <c r="FF491" s="20">
        <v>0</v>
      </c>
      <c r="FG491" s="20">
        <v>0</v>
      </c>
      <c r="FH491" s="20">
        <v>0</v>
      </c>
      <c r="FI491" s="20">
        <v>0</v>
      </c>
      <c r="FJ491" s="34">
        <f>IF(EZ491&lt;&gt;"",((FA491*0.125)+((FB491+FC491+FD491+FE491+FF491)*0.25)+((FG491+FH491+FI491)*1))/EZ491,"")</f>
        <v>0</v>
      </c>
      <c r="FK491" s="39">
        <v>41.111975999999999</v>
      </c>
      <c r="FL491" s="39">
        <v>-100.784164</v>
      </c>
      <c r="FM491" s="39">
        <v>40.750150576177866</v>
      </c>
      <c r="FN491" s="39">
        <v>41.473801423822131</v>
      </c>
      <c r="FO491" s="39">
        <v>-101.26440417995131</v>
      </c>
      <c r="FP491" s="39">
        <v>-100.30392382004869</v>
      </c>
      <c r="FQ491" s="39">
        <v>40.388325152355733</v>
      </c>
      <c r="FR491" s="39">
        <v>41.835626847644264</v>
      </c>
      <c r="FS491" s="39">
        <v>-101.74464435990264</v>
      </c>
      <c r="FT491" s="39">
        <v>-99.823683640097371</v>
      </c>
      <c r="FU491" s="35">
        <v>45694</v>
      </c>
      <c r="FV491" s="20" t="s">
        <v>248</v>
      </c>
      <c r="FW491" s="20" t="s">
        <v>247</v>
      </c>
      <c r="FX491" s="20">
        <v>35</v>
      </c>
      <c r="FY491" s="20">
        <v>2</v>
      </c>
      <c r="FZ491" s="20">
        <v>2</v>
      </c>
      <c r="GA491" s="20">
        <v>5</v>
      </c>
      <c r="GB491" s="20">
        <v>0</v>
      </c>
      <c r="GC491" s="20">
        <v>0</v>
      </c>
      <c r="GD491" s="20">
        <v>0</v>
      </c>
      <c r="GE491" s="20">
        <v>0</v>
      </c>
      <c r="GF491" s="20">
        <v>0</v>
      </c>
      <c r="GG491" s="20">
        <v>0</v>
      </c>
      <c r="GH491" s="20">
        <v>0</v>
      </c>
      <c r="GI491" s="20">
        <v>0</v>
      </c>
      <c r="GJ491" s="20">
        <v>0</v>
      </c>
      <c r="GK491" s="34">
        <v>0</v>
      </c>
      <c r="GP491" s="20" t="s">
        <v>232</v>
      </c>
      <c r="HH491" s="34" t="str">
        <f>IF(GX491&lt;&gt;"",((GY491*0.125)+((GZ491+HA491+HB491+HC491+HD491)*0.25)+((HE491+HF491+HG491)*1))/GX491,"")</f>
        <v/>
      </c>
    </row>
    <row r="492" spans="1:216" ht="15" customHeight="1" x14ac:dyDescent="0.35">
      <c r="A492" s="11" t="s">
        <v>3232</v>
      </c>
      <c r="B492" s="12" t="s">
        <v>3233</v>
      </c>
      <c r="C492" s="43">
        <v>44904</v>
      </c>
      <c r="D492" s="13"/>
      <c r="E492" s="11" t="s">
        <v>214</v>
      </c>
      <c r="F492" s="19" t="s">
        <v>3234</v>
      </c>
      <c r="G492" s="19" t="s">
        <v>3235</v>
      </c>
      <c r="H492" s="11" t="s">
        <v>3193</v>
      </c>
      <c r="I492" s="42">
        <v>69361</v>
      </c>
      <c r="J492" s="17">
        <v>17526</v>
      </c>
      <c r="K492" s="18">
        <f ca="1">IF(A492&lt;&gt;"",RANDBETWEEN(1,2000)," ")</f>
        <v>800</v>
      </c>
      <c r="L492" s="17" cm="1">
        <f t="array" ref="L492">IF(A492&lt;&gt;"",SUMPRODUCT(($E$2:$E$1303="Active") * (FK492 &gt;= $FM$2:$FM$1303) * (FK492 &lt;= $FN$2:$FN$1303) * (FL492 &gt;= $FO$2:$FO$1303) * (FL492 &lt;= $FP$2:$FP$1303)),"")</f>
        <v>1</v>
      </c>
      <c r="M492" s="17" cm="1">
        <f t="array" ref="M492">IF(A492&lt;&gt;"",SUMPRODUCT(($E$2:$E$1303="Active") * (FK492 &gt;= $FQ$2:$FQ$1303) * (FK492 &lt;= $FR$2:$FR$1303) * (FL492 &gt;= $FS$2:$FS$1303) * (FL492 &lt;= $FT$2:$FT$1303)),"")</f>
        <v>1</v>
      </c>
      <c r="N492" s="11" t="s">
        <v>218</v>
      </c>
      <c r="O492" s="11" t="s">
        <v>242</v>
      </c>
      <c r="P492" s="19" t="s">
        <v>3236</v>
      </c>
      <c r="Q492" s="11" t="s">
        <v>3237</v>
      </c>
      <c r="R492" s="19" t="s">
        <v>3238</v>
      </c>
      <c r="S492" s="11" t="s">
        <v>224</v>
      </c>
      <c r="T492" s="20" t="s">
        <v>224</v>
      </c>
      <c r="AA492" s="22" t="s">
        <v>363</v>
      </c>
      <c r="AB492" s="43">
        <v>45982.333333333336</v>
      </c>
      <c r="AC492" s="63">
        <v>45931</v>
      </c>
      <c r="AF492" s="26">
        <v>0</v>
      </c>
      <c r="AG492" s="20">
        <v>34</v>
      </c>
      <c r="AH492" s="22">
        <v>59</v>
      </c>
      <c r="AI492" s="26">
        <v>42</v>
      </c>
      <c r="AN492" s="27">
        <f>IF(COUNT(DV492,ES492,FJ492,GK492,HH492)&gt;0,AVERAGE(DV492,ES492,FJ492,GK492,HH492),"")</f>
        <v>0.1</v>
      </c>
      <c r="AO492" s="28">
        <f>IF((E492&lt;&gt;""),COUNTA(AP492:BW492)+COUNTIF(T492,"No"),"")</f>
        <v>0</v>
      </c>
      <c r="CS492" s="20" t="s">
        <v>323</v>
      </c>
      <c r="CT492" s="35" t="s">
        <v>323</v>
      </c>
      <c r="DJ492" s="20" t="s">
        <v>228</v>
      </c>
      <c r="DK492" s="20" t="s">
        <v>235</v>
      </c>
      <c r="DL492" s="20" t="s">
        <v>234</v>
      </c>
      <c r="DM492" s="20">
        <v>0</v>
      </c>
      <c r="DN492" s="20">
        <v>0</v>
      </c>
      <c r="DO492" s="20">
        <v>0</v>
      </c>
      <c r="DP492" s="20">
        <v>0</v>
      </c>
      <c r="DQ492" s="20">
        <v>0</v>
      </c>
      <c r="DR492" s="20">
        <v>0</v>
      </c>
      <c r="DS492" s="20">
        <v>0</v>
      </c>
      <c r="DT492" s="20">
        <v>0</v>
      </c>
      <c r="DU492" s="20">
        <v>0</v>
      </c>
      <c r="EA492" s="35" t="s">
        <v>232</v>
      </c>
      <c r="EJ492" s="20"/>
      <c r="EK492" s="20"/>
      <c r="EL492" s="20"/>
      <c r="EM492" s="20"/>
      <c r="EN492" s="20"/>
      <c r="EO492" s="20"/>
      <c r="EP492" s="20"/>
      <c r="EQ492" s="20"/>
      <c r="ER492" s="20"/>
      <c r="ES492" s="34" t="str">
        <f>IF(EI492&lt;&gt;"",((EJ492*0.125)+((EK492+EL492+EM492+EN492+EO492)*0.25)+((EP492+EQ492+ER492)*1))/EI492,"")</f>
        <v/>
      </c>
      <c r="ET492" s="35">
        <v>45635</v>
      </c>
      <c r="EU492" s="20" t="s">
        <v>228</v>
      </c>
      <c r="EV492" s="20" t="s">
        <v>234</v>
      </c>
      <c r="EW492" s="20">
        <v>38</v>
      </c>
      <c r="EX492" s="20">
        <v>2</v>
      </c>
      <c r="EY492" s="20">
        <v>2</v>
      </c>
      <c r="EZ492" s="20">
        <v>5</v>
      </c>
      <c r="FA492" s="20">
        <v>0</v>
      </c>
      <c r="FB492" s="20">
        <v>0</v>
      </c>
      <c r="FC492" s="20">
        <v>0</v>
      </c>
      <c r="FD492" s="20">
        <v>0</v>
      </c>
      <c r="FE492" s="20">
        <v>0</v>
      </c>
      <c r="FF492" s="20">
        <v>0</v>
      </c>
      <c r="FG492" s="20">
        <v>1</v>
      </c>
      <c r="FH492" s="20">
        <v>0</v>
      </c>
      <c r="FI492" s="20">
        <v>0</v>
      </c>
      <c r="FJ492" s="34">
        <f>IF(EZ492&lt;&gt;"",((FA492*0.125)+((FB492+FC492+FD492+FE492+FF492)*0.25)+((FG492+FH492+FI492)*1))/EZ492,"")</f>
        <v>0.2</v>
      </c>
      <c r="FK492" s="39">
        <v>41.960451999999997</v>
      </c>
      <c r="FL492" s="39">
        <v>-103.63185799999999</v>
      </c>
      <c r="FM492" s="39">
        <v>41.598626576177864</v>
      </c>
      <c r="FN492" s="39">
        <v>42.322277423822129</v>
      </c>
      <c r="FO492" s="39">
        <v>-104.11843983927739</v>
      </c>
      <c r="FP492" s="39">
        <v>-103.1452761607226</v>
      </c>
      <c r="FQ492" s="39">
        <v>41.236801152355731</v>
      </c>
      <c r="FR492" s="39">
        <v>42.684102847644262</v>
      </c>
      <c r="FS492" s="39">
        <v>-104.60502167855476</v>
      </c>
      <c r="FT492" s="39">
        <v>-102.65869432144522</v>
      </c>
      <c r="FU492" s="35">
        <v>45771</v>
      </c>
      <c r="FV492" s="20" t="s">
        <v>248</v>
      </c>
      <c r="FW492" s="20" t="s">
        <v>258</v>
      </c>
      <c r="FX492" s="20">
        <v>21</v>
      </c>
      <c r="FY492" s="20">
        <v>2</v>
      </c>
      <c r="FZ492" s="20">
        <v>2</v>
      </c>
      <c r="GA492" s="20">
        <v>5</v>
      </c>
      <c r="GB492" s="20">
        <v>0</v>
      </c>
      <c r="GC492" s="20">
        <v>0</v>
      </c>
      <c r="GD492" s="20">
        <v>0</v>
      </c>
      <c r="GE492" s="20">
        <v>0</v>
      </c>
      <c r="GF492" s="20">
        <v>0</v>
      </c>
      <c r="GG492" s="20">
        <v>0</v>
      </c>
      <c r="GH492" s="20">
        <v>0</v>
      </c>
      <c r="GI492" s="20">
        <v>0</v>
      </c>
      <c r="GJ492" s="20">
        <v>0</v>
      </c>
      <c r="GK492" s="34">
        <f>IF(GA492&lt;&gt;"",((GB492*0.125)+((GC492+GD492+GE492+GF492+GG492)*0.25)+((GH492+GI492+GJ492)*1))/GA492,"")</f>
        <v>0</v>
      </c>
      <c r="GP492" s="20" t="s">
        <v>232</v>
      </c>
      <c r="HH492" s="34" t="str">
        <f>IF(GX492&lt;&gt;"",((GY492*0.125)+((GZ492+HA492+HB492+HC492+HD492)*0.25)+((HE492+HF492+HG492)*1))/GX492,"")</f>
        <v/>
      </c>
    </row>
    <row r="493" spans="1:216" ht="15" customHeight="1" x14ac:dyDescent="0.35">
      <c r="A493" s="14" t="s">
        <v>3239</v>
      </c>
      <c r="B493" s="12" t="s">
        <v>1867</v>
      </c>
      <c r="C493" s="13">
        <v>43829</v>
      </c>
      <c r="D493" s="13">
        <v>45945</v>
      </c>
      <c r="E493" s="14" t="s">
        <v>214</v>
      </c>
      <c r="F493" s="15" t="s">
        <v>3240</v>
      </c>
      <c r="G493" s="15" t="s">
        <v>1869</v>
      </c>
      <c r="H493" s="14" t="s">
        <v>1870</v>
      </c>
      <c r="I493" s="42">
        <v>3063</v>
      </c>
      <c r="J493" s="17">
        <v>16036</v>
      </c>
      <c r="K493" s="18">
        <f ca="1">IF(A493&lt;&gt;"",RANDBETWEEN(1,2000)," ")</f>
        <v>880</v>
      </c>
      <c r="L493" s="17" cm="1">
        <f t="array" ref="L493">IF(A493&lt;&gt;"",SUMPRODUCT(($E$2:$E$1303="Active") * (FK493 &gt;= $FM$2:$FM$1303) * (FK493 &lt;= $FN$2:$FN$1303) * (FL493 &gt;= $FO$2:$FO$1303) * (FL493 &lt;= $FP$2:$FP$1303)),"")</f>
        <v>4</v>
      </c>
      <c r="M493" s="17" cm="1">
        <f t="array" ref="M493">IF(A493&lt;&gt;"",SUMPRODUCT(($E$2:$E$1303="Active") * (FK493 &gt;= $FQ$2:$FQ$1303) * (FK493 &lt;= $FR$2:$FR$1303) * (FL493 &gt;= $FS$2:$FS$1303) * (FL493 &lt;= $FT$2:$FT$1303)),"")</f>
        <v>7</v>
      </c>
      <c r="N493" s="14" t="s">
        <v>287</v>
      </c>
      <c r="O493" s="14" t="s">
        <v>219</v>
      </c>
      <c r="P493" s="15" t="s">
        <v>3241</v>
      </c>
      <c r="Q493" s="14" t="s">
        <v>1871</v>
      </c>
      <c r="R493" s="15" t="s">
        <v>3242</v>
      </c>
      <c r="S493" s="14" t="s">
        <v>224</v>
      </c>
      <c r="T493" s="20" t="s">
        <v>224</v>
      </c>
      <c r="U493" s="21"/>
      <c r="V493" s="22"/>
      <c r="W493" s="22"/>
      <c r="X493" s="22"/>
      <c r="Y493" s="22"/>
      <c r="Z493" s="22"/>
      <c r="AA493" s="48" t="s">
        <v>347</v>
      </c>
      <c r="AB493" s="43">
        <v>46022.541666666664</v>
      </c>
      <c r="AC493" s="24">
        <v>46023</v>
      </c>
      <c r="AD493" s="25">
        <v>144</v>
      </c>
      <c r="AE493" s="25">
        <v>91</v>
      </c>
      <c r="AF493" s="26">
        <v>113</v>
      </c>
      <c r="AG493" s="20">
        <v>104</v>
      </c>
      <c r="AH493" s="22">
        <v>358</v>
      </c>
      <c r="AI493" s="26">
        <v>340</v>
      </c>
      <c r="AN493" s="27">
        <f>IF(COUNT(DV493,ES493,FJ493,GK493,HH493)&gt;0,AVERAGE(DV493,ES493,FJ493,GK493,HH493),"")</f>
        <v>0.10153846153846154</v>
      </c>
      <c r="AO493" s="28">
        <f>IF((E493&lt;&gt;""),COUNTA(AP493:BW493)+COUNTIF(T493,"No"),"")</f>
        <v>0</v>
      </c>
      <c r="AP493" s="29"/>
      <c r="AQ493" s="29"/>
      <c r="AR493" s="29"/>
      <c r="AS493" s="29"/>
      <c r="AT493" s="29"/>
      <c r="AU493" s="29"/>
      <c r="AV493" s="29"/>
      <c r="AW493" s="29"/>
      <c r="AX493" s="29"/>
      <c r="AY493" s="29"/>
      <c r="AZ493" s="29"/>
      <c r="BA493" s="29"/>
      <c r="BB493" s="29"/>
      <c r="BC493" s="29"/>
      <c r="BD493" s="29"/>
      <c r="BE493" s="29"/>
      <c r="BF493" s="29"/>
      <c r="BG493" s="29"/>
      <c r="BH493" s="29"/>
      <c r="BI493" s="29"/>
      <c r="BJ493" s="29"/>
      <c r="BK493" s="29"/>
      <c r="BL493" s="29"/>
      <c r="BM493" s="29"/>
      <c r="BN493" s="29"/>
      <c r="BO493" s="29"/>
      <c r="BP493" s="29"/>
      <c r="BQ493" s="29"/>
      <c r="BR493" s="29"/>
      <c r="BS493" s="29"/>
      <c r="BT493" s="29"/>
      <c r="BU493" s="29"/>
      <c r="BV493" s="29"/>
      <c r="BW493" s="29"/>
      <c r="BX493" s="30">
        <v>43844</v>
      </c>
      <c r="BY493" s="30">
        <v>43859</v>
      </c>
      <c r="BZ493" s="14" t="s">
        <v>226</v>
      </c>
      <c r="CA493" s="30">
        <v>43871</v>
      </c>
      <c r="CB493" s="14" t="s">
        <v>227</v>
      </c>
      <c r="CC493" s="31">
        <v>43768</v>
      </c>
      <c r="CD493" s="32" t="s">
        <v>228</v>
      </c>
      <c r="CE493" s="33" t="s">
        <v>425</v>
      </c>
      <c r="CF493" s="33" t="s">
        <v>325</v>
      </c>
      <c r="CG493" s="29">
        <v>58</v>
      </c>
      <c r="CH493" s="29">
        <v>2</v>
      </c>
      <c r="CI493" s="29">
        <v>2</v>
      </c>
      <c r="CJ493" s="29">
        <v>10</v>
      </c>
      <c r="CK493" s="29">
        <v>2</v>
      </c>
      <c r="CL493" s="29">
        <v>0</v>
      </c>
      <c r="CM493" s="29">
        <v>2</v>
      </c>
      <c r="CN493" s="34">
        <f>IF(CJ493&gt;0,((CK493*0.125)+(CL493*0.25)+(CM493*1))/CJ493,"")</f>
        <v>0.22500000000000001</v>
      </c>
      <c r="CO493" s="35">
        <v>44431</v>
      </c>
      <c r="CP493" s="35">
        <v>44438</v>
      </c>
      <c r="CQ493" s="20" t="s">
        <v>507</v>
      </c>
      <c r="CR493" s="35">
        <v>44440</v>
      </c>
      <c r="CS493" s="20" t="s">
        <v>232</v>
      </c>
      <c r="CT493" s="35">
        <v>44439</v>
      </c>
      <c r="CU493" s="35">
        <v>44441</v>
      </c>
      <c r="CV493" s="11" t="s">
        <v>228</v>
      </c>
      <c r="CW493" s="20" t="s">
        <v>233</v>
      </c>
      <c r="CX493" s="11" t="s">
        <v>234</v>
      </c>
      <c r="CY493" s="20">
        <v>33</v>
      </c>
      <c r="CZ493" s="36">
        <v>2</v>
      </c>
      <c r="DA493" s="36">
        <v>2</v>
      </c>
      <c r="DB493" s="36">
        <v>10</v>
      </c>
      <c r="DC493" s="36">
        <v>1</v>
      </c>
      <c r="DD493" s="36">
        <v>0</v>
      </c>
      <c r="DE493" s="36">
        <v>0</v>
      </c>
      <c r="DF493" s="36">
        <v>0</v>
      </c>
      <c r="DG493" s="36">
        <v>0</v>
      </c>
      <c r="DH493" s="37">
        <f>IF(DB493&gt;0,((DC493*0.125)+(DD493*0.25)+(DE493*0.25)+(DF493*1)+(DG493*1))/DB493,"")</f>
        <v>1.2500000000000001E-2</v>
      </c>
      <c r="DI493" s="35">
        <v>44866</v>
      </c>
      <c r="DJ493" s="20" t="s">
        <v>228</v>
      </c>
      <c r="DK493" s="20" t="s">
        <v>235</v>
      </c>
      <c r="DL493" s="20" t="s">
        <v>234</v>
      </c>
      <c r="DM493" s="20">
        <v>66</v>
      </c>
      <c r="DN493" s="20">
        <v>1</v>
      </c>
      <c r="DO493" s="20">
        <v>1</v>
      </c>
      <c r="DP493" s="20">
        <v>5</v>
      </c>
      <c r="DQ493" s="20">
        <v>0</v>
      </c>
      <c r="DR493" s="20">
        <v>0</v>
      </c>
      <c r="DS493" s="20">
        <v>0</v>
      </c>
      <c r="DT493" s="20">
        <v>1</v>
      </c>
      <c r="DU493" s="20">
        <v>0</v>
      </c>
      <c r="DV493" s="37" cm="1">
        <f t="array" ref="DV493">IF(AND(DI493:DP493&lt;&gt;""),((DQ493*0.125)+(DR493*0.25)+(DS493*0.25)+(DT493*1)+(DU493*1))/DP493,"")</f>
        <v>0.2</v>
      </c>
      <c r="DW493" s="35">
        <v>45161</v>
      </c>
      <c r="DX493" s="35">
        <v>45168</v>
      </c>
      <c r="DY493" s="20" t="s">
        <v>492</v>
      </c>
      <c r="DZ493" s="35">
        <v>45170</v>
      </c>
      <c r="EA493" s="35" t="s">
        <v>232</v>
      </c>
      <c r="EB493" s="38">
        <v>45191</v>
      </c>
      <c r="EC493" s="35">
        <v>45265</v>
      </c>
      <c r="ED493" s="20" t="s">
        <v>228</v>
      </c>
      <c r="EE493" s="20" t="s">
        <v>247</v>
      </c>
      <c r="EF493" s="20">
        <v>47</v>
      </c>
      <c r="EG493" s="20">
        <v>1</v>
      </c>
      <c r="EH493" s="20">
        <v>1</v>
      </c>
      <c r="EI493" s="20">
        <v>5</v>
      </c>
      <c r="EJ493" s="20">
        <v>0</v>
      </c>
      <c r="EK493" s="20">
        <v>0</v>
      </c>
      <c r="EL493" s="20">
        <v>0</v>
      </c>
      <c r="EM493" s="20">
        <v>0</v>
      </c>
      <c r="EN493" s="20">
        <v>0</v>
      </c>
      <c r="EO493" s="20">
        <v>0</v>
      </c>
      <c r="EP493" s="20">
        <v>0</v>
      </c>
      <c r="EQ493" s="20">
        <v>0</v>
      </c>
      <c r="ER493" s="20">
        <v>0</v>
      </c>
      <c r="ES493" s="34">
        <f>IF(EI493&lt;&gt;"",((EJ493*0.125)+((EK493+EL493+EM493+EN493+EO493)*0.25)+((EP493+EQ493+ER493)*1))/EI493,"")</f>
        <v>0</v>
      </c>
      <c r="ET493" s="35">
        <v>45602</v>
      </c>
      <c r="EU493" s="20" t="s">
        <v>248</v>
      </c>
      <c r="EV493" s="20" t="s">
        <v>234</v>
      </c>
      <c r="EW493" s="20">
        <v>182</v>
      </c>
      <c r="EX493" s="20">
        <v>1</v>
      </c>
      <c r="EY493" s="20">
        <v>1</v>
      </c>
      <c r="EZ493" s="20">
        <v>14</v>
      </c>
      <c r="FA493" s="20">
        <v>0</v>
      </c>
      <c r="FB493" s="20">
        <v>0</v>
      </c>
      <c r="FC493" s="20">
        <v>0</v>
      </c>
      <c r="FD493" s="20">
        <v>0</v>
      </c>
      <c r="FE493" s="20">
        <v>0</v>
      </c>
      <c r="FF493" s="20">
        <v>0</v>
      </c>
      <c r="FG493" s="20">
        <v>0</v>
      </c>
      <c r="FH493" s="20">
        <v>0</v>
      </c>
      <c r="FI493" s="20">
        <v>0</v>
      </c>
      <c r="FJ493" s="34">
        <f>IF(EZ493&lt;&gt;"",((FA493*0.125)+((FB493+FC493+FD493+FE493+FF493)*0.25)+((FG493+FH493+FI493)*1))/EZ493,"")</f>
        <v>0</v>
      </c>
      <c r="FK493" s="39">
        <v>42.771338999999998</v>
      </c>
      <c r="FL493" s="39">
        <v>-71.526960000000003</v>
      </c>
      <c r="FM493" s="39">
        <v>42.409513576177865</v>
      </c>
      <c r="FN493" s="39">
        <v>43.13316442382213</v>
      </c>
      <c r="FO493" s="39">
        <v>-72.019863397394957</v>
      </c>
      <c r="FP493" s="39">
        <v>-71.034056602605048</v>
      </c>
      <c r="FQ493" s="39">
        <v>42.047688152355732</v>
      </c>
      <c r="FR493" s="39">
        <v>43.494989847644263</v>
      </c>
      <c r="FS493" s="39">
        <v>-72.512766794789911</v>
      </c>
      <c r="FT493" s="39">
        <v>-70.541153205210094</v>
      </c>
      <c r="FU493" s="35">
        <v>45937</v>
      </c>
      <c r="FV493" s="20" t="s">
        <v>248</v>
      </c>
      <c r="FW493" s="20" t="s">
        <v>295</v>
      </c>
      <c r="FX493" s="20">
        <v>184</v>
      </c>
      <c r="FY493" s="20">
        <v>1</v>
      </c>
      <c r="FZ493" s="20">
        <v>1</v>
      </c>
      <c r="GA493" s="20">
        <v>13</v>
      </c>
      <c r="GB493" s="20">
        <v>0</v>
      </c>
      <c r="GC493" s="20">
        <v>0</v>
      </c>
      <c r="GD493" s="20">
        <v>0</v>
      </c>
      <c r="GE493" s="20">
        <v>0</v>
      </c>
      <c r="GF493" s="20">
        <v>0</v>
      </c>
      <c r="GG493" s="20">
        <v>0</v>
      </c>
      <c r="GH493" s="20">
        <v>2</v>
      </c>
      <c r="GI493" s="20">
        <v>2</v>
      </c>
      <c r="GJ493" s="20">
        <v>0</v>
      </c>
      <c r="GK493" s="46">
        <f>IF(GA493&lt;&gt;"",((GB493*0.125)+((GC493+GD493+GE493+GF493+GG493)*0.25)+((GH493+GI493+GJ493)*1))/GA493,"")</f>
        <v>0.30769230769230771</v>
      </c>
      <c r="GL493" s="40">
        <v>45855</v>
      </c>
      <c r="GM493" s="40">
        <v>45869</v>
      </c>
      <c r="GN493" s="20" t="s">
        <v>237</v>
      </c>
      <c r="GO493" s="35">
        <v>45869</v>
      </c>
      <c r="GP493" s="20" t="s">
        <v>232</v>
      </c>
      <c r="GQ493" s="35">
        <v>45884</v>
      </c>
      <c r="GR493" s="35">
        <v>46062</v>
      </c>
      <c r="GS493" s="20" t="s">
        <v>248</v>
      </c>
      <c r="GT493" s="20" t="s">
        <v>247</v>
      </c>
      <c r="GU493" s="20">
        <v>137</v>
      </c>
      <c r="GV493" s="20">
        <v>1</v>
      </c>
      <c r="GW493" s="20">
        <v>1</v>
      </c>
      <c r="GX493" s="20">
        <v>10</v>
      </c>
      <c r="GY493" s="20">
        <v>0</v>
      </c>
      <c r="GZ493" s="20">
        <v>0</v>
      </c>
      <c r="HA493" s="20">
        <v>0</v>
      </c>
      <c r="HB493" s="20">
        <v>0</v>
      </c>
      <c r="HC493" s="20">
        <v>0</v>
      </c>
      <c r="HD493" s="20">
        <v>0</v>
      </c>
      <c r="HE493" s="20">
        <v>0</v>
      </c>
      <c r="HF493" s="20">
        <v>0</v>
      </c>
      <c r="HG493" s="20">
        <v>0</v>
      </c>
      <c r="HH493" s="34">
        <f>IF(GX493&lt;&gt;"",((GY493*0.125)+((GZ493+HA493+HB493+HC493+HD493)*0.25)+((HE493+HF493+HG493)*1))/GX493,"")</f>
        <v>0</v>
      </c>
    </row>
    <row r="494" spans="1:216" ht="15" customHeight="1" x14ac:dyDescent="0.35">
      <c r="A494" s="11" t="s">
        <v>3243</v>
      </c>
      <c r="B494" s="12" t="s">
        <v>3244</v>
      </c>
      <c r="C494" s="13">
        <v>43009</v>
      </c>
      <c r="D494" s="13">
        <v>45889</v>
      </c>
      <c r="E494" s="14" t="s">
        <v>214</v>
      </c>
      <c r="F494" s="15" t="s">
        <v>3245</v>
      </c>
      <c r="G494" s="15" t="s">
        <v>3246</v>
      </c>
      <c r="H494" s="14" t="s">
        <v>1870</v>
      </c>
      <c r="I494" s="16">
        <v>3431</v>
      </c>
      <c r="J494" s="17">
        <v>24978</v>
      </c>
      <c r="K494" s="18">
        <f ca="1">IF(A494&lt;&gt;"",RANDBETWEEN(1,2000)," ")</f>
        <v>332</v>
      </c>
      <c r="L494" s="17" cm="1">
        <f t="array" ref="L494">IF(A494&lt;&gt;"",SUMPRODUCT(($E$2:$E$1303="Active") * (FK494 &gt;= $FM$2:$FM$1303) * (FK494 &lt;= $FN$2:$FN$1303) * (FL494 &gt;= $FO$2:$FO$1303) * (FL494 &lt;= $FP$2:$FP$1303)),"")</f>
        <v>1</v>
      </c>
      <c r="M494" s="17" cm="1">
        <f t="array" ref="M494">IF(A494&lt;&gt;"",SUMPRODUCT(($E$2:$E$1303="Active") * (FK494 &gt;= $FQ$2:$FQ$1303) * (FK494 &lt;= $FR$2:$FR$1303) * (FL494 &gt;= $FS$2:$FS$1303) * (FL494 &lt;= $FT$2:$FT$1303)),"")</f>
        <v>6</v>
      </c>
      <c r="N494" s="14" t="s">
        <v>287</v>
      </c>
      <c r="O494" s="14" t="s">
        <v>219</v>
      </c>
      <c r="P494" s="15" t="s">
        <v>3247</v>
      </c>
      <c r="Q494" s="14" t="s">
        <v>3248</v>
      </c>
      <c r="R494" s="15" t="s">
        <v>3249</v>
      </c>
      <c r="S494" s="14" t="s">
        <v>224</v>
      </c>
      <c r="T494" s="20" t="s">
        <v>224</v>
      </c>
      <c r="U494" s="21"/>
      <c r="V494" s="22"/>
      <c r="W494" s="22"/>
      <c r="X494" s="22"/>
      <c r="Y494" s="22"/>
      <c r="Z494" s="22"/>
      <c r="AA494" s="48" t="s">
        <v>347</v>
      </c>
      <c r="AB494" s="43">
        <v>46022.458333333336</v>
      </c>
      <c r="AC494" s="24">
        <v>46023</v>
      </c>
      <c r="AD494" s="25">
        <v>85</v>
      </c>
      <c r="AE494" s="25">
        <v>92</v>
      </c>
      <c r="AF494" s="26">
        <v>98</v>
      </c>
      <c r="AG494" s="20">
        <v>91</v>
      </c>
      <c r="AH494" s="22">
        <v>139</v>
      </c>
      <c r="AI494" s="26">
        <v>165</v>
      </c>
      <c r="AN494" s="27">
        <f>IF(COUNT(DV494,ES494,FJ494,GK494,HH494)&gt;0,AVERAGE(DV494,ES494,FJ494,GK494,HH494),"")</f>
        <v>0.4016233766233766</v>
      </c>
      <c r="AO494" s="28">
        <f>IF((E494&lt;&gt;""),COUNTA(AP494:BW494)+COUNTIF(T494,"No"),"")</f>
        <v>0</v>
      </c>
      <c r="AP494" s="29"/>
      <c r="AQ494" s="29"/>
      <c r="AR494" s="29"/>
      <c r="AS494" s="29"/>
      <c r="AT494" s="29"/>
      <c r="AU494" s="29"/>
      <c r="AV494" s="29"/>
      <c r="AW494" s="29"/>
      <c r="AX494" s="29"/>
      <c r="AY494" s="29"/>
      <c r="AZ494" s="29"/>
      <c r="BA494" s="29"/>
      <c r="BB494" s="29"/>
      <c r="BC494" s="29"/>
      <c r="BD494" s="29"/>
      <c r="BE494" s="29"/>
      <c r="BF494" s="29"/>
      <c r="BG494" s="29"/>
      <c r="BH494" s="29"/>
      <c r="BI494" s="29"/>
      <c r="BJ494" s="29"/>
      <c r="BK494" s="29"/>
      <c r="BL494" s="29"/>
      <c r="BM494" s="29"/>
      <c r="BN494" s="29"/>
      <c r="BO494" s="29"/>
      <c r="BP494" s="29"/>
      <c r="BQ494" s="29"/>
      <c r="BR494" s="29"/>
      <c r="BS494" s="29"/>
      <c r="BT494" s="29"/>
      <c r="BU494" s="29"/>
      <c r="BV494" s="29"/>
      <c r="BW494" s="29"/>
      <c r="BX494" s="30">
        <v>44005</v>
      </c>
      <c r="BY494" s="30">
        <v>44019</v>
      </c>
      <c r="BZ494" s="14" t="s">
        <v>226</v>
      </c>
      <c r="CA494" s="30">
        <v>44025</v>
      </c>
      <c r="CB494" s="14" t="s">
        <v>227</v>
      </c>
      <c r="CC494" s="31">
        <v>43773</v>
      </c>
      <c r="CD494" s="32" t="s">
        <v>228</v>
      </c>
      <c r="CE494" s="33" t="s">
        <v>425</v>
      </c>
      <c r="CF494" s="33" t="s">
        <v>325</v>
      </c>
      <c r="CG494" s="29">
        <v>37</v>
      </c>
      <c r="CH494" s="29">
        <v>2</v>
      </c>
      <c r="CI494" s="29">
        <v>2</v>
      </c>
      <c r="CJ494" s="29">
        <v>9</v>
      </c>
      <c r="CK494" s="29">
        <v>2</v>
      </c>
      <c r="CL494" s="29">
        <v>1</v>
      </c>
      <c r="CM494" s="29">
        <v>0</v>
      </c>
      <c r="CN494" s="34">
        <f>IF(CJ494&gt;0,((CK494*0.125)+(CL494*0.25)+(CM494*1))/CJ494,"")</f>
        <v>5.5555555555555552E-2</v>
      </c>
      <c r="CO494" s="35">
        <v>44729</v>
      </c>
      <c r="CP494" s="35">
        <v>44740</v>
      </c>
      <c r="CQ494" s="20" t="s">
        <v>237</v>
      </c>
      <c r="CR494" s="35">
        <v>44743</v>
      </c>
      <c r="CS494" s="20" t="s">
        <v>232</v>
      </c>
      <c r="CT494" s="35">
        <v>44743</v>
      </c>
      <c r="CU494" s="35">
        <v>44491</v>
      </c>
      <c r="CV494" s="20" t="s">
        <v>228</v>
      </c>
      <c r="CW494" s="20" t="s">
        <v>233</v>
      </c>
      <c r="CX494" s="11" t="s">
        <v>234</v>
      </c>
      <c r="CY494" s="20">
        <v>52</v>
      </c>
      <c r="CZ494" s="36">
        <v>2</v>
      </c>
      <c r="DA494" s="36">
        <v>2</v>
      </c>
      <c r="DB494" s="36">
        <v>10</v>
      </c>
      <c r="DC494" s="36">
        <v>0</v>
      </c>
      <c r="DD494" s="36">
        <v>0</v>
      </c>
      <c r="DE494" s="36">
        <v>1</v>
      </c>
      <c r="DF494" s="36">
        <v>0</v>
      </c>
      <c r="DG494" s="36">
        <v>0</v>
      </c>
      <c r="DH494" s="37">
        <f>IF(DB494&gt;0,((DC494*0.125)+(DD494*0.25)+(DE494*0.25)+(DF494*1)+(DG494*1))/DB494,"")</f>
        <v>2.5000000000000001E-2</v>
      </c>
      <c r="DI494" s="35">
        <v>44835</v>
      </c>
      <c r="DJ494" s="20" t="s">
        <v>228</v>
      </c>
      <c r="DK494" s="20" t="s">
        <v>235</v>
      </c>
      <c r="DL494" s="20" t="s">
        <v>234</v>
      </c>
      <c r="DM494" s="20">
        <v>51</v>
      </c>
      <c r="DN494" s="20">
        <v>2</v>
      </c>
      <c r="DO494" s="20">
        <v>2</v>
      </c>
      <c r="DP494" s="20">
        <v>10</v>
      </c>
      <c r="DQ494" s="20">
        <v>0</v>
      </c>
      <c r="DR494" s="20">
        <v>0</v>
      </c>
      <c r="DS494" s="20">
        <v>0</v>
      </c>
      <c r="DT494" s="20">
        <v>0</v>
      </c>
      <c r="DU494" s="20">
        <v>1</v>
      </c>
      <c r="DV494" s="37" cm="1">
        <f t="array" ref="DV494">IF(AND(DI494:DP494&lt;&gt;""),((DQ494*0.125)+(DR494*0.25)+(DS494*0.25)+(DT494*1)+(DU494*1))/DP494,"")</f>
        <v>0.1</v>
      </c>
      <c r="DW494" s="35">
        <v>45160</v>
      </c>
      <c r="DX494" s="35">
        <v>45167</v>
      </c>
      <c r="DY494" s="20" t="s">
        <v>492</v>
      </c>
      <c r="DZ494" s="35">
        <v>45170</v>
      </c>
      <c r="EA494" s="35" t="s">
        <v>232</v>
      </c>
      <c r="EB494" s="38">
        <v>45170</v>
      </c>
      <c r="EC494" s="35">
        <v>45261</v>
      </c>
      <c r="ED494" s="20" t="s">
        <v>248</v>
      </c>
      <c r="EE494" s="20" t="s">
        <v>247</v>
      </c>
      <c r="EF494" s="20">
        <v>47</v>
      </c>
      <c r="EG494" s="20">
        <v>3</v>
      </c>
      <c r="EH494" s="20">
        <v>3</v>
      </c>
      <c r="EI494" s="20">
        <v>11</v>
      </c>
      <c r="EJ494" s="20">
        <v>0</v>
      </c>
      <c r="EK494" s="20">
        <v>0</v>
      </c>
      <c r="EL494" s="20">
        <v>0</v>
      </c>
      <c r="EM494" s="20">
        <v>1</v>
      </c>
      <c r="EN494" s="20">
        <v>0</v>
      </c>
      <c r="EO494" s="20">
        <v>0</v>
      </c>
      <c r="EP494" s="20">
        <v>0</v>
      </c>
      <c r="EQ494" s="20">
        <v>0</v>
      </c>
      <c r="ER494" s="20">
        <v>1</v>
      </c>
      <c r="ES494" s="34">
        <f>IF(EI494&lt;&gt;"",((EJ494*0.125)+((EK494+EL494+EM494+EN494+EO494)*0.25)+((EP494+EQ494+ER494)*1))/EI494,"")</f>
        <v>0.11363636363636363</v>
      </c>
      <c r="ET494" s="35">
        <v>45420</v>
      </c>
      <c r="EU494" s="20" t="s">
        <v>248</v>
      </c>
      <c r="EV494" s="20" t="s">
        <v>247</v>
      </c>
      <c r="EW494" s="20">
        <v>45</v>
      </c>
      <c r="EX494" s="20">
        <v>2</v>
      </c>
      <c r="EY494" s="20">
        <v>2</v>
      </c>
      <c r="EZ494" s="28">
        <v>5</v>
      </c>
      <c r="FA494" s="20">
        <v>0</v>
      </c>
      <c r="FB494" s="20">
        <v>0</v>
      </c>
      <c r="FC494" s="20">
        <v>0</v>
      </c>
      <c r="FD494" s="20">
        <v>0</v>
      </c>
      <c r="FE494" s="20">
        <v>1</v>
      </c>
      <c r="FF494" s="20">
        <v>0</v>
      </c>
      <c r="FG494" s="20">
        <v>1</v>
      </c>
      <c r="FH494" s="20">
        <v>0</v>
      </c>
      <c r="FI494" s="20">
        <v>0</v>
      </c>
      <c r="FJ494" s="46">
        <f>IF(EZ494&lt;&gt;"",((FA494*0.125)+((FB494+FC494+FD494+FE494+FF494)*0.25)+((FG494+FH494+FI494)*1))/EZ494,"")</f>
        <v>0.25</v>
      </c>
      <c r="FK494" s="39">
        <v>42.976078000000001</v>
      </c>
      <c r="FL494" s="39">
        <v>-72.276522999999997</v>
      </c>
      <c r="FM494" s="39">
        <v>42.614252576177869</v>
      </c>
      <c r="FN494" s="39">
        <v>43.337903423822134</v>
      </c>
      <c r="FO494" s="39">
        <v>-72.771064335750296</v>
      </c>
      <c r="FP494" s="39">
        <v>-71.781981664249699</v>
      </c>
      <c r="FQ494" s="39">
        <v>42.252427152355736</v>
      </c>
      <c r="FR494" s="39">
        <v>43.699728847644266</v>
      </c>
      <c r="FS494" s="39">
        <v>-73.26560567150058</v>
      </c>
      <c r="FT494" s="39">
        <v>-71.287440328499414</v>
      </c>
      <c r="FU494" s="35">
        <v>45881</v>
      </c>
      <c r="FV494" s="20" t="s">
        <v>248</v>
      </c>
      <c r="FW494" s="20" t="s">
        <v>3250</v>
      </c>
      <c r="FX494" s="20">
        <v>62</v>
      </c>
      <c r="FY494" s="20">
        <v>3</v>
      </c>
      <c r="FZ494" s="20">
        <v>3</v>
      </c>
      <c r="GA494" s="20">
        <v>7</v>
      </c>
      <c r="GB494" s="20">
        <v>0</v>
      </c>
      <c r="GC494" s="20">
        <v>0</v>
      </c>
      <c r="GD494" s="20">
        <v>0</v>
      </c>
      <c r="GE494" s="20">
        <v>0</v>
      </c>
      <c r="GF494" s="20">
        <v>0</v>
      </c>
      <c r="GG494" s="20">
        <v>0</v>
      </c>
      <c r="GH494" s="20">
        <v>7</v>
      </c>
      <c r="GI494" s="20">
        <v>1</v>
      </c>
      <c r="GJ494" s="20">
        <v>0</v>
      </c>
      <c r="GK494" s="46">
        <f>IF(GA494&lt;&gt;"",((GB494*0.125)+((GC494+GD494+GE494+GF494+GG494)*0.25)+((GH494+GI494+GJ494)*1))/GA494,"")</f>
        <v>1.1428571428571428</v>
      </c>
      <c r="GL494" s="40">
        <v>45856</v>
      </c>
      <c r="GM494" s="40">
        <v>45868</v>
      </c>
      <c r="GN494" s="20" t="s">
        <v>237</v>
      </c>
      <c r="GO494" s="35">
        <v>45868</v>
      </c>
      <c r="GP494" s="20" t="s">
        <v>232</v>
      </c>
      <c r="GQ494" s="35">
        <v>45884</v>
      </c>
      <c r="HH494" s="34" t="str">
        <f>IF(GX494&lt;&gt;"",((GY494*0.125)+((GZ494+HA494+HB494+HC494+HD494)*0.25)+((HE494+HF494+HG494)*1))/GX494,"")</f>
        <v/>
      </c>
    </row>
    <row r="495" spans="1:216" ht="15" customHeight="1" x14ac:dyDescent="0.35">
      <c r="A495" s="11" t="s">
        <v>3251</v>
      </c>
      <c r="B495" s="12" t="s">
        <v>3252</v>
      </c>
      <c r="C495" s="13">
        <v>43009</v>
      </c>
      <c r="D495" s="13"/>
      <c r="E495" s="14" t="s">
        <v>214</v>
      </c>
      <c r="F495" s="15" t="s">
        <v>3253</v>
      </c>
      <c r="G495" s="15" t="s">
        <v>3254</v>
      </c>
      <c r="H495" s="14" t="s">
        <v>1870</v>
      </c>
      <c r="I495" s="16">
        <v>3249</v>
      </c>
      <c r="J495" s="17">
        <v>7698</v>
      </c>
      <c r="K495" s="18">
        <f ca="1">IF(A495&lt;&gt;"",RANDBETWEEN(1,2000)," ")</f>
        <v>1379</v>
      </c>
      <c r="L495" s="17" cm="1">
        <f t="array" ref="L495">IF(A495&lt;&gt;"",SUMPRODUCT(($E$2:$E$1303="Active") * (FK495 &gt;= $FM$2:$FM$1303) * (FK495 &lt;= $FN$2:$FN$1303) * (FL495 &gt;= $FO$2:$FO$1303) * (FL495 &lt;= $FP$2:$FP$1303)),"")</f>
        <v>1</v>
      </c>
      <c r="M495" s="17" cm="1">
        <f t="array" ref="M495">IF(A495&lt;&gt;"",SUMPRODUCT(($E$2:$E$1303="Active") * (FK495 &gt;= $FQ$2:$FQ$1303) * (FK495 &lt;= $FR$2:$FR$1303) * (FL495 &gt;= $FS$2:$FS$1303) * (FL495 &lt;= $FT$2:$FT$1303)),"")</f>
        <v>3</v>
      </c>
      <c r="N495" s="14" t="s">
        <v>287</v>
      </c>
      <c r="O495" s="14" t="s">
        <v>219</v>
      </c>
      <c r="P495" s="15" t="s">
        <v>3255</v>
      </c>
      <c r="Q495" s="14" t="s">
        <v>3256</v>
      </c>
      <c r="R495" s="15" t="s">
        <v>3257</v>
      </c>
      <c r="S495" s="14" t="s">
        <v>224</v>
      </c>
      <c r="T495" s="20" t="s">
        <v>224</v>
      </c>
      <c r="U495" s="21"/>
      <c r="V495" s="22"/>
      <c r="W495" s="22"/>
      <c r="X495" s="22"/>
      <c r="Y495" s="22"/>
      <c r="Z495" s="22"/>
      <c r="AA495" s="22" t="s">
        <v>363</v>
      </c>
      <c r="AB495" s="43">
        <v>46009.5</v>
      </c>
      <c r="AC495" s="63">
        <v>45931</v>
      </c>
      <c r="AD495" s="25">
        <v>0</v>
      </c>
      <c r="AE495" s="25">
        <v>0</v>
      </c>
      <c r="AF495" s="26">
        <v>0</v>
      </c>
      <c r="AG495" s="20">
        <v>18</v>
      </c>
      <c r="AH495" s="22">
        <v>45</v>
      </c>
      <c r="AI495" s="26">
        <v>25</v>
      </c>
      <c r="AN495" s="27">
        <f>IF(COUNT(DV495,ES495,FJ495,GK495,HH495)&gt;0,AVERAGE(DV495,ES495,FJ495,GK495,HH495),"")</f>
        <v>1.6666666666666666E-2</v>
      </c>
      <c r="AO495" s="28">
        <f>IF((E495&lt;&gt;""),COUNTA(AP495:BW495)+COUNTIF(T495,"No"),"")</f>
        <v>2</v>
      </c>
      <c r="AP495" s="29"/>
      <c r="AQ495" s="29"/>
      <c r="AR495" s="29"/>
      <c r="AS495" s="29"/>
      <c r="AT495" s="29"/>
      <c r="AU495" s="29"/>
      <c r="AV495" s="29"/>
      <c r="AW495" s="29"/>
      <c r="AX495" s="29"/>
      <c r="AY495" s="29"/>
      <c r="AZ495" s="29"/>
      <c r="BA495" s="29"/>
      <c r="BB495" s="29"/>
      <c r="BC495" s="29"/>
      <c r="BD495" s="29" t="s">
        <v>224</v>
      </c>
      <c r="BE495" s="29"/>
      <c r="BF495" s="29"/>
      <c r="BG495" s="29"/>
      <c r="BH495" s="29"/>
      <c r="BI495" s="29"/>
      <c r="BJ495" s="29"/>
      <c r="BK495" s="29"/>
      <c r="BL495" s="29"/>
      <c r="BM495" s="29"/>
      <c r="BN495" s="29"/>
      <c r="BO495" s="29"/>
      <c r="BP495" s="29"/>
      <c r="BQ495" s="29"/>
      <c r="BR495" s="29"/>
      <c r="BS495" s="29"/>
      <c r="BT495" s="29" t="s">
        <v>3258</v>
      </c>
      <c r="BU495" s="29"/>
      <c r="BV495" s="29"/>
      <c r="BW495" s="29"/>
      <c r="BX495" s="30">
        <v>43845</v>
      </c>
      <c r="BY495" s="30">
        <v>43859</v>
      </c>
      <c r="BZ495" s="14" t="s">
        <v>226</v>
      </c>
      <c r="CA495" s="30">
        <v>43871</v>
      </c>
      <c r="CB495" s="14" t="s">
        <v>227</v>
      </c>
      <c r="CC495" s="31">
        <v>43759</v>
      </c>
      <c r="CD495" s="32" t="s">
        <v>228</v>
      </c>
      <c r="CE495" s="33" t="s">
        <v>425</v>
      </c>
      <c r="CF495" s="33" t="s">
        <v>325</v>
      </c>
      <c r="CG495" s="29">
        <v>49</v>
      </c>
      <c r="CH495" s="29">
        <v>1</v>
      </c>
      <c r="CI495" s="29">
        <v>1</v>
      </c>
      <c r="CJ495" s="29">
        <v>5</v>
      </c>
      <c r="CK495" s="29">
        <v>3</v>
      </c>
      <c r="CL495" s="29">
        <v>0</v>
      </c>
      <c r="CM495" s="29">
        <v>0</v>
      </c>
      <c r="CN495" s="34">
        <f>IF(CJ495&gt;0,((CK495*0.125)+(CL495*0.25)+(CM495*1))/CJ495,"")</f>
        <v>7.4999999999999997E-2</v>
      </c>
      <c r="CR495" s="35"/>
      <c r="CS495" s="20" t="s">
        <v>232</v>
      </c>
      <c r="CV495" s="20"/>
      <c r="CW495" s="20"/>
      <c r="CX495" s="20"/>
      <c r="DH495" s="37" t="str">
        <f>IF(DB495&gt;0,((DC495*0.125)+(DD495*0.25)+(DE495*0.25)+(DF495*1)+(DG495*1))/DB495,"")</f>
        <v/>
      </c>
      <c r="DJ495" s="20" t="s">
        <v>228</v>
      </c>
      <c r="DK495" s="20" t="s">
        <v>235</v>
      </c>
      <c r="DL495" s="20" t="s">
        <v>234</v>
      </c>
      <c r="DM495" s="20">
        <v>0</v>
      </c>
      <c r="DN495" s="20">
        <v>0</v>
      </c>
      <c r="DO495" s="20">
        <v>0</v>
      </c>
      <c r="DP495" s="20">
        <v>0</v>
      </c>
      <c r="DQ495" s="20">
        <v>0</v>
      </c>
      <c r="DR495" s="20">
        <v>0</v>
      </c>
      <c r="DS495" s="20">
        <v>0</v>
      </c>
      <c r="DT495" s="20">
        <v>0</v>
      </c>
      <c r="DU495" s="20">
        <v>0</v>
      </c>
      <c r="DW495" s="35">
        <v>45161</v>
      </c>
      <c r="DX495" s="35">
        <v>45167</v>
      </c>
      <c r="DY495" s="20" t="s">
        <v>492</v>
      </c>
      <c r="DZ495" s="35">
        <v>45170</v>
      </c>
      <c r="EA495" s="35" t="s">
        <v>232</v>
      </c>
      <c r="EB495" s="38">
        <v>45170</v>
      </c>
      <c r="EC495" s="35">
        <v>45290</v>
      </c>
      <c r="ED495" s="20" t="s">
        <v>248</v>
      </c>
      <c r="EE495" s="20" t="s">
        <v>247</v>
      </c>
      <c r="EF495" s="20">
        <v>0</v>
      </c>
      <c r="EG495" s="20">
        <v>0</v>
      </c>
      <c r="EH495" s="20">
        <v>0</v>
      </c>
      <c r="EI495" s="20">
        <v>0</v>
      </c>
      <c r="EJ495" s="20">
        <v>0</v>
      </c>
      <c r="EK495" s="20">
        <v>0</v>
      </c>
      <c r="EL495" s="20">
        <v>0</v>
      </c>
      <c r="EM495" s="20">
        <v>0</v>
      </c>
      <c r="EN495" s="20">
        <v>0</v>
      </c>
      <c r="EO495" s="20">
        <v>0</v>
      </c>
      <c r="EP495" s="20">
        <v>0</v>
      </c>
      <c r="EQ495" s="20">
        <v>0</v>
      </c>
      <c r="ER495" s="20">
        <v>0</v>
      </c>
      <c r="ES495" s="34">
        <v>0</v>
      </c>
      <c r="ET495" s="35">
        <v>45580</v>
      </c>
      <c r="EU495" s="20" t="s">
        <v>248</v>
      </c>
      <c r="EV495" s="20" t="s">
        <v>234</v>
      </c>
      <c r="EW495" s="20">
        <v>23</v>
      </c>
      <c r="EX495" s="20">
        <v>1</v>
      </c>
      <c r="EY495" s="20">
        <v>1</v>
      </c>
      <c r="EZ495" s="20">
        <v>5</v>
      </c>
      <c r="FA495" s="20">
        <v>0</v>
      </c>
      <c r="FB495" s="20">
        <v>0</v>
      </c>
      <c r="FC495" s="20">
        <v>0</v>
      </c>
      <c r="FD495" s="20">
        <v>0</v>
      </c>
      <c r="FE495" s="20">
        <v>0</v>
      </c>
      <c r="FF495" s="20">
        <v>0</v>
      </c>
      <c r="FG495" s="20">
        <v>0</v>
      </c>
      <c r="FH495" s="20">
        <v>0</v>
      </c>
      <c r="FI495" s="20">
        <v>0</v>
      </c>
      <c r="FJ495" s="34">
        <f>IF(EZ495&lt;&gt;"",((FA495*0.125)+((FB495+FC495+FD495+FE495+FF495)*0.25)+((FG495+FH495+FI495)*1))/EZ495,"")</f>
        <v>0</v>
      </c>
      <c r="FK495" s="39">
        <v>43.560929999999999</v>
      </c>
      <c r="FL495" s="39">
        <v>-71.358205999999996</v>
      </c>
      <c r="FM495" s="39">
        <v>43.199104576177866</v>
      </c>
      <c r="FN495" s="39">
        <v>43.922755423822132</v>
      </c>
      <c r="FO495" s="39">
        <v>-71.857522147056457</v>
      </c>
      <c r="FP495" s="39">
        <v>-70.858889852943534</v>
      </c>
      <c r="FQ495" s="39">
        <v>42.837279152355734</v>
      </c>
      <c r="FR495" s="39">
        <v>44.284580847644264</v>
      </c>
      <c r="FS495" s="39">
        <v>-72.356838294112919</v>
      </c>
      <c r="FT495" s="39">
        <v>-70.359573705887072</v>
      </c>
      <c r="FU495" s="35">
        <v>45757</v>
      </c>
      <c r="FV495" s="20" t="s">
        <v>248</v>
      </c>
      <c r="FW495" s="20" t="s">
        <v>258</v>
      </c>
      <c r="FX495" s="20">
        <v>15</v>
      </c>
      <c r="FY495" s="20">
        <v>1</v>
      </c>
      <c r="FZ495" s="20">
        <v>1</v>
      </c>
      <c r="GA495" s="20">
        <v>5</v>
      </c>
      <c r="GB495" s="20">
        <v>0</v>
      </c>
      <c r="GC495" s="20">
        <v>0</v>
      </c>
      <c r="GD495" s="20">
        <v>0</v>
      </c>
      <c r="GE495" s="20">
        <v>1</v>
      </c>
      <c r="GF495" s="20">
        <v>0</v>
      </c>
      <c r="GG495" s="20">
        <v>0</v>
      </c>
      <c r="GH495" s="20">
        <v>0</v>
      </c>
      <c r="GI495" s="20">
        <v>0</v>
      </c>
      <c r="GJ495" s="20">
        <v>0</v>
      </c>
      <c r="GK495" s="34">
        <f>IF(GA495&lt;&gt;"",((GB495*0.125)+((GC495+GD495+GE495+GF495+GG495)*0.25)+((GH495+GI495+GJ495)*1))/GA495,"")</f>
        <v>0.05</v>
      </c>
      <c r="GP495" s="20" t="s">
        <v>232</v>
      </c>
      <c r="HH495" s="34" t="str">
        <f>IF(GX495&lt;&gt;"",((GY495*0.125)+((GZ495+HA495+HB495+HC495+HD495)*0.25)+((HE495+HF495+HG495)*1))/GX495,"")</f>
        <v/>
      </c>
    </row>
    <row r="496" spans="1:216" ht="15" customHeight="1" x14ac:dyDescent="0.35">
      <c r="A496" s="11" t="s">
        <v>3259</v>
      </c>
      <c r="B496" s="12" t="s">
        <v>3260</v>
      </c>
      <c r="C496" s="13">
        <v>43009</v>
      </c>
      <c r="D496" s="13">
        <v>45877</v>
      </c>
      <c r="E496" s="14" t="s">
        <v>214</v>
      </c>
      <c r="F496" s="15" t="s">
        <v>3261</v>
      </c>
      <c r="G496" s="15" t="s">
        <v>1869</v>
      </c>
      <c r="H496" s="14" t="s">
        <v>1870</v>
      </c>
      <c r="I496" s="16">
        <v>3063</v>
      </c>
      <c r="J496" s="17">
        <v>16036</v>
      </c>
      <c r="K496" s="18">
        <f ca="1">IF(A496&lt;&gt;"",RANDBETWEEN(1,2000)," ")</f>
        <v>506</v>
      </c>
      <c r="L496" s="17" cm="1">
        <f t="array" ref="L496">IF(A496&lt;&gt;"",SUMPRODUCT(($E$2:$E$1303="Active") * (FK496 &gt;= $FM$2:$FM$1303) * (FK496 &lt;= $FN$2:$FN$1303) * (FL496 &gt;= $FO$2:$FO$1303) * (FL496 &lt;= $FP$2:$FP$1303)),"")</f>
        <v>4</v>
      </c>
      <c r="M496" s="17" cm="1">
        <f t="array" ref="M496">IF(A496&lt;&gt;"",SUMPRODUCT(($E$2:$E$1303="Active") * (FK496 &gt;= $FQ$2:$FQ$1303) * (FK496 &lt;= $FR$2:$FR$1303) * (FL496 &gt;= $FS$2:$FS$1303) * (FL496 &lt;= $FT$2:$FT$1303)),"")</f>
        <v>7</v>
      </c>
      <c r="N496" s="14" t="s">
        <v>287</v>
      </c>
      <c r="O496" s="14" t="s">
        <v>219</v>
      </c>
      <c r="P496" s="15" t="s">
        <v>3262</v>
      </c>
      <c r="Q496" s="14" t="s">
        <v>3263</v>
      </c>
      <c r="R496" s="15" t="s">
        <v>3264</v>
      </c>
      <c r="S496" s="14" t="s">
        <v>223</v>
      </c>
      <c r="T496" s="20" t="s">
        <v>224</v>
      </c>
      <c r="U496" s="21"/>
      <c r="V496" s="22"/>
      <c r="W496" s="22"/>
      <c r="X496" s="22"/>
      <c r="Y496" s="22"/>
      <c r="Z496" s="22"/>
      <c r="AA496" s="48" t="s">
        <v>394</v>
      </c>
      <c r="AB496" s="43">
        <v>46008.375</v>
      </c>
      <c r="AC496" s="24">
        <v>46023</v>
      </c>
      <c r="AD496" s="25">
        <v>47</v>
      </c>
      <c r="AE496" s="25">
        <v>82</v>
      </c>
      <c r="AF496" s="26">
        <v>70</v>
      </c>
      <c r="AG496" s="20">
        <v>80</v>
      </c>
      <c r="AH496" s="22">
        <v>32</v>
      </c>
      <c r="AI496" s="26">
        <v>69</v>
      </c>
      <c r="AN496" s="27">
        <f>IF(COUNT(DV496,ES496,FJ496,GK496,HH496)&gt;0,AVERAGE(DV496,ES496,FJ496,GK496,HH496),"")</f>
        <v>8.3928571428571422E-2</v>
      </c>
      <c r="AO496" s="28">
        <f>IF((E496&lt;&gt;""),COUNTA(AP496:BW496)+COUNTIF(T496,"No"),"")</f>
        <v>0</v>
      </c>
      <c r="AP496" s="29"/>
      <c r="AQ496" s="29"/>
      <c r="AR496" s="29"/>
      <c r="AS496" s="29"/>
      <c r="AT496" s="29"/>
      <c r="AU496" s="29"/>
      <c r="AV496" s="29"/>
      <c r="AW496" s="29"/>
      <c r="AX496" s="29"/>
      <c r="AY496" s="29"/>
      <c r="AZ496" s="29"/>
      <c r="BA496" s="29"/>
      <c r="BB496" s="29"/>
      <c r="BC496" s="29"/>
      <c r="BD496" s="29"/>
      <c r="BE496" s="29"/>
      <c r="BF496" s="29"/>
      <c r="BG496" s="29"/>
      <c r="BH496" s="29"/>
      <c r="BI496" s="29"/>
      <c r="BJ496" s="29"/>
      <c r="BK496" s="29"/>
      <c r="BL496" s="29"/>
      <c r="BM496" s="29"/>
      <c r="BN496" s="29"/>
      <c r="BO496" s="29"/>
      <c r="BP496" s="29"/>
      <c r="BQ496" s="29"/>
      <c r="BR496" s="29"/>
      <c r="BS496" s="29"/>
      <c r="BT496" s="29"/>
      <c r="BU496" s="29"/>
      <c r="BV496" s="29"/>
      <c r="BW496" s="29"/>
      <c r="BX496" s="30"/>
      <c r="BY496" s="30"/>
      <c r="BZ496" s="14"/>
      <c r="CA496" s="30"/>
      <c r="CB496" s="14" t="s">
        <v>227</v>
      </c>
      <c r="CC496" s="31">
        <v>43759</v>
      </c>
      <c r="CD496" s="32" t="s">
        <v>228</v>
      </c>
      <c r="CE496" s="33" t="s">
        <v>425</v>
      </c>
      <c r="CF496" s="33" t="s">
        <v>325</v>
      </c>
      <c r="CG496" s="29">
        <v>41</v>
      </c>
      <c r="CH496" s="29">
        <v>2</v>
      </c>
      <c r="CI496" s="29">
        <v>2</v>
      </c>
      <c r="CJ496" s="29">
        <v>10</v>
      </c>
      <c r="CK496" s="29">
        <v>1</v>
      </c>
      <c r="CL496" s="29">
        <v>1</v>
      </c>
      <c r="CM496" s="29">
        <v>2</v>
      </c>
      <c r="CN496" s="34">
        <f>IF(CJ496&gt;0,((CK496*0.125)+(CL496*0.25)+(CM496*1))/CJ496,"")</f>
        <v>0.23749999999999999</v>
      </c>
      <c r="CO496" s="35">
        <v>44434</v>
      </c>
      <c r="CP496" s="35">
        <v>44438</v>
      </c>
      <c r="CQ496" s="20" t="s">
        <v>507</v>
      </c>
      <c r="CR496" s="35">
        <v>44440</v>
      </c>
      <c r="CS496" s="20" t="s">
        <v>232</v>
      </c>
      <c r="CT496" s="35">
        <v>44439</v>
      </c>
      <c r="CU496" s="35">
        <v>44441</v>
      </c>
      <c r="CV496" s="11" t="s">
        <v>228</v>
      </c>
      <c r="CW496" s="20" t="s">
        <v>233</v>
      </c>
      <c r="CX496" s="11" t="s">
        <v>234</v>
      </c>
      <c r="CY496" s="20">
        <v>54</v>
      </c>
      <c r="CZ496" s="36">
        <v>3</v>
      </c>
      <c r="DA496" s="36">
        <v>3</v>
      </c>
      <c r="DB496" s="36">
        <v>15</v>
      </c>
      <c r="DC496" s="36">
        <v>0</v>
      </c>
      <c r="DD496" s="36">
        <v>0</v>
      </c>
      <c r="DE496" s="36">
        <v>0</v>
      </c>
      <c r="DF496" s="36">
        <v>1</v>
      </c>
      <c r="DG496" s="36">
        <v>0</v>
      </c>
      <c r="DH496" s="37">
        <f>IF(DB496&gt;0,((DC496*0.125)+(DD496*0.25)+(DE496*0.25)+(DF496*1)+(DG496*1))/DB496,"")</f>
        <v>6.6666666666666666E-2</v>
      </c>
      <c r="DI496" s="35">
        <v>44835</v>
      </c>
      <c r="DJ496" s="20" t="s">
        <v>228</v>
      </c>
      <c r="DK496" s="20" t="s">
        <v>235</v>
      </c>
      <c r="DL496" s="20" t="s">
        <v>234</v>
      </c>
      <c r="DM496" s="20">
        <v>8</v>
      </c>
      <c r="DN496" s="20">
        <v>1</v>
      </c>
      <c r="DO496" s="20">
        <v>1</v>
      </c>
      <c r="DP496" s="20">
        <v>5</v>
      </c>
      <c r="DQ496" s="20">
        <v>0</v>
      </c>
      <c r="DR496" s="20">
        <v>0</v>
      </c>
      <c r="DS496" s="20">
        <v>0</v>
      </c>
      <c r="DT496" s="20">
        <v>0</v>
      </c>
      <c r="DU496" s="20">
        <v>0</v>
      </c>
      <c r="DV496" s="37" cm="1">
        <f t="array" ref="DV496">IF(AND(DI496:DP496&lt;&gt;""),((DQ496*0.125)+(DR496*0.25)+(DS496*0.25)+(DT496*1)+(DU496*1))/DP496,"")</f>
        <v>0</v>
      </c>
      <c r="EA496" s="35" t="s">
        <v>232</v>
      </c>
      <c r="EB496" s="38"/>
      <c r="EC496" s="35">
        <v>45290</v>
      </c>
      <c r="ED496" s="20" t="s">
        <v>228</v>
      </c>
      <c r="EE496" s="20" t="s">
        <v>247</v>
      </c>
      <c r="EF496" s="20">
        <v>62</v>
      </c>
      <c r="EG496" s="20">
        <v>2</v>
      </c>
      <c r="EH496" s="20">
        <v>2</v>
      </c>
      <c r="EI496" s="20">
        <v>10</v>
      </c>
      <c r="EJ496" s="20">
        <v>0</v>
      </c>
      <c r="EK496" s="20">
        <v>0</v>
      </c>
      <c r="EL496" s="20">
        <v>0</v>
      </c>
      <c r="EM496" s="20">
        <v>0</v>
      </c>
      <c r="EN496" s="20">
        <v>0</v>
      </c>
      <c r="EO496" s="20">
        <v>0</v>
      </c>
      <c r="EP496" s="20">
        <v>1</v>
      </c>
      <c r="EQ496" s="20">
        <v>1</v>
      </c>
      <c r="ER496" s="20">
        <v>1</v>
      </c>
      <c r="ES496" s="46">
        <f>IF(EI496&lt;&gt;"",((EJ496*0.125)+((EK496+EL496+EM496+EN496+EO496)*0.25)+((EP496+EQ496+ER496)*1))/EI496,"")</f>
        <v>0.3</v>
      </c>
      <c r="ET496" s="35">
        <v>45357</v>
      </c>
      <c r="EU496" s="20" t="s">
        <v>248</v>
      </c>
      <c r="EV496" s="20" t="s">
        <v>247</v>
      </c>
      <c r="EW496" s="20">
        <v>42</v>
      </c>
      <c r="EX496" s="20">
        <v>2</v>
      </c>
      <c r="EY496" s="20">
        <v>2</v>
      </c>
      <c r="EZ496" s="28">
        <v>5</v>
      </c>
      <c r="FA496" s="20">
        <v>0</v>
      </c>
      <c r="FB496" s="20">
        <v>0</v>
      </c>
      <c r="FC496" s="20">
        <v>0</v>
      </c>
      <c r="FD496" s="20">
        <v>0</v>
      </c>
      <c r="FE496" s="20">
        <v>0</v>
      </c>
      <c r="FF496" s="20">
        <v>0</v>
      </c>
      <c r="FG496" s="20">
        <v>0</v>
      </c>
      <c r="FH496" s="20">
        <v>0</v>
      </c>
      <c r="FI496" s="20">
        <v>0</v>
      </c>
      <c r="FJ496" s="34">
        <f>IF(EZ496&lt;&gt;"",((FA496*0.125)+((FB496+FC496+FD496+FE496+FF496)*0.25)+((FG496+FH496+FI496)*1))/EZ496,"")</f>
        <v>0</v>
      </c>
      <c r="FK496" s="39">
        <v>42.771338999999998</v>
      </c>
      <c r="FL496" s="39">
        <v>-71.526960000000003</v>
      </c>
      <c r="FM496" s="39">
        <v>42.409513576177865</v>
      </c>
      <c r="FN496" s="39">
        <v>43.13316442382213</v>
      </c>
      <c r="FO496" s="39">
        <v>-72.019863397394957</v>
      </c>
      <c r="FP496" s="39">
        <v>-71.034056602605048</v>
      </c>
      <c r="FQ496" s="39">
        <v>42.047688152355732</v>
      </c>
      <c r="FR496" s="39">
        <v>43.494989847644263</v>
      </c>
      <c r="FS496" s="39">
        <v>-72.512766794789911</v>
      </c>
      <c r="FT496" s="39">
        <v>-70.541153205210094</v>
      </c>
      <c r="FU496" s="35">
        <v>45924</v>
      </c>
      <c r="FV496" s="20" t="s">
        <v>248</v>
      </c>
      <c r="FW496" s="20" t="s">
        <v>295</v>
      </c>
      <c r="FX496" s="20">
        <v>25</v>
      </c>
      <c r="FY496" s="20">
        <v>2</v>
      </c>
      <c r="FZ496" s="20">
        <v>2</v>
      </c>
      <c r="GA496" s="20">
        <v>7</v>
      </c>
      <c r="GB496" s="20">
        <v>0</v>
      </c>
      <c r="GC496" s="20">
        <v>0</v>
      </c>
      <c r="GD496" s="20">
        <v>0</v>
      </c>
      <c r="GE496" s="20">
        <v>1</v>
      </c>
      <c r="GF496" s="20">
        <v>0</v>
      </c>
      <c r="GG496" s="20">
        <v>0</v>
      </c>
      <c r="GH496" s="20">
        <v>0</v>
      </c>
      <c r="GI496" s="20">
        <v>0</v>
      </c>
      <c r="GJ496" s="20">
        <v>0</v>
      </c>
      <c r="GK496" s="34">
        <f>IF(GA496&lt;&gt;"",((GB496*0.125)+((GC496+GD496+GE496+GF496+GG496)*0.25)+((GH496+GI496+GJ496)*1))/GA496,"")</f>
        <v>3.5714285714285712E-2</v>
      </c>
      <c r="GL496" s="40">
        <v>45855</v>
      </c>
      <c r="GM496" s="40">
        <v>45869</v>
      </c>
      <c r="GN496" s="20" t="s">
        <v>237</v>
      </c>
      <c r="GO496" s="35">
        <v>45869</v>
      </c>
      <c r="GP496" s="20" t="s">
        <v>232</v>
      </c>
      <c r="GQ496" s="35">
        <v>45884</v>
      </c>
      <c r="HH496" s="41" t="str">
        <f>IF(GX496&lt;&gt;"",((GY496*0.125)+((GZ496+HA496+HB496+HC496+HD496)*0.25)+((HE496+HF496+HG496)*1))/GX496,"")</f>
        <v/>
      </c>
    </row>
    <row r="497" spans="1:216" ht="15" customHeight="1" x14ac:dyDescent="0.35">
      <c r="A497" s="11" t="s">
        <v>3265</v>
      </c>
      <c r="B497" s="12" t="s">
        <v>3266</v>
      </c>
      <c r="C497" s="43">
        <v>45604</v>
      </c>
      <c r="E497" s="11" t="s">
        <v>214</v>
      </c>
      <c r="F497" s="19" t="s">
        <v>3267</v>
      </c>
      <c r="G497" s="19" t="s">
        <v>3268</v>
      </c>
      <c r="H497" s="11" t="s">
        <v>1852</v>
      </c>
      <c r="I497" s="42">
        <v>7604</v>
      </c>
      <c r="J497" s="17">
        <v>12112</v>
      </c>
      <c r="K497" s="18">
        <f ca="1">IF(A497&lt;&gt;"",RANDBETWEEN(1,2000)," ")</f>
        <v>157</v>
      </c>
      <c r="L497" s="17" cm="1">
        <f t="array" ref="L497">IF(A497&lt;&gt;"",SUMPRODUCT(($E$2:$E$1303="Active") * (FK497 &gt;= $FM$2:$FM$1303) * (FK497 &lt;= $FN$2:$FN$1303) * (FL497 &gt;= $FO$2:$FO$1303) * (FL497 &lt;= $FP$2:$FP$1303)),"")</f>
        <v>16</v>
      </c>
      <c r="M497" s="17" cm="1">
        <f t="array" ref="M497">IF(A497&lt;&gt;"",SUMPRODUCT(($E$2:$E$1303="Active") * (FK497 &gt;= $FQ$2:$FQ$1303) * (FK497 &lt;= $FR$2:$FR$1303) * (FL497 &gt;= $FS$2:$FS$1303) * (FL497 &lt;= $FT$2:$FT$1303)),"")</f>
        <v>28</v>
      </c>
      <c r="N497" s="11" t="s">
        <v>218</v>
      </c>
      <c r="O497" s="11" t="s">
        <v>219</v>
      </c>
      <c r="P497" s="19" t="s">
        <v>3269</v>
      </c>
      <c r="Q497" s="11" t="s">
        <v>3270</v>
      </c>
      <c r="R497" s="19" t="s">
        <v>3271</v>
      </c>
      <c r="S497" s="11" t="s">
        <v>223</v>
      </c>
      <c r="T497" s="20" t="s">
        <v>224</v>
      </c>
      <c r="AA497" s="48">
        <v>2025.5</v>
      </c>
      <c r="AB497" s="23">
        <v>46014.5625</v>
      </c>
      <c r="AC497" s="24">
        <v>46023</v>
      </c>
      <c r="AF497" s="26"/>
      <c r="AH497" s="22">
        <v>64</v>
      </c>
      <c r="AI497" s="26">
        <v>1292</v>
      </c>
      <c r="AN497" s="27">
        <f>IF(COUNT(DV497,ES497,FJ497,GK497,HH497)&gt;0,AVERAGE(DV497,ES497,FJ497,GK497,HH497),"")</f>
        <v>5.0000000000000001E-3</v>
      </c>
      <c r="AO497" s="28">
        <f>IF((E497&lt;&gt;""),COUNTA(AP497:BW497)+COUNTIF(T497,"No"),"")</f>
        <v>0</v>
      </c>
      <c r="DW497" s="35">
        <v>45538</v>
      </c>
      <c r="DX497" s="35">
        <v>45604</v>
      </c>
      <c r="DY497" s="20" t="s">
        <v>409</v>
      </c>
      <c r="DZ497" s="35">
        <v>45604</v>
      </c>
      <c r="EA497" s="20" t="s">
        <v>410</v>
      </c>
      <c r="FJ497" s="52" t="str">
        <f>IF(EZ497&lt;&gt;"",((FA497*0.125)+((FB497+FC497+FD497+FE497+FF497)*0.25)+((FG497+FH497+FI497)*1))/EZ497,"")</f>
        <v/>
      </c>
      <c r="FK497" s="39">
        <v>40.862623999999997</v>
      </c>
      <c r="FL497" s="39">
        <v>-74.074318000000005</v>
      </c>
      <c r="FM497">
        <v>40.500798576177864</v>
      </c>
      <c r="FN497">
        <v>41.224449423822129</v>
      </c>
      <c r="FO497">
        <v>-74.552745597918175</v>
      </c>
      <c r="FP497">
        <v>-73.595890402081835</v>
      </c>
      <c r="FQ497">
        <v>40.138973152355732</v>
      </c>
      <c r="FR497">
        <v>41.586274847644262</v>
      </c>
      <c r="FS497">
        <v>-75.031173195836345</v>
      </c>
      <c r="FT497">
        <v>-73.117462804163665</v>
      </c>
      <c r="FU497" s="35">
        <v>45679</v>
      </c>
      <c r="FV497" s="20" t="s">
        <v>248</v>
      </c>
      <c r="FW497" s="20" t="s">
        <v>247</v>
      </c>
      <c r="FX497" s="20">
        <v>64</v>
      </c>
      <c r="FY497" s="20">
        <v>3</v>
      </c>
      <c r="FZ497" s="20">
        <v>3</v>
      </c>
      <c r="GA497" s="20">
        <v>5</v>
      </c>
      <c r="GB497" s="20">
        <v>0</v>
      </c>
      <c r="GC497" s="20">
        <v>0</v>
      </c>
      <c r="GD497" s="20">
        <v>0</v>
      </c>
      <c r="GE497" s="20">
        <v>0</v>
      </c>
      <c r="GF497" s="20">
        <v>0</v>
      </c>
      <c r="GG497" s="20">
        <v>0</v>
      </c>
      <c r="GH497" s="20">
        <v>0</v>
      </c>
      <c r="GI497" s="20">
        <v>0</v>
      </c>
      <c r="GJ497" s="20">
        <v>0</v>
      </c>
      <c r="GK497" s="34">
        <f>IF(GA497&lt;&gt;"",((GB497*0.125)+((GC497+GD497+GE497+GF497+GG497)*0.25)+((GH497+GI497+GJ497)*1))/GA497,"")</f>
        <v>0</v>
      </c>
      <c r="GL497" s="40">
        <v>45863</v>
      </c>
      <c r="GM497" s="40">
        <v>45966</v>
      </c>
      <c r="GN497" s="20" t="s">
        <v>231</v>
      </c>
      <c r="GO497" s="40">
        <v>45966</v>
      </c>
      <c r="GP497" s="20" t="s">
        <v>232</v>
      </c>
      <c r="GQ497" s="35">
        <v>45982</v>
      </c>
      <c r="GR497" s="35">
        <v>46099</v>
      </c>
      <c r="GS497" s="20" t="s">
        <v>248</v>
      </c>
      <c r="GT497" s="20" t="s">
        <v>247</v>
      </c>
      <c r="GU497" s="20">
        <v>675</v>
      </c>
      <c r="GV497" s="20">
        <v>4</v>
      </c>
      <c r="GW497" s="20">
        <v>3</v>
      </c>
      <c r="GX497" s="20">
        <v>25</v>
      </c>
      <c r="GY497" s="20">
        <v>0</v>
      </c>
      <c r="GZ497" s="20">
        <v>0</v>
      </c>
      <c r="HA497" s="20">
        <v>0</v>
      </c>
      <c r="HB497" s="20">
        <v>1</v>
      </c>
      <c r="HC497" s="20">
        <v>0</v>
      </c>
      <c r="HD497" s="20">
        <v>0</v>
      </c>
      <c r="HE497" s="20">
        <v>0</v>
      </c>
      <c r="HF497" s="20">
        <v>0</v>
      </c>
      <c r="HG497" s="20">
        <v>0</v>
      </c>
      <c r="HH497" s="34">
        <f>IF(GX497&lt;&gt;"",((GY497*0.125)+((GZ497+HA497+HB497+HC497+HD497)*0.25)+((HE497+HF497+HG497)*1))/GX497,"")</f>
        <v>0.01</v>
      </c>
    </row>
    <row r="498" spans="1:216" ht="15" customHeight="1" x14ac:dyDescent="0.35">
      <c r="A498" s="14" t="s">
        <v>3272</v>
      </c>
      <c r="B498" s="12" t="s">
        <v>3273</v>
      </c>
      <c r="C498" s="13">
        <v>43829</v>
      </c>
      <c r="D498" s="13"/>
      <c r="E498" s="14" t="s">
        <v>214</v>
      </c>
      <c r="F498" s="15" t="s">
        <v>3274</v>
      </c>
      <c r="G498" s="15" t="s">
        <v>3275</v>
      </c>
      <c r="H498" s="14" t="s">
        <v>1852</v>
      </c>
      <c r="I498" s="16">
        <v>7974</v>
      </c>
      <c r="J498" s="17">
        <v>13122</v>
      </c>
      <c r="K498" s="18">
        <f ca="1">IF(A498&lt;&gt;"",RANDBETWEEN(1,2000)," ")</f>
        <v>1236</v>
      </c>
      <c r="L498" s="17" cm="1">
        <f t="array" ref="L498">IF(A498&lt;&gt;"",SUMPRODUCT(($E$2:$E$1303="Active") * (FK498 &gt;= $FM$2:$FM$1303) * (FK498 &lt;= $FN$2:$FN$1303) * (FL498 &gt;= $FO$2:$FO$1303) * (FL498 &lt;= $FP$2:$FP$1303)),"")</f>
        <v>15</v>
      </c>
      <c r="M498" s="17" cm="1">
        <f t="array" ref="M498">IF(A498&lt;&gt;"",SUMPRODUCT(($E$2:$E$1303="Active") * (FK498 &gt;= $FQ$2:$FQ$1303) * (FK498 &lt;= $FR$2:$FR$1303) * (FL498 &gt;= $FS$2:$FS$1303) * (FL498 &lt;= $FT$2:$FT$1303)),"")</f>
        <v>28</v>
      </c>
      <c r="N498" s="14" t="s">
        <v>218</v>
      </c>
      <c r="O498" s="14" t="s">
        <v>316</v>
      </c>
      <c r="P498" s="15" t="s">
        <v>991</v>
      </c>
      <c r="Q498" s="14" t="s">
        <v>992</v>
      </c>
      <c r="R498" s="15" t="s">
        <v>993</v>
      </c>
      <c r="S498" s="14" t="s">
        <v>223</v>
      </c>
      <c r="T498" s="20" t="s">
        <v>224</v>
      </c>
      <c r="U498" s="21"/>
      <c r="V498" s="22"/>
      <c r="W498" s="22"/>
      <c r="X498" s="22"/>
      <c r="Y498" s="22"/>
      <c r="Z498" s="22"/>
      <c r="AA498" s="48">
        <v>2024</v>
      </c>
      <c r="AB498" s="43">
        <v>46022.375</v>
      </c>
      <c r="AC498" s="63">
        <v>45931</v>
      </c>
      <c r="AD498" s="25">
        <v>92</v>
      </c>
      <c r="AE498" s="25">
        <v>224</v>
      </c>
      <c r="AF498" s="26">
        <v>267</v>
      </c>
      <c r="AG498" s="20">
        <v>344</v>
      </c>
      <c r="AH498" s="22">
        <v>359</v>
      </c>
      <c r="AI498" s="26">
        <v>383</v>
      </c>
      <c r="AN498" s="27">
        <f>IF(COUNT(DV498,ES498,FJ498,GK498,HH498)&gt;0,AVERAGE(DV498,ES498,FJ498,GK498,HH498),"")</f>
        <v>5.5454545454545458E-2</v>
      </c>
      <c r="AO498" s="28">
        <f>IF((E498&lt;&gt;""),COUNTA(AP498:BW498)+COUNTIF(T498,"No"),"")</f>
        <v>0</v>
      </c>
      <c r="AP498" s="29"/>
      <c r="AQ498" s="29"/>
      <c r="AR498" s="29"/>
      <c r="AS498" s="29"/>
      <c r="AT498" s="29"/>
      <c r="AU498" s="29"/>
      <c r="AV498" s="29"/>
      <c r="AW498" s="29"/>
      <c r="AX498" s="29"/>
      <c r="AY498" s="29"/>
      <c r="AZ498" s="29"/>
      <c r="BA498" s="29"/>
      <c r="BB498" s="29"/>
      <c r="BC498" s="29"/>
      <c r="BD498" s="29"/>
      <c r="BE498" s="29"/>
      <c r="BF498" s="29"/>
      <c r="BG498" s="29"/>
      <c r="BH498" s="29"/>
      <c r="BI498" s="29"/>
      <c r="BJ498" s="29"/>
      <c r="BK498" s="29"/>
      <c r="BL498" s="29"/>
      <c r="BM498" s="29"/>
      <c r="BN498" s="29"/>
      <c r="BO498" s="29"/>
      <c r="BP498" s="29"/>
      <c r="BQ498" s="29"/>
      <c r="BR498" s="29"/>
      <c r="BS498" s="29"/>
      <c r="BT498" s="29"/>
      <c r="BU498" s="29"/>
      <c r="BV498" s="29"/>
      <c r="BW498" s="29"/>
      <c r="BX498" s="30">
        <v>44074</v>
      </c>
      <c r="BY498" s="30">
        <v>44124</v>
      </c>
      <c r="BZ498" s="14" t="s">
        <v>248</v>
      </c>
      <c r="CA498" s="30">
        <v>44124</v>
      </c>
      <c r="CB498" s="14" t="s">
        <v>316</v>
      </c>
      <c r="CC498" s="31">
        <v>44188</v>
      </c>
      <c r="CD498" s="32" t="s">
        <v>228</v>
      </c>
      <c r="CE498" s="33" t="s">
        <v>603</v>
      </c>
      <c r="CF498" s="33" t="s">
        <v>604</v>
      </c>
      <c r="CG498" s="29">
        <v>100</v>
      </c>
      <c r="CH498" s="29">
        <v>1</v>
      </c>
      <c r="CI498" s="29">
        <v>1</v>
      </c>
      <c r="CJ498" s="29">
        <v>6</v>
      </c>
      <c r="CK498" s="29">
        <v>0</v>
      </c>
      <c r="CL498" s="29">
        <v>1</v>
      </c>
      <c r="CM498" s="29">
        <v>0</v>
      </c>
      <c r="CN498" s="34">
        <f>IF(CJ498&gt;0,((CK498*0.125)+(CL498*0.25)+(CM498*1))/CJ498,"")</f>
        <v>4.1666666666666664E-2</v>
      </c>
      <c r="CO498" s="35">
        <v>44719</v>
      </c>
      <c r="CP498" s="35">
        <v>44719</v>
      </c>
      <c r="CQ498" s="20" t="s">
        <v>322</v>
      </c>
      <c r="CR498" s="35">
        <v>44721</v>
      </c>
      <c r="CS498" s="20" t="s">
        <v>316</v>
      </c>
      <c r="CT498" s="35" t="s">
        <v>323</v>
      </c>
      <c r="CU498" s="35">
        <v>44523</v>
      </c>
      <c r="CV498" s="11" t="s">
        <v>248</v>
      </c>
      <c r="CW498" s="20" t="s">
        <v>324</v>
      </c>
      <c r="CX498" s="11" t="s">
        <v>325</v>
      </c>
      <c r="CY498" s="20">
        <v>138</v>
      </c>
      <c r="CZ498" s="36">
        <v>5</v>
      </c>
      <c r="DA498" s="36">
        <v>5</v>
      </c>
      <c r="DB498" s="36">
        <v>25</v>
      </c>
      <c r="DC498" s="36">
        <v>0</v>
      </c>
      <c r="DD498" s="36">
        <v>0</v>
      </c>
      <c r="DE498" s="36">
        <v>1</v>
      </c>
      <c r="DF498" s="36">
        <v>2</v>
      </c>
      <c r="DG498" s="36">
        <v>4</v>
      </c>
      <c r="DH498" s="37">
        <f>IF(DB498&lt;&gt;"",((DC498*0.125)+(DD498*0.25)+(DE498*0.25)+(DF498*1)+(DG498*1))/DB498,"")</f>
        <v>0.25</v>
      </c>
      <c r="DI498" s="35">
        <v>44835</v>
      </c>
      <c r="DJ498" s="20" t="s">
        <v>248</v>
      </c>
      <c r="DK498" s="20" t="s">
        <v>235</v>
      </c>
      <c r="DL498" s="20" t="s">
        <v>234</v>
      </c>
      <c r="DM498" s="20">
        <v>89</v>
      </c>
      <c r="DN498" s="20">
        <v>5</v>
      </c>
      <c r="DO498" s="20">
        <v>5</v>
      </c>
      <c r="DP498" s="20">
        <v>25</v>
      </c>
      <c r="DQ498" s="20">
        <v>0</v>
      </c>
      <c r="DR498" s="20">
        <v>0</v>
      </c>
      <c r="DS498" s="20">
        <v>0</v>
      </c>
      <c r="DT498" s="20">
        <v>0</v>
      </c>
      <c r="DU498" s="20">
        <v>0</v>
      </c>
      <c r="DV498" s="37" cm="1">
        <f t="array" ref="DV498">IF(AND(DI498:DP498&lt;&gt;""),((DQ498*0.125)+(DR498*0.25)+(DS498*0.25)+(DT498*1)+(DU498*1))/DP498,"")</f>
        <v>0</v>
      </c>
      <c r="DW498" s="35">
        <v>45446</v>
      </c>
      <c r="DX498" s="35">
        <v>45455</v>
      </c>
      <c r="DY498" s="20" t="s">
        <v>237</v>
      </c>
      <c r="DZ498" s="35">
        <v>45614</v>
      </c>
      <c r="EA498" s="35" t="s">
        <v>316</v>
      </c>
      <c r="EB498" s="38" t="s">
        <v>323</v>
      </c>
      <c r="EC498" s="35">
        <v>45148</v>
      </c>
      <c r="ED498" s="20" t="s">
        <v>248</v>
      </c>
      <c r="EE498" s="20" t="s">
        <v>247</v>
      </c>
      <c r="EF498" s="20">
        <v>159</v>
      </c>
      <c r="EG498" s="20">
        <v>5</v>
      </c>
      <c r="EH498" s="20">
        <v>5</v>
      </c>
      <c r="EI498" s="20">
        <v>25</v>
      </c>
      <c r="EJ498" s="20">
        <v>0</v>
      </c>
      <c r="EK498" s="20">
        <v>0</v>
      </c>
      <c r="EL498" s="20">
        <v>0</v>
      </c>
      <c r="EM498" s="20">
        <v>0</v>
      </c>
      <c r="EN498" s="20">
        <v>0</v>
      </c>
      <c r="EO498" s="20">
        <v>0</v>
      </c>
      <c r="EP498" s="20">
        <v>0</v>
      </c>
      <c r="EQ498" s="20">
        <v>0</v>
      </c>
      <c r="ER498" s="20">
        <v>1</v>
      </c>
      <c r="ES498" s="34">
        <f>IF(EI498&lt;&gt;"",((EJ498*0.125)+((EK498+EL498+EM498+EN498+EO498)*0.25)+((EP498+EQ498+ER498)*1))/EI498,"")</f>
        <v>0.04</v>
      </c>
      <c r="ET498" s="35">
        <v>45481</v>
      </c>
      <c r="EU498" s="20" t="s">
        <v>248</v>
      </c>
      <c r="EV498" s="20" t="s">
        <v>234</v>
      </c>
      <c r="EW498" s="20">
        <v>137</v>
      </c>
      <c r="EX498" s="20">
        <v>6</v>
      </c>
      <c r="EY498" s="20">
        <v>5</v>
      </c>
      <c r="EZ498" s="20">
        <v>11</v>
      </c>
      <c r="FA498" s="20">
        <v>0</v>
      </c>
      <c r="FB498" s="20">
        <v>0</v>
      </c>
      <c r="FC498" s="20">
        <v>0</v>
      </c>
      <c r="FD498" s="20">
        <v>0</v>
      </c>
      <c r="FE498" s="20">
        <v>0</v>
      </c>
      <c r="FF498" s="20">
        <v>0</v>
      </c>
      <c r="FG498" s="20">
        <v>0</v>
      </c>
      <c r="FH498" s="20">
        <v>0</v>
      </c>
      <c r="FI498" s="20">
        <v>0</v>
      </c>
      <c r="FJ498" s="34">
        <f>IF(EZ498&lt;&gt;"",((FA498*0.125)+((FB498+FC498+FD498+FE498+FF498)*0.25)+((FG498+FH498+FI498)*1))/EZ498,"")</f>
        <v>0</v>
      </c>
      <c r="FK498" s="39">
        <v>40.697882999999997</v>
      </c>
      <c r="FL498" s="39">
        <v>-74.403979000000007</v>
      </c>
      <c r="FM498" s="39">
        <v>40.336057576177865</v>
      </c>
      <c r="FN498" s="39">
        <v>41.05970842382213</v>
      </c>
      <c r="FO498" s="39">
        <v>-74.881221499182843</v>
      </c>
      <c r="FP498" s="39">
        <v>-73.926736500817171</v>
      </c>
      <c r="FQ498" s="39">
        <v>39.974232152355732</v>
      </c>
      <c r="FR498" s="39">
        <v>41.421533847644262</v>
      </c>
      <c r="FS498" s="39">
        <v>-75.358463998365679</v>
      </c>
      <c r="FT498" s="39">
        <v>-73.449494001634335</v>
      </c>
      <c r="FU498" s="35">
        <v>45940</v>
      </c>
      <c r="FV498" s="20" t="s">
        <v>248</v>
      </c>
      <c r="FW498" s="20" t="s">
        <v>295</v>
      </c>
      <c r="FX498" s="20">
        <v>163</v>
      </c>
      <c r="FY498" s="20">
        <v>5</v>
      </c>
      <c r="FZ498" s="20">
        <v>5</v>
      </c>
      <c r="GA498" s="20">
        <v>11</v>
      </c>
      <c r="GB498" s="20">
        <v>0</v>
      </c>
      <c r="GC498" s="20">
        <v>0</v>
      </c>
      <c r="GD498" s="20">
        <v>0</v>
      </c>
      <c r="GE498" s="20">
        <v>0</v>
      </c>
      <c r="GF498" s="20">
        <v>0</v>
      </c>
      <c r="GG498" s="20">
        <v>0</v>
      </c>
      <c r="GH498" s="20">
        <v>1</v>
      </c>
      <c r="GI498" s="20">
        <v>0</v>
      </c>
      <c r="GJ498" s="20">
        <v>1</v>
      </c>
      <c r="GK498" s="34">
        <f>IF(GA498&lt;&gt;"",((GB498*0.125)+((GC498+GD498+GE498+GF498+GG498)*0.25)+((GH498+GI498+GJ498)*1))/GA498,"")</f>
        <v>0.18181818181818182</v>
      </c>
      <c r="GP498" s="20" t="s">
        <v>316</v>
      </c>
      <c r="GQ498" s="35" t="s">
        <v>323</v>
      </c>
      <c r="HH498" s="34" t="str">
        <f>IF(GX498&lt;&gt;"",((GY498*0.125)+((GZ498+HA498+HB498+HC498+HD498)*0.25)+((HE498+HF498+HG498)*1))/GX498,"")</f>
        <v/>
      </c>
    </row>
    <row r="499" spans="1:216" ht="15" customHeight="1" x14ac:dyDescent="0.35">
      <c r="A499" s="14" t="s">
        <v>3276</v>
      </c>
      <c r="B499" s="12" t="s">
        <v>3277</v>
      </c>
      <c r="C499" s="13">
        <v>43829</v>
      </c>
      <c r="D499" s="13"/>
      <c r="E499" s="14" t="s">
        <v>214</v>
      </c>
      <c r="F499" s="15" t="s">
        <v>3278</v>
      </c>
      <c r="G499" s="15" t="s">
        <v>3279</v>
      </c>
      <c r="H499" s="14" t="s">
        <v>1852</v>
      </c>
      <c r="I499" s="16">
        <v>8619</v>
      </c>
      <c r="J499" s="17">
        <v>23301</v>
      </c>
      <c r="K499" s="18">
        <f ca="1">IF(A499&lt;&gt;"",RANDBETWEEN(1,2000)," ")</f>
        <v>824</v>
      </c>
      <c r="L499" s="17" cm="1">
        <f t="array" ref="L499">IF(A499&lt;&gt;"",SUMPRODUCT(($E$2:$E$1303="Active") * (FK499 &gt;= $FM$2:$FM$1303) * (FK499 &lt;= $FN$2:$FN$1303) * (FL499 &gt;= $FO$2:$FO$1303) * (FL499 &lt;= $FP$2:$FP$1303)),"")</f>
        <v>7</v>
      </c>
      <c r="M499" s="17" cm="1">
        <f t="array" ref="M499">IF(A499&lt;&gt;"",SUMPRODUCT(($E$2:$E$1303="Active") * (FK499 &gt;= $FQ$2:$FQ$1303) * (FK499 &lt;= $FR$2:$FR$1303) * (FL499 &gt;= $FS$2:$FS$1303) * (FL499 &lt;= $FT$2:$FT$1303)),"")</f>
        <v>27</v>
      </c>
      <c r="N499" s="14" t="s">
        <v>218</v>
      </c>
      <c r="O499" s="14" t="s">
        <v>316</v>
      </c>
      <c r="P499" s="15" t="s">
        <v>991</v>
      </c>
      <c r="Q499" s="14" t="s">
        <v>992</v>
      </c>
      <c r="R499" s="15" t="s">
        <v>993</v>
      </c>
      <c r="S499" s="14" t="s">
        <v>223</v>
      </c>
      <c r="T499" s="20" t="s">
        <v>224</v>
      </c>
      <c r="U499" s="21"/>
      <c r="V499" s="22"/>
      <c r="W499" s="22"/>
      <c r="X499" s="22"/>
      <c r="Y499" s="22"/>
      <c r="Z499" s="22"/>
      <c r="AA499" s="48">
        <v>2024</v>
      </c>
      <c r="AB499" s="43">
        <v>46020.645833333336</v>
      </c>
      <c r="AC499" s="63">
        <v>45931</v>
      </c>
      <c r="AD499" s="25">
        <v>95</v>
      </c>
      <c r="AE499" s="25">
        <v>178</v>
      </c>
      <c r="AF499" s="26">
        <v>214</v>
      </c>
      <c r="AG499" s="20">
        <v>217</v>
      </c>
      <c r="AH499" s="22">
        <v>140</v>
      </c>
      <c r="AI499" s="26">
        <v>181</v>
      </c>
      <c r="AN499" s="27">
        <f>IF(COUNT(DV499,ES499,FJ499,GK499,HH499)&gt;0,AVERAGE(DV499,ES499,FJ499,GK499,HH499),"")</f>
        <v>0.12609390609390608</v>
      </c>
      <c r="AO499" s="28">
        <f>IF((E499&lt;&gt;""),COUNTA(AP499:BW499)+COUNTIF(T499,"No"),"")</f>
        <v>0</v>
      </c>
      <c r="AP499" s="29"/>
      <c r="AQ499" s="29"/>
      <c r="AR499" s="29"/>
      <c r="AS499" s="29"/>
      <c r="AT499" s="29"/>
      <c r="AU499" s="29"/>
      <c r="AV499" s="29"/>
      <c r="AW499" s="29"/>
      <c r="AX499" s="29"/>
      <c r="AY499" s="29"/>
      <c r="AZ499" s="29"/>
      <c r="BA499" s="29"/>
      <c r="BB499" s="29"/>
      <c r="BC499" s="29"/>
      <c r="BD499" s="29"/>
      <c r="BE499" s="29"/>
      <c r="BF499" s="29"/>
      <c r="BG499" s="29"/>
      <c r="BH499" s="29"/>
      <c r="BI499" s="29"/>
      <c r="BJ499" s="29"/>
      <c r="BK499" s="29"/>
      <c r="BL499" s="29"/>
      <c r="BM499" s="29"/>
      <c r="BN499" s="29"/>
      <c r="BO499" s="29"/>
      <c r="BP499" s="29"/>
      <c r="BQ499" s="29"/>
      <c r="BR499" s="29"/>
      <c r="BS499" s="29"/>
      <c r="BT499" s="29"/>
      <c r="BU499" s="29"/>
      <c r="BV499" s="29"/>
      <c r="BW499" s="29"/>
      <c r="BX499" s="30">
        <v>44069</v>
      </c>
      <c r="BY499" s="30">
        <v>44140</v>
      </c>
      <c r="BZ499" s="14" t="s">
        <v>248</v>
      </c>
      <c r="CA499" s="30">
        <v>44140</v>
      </c>
      <c r="CB499" s="14" t="s">
        <v>316</v>
      </c>
      <c r="CC499" s="31">
        <v>44188</v>
      </c>
      <c r="CD499" s="32" t="s">
        <v>228</v>
      </c>
      <c r="CE499" s="33" t="s">
        <v>603</v>
      </c>
      <c r="CF499" s="33" t="s">
        <v>604</v>
      </c>
      <c r="CG499" s="29">
        <v>100</v>
      </c>
      <c r="CH499" s="29">
        <v>2</v>
      </c>
      <c r="CI499" s="29">
        <v>2</v>
      </c>
      <c r="CJ499" s="29">
        <v>10</v>
      </c>
      <c r="CK499" s="29">
        <v>0</v>
      </c>
      <c r="CL499" s="29">
        <v>1</v>
      </c>
      <c r="CM499" s="29">
        <v>1</v>
      </c>
      <c r="CN499" s="34">
        <f>IF(CJ499&gt;0,((CK499*0.125)+(CL499*0.25)+(CM499*1))/CJ499,"")</f>
        <v>0.125</v>
      </c>
      <c r="CO499" s="35">
        <v>44760</v>
      </c>
      <c r="CP499" s="35">
        <v>44760</v>
      </c>
      <c r="CQ499" s="20" t="s">
        <v>322</v>
      </c>
      <c r="CR499" s="35">
        <v>44769</v>
      </c>
      <c r="CS499" s="20" t="s">
        <v>316</v>
      </c>
      <c r="CT499" s="35" t="s">
        <v>323</v>
      </c>
      <c r="CU499" s="35">
        <v>44516</v>
      </c>
      <c r="CV499" s="11" t="s">
        <v>248</v>
      </c>
      <c r="CW499" s="20" t="s">
        <v>324</v>
      </c>
      <c r="CX499" s="11" t="s">
        <v>325</v>
      </c>
      <c r="CY499" s="20">
        <v>94</v>
      </c>
      <c r="CZ499" s="36">
        <v>3</v>
      </c>
      <c r="DA499" s="36">
        <v>3</v>
      </c>
      <c r="DB499" s="36">
        <v>15</v>
      </c>
      <c r="DC499" s="36">
        <v>0</v>
      </c>
      <c r="DD499" s="36">
        <v>2</v>
      </c>
      <c r="DE499" s="36">
        <v>0</v>
      </c>
      <c r="DF499" s="36">
        <v>0</v>
      </c>
      <c r="DG499" s="36">
        <v>0</v>
      </c>
      <c r="DH499" s="37">
        <f>IF(DB499&lt;&gt;"",((DC499*0.125)+(DD499*0.25)+(DE499*0.25)+(DF499*1)+(DG499*1))/DB499,"")</f>
        <v>3.3333333333333333E-2</v>
      </c>
      <c r="DI499" s="35">
        <v>44837</v>
      </c>
      <c r="DJ499" s="20" t="s">
        <v>248</v>
      </c>
      <c r="DK499" s="20" t="s">
        <v>235</v>
      </c>
      <c r="DL499" s="20" t="s">
        <v>234</v>
      </c>
      <c r="DM499" s="20">
        <v>84</v>
      </c>
      <c r="DN499" s="20">
        <v>3</v>
      </c>
      <c r="DO499" s="20">
        <v>3</v>
      </c>
      <c r="DP499" s="20">
        <v>13</v>
      </c>
      <c r="DQ499" s="20">
        <v>0</v>
      </c>
      <c r="DR499" s="20">
        <v>0</v>
      </c>
      <c r="DS499" s="20">
        <v>0</v>
      </c>
      <c r="DT499" s="20">
        <v>0</v>
      </c>
      <c r="DU499" s="20">
        <v>2</v>
      </c>
      <c r="DV499" s="37" cm="1">
        <f t="array" ref="DV499">IF(AND(DI499:DP499&lt;&gt;""),((DQ499*0.125)+(DR499*0.25)+(DS499*0.25)+(DT499*1)+(DU499*1))/DP499,"")</f>
        <v>0.15384615384615385</v>
      </c>
      <c r="DW499" s="35">
        <v>45453</v>
      </c>
      <c r="DX499" s="35">
        <v>45454</v>
      </c>
      <c r="DY499" s="20" t="s">
        <v>237</v>
      </c>
      <c r="DZ499" s="35">
        <v>45614</v>
      </c>
      <c r="EA499" s="35" t="s">
        <v>316</v>
      </c>
      <c r="EB499" s="38" t="s">
        <v>323</v>
      </c>
      <c r="EC499" s="35">
        <v>45147</v>
      </c>
      <c r="ED499" s="20" t="s">
        <v>248</v>
      </c>
      <c r="EE499" s="20" t="s">
        <v>247</v>
      </c>
      <c r="EF499" s="20">
        <v>125</v>
      </c>
      <c r="EG499" s="20">
        <v>2</v>
      </c>
      <c r="EH499" s="20">
        <v>2</v>
      </c>
      <c r="EI499" s="20">
        <v>10</v>
      </c>
      <c r="EJ499" s="20">
        <v>0</v>
      </c>
      <c r="EK499" s="20">
        <v>0</v>
      </c>
      <c r="EL499" s="20">
        <v>0</v>
      </c>
      <c r="EM499" s="20">
        <v>0</v>
      </c>
      <c r="EN499" s="20">
        <v>0</v>
      </c>
      <c r="EO499" s="20">
        <v>0</v>
      </c>
      <c r="EP499" s="20">
        <v>0</v>
      </c>
      <c r="EQ499" s="20">
        <v>0</v>
      </c>
      <c r="ER499" s="20">
        <v>1</v>
      </c>
      <c r="ES499" s="34">
        <f>IF(EI499&lt;&gt;"",((EJ499*0.125)+((EK499+EL499+EM499+EN499+EO499)*0.25)+((EP499+EQ499+ER499)*1))/EI499,"")</f>
        <v>0.1</v>
      </c>
      <c r="ET499" s="35">
        <v>45427</v>
      </c>
      <c r="EU499" s="20" t="s">
        <v>248</v>
      </c>
      <c r="EV499" s="20" t="s">
        <v>247</v>
      </c>
      <c r="EW499" s="20">
        <v>134</v>
      </c>
      <c r="EX499" s="20">
        <v>2</v>
      </c>
      <c r="EY499" s="20">
        <v>2</v>
      </c>
      <c r="EZ499" s="28">
        <v>11</v>
      </c>
      <c r="FA499" s="20">
        <v>0</v>
      </c>
      <c r="FB499" s="20">
        <v>0</v>
      </c>
      <c r="FC499" s="20">
        <v>0</v>
      </c>
      <c r="FD499" s="20">
        <v>0</v>
      </c>
      <c r="FE499" s="20">
        <v>0</v>
      </c>
      <c r="FF499" s="20">
        <v>0</v>
      </c>
      <c r="FG499" s="20">
        <v>0</v>
      </c>
      <c r="FH499" s="20">
        <v>0</v>
      </c>
      <c r="FI499" s="20">
        <v>1</v>
      </c>
      <c r="FJ499" s="34">
        <f>IF(EZ499&lt;&gt;"",((FA499*0.125)+((FB499+FC499+FD499+FE499+FF499)*0.25)+((FG499+FH499+FI499)*1))/EZ499,"")</f>
        <v>9.0909090909090912E-2</v>
      </c>
      <c r="FK499" s="39">
        <v>40.239655999999997</v>
      </c>
      <c r="FL499" s="39">
        <v>-74.700038000000006</v>
      </c>
      <c r="FM499" s="39">
        <v>39.877830576177864</v>
      </c>
      <c r="FN499" s="39">
        <v>40.601481423822129</v>
      </c>
      <c r="FO499" s="39">
        <v>-75.174035310960022</v>
      </c>
      <c r="FP499" s="39">
        <v>-74.226040689039991</v>
      </c>
      <c r="FQ499" s="39">
        <v>39.516005152355731</v>
      </c>
      <c r="FR499" s="39">
        <v>40.963306847644262</v>
      </c>
      <c r="FS499" s="39">
        <v>-75.648032621920038</v>
      </c>
      <c r="FT499" s="39">
        <v>-73.752043378079975</v>
      </c>
      <c r="FU499" s="35">
        <v>45915</v>
      </c>
      <c r="FV499" s="20" t="s">
        <v>248</v>
      </c>
      <c r="FW499" s="20" t="s">
        <v>295</v>
      </c>
      <c r="FX499" s="20">
        <v>102</v>
      </c>
      <c r="FY499" s="20">
        <v>2</v>
      </c>
      <c r="FZ499" s="20">
        <v>2</v>
      </c>
      <c r="GA499" s="20">
        <v>7</v>
      </c>
      <c r="GB499" s="20">
        <v>0</v>
      </c>
      <c r="GC499" s="20">
        <v>0</v>
      </c>
      <c r="GD499" s="20">
        <v>0</v>
      </c>
      <c r="GE499" s="20">
        <v>0</v>
      </c>
      <c r="GF499" s="20">
        <v>0</v>
      </c>
      <c r="GG499" s="20">
        <v>0</v>
      </c>
      <c r="GH499" s="20">
        <v>0</v>
      </c>
      <c r="GI499" s="20">
        <v>0</v>
      </c>
      <c r="GJ499" s="20">
        <v>0</v>
      </c>
      <c r="GK499" s="34">
        <f>IF(GA499&lt;&gt;"",((GB499*0.125)+((GC499+GD499+GE499+GF499+GG499)*0.25)+((GH499+GI499+GJ499)*1))/GA499,"")</f>
        <v>0</v>
      </c>
      <c r="GP499" s="20" t="s">
        <v>316</v>
      </c>
      <c r="GQ499" s="35" t="s">
        <v>323</v>
      </c>
      <c r="GR499" s="35">
        <v>46119</v>
      </c>
      <c r="GS499" s="20" t="s">
        <v>248</v>
      </c>
      <c r="GT499" s="20" t="s">
        <v>247</v>
      </c>
      <c r="GU499" s="20">
        <v>78</v>
      </c>
      <c r="GV499" s="20">
        <v>3</v>
      </c>
      <c r="GW499" s="20">
        <v>2</v>
      </c>
      <c r="GX499" s="20">
        <v>7</v>
      </c>
      <c r="GY499" s="20">
        <v>0</v>
      </c>
      <c r="GZ499" s="20">
        <v>0</v>
      </c>
      <c r="HA499" s="20">
        <v>0</v>
      </c>
      <c r="HB499" s="20">
        <v>0</v>
      </c>
      <c r="HC499" s="20">
        <v>0</v>
      </c>
      <c r="HD499" s="20">
        <v>0</v>
      </c>
      <c r="HE499" s="20">
        <v>1</v>
      </c>
      <c r="HF499" s="20">
        <v>0</v>
      </c>
      <c r="HG499" s="20">
        <v>1</v>
      </c>
      <c r="HH499" s="46">
        <f>IF(GX499&lt;&gt;"",((GY499*0.125)+((GZ499+HA499+HB499+HC499+HD499)*0.25)+((HE499+HF499+HG499)*1))/GX499,"")</f>
        <v>0.2857142857142857</v>
      </c>
    </row>
    <row r="500" spans="1:216" ht="15" customHeight="1" x14ac:dyDescent="0.35">
      <c r="A500" s="14" t="s">
        <v>3280</v>
      </c>
      <c r="B500" s="12" t="s">
        <v>3281</v>
      </c>
      <c r="C500" s="13">
        <v>43829</v>
      </c>
      <c r="D500" s="13"/>
      <c r="E500" s="14" t="s">
        <v>214</v>
      </c>
      <c r="F500" s="15" t="s">
        <v>3282</v>
      </c>
      <c r="G500" s="15" t="s">
        <v>3283</v>
      </c>
      <c r="H500" s="14" t="s">
        <v>1852</v>
      </c>
      <c r="I500" s="16">
        <v>8221</v>
      </c>
      <c r="J500" s="17">
        <v>6971</v>
      </c>
      <c r="K500" s="18">
        <f ca="1">IF(A500&lt;&gt;"",RANDBETWEEN(1,2000)," ")</f>
        <v>1576</v>
      </c>
      <c r="L500" s="17" cm="1">
        <f t="array" ref="L500">IF(A500&lt;&gt;"",SUMPRODUCT(($E$2:$E$1303="Active") * (FK500 &gt;= $FM$2:$FM$1303) * (FK500 &lt;= $FN$2:$FN$1303) * (FL500 &gt;= $FO$2:$FO$1303) * (FL500 &lt;= $FP$2:$FP$1303)),"")</f>
        <v>1</v>
      </c>
      <c r="M500" s="17" cm="1">
        <f t="array" ref="M500">IF(A500&lt;&gt;"",SUMPRODUCT(($E$2:$E$1303="Active") * (FK500 &gt;= $FQ$2:$FQ$1303) * (FK500 &lt;= $FR$2:$FR$1303) * (FL500 &gt;= $FS$2:$FS$1303) * (FL500 &lt;= $FT$2:$FT$1303)),"")</f>
        <v>6</v>
      </c>
      <c r="N500" s="14" t="s">
        <v>218</v>
      </c>
      <c r="O500" s="14" t="s">
        <v>316</v>
      </c>
      <c r="P500" s="15" t="s">
        <v>991</v>
      </c>
      <c r="Q500" s="14" t="s">
        <v>992</v>
      </c>
      <c r="R500" s="15" t="s">
        <v>993</v>
      </c>
      <c r="S500" s="14" t="s">
        <v>223</v>
      </c>
      <c r="T500" s="20" t="s">
        <v>224</v>
      </c>
      <c r="U500" s="21"/>
      <c r="V500" s="22"/>
      <c r="W500" s="22"/>
      <c r="X500" s="22"/>
      <c r="Y500" s="22"/>
      <c r="Z500" s="22"/>
      <c r="AA500" s="48">
        <v>2024</v>
      </c>
      <c r="AB500" s="43">
        <v>46018.5625</v>
      </c>
      <c r="AC500" s="63">
        <v>45931</v>
      </c>
      <c r="AD500" s="25">
        <v>32</v>
      </c>
      <c r="AE500" s="25">
        <v>98</v>
      </c>
      <c r="AF500" s="26">
        <v>112</v>
      </c>
      <c r="AG500" s="20">
        <v>98</v>
      </c>
      <c r="AH500" s="22">
        <v>130</v>
      </c>
      <c r="AI500" s="26">
        <v>148</v>
      </c>
      <c r="AN500" s="27">
        <f>IF(COUNT(DV500,ES500,FJ500,GK500,HH500)&gt;0,AVERAGE(DV500,ES500,FJ500,GK500,HH500),"")</f>
        <v>0.14140625000000001</v>
      </c>
      <c r="AO500" s="28">
        <f>IF((E500&lt;&gt;""),COUNTA(AP500:BW500)+COUNTIF(T500,"No"),"")</f>
        <v>0</v>
      </c>
      <c r="AP500" s="29"/>
      <c r="AQ500" s="29"/>
      <c r="AR500" s="29"/>
      <c r="AS500" s="29"/>
      <c r="AT500" s="29"/>
      <c r="AU500" s="29"/>
      <c r="AV500" s="29"/>
      <c r="AW500" s="29"/>
      <c r="AX500" s="29"/>
      <c r="AY500" s="29"/>
      <c r="AZ500" s="29"/>
      <c r="BA500" s="29"/>
      <c r="BB500" s="29"/>
      <c r="BC500" s="29"/>
      <c r="BD500" s="29"/>
      <c r="BE500" s="29"/>
      <c r="BF500" s="29"/>
      <c r="BG500" s="29"/>
      <c r="BH500" s="29"/>
      <c r="BI500" s="29"/>
      <c r="BJ500" s="29"/>
      <c r="BK500" s="29"/>
      <c r="BL500" s="29"/>
      <c r="BM500" s="29"/>
      <c r="BN500" s="29"/>
      <c r="BO500" s="29"/>
      <c r="BP500" s="29"/>
      <c r="BQ500" s="29"/>
      <c r="BR500" s="29"/>
      <c r="BS500" s="29"/>
      <c r="BT500" s="29"/>
      <c r="BU500" s="29"/>
      <c r="BV500" s="29"/>
      <c r="BW500" s="29"/>
      <c r="BX500" s="30">
        <v>44132</v>
      </c>
      <c r="BY500" s="30">
        <v>44152</v>
      </c>
      <c r="BZ500" s="14" t="s">
        <v>248</v>
      </c>
      <c r="CA500" s="30">
        <v>44173</v>
      </c>
      <c r="CB500" s="14" t="s">
        <v>316</v>
      </c>
      <c r="CC500" s="31">
        <v>44188</v>
      </c>
      <c r="CD500" s="32" t="s">
        <v>228</v>
      </c>
      <c r="CE500" s="33" t="s">
        <v>603</v>
      </c>
      <c r="CF500" s="33" t="s">
        <v>604</v>
      </c>
      <c r="CG500" s="29">
        <v>3</v>
      </c>
      <c r="CH500" s="29">
        <v>1</v>
      </c>
      <c r="CI500" s="29">
        <v>1</v>
      </c>
      <c r="CJ500" s="29">
        <v>3</v>
      </c>
      <c r="CK500" s="29">
        <v>0</v>
      </c>
      <c r="CL500" s="29">
        <v>0</v>
      </c>
      <c r="CM500" s="29">
        <v>1</v>
      </c>
      <c r="CN500" s="34">
        <f>IF(CJ500&gt;0,((CK500*0.125)+(CL500*0.25)+(CM500*1))/CJ500,"")</f>
        <v>0.33333333333333331</v>
      </c>
      <c r="CO500" s="35">
        <v>44749</v>
      </c>
      <c r="CP500" s="35">
        <v>44749</v>
      </c>
      <c r="CQ500" s="20" t="s">
        <v>322</v>
      </c>
      <c r="CR500" s="35">
        <v>44769</v>
      </c>
      <c r="CS500" s="20" t="s">
        <v>316</v>
      </c>
      <c r="CT500" s="35" t="s">
        <v>323</v>
      </c>
      <c r="CU500" s="35">
        <v>44523</v>
      </c>
      <c r="CV500" s="11" t="s">
        <v>248</v>
      </c>
      <c r="CW500" s="20" t="s">
        <v>324</v>
      </c>
      <c r="CX500" s="11" t="s">
        <v>325</v>
      </c>
      <c r="CY500" s="20">
        <v>47</v>
      </c>
      <c r="CZ500" s="36">
        <v>2</v>
      </c>
      <c r="DA500" s="36">
        <v>2</v>
      </c>
      <c r="DB500" s="36">
        <v>10</v>
      </c>
      <c r="DC500" s="36">
        <v>0</v>
      </c>
      <c r="DD500" s="36">
        <v>1</v>
      </c>
      <c r="DE500" s="36">
        <v>0</v>
      </c>
      <c r="DF500" s="36">
        <v>0</v>
      </c>
      <c r="DG500" s="36">
        <v>0</v>
      </c>
      <c r="DH500" s="37">
        <f>IF(DB500&lt;&gt;"",((DC500*0.125)+(DD500*0.25)+(DE500*0.25)+(DF500*1)+(DG500*1))/DB500,"")</f>
        <v>2.5000000000000001E-2</v>
      </c>
      <c r="DI500" s="35">
        <v>44837</v>
      </c>
      <c r="DJ500" s="20" t="s">
        <v>248</v>
      </c>
      <c r="DK500" s="20" t="s">
        <v>235</v>
      </c>
      <c r="DL500" s="20" t="s">
        <v>234</v>
      </c>
      <c r="DM500" s="20">
        <v>46</v>
      </c>
      <c r="DN500" s="20">
        <v>4</v>
      </c>
      <c r="DO500" s="20">
        <v>4</v>
      </c>
      <c r="DP500" s="20">
        <v>16</v>
      </c>
      <c r="DQ500" s="20">
        <v>0</v>
      </c>
      <c r="DR500" s="20">
        <v>1</v>
      </c>
      <c r="DS500" s="20">
        <v>0</v>
      </c>
      <c r="DT500" s="20">
        <v>0</v>
      </c>
      <c r="DU500" s="20">
        <v>0</v>
      </c>
      <c r="DV500" s="37" cm="1">
        <f t="array" ref="DV500">IF(AND(DI500:DP500&lt;&gt;""),((DQ500*0.125)+(DR500*0.25)+(DS500*0.25)+(DT500*1)+(DU500*1))/DP500,"")</f>
        <v>1.5625E-2</v>
      </c>
      <c r="DW500" s="35">
        <v>45434</v>
      </c>
      <c r="DX500" s="35">
        <v>45434</v>
      </c>
      <c r="DY500" s="20" t="s">
        <v>237</v>
      </c>
      <c r="DZ500" s="35">
        <v>45614</v>
      </c>
      <c r="EA500" s="35" t="s">
        <v>316</v>
      </c>
      <c r="EB500" s="38" t="s">
        <v>323</v>
      </c>
      <c r="EC500" s="35">
        <v>45147</v>
      </c>
      <c r="ED500" s="20" t="s">
        <v>248</v>
      </c>
      <c r="EE500" s="20" t="s">
        <v>247</v>
      </c>
      <c r="EF500" s="20">
        <v>53</v>
      </c>
      <c r="EG500" s="20">
        <v>2</v>
      </c>
      <c r="EH500" s="20">
        <v>2</v>
      </c>
      <c r="EI500" s="20">
        <v>10</v>
      </c>
      <c r="EJ500" s="20">
        <v>0</v>
      </c>
      <c r="EK500" s="20">
        <v>0</v>
      </c>
      <c r="EL500" s="20">
        <v>0</v>
      </c>
      <c r="EM500" s="20">
        <v>0</v>
      </c>
      <c r="EN500" s="20">
        <v>0</v>
      </c>
      <c r="EO500" s="20">
        <v>0</v>
      </c>
      <c r="EP500" s="20">
        <v>0</v>
      </c>
      <c r="EQ500" s="20">
        <v>1</v>
      </c>
      <c r="ER500" s="20">
        <v>2</v>
      </c>
      <c r="ES500" s="46">
        <f>IF(EI500&lt;&gt;"",((EJ500*0.125)+((EK500+EL500+EM500+EN500+EO500)*0.25)+((EP500+EQ500+ER500)*1))/EI500,"")</f>
        <v>0.3</v>
      </c>
      <c r="ET500" s="35">
        <v>45378</v>
      </c>
      <c r="EU500" s="20" t="s">
        <v>228</v>
      </c>
      <c r="EV500" s="20" t="s">
        <v>247</v>
      </c>
      <c r="EW500" s="20">
        <v>53</v>
      </c>
      <c r="EX500" s="20">
        <v>2</v>
      </c>
      <c r="EY500" s="20">
        <v>2</v>
      </c>
      <c r="EZ500" s="28">
        <v>5</v>
      </c>
      <c r="FA500" s="20">
        <v>0</v>
      </c>
      <c r="FB500" s="20">
        <v>0</v>
      </c>
      <c r="FC500" s="20">
        <v>0</v>
      </c>
      <c r="FD500" s="20">
        <v>0</v>
      </c>
      <c r="FE500" s="20">
        <v>0</v>
      </c>
      <c r="FF500" s="20">
        <v>0</v>
      </c>
      <c r="FG500" s="20">
        <v>1</v>
      </c>
      <c r="FH500" s="20">
        <v>0</v>
      </c>
      <c r="FI500" s="20">
        <v>0</v>
      </c>
      <c r="FJ500" s="34">
        <f>IF(EZ500&lt;&gt;"",((FA500*0.125)+((FB500+FC500+FD500+FE500+FF500)*0.25)+((FG500+FH500+FI500)*1))/EZ500,"")</f>
        <v>0.2</v>
      </c>
      <c r="FK500" s="39">
        <v>39.341839999999998</v>
      </c>
      <c r="FL500" s="39">
        <v>-74.567657999999994</v>
      </c>
      <c r="FM500" s="39">
        <v>38.980014576177865</v>
      </c>
      <c r="FN500" s="39">
        <v>39.70366542382213</v>
      </c>
      <c r="FO500" s="39">
        <v>-75.035508995535054</v>
      </c>
      <c r="FP500" s="39">
        <v>-74.099807004464935</v>
      </c>
      <c r="FQ500" s="39">
        <v>38.618189152355733</v>
      </c>
      <c r="FR500" s="39">
        <v>40.065490847644263</v>
      </c>
      <c r="FS500" s="39">
        <v>-75.503359991070099</v>
      </c>
      <c r="FT500" s="39">
        <v>-73.63195600892989</v>
      </c>
      <c r="FU500" s="35">
        <v>45827</v>
      </c>
      <c r="FV500" s="59" t="s">
        <v>248</v>
      </c>
      <c r="FW500" s="20" t="s">
        <v>355</v>
      </c>
      <c r="FX500" s="20">
        <v>54</v>
      </c>
      <c r="FY500" s="20">
        <v>2</v>
      </c>
      <c r="FZ500" s="20">
        <v>2</v>
      </c>
      <c r="GA500" s="20">
        <v>5</v>
      </c>
      <c r="GB500" s="20">
        <v>0</v>
      </c>
      <c r="GC500" s="20">
        <v>0</v>
      </c>
      <c r="GD500" s="20">
        <v>0</v>
      </c>
      <c r="GE500" s="20">
        <v>1</v>
      </c>
      <c r="GF500" s="20">
        <v>0</v>
      </c>
      <c r="GG500" s="20">
        <v>0</v>
      </c>
      <c r="GH500" s="20">
        <v>0</v>
      </c>
      <c r="GI500" s="20">
        <v>0</v>
      </c>
      <c r="GJ500" s="20">
        <v>0</v>
      </c>
      <c r="GK500" s="34">
        <f>IF(GA500&lt;&gt;"",((GB500*0.125)+((GC500+GD500+GE500+GF500+GG500)*0.25)+((GH500+GI500+GJ500)*1))/GA500,"")</f>
        <v>0.05</v>
      </c>
      <c r="GP500" s="20" t="s">
        <v>316</v>
      </c>
      <c r="GQ500" s="35" t="s">
        <v>323</v>
      </c>
      <c r="HH500" s="34" t="str">
        <f>IF(GX500&lt;&gt;"",((GY500*0.125)+((GZ500+HA500+HB500+HC500+HD500)*0.25)+((HE500+HF500+HG500)*1))/GX500,"")</f>
        <v/>
      </c>
    </row>
    <row r="501" spans="1:216" ht="15" customHeight="1" x14ac:dyDescent="0.35">
      <c r="A501" s="14" t="s">
        <v>3284</v>
      </c>
      <c r="B501" s="12" t="s">
        <v>3285</v>
      </c>
      <c r="C501" s="13">
        <v>43829</v>
      </c>
      <c r="D501" s="13"/>
      <c r="E501" s="14" t="s">
        <v>214</v>
      </c>
      <c r="F501" s="15" t="s">
        <v>3286</v>
      </c>
      <c r="G501" s="15" t="s">
        <v>3287</v>
      </c>
      <c r="H501" s="14" t="s">
        <v>1852</v>
      </c>
      <c r="I501" s="16">
        <v>7054</v>
      </c>
      <c r="J501" s="17">
        <v>30228</v>
      </c>
      <c r="K501" s="18">
        <f ca="1">IF(A501&lt;&gt;"",RANDBETWEEN(1,2000)," ")</f>
        <v>368</v>
      </c>
      <c r="L501" s="17" cm="1">
        <f t="array" ref="L501">IF(A501&lt;&gt;"",SUMPRODUCT(($E$2:$E$1303="Active") * (FK501 &gt;= $FM$2:$FM$1303) * (FK501 &lt;= $FN$2:$FN$1303) * (FL501 &gt;= $FO$2:$FO$1303) * (FL501 &lt;= $FP$2:$FP$1303)),"")</f>
        <v>13</v>
      </c>
      <c r="M501" s="17" cm="1">
        <f t="array" ref="M501">IF(A501&lt;&gt;"",SUMPRODUCT(($E$2:$E$1303="Active") * (FK501 &gt;= $FQ$2:$FQ$1303) * (FK501 &lt;= $FR$2:$FR$1303) * (FL501 &gt;= $FS$2:$FS$1303) * (FL501 &lt;= $FT$2:$FT$1303)),"")</f>
        <v>23</v>
      </c>
      <c r="N501" s="14" t="s">
        <v>218</v>
      </c>
      <c r="O501" s="14" t="s">
        <v>316</v>
      </c>
      <c r="P501" s="15" t="s">
        <v>991</v>
      </c>
      <c r="Q501" s="14" t="s">
        <v>992</v>
      </c>
      <c r="R501" s="15" t="s">
        <v>993</v>
      </c>
      <c r="S501" s="14" t="s">
        <v>223</v>
      </c>
      <c r="T501" s="20" t="s">
        <v>224</v>
      </c>
      <c r="U501" s="21"/>
      <c r="V501" s="22"/>
      <c r="W501" s="22"/>
      <c r="X501" s="22"/>
      <c r="Y501" s="22"/>
      <c r="Z501" s="22"/>
      <c r="AA501" s="48">
        <v>2024</v>
      </c>
      <c r="AB501" s="43">
        <v>46021.541666666664</v>
      </c>
      <c r="AC501" s="63">
        <v>45931</v>
      </c>
      <c r="AD501" s="25">
        <v>65</v>
      </c>
      <c r="AE501" s="25">
        <v>151</v>
      </c>
      <c r="AF501" s="26">
        <v>177</v>
      </c>
      <c r="AG501" s="20">
        <v>166</v>
      </c>
      <c r="AH501" s="22">
        <v>265</v>
      </c>
      <c r="AI501" s="26">
        <v>296</v>
      </c>
      <c r="AN501" s="27">
        <f>IF(COUNT(DV501,ES501,FJ501,GK501,HH501)&gt;0,AVERAGE(DV501,ES501,FJ501,GK501,HH501),"")</f>
        <v>0.28355654761904764</v>
      </c>
      <c r="AO501" s="28">
        <f>IF((E501&lt;&gt;""),COUNTA(AP501:BW501)+COUNTIF(T501,"No"),"")</f>
        <v>1</v>
      </c>
      <c r="AP501" s="29"/>
      <c r="AQ501" s="29"/>
      <c r="AR501" s="29"/>
      <c r="AS501" s="29"/>
      <c r="AT501" s="29"/>
      <c r="AU501" s="29"/>
      <c r="AV501" s="29"/>
      <c r="AW501" s="29"/>
      <c r="AX501" s="29"/>
      <c r="AY501" s="29"/>
      <c r="AZ501" s="29"/>
      <c r="BA501" s="29"/>
      <c r="BB501" s="29"/>
      <c r="BC501" s="29"/>
      <c r="BD501" s="29"/>
      <c r="BE501" s="29"/>
      <c r="BF501" s="29"/>
      <c r="BG501" s="29"/>
      <c r="BH501" s="29"/>
      <c r="BI501" s="29"/>
      <c r="BJ501" s="29"/>
      <c r="BK501" s="29"/>
      <c r="BL501" s="29"/>
      <c r="BM501" s="29"/>
      <c r="BN501" s="29"/>
      <c r="BO501" s="29"/>
      <c r="BP501" s="29"/>
      <c r="BQ501" s="29"/>
      <c r="BR501" s="29"/>
      <c r="BS501" s="29"/>
      <c r="BT501" s="29" t="s">
        <v>2402</v>
      </c>
      <c r="BU501" s="29"/>
      <c r="BV501" s="29"/>
      <c r="BW501" s="29"/>
      <c r="BX501" s="30">
        <v>44067</v>
      </c>
      <c r="BY501" s="30">
        <v>44137</v>
      </c>
      <c r="BZ501" s="14" t="s">
        <v>248</v>
      </c>
      <c r="CA501" s="30">
        <v>44137</v>
      </c>
      <c r="CB501" s="14" t="s">
        <v>316</v>
      </c>
      <c r="CC501" s="31">
        <v>44188</v>
      </c>
      <c r="CD501" s="32" t="s">
        <v>228</v>
      </c>
      <c r="CE501" s="33" t="s">
        <v>603</v>
      </c>
      <c r="CF501" s="33" t="s">
        <v>604</v>
      </c>
      <c r="CG501" s="29">
        <v>100</v>
      </c>
      <c r="CH501" s="29">
        <v>4</v>
      </c>
      <c r="CI501" s="29">
        <v>4</v>
      </c>
      <c r="CJ501" s="29">
        <v>8</v>
      </c>
      <c r="CK501" s="29">
        <v>0</v>
      </c>
      <c r="CL501" s="29">
        <v>0</v>
      </c>
      <c r="CM501" s="29">
        <v>1</v>
      </c>
      <c r="CN501" s="34">
        <f>IF(CJ501&gt;0,((CK501*0.125)+(CL501*0.25)+(CM501*1))/CJ501,"")</f>
        <v>0.125</v>
      </c>
      <c r="CO501" s="35">
        <v>44728</v>
      </c>
      <c r="CP501" s="35">
        <v>44728</v>
      </c>
      <c r="CQ501" s="20" t="s">
        <v>322</v>
      </c>
      <c r="CR501" s="35">
        <v>44733</v>
      </c>
      <c r="CS501" s="20" t="s">
        <v>316</v>
      </c>
      <c r="CT501" s="35" t="s">
        <v>323</v>
      </c>
      <c r="CU501" s="35">
        <v>44524</v>
      </c>
      <c r="CV501" s="11" t="s">
        <v>248</v>
      </c>
      <c r="CW501" s="20" t="s">
        <v>324</v>
      </c>
      <c r="CX501" s="11" t="s">
        <v>325</v>
      </c>
      <c r="CY501" s="20">
        <v>89</v>
      </c>
      <c r="CZ501" s="36">
        <v>3</v>
      </c>
      <c r="DA501" s="36">
        <v>3</v>
      </c>
      <c r="DB501" s="36">
        <v>15</v>
      </c>
      <c r="DC501" s="36">
        <v>0</v>
      </c>
      <c r="DD501" s="36">
        <v>1</v>
      </c>
      <c r="DE501" s="36">
        <v>0</v>
      </c>
      <c r="DF501" s="36">
        <v>4</v>
      </c>
      <c r="DG501" s="36">
        <v>2</v>
      </c>
      <c r="DH501" s="46">
        <f>IF(DB501&lt;&gt;"",((DC501*0.125)+(DD501*0.25)+(DE501*0.25)+(DF501*1)+(DG501*1))/DB501,"")</f>
        <v>0.41666666666666669</v>
      </c>
      <c r="DI501" s="35">
        <v>44757</v>
      </c>
      <c r="DJ501" s="20" t="s">
        <v>248</v>
      </c>
      <c r="DK501" s="20" t="s">
        <v>235</v>
      </c>
      <c r="DL501" s="20" t="s">
        <v>234</v>
      </c>
      <c r="DM501" s="20">
        <v>81</v>
      </c>
      <c r="DN501" s="20">
        <v>3</v>
      </c>
      <c r="DO501" s="20">
        <v>3</v>
      </c>
      <c r="DP501" s="20">
        <v>12</v>
      </c>
      <c r="DQ501" s="20">
        <v>0</v>
      </c>
      <c r="DR501" s="20">
        <v>1</v>
      </c>
      <c r="DS501" s="20">
        <v>0</v>
      </c>
      <c r="DT501" s="20">
        <v>3</v>
      </c>
      <c r="DU501" s="20">
        <v>0</v>
      </c>
      <c r="DV501" s="49" cm="1">
        <f t="array" ref="DV501">IF(AND(DI501:DP501&lt;&gt;""),((DQ501*0.125)+(DR501*0.25)+(DS501*0.25)+(DT501*1)+(DU501*1))/DP501,"")</f>
        <v>0.27083333333333331</v>
      </c>
      <c r="DW501" s="35">
        <v>45434</v>
      </c>
      <c r="DX501" s="35">
        <v>45434</v>
      </c>
      <c r="DY501" s="20" t="s">
        <v>237</v>
      </c>
      <c r="DZ501" s="35">
        <v>45614</v>
      </c>
      <c r="EA501" s="35" t="s">
        <v>316</v>
      </c>
      <c r="EB501" s="38" t="s">
        <v>323</v>
      </c>
      <c r="EC501" s="35">
        <v>45146</v>
      </c>
      <c r="ED501" s="20" t="s">
        <v>248</v>
      </c>
      <c r="EE501" s="20" t="s">
        <v>247</v>
      </c>
      <c r="EF501" s="20">
        <v>84</v>
      </c>
      <c r="EG501" s="20">
        <v>3</v>
      </c>
      <c r="EH501" s="20">
        <v>3</v>
      </c>
      <c r="EI501" s="20">
        <v>15</v>
      </c>
      <c r="EJ501" s="20">
        <v>0</v>
      </c>
      <c r="EK501" s="20">
        <v>0</v>
      </c>
      <c r="EL501" s="20">
        <v>0</v>
      </c>
      <c r="EM501" s="20">
        <v>0</v>
      </c>
      <c r="EN501" s="20">
        <v>1</v>
      </c>
      <c r="EO501" s="20">
        <v>0</v>
      </c>
      <c r="EP501" s="20">
        <v>0</v>
      </c>
      <c r="EQ501" s="20">
        <v>3</v>
      </c>
      <c r="ER501" s="20">
        <v>2</v>
      </c>
      <c r="ES501" s="46">
        <f>IF(EI501&lt;&gt;"",((EJ501*0.125)+((EK501+EL501+EM501+EN501+EO501)*0.25)+((EP501+EQ501+ER501)*1))/EI501,"")</f>
        <v>0.35</v>
      </c>
      <c r="ET501" s="35">
        <v>45359</v>
      </c>
      <c r="EU501" s="20" t="s">
        <v>248</v>
      </c>
      <c r="EV501" s="20" t="s">
        <v>247</v>
      </c>
      <c r="EW501" s="20">
        <v>99</v>
      </c>
      <c r="EX501" s="20">
        <v>3</v>
      </c>
      <c r="EY501" s="20">
        <v>3</v>
      </c>
      <c r="EZ501" s="28">
        <v>8</v>
      </c>
      <c r="FA501" s="20">
        <v>0</v>
      </c>
      <c r="FB501" s="20">
        <v>0</v>
      </c>
      <c r="FC501" s="20">
        <v>0</v>
      </c>
      <c r="FD501" s="20">
        <v>1</v>
      </c>
      <c r="FE501" s="20">
        <v>0</v>
      </c>
      <c r="FF501" s="20">
        <v>0</v>
      </c>
      <c r="FG501" s="20">
        <v>1</v>
      </c>
      <c r="FH501" s="20">
        <v>0</v>
      </c>
      <c r="FI501" s="20">
        <v>1</v>
      </c>
      <c r="FJ501" s="46">
        <f>IF(EZ501&lt;&gt;"",((FA501*0.125)+((FB501+FC501+FD501+FE501+FF501)*0.25)+((FG501+FH501+FI501)*1))/EZ501,"")</f>
        <v>0.28125</v>
      </c>
      <c r="FK501" s="39">
        <v>40.854216000000001</v>
      </c>
      <c r="FL501" s="39">
        <v>-74.404497000000006</v>
      </c>
      <c r="FM501" s="39">
        <v>40.492390576177868</v>
      </c>
      <c r="FN501" s="39">
        <v>41.216041423822134</v>
      </c>
      <c r="FO501" s="39">
        <v>-74.882863874862622</v>
      </c>
      <c r="FP501" s="39">
        <v>-73.926130125137391</v>
      </c>
      <c r="FQ501" s="39">
        <v>40.130565152355736</v>
      </c>
      <c r="FR501" s="39">
        <v>41.577866847644266</v>
      </c>
      <c r="FS501" s="39">
        <v>-75.361230749725252</v>
      </c>
      <c r="FT501" s="39">
        <v>-73.447763250274761</v>
      </c>
      <c r="FU501" s="35">
        <v>45713</v>
      </c>
      <c r="FV501" s="20" t="s">
        <v>248</v>
      </c>
      <c r="FW501" s="20" t="s">
        <v>247</v>
      </c>
      <c r="FX501" s="20">
        <v>170</v>
      </c>
      <c r="FY501" s="20">
        <v>3</v>
      </c>
      <c r="FZ501" s="20">
        <v>3</v>
      </c>
      <c r="GA501" s="20">
        <v>14</v>
      </c>
      <c r="GB501" s="20">
        <v>0</v>
      </c>
      <c r="GC501" s="20">
        <v>0</v>
      </c>
      <c r="GD501" s="20">
        <v>0</v>
      </c>
      <c r="GE501" s="20">
        <v>1</v>
      </c>
      <c r="GF501" s="20">
        <v>0</v>
      </c>
      <c r="GG501" s="20">
        <v>0</v>
      </c>
      <c r="GH501" s="20">
        <v>1</v>
      </c>
      <c r="GI501" s="20">
        <v>0</v>
      </c>
      <c r="GJ501" s="20">
        <v>2</v>
      </c>
      <c r="GK501" s="34">
        <f>IF(GA501&lt;&gt;"",((GB501*0.125)+((GC501+GD501+GE501+GF501+GG501)*0.25)+((GH501+GI501+GJ501)*1))/GA501,"")</f>
        <v>0.23214285714285715</v>
      </c>
      <c r="GP501" s="20" t="s">
        <v>316</v>
      </c>
      <c r="GQ501" s="35" t="s">
        <v>323</v>
      </c>
      <c r="HH501" s="41" t="str">
        <f>IF(GX501&lt;&gt;"",((GY501*0.125)+((GZ501+HA501+HB501+HC501+HD501)*0.25)+((HE501+HF501+HG501)*1))/GX501,"")</f>
        <v/>
      </c>
    </row>
    <row r="502" spans="1:216" ht="15" customHeight="1" x14ac:dyDescent="0.35">
      <c r="A502" s="14" t="s">
        <v>3288</v>
      </c>
      <c r="B502" s="12" t="s">
        <v>3289</v>
      </c>
      <c r="C502" s="13">
        <v>43829</v>
      </c>
      <c r="D502" s="13"/>
      <c r="E502" s="14" t="s">
        <v>214</v>
      </c>
      <c r="F502" s="15" t="s">
        <v>3290</v>
      </c>
      <c r="G502" s="15" t="s">
        <v>3291</v>
      </c>
      <c r="H502" s="14" t="s">
        <v>1852</v>
      </c>
      <c r="I502" s="16">
        <v>8723</v>
      </c>
      <c r="J502" s="17">
        <v>31272</v>
      </c>
      <c r="K502" s="18">
        <f ca="1">IF(A502&lt;&gt;"",RANDBETWEEN(1,2000)," ")</f>
        <v>1557</v>
      </c>
      <c r="L502" s="17" cm="1">
        <f t="array" ref="L502">IF(A502&lt;&gt;"",SUMPRODUCT(($E$2:$E$1303="Active") * (FK502 &gt;= $FM$2:$FM$1303) * (FK502 &lt;= $FN$2:$FN$1303) * (FL502 &gt;= $FO$2:$FO$1303) * (FL502 &lt;= $FP$2:$FP$1303)),"")</f>
        <v>2</v>
      </c>
      <c r="M502" s="17" cm="1">
        <f t="array" ref="M502">IF(A502&lt;&gt;"",SUMPRODUCT(($E$2:$E$1303="Active") * (FK502 &gt;= $FQ$2:$FQ$1303) * (FK502 &lt;= $FR$2:$FR$1303) * (FL502 &gt;= $FS$2:$FS$1303) * (FL502 &lt;= $FT$2:$FT$1303)),"")</f>
        <v>18</v>
      </c>
      <c r="N502" s="14" t="s">
        <v>218</v>
      </c>
      <c r="O502" s="14" t="s">
        <v>316</v>
      </c>
      <c r="P502" s="15" t="s">
        <v>991</v>
      </c>
      <c r="Q502" s="14" t="s">
        <v>992</v>
      </c>
      <c r="R502" s="15" t="s">
        <v>993</v>
      </c>
      <c r="S502" s="14" t="s">
        <v>223</v>
      </c>
      <c r="T502" s="20" t="s">
        <v>224</v>
      </c>
      <c r="U502" s="21"/>
      <c r="V502" s="22"/>
      <c r="W502" s="22"/>
      <c r="X502" s="22"/>
      <c r="Y502" s="22"/>
      <c r="Z502" s="22"/>
      <c r="AA502" s="48">
        <v>2025</v>
      </c>
      <c r="AB502" s="43">
        <v>46021.5625</v>
      </c>
      <c r="AC502" s="24">
        <v>46023</v>
      </c>
      <c r="AD502" s="25">
        <v>91</v>
      </c>
      <c r="AE502" s="25">
        <v>213</v>
      </c>
      <c r="AF502" s="26">
        <v>271</v>
      </c>
      <c r="AG502" s="20">
        <v>336</v>
      </c>
      <c r="AH502" s="22">
        <v>325</v>
      </c>
      <c r="AI502" s="26">
        <v>440</v>
      </c>
      <c r="AN502" s="27">
        <f>IF(COUNT(DV502,ES502,FJ502,GK502,HH502)&gt;0,AVERAGE(DV502,ES502,FJ502,GK502,HH502),"")</f>
        <v>3.8839285714285715E-2</v>
      </c>
      <c r="AO502" s="28">
        <f>IF((E502&lt;&gt;""),COUNTA(AP502:BW502)+COUNTIF(T502,"No"),"")</f>
        <v>0</v>
      </c>
      <c r="AP502" s="29"/>
      <c r="AQ502" s="29"/>
      <c r="AR502" s="29"/>
      <c r="AS502" s="29"/>
      <c r="AT502" s="29"/>
      <c r="AU502" s="29"/>
      <c r="AV502" s="29"/>
      <c r="AW502" s="29"/>
      <c r="AX502" s="29"/>
      <c r="AY502" s="29"/>
      <c r="AZ502" s="29"/>
      <c r="BA502" s="29"/>
      <c r="BB502" s="29"/>
      <c r="BC502" s="29"/>
      <c r="BD502" s="29"/>
      <c r="BE502" s="29"/>
      <c r="BF502" s="29"/>
      <c r="BG502" s="29"/>
      <c r="BH502" s="29"/>
      <c r="BI502" s="29"/>
      <c r="BJ502" s="29"/>
      <c r="BK502" s="29"/>
      <c r="BL502" s="29"/>
      <c r="BM502" s="29"/>
      <c r="BN502" s="29"/>
      <c r="BO502" s="29"/>
      <c r="BP502" s="29"/>
      <c r="BQ502" s="29"/>
      <c r="BR502" s="29"/>
      <c r="BS502" s="29"/>
      <c r="BU502" s="29"/>
      <c r="BV502" s="29"/>
      <c r="BW502" s="29"/>
      <c r="BX502" s="30">
        <v>44048</v>
      </c>
      <c r="BY502" s="30">
        <v>44061</v>
      </c>
      <c r="BZ502" s="14" t="s">
        <v>248</v>
      </c>
      <c r="CA502" s="30">
        <v>44055</v>
      </c>
      <c r="CB502" s="14" t="s">
        <v>316</v>
      </c>
      <c r="CC502" s="31">
        <v>44188</v>
      </c>
      <c r="CD502" s="32" t="s">
        <v>228</v>
      </c>
      <c r="CE502" s="33" t="s">
        <v>603</v>
      </c>
      <c r="CF502" s="33" t="s">
        <v>604</v>
      </c>
      <c r="CG502" s="29">
        <v>100</v>
      </c>
      <c r="CH502" s="29">
        <v>3</v>
      </c>
      <c r="CI502" s="29">
        <v>3</v>
      </c>
      <c r="CJ502" s="29">
        <v>10</v>
      </c>
      <c r="CK502" s="29">
        <v>0</v>
      </c>
      <c r="CL502" s="29">
        <v>0</v>
      </c>
      <c r="CM502" s="29">
        <v>3</v>
      </c>
      <c r="CN502" s="34">
        <f>IF(CJ502&gt;0,((CK502*0.125)+(CL502*0.25)+(CM502*1))/CJ502,"")</f>
        <v>0.3</v>
      </c>
      <c r="CO502" s="35">
        <v>44753</v>
      </c>
      <c r="CP502" s="35">
        <v>44753</v>
      </c>
      <c r="CQ502" s="20" t="s">
        <v>322</v>
      </c>
      <c r="CR502" s="35">
        <v>44753</v>
      </c>
      <c r="CS502" s="20" t="s">
        <v>316</v>
      </c>
      <c r="CT502" s="35" t="s">
        <v>323</v>
      </c>
      <c r="CU502" s="35">
        <v>44512</v>
      </c>
      <c r="CV502" s="11" t="s">
        <v>248</v>
      </c>
      <c r="CW502" s="20" t="s">
        <v>324</v>
      </c>
      <c r="CX502" s="11" t="s">
        <v>325</v>
      </c>
      <c r="CY502" s="20">
        <v>104</v>
      </c>
      <c r="CZ502" s="36">
        <v>3</v>
      </c>
      <c r="DA502" s="36">
        <v>3</v>
      </c>
      <c r="DB502" s="36">
        <v>12</v>
      </c>
      <c r="DC502" s="36">
        <v>0</v>
      </c>
      <c r="DD502" s="36">
        <v>0</v>
      </c>
      <c r="DE502" s="36">
        <v>0</v>
      </c>
      <c r="DF502" s="36">
        <v>0</v>
      </c>
      <c r="DG502" s="36">
        <v>2</v>
      </c>
      <c r="DH502" s="37">
        <f>IF(DB502&lt;&gt;"",((DC502*0.125)+(DD502*0.25)+(DE502*0.25)+(DF502*1)+(DG502*1))/DB502,"")</f>
        <v>0.16666666666666666</v>
      </c>
      <c r="DI502" s="35">
        <v>44837</v>
      </c>
      <c r="DJ502" s="20" t="s">
        <v>248</v>
      </c>
      <c r="DK502" s="20" t="s">
        <v>235</v>
      </c>
      <c r="DL502" s="20" t="s">
        <v>234</v>
      </c>
      <c r="DM502" s="20">
        <v>96</v>
      </c>
      <c r="DN502" s="20">
        <v>3</v>
      </c>
      <c r="DO502" s="20">
        <v>3</v>
      </c>
      <c r="DP502" s="20">
        <v>15</v>
      </c>
      <c r="DQ502" s="20">
        <v>0</v>
      </c>
      <c r="DR502" s="20">
        <v>0</v>
      </c>
      <c r="DS502" s="20">
        <v>0</v>
      </c>
      <c r="DT502" s="20">
        <v>0</v>
      </c>
      <c r="DU502" s="20">
        <v>0</v>
      </c>
      <c r="DV502" s="37" cm="1">
        <f t="array" ref="DV502">IF(AND(DI502:DP502&lt;&gt;""),((DQ502*0.125)+(DR502*0.25)+(DS502*0.25)+(DT502*1)+(DU502*1))/DP502,"")</f>
        <v>0</v>
      </c>
      <c r="DW502" s="35">
        <v>45427</v>
      </c>
      <c r="DX502" s="35">
        <v>45433</v>
      </c>
      <c r="DY502" s="20" t="s">
        <v>237</v>
      </c>
      <c r="DZ502" s="35">
        <v>45614</v>
      </c>
      <c r="EA502" s="35" t="s">
        <v>316</v>
      </c>
      <c r="EB502" s="38" t="s">
        <v>323</v>
      </c>
      <c r="EC502" s="35">
        <v>45147</v>
      </c>
      <c r="ED502" s="20" t="s">
        <v>248</v>
      </c>
      <c r="EE502" s="20" t="s">
        <v>247</v>
      </c>
      <c r="EF502" s="20">
        <v>158</v>
      </c>
      <c r="EG502" s="20">
        <v>4</v>
      </c>
      <c r="EH502" s="20">
        <v>4</v>
      </c>
      <c r="EI502" s="20">
        <v>20</v>
      </c>
      <c r="EJ502" s="20">
        <v>0</v>
      </c>
      <c r="EK502" s="20">
        <v>0</v>
      </c>
      <c r="EL502" s="20">
        <v>0</v>
      </c>
      <c r="EM502" s="20">
        <v>1</v>
      </c>
      <c r="EN502" s="20">
        <v>0</v>
      </c>
      <c r="EO502" s="20">
        <v>0</v>
      </c>
      <c r="EP502" s="20">
        <v>0</v>
      </c>
      <c r="EQ502" s="20">
        <v>0</v>
      </c>
      <c r="ER502" s="20">
        <v>0</v>
      </c>
      <c r="ES502" s="34">
        <f>IF(EI502&lt;&gt;"",((EJ502*0.125)+((EK502+EL502+EM502+EN502+EO502)*0.25)+((EP502+EQ502+ER502)*1))/EI502,"")</f>
        <v>1.2500000000000001E-2</v>
      </c>
      <c r="ET502" s="35">
        <v>45505</v>
      </c>
      <c r="EU502" s="20" t="s">
        <v>248</v>
      </c>
      <c r="EV502" s="20" t="s">
        <v>234</v>
      </c>
      <c r="EW502" s="20">
        <v>168</v>
      </c>
      <c r="EX502" s="20">
        <v>4</v>
      </c>
      <c r="EY502" s="20">
        <v>4</v>
      </c>
      <c r="EZ502" s="20">
        <v>14</v>
      </c>
      <c r="FA502" s="20">
        <v>0</v>
      </c>
      <c r="FB502" s="20">
        <v>0</v>
      </c>
      <c r="FC502" s="20">
        <v>0</v>
      </c>
      <c r="FD502" s="20">
        <v>0</v>
      </c>
      <c r="FE502" s="20">
        <v>0</v>
      </c>
      <c r="FF502" s="20">
        <v>0</v>
      </c>
      <c r="FG502" s="20">
        <v>1</v>
      </c>
      <c r="FH502" s="20">
        <v>0</v>
      </c>
      <c r="FI502" s="20">
        <v>1</v>
      </c>
      <c r="FJ502" s="34">
        <f>IF(EZ502&lt;&gt;"",((FA502*0.125)+((FB502+FC502+FD502+FE502+FF502)*0.25)+((FG502+FH502+FI502)*1))/EZ502,"")</f>
        <v>0.14285714285714285</v>
      </c>
      <c r="FK502" s="39">
        <v>40.045766</v>
      </c>
      <c r="FL502" s="39">
        <v>-74.109235999999996</v>
      </c>
      <c r="FM502" s="39">
        <v>39.683940576177868</v>
      </c>
      <c r="FN502" s="39">
        <v>40.407591423822133</v>
      </c>
      <c r="FO502" s="39">
        <v>-74.581882485612184</v>
      </c>
      <c r="FP502" s="39">
        <v>-73.636589514387808</v>
      </c>
      <c r="FQ502" s="39">
        <v>39.322115152355735</v>
      </c>
      <c r="FR502" s="39">
        <v>40.769416847644266</v>
      </c>
      <c r="FS502" s="39">
        <v>-75.054528971224386</v>
      </c>
      <c r="FT502" s="39">
        <v>-73.163943028775606</v>
      </c>
      <c r="FU502" s="35">
        <v>45883</v>
      </c>
      <c r="FV502" s="20" t="s">
        <v>248</v>
      </c>
      <c r="FW502" s="20" t="s">
        <v>355</v>
      </c>
      <c r="FX502" s="20">
        <v>149</v>
      </c>
      <c r="FY502" s="20">
        <v>4</v>
      </c>
      <c r="FZ502" s="20">
        <v>4</v>
      </c>
      <c r="GA502" s="20">
        <v>10</v>
      </c>
      <c r="GB502" s="20">
        <v>0</v>
      </c>
      <c r="GC502" s="20">
        <v>0</v>
      </c>
      <c r="GD502" s="20">
        <v>0</v>
      </c>
      <c r="GE502" s="20">
        <v>0</v>
      </c>
      <c r="GF502" s="20">
        <v>0</v>
      </c>
      <c r="GG502" s="20">
        <v>0</v>
      </c>
      <c r="GH502" s="20">
        <v>0</v>
      </c>
      <c r="GI502" s="20">
        <v>0</v>
      </c>
      <c r="GJ502" s="20">
        <v>0</v>
      </c>
      <c r="GK502" s="34">
        <f>IF(GA502&lt;&gt;"",((GB502*0.125)+((GC502+GD502+GE502+GF502+GG502)*0.25)+((GH502+GI502+GJ502)*1))/GA502,"")</f>
        <v>0</v>
      </c>
      <c r="GL502" s="40">
        <v>45853</v>
      </c>
      <c r="GM502" s="40">
        <v>45856</v>
      </c>
      <c r="GN502" s="20" t="s">
        <v>237</v>
      </c>
      <c r="GO502" s="35">
        <v>45856</v>
      </c>
      <c r="GP502" s="20" t="s">
        <v>316</v>
      </c>
      <c r="GQ502" s="35" t="s">
        <v>323</v>
      </c>
      <c r="HH502" s="34" t="str">
        <f>IF(GX502&lt;&gt;"",((GY502*0.125)+((GZ502+HA502+HB502+HC502+HD502)*0.25)+((HE502+HF502+HG502)*1))/GX502,"")</f>
        <v/>
      </c>
    </row>
    <row r="503" spans="1:216" ht="15" customHeight="1" x14ac:dyDescent="0.35">
      <c r="A503" s="14" t="s">
        <v>3292</v>
      </c>
      <c r="B503" s="12" t="s">
        <v>3293</v>
      </c>
      <c r="C503" s="13">
        <v>43829</v>
      </c>
      <c r="D503" s="13"/>
      <c r="E503" s="14" t="s">
        <v>214</v>
      </c>
      <c r="F503" s="15" t="s">
        <v>3294</v>
      </c>
      <c r="G503" s="15" t="s">
        <v>3295</v>
      </c>
      <c r="H503" s="14" t="s">
        <v>1852</v>
      </c>
      <c r="I503" s="16">
        <v>7662</v>
      </c>
      <c r="J503" s="17">
        <v>5814</v>
      </c>
      <c r="K503" s="18">
        <f ca="1">IF(A503&lt;&gt;"",RANDBETWEEN(1,2000)," ")</f>
        <v>1114</v>
      </c>
      <c r="L503" s="17" cm="1">
        <f t="array" ref="L503">IF(A503&lt;&gt;"",SUMPRODUCT(($E$2:$E$1303="Active") * (FK503 &gt;= $FM$2:$FM$1303) * (FK503 &lt;= $FN$2:$FN$1303) * (FL503 &gt;= $FO$2:$FO$1303) * (FL503 &lt;= $FP$2:$FP$1303)),"")</f>
        <v>16</v>
      </c>
      <c r="M503" s="17" cm="1">
        <f t="array" ref="M503">IF(A503&lt;&gt;"",SUMPRODUCT(($E$2:$E$1303="Active") * (FK503 &gt;= $FQ$2:$FQ$1303) * (FK503 &lt;= $FR$2:$FR$1303) * (FL503 &gt;= $FS$2:$FS$1303) * (FL503 &lt;= $FT$2:$FT$1303)),"")</f>
        <v>25</v>
      </c>
      <c r="N503" s="14" t="s">
        <v>218</v>
      </c>
      <c r="O503" s="14" t="s">
        <v>316</v>
      </c>
      <c r="P503" s="15" t="s">
        <v>991</v>
      </c>
      <c r="Q503" s="14" t="s">
        <v>992</v>
      </c>
      <c r="R503" s="15" t="s">
        <v>993</v>
      </c>
      <c r="S503" s="14" t="s">
        <v>223</v>
      </c>
      <c r="T503" s="20" t="s">
        <v>224</v>
      </c>
      <c r="U503" s="21"/>
      <c r="V503" s="22"/>
      <c r="W503" s="22"/>
      <c r="X503" s="22"/>
      <c r="Y503" s="22"/>
      <c r="Z503" s="22"/>
      <c r="AA503" s="48">
        <v>2024</v>
      </c>
      <c r="AB503" s="43">
        <v>46021.375</v>
      </c>
      <c r="AC503" s="63">
        <v>45931</v>
      </c>
      <c r="AD503" s="25">
        <v>108</v>
      </c>
      <c r="AE503" s="25">
        <v>409</v>
      </c>
      <c r="AF503" s="26">
        <v>400</v>
      </c>
      <c r="AG503" s="20">
        <v>554</v>
      </c>
      <c r="AH503" s="22">
        <v>542</v>
      </c>
      <c r="AI503" s="26">
        <v>360</v>
      </c>
      <c r="AN503" s="27">
        <f>IF(COUNT(DV503,ES503,FJ503,GK503,HH503)&gt;0,AVERAGE(DV503,ES503,FJ503,GK503,HH503),"")</f>
        <v>7.2499999999999995E-2</v>
      </c>
      <c r="AO503" s="28">
        <f>IF((E503&lt;&gt;""),COUNTA(AP503:BW503)+COUNTIF(T503,"No"),"")</f>
        <v>1</v>
      </c>
      <c r="AP503" s="29"/>
      <c r="AQ503" s="29"/>
      <c r="AR503" s="29"/>
      <c r="AS503" s="29"/>
      <c r="AT503" s="29"/>
      <c r="AU503" s="29"/>
      <c r="AV503" s="29"/>
      <c r="AW503" s="29"/>
      <c r="AX503" s="29"/>
      <c r="AY503" s="29"/>
      <c r="AZ503" s="29"/>
      <c r="BA503" s="29"/>
      <c r="BB503" s="29"/>
      <c r="BC503" s="29"/>
      <c r="BD503" s="29"/>
      <c r="BE503" s="29"/>
      <c r="BF503" s="29"/>
      <c r="BG503" s="29"/>
      <c r="BH503" s="29"/>
      <c r="BI503" s="29"/>
      <c r="BJ503" s="29"/>
      <c r="BK503" s="29"/>
      <c r="BL503" s="29"/>
      <c r="BM503" s="29"/>
      <c r="BN503" s="29"/>
      <c r="BO503" s="29"/>
      <c r="BP503" s="29"/>
      <c r="BQ503" s="29"/>
      <c r="BR503" s="29"/>
      <c r="BS503" s="29"/>
      <c r="BT503" s="29" t="s">
        <v>3296</v>
      </c>
      <c r="BU503" s="29"/>
      <c r="BV503" s="29"/>
      <c r="BW503" s="29"/>
      <c r="BX503" s="30">
        <v>44142</v>
      </c>
      <c r="BY503" s="30">
        <v>44151</v>
      </c>
      <c r="BZ503" s="14" t="s">
        <v>248</v>
      </c>
      <c r="CA503" s="30">
        <v>44160</v>
      </c>
      <c r="CB503" s="14" t="s">
        <v>316</v>
      </c>
      <c r="CC503" s="31">
        <v>44188</v>
      </c>
      <c r="CD503" s="32" t="s">
        <v>228</v>
      </c>
      <c r="CE503" s="33" t="s">
        <v>603</v>
      </c>
      <c r="CF503" s="33" t="s">
        <v>604</v>
      </c>
      <c r="CG503" s="29">
        <v>100</v>
      </c>
      <c r="CH503" s="29">
        <v>3</v>
      </c>
      <c r="CI503" s="29">
        <v>3</v>
      </c>
      <c r="CJ503" s="29">
        <v>10</v>
      </c>
      <c r="CK503" s="29">
        <v>0</v>
      </c>
      <c r="CL503" s="29">
        <v>0</v>
      </c>
      <c r="CM503" s="29">
        <v>3</v>
      </c>
      <c r="CN503" s="34">
        <f>IF(CJ503&gt;0,((CK503*0.125)+(CL503*0.25)+(CM503*1))/CJ503,"")</f>
        <v>0.3</v>
      </c>
      <c r="CO503" s="35">
        <v>44732</v>
      </c>
      <c r="CP503" s="35">
        <v>44733</v>
      </c>
      <c r="CQ503" s="20" t="s">
        <v>322</v>
      </c>
      <c r="CR503" s="35">
        <v>44741</v>
      </c>
      <c r="CS503" s="20" t="s">
        <v>316</v>
      </c>
      <c r="CT503" s="35" t="s">
        <v>323</v>
      </c>
      <c r="CU503" s="35">
        <v>44524</v>
      </c>
      <c r="CV503" s="11" t="s">
        <v>248</v>
      </c>
      <c r="CW503" s="20" t="s">
        <v>324</v>
      </c>
      <c r="CX503" s="11" t="s">
        <v>325</v>
      </c>
      <c r="CY503" s="20">
        <v>220</v>
      </c>
      <c r="CZ503" s="36">
        <v>5</v>
      </c>
      <c r="DA503" s="36">
        <v>5</v>
      </c>
      <c r="DB503" s="36">
        <v>25</v>
      </c>
      <c r="DC503" s="36">
        <v>0</v>
      </c>
      <c r="DD503" s="36">
        <v>2</v>
      </c>
      <c r="DE503" s="36">
        <v>1</v>
      </c>
      <c r="DF503" s="36">
        <v>1</v>
      </c>
      <c r="DG503" s="36">
        <v>1</v>
      </c>
      <c r="DH503" s="37">
        <f>IF(DB503&lt;&gt;"",((DC503*0.125)+(DD503*0.25)+(DE503*0.25)+(DF503*1)+(DG503*1))/DB503,"")</f>
        <v>0.11</v>
      </c>
      <c r="DI503" s="35">
        <v>44839</v>
      </c>
      <c r="DJ503" s="20" t="s">
        <v>248</v>
      </c>
      <c r="DK503" s="20" t="s">
        <v>235</v>
      </c>
      <c r="DL503" s="20" t="s">
        <v>234</v>
      </c>
      <c r="DM503" s="20">
        <v>167</v>
      </c>
      <c r="DN503" s="20">
        <v>4</v>
      </c>
      <c r="DO503" s="20">
        <v>4</v>
      </c>
      <c r="DP503" s="20">
        <v>20</v>
      </c>
      <c r="DQ503" s="20">
        <v>0</v>
      </c>
      <c r="DR503" s="20">
        <v>0</v>
      </c>
      <c r="DS503" s="20">
        <v>0</v>
      </c>
      <c r="DT503" s="20">
        <v>4</v>
      </c>
      <c r="DU503" s="20">
        <v>1</v>
      </c>
      <c r="DV503" s="49" cm="1">
        <f t="array" ref="DV503">IF(AND(DI503:DP503&lt;&gt;""),((DQ503*0.125)+(DR503*0.25)+(DS503*0.25)+(DT503*1)+(DU503*1))/DP503,"")</f>
        <v>0.25</v>
      </c>
      <c r="DW503" s="35">
        <v>45433</v>
      </c>
      <c r="DX503" s="35">
        <v>45433</v>
      </c>
      <c r="DY503" s="20" t="s">
        <v>237</v>
      </c>
      <c r="DZ503" s="35">
        <v>45614</v>
      </c>
      <c r="EA503" s="35" t="s">
        <v>316</v>
      </c>
      <c r="EB503" s="38" t="s">
        <v>323</v>
      </c>
      <c r="EC503" s="35">
        <v>45147</v>
      </c>
      <c r="ED503" s="20" t="s">
        <v>248</v>
      </c>
      <c r="EE503" s="20" t="s">
        <v>247</v>
      </c>
      <c r="EF503" s="20">
        <v>216</v>
      </c>
      <c r="EG503" s="20">
        <v>5</v>
      </c>
      <c r="EH503" s="20">
        <v>5</v>
      </c>
      <c r="EI503" s="20">
        <v>25</v>
      </c>
      <c r="EJ503" s="20">
        <v>0</v>
      </c>
      <c r="EK503" s="20">
        <v>0</v>
      </c>
      <c r="EL503" s="20">
        <v>0</v>
      </c>
      <c r="EM503" s="20">
        <v>0</v>
      </c>
      <c r="EN503" s="20">
        <v>0</v>
      </c>
      <c r="EO503" s="20">
        <v>0</v>
      </c>
      <c r="EP503" s="20">
        <v>1</v>
      </c>
      <c r="EQ503" s="20">
        <v>0</v>
      </c>
      <c r="ER503" s="20">
        <v>0</v>
      </c>
      <c r="ES503" s="34">
        <f>IF(EI503&lt;&gt;"",((EJ503*0.125)+((EK503+EL503+EM503+EN503+EO503)*0.25)+((EP503+EQ503+ER503)*1))/EI503,"")</f>
        <v>0.04</v>
      </c>
      <c r="ET503" s="35">
        <v>45481</v>
      </c>
      <c r="EU503" s="20" t="s">
        <v>248</v>
      </c>
      <c r="EV503" s="20" t="s">
        <v>234</v>
      </c>
      <c r="EW503" s="20">
        <v>294</v>
      </c>
      <c r="EX503" s="20">
        <v>5</v>
      </c>
      <c r="EY503" s="20">
        <v>5</v>
      </c>
      <c r="EZ503" s="20">
        <v>24</v>
      </c>
      <c r="FA503" s="20">
        <v>0</v>
      </c>
      <c r="FB503" s="20">
        <v>0</v>
      </c>
      <c r="FC503" s="20">
        <v>0</v>
      </c>
      <c r="FD503" s="20">
        <v>0</v>
      </c>
      <c r="FE503" s="20">
        <v>0</v>
      </c>
      <c r="FF503" s="20">
        <v>0</v>
      </c>
      <c r="FG503" s="20">
        <v>0</v>
      </c>
      <c r="FH503" s="20">
        <v>0</v>
      </c>
      <c r="FI503" s="20">
        <v>0</v>
      </c>
      <c r="FJ503" s="34">
        <f>IF(EZ503&lt;&gt;"",((FA503*0.125)+((FB503+FC503+FD503+FE503+FF503)*0.25)+((FG503+FH503+FI503)*1))/EZ503,"")</f>
        <v>0</v>
      </c>
      <c r="FK503" s="39">
        <v>40.905450999999999</v>
      </c>
      <c r="FL503" s="39">
        <v>-74.079831999999996</v>
      </c>
      <c r="FM503" s="39">
        <v>40.543625576177867</v>
      </c>
      <c r="FN503" s="39">
        <v>41.267276423822132</v>
      </c>
      <c r="FO503" s="39">
        <v>-74.558569296426612</v>
      </c>
      <c r="FP503" s="39">
        <v>-73.601094703573381</v>
      </c>
      <c r="FQ503" s="39">
        <v>40.181800152355734</v>
      </c>
      <c r="FR503" s="39">
        <v>41.629101847644264</v>
      </c>
      <c r="FS503" s="39">
        <v>-75.037306592853213</v>
      </c>
      <c r="FT503" s="39">
        <v>-73.122357407146779</v>
      </c>
      <c r="FU503" s="35">
        <v>45867</v>
      </c>
      <c r="FV503" s="20" t="s">
        <v>248</v>
      </c>
      <c r="FW503" s="20" t="s">
        <v>355</v>
      </c>
      <c r="FX503" s="20">
        <v>108</v>
      </c>
      <c r="FY503" s="20">
        <v>5</v>
      </c>
      <c r="FZ503" s="20">
        <v>5</v>
      </c>
      <c r="GA503" s="20">
        <v>8</v>
      </c>
      <c r="GB503" s="20">
        <v>0</v>
      </c>
      <c r="GC503" s="20">
        <v>0</v>
      </c>
      <c r="GD503" s="20">
        <v>0</v>
      </c>
      <c r="GE503" s="20">
        <v>0</v>
      </c>
      <c r="GF503" s="20">
        <v>0</v>
      </c>
      <c r="GG503" s="20">
        <v>0</v>
      </c>
      <c r="GH503" s="20">
        <v>0</v>
      </c>
      <c r="GI503" s="20">
        <v>0</v>
      </c>
      <c r="GJ503" s="20">
        <v>0</v>
      </c>
      <c r="GK503" s="34">
        <f>IF(GA503&lt;&gt;"",((GB503*0.125)+((GC503+GD503+GE503+GF503+GG503)*0.25)+((GH503+GI503+GJ503)*1))/GA503,"")</f>
        <v>0</v>
      </c>
      <c r="GP503" s="20" t="s">
        <v>316</v>
      </c>
      <c r="GQ503" s="35" t="s">
        <v>323</v>
      </c>
      <c r="HH503" s="41" t="str">
        <f>IF(GX503&lt;&gt;"",((GY503*0.125)+((GZ503+HA503+HB503+HC503+HD503)*0.25)+((HE503+HF503+HG503)*1))/GX503,"")</f>
        <v/>
      </c>
    </row>
    <row r="504" spans="1:216" ht="15" customHeight="1" x14ac:dyDescent="0.35">
      <c r="A504" s="11" t="s">
        <v>1824</v>
      </c>
      <c r="B504" s="12" t="s">
        <v>1825</v>
      </c>
      <c r="C504" s="13">
        <v>43009</v>
      </c>
      <c r="D504" s="13"/>
      <c r="E504" s="14" t="s">
        <v>214</v>
      </c>
      <c r="F504" s="15" t="s">
        <v>3297</v>
      </c>
      <c r="G504" s="15" t="s">
        <v>1851</v>
      </c>
      <c r="H504" s="14" t="s">
        <v>1852</v>
      </c>
      <c r="I504" s="16">
        <v>8332</v>
      </c>
      <c r="J504" s="17">
        <v>35396</v>
      </c>
      <c r="K504" s="18">
        <f ca="1">IF(A504&lt;&gt;"",RANDBETWEEN(1,2000)," ")</f>
        <v>253</v>
      </c>
      <c r="L504" s="17" cm="1">
        <f t="array" ref="L504">IF(A504&lt;&gt;"",SUMPRODUCT(($E$2:$E$1303="Active") * (FK504 &gt;= $FM$2:$FM$1303) * (FK504 &lt;= $FN$2:$FN$1303) * (FL504 &gt;= $FO$2:$FO$1303) * (FL504 &lt;= $FP$2:$FP$1303)),"")</f>
        <v>3</v>
      </c>
      <c r="M504" s="17" cm="1">
        <f t="array" ref="M504">IF(A504&lt;&gt;"",SUMPRODUCT(($E$2:$E$1303="Active") * (FK504 &gt;= $FQ$2:$FQ$1303) * (FK504 &lt;= $FR$2:$FR$1303) * (FL504 &gt;= $FS$2:$FS$1303) * (FL504 &lt;= $FT$2:$FT$1303)),"")</f>
        <v>3</v>
      </c>
      <c r="N504" s="14" t="s">
        <v>287</v>
      </c>
      <c r="O504" s="14" t="s">
        <v>219</v>
      </c>
      <c r="P504" s="15" t="s">
        <v>3298</v>
      </c>
      <c r="Q504" s="14" t="s">
        <v>1853</v>
      </c>
      <c r="R504" s="15" t="s">
        <v>3299</v>
      </c>
      <c r="S504" s="14" t="s">
        <v>224</v>
      </c>
      <c r="T504" s="20" t="s">
        <v>224</v>
      </c>
      <c r="U504" s="21"/>
      <c r="V504" s="22"/>
      <c r="W504" s="22"/>
      <c r="X504" s="22"/>
      <c r="Y504" s="22"/>
      <c r="Z504" s="22"/>
      <c r="AA504" s="22" t="s">
        <v>363</v>
      </c>
      <c r="AB504" s="43">
        <v>46014.416666666664</v>
      </c>
      <c r="AC504" s="63">
        <v>45931</v>
      </c>
      <c r="AD504" s="25">
        <v>99</v>
      </c>
      <c r="AE504" s="25">
        <v>83</v>
      </c>
      <c r="AF504" s="26">
        <v>73</v>
      </c>
      <c r="AG504" s="20">
        <v>118</v>
      </c>
      <c r="AH504" s="22">
        <v>115</v>
      </c>
      <c r="AI504" s="26">
        <v>118</v>
      </c>
      <c r="AN504" s="27">
        <f>IF(COUNT(DV504,ES504,FJ504,GK504,HH504)&gt;0,AVERAGE(DV504,ES504,FJ504,GK504,HH504),"")</f>
        <v>3.7499999999999999E-2</v>
      </c>
      <c r="AO504" s="28">
        <f>IF((E504&lt;&gt;""),COUNTA(AP504:BW504)+COUNTIF(T504,"No"),"")</f>
        <v>0</v>
      </c>
      <c r="AP504" s="29"/>
      <c r="AQ504" s="29"/>
      <c r="AR504" s="29"/>
      <c r="AS504" s="29"/>
      <c r="AT504" s="29"/>
      <c r="AU504" s="29"/>
      <c r="AV504" s="29"/>
      <c r="AW504" s="29"/>
      <c r="AX504" s="29"/>
      <c r="AY504" s="29"/>
      <c r="AZ504" s="29"/>
      <c r="BA504" s="29"/>
      <c r="BB504" s="29"/>
      <c r="BC504" s="29"/>
      <c r="BD504" s="29"/>
      <c r="BE504" s="29"/>
      <c r="BF504" s="29"/>
      <c r="BG504" s="29"/>
      <c r="BH504" s="29"/>
      <c r="BI504" s="29"/>
      <c r="BJ504" s="29"/>
      <c r="BK504" s="29"/>
      <c r="BL504" s="29"/>
      <c r="BM504" s="29"/>
      <c r="BN504" s="29"/>
      <c r="BO504" s="29"/>
      <c r="BP504" s="29"/>
      <c r="BQ504" s="29"/>
      <c r="BR504" s="29"/>
      <c r="BS504" s="29"/>
      <c r="BT504" s="29"/>
      <c r="BU504" s="29"/>
      <c r="BV504" s="29"/>
      <c r="BW504" s="29"/>
      <c r="BX504" s="30">
        <v>43816</v>
      </c>
      <c r="BY504" s="30">
        <v>43826</v>
      </c>
      <c r="BZ504" s="14" t="s">
        <v>226</v>
      </c>
      <c r="CA504" s="30">
        <v>43838</v>
      </c>
      <c r="CB504" s="14" t="s">
        <v>227</v>
      </c>
      <c r="CC504" s="31">
        <v>43951</v>
      </c>
      <c r="CD504" s="32" t="s">
        <v>248</v>
      </c>
      <c r="CE504" s="33" t="s">
        <v>282</v>
      </c>
      <c r="CF504" s="33" t="s">
        <v>247</v>
      </c>
      <c r="CG504" s="29">
        <v>69</v>
      </c>
      <c r="CH504" s="29">
        <v>2</v>
      </c>
      <c r="CI504" s="29">
        <v>2</v>
      </c>
      <c r="CJ504" s="29">
        <v>10</v>
      </c>
      <c r="CK504" s="29">
        <v>0</v>
      </c>
      <c r="CL504" s="29">
        <v>0</v>
      </c>
      <c r="CM504" s="29">
        <v>0</v>
      </c>
      <c r="CN504" s="34">
        <f>IF(CJ504&gt;0,((CK504*0.125)+(CL504*0.25)+(CM504*1))/CJ504,"")</f>
        <v>0</v>
      </c>
      <c r="CO504" s="35">
        <v>44733</v>
      </c>
      <c r="CP504" s="35">
        <v>44741</v>
      </c>
      <c r="CQ504" s="20" t="s">
        <v>237</v>
      </c>
      <c r="CR504" s="35">
        <v>44743</v>
      </c>
      <c r="CS504" s="20" t="s">
        <v>232</v>
      </c>
      <c r="CT504" s="35">
        <v>44743</v>
      </c>
      <c r="CU504" s="35">
        <v>44539</v>
      </c>
      <c r="CV504" s="11" t="s">
        <v>228</v>
      </c>
      <c r="CW504" s="20" t="s">
        <v>233</v>
      </c>
      <c r="CX504" s="11" t="s">
        <v>234</v>
      </c>
      <c r="CY504" s="20">
        <v>50</v>
      </c>
      <c r="CZ504" s="36">
        <v>2</v>
      </c>
      <c r="DA504" s="36">
        <v>2</v>
      </c>
      <c r="DB504" s="36">
        <v>10</v>
      </c>
      <c r="DC504" s="36">
        <v>0</v>
      </c>
      <c r="DD504" s="36">
        <v>0</v>
      </c>
      <c r="DE504" s="36">
        <v>3</v>
      </c>
      <c r="DF504" s="36">
        <v>0</v>
      </c>
      <c r="DG504" s="36">
        <v>1</v>
      </c>
      <c r="DH504" s="37">
        <f>IF(DB504&gt;0,((DC504*0.125)+(DD504*0.25)+(DE504*0.25)+(DF504*1)+(DG504*1))/DB504,"")</f>
        <v>0.17499999999999999</v>
      </c>
      <c r="DI504" s="35">
        <v>44774</v>
      </c>
      <c r="DJ504" s="20" t="s">
        <v>228</v>
      </c>
      <c r="DK504" s="20" t="s">
        <v>235</v>
      </c>
      <c r="DL504" s="20" t="s">
        <v>234</v>
      </c>
      <c r="DM504" s="20">
        <v>31</v>
      </c>
      <c r="DN504" s="20">
        <v>2</v>
      </c>
      <c r="DO504" s="20">
        <v>2</v>
      </c>
      <c r="DP504" s="20">
        <v>10</v>
      </c>
      <c r="DQ504" s="20">
        <v>0</v>
      </c>
      <c r="DR504" s="20">
        <v>1</v>
      </c>
      <c r="DS504" s="20">
        <v>1</v>
      </c>
      <c r="DT504" s="20">
        <v>0</v>
      </c>
      <c r="DU504" s="20">
        <v>1</v>
      </c>
      <c r="DV504" s="37" cm="1">
        <f t="array" ref="DV504">IF(AND(DI504:DP504&lt;&gt;""),((DQ504*0.125)+(DR504*0.25)+(DS504*0.25)+(DT504*1)+(DU504*1))/DP504,"")</f>
        <v>0.15</v>
      </c>
      <c r="DW504" s="35">
        <v>45152</v>
      </c>
      <c r="DX504" s="35">
        <v>45161</v>
      </c>
      <c r="DY504" s="20" t="s">
        <v>237</v>
      </c>
      <c r="DZ504" s="35">
        <v>45166</v>
      </c>
      <c r="EA504" s="35" t="s">
        <v>232</v>
      </c>
      <c r="EB504" s="38">
        <v>45170</v>
      </c>
      <c r="EC504" s="35">
        <v>45244</v>
      </c>
      <c r="ED504" s="20" t="s">
        <v>248</v>
      </c>
      <c r="EE504" s="20" t="s">
        <v>247</v>
      </c>
      <c r="EF504" s="20">
        <v>31</v>
      </c>
      <c r="EG504" s="20">
        <v>2</v>
      </c>
      <c r="EH504" s="20">
        <v>2</v>
      </c>
      <c r="EI504" s="20">
        <v>7</v>
      </c>
      <c r="EJ504" s="20">
        <v>0</v>
      </c>
      <c r="EK504" s="20">
        <v>0</v>
      </c>
      <c r="EL504" s="20">
        <v>0</v>
      </c>
      <c r="EM504" s="20">
        <v>0</v>
      </c>
      <c r="EN504" s="20">
        <v>0</v>
      </c>
      <c r="EO504" s="20">
        <v>0</v>
      </c>
      <c r="EP504" s="20">
        <v>0</v>
      </c>
      <c r="EQ504" s="20">
        <v>0</v>
      </c>
      <c r="ER504" s="20">
        <v>0</v>
      </c>
      <c r="ES504" s="34">
        <f>IF(EI504&lt;&gt;"",((EJ504*0.125)+((EK504+EL504+EM504+EN504+EO504)*0.25)+((EP504+EQ504+ER504)*1))/EI504,"")</f>
        <v>0</v>
      </c>
      <c r="ET504" s="35">
        <v>45595</v>
      </c>
      <c r="EU504" s="20" t="s">
        <v>248</v>
      </c>
      <c r="EV504" s="20" t="s">
        <v>234</v>
      </c>
      <c r="EW504" s="20">
        <v>61</v>
      </c>
      <c r="EX504" s="20">
        <v>1</v>
      </c>
      <c r="EY504" s="20">
        <v>1</v>
      </c>
      <c r="EZ504" s="20">
        <v>5</v>
      </c>
      <c r="FA504" s="20">
        <v>0</v>
      </c>
      <c r="FB504" s="20">
        <v>0</v>
      </c>
      <c r="FC504" s="20">
        <v>0</v>
      </c>
      <c r="FD504" s="20">
        <v>0</v>
      </c>
      <c r="FE504" s="20">
        <v>0</v>
      </c>
      <c r="FF504" s="20">
        <v>0</v>
      </c>
      <c r="FG504" s="20">
        <v>0</v>
      </c>
      <c r="FH504" s="20">
        <v>0</v>
      </c>
      <c r="FI504" s="20">
        <v>0</v>
      </c>
      <c r="FJ504" s="34">
        <v>0</v>
      </c>
      <c r="FK504" s="39">
        <v>30.632259000000001</v>
      </c>
      <c r="FL504" s="39">
        <v>-88.067571999999998</v>
      </c>
      <c r="FM504" s="39">
        <v>30.270433576177869</v>
      </c>
      <c r="FN504" s="39">
        <v>30.994084423822134</v>
      </c>
      <c r="FO504" s="39">
        <v>-88.488076620311062</v>
      </c>
      <c r="FP504" s="39">
        <v>-87.647067379688934</v>
      </c>
      <c r="FQ504" s="39">
        <v>29.908608152355736</v>
      </c>
      <c r="FR504" s="39">
        <v>31.355909847644266</v>
      </c>
      <c r="FS504" s="39">
        <v>-88.908581240622141</v>
      </c>
      <c r="FT504" s="39">
        <v>-87.226562759377856</v>
      </c>
      <c r="FU504" s="35">
        <v>45862</v>
      </c>
      <c r="FV504" s="20" t="s">
        <v>248</v>
      </c>
      <c r="FW504" s="20" t="s">
        <v>355</v>
      </c>
      <c r="FX504" s="20">
        <v>54</v>
      </c>
      <c r="FY504" s="20">
        <v>2</v>
      </c>
      <c r="FZ504" s="20">
        <v>2</v>
      </c>
      <c r="GA504" s="20">
        <v>5</v>
      </c>
      <c r="GB504" s="20">
        <v>0</v>
      </c>
      <c r="GC504" s="20">
        <v>0</v>
      </c>
      <c r="GD504" s="20">
        <v>0</v>
      </c>
      <c r="GE504" s="20">
        <v>0</v>
      </c>
      <c r="GF504" s="20">
        <v>0</v>
      </c>
      <c r="GG504" s="20">
        <v>0</v>
      </c>
      <c r="GH504" s="20">
        <v>0</v>
      </c>
      <c r="GI504" s="20">
        <v>0</v>
      </c>
      <c r="GJ504" s="20">
        <v>0</v>
      </c>
      <c r="GK504" s="34">
        <f>IF(GA504&lt;&gt;"",((GB504*0.125)+((GC504+GD504+GE504+GF504+GG504)*0.25)+((GH504+GI504+GJ504)*1))/GA504,"")</f>
        <v>0</v>
      </c>
      <c r="GP504" s="20" t="s">
        <v>232</v>
      </c>
      <c r="HH504" s="34" t="str">
        <f>IF(GX504&lt;&gt;"",((GY504*0.125)+((GZ504+HA504+HB504+HC504+HD504)*0.25)+((HE504+HF504+HG504)*1))/GX504,"")</f>
        <v/>
      </c>
    </row>
    <row r="505" spans="1:216" ht="15" customHeight="1" x14ac:dyDescent="0.35">
      <c r="A505" s="11" t="s">
        <v>3300</v>
      </c>
      <c r="B505" s="12" t="s">
        <v>3301</v>
      </c>
      <c r="C505" s="13">
        <v>44468</v>
      </c>
      <c r="D505" s="13"/>
      <c r="E505" s="11" t="s">
        <v>214</v>
      </c>
      <c r="F505" s="19" t="s">
        <v>3302</v>
      </c>
      <c r="G505" s="19" t="s">
        <v>3303</v>
      </c>
      <c r="H505" s="11" t="s">
        <v>1852</v>
      </c>
      <c r="I505" s="42">
        <v>7094</v>
      </c>
      <c r="J505" s="17">
        <v>22181</v>
      </c>
      <c r="K505" s="18">
        <f ca="1">IF(A505&lt;&gt;"",RANDBETWEEN(1,2000)," ")</f>
        <v>93</v>
      </c>
      <c r="L505" s="17" cm="1">
        <f t="array" ref="L505">IF(A505&lt;&gt;"",SUMPRODUCT(($E$2:$E$1303="Active") * (FK505 &gt;= $FM$2:$FM$1303) * (FK505 &lt;= $FN$2:$FN$1303) * (FL505 &gt;= $FO$2:$FO$1303) * (FL505 &lt;= $FP$2:$FP$1303)),"")</f>
        <v>17</v>
      </c>
      <c r="M505" s="17" cm="1">
        <f t="array" ref="M505">IF(A505&lt;&gt;"",SUMPRODUCT(($E$2:$E$1303="Active") * (FK505 &gt;= $FQ$2:$FQ$1303) * (FK505 &lt;= $FR$2:$FR$1303) * (FL505 &gt;= $FS$2:$FS$1303) * (FL505 &lt;= $FT$2:$FT$1303)),"")</f>
        <v>31</v>
      </c>
      <c r="N505" s="11" t="s">
        <v>287</v>
      </c>
      <c r="O505" s="11" t="s">
        <v>242</v>
      </c>
      <c r="P505" s="19" t="s">
        <v>3304</v>
      </c>
      <c r="Q505" s="11" t="s">
        <v>3305</v>
      </c>
      <c r="R505" s="19" t="s">
        <v>3306</v>
      </c>
      <c r="S505" s="11" t="s">
        <v>223</v>
      </c>
      <c r="T505" s="20" t="s">
        <v>224</v>
      </c>
      <c r="U505" s="21"/>
      <c r="V505" s="22"/>
      <c r="W505" s="22"/>
      <c r="X505" s="22"/>
      <c r="Y505" s="22"/>
      <c r="Z505" s="22"/>
      <c r="AA505" s="48">
        <v>2025.58</v>
      </c>
      <c r="AB505" s="43">
        <v>46022.583333333336</v>
      </c>
      <c r="AC505" s="24">
        <v>46023</v>
      </c>
      <c r="AD505" s="25">
        <v>0</v>
      </c>
      <c r="AE505" s="25">
        <v>69</v>
      </c>
      <c r="AF505" s="26">
        <v>384</v>
      </c>
      <c r="AG505" s="20">
        <v>567</v>
      </c>
      <c r="AH505" s="22">
        <v>1065</v>
      </c>
      <c r="AI505" s="26">
        <v>1114</v>
      </c>
      <c r="AN505" s="27">
        <f>IF(COUNT(DV505,ES505,FJ505,GK505,HH505)&gt;0,AVERAGE(DV505,ES505,FJ505,GK505,HH505),"")</f>
        <v>0.11541666666666668</v>
      </c>
      <c r="AO505" s="28">
        <f>IF((E505&lt;&gt;""),COUNTA(AP505:BW505)+COUNTIF(T505,"No"),"")</f>
        <v>0</v>
      </c>
      <c r="CN505" s="34" t="str">
        <f>IF(CJ505&gt;0,((CK505*0.125)+(CL505*0.25)+(CM505*1))/CJ505,"")</f>
        <v/>
      </c>
      <c r="CO505" s="35">
        <v>44732</v>
      </c>
      <c r="CP505" s="35">
        <v>44740</v>
      </c>
      <c r="CQ505" s="20" t="s">
        <v>237</v>
      </c>
      <c r="CR505" s="47">
        <v>44743</v>
      </c>
      <c r="CS505" s="20" t="s">
        <v>232</v>
      </c>
      <c r="CT505" s="35">
        <v>44743</v>
      </c>
      <c r="CV505" s="11" t="s">
        <v>228</v>
      </c>
      <c r="CW505" s="20" t="s">
        <v>233</v>
      </c>
      <c r="CX505" s="11" t="s">
        <v>234</v>
      </c>
      <c r="CY505" s="20">
        <v>0</v>
      </c>
      <c r="CZ505" s="36">
        <v>0</v>
      </c>
      <c r="DA505" s="36">
        <v>0</v>
      </c>
      <c r="DB505" s="36">
        <v>0</v>
      </c>
      <c r="DC505" s="36">
        <v>0</v>
      </c>
      <c r="DD505" s="36">
        <v>0</v>
      </c>
      <c r="DE505" s="36">
        <v>0</v>
      </c>
      <c r="DF505" s="36">
        <v>0</v>
      </c>
      <c r="DG505" s="36">
        <v>0</v>
      </c>
      <c r="DI505" s="35">
        <v>44908</v>
      </c>
      <c r="DJ505" s="20" t="s">
        <v>248</v>
      </c>
      <c r="DK505" s="20" t="s">
        <v>235</v>
      </c>
      <c r="DL505" s="20" t="s">
        <v>234</v>
      </c>
      <c r="DM505" s="20">
        <v>167</v>
      </c>
      <c r="DN505" s="20">
        <v>4</v>
      </c>
      <c r="DO505" s="20">
        <v>4</v>
      </c>
      <c r="DP505" s="20">
        <v>20</v>
      </c>
      <c r="DQ505" s="20">
        <v>0</v>
      </c>
      <c r="DR505" s="20">
        <v>1</v>
      </c>
      <c r="DS505" s="20">
        <v>1</v>
      </c>
      <c r="DT505" s="20">
        <v>0</v>
      </c>
      <c r="DU505" s="20">
        <v>2</v>
      </c>
      <c r="DV505" s="37" cm="1">
        <f t="array" ref="DV505">IF(AND(DI505:DP505&lt;&gt;""),((DQ505*0.125)+(DR505*0.25)+(DS505*0.25)+(DT505*1)+(DU505*1))/DP505,"")</f>
        <v>0.125</v>
      </c>
      <c r="DW505" s="35">
        <v>45085</v>
      </c>
      <c r="DX505" s="35">
        <v>45086</v>
      </c>
      <c r="DY505" s="20" t="s">
        <v>237</v>
      </c>
      <c r="DZ505" s="35">
        <v>45089</v>
      </c>
      <c r="EA505" s="35" t="s">
        <v>232</v>
      </c>
      <c r="EB505" s="38">
        <v>45093</v>
      </c>
      <c r="EC505" s="35">
        <v>45290</v>
      </c>
      <c r="ED505" s="20" t="s">
        <v>228</v>
      </c>
      <c r="EE505" s="20" t="s">
        <v>247</v>
      </c>
      <c r="EF505" s="20">
        <v>217</v>
      </c>
      <c r="EG505" s="20">
        <v>5</v>
      </c>
      <c r="EH505" s="20">
        <v>5</v>
      </c>
      <c r="EI505" s="20">
        <v>24</v>
      </c>
      <c r="EJ505" s="20">
        <v>0</v>
      </c>
      <c r="EK505" s="20">
        <v>0</v>
      </c>
      <c r="EL505" s="20">
        <v>0</v>
      </c>
      <c r="EM505" s="20">
        <v>1</v>
      </c>
      <c r="EN505" s="20">
        <v>0</v>
      </c>
      <c r="EO505" s="20">
        <v>0</v>
      </c>
      <c r="EP505" s="20">
        <v>1</v>
      </c>
      <c r="EQ505" s="20">
        <v>0</v>
      </c>
      <c r="ER505" s="20">
        <v>0</v>
      </c>
      <c r="ES505" s="34">
        <f>IF(EI505&lt;&gt;"",((EJ505*0.125)+((EK505+EL505+EM505+EN505+EO505)*0.25)+((EP505+EQ505+ER505)*1))/EI505,"")</f>
        <v>5.2083333333333336E-2</v>
      </c>
      <c r="ET505" s="35">
        <v>45456</v>
      </c>
      <c r="EU505" s="20" t="s">
        <v>248</v>
      </c>
      <c r="EV505" s="20" t="s">
        <v>247</v>
      </c>
      <c r="EW505" s="20">
        <v>321</v>
      </c>
      <c r="EX505" s="20">
        <v>6</v>
      </c>
      <c r="EY505" s="20">
        <v>6</v>
      </c>
      <c r="EZ505" s="20">
        <v>25</v>
      </c>
      <c r="FA505" s="20">
        <v>0</v>
      </c>
      <c r="FB505" s="20">
        <v>0</v>
      </c>
      <c r="FC505" s="20">
        <v>0</v>
      </c>
      <c r="FD505" s="20">
        <v>1</v>
      </c>
      <c r="FE505" s="20">
        <v>0</v>
      </c>
      <c r="FF505" s="20">
        <v>0</v>
      </c>
      <c r="FG505" s="20">
        <v>1</v>
      </c>
      <c r="FH505" s="20">
        <v>1</v>
      </c>
      <c r="FI505" s="20">
        <v>2</v>
      </c>
      <c r="FJ505" s="34">
        <f>IF(EZ505&lt;&gt;"",((FA505*0.125)+((FB505+FC505+FD505+FE505+FF505)*0.25)+((FG505+FH505+FI505)*1))/EZ505,"")</f>
        <v>0.17</v>
      </c>
      <c r="FK505" s="39">
        <v>40.778264</v>
      </c>
      <c r="FL505" s="39">
        <v>-74.064532</v>
      </c>
      <c r="FM505" s="39">
        <v>40.416438576177868</v>
      </c>
      <c r="FN505" s="39">
        <v>41.140089423822133</v>
      </c>
      <c r="FO505" s="39">
        <v>-74.54235150883396</v>
      </c>
      <c r="FP505" s="39">
        <v>-73.58671249116604</v>
      </c>
      <c r="FQ505" s="39">
        <v>40.054613152355735</v>
      </c>
      <c r="FR505" s="39">
        <v>41.501914847644265</v>
      </c>
      <c r="FS505" s="39">
        <v>-75.020171017667906</v>
      </c>
      <c r="FT505" s="39">
        <v>-73.108892982332094</v>
      </c>
      <c r="FU505" s="35">
        <v>45933</v>
      </c>
      <c r="FV505" s="20" t="s">
        <v>248</v>
      </c>
      <c r="FW505" s="20" t="s">
        <v>295</v>
      </c>
      <c r="FX505" s="20">
        <v>400</v>
      </c>
      <c r="FY505" s="20">
        <v>6</v>
      </c>
      <c r="FZ505" s="20">
        <v>6</v>
      </c>
      <c r="GA505" s="20">
        <v>25</v>
      </c>
      <c r="GB505" s="20">
        <v>0</v>
      </c>
      <c r="GC505" s="20">
        <v>0</v>
      </c>
      <c r="GD505" s="20">
        <v>2</v>
      </c>
      <c r="GE505" s="20">
        <v>3</v>
      </c>
      <c r="GF505" s="20">
        <v>0</v>
      </c>
      <c r="GG505" s="20">
        <v>0</v>
      </c>
      <c r="GH505" s="20">
        <v>0</v>
      </c>
      <c r="GI505" s="20">
        <v>2</v>
      </c>
      <c r="GJ505" s="20">
        <v>0</v>
      </c>
      <c r="GK505" s="34">
        <f>IF(GA505&lt;&gt;"",((GB505*0.125)+((GC505+GD505+GE505+GF505+GG505)*0.25)+((GH505+GI505+GJ505)*1))/GA505,"")</f>
        <v>0.13</v>
      </c>
      <c r="GL505" s="40">
        <v>45894</v>
      </c>
      <c r="GM505" s="40">
        <v>45966</v>
      </c>
      <c r="GN505" s="20" t="s">
        <v>231</v>
      </c>
      <c r="GO505" s="40">
        <v>45966</v>
      </c>
      <c r="GP505" s="20" t="s">
        <v>232</v>
      </c>
      <c r="GQ505" s="35">
        <v>45982</v>
      </c>
      <c r="GR505" s="35">
        <v>46085</v>
      </c>
      <c r="GS505" s="20" t="s">
        <v>248</v>
      </c>
      <c r="GT505" s="20" t="s">
        <v>247</v>
      </c>
      <c r="GU505" s="20">
        <v>147</v>
      </c>
      <c r="GV505" s="20">
        <v>2</v>
      </c>
      <c r="GW505" s="20">
        <v>1</v>
      </c>
      <c r="GX505" s="20">
        <v>10</v>
      </c>
      <c r="GY505" s="20">
        <v>0</v>
      </c>
      <c r="GZ505" s="20">
        <v>0</v>
      </c>
      <c r="HA505" s="20">
        <v>0</v>
      </c>
      <c r="HB505" s="20">
        <v>0</v>
      </c>
      <c r="HC505" s="20">
        <v>0</v>
      </c>
      <c r="HD505" s="20">
        <v>0</v>
      </c>
      <c r="HE505" s="20">
        <v>0</v>
      </c>
      <c r="HF505" s="20">
        <v>0</v>
      </c>
      <c r="HG505" s="20">
        <v>1</v>
      </c>
      <c r="HH505" s="34">
        <f>IF(GX505&lt;&gt;"",((GY505*0.125)+((GZ505+HA505+HB505+HC505+HD505)*0.25)+((HE505+HF505+HG505)*1))/GX505,"")</f>
        <v>0.1</v>
      </c>
    </row>
    <row r="506" spans="1:216" ht="15" customHeight="1" x14ac:dyDescent="0.35">
      <c r="A506" s="11" t="s">
        <v>3307</v>
      </c>
      <c r="B506" s="12" t="s">
        <v>3308</v>
      </c>
      <c r="C506" s="13">
        <v>43009</v>
      </c>
      <c r="D506" s="13"/>
      <c r="E506" s="14" t="s">
        <v>214</v>
      </c>
      <c r="F506" s="15" t="s">
        <v>3309</v>
      </c>
      <c r="G506" s="15" t="s">
        <v>3310</v>
      </c>
      <c r="H506" s="14" t="s">
        <v>1852</v>
      </c>
      <c r="I506" s="16">
        <v>7004</v>
      </c>
      <c r="J506" s="17">
        <v>7872</v>
      </c>
      <c r="K506" s="18">
        <f ca="1">IF(A506&lt;&gt;"",RANDBETWEEN(1,2000)," ")</f>
        <v>1566</v>
      </c>
      <c r="L506" s="17" cm="1">
        <f t="array" ref="L506">IF(A506&lt;&gt;"",SUMPRODUCT(($E$2:$E$1303="Active") * (FK506 &gt;= $FM$2:$FM$1303) * (FK506 &lt;= $FN$2:$FN$1303) * (FL506 &gt;= $FO$2:$FO$1303) * (FL506 &lt;= $FP$2:$FP$1303)),"")</f>
        <v>15</v>
      </c>
      <c r="M506" s="17" cm="1">
        <f t="array" ref="M506">IF(A506&lt;&gt;"",SUMPRODUCT(($E$2:$E$1303="Active") * (FK506 &gt;= $FQ$2:$FQ$1303) * (FK506 &lt;= $FR$2:$FR$1303) * (FL506 &gt;= $FS$2:$FS$1303) * (FL506 &lt;= $FT$2:$FT$1303)),"")</f>
        <v>25</v>
      </c>
      <c r="N506" s="14" t="s">
        <v>287</v>
      </c>
      <c r="O506" s="14" t="s">
        <v>219</v>
      </c>
      <c r="P506" s="15" t="s">
        <v>3311</v>
      </c>
      <c r="Q506" s="14" t="s">
        <v>3312</v>
      </c>
      <c r="R506" s="15" t="s">
        <v>3313</v>
      </c>
      <c r="S506" s="14" t="s">
        <v>223</v>
      </c>
      <c r="T506" s="20" t="s">
        <v>224</v>
      </c>
      <c r="U506" s="21"/>
      <c r="V506" s="22"/>
      <c r="W506" s="22"/>
      <c r="X506" s="22"/>
      <c r="Y506" s="22"/>
      <c r="Z506" s="22"/>
      <c r="AA506" s="48">
        <v>2025.5</v>
      </c>
      <c r="AB506" s="43">
        <v>46021.645833333336</v>
      </c>
      <c r="AC506" s="24">
        <v>46023</v>
      </c>
      <c r="AD506" s="25">
        <v>412</v>
      </c>
      <c r="AE506" s="25">
        <v>450</v>
      </c>
      <c r="AF506" s="26">
        <v>393</v>
      </c>
      <c r="AG506" s="20">
        <v>399</v>
      </c>
      <c r="AH506" s="22">
        <v>80</v>
      </c>
      <c r="AI506" s="26">
        <v>74</v>
      </c>
      <c r="AN506" s="27">
        <f>IF(COUNT(DV506,ES506,FJ506,GK506,HH506)&gt;0,AVERAGE(DV506,ES506,FJ506,GK506,HH506),"")</f>
        <v>2.2435897435897436E-2</v>
      </c>
      <c r="AO506" s="28">
        <f>IF((E506&lt;&gt;""),COUNTA(AP506:BW506)+COUNTIF(T506,"No"),"")</f>
        <v>0</v>
      </c>
      <c r="AP506" s="29"/>
      <c r="AQ506" s="29"/>
      <c r="AR506" s="29"/>
      <c r="AS506" s="29"/>
      <c r="AT506" s="29"/>
      <c r="AU506" s="29"/>
      <c r="AV506" s="29"/>
      <c r="AW506" s="29"/>
      <c r="AX506" s="29"/>
      <c r="AY506" s="29"/>
      <c r="AZ506" s="29"/>
      <c r="BA506" s="29"/>
      <c r="BB506" s="29"/>
      <c r="BC506" s="29"/>
      <c r="BD506" s="29"/>
      <c r="BE506" s="29"/>
      <c r="BF506" s="29"/>
      <c r="BG506" s="29"/>
      <c r="BH506" s="29"/>
      <c r="BI506" s="29"/>
      <c r="BJ506" s="29"/>
      <c r="BK506" s="29"/>
      <c r="BL506" s="29"/>
      <c r="BM506" s="29"/>
      <c r="BN506" s="29"/>
      <c r="BO506" s="29"/>
      <c r="BP506" s="29"/>
      <c r="BQ506" s="29"/>
      <c r="BR506" s="29"/>
      <c r="BS506" s="29"/>
      <c r="BT506" s="29"/>
      <c r="BU506" s="29"/>
      <c r="BV506" s="29"/>
      <c r="BW506" s="29"/>
      <c r="BX506" s="30">
        <v>43818</v>
      </c>
      <c r="BY506" s="30">
        <v>43826</v>
      </c>
      <c r="BZ506" s="14" t="s">
        <v>226</v>
      </c>
      <c r="CA506" s="30">
        <v>43838</v>
      </c>
      <c r="CB506" s="14" t="s">
        <v>227</v>
      </c>
      <c r="CC506" s="31">
        <v>43787</v>
      </c>
      <c r="CD506" s="32" t="s">
        <v>226</v>
      </c>
      <c r="CE506" s="33" t="s">
        <v>425</v>
      </c>
      <c r="CF506" s="33" t="s">
        <v>325</v>
      </c>
      <c r="CG506" s="29">
        <v>179</v>
      </c>
      <c r="CH506" s="29">
        <v>5</v>
      </c>
      <c r="CI506" s="29">
        <v>5</v>
      </c>
      <c r="CJ506" s="29">
        <v>25</v>
      </c>
      <c r="CK506" s="29">
        <v>2</v>
      </c>
      <c r="CL506" s="29">
        <v>2</v>
      </c>
      <c r="CM506" s="29">
        <v>1</v>
      </c>
      <c r="CN506" s="34">
        <f>IF(CJ506&gt;0,((CK506*0.125)+(CL506*0.25)+(CM506*1))/CJ506,"")</f>
        <v>7.0000000000000007E-2</v>
      </c>
      <c r="CO506" s="35">
        <v>44732</v>
      </c>
      <c r="CP506" s="35">
        <v>44740</v>
      </c>
      <c r="CQ506" s="20" t="s">
        <v>237</v>
      </c>
      <c r="CR506" s="35">
        <v>44743</v>
      </c>
      <c r="CS506" s="20" t="s">
        <v>232</v>
      </c>
      <c r="CT506" s="35">
        <v>44743</v>
      </c>
      <c r="CU506" s="35">
        <v>44487</v>
      </c>
      <c r="CV506" s="11" t="s">
        <v>226</v>
      </c>
      <c r="CW506" s="20" t="s">
        <v>233</v>
      </c>
      <c r="CX506" s="11" t="s">
        <v>234</v>
      </c>
      <c r="CY506" s="20">
        <v>196</v>
      </c>
      <c r="CZ506" s="36">
        <v>6</v>
      </c>
      <c r="DA506" s="36">
        <v>6</v>
      </c>
      <c r="DB506" s="36">
        <v>31</v>
      </c>
      <c r="DC506" s="36">
        <v>0</v>
      </c>
      <c r="DD506" s="36">
        <v>0</v>
      </c>
      <c r="DE506" s="36">
        <v>1</v>
      </c>
      <c r="DF506" s="36">
        <v>1</v>
      </c>
      <c r="DG506" s="36">
        <v>1</v>
      </c>
      <c r="DH506" s="37">
        <f>IF(DB506&gt;0,((DC506*0.125)+(DD506*0.25)+(DE506*0.25)+(DF506*1)+(DG506*1))/DB506,"")</f>
        <v>7.2580645161290328E-2</v>
      </c>
      <c r="DI506" s="35">
        <v>44835</v>
      </c>
      <c r="DJ506" s="20" t="s">
        <v>228</v>
      </c>
      <c r="DK506" s="20" t="s">
        <v>235</v>
      </c>
      <c r="DL506" s="20" t="s">
        <v>234</v>
      </c>
      <c r="DM506" s="20">
        <v>184</v>
      </c>
      <c r="DN506" s="20">
        <v>8</v>
      </c>
      <c r="DO506" s="20">
        <v>8</v>
      </c>
      <c r="DP506" s="20">
        <v>39</v>
      </c>
      <c r="DQ506" s="20">
        <v>0</v>
      </c>
      <c r="DR506" s="20">
        <v>1</v>
      </c>
      <c r="DS506" s="20">
        <v>1</v>
      </c>
      <c r="DT506" s="20">
        <v>2</v>
      </c>
      <c r="DU506" s="20">
        <v>1</v>
      </c>
      <c r="DV506" s="37" cm="1">
        <f t="array" ref="DV506">IF(AND(DI506:DP506&lt;&gt;""),((DQ506*0.125)+(DR506*0.25)+(DS506*0.25)+(DT506*1)+(DU506*1))/DP506,"")</f>
        <v>8.9743589743589744E-2</v>
      </c>
      <c r="DW506" s="35">
        <v>45085</v>
      </c>
      <c r="DX506" s="35">
        <v>45086</v>
      </c>
      <c r="DY506" s="20" t="s">
        <v>237</v>
      </c>
      <c r="DZ506" s="35">
        <v>45089</v>
      </c>
      <c r="EA506" s="35" t="s">
        <v>232</v>
      </c>
      <c r="EB506" s="38">
        <v>45093</v>
      </c>
      <c r="EC506" s="35">
        <v>45290</v>
      </c>
      <c r="ED506" s="20" t="s">
        <v>228</v>
      </c>
      <c r="EE506" s="20" t="s">
        <v>247</v>
      </c>
      <c r="EF506" s="20">
        <v>209</v>
      </c>
      <c r="EG506" s="20">
        <v>8</v>
      </c>
      <c r="EH506" s="20">
        <v>8</v>
      </c>
      <c r="EI506" s="20">
        <v>38</v>
      </c>
      <c r="EJ506" s="20">
        <v>0</v>
      </c>
      <c r="EK506" s="20">
        <v>0</v>
      </c>
      <c r="EL506" s="20">
        <v>0</v>
      </c>
      <c r="EM506" s="20">
        <v>0</v>
      </c>
      <c r="EN506" s="20">
        <v>0</v>
      </c>
      <c r="EO506" s="20">
        <v>0</v>
      </c>
      <c r="EP506" s="20">
        <v>0</v>
      </c>
      <c r="EQ506" s="20">
        <v>0</v>
      </c>
      <c r="ER506" s="20">
        <v>0</v>
      </c>
      <c r="ES506" s="34">
        <f>IF(EI506&lt;&gt;"",((EJ506*0.125)+((EK506+EL506+EM506+EN506+EO506)*0.25)+((EP506+EQ506+ER506)*1))/EI506,"")</f>
        <v>0</v>
      </c>
      <c r="ET506" s="35">
        <v>45628</v>
      </c>
      <c r="EU506" s="20" t="s">
        <v>248</v>
      </c>
      <c r="EV506" s="20" t="s">
        <v>234</v>
      </c>
      <c r="EW506" s="20">
        <v>39</v>
      </c>
      <c r="EX506" s="20">
        <v>1</v>
      </c>
      <c r="EY506" s="20">
        <v>1</v>
      </c>
      <c r="EZ506" s="20">
        <v>5</v>
      </c>
      <c r="FA506" s="20">
        <v>0</v>
      </c>
      <c r="FB506" s="20">
        <v>0</v>
      </c>
      <c r="FC506" s="20">
        <v>0</v>
      </c>
      <c r="FD506" s="20">
        <v>0</v>
      </c>
      <c r="FE506" s="20">
        <v>0</v>
      </c>
      <c r="FF506" s="20">
        <v>0</v>
      </c>
      <c r="FG506" s="20">
        <v>0</v>
      </c>
      <c r="FH506" s="20">
        <v>0</v>
      </c>
      <c r="FI506" s="20">
        <v>0</v>
      </c>
      <c r="FJ506" s="34">
        <v>0</v>
      </c>
      <c r="FK506" s="39">
        <v>40.876581999999999</v>
      </c>
      <c r="FL506" s="39">
        <v>-74.297628000000003</v>
      </c>
      <c r="FM506" s="39">
        <v>40.514756576177867</v>
      </c>
      <c r="FN506" s="39">
        <v>41.238407423822132</v>
      </c>
      <c r="FO506" s="39">
        <v>-74.776156460193533</v>
      </c>
      <c r="FP506" s="39">
        <v>-73.819099539806473</v>
      </c>
      <c r="FQ506" s="39">
        <v>40.152931152355734</v>
      </c>
      <c r="FR506" s="39">
        <v>41.600232847644264</v>
      </c>
      <c r="FS506" s="39">
        <v>-75.254684920387049</v>
      </c>
      <c r="FT506" s="39">
        <v>-73.340571079612957</v>
      </c>
      <c r="FU506" s="35">
        <v>45818</v>
      </c>
      <c r="FV506" s="20" t="s">
        <v>248</v>
      </c>
      <c r="FW506" s="20" t="s">
        <v>355</v>
      </c>
      <c r="FX506" s="20">
        <v>31</v>
      </c>
      <c r="FY506" s="20">
        <v>4</v>
      </c>
      <c r="FZ506" s="20">
        <v>4</v>
      </c>
      <c r="GA506" s="20">
        <v>5</v>
      </c>
      <c r="GB506" s="20">
        <v>0</v>
      </c>
      <c r="GC506" s="20">
        <v>0</v>
      </c>
      <c r="GD506" s="20">
        <v>0</v>
      </c>
      <c r="GE506" s="20">
        <v>0</v>
      </c>
      <c r="GF506" s="20">
        <v>0</v>
      </c>
      <c r="GG506" s="20">
        <v>0</v>
      </c>
      <c r="GH506" s="20">
        <v>0</v>
      </c>
      <c r="GI506" s="20">
        <v>0</v>
      </c>
      <c r="GJ506" s="20">
        <v>0</v>
      </c>
      <c r="GK506" s="34">
        <f>IF(GA506&lt;&gt;"",((GB506*0.125)+((GC506+GD506+GE506+GF506+GG506)*0.25)+((GH506+GI506+GJ506)*1))/GA506,"")</f>
        <v>0</v>
      </c>
      <c r="GL506" s="40">
        <v>45968</v>
      </c>
      <c r="GM506" s="40">
        <v>45992</v>
      </c>
      <c r="GN506" s="20" t="s">
        <v>237</v>
      </c>
      <c r="GO506" s="35">
        <v>45993</v>
      </c>
      <c r="GP506" s="20" t="s">
        <v>232</v>
      </c>
      <c r="GQ506" s="35">
        <v>46038</v>
      </c>
      <c r="HH506" s="34" t="str">
        <f>IF(GX506&lt;&gt;"",((GY506*0.125)+((GZ506+HA506+HB506+HC506+HD506)*0.25)+((HE506+HF506+HG506)*1))/GX506,"")</f>
        <v/>
      </c>
    </row>
    <row r="507" spans="1:216" ht="15" customHeight="1" x14ac:dyDescent="0.35">
      <c r="A507" s="11" t="s">
        <v>3314</v>
      </c>
      <c r="B507" s="12" t="s">
        <v>3315</v>
      </c>
      <c r="C507" s="13">
        <v>43009</v>
      </c>
      <c r="D507" s="13">
        <v>46030</v>
      </c>
      <c r="E507" s="14" t="s">
        <v>214</v>
      </c>
      <c r="F507" s="15" t="s">
        <v>3316</v>
      </c>
      <c r="G507" s="15" t="s">
        <v>3317</v>
      </c>
      <c r="H507" s="14" t="s">
        <v>1852</v>
      </c>
      <c r="I507" s="16">
        <v>7921</v>
      </c>
      <c r="J507" s="17">
        <v>7733</v>
      </c>
      <c r="K507" s="18">
        <f ca="1">IF(A507&lt;&gt;"",RANDBETWEEN(1,2000)," ")</f>
        <v>608</v>
      </c>
      <c r="L507" s="17" cm="1">
        <f t="array" ref="L507">IF(A507&lt;&gt;"",SUMPRODUCT(($E$2:$E$1303="Active") * (FK507 &gt;= $FM$2:$FM$1303) * (FK507 &lt;= $FN$2:$FN$1303) * (FL507 &gt;= $FO$2:$FO$1303) * (FL507 &lt;= $FP$2:$FP$1303)),"")</f>
        <v>9</v>
      </c>
      <c r="M507" s="17" cm="1">
        <f t="array" ref="M507">IF(A507&lt;&gt;"",SUMPRODUCT(($E$2:$E$1303="Active") * (FK507 &gt;= $FQ$2:$FQ$1303) * (FK507 &lt;= $FR$2:$FR$1303) * (FL507 &gt;= $FS$2:$FS$1303) * (FL507 &lt;= $FT$2:$FT$1303)),"")</f>
        <v>28</v>
      </c>
      <c r="N507" s="14" t="s">
        <v>287</v>
      </c>
      <c r="O507" s="14" t="s">
        <v>242</v>
      </c>
      <c r="P507" s="15" t="s">
        <v>3318</v>
      </c>
      <c r="Q507" s="14" t="s">
        <v>3319</v>
      </c>
      <c r="R507" s="15" t="s">
        <v>3320</v>
      </c>
      <c r="S507" s="14" t="s">
        <v>223</v>
      </c>
      <c r="T507" s="20" t="s">
        <v>224</v>
      </c>
      <c r="U507" s="21"/>
      <c r="V507" s="22"/>
      <c r="W507" s="22"/>
      <c r="X507" s="22"/>
      <c r="Y507" s="22"/>
      <c r="Z507" s="22"/>
      <c r="AA507" s="48">
        <v>2025.5</v>
      </c>
      <c r="AB507" s="43">
        <v>46011</v>
      </c>
      <c r="AC507" s="24">
        <v>46023</v>
      </c>
      <c r="AD507" s="25">
        <v>62</v>
      </c>
      <c r="AE507" s="25">
        <v>50</v>
      </c>
      <c r="AF507" s="26">
        <v>42</v>
      </c>
      <c r="AG507" s="20">
        <v>39</v>
      </c>
      <c r="AH507" s="22">
        <v>44</v>
      </c>
      <c r="AI507" s="26">
        <v>19</v>
      </c>
      <c r="AN507" s="27">
        <f>IF(COUNT(DV507,ES507,FJ507,GK507,HH507)&gt;0,AVERAGE(DV507,ES507,FJ507,GK507,HH507),"")</f>
        <v>3.0000000000000006E-2</v>
      </c>
      <c r="AO507" s="28">
        <f>IF((E507&lt;&gt;""),COUNTA(AP507:BW507)+COUNTIF(T507,"No"),"")</f>
        <v>0</v>
      </c>
      <c r="AP507" s="29"/>
      <c r="AQ507" s="29"/>
      <c r="AR507" s="29"/>
      <c r="AS507" s="29"/>
      <c r="AT507" s="29"/>
      <c r="AU507" s="29"/>
      <c r="AV507" s="29"/>
      <c r="AW507" s="29"/>
      <c r="AX507" s="29"/>
      <c r="AY507" s="29"/>
      <c r="AZ507" s="29"/>
      <c r="BA507" s="29"/>
      <c r="BB507" s="29"/>
      <c r="BC507" s="29"/>
      <c r="BD507" s="29"/>
      <c r="BE507" s="29"/>
      <c r="BF507" s="29"/>
      <c r="BG507" s="29"/>
      <c r="BH507" s="29"/>
      <c r="BI507" s="29"/>
      <c r="BJ507" s="29"/>
      <c r="BK507" s="29"/>
      <c r="BL507" s="29"/>
      <c r="BM507" s="29"/>
      <c r="BN507" s="29"/>
      <c r="BO507" s="29"/>
      <c r="BP507" s="29"/>
      <c r="BQ507" s="29"/>
      <c r="BR507" s="29"/>
      <c r="BS507" s="29"/>
      <c r="BT507" s="29"/>
      <c r="BU507" s="29"/>
      <c r="BV507" s="29"/>
      <c r="BW507" s="29"/>
      <c r="BX507" s="30">
        <v>44061</v>
      </c>
      <c r="BY507" s="30">
        <v>44088</v>
      </c>
      <c r="BZ507" s="14" t="s">
        <v>226</v>
      </c>
      <c r="CA507" s="30">
        <v>44088</v>
      </c>
      <c r="CB507" s="14" t="s">
        <v>227</v>
      </c>
      <c r="CC507" s="31">
        <v>43768</v>
      </c>
      <c r="CD507" s="32" t="s">
        <v>228</v>
      </c>
      <c r="CE507" s="33" t="s">
        <v>425</v>
      </c>
      <c r="CF507" s="33" t="s">
        <v>325</v>
      </c>
      <c r="CG507" s="29">
        <v>66</v>
      </c>
      <c r="CH507" s="29">
        <v>3</v>
      </c>
      <c r="CI507" s="29">
        <v>3</v>
      </c>
      <c r="CJ507" s="29">
        <v>15</v>
      </c>
      <c r="CK507" s="29">
        <v>2</v>
      </c>
      <c r="CL507" s="29">
        <v>4</v>
      </c>
      <c r="CM507" s="29">
        <v>1</v>
      </c>
      <c r="CN507" s="34">
        <f>IF(CJ507&gt;0,((CK507*0.125)+(CL507*0.25)+(CM507*1))/CJ507,"")</f>
        <v>0.15</v>
      </c>
      <c r="CO507" s="35">
        <v>44736</v>
      </c>
      <c r="CP507" s="35">
        <v>44740</v>
      </c>
      <c r="CQ507" s="20" t="s">
        <v>237</v>
      </c>
      <c r="CR507" s="35">
        <v>44743</v>
      </c>
      <c r="CS507" s="20" t="s">
        <v>232</v>
      </c>
      <c r="CT507" s="35">
        <v>44743</v>
      </c>
      <c r="CU507" s="35">
        <v>44448</v>
      </c>
      <c r="CV507" s="11" t="s">
        <v>228</v>
      </c>
      <c r="CW507" s="20" t="s">
        <v>233</v>
      </c>
      <c r="CX507" s="11" t="s">
        <v>234</v>
      </c>
      <c r="CY507" s="20">
        <v>24</v>
      </c>
      <c r="CZ507" s="36">
        <v>3</v>
      </c>
      <c r="DA507" s="36">
        <v>3</v>
      </c>
      <c r="DB507" s="36">
        <v>7</v>
      </c>
      <c r="DC507" s="36">
        <v>0</v>
      </c>
      <c r="DD507" s="36">
        <v>0</v>
      </c>
      <c r="DE507" s="36">
        <v>0</v>
      </c>
      <c r="DF507" s="36">
        <v>0</v>
      </c>
      <c r="DG507" s="36">
        <v>0</v>
      </c>
      <c r="DH507" s="37">
        <f>IF(DB507&gt;0,((DC507*0.125)+(DD507*0.25)+(DE507*0.25)+(DF507*1)+(DG507*1))/DB507,"")</f>
        <v>0</v>
      </c>
      <c r="DI507" s="35">
        <v>44835</v>
      </c>
      <c r="DJ507" s="20" t="s">
        <v>228</v>
      </c>
      <c r="DK507" s="20" t="s">
        <v>235</v>
      </c>
      <c r="DL507" s="20" t="s">
        <v>234</v>
      </c>
      <c r="DM507" s="20">
        <v>17</v>
      </c>
      <c r="DN507" s="20">
        <v>3</v>
      </c>
      <c r="DO507" s="20">
        <v>3</v>
      </c>
      <c r="DP507" s="20">
        <v>7</v>
      </c>
      <c r="DQ507" s="20">
        <v>0</v>
      </c>
      <c r="DR507" s="20">
        <v>0</v>
      </c>
      <c r="DS507" s="20">
        <v>0</v>
      </c>
      <c r="DT507" s="20">
        <v>0</v>
      </c>
      <c r="DU507" s="20">
        <v>0</v>
      </c>
      <c r="DV507" s="37" cm="1">
        <f t="array" ref="DV507">IF(AND(DI507:DP507&lt;&gt;""),((DQ507*0.125)+(DR507*0.25)+(DS507*0.25)+(DT507*1)+(DU507*1))/DP507,"")</f>
        <v>0</v>
      </c>
      <c r="DW507" s="35">
        <v>45085</v>
      </c>
      <c r="DX507" s="35">
        <v>45086</v>
      </c>
      <c r="DY507" s="20" t="s">
        <v>237</v>
      </c>
      <c r="DZ507" s="35">
        <v>45089</v>
      </c>
      <c r="EA507" s="73" t="s">
        <v>232</v>
      </c>
      <c r="EB507" s="38">
        <v>45093</v>
      </c>
      <c r="EC507" s="35">
        <v>45290</v>
      </c>
      <c r="ED507" s="20" t="s">
        <v>228</v>
      </c>
      <c r="EE507" s="20" t="s">
        <v>247</v>
      </c>
      <c r="EF507" s="20">
        <v>25</v>
      </c>
      <c r="EG507" s="20">
        <v>2</v>
      </c>
      <c r="EH507" s="20">
        <v>2</v>
      </c>
      <c r="EI507" s="20">
        <v>10</v>
      </c>
      <c r="EJ507" s="20">
        <v>0</v>
      </c>
      <c r="EK507" s="20">
        <v>0</v>
      </c>
      <c r="EL507" s="20">
        <v>0</v>
      </c>
      <c r="EM507" s="20">
        <v>0</v>
      </c>
      <c r="EN507" s="20">
        <v>0</v>
      </c>
      <c r="EO507" s="20">
        <v>0</v>
      </c>
      <c r="EP507" s="20">
        <v>0</v>
      </c>
      <c r="EQ507" s="20">
        <v>0</v>
      </c>
      <c r="ER507" s="20">
        <v>1</v>
      </c>
      <c r="ES507" s="34">
        <f>IF(EI507&lt;&gt;"",((EJ507*0.125)+((EK507+EL507+EM507+EN507+EO507)*0.25)+((EP507+EQ507+ER507)*1))/EI507,"")</f>
        <v>0.1</v>
      </c>
      <c r="ET507" s="35">
        <v>45432</v>
      </c>
      <c r="EU507" s="20" t="s">
        <v>248</v>
      </c>
      <c r="EV507" s="20" t="s">
        <v>247</v>
      </c>
      <c r="EW507" s="20">
        <v>20</v>
      </c>
      <c r="EX507" s="20">
        <v>2</v>
      </c>
      <c r="EY507" s="20">
        <v>2</v>
      </c>
      <c r="EZ507" s="28">
        <v>5</v>
      </c>
      <c r="FA507" s="20">
        <v>0</v>
      </c>
      <c r="FB507" s="20">
        <v>0</v>
      </c>
      <c r="FC507" s="20">
        <v>0</v>
      </c>
      <c r="FD507" s="20">
        <v>0</v>
      </c>
      <c r="FE507" s="20">
        <v>0</v>
      </c>
      <c r="FF507" s="20">
        <v>0</v>
      </c>
      <c r="FG507" s="20">
        <v>0</v>
      </c>
      <c r="FH507" s="20">
        <v>0</v>
      </c>
      <c r="FI507" s="20">
        <v>0</v>
      </c>
      <c r="FJ507" s="34">
        <f>IF(EZ507&lt;&gt;"",((FA507*0.125)+((FB507+FC507+FD507+FE507+FF507)*0.25)+((FG507+FH507+FI507)*1))/EZ507,"")</f>
        <v>0</v>
      </c>
      <c r="FK507" s="39">
        <v>40.656005</v>
      </c>
      <c r="FL507" s="39">
        <v>-74.685524000000001</v>
      </c>
      <c r="FM507" s="39">
        <v>40.294179576177868</v>
      </c>
      <c r="FN507" s="39">
        <v>41.017830423822133</v>
      </c>
      <c r="FO507" s="39">
        <v>-75.162466804181975</v>
      </c>
      <c r="FP507" s="39">
        <v>-74.208581195818027</v>
      </c>
      <c r="FQ507" s="39">
        <v>39.932354152355735</v>
      </c>
      <c r="FR507" s="39">
        <v>41.379655847644266</v>
      </c>
      <c r="FS507" s="39">
        <v>-75.639409608363948</v>
      </c>
      <c r="FT507" s="39">
        <v>-73.731638391636054</v>
      </c>
      <c r="FU507" s="35">
        <v>45832</v>
      </c>
      <c r="FV507" s="20" t="s">
        <v>248</v>
      </c>
      <c r="FW507" s="20" t="s">
        <v>355</v>
      </c>
      <c r="FX507" s="20">
        <v>17</v>
      </c>
      <c r="FY507" s="20">
        <v>2</v>
      </c>
      <c r="FZ507" s="20">
        <v>2</v>
      </c>
      <c r="GA507" s="20">
        <v>5</v>
      </c>
      <c r="GB507" s="20">
        <v>0</v>
      </c>
      <c r="GC507" s="20">
        <v>0</v>
      </c>
      <c r="GD507" s="20">
        <v>0</v>
      </c>
      <c r="GE507" s="20">
        <v>0</v>
      </c>
      <c r="GF507" s="20">
        <v>0</v>
      </c>
      <c r="GG507" s="20">
        <v>0</v>
      </c>
      <c r="GH507" s="20">
        <v>0</v>
      </c>
      <c r="GI507" s="20">
        <v>0</v>
      </c>
      <c r="GJ507" s="20">
        <v>0</v>
      </c>
      <c r="GK507" s="34">
        <v>0</v>
      </c>
      <c r="GL507" s="40">
        <v>45968</v>
      </c>
      <c r="GM507" s="40">
        <v>45972</v>
      </c>
      <c r="GN507" s="20" t="s">
        <v>237</v>
      </c>
      <c r="GO507" s="40">
        <v>45993</v>
      </c>
      <c r="GP507" s="20" t="s">
        <v>232</v>
      </c>
      <c r="GQ507" s="35">
        <v>46038</v>
      </c>
      <c r="GR507" s="35">
        <v>46094</v>
      </c>
      <c r="GS507" s="20" t="s">
        <v>248</v>
      </c>
      <c r="GT507" s="20" t="s">
        <v>247</v>
      </c>
      <c r="GU507" s="20">
        <v>25</v>
      </c>
      <c r="GV507" s="20">
        <v>2</v>
      </c>
      <c r="GW507" s="20">
        <v>1</v>
      </c>
      <c r="GX507" s="20">
        <v>5</v>
      </c>
      <c r="GY507" s="20">
        <v>0</v>
      </c>
      <c r="GZ507" s="20">
        <v>0</v>
      </c>
      <c r="HA507" s="20">
        <v>0</v>
      </c>
      <c r="HB507" s="20">
        <v>1</v>
      </c>
      <c r="HC507" s="20">
        <v>0</v>
      </c>
      <c r="HD507" s="20">
        <v>0</v>
      </c>
      <c r="HE507" s="20">
        <v>0</v>
      </c>
      <c r="HF507" s="20">
        <v>0</v>
      </c>
      <c r="HG507" s="20">
        <v>0</v>
      </c>
      <c r="HH507" s="34">
        <f>IF(GX507&lt;&gt;"",((GY507*0.125)+((GZ507+HA507+HB507+HC507+HD507)*0.25)+((HE507+HF507+HG507)*1))/GX507,"")</f>
        <v>0.05</v>
      </c>
    </row>
    <row r="508" spans="1:216" ht="15" customHeight="1" x14ac:dyDescent="0.35">
      <c r="A508" s="11" t="s">
        <v>3321</v>
      </c>
      <c r="B508" s="12" t="s">
        <v>3322</v>
      </c>
      <c r="C508" s="13">
        <v>43009</v>
      </c>
      <c r="D508" s="13"/>
      <c r="E508" s="14" t="s">
        <v>214</v>
      </c>
      <c r="F508" s="15" t="s">
        <v>3323</v>
      </c>
      <c r="G508" s="15" t="s">
        <v>3324</v>
      </c>
      <c r="H508" s="14" t="s">
        <v>1852</v>
      </c>
      <c r="I508" s="16">
        <v>7004</v>
      </c>
      <c r="J508" s="17">
        <v>7872</v>
      </c>
      <c r="K508" s="18">
        <f ca="1">IF(A508&lt;&gt;"",RANDBETWEEN(1,2000)," ")</f>
        <v>379</v>
      </c>
      <c r="L508" s="17" cm="1">
        <f t="array" ref="L508">IF(A508&lt;&gt;"",SUMPRODUCT(($E$2:$E$1303="Active") * (FK508 &gt;= $FM$2:$FM$1303) * (FK508 &lt;= $FN$2:$FN$1303) * (FL508 &gt;= $FO$2:$FO$1303) * (FL508 &lt;= $FP$2:$FP$1303)),"")</f>
        <v>15</v>
      </c>
      <c r="M508" s="17" cm="1">
        <f t="array" ref="M508">IF(A508&lt;&gt;"",SUMPRODUCT(($E$2:$E$1303="Active") * (FK508 &gt;= $FQ$2:$FQ$1303) * (FK508 &lt;= $FR$2:$FR$1303) * (FL508 &gt;= $FS$2:$FS$1303) * (FL508 &lt;= $FT$2:$FT$1303)),"")</f>
        <v>25</v>
      </c>
      <c r="N508" s="14" t="s">
        <v>287</v>
      </c>
      <c r="O508" s="14" t="s">
        <v>219</v>
      </c>
      <c r="P508" s="15" t="s">
        <v>3325</v>
      </c>
      <c r="Q508" s="14" t="s">
        <v>3326</v>
      </c>
      <c r="R508" s="15" t="s">
        <v>3327</v>
      </c>
      <c r="S508" s="14" t="s">
        <v>223</v>
      </c>
      <c r="T508" s="20" t="s">
        <v>224</v>
      </c>
      <c r="U508" s="21"/>
      <c r="V508" s="22"/>
      <c r="W508" s="22"/>
      <c r="X508" s="22"/>
      <c r="Y508" s="22"/>
      <c r="Z508" s="22"/>
      <c r="AA508" s="48">
        <v>2025.5</v>
      </c>
      <c r="AB508" s="43">
        <v>46022.416666666664</v>
      </c>
      <c r="AC508" s="24">
        <v>46023</v>
      </c>
      <c r="AD508" s="25">
        <v>85</v>
      </c>
      <c r="AE508" s="25">
        <v>82</v>
      </c>
      <c r="AF508" s="26">
        <v>80</v>
      </c>
      <c r="AG508" s="20">
        <v>110</v>
      </c>
      <c r="AH508" s="22">
        <v>219</v>
      </c>
      <c r="AI508" s="26">
        <v>198</v>
      </c>
      <c r="AN508" s="27">
        <f>IF(COUNT(DV508,ES508,FJ508,GK508,HH508)&gt;0,AVERAGE(DV508,ES508,FJ508,GK508,HH508),"")</f>
        <v>2.1666666666666667E-2</v>
      </c>
      <c r="AO508" s="28">
        <f>IF((E508&lt;&gt;""),COUNTA(AP508:BW508)+COUNTIF(T508,"No"),"")</f>
        <v>0</v>
      </c>
      <c r="AP508" s="29"/>
      <c r="AQ508" s="29"/>
      <c r="AR508" s="29"/>
      <c r="AS508" s="29"/>
      <c r="AT508" s="29"/>
      <c r="AU508" s="29"/>
      <c r="AV508" s="29"/>
      <c r="AW508" s="29"/>
      <c r="AX508" s="29"/>
      <c r="AY508" s="29"/>
      <c r="AZ508" s="29"/>
      <c r="BA508" s="29"/>
      <c r="BB508" s="29"/>
      <c r="BC508" s="29"/>
      <c r="BD508" s="29"/>
      <c r="BE508" s="29"/>
      <c r="BF508" s="29"/>
      <c r="BG508" s="29"/>
      <c r="BH508" s="29"/>
      <c r="BI508" s="29"/>
      <c r="BJ508" s="29"/>
      <c r="BK508" s="29"/>
      <c r="BL508" s="29"/>
      <c r="BM508" s="29"/>
      <c r="BN508" s="29"/>
      <c r="BO508" s="29"/>
      <c r="BP508" s="29"/>
      <c r="BQ508" s="29"/>
      <c r="BR508" s="29"/>
      <c r="BS508" s="29"/>
      <c r="BT508" s="29"/>
      <c r="BU508" s="29"/>
      <c r="BV508" s="29"/>
      <c r="BW508" s="29"/>
      <c r="BX508" s="30">
        <v>43818</v>
      </c>
      <c r="BY508" s="30">
        <v>43826</v>
      </c>
      <c r="BZ508" s="14" t="s">
        <v>228</v>
      </c>
      <c r="CA508" s="30">
        <v>43894</v>
      </c>
      <c r="CB508" s="14" t="s">
        <v>227</v>
      </c>
      <c r="CC508" s="31">
        <v>43787</v>
      </c>
      <c r="CD508" s="32" t="s">
        <v>226</v>
      </c>
      <c r="CE508" s="33" t="s">
        <v>425</v>
      </c>
      <c r="CF508" s="33" t="s">
        <v>325</v>
      </c>
      <c r="CG508" s="29">
        <v>100</v>
      </c>
      <c r="CH508" s="29">
        <v>1</v>
      </c>
      <c r="CI508" s="29">
        <v>1</v>
      </c>
      <c r="CJ508" s="29">
        <v>5</v>
      </c>
      <c r="CK508" s="29">
        <v>0</v>
      </c>
      <c r="CL508" s="29">
        <v>0</v>
      </c>
      <c r="CM508" s="29">
        <v>0</v>
      </c>
      <c r="CN508" s="34">
        <f>IF(CJ508&gt;0,((CK508*0.125)+(CL508*0.25)+(CM508*1))/CJ508,"")</f>
        <v>0</v>
      </c>
      <c r="CO508" s="35">
        <v>44732</v>
      </c>
      <c r="CP508" s="35">
        <v>44740</v>
      </c>
      <c r="CQ508" s="20" t="s">
        <v>237</v>
      </c>
      <c r="CR508" s="35">
        <v>44743</v>
      </c>
      <c r="CS508" s="20" t="s">
        <v>232</v>
      </c>
      <c r="CT508" s="35">
        <v>44743</v>
      </c>
      <c r="CU508" s="35">
        <v>44480</v>
      </c>
      <c r="CV508" s="11" t="s">
        <v>228</v>
      </c>
      <c r="CW508" s="20" t="s">
        <v>233</v>
      </c>
      <c r="CX508" s="11" t="s">
        <v>234</v>
      </c>
      <c r="CY508" s="20">
        <v>36</v>
      </c>
      <c r="CZ508" s="36">
        <v>3</v>
      </c>
      <c r="DA508" s="36">
        <v>3</v>
      </c>
      <c r="DB508" s="36">
        <v>11</v>
      </c>
      <c r="DC508" s="36">
        <v>0</v>
      </c>
      <c r="DD508" s="36">
        <v>0</v>
      </c>
      <c r="DE508" s="36">
        <v>0</v>
      </c>
      <c r="DF508" s="36">
        <v>0</v>
      </c>
      <c r="DG508" s="36">
        <v>0</v>
      </c>
      <c r="DH508" s="37">
        <f>IF(DB508&gt;0,((DC508*0.125)+(DD508*0.25)+(DE508*0.25)+(DF508*1)+(DG508*1))/DB508,"")</f>
        <v>0</v>
      </c>
      <c r="DI508" s="35">
        <v>44835</v>
      </c>
      <c r="DJ508" s="20" t="s">
        <v>228</v>
      </c>
      <c r="DK508" s="20" t="s">
        <v>235</v>
      </c>
      <c r="DL508" s="20" t="s">
        <v>234</v>
      </c>
      <c r="DM508" s="20">
        <v>39</v>
      </c>
      <c r="DN508" s="20">
        <v>2</v>
      </c>
      <c r="DO508" s="20">
        <v>2</v>
      </c>
      <c r="DP508" s="20">
        <v>10</v>
      </c>
      <c r="DQ508" s="20">
        <v>0</v>
      </c>
      <c r="DR508" s="20">
        <v>0</v>
      </c>
      <c r="DS508" s="20">
        <v>0</v>
      </c>
      <c r="DT508" s="20">
        <v>0</v>
      </c>
      <c r="DU508" s="20">
        <v>0</v>
      </c>
      <c r="DV508" s="37" cm="1">
        <f t="array" ref="DV508">IF(AND(DI508:DP508&lt;&gt;""),((DQ508*0.125)+(DR508*0.25)+(DS508*0.25)+(DT508*1)+(DU508*1))/DP508,"")</f>
        <v>0</v>
      </c>
      <c r="DW508" s="35">
        <v>45085</v>
      </c>
      <c r="DX508" s="35">
        <v>45086</v>
      </c>
      <c r="DY508" s="20" t="s">
        <v>237</v>
      </c>
      <c r="DZ508" s="35">
        <v>45089</v>
      </c>
      <c r="EA508" s="35" t="s">
        <v>232</v>
      </c>
      <c r="EB508" s="38">
        <v>45093</v>
      </c>
      <c r="EC508" s="35">
        <v>45265</v>
      </c>
      <c r="ED508" s="20" t="s">
        <v>228</v>
      </c>
      <c r="EE508" s="20" t="s">
        <v>247</v>
      </c>
      <c r="EF508" s="20">
        <v>41</v>
      </c>
      <c r="EG508" s="20">
        <v>2</v>
      </c>
      <c r="EH508" s="20">
        <v>2</v>
      </c>
      <c r="EI508" s="20">
        <v>10</v>
      </c>
      <c r="EJ508" s="20">
        <v>0</v>
      </c>
      <c r="EK508" s="20">
        <v>0</v>
      </c>
      <c r="EL508" s="20">
        <v>0</v>
      </c>
      <c r="EM508" s="20">
        <v>1</v>
      </c>
      <c r="EN508" s="20">
        <v>0</v>
      </c>
      <c r="EO508" s="20">
        <v>0</v>
      </c>
      <c r="EP508" s="20">
        <v>0</v>
      </c>
      <c r="EQ508" s="20">
        <v>0</v>
      </c>
      <c r="ER508" s="20">
        <v>0</v>
      </c>
      <c r="ES508" s="34">
        <f>IF(EI508&lt;&gt;"",((EJ508*0.125)+((EK508+EL508+EM508+EN508+EO508)*0.25)+((EP508+EQ508+ER508)*1))/EI508,"")</f>
        <v>2.5000000000000001E-2</v>
      </c>
      <c r="ET508" s="35">
        <v>45492</v>
      </c>
      <c r="EU508" s="20" t="s">
        <v>248</v>
      </c>
      <c r="EV508" s="20" t="s">
        <v>234</v>
      </c>
      <c r="EW508" s="20">
        <v>105</v>
      </c>
      <c r="EX508" s="20">
        <v>2</v>
      </c>
      <c r="EY508" s="20">
        <v>2</v>
      </c>
      <c r="EZ508" s="20">
        <v>8</v>
      </c>
      <c r="FA508" s="20">
        <v>0</v>
      </c>
      <c r="FB508" s="20">
        <v>0</v>
      </c>
      <c r="FC508" s="20">
        <v>0</v>
      </c>
      <c r="FD508" s="20">
        <v>0</v>
      </c>
      <c r="FE508" s="20">
        <v>0</v>
      </c>
      <c r="FF508" s="20">
        <v>0</v>
      </c>
      <c r="FG508" s="20">
        <v>0</v>
      </c>
      <c r="FH508" s="20">
        <v>0</v>
      </c>
      <c r="FI508" s="20">
        <v>0</v>
      </c>
      <c r="FJ508" s="34">
        <f>IF(EZ508&lt;&gt;"",((FA508*0.125)+((FB508+FC508+FD508+FE508+FF508)*0.25)+((FG508+FH508+FI508)*1))/EZ508,"")</f>
        <v>0</v>
      </c>
      <c r="FK508" s="39">
        <v>40.876581999999999</v>
      </c>
      <c r="FL508" s="39">
        <v>-74.297628000000003</v>
      </c>
      <c r="FM508" s="39">
        <v>40.514756576177867</v>
      </c>
      <c r="FN508" s="39">
        <v>41.238407423822132</v>
      </c>
      <c r="FO508" s="39">
        <v>-74.776156460193533</v>
      </c>
      <c r="FP508" s="39">
        <v>-73.819099539806473</v>
      </c>
      <c r="FQ508" s="39">
        <v>40.152931152355734</v>
      </c>
      <c r="FR508" s="39">
        <v>41.600232847644264</v>
      </c>
      <c r="FS508" s="39">
        <v>-75.254684920387049</v>
      </c>
      <c r="FT508" s="39">
        <v>-73.340571079612957</v>
      </c>
      <c r="FU508" s="35">
        <v>45726</v>
      </c>
      <c r="FV508" s="20" t="s">
        <v>248</v>
      </c>
      <c r="FW508" s="20" t="s">
        <v>247</v>
      </c>
      <c r="FX508" s="20">
        <v>112</v>
      </c>
      <c r="FY508" s="20">
        <v>1</v>
      </c>
      <c r="FZ508" s="20">
        <v>1</v>
      </c>
      <c r="GA508" s="20">
        <v>8</v>
      </c>
      <c r="GB508" s="20">
        <v>0</v>
      </c>
      <c r="GC508" s="20">
        <v>0</v>
      </c>
      <c r="GD508" s="20">
        <v>0</v>
      </c>
      <c r="GE508" s="20">
        <v>0</v>
      </c>
      <c r="GF508" s="20">
        <v>0</v>
      </c>
      <c r="GG508" s="20">
        <v>0</v>
      </c>
      <c r="GH508" s="20">
        <v>0</v>
      </c>
      <c r="GI508" s="20">
        <v>0</v>
      </c>
      <c r="GJ508" s="20">
        <v>0</v>
      </c>
      <c r="GK508" s="34">
        <f>IF(GA508&lt;&gt;"",((GB508*0.125)+((GC508+GD508+GE508+GF508+GG508)*0.25)+((GH508+GI508+GJ508)*1))/GA508,"")</f>
        <v>0</v>
      </c>
      <c r="GL508" s="40">
        <v>45869</v>
      </c>
      <c r="GM508" s="40">
        <v>45966</v>
      </c>
      <c r="GN508" s="20" t="s">
        <v>231</v>
      </c>
      <c r="GO508" s="40">
        <v>45966</v>
      </c>
      <c r="GP508" s="20" t="s">
        <v>232</v>
      </c>
      <c r="GQ508" s="35">
        <v>45982</v>
      </c>
      <c r="GR508" s="35">
        <v>46066</v>
      </c>
      <c r="GS508" s="20" t="s">
        <v>248</v>
      </c>
      <c r="GT508" s="20" t="s">
        <v>247</v>
      </c>
      <c r="GU508" s="20">
        <v>156</v>
      </c>
      <c r="GV508" s="20">
        <v>1</v>
      </c>
      <c r="GW508" s="20">
        <v>1</v>
      </c>
      <c r="GX508" s="20">
        <v>12</v>
      </c>
      <c r="GY508" s="20">
        <v>0</v>
      </c>
      <c r="GZ508" s="20">
        <v>0</v>
      </c>
      <c r="HA508" s="20">
        <v>0</v>
      </c>
      <c r="HB508" s="20">
        <v>0</v>
      </c>
      <c r="HC508" s="20">
        <v>0</v>
      </c>
      <c r="HD508" s="20">
        <v>0</v>
      </c>
      <c r="HE508" s="20">
        <v>1</v>
      </c>
      <c r="HF508" s="20">
        <v>0</v>
      </c>
      <c r="HG508" s="20">
        <v>0</v>
      </c>
      <c r="HH508" s="34">
        <f>IF(GX508&lt;&gt;"",((GY508*0.125)+((GZ508+HA508+HB508+HC508+HD508)*0.25)+((HE508+HF508+HG508)*1))/GX508,"")</f>
        <v>8.3333333333333329E-2</v>
      </c>
    </row>
    <row r="509" spans="1:216" ht="15" customHeight="1" x14ac:dyDescent="0.35">
      <c r="A509" s="74" t="s">
        <v>3328</v>
      </c>
      <c r="B509" s="12" t="s">
        <v>3329</v>
      </c>
      <c r="C509" s="13">
        <v>43009</v>
      </c>
      <c r="D509" s="13"/>
      <c r="E509" s="14" t="s">
        <v>214</v>
      </c>
      <c r="F509" s="15" t="s">
        <v>3330</v>
      </c>
      <c r="G509" s="15" t="s">
        <v>3331</v>
      </c>
      <c r="H509" s="14" t="s">
        <v>1852</v>
      </c>
      <c r="I509" s="16">
        <v>7960</v>
      </c>
      <c r="J509" s="17">
        <v>45609</v>
      </c>
      <c r="K509" s="18">
        <f ca="1">IF(A509&lt;&gt;"",RANDBETWEEN(1,2000)," ")</f>
        <v>220</v>
      </c>
      <c r="L509" s="17" cm="1">
        <f t="array" ref="L509">IF(A509&lt;&gt;"",SUMPRODUCT(($E$2:$E$1303="Active") * (FK509 &gt;= $FM$2:$FM$1303) * (FK509 &lt;= $FN$2:$FN$1303) * (FL509 &gt;= $FO$2:$FO$1303) * (FL509 &lt;= $FP$2:$FP$1303)),"")</f>
        <v>12</v>
      </c>
      <c r="M509" s="17" cm="1">
        <f t="array" ref="M509">IF(A509&lt;&gt;"",SUMPRODUCT(($E$2:$E$1303="Active") * (FK509 &gt;= $FQ$2:$FQ$1303) * (FK509 &lt;= $FR$2:$FR$1303) * (FL509 &gt;= $FS$2:$FS$1303) * (FL509 &lt;= $FT$2:$FT$1303)),"")</f>
        <v>27</v>
      </c>
      <c r="N509" s="14" t="s">
        <v>287</v>
      </c>
      <c r="O509" s="14" t="s">
        <v>219</v>
      </c>
      <c r="P509" s="15" t="s">
        <v>1273</v>
      </c>
      <c r="Q509" s="14" t="s">
        <v>1747</v>
      </c>
      <c r="R509" s="15" t="s">
        <v>1275</v>
      </c>
      <c r="S509" s="14" t="s">
        <v>224</v>
      </c>
      <c r="T509" s="20" t="s">
        <v>224</v>
      </c>
      <c r="U509" s="21"/>
      <c r="V509" s="22"/>
      <c r="W509" s="22"/>
      <c r="X509" s="22"/>
      <c r="Y509" s="22"/>
      <c r="Z509" s="22"/>
      <c r="AA509" s="48">
        <v>2025.5</v>
      </c>
      <c r="AB509" s="43">
        <v>46022.604166666664</v>
      </c>
      <c r="AC509" s="24">
        <v>46023</v>
      </c>
      <c r="AD509" s="25">
        <v>325</v>
      </c>
      <c r="AE509" s="25">
        <v>344</v>
      </c>
      <c r="AF509" s="26">
        <v>341</v>
      </c>
      <c r="AG509" s="20">
        <v>305</v>
      </c>
      <c r="AH509" s="22">
        <v>351</v>
      </c>
      <c r="AI509" s="26">
        <v>482</v>
      </c>
      <c r="AN509" s="27">
        <f>IF(COUNT(DV509,ES509,FJ509,GK509,HH509)&gt;0,AVERAGE(DV509,ES509,FJ509,GK509,HH509),"")</f>
        <v>0.15098901098901099</v>
      </c>
      <c r="AO509" s="28">
        <f>IF((E509&lt;&gt;""),COUNTA(AP509:BW509)+COUNTIF(T509,"No"),"")</f>
        <v>0</v>
      </c>
      <c r="AP509" s="29"/>
      <c r="AQ509" s="29"/>
      <c r="AR509" s="29"/>
      <c r="AS509" s="29"/>
      <c r="AT509" s="29"/>
      <c r="AU509" s="29"/>
      <c r="AV509" s="29"/>
      <c r="AW509" s="29"/>
      <c r="AX509" s="29"/>
      <c r="AY509" s="29"/>
      <c r="AZ509" s="29"/>
      <c r="BA509" s="29"/>
      <c r="BB509" s="29"/>
      <c r="BC509" s="29"/>
      <c r="BD509" s="29"/>
      <c r="BE509" s="29"/>
      <c r="BF509" s="29"/>
      <c r="BG509" s="29"/>
      <c r="BH509" s="29"/>
      <c r="BI509" s="29"/>
      <c r="BJ509" s="29"/>
      <c r="BK509" s="29"/>
      <c r="BL509" s="29"/>
      <c r="BM509" s="29"/>
      <c r="BN509" s="29"/>
      <c r="BO509" s="29"/>
      <c r="BP509" s="29"/>
      <c r="BQ509" s="29"/>
      <c r="BR509" s="29"/>
      <c r="BS509" s="29"/>
      <c r="BT509" s="29"/>
      <c r="BU509" s="29"/>
      <c r="BV509" s="29"/>
      <c r="BW509" s="29"/>
      <c r="BX509" s="30">
        <v>44034</v>
      </c>
      <c r="BY509" s="30">
        <v>44088</v>
      </c>
      <c r="BZ509" s="14" t="s">
        <v>226</v>
      </c>
      <c r="CA509" s="30">
        <v>44088</v>
      </c>
      <c r="CB509" s="14" t="s">
        <v>227</v>
      </c>
      <c r="CC509" s="31">
        <v>43759</v>
      </c>
      <c r="CD509" s="32" t="s">
        <v>228</v>
      </c>
      <c r="CE509" s="33" t="s">
        <v>425</v>
      </c>
      <c r="CF509" s="33" t="s">
        <v>325</v>
      </c>
      <c r="CG509" s="29">
        <v>261</v>
      </c>
      <c r="CH509" s="29">
        <v>4</v>
      </c>
      <c r="CI509" s="29">
        <v>4</v>
      </c>
      <c r="CJ509" s="29">
        <v>20</v>
      </c>
      <c r="CK509" s="29">
        <v>6</v>
      </c>
      <c r="CL509" s="29">
        <v>1</v>
      </c>
      <c r="CM509" s="29">
        <v>0</v>
      </c>
      <c r="CN509" s="34">
        <f>IF(CJ509&gt;0,((CK509*0.125)+(CL509*0.25)+(CM509*1))/CJ509,"")</f>
        <v>0.05</v>
      </c>
      <c r="CO509" s="35">
        <v>44732</v>
      </c>
      <c r="CP509" s="35">
        <v>44740</v>
      </c>
      <c r="CQ509" s="20" t="s">
        <v>237</v>
      </c>
      <c r="CR509" s="35">
        <v>44743</v>
      </c>
      <c r="CS509" s="20" t="s">
        <v>232</v>
      </c>
      <c r="CT509" s="35">
        <v>44743</v>
      </c>
      <c r="CU509" s="35">
        <v>44474</v>
      </c>
      <c r="CV509" s="11" t="s">
        <v>228</v>
      </c>
      <c r="CW509" s="20" t="s">
        <v>233</v>
      </c>
      <c r="CX509" s="11" t="s">
        <v>234</v>
      </c>
      <c r="CY509" s="20">
        <v>147</v>
      </c>
      <c r="CZ509" s="36">
        <v>1</v>
      </c>
      <c r="DA509" s="36">
        <v>1</v>
      </c>
      <c r="DB509" s="36">
        <v>5</v>
      </c>
      <c r="DC509" s="36">
        <v>0</v>
      </c>
      <c r="DD509" s="36">
        <v>0</v>
      </c>
      <c r="DE509" s="36">
        <v>0</v>
      </c>
      <c r="DF509" s="36">
        <v>1</v>
      </c>
      <c r="DG509" s="36">
        <v>0</v>
      </c>
      <c r="DH509" s="37">
        <f>IF(DB509&gt;0,((DC509*0.125)+(DD509*0.25)+(DE509*0.25)+(DF509*1)+(DG509*1))/DB509,"")</f>
        <v>0.2</v>
      </c>
      <c r="DI509" s="35">
        <v>44774</v>
      </c>
      <c r="DJ509" s="20" t="s">
        <v>228</v>
      </c>
      <c r="DK509" s="20" t="s">
        <v>235</v>
      </c>
      <c r="DL509" s="20" t="s">
        <v>234</v>
      </c>
      <c r="DM509" s="20">
        <v>155</v>
      </c>
      <c r="DN509" s="20">
        <v>2</v>
      </c>
      <c r="DO509" s="20">
        <v>2</v>
      </c>
      <c r="DP509" s="20">
        <v>10</v>
      </c>
      <c r="DQ509" s="20">
        <v>0</v>
      </c>
      <c r="DR509" s="20">
        <v>1</v>
      </c>
      <c r="DS509" s="20">
        <v>1</v>
      </c>
      <c r="DT509" s="20">
        <v>2</v>
      </c>
      <c r="DU509" s="20">
        <v>2</v>
      </c>
      <c r="DV509" s="49" cm="1">
        <f t="array" ref="DV509">IF(AND(DI509:DP509&lt;&gt;""),((DQ509*0.125)+(DR509*0.25)+(DS509*0.25)+(DT509*1)+(DU509*1))/DP509,"")</f>
        <v>0.45</v>
      </c>
      <c r="DW509" s="35">
        <v>45085</v>
      </c>
      <c r="DX509" s="35">
        <v>45086</v>
      </c>
      <c r="DY509" s="20" t="s">
        <v>237</v>
      </c>
      <c r="DZ509" s="35">
        <v>45089</v>
      </c>
      <c r="EA509" s="35" t="s">
        <v>232</v>
      </c>
      <c r="EB509" s="40">
        <v>45100</v>
      </c>
      <c r="EC509" s="35">
        <v>45210</v>
      </c>
      <c r="ED509" s="20" t="s">
        <v>248</v>
      </c>
      <c r="EE509" s="20" t="s">
        <v>247</v>
      </c>
      <c r="EF509" s="20">
        <v>179</v>
      </c>
      <c r="EG509" s="20">
        <v>4</v>
      </c>
      <c r="EH509" s="20">
        <v>4</v>
      </c>
      <c r="EI509" s="20">
        <v>20</v>
      </c>
      <c r="EJ509" s="20">
        <v>0</v>
      </c>
      <c r="EK509" s="20">
        <v>0</v>
      </c>
      <c r="EL509" s="20">
        <v>0</v>
      </c>
      <c r="EM509" s="20">
        <v>0</v>
      </c>
      <c r="EN509" s="20">
        <v>0</v>
      </c>
      <c r="EO509" s="20">
        <v>0</v>
      </c>
      <c r="EP509" s="20">
        <v>0</v>
      </c>
      <c r="EQ509" s="20">
        <v>0</v>
      </c>
      <c r="ER509" s="20">
        <v>0</v>
      </c>
      <c r="ES509" s="34">
        <f>IF(EI509&lt;&gt;"",((EJ509*0.125)+((EK509+EL509+EM509+EN509+EO509)*0.25)+((EP509+EQ509+ER509)*1))/EI509,"")</f>
        <v>0</v>
      </c>
      <c r="ET509" s="35">
        <v>45572</v>
      </c>
      <c r="EU509" s="20" t="s">
        <v>248</v>
      </c>
      <c r="EV509" s="20" t="s">
        <v>234</v>
      </c>
      <c r="EW509" s="20">
        <v>203</v>
      </c>
      <c r="EX509" s="20">
        <v>3</v>
      </c>
      <c r="EY509" s="20">
        <v>3</v>
      </c>
      <c r="EZ509" s="20">
        <v>16</v>
      </c>
      <c r="FA509" s="20">
        <v>0</v>
      </c>
      <c r="FB509" s="20">
        <v>0</v>
      </c>
      <c r="FC509" s="20">
        <v>0</v>
      </c>
      <c r="FD509" s="20">
        <v>0</v>
      </c>
      <c r="FE509" s="20">
        <v>0</v>
      </c>
      <c r="FF509" s="20">
        <v>0</v>
      </c>
      <c r="FG509" s="20">
        <v>0</v>
      </c>
      <c r="FH509" s="20">
        <v>0</v>
      </c>
      <c r="FI509" s="20">
        <v>0</v>
      </c>
      <c r="FJ509" s="34">
        <v>0</v>
      </c>
      <c r="FK509" s="39">
        <v>40.781799999999997</v>
      </c>
      <c r="FL509" s="39">
        <v>-74.494720000000001</v>
      </c>
      <c r="FM509" s="39">
        <v>40.419974576177864</v>
      </c>
      <c r="FN509" s="39">
        <v>41.14362542382213</v>
      </c>
      <c r="FO509" s="39">
        <v>-74.972564945420743</v>
      </c>
      <c r="FP509" s="39">
        <v>-74.016875054579259</v>
      </c>
      <c r="FQ509" s="39">
        <v>40.058149152355732</v>
      </c>
      <c r="FR509" s="39">
        <v>41.505450847644262</v>
      </c>
      <c r="FS509" s="39">
        <v>-75.450409890841499</v>
      </c>
      <c r="FT509" s="39">
        <v>-73.539030109158503</v>
      </c>
      <c r="FU509" s="35">
        <v>45870</v>
      </c>
      <c r="FV509" s="20" t="s">
        <v>248</v>
      </c>
      <c r="FW509" s="20" t="s">
        <v>355</v>
      </c>
      <c r="FX509" s="20">
        <v>189</v>
      </c>
      <c r="FY509" s="20">
        <v>1</v>
      </c>
      <c r="FZ509" s="20">
        <v>1</v>
      </c>
      <c r="GA509" s="20">
        <v>13</v>
      </c>
      <c r="GB509" s="20">
        <v>0</v>
      </c>
      <c r="GC509" s="20">
        <v>0</v>
      </c>
      <c r="GD509" s="20">
        <v>0</v>
      </c>
      <c r="GE509" s="20">
        <v>0</v>
      </c>
      <c r="GF509" s="20">
        <v>1</v>
      </c>
      <c r="GG509" s="20">
        <v>0</v>
      </c>
      <c r="GH509" s="20">
        <v>0</v>
      </c>
      <c r="GI509" s="20">
        <v>0</v>
      </c>
      <c r="GJ509" s="20">
        <v>0</v>
      </c>
      <c r="GK509" s="34">
        <f>IF(GA509&lt;&gt;"",((GB509*0.125)+((GC509+GD509+GE509+GF509+GG509)*0.25)+((GH509+GI509+GJ509)*1))/GA509,"")</f>
        <v>1.9230769230769232E-2</v>
      </c>
      <c r="GL509" s="40">
        <v>45902</v>
      </c>
      <c r="GM509" s="40">
        <v>45966</v>
      </c>
      <c r="GN509" s="20" t="s">
        <v>231</v>
      </c>
      <c r="GO509" s="40">
        <v>45966</v>
      </c>
      <c r="GP509" s="20" t="s">
        <v>232</v>
      </c>
      <c r="GQ509" s="35">
        <v>45982</v>
      </c>
      <c r="GR509" s="35">
        <v>46049</v>
      </c>
      <c r="GS509" s="20" t="s">
        <v>248</v>
      </c>
      <c r="GT509" s="20" t="s">
        <v>247</v>
      </c>
      <c r="GU509" s="20">
        <v>78</v>
      </c>
      <c r="GV509" s="20">
        <v>1</v>
      </c>
      <c r="GW509" s="20">
        <v>1</v>
      </c>
      <c r="GX509" s="20">
        <v>7</v>
      </c>
      <c r="GY509" s="20">
        <v>0</v>
      </c>
      <c r="GZ509" s="20">
        <v>0</v>
      </c>
      <c r="HA509" s="20">
        <v>0</v>
      </c>
      <c r="HB509" s="20">
        <v>0</v>
      </c>
      <c r="HC509" s="20">
        <v>0</v>
      </c>
      <c r="HD509" s="20">
        <v>0</v>
      </c>
      <c r="HE509" s="20">
        <v>0</v>
      </c>
      <c r="HF509" s="20">
        <v>0</v>
      </c>
      <c r="HG509" s="20">
        <f>1+1</f>
        <v>2</v>
      </c>
      <c r="HH509" s="46">
        <f>IF(GX509&lt;&gt;"",((GY509*0.125)+((GZ509+HA509+HB509+HC509+HD509)*0.25)+((HE509+HF509+HG509)*1))/GX509,"")</f>
        <v>0.2857142857142857</v>
      </c>
    </row>
    <row r="510" spans="1:216" ht="15" customHeight="1" x14ac:dyDescent="0.35">
      <c r="A510" s="11" t="s">
        <v>3332</v>
      </c>
      <c r="B510" s="12" t="s">
        <v>3333</v>
      </c>
      <c r="C510" s="43">
        <v>44624</v>
      </c>
      <c r="D510" s="13"/>
      <c r="E510" s="11" t="s">
        <v>214</v>
      </c>
      <c r="F510" s="19" t="s">
        <v>3334</v>
      </c>
      <c r="G510" s="19" t="s">
        <v>3335</v>
      </c>
      <c r="H510" s="11" t="s">
        <v>1852</v>
      </c>
      <c r="I510" s="42">
        <v>7071</v>
      </c>
      <c r="J510" s="17">
        <v>22519</v>
      </c>
      <c r="K510" s="18">
        <f ca="1">IF(A510&lt;&gt;"",RANDBETWEEN(1,2000)," ")</f>
        <v>1521</v>
      </c>
      <c r="L510" s="17" cm="1">
        <f t="array" ref="L510">IF(A510&lt;&gt;"",SUMPRODUCT(($E$2:$E$1303="Active") * (FK510 &gt;= $FM$2:$FM$1303) * (FK510 &lt;= $FN$2:$FN$1303) * (FL510 &gt;= $FO$2:$FO$1303) * (FL510 &lt;= $FP$2:$FP$1303)),"")</f>
        <v>17</v>
      </c>
      <c r="M510" s="17" cm="1">
        <f t="array" ref="M510">IF(A510&lt;&gt;"",SUMPRODUCT(($E$2:$E$1303="Active") * (FK510 &gt;= $FQ$2:$FQ$1303) * (FK510 &lt;= $FR$2:$FR$1303) * (FL510 &gt;= $FS$2:$FS$1303) * (FL510 &lt;= $FT$2:$FT$1303)),"")</f>
        <v>26</v>
      </c>
      <c r="N510" s="11" t="s">
        <v>218</v>
      </c>
      <c r="O510" s="11" t="s">
        <v>242</v>
      </c>
      <c r="P510" s="19" t="s">
        <v>3336</v>
      </c>
      <c r="Q510" s="11" t="s">
        <v>3337</v>
      </c>
      <c r="R510" s="19" t="s">
        <v>3338</v>
      </c>
      <c r="S510" s="11" t="s">
        <v>223</v>
      </c>
      <c r="T510" s="20" t="s">
        <v>224</v>
      </c>
      <c r="U510" s="21"/>
      <c r="V510" s="22"/>
      <c r="W510" s="22"/>
      <c r="X510" s="22"/>
      <c r="Y510" s="22"/>
      <c r="Z510" s="22"/>
      <c r="AA510" s="48">
        <v>2025.5</v>
      </c>
      <c r="AB510" s="43">
        <v>45943.395833333336</v>
      </c>
      <c r="AC510" s="24">
        <v>46023</v>
      </c>
      <c r="AD510" s="25">
        <v>0</v>
      </c>
      <c r="AE510" s="25">
        <v>0</v>
      </c>
      <c r="AF510" s="26">
        <v>90</v>
      </c>
      <c r="AG510" s="20">
        <v>156</v>
      </c>
      <c r="AH510" s="22">
        <v>347</v>
      </c>
      <c r="AI510" s="26">
        <v>226</v>
      </c>
      <c r="AN510" s="27">
        <f>IF(COUNT(DV510,ES510,FJ510,GK510,HH510)&gt;0,AVERAGE(DV510,ES510,FJ510,GK510,HH510),"")</f>
        <v>9.2592592592592587E-3</v>
      </c>
      <c r="AO510" s="28">
        <f>IF((E510&lt;&gt;""),COUNTA(AP510:BW510)+COUNTIF(T510,"No"),"")</f>
        <v>0</v>
      </c>
      <c r="CN510" s="34" t="str">
        <f>IF(CJ510&gt;0,((CK510*0.125)+(CL510*0.25)+(CM510*1))/CJ510,"")</f>
        <v/>
      </c>
      <c r="CS510" s="20" t="s">
        <v>323</v>
      </c>
      <c r="CT510" s="35" t="s">
        <v>323</v>
      </c>
      <c r="DH510" s="37" t="str">
        <f>IF(DB510&gt;0,((DC510*0.125)+(DD510*0.25)+(DE510*0.25)+(DF510*1)+(DG510*1))/DB510,"")</f>
        <v/>
      </c>
      <c r="DJ510" s="20" t="s">
        <v>248</v>
      </c>
      <c r="DK510" s="20" t="s">
        <v>235</v>
      </c>
      <c r="DL510" s="20" t="s">
        <v>234</v>
      </c>
      <c r="DM510" s="20">
        <v>0</v>
      </c>
      <c r="DN510" s="20">
        <v>0</v>
      </c>
      <c r="DO510" s="20">
        <v>0</v>
      </c>
      <c r="DP510" s="20">
        <v>0</v>
      </c>
      <c r="DQ510" s="20">
        <v>0</v>
      </c>
      <c r="DR510" s="20">
        <v>0</v>
      </c>
      <c r="DS510" s="20">
        <v>0</v>
      </c>
      <c r="DT510" s="20">
        <v>0</v>
      </c>
      <c r="DU510" s="20">
        <v>0</v>
      </c>
      <c r="DW510" s="35">
        <v>45085</v>
      </c>
      <c r="DX510" s="35">
        <v>45086</v>
      </c>
      <c r="DY510" s="20" t="s">
        <v>237</v>
      </c>
      <c r="DZ510" s="35">
        <v>45089</v>
      </c>
      <c r="EA510" s="35" t="s">
        <v>232</v>
      </c>
      <c r="EB510" s="38">
        <v>45093</v>
      </c>
      <c r="EC510" s="35">
        <v>45290</v>
      </c>
      <c r="ED510" s="20" t="s">
        <v>228</v>
      </c>
      <c r="EE510" s="20" t="s">
        <v>247</v>
      </c>
      <c r="EF510" s="20">
        <v>321</v>
      </c>
      <c r="EG510" s="20">
        <v>1</v>
      </c>
      <c r="EH510" s="20">
        <v>1</v>
      </c>
      <c r="EI510" s="20">
        <v>5</v>
      </c>
      <c r="EJ510" s="20">
        <v>0</v>
      </c>
      <c r="EK510" s="20">
        <v>0</v>
      </c>
      <c r="EL510" s="20">
        <v>0</v>
      </c>
      <c r="EM510" s="20">
        <v>0</v>
      </c>
      <c r="EN510" s="20">
        <v>0</v>
      </c>
      <c r="EO510" s="20">
        <v>0</v>
      </c>
      <c r="EP510" s="20">
        <v>0</v>
      </c>
      <c r="EQ510" s="20">
        <v>0</v>
      </c>
      <c r="ER510" s="20">
        <v>0</v>
      </c>
      <c r="ES510" s="34">
        <f>IF(EI510&lt;&gt;"",((EJ510*0.125)+((EK510+EL510+EM510+EN510+EO510)*0.25)+((EP510+EQ510+ER510)*1))/EI510,"")</f>
        <v>0</v>
      </c>
      <c r="ET510" s="35">
        <v>45628</v>
      </c>
      <c r="EU510" s="20" t="s">
        <v>248</v>
      </c>
      <c r="EV510" s="20" t="s">
        <v>234</v>
      </c>
      <c r="EW510" s="20">
        <v>159</v>
      </c>
      <c r="EX510" s="20">
        <v>1</v>
      </c>
      <c r="EY510" s="20">
        <v>1</v>
      </c>
      <c r="EZ510" s="20">
        <v>12</v>
      </c>
      <c r="FA510" s="20">
        <v>0</v>
      </c>
      <c r="FB510" s="20">
        <v>0</v>
      </c>
      <c r="FC510" s="20">
        <v>0</v>
      </c>
      <c r="FD510" s="20">
        <v>0</v>
      </c>
      <c r="FE510" s="20">
        <v>0</v>
      </c>
      <c r="FF510" s="20">
        <v>0</v>
      </c>
      <c r="FG510" s="20">
        <v>0</v>
      </c>
      <c r="FH510" s="20">
        <v>0</v>
      </c>
      <c r="FI510" s="20">
        <v>0</v>
      </c>
      <c r="FJ510" s="34">
        <f>IF(EZ510&lt;&gt;"",((FA510*0.125)+((FB510+FC510+FD510+FE510+FF510)*0.25)+((FG510+FH510+FI510)*1))/EZ510,"")</f>
        <v>0</v>
      </c>
      <c r="FK510" s="39">
        <v>40.792169999999999</v>
      </c>
      <c r="FL510" s="39">
        <v>-74.111475999999996</v>
      </c>
      <c r="FM510" s="39">
        <v>40.430344576177866</v>
      </c>
      <c r="FN510" s="39">
        <v>41.153995423822131</v>
      </c>
      <c r="FO510" s="39">
        <v>-74.589395569221224</v>
      </c>
      <c r="FP510" s="39">
        <v>-73.633556430778768</v>
      </c>
      <c r="FQ510" s="39">
        <v>40.068519152355734</v>
      </c>
      <c r="FR510" s="39">
        <v>41.515820847644264</v>
      </c>
      <c r="FS510" s="39">
        <v>-75.067315138442453</v>
      </c>
      <c r="FT510" s="39">
        <v>-73.155636861557539</v>
      </c>
      <c r="FU510" s="35">
        <v>45680</v>
      </c>
      <c r="FV510" s="20" t="s">
        <v>248</v>
      </c>
      <c r="FW510" s="20" t="s">
        <v>247</v>
      </c>
      <c r="FX510" s="20">
        <v>188</v>
      </c>
      <c r="FY510" s="20">
        <v>1</v>
      </c>
      <c r="FZ510" s="20">
        <v>1</v>
      </c>
      <c r="GA510" s="20">
        <v>18</v>
      </c>
      <c r="GB510" s="20">
        <v>0</v>
      </c>
      <c r="GC510" s="20">
        <v>0</v>
      </c>
      <c r="GD510" s="20">
        <v>0</v>
      </c>
      <c r="GE510" s="20">
        <v>2</v>
      </c>
      <c r="GF510" s="20">
        <v>0</v>
      </c>
      <c r="GG510" s="20">
        <v>0</v>
      </c>
      <c r="GH510" s="20">
        <v>0</v>
      </c>
      <c r="GI510" s="20">
        <v>0</v>
      </c>
      <c r="GJ510" s="20">
        <v>0</v>
      </c>
      <c r="GK510" s="34">
        <f>IF(GA510&lt;&gt;"",((GB510*0.125)+((GC510+GD510+GE510+GF510+GG510)*0.25)+((GH510+GI510+GJ510)*1))/GA510,"")</f>
        <v>2.7777777777777776E-2</v>
      </c>
      <c r="GL510" s="40">
        <v>45860</v>
      </c>
      <c r="GM510" s="40">
        <v>45966</v>
      </c>
      <c r="GN510" s="20" t="s">
        <v>231</v>
      </c>
      <c r="GO510" s="40">
        <v>45966</v>
      </c>
      <c r="GP510" s="20" t="s">
        <v>232</v>
      </c>
      <c r="GQ510" s="35">
        <v>45982</v>
      </c>
      <c r="HH510" s="34" t="str">
        <f>IF(GX510&lt;&gt;"",((GY510*0.125)+((GZ510+HA510+HB510+HC510+HD510)*0.25)+((HE510+HF510+HG510)*1))/GX510,"")</f>
        <v/>
      </c>
    </row>
    <row r="511" spans="1:216" ht="15" customHeight="1" x14ac:dyDescent="0.35">
      <c r="A511" s="11" t="s">
        <v>3339</v>
      </c>
      <c r="B511" s="12" t="s">
        <v>3340</v>
      </c>
      <c r="C511" s="13">
        <v>43009</v>
      </c>
      <c r="D511" s="13"/>
      <c r="E511" s="14" t="s">
        <v>214</v>
      </c>
      <c r="F511" s="15" t="s">
        <v>3341</v>
      </c>
      <c r="G511" s="15" t="s">
        <v>3342</v>
      </c>
      <c r="H511" s="14" t="s">
        <v>1852</v>
      </c>
      <c r="I511" s="16">
        <v>8540</v>
      </c>
      <c r="J511" s="17">
        <v>48216</v>
      </c>
      <c r="K511" s="18">
        <f ca="1">IF(A511&lt;&gt;"",RANDBETWEEN(1,2000)," ")</f>
        <v>925</v>
      </c>
      <c r="L511" s="17" cm="1">
        <f t="array" ref="L511">IF(A511&lt;&gt;"",SUMPRODUCT(($E$2:$E$1303="Active") * (FK511 &gt;= $FM$2:$FM$1303) * (FK511 &lt;= $FN$2:$FN$1303) * (FL511 &gt;= $FO$2:$FO$1303) * (FL511 &lt;= $FP$2:$FP$1303)),"")</f>
        <v>9</v>
      </c>
      <c r="M511" s="17" cm="1">
        <f t="array" ref="M511">IF(A511&lt;&gt;"",SUMPRODUCT(($E$2:$E$1303="Active") * (FK511 &gt;= $FQ$2:$FQ$1303) * (FK511 &lt;= $FR$2:$FR$1303) * (FL511 &gt;= $FS$2:$FS$1303) * (FL511 &lt;= $FT$2:$FT$1303)),"")</f>
        <v>29</v>
      </c>
      <c r="N511" s="14" t="s">
        <v>287</v>
      </c>
      <c r="O511" s="14" t="s">
        <v>219</v>
      </c>
      <c r="P511" s="15" t="s">
        <v>3343</v>
      </c>
      <c r="Q511" s="14" t="s">
        <v>3344</v>
      </c>
      <c r="R511" s="15" t="s">
        <v>3345</v>
      </c>
      <c r="S511" s="14" t="s">
        <v>223</v>
      </c>
      <c r="T511" s="20" t="s">
        <v>224</v>
      </c>
      <c r="U511" s="21"/>
      <c r="V511" s="22"/>
      <c r="W511" s="22"/>
      <c r="X511" s="22"/>
      <c r="Y511" s="22"/>
      <c r="Z511" s="22"/>
      <c r="AA511" s="48">
        <v>2025.5</v>
      </c>
      <c r="AB511" s="43">
        <v>46009.520833333336</v>
      </c>
      <c r="AC511" s="24">
        <v>46023</v>
      </c>
      <c r="AD511" s="25">
        <v>184</v>
      </c>
      <c r="AE511" s="25">
        <v>171</v>
      </c>
      <c r="AF511" s="26">
        <v>210</v>
      </c>
      <c r="AG511" s="20">
        <v>258</v>
      </c>
      <c r="AH511" s="22">
        <v>183</v>
      </c>
      <c r="AI511" s="26">
        <v>232</v>
      </c>
      <c r="AN511" s="27">
        <f>IF(COUNT(DV511,ES511,FJ511,GK511,HH511)&gt;0,AVERAGE(DV511,ES511,FJ511,GK511,HH511),"")</f>
        <v>5.356638418079096E-2</v>
      </c>
      <c r="AO511" s="28">
        <f>IF((E511&lt;&gt;""),COUNTA(AP511:BW511)+COUNTIF(T511,"No"),"")</f>
        <v>0</v>
      </c>
      <c r="AP511" s="29"/>
      <c r="AQ511" s="29"/>
      <c r="AR511" s="29"/>
      <c r="AS511" s="29"/>
      <c r="AT511" s="29"/>
      <c r="AU511" s="29"/>
      <c r="AV511" s="29"/>
      <c r="AW511" s="29"/>
      <c r="AX511" s="29"/>
      <c r="AY511" s="29"/>
      <c r="AZ511" s="29"/>
      <c r="BA511" s="29"/>
      <c r="BB511" s="29"/>
      <c r="BC511" s="29"/>
      <c r="BD511" s="29"/>
      <c r="BE511" s="29"/>
      <c r="BF511" s="29"/>
      <c r="BG511" s="29"/>
      <c r="BH511" s="29"/>
      <c r="BI511" s="29"/>
      <c r="BJ511" s="29"/>
      <c r="BK511" s="29"/>
      <c r="BL511" s="29"/>
      <c r="BM511" s="29"/>
      <c r="BN511" s="29"/>
      <c r="BO511" s="29"/>
      <c r="BP511" s="29"/>
      <c r="BQ511" s="29"/>
      <c r="BR511" s="29"/>
      <c r="BS511" s="29"/>
      <c r="BT511" s="29"/>
      <c r="BU511" s="29"/>
      <c r="BV511" s="29"/>
      <c r="BW511" s="29"/>
      <c r="BX511" s="30">
        <v>43815</v>
      </c>
      <c r="BY511" s="30">
        <v>43826</v>
      </c>
      <c r="BZ511" s="14" t="s">
        <v>228</v>
      </c>
      <c r="CA511" s="30">
        <v>43894</v>
      </c>
      <c r="CB511" s="14" t="s">
        <v>227</v>
      </c>
      <c r="CC511" s="31">
        <v>43894</v>
      </c>
      <c r="CD511" s="32" t="s">
        <v>364</v>
      </c>
      <c r="CE511" s="33" t="s">
        <v>282</v>
      </c>
      <c r="CF511" s="33" t="s">
        <v>247</v>
      </c>
      <c r="CG511" s="29">
        <v>113</v>
      </c>
      <c r="CH511" s="29">
        <v>2</v>
      </c>
      <c r="CI511" s="29">
        <v>2</v>
      </c>
      <c r="CJ511" s="29">
        <v>10</v>
      </c>
      <c r="CK511" s="29">
        <v>1</v>
      </c>
      <c r="CL511" s="29">
        <v>2</v>
      </c>
      <c r="CM511" s="29">
        <v>0</v>
      </c>
      <c r="CN511" s="34">
        <f>IF(CJ511&gt;0,((CK511*0.125)+(CL511*0.25)+(CM511*1))/CJ511,"")</f>
        <v>6.25E-2</v>
      </c>
      <c r="CO511" s="35">
        <v>44735</v>
      </c>
      <c r="CP511" s="35">
        <v>44741</v>
      </c>
      <c r="CQ511" s="20" t="s">
        <v>237</v>
      </c>
      <c r="CR511" s="35">
        <v>44743</v>
      </c>
      <c r="CS511" s="20" t="s">
        <v>232</v>
      </c>
      <c r="CT511" s="35">
        <v>44743</v>
      </c>
      <c r="CU511" s="35">
        <v>44490</v>
      </c>
      <c r="CV511" s="11" t="s">
        <v>228</v>
      </c>
      <c r="CW511" s="20" t="s">
        <v>233</v>
      </c>
      <c r="CX511" s="11" t="s">
        <v>234</v>
      </c>
      <c r="CY511" s="20">
        <v>68</v>
      </c>
      <c r="CZ511" s="36">
        <v>2</v>
      </c>
      <c r="DA511" s="36">
        <v>2</v>
      </c>
      <c r="DB511" s="36">
        <v>10</v>
      </c>
      <c r="DC511" s="36">
        <v>0</v>
      </c>
      <c r="DD511" s="36">
        <v>0</v>
      </c>
      <c r="DE511" s="36">
        <v>0</v>
      </c>
      <c r="DF511" s="36">
        <v>0</v>
      </c>
      <c r="DG511" s="36">
        <v>0</v>
      </c>
      <c r="DH511" s="37">
        <f>IF(DB511&gt;0,((DC511*0.125)+(DD511*0.25)+(DE511*0.25)+(DF511*1)+(DG511*1))/DB511,"")</f>
        <v>0</v>
      </c>
      <c r="DI511" s="35">
        <v>44835</v>
      </c>
      <c r="DJ511" s="20" t="s">
        <v>228</v>
      </c>
      <c r="DK511" s="20" t="s">
        <v>235</v>
      </c>
      <c r="DL511" s="20" t="s">
        <v>234</v>
      </c>
      <c r="DM511" s="20">
        <v>91</v>
      </c>
      <c r="DN511" s="20">
        <v>2</v>
      </c>
      <c r="DO511" s="20">
        <v>2</v>
      </c>
      <c r="DP511" s="20">
        <v>10</v>
      </c>
      <c r="DQ511" s="20">
        <v>0</v>
      </c>
      <c r="DR511" s="20">
        <v>0</v>
      </c>
      <c r="DS511" s="20">
        <v>1</v>
      </c>
      <c r="DT511" s="20">
        <v>0</v>
      </c>
      <c r="DU511" s="20">
        <v>0</v>
      </c>
      <c r="DV511" s="37" cm="1">
        <f t="array" ref="DV511">IF(AND(DI511:DP511&lt;&gt;""),((DQ511*0.125)+(DR511*0.25)+(DS511*0.25)+(DT511*1)+(DU511*1))/DP511,"")</f>
        <v>2.5000000000000001E-2</v>
      </c>
      <c r="DW511" s="35">
        <v>45084</v>
      </c>
      <c r="DX511" s="35">
        <v>45085</v>
      </c>
      <c r="DY511" s="20" t="s">
        <v>237</v>
      </c>
      <c r="DZ511" s="35">
        <v>45086</v>
      </c>
      <c r="EA511" s="35" t="s">
        <v>232</v>
      </c>
      <c r="EB511" s="38">
        <v>45093</v>
      </c>
      <c r="EC511" s="35">
        <v>45265</v>
      </c>
      <c r="ED511" s="20" t="s">
        <v>228</v>
      </c>
      <c r="EE511" s="20" t="s">
        <v>247</v>
      </c>
      <c r="EF511" s="20">
        <v>119</v>
      </c>
      <c r="EG511" s="20">
        <v>3</v>
      </c>
      <c r="EH511" s="20">
        <v>3</v>
      </c>
      <c r="EI511" s="20">
        <v>15</v>
      </c>
      <c r="EJ511" s="20">
        <v>0</v>
      </c>
      <c r="EK511" s="20">
        <v>0</v>
      </c>
      <c r="EL511" s="20">
        <v>0</v>
      </c>
      <c r="EM511" s="20">
        <v>1</v>
      </c>
      <c r="EN511" s="20">
        <v>0</v>
      </c>
      <c r="EO511" s="20">
        <v>0</v>
      </c>
      <c r="EP511" s="20">
        <v>1</v>
      </c>
      <c r="EQ511" s="20">
        <v>0</v>
      </c>
      <c r="ER511" s="20">
        <v>0</v>
      </c>
      <c r="ES511" s="34">
        <f>IF(EI511&lt;&gt;"",((EJ511*0.125)+((EK511+EL511+EM511+EN511+EO511)*0.25)+((EP511+EQ511+ER511)*1))/EI511,"")</f>
        <v>8.3333333333333329E-2</v>
      </c>
      <c r="ET511" s="35">
        <v>45440</v>
      </c>
      <c r="EU511" s="20" t="s">
        <v>248</v>
      </c>
      <c r="EV511" s="20" t="s">
        <v>247</v>
      </c>
      <c r="EW511" s="20">
        <v>118</v>
      </c>
      <c r="EX511" s="20">
        <v>3</v>
      </c>
      <c r="EY511" s="28">
        <v>3</v>
      </c>
      <c r="EZ511" s="28">
        <f>118*0.08</f>
        <v>9.44</v>
      </c>
      <c r="FA511" s="20">
        <v>0</v>
      </c>
      <c r="FB511" s="20">
        <v>0</v>
      </c>
      <c r="FC511" s="20">
        <v>0</v>
      </c>
      <c r="FD511" s="20">
        <v>0</v>
      </c>
      <c r="FE511" s="20">
        <v>0</v>
      </c>
      <c r="FF511" s="20">
        <v>0</v>
      </c>
      <c r="FG511" s="20">
        <v>0</v>
      </c>
      <c r="FH511" s="20">
        <v>0</v>
      </c>
      <c r="FI511" s="20">
        <v>1</v>
      </c>
      <c r="FJ511" s="34">
        <f>IF(EZ511&lt;&gt;"",((FA511*0.125)+((FB511+FC511+FD511+FE511+FF511)*0.25)+((FG511+FH511+FI511)*1))/EZ511,"")</f>
        <v>0.10593220338983052</v>
      </c>
      <c r="FK511" s="39">
        <v>40.378245999999997</v>
      </c>
      <c r="FL511" s="39">
        <v>-74.662205999999998</v>
      </c>
      <c r="FM511" s="39">
        <v>40.016420576177865</v>
      </c>
      <c r="FN511" s="39">
        <v>40.74007142382213</v>
      </c>
      <c r="FO511" s="39">
        <v>-75.137176945872199</v>
      </c>
      <c r="FP511" s="39">
        <v>-74.187235054127797</v>
      </c>
      <c r="FQ511" s="39">
        <v>39.654595152355732</v>
      </c>
      <c r="FR511" s="39">
        <v>41.101896847644262</v>
      </c>
      <c r="FS511" s="39">
        <v>-75.612147891744385</v>
      </c>
      <c r="FT511" s="39">
        <v>-73.71226410825561</v>
      </c>
      <c r="FU511" s="35">
        <v>45848</v>
      </c>
      <c r="FV511" s="20" t="s">
        <v>248</v>
      </c>
      <c r="FW511" s="20" t="s">
        <v>355</v>
      </c>
      <c r="FX511" s="20">
        <v>71</v>
      </c>
      <c r="FY511" s="20">
        <v>1</v>
      </c>
      <c r="FZ511" s="20">
        <v>1</v>
      </c>
      <c r="GA511" s="20">
        <v>5</v>
      </c>
      <c r="GB511" s="20">
        <v>0</v>
      </c>
      <c r="GC511" s="20">
        <v>0</v>
      </c>
      <c r="GD511" s="20">
        <v>0</v>
      </c>
      <c r="GE511" s="20">
        <v>0</v>
      </c>
      <c r="GF511" s="20">
        <v>0</v>
      </c>
      <c r="GG511" s="20">
        <v>0</v>
      </c>
      <c r="GH511" s="20">
        <v>0</v>
      </c>
      <c r="GI511" s="20">
        <v>0</v>
      </c>
      <c r="GJ511" s="20">
        <v>0</v>
      </c>
      <c r="GK511" s="34">
        <f>IF(GA511&lt;&gt;"",((GB511*0.125)+((GC511+GD511+GE511+GF511+GG511)*0.25)+((GH511+GI511+GJ511)*1))/GA511,"")</f>
        <v>0</v>
      </c>
      <c r="GL511" s="40">
        <v>45881</v>
      </c>
      <c r="GM511" s="40">
        <v>45966</v>
      </c>
      <c r="GN511" s="20" t="s">
        <v>231</v>
      </c>
      <c r="GO511" s="40">
        <v>45966</v>
      </c>
      <c r="GP511" s="20" t="s">
        <v>232</v>
      </c>
      <c r="GQ511" s="35">
        <v>45982</v>
      </c>
      <c r="HH511" s="34" t="str">
        <f>IF(GX511&lt;&gt;"",((GY511*0.125)+((GZ511+HA511+HB511+HC511+HD511)*0.25)+((HE511+HF511+HG511)*1))/GX511,"")</f>
        <v/>
      </c>
    </row>
    <row r="512" spans="1:216" ht="15" customHeight="1" x14ac:dyDescent="0.35">
      <c r="A512" s="11" t="s">
        <v>3346</v>
      </c>
      <c r="B512" s="12" t="s">
        <v>3347</v>
      </c>
      <c r="C512" s="43">
        <v>44987</v>
      </c>
      <c r="D512" s="13"/>
      <c r="E512" s="11" t="s">
        <v>214</v>
      </c>
      <c r="F512" s="19" t="s">
        <v>3348</v>
      </c>
      <c r="G512" s="19" t="s">
        <v>3349</v>
      </c>
      <c r="H512" s="11" t="s">
        <v>1852</v>
      </c>
      <c r="I512" s="42">
        <v>8902</v>
      </c>
      <c r="J512" s="17">
        <v>43296</v>
      </c>
      <c r="K512" s="18">
        <f ca="1">IF(A512&lt;&gt;"",RANDBETWEEN(1,2000)," ")</f>
        <v>64</v>
      </c>
      <c r="L512" s="17" cm="1">
        <f t="array" ref="L512">IF(A512&lt;&gt;"",SUMPRODUCT(($E$2:$E$1303="Active") * (FK512 &gt;= $FM$2:$FM$1303) * (FK512 &lt;= $FN$2:$FN$1303) * (FL512 &gt;= $FO$2:$FO$1303) * (FL512 &lt;= $FP$2:$FP$1303)),"")</f>
        <v>11</v>
      </c>
      <c r="M512" s="17" cm="1">
        <f t="array" ref="M512">IF(A512&lt;&gt;"",SUMPRODUCT(($E$2:$E$1303="Active") * (FK512 &gt;= $FQ$2:$FQ$1303) * (FK512 &lt;= $FR$2:$FR$1303) * (FL512 &gt;= $FS$2:$FS$1303) * (FL512 &lt;= $FT$2:$FT$1303)),"")</f>
        <v>30</v>
      </c>
      <c r="N512" s="11" t="s">
        <v>218</v>
      </c>
      <c r="O512" s="11" t="s">
        <v>242</v>
      </c>
      <c r="P512" s="19" t="s">
        <v>3304</v>
      </c>
      <c r="Q512" s="11" t="s">
        <v>3305</v>
      </c>
      <c r="R512" s="19" t="s">
        <v>3306</v>
      </c>
      <c r="S512" s="11" t="s">
        <v>223</v>
      </c>
      <c r="T512" s="20" t="s">
        <v>224</v>
      </c>
      <c r="U512" s="21"/>
      <c r="V512" s="22"/>
      <c r="W512" s="22"/>
      <c r="X512" s="22"/>
      <c r="Y512" s="22"/>
      <c r="Z512" s="22"/>
      <c r="AA512" s="48">
        <v>2025.5</v>
      </c>
      <c r="AB512" s="43">
        <v>45930.479166666664</v>
      </c>
      <c r="AC512" s="24">
        <v>46023</v>
      </c>
      <c r="AF512" s="26"/>
      <c r="AG512" s="20">
        <v>241</v>
      </c>
      <c r="AH512" s="22">
        <v>432</v>
      </c>
      <c r="AI512" s="26">
        <v>373</v>
      </c>
      <c r="AN512" s="27">
        <f>IF(COUNT(DV512,ES512,FJ512,GK512,HH512)&gt;0,AVERAGE(DV512,ES512,FJ512,GK512,HH512),"")</f>
        <v>0.13504901960784313</v>
      </c>
      <c r="AO512" s="28">
        <f>IF((E512&lt;&gt;""),COUNTA(AP512:BW512)+COUNTIF(T512,"No"),"")</f>
        <v>0</v>
      </c>
      <c r="CN512" s="34" t="str">
        <f>IF(CJ512&gt;0,((CK512*0.125)+(CL512*0.25)+(CM512*1))/CJ512,"")</f>
        <v/>
      </c>
      <c r="CO512" s="35">
        <v>44732</v>
      </c>
      <c r="CP512" s="35">
        <v>44732</v>
      </c>
      <c r="CQ512" s="20" t="s">
        <v>266</v>
      </c>
      <c r="CR512" s="47">
        <v>44732</v>
      </c>
      <c r="CS512" s="20" t="s">
        <v>232</v>
      </c>
      <c r="CT512" s="35">
        <v>44743</v>
      </c>
      <c r="DH512" s="37" t="str">
        <f>IF(DB512&gt;0,((DC512*0.125)+(DD512*0.25)+(DE512*0.25)+(DF512*1)+(DG512*1))/DB512,"")</f>
        <v/>
      </c>
      <c r="DV512" s="37" t="str" cm="1">
        <f t="array" ref="DV512">IF(AND(DI512:DP512&lt;&gt;""),((DQ512*0.125)+(DR512*0.25)+(DS512*0.25)+(DT512*1)+(DU512*1))/DP512,"")</f>
        <v/>
      </c>
      <c r="DW512" s="35">
        <v>45084</v>
      </c>
      <c r="DX512" s="35">
        <v>45085</v>
      </c>
      <c r="DY512" s="20" t="s">
        <v>237</v>
      </c>
      <c r="DZ512" s="35">
        <v>45086</v>
      </c>
      <c r="EA512" s="35" t="s">
        <v>232</v>
      </c>
      <c r="EB512" s="38">
        <v>45093</v>
      </c>
      <c r="EJ512" s="20"/>
      <c r="EK512" s="20"/>
      <c r="EL512" s="20"/>
      <c r="EM512" s="20"/>
      <c r="EN512" s="20"/>
      <c r="EO512" s="20"/>
      <c r="EP512" s="20"/>
      <c r="EQ512" s="20"/>
      <c r="ER512" s="20"/>
      <c r="ES512" s="34" t="str">
        <f>IF(EI512&lt;&gt;"",((EJ512*0.125)+((EK512+EL512+EM512+EN512+EO512)*0.25)+((EP512+EQ512+ER512)*1))/EI512,"")</f>
        <v/>
      </c>
      <c r="ET512" s="35">
        <v>45572</v>
      </c>
      <c r="EU512" s="20" t="s">
        <v>248</v>
      </c>
      <c r="EV512" s="20" t="s">
        <v>234</v>
      </c>
      <c r="EW512" s="20">
        <v>210</v>
      </c>
      <c r="EX512" s="20">
        <v>4</v>
      </c>
      <c r="EY512" s="20">
        <v>4</v>
      </c>
      <c r="EZ512" s="20">
        <v>17</v>
      </c>
      <c r="FA512" s="20">
        <v>0</v>
      </c>
      <c r="FB512" s="20">
        <v>0</v>
      </c>
      <c r="FC512" s="20">
        <v>0</v>
      </c>
      <c r="FD512" s="20">
        <v>0</v>
      </c>
      <c r="FE512" s="20">
        <v>0</v>
      </c>
      <c r="FF512" s="20">
        <v>0</v>
      </c>
      <c r="FG512" s="20">
        <v>0</v>
      </c>
      <c r="FH512" s="20">
        <v>1</v>
      </c>
      <c r="FI512" s="20">
        <v>1</v>
      </c>
      <c r="FJ512" s="34">
        <f>IF(EZ512&lt;&gt;"",((FA512*0.125)+((FB512+FC512+FD512+FE512+FF512)*0.25)+((FG512+FH512+FI512)*1))/EZ512,"")</f>
        <v>0.11764705882352941</v>
      </c>
      <c r="FK512" s="39">
        <v>40.439188000000001</v>
      </c>
      <c r="FL512" s="39">
        <v>-74.482138000000006</v>
      </c>
      <c r="FM512" s="39">
        <v>40.077362576177869</v>
      </c>
      <c r="FN512" s="39">
        <v>40.801013423822134</v>
      </c>
      <c r="FO512" s="39">
        <v>-74.957539229971431</v>
      </c>
      <c r="FP512" s="39">
        <v>-74.006736770028581</v>
      </c>
      <c r="FQ512" s="39">
        <v>39.715537152355736</v>
      </c>
      <c r="FR512" s="39">
        <v>41.162838847644267</v>
      </c>
      <c r="FS512" s="39">
        <v>-75.432940459942841</v>
      </c>
      <c r="FT512" s="39">
        <v>-73.531335540057171</v>
      </c>
      <c r="FU512" s="35">
        <v>45750</v>
      </c>
      <c r="FV512" s="20" t="s">
        <v>248</v>
      </c>
      <c r="FW512" s="20" t="s">
        <v>258</v>
      </c>
      <c r="FX512" s="20">
        <v>212</v>
      </c>
      <c r="FY512" s="20">
        <v>4</v>
      </c>
      <c r="FZ512" s="20">
        <v>4</v>
      </c>
      <c r="GA512" s="20">
        <v>16</v>
      </c>
      <c r="GB512" s="20">
        <v>0</v>
      </c>
      <c r="GC512" s="20">
        <v>0</v>
      </c>
      <c r="GD512" s="20">
        <v>1</v>
      </c>
      <c r="GE512" s="20">
        <v>3</v>
      </c>
      <c r="GF512" s="20">
        <v>0</v>
      </c>
      <c r="GG512" s="20">
        <v>0</v>
      </c>
      <c r="GH512" s="20">
        <v>0</v>
      </c>
      <c r="GI512" s="20">
        <v>1</v>
      </c>
      <c r="GJ512" s="20">
        <v>1</v>
      </c>
      <c r="GK512" s="34">
        <f>IF(GA512&lt;&gt;"",((GB512*0.125)+((GC512+GD512+GE512+GF512+GG512)*0.25)+((GH512+GI512+GJ512)*1))/GA512,"")</f>
        <v>0.1875</v>
      </c>
      <c r="GL512" s="40">
        <v>45853</v>
      </c>
      <c r="GM512" s="40">
        <v>45856</v>
      </c>
      <c r="GN512" s="20" t="s">
        <v>231</v>
      </c>
      <c r="GO512" s="40">
        <v>45856</v>
      </c>
      <c r="GP512" s="20" t="s">
        <v>232</v>
      </c>
      <c r="GQ512" s="35">
        <v>45884</v>
      </c>
      <c r="GR512" s="35">
        <v>46072</v>
      </c>
      <c r="GS512" s="20" t="s">
        <v>248</v>
      </c>
      <c r="GT512" s="20" t="s">
        <v>247</v>
      </c>
      <c r="GU512" s="20">
        <v>120</v>
      </c>
      <c r="GV512" s="20">
        <v>2</v>
      </c>
      <c r="GW512" s="20">
        <v>1</v>
      </c>
      <c r="GX512" s="20">
        <v>10</v>
      </c>
      <c r="GY512" s="20">
        <v>0</v>
      </c>
      <c r="GZ512" s="20">
        <v>0</v>
      </c>
      <c r="HA512" s="20">
        <v>0</v>
      </c>
      <c r="HB512" s="20">
        <v>0</v>
      </c>
      <c r="HC512" s="20">
        <v>0</v>
      </c>
      <c r="HD512" s="20">
        <v>0</v>
      </c>
      <c r="HE512" s="20">
        <v>0</v>
      </c>
      <c r="HF512" s="20">
        <v>0</v>
      </c>
      <c r="HG512" s="20">
        <v>1</v>
      </c>
      <c r="HH512" s="34">
        <f>IF(GX512&lt;&gt;"",((GY512*0.125)+((GZ512+HA512+HB512+HC512+HD512)*0.25)+((HE512+HF512+HG512)*1))/GX512,"")</f>
        <v>0.1</v>
      </c>
    </row>
    <row r="513" spans="1:216" ht="15" customHeight="1" x14ac:dyDescent="0.35">
      <c r="A513" s="11" t="s">
        <v>3350</v>
      </c>
      <c r="B513" s="12" t="s">
        <v>3351</v>
      </c>
      <c r="C513" s="13">
        <v>43009</v>
      </c>
      <c r="D513" s="13">
        <v>45888</v>
      </c>
      <c r="E513" s="14" t="s">
        <v>214</v>
      </c>
      <c r="F513" s="15" t="s">
        <v>3352</v>
      </c>
      <c r="G513" s="15" t="s">
        <v>3353</v>
      </c>
      <c r="H513" s="14" t="s">
        <v>1852</v>
      </c>
      <c r="I513" s="16">
        <v>8055</v>
      </c>
      <c r="J513" s="17">
        <v>28806</v>
      </c>
      <c r="K513" s="18">
        <f ca="1">IF(A513&lt;&gt;"",RANDBETWEEN(1,2000)," ")</f>
        <v>1137</v>
      </c>
      <c r="L513" s="17" cm="1">
        <f t="array" ref="L513">IF(A513&lt;&gt;"",SUMPRODUCT(($E$2:$E$1303="Active") * (FK513 &gt;= $FM$2:$FM$1303) * (FK513 &lt;= $FN$2:$FN$1303) * (FL513 &gt;= $FO$2:$FO$1303) * (FL513 &lt;= $FP$2:$FP$1303)),"")</f>
        <v>6</v>
      </c>
      <c r="M513" s="17" cm="1">
        <f t="array" ref="M513">IF(A513&lt;&gt;"",SUMPRODUCT(($E$2:$E$1303="Active") * (FK513 &gt;= $FQ$2:$FQ$1303) * (FK513 &lt;= $FR$2:$FR$1303) * (FL513 &gt;= $FS$2:$FS$1303) * (FL513 &lt;= $FT$2:$FT$1303)),"")</f>
        <v>12</v>
      </c>
      <c r="N513" s="14" t="s">
        <v>287</v>
      </c>
      <c r="O513" s="14" t="s">
        <v>219</v>
      </c>
      <c r="P513" s="15" t="s">
        <v>3354</v>
      </c>
      <c r="Q513" s="14" t="s">
        <v>3355</v>
      </c>
      <c r="R513" s="15" t="s">
        <v>3356</v>
      </c>
      <c r="S513" s="14" t="s">
        <v>224</v>
      </c>
      <c r="T513" s="20" t="s">
        <v>224</v>
      </c>
      <c r="U513" s="21"/>
      <c r="V513" s="22"/>
      <c r="W513" s="22"/>
      <c r="X513" s="22"/>
      <c r="Y513" s="22"/>
      <c r="Z513" s="22"/>
      <c r="AA513" s="48" t="s">
        <v>347</v>
      </c>
      <c r="AB513" s="43">
        <v>46022.5</v>
      </c>
      <c r="AC513" s="24">
        <v>46023</v>
      </c>
      <c r="AD513" s="25">
        <v>193</v>
      </c>
      <c r="AE513" s="25">
        <v>185</v>
      </c>
      <c r="AF513" s="26">
        <v>285</v>
      </c>
      <c r="AG513" s="20">
        <v>336</v>
      </c>
      <c r="AH513" s="22">
        <v>349</v>
      </c>
      <c r="AI513" s="26">
        <v>444</v>
      </c>
      <c r="AN513" s="27">
        <f>IF(COUNT(DV513,ES513,FJ513,GK513,HH513)&gt;0,AVERAGE(DV513,ES513,FJ513,GK513,HH513),"")</f>
        <v>0.12708333333333333</v>
      </c>
      <c r="AO513" s="28">
        <f>IF((E513&lt;&gt;""),COUNTA(AP513:BW513)+COUNTIF(T513,"No"),"")</f>
        <v>0</v>
      </c>
      <c r="AP513" s="29"/>
      <c r="AQ513" s="29"/>
      <c r="AR513" s="29"/>
      <c r="AS513" s="29"/>
      <c r="AT513" s="29"/>
      <c r="AU513" s="29"/>
      <c r="AV513" s="29"/>
      <c r="AW513" s="29"/>
      <c r="AX513" s="29"/>
      <c r="AY513" s="29"/>
      <c r="AZ513" s="29"/>
      <c r="BA513" s="29"/>
      <c r="BB513" s="29"/>
      <c r="BC513" s="29"/>
      <c r="BD513" s="29"/>
      <c r="BE513" s="29"/>
      <c r="BF513" s="29"/>
      <c r="BG513" s="29"/>
      <c r="BH513" s="29"/>
      <c r="BI513" s="29"/>
      <c r="BJ513" s="29"/>
      <c r="BK513" s="29"/>
      <c r="BL513" s="29"/>
      <c r="BM513" s="29"/>
      <c r="BN513" s="29"/>
      <c r="BO513" s="29"/>
      <c r="BP513" s="29"/>
      <c r="BQ513" s="29"/>
      <c r="BR513" s="29"/>
      <c r="BS513" s="29"/>
      <c r="BT513" s="29"/>
      <c r="BU513" s="29"/>
      <c r="BV513" s="29"/>
      <c r="BW513" s="29"/>
      <c r="BX513" s="30">
        <v>44139</v>
      </c>
      <c r="BY513" s="30">
        <v>44169</v>
      </c>
      <c r="BZ513" s="14" t="s">
        <v>226</v>
      </c>
      <c r="CA513" s="30">
        <v>44173</v>
      </c>
      <c r="CB513" s="14" t="s">
        <v>227</v>
      </c>
      <c r="CC513" s="31">
        <v>43908</v>
      </c>
      <c r="CD513" s="32" t="s">
        <v>364</v>
      </c>
      <c r="CE513" s="33" t="s">
        <v>380</v>
      </c>
      <c r="CF513" s="33" t="s">
        <v>321</v>
      </c>
      <c r="CG513" s="29">
        <v>166</v>
      </c>
      <c r="CH513" s="29">
        <v>3</v>
      </c>
      <c r="CI513" s="29">
        <v>3</v>
      </c>
      <c r="CJ513" s="29">
        <v>15</v>
      </c>
      <c r="CK513" s="29">
        <v>3</v>
      </c>
      <c r="CL513" s="29">
        <v>1</v>
      </c>
      <c r="CM513" s="29">
        <v>2</v>
      </c>
      <c r="CN513" s="34">
        <f>IF(CJ513&gt;0,((CK513*0.125)+(CL513*0.25)+(CM513*1))/CJ513,"")</f>
        <v>0.17499999999999999</v>
      </c>
      <c r="CO513" s="35">
        <v>44426</v>
      </c>
      <c r="CP513" s="35">
        <v>44431</v>
      </c>
      <c r="CQ513" s="20" t="s">
        <v>507</v>
      </c>
      <c r="CR513" s="35">
        <v>44440</v>
      </c>
      <c r="CS513" s="20" t="s">
        <v>232</v>
      </c>
      <c r="CT513" s="35">
        <v>44432</v>
      </c>
      <c r="CU513" s="35">
        <v>44453</v>
      </c>
      <c r="CV513" s="11" t="s">
        <v>226</v>
      </c>
      <c r="CW513" s="20" t="s">
        <v>233</v>
      </c>
      <c r="CX513" s="11" t="s">
        <v>234</v>
      </c>
      <c r="CY513" s="20">
        <v>82</v>
      </c>
      <c r="CZ513" s="36">
        <v>3</v>
      </c>
      <c r="DA513" s="36">
        <v>3</v>
      </c>
      <c r="DB513" s="36">
        <v>15</v>
      </c>
      <c r="DC513" s="36">
        <v>0</v>
      </c>
      <c r="DD513" s="36">
        <v>0</v>
      </c>
      <c r="DE513" s="36">
        <v>0</v>
      </c>
      <c r="DF513" s="36">
        <v>0</v>
      </c>
      <c r="DG513" s="36">
        <v>2</v>
      </c>
      <c r="DH513" s="37">
        <f>IF(DB513&gt;0,((DC513*0.125)+(DD513*0.25)+(DE513*0.25)+(DF513*1)+(DG513*1))/DB513,"")</f>
        <v>0.13333333333333333</v>
      </c>
      <c r="DI513" s="35">
        <v>44805</v>
      </c>
      <c r="DJ513" s="20" t="s">
        <v>228</v>
      </c>
      <c r="DK513" s="20" t="s">
        <v>235</v>
      </c>
      <c r="DL513" s="20" t="s">
        <v>234</v>
      </c>
      <c r="DM513" s="20">
        <v>113</v>
      </c>
      <c r="DN513" s="20">
        <v>3</v>
      </c>
      <c r="DO513" s="20">
        <v>3</v>
      </c>
      <c r="DP513" s="20">
        <v>15</v>
      </c>
      <c r="DQ513" s="20">
        <v>1</v>
      </c>
      <c r="DR513" s="20">
        <v>1</v>
      </c>
      <c r="DS513" s="20">
        <v>3</v>
      </c>
      <c r="DT513" s="20">
        <v>0</v>
      </c>
      <c r="DU513" s="20">
        <v>0</v>
      </c>
      <c r="DV513" s="37" cm="1">
        <f t="array" ref="DV513">IF(AND(DI513:DP513&lt;&gt;""),((DQ513*0.125)+(DR513*0.25)+(DS513*0.25)+(DT513*1)+(DU513*1))/DP513,"")</f>
        <v>7.4999999999999997E-2</v>
      </c>
      <c r="DW513" s="35">
        <v>45084</v>
      </c>
      <c r="DX513" s="35">
        <v>45085</v>
      </c>
      <c r="DY513" s="20" t="s">
        <v>237</v>
      </c>
      <c r="DZ513" s="35">
        <v>45086</v>
      </c>
      <c r="EA513" s="35" t="s">
        <v>232</v>
      </c>
      <c r="EB513" s="40">
        <v>45100</v>
      </c>
      <c r="EC513" s="35">
        <v>45265</v>
      </c>
      <c r="ED513" s="20" t="s">
        <v>228</v>
      </c>
      <c r="EE513" s="20" t="s">
        <v>247</v>
      </c>
      <c r="EF513" s="20">
        <v>154</v>
      </c>
      <c r="EG513" s="20">
        <v>3</v>
      </c>
      <c r="EH513" s="20">
        <v>3</v>
      </c>
      <c r="EI513" s="20">
        <v>15</v>
      </c>
      <c r="EJ513" s="20">
        <v>0</v>
      </c>
      <c r="EK513" s="20">
        <v>0</v>
      </c>
      <c r="EL513" s="20">
        <v>0</v>
      </c>
      <c r="EM513" s="20">
        <v>0</v>
      </c>
      <c r="EN513" s="20">
        <v>0</v>
      </c>
      <c r="EO513" s="20">
        <v>0</v>
      </c>
      <c r="EP513" s="20">
        <v>0</v>
      </c>
      <c r="EQ513" s="20">
        <v>1</v>
      </c>
      <c r="ER513" s="20">
        <v>1</v>
      </c>
      <c r="ES513" s="34">
        <f>IF(EI513&lt;&gt;"",((EJ513*0.125)+((EK513+EL513+EM513+EN513+EO513)*0.25)+((EP513+EQ513+ER513)*1))/EI513,"")</f>
        <v>0.13333333333333333</v>
      </c>
      <c r="ET513" s="35">
        <v>45414</v>
      </c>
      <c r="EU513" s="20" t="s">
        <v>248</v>
      </c>
      <c r="EV513" s="20" t="s">
        <v>247</v>
      </c>
      <c r="EW513" s="20">
        <v>130</v>
      </c>
      <c r="EX513" s="20">
        <v>3</v>
      </c>
      <c r="EY513" s="20">
        <v>3</v>
      </c>
      <c r="EZ513" s="28">
        <v>10</v>
      </c>
      <c r="FA513" s="20">
        <v>0</v>
      </c>
      <c r="FB513" s="20">
        <v>0</v>
      </c>
      <c r="FC513" s="20">
        <v>0</v>
      </c>
      <c r="FD513" s="20">
        <v>0</v>
      </c>
      <c r="FE513" s="20">
        <v>0</v>
      </c>
      <c r="FF513" s="20">
        <v>0</v>
      </c>
      <c r="FG513" s="20">
        <v>0</v>
      </c>
      <c r="FH513" s="20">
        <v>1</v>
      </c>
      <c r="FI513" s="20">
        <v>2</v>
      </c>
      <c r="FJ513" s="46">
        <f>IF(EZ513&lt;&gt;"",((FA513*0.125)+((FB513+FC513+FD513+FE513+FF513)*0.25)+((FG513+FH513+FI513)*1))/EZ513,"")</f>
        <v>0.3</v>
      </c>
      <c r="FK513" s="39">
        <v>39.863995000000003</v>
      </c>
      <c r="FL513" s="39">
        <v>-74.811905999999993</v>
      </c>
      <c r="FM513" s="39">
        <v>39.50216957617787</v>
      </c>
      <c r="FN513" s="39">
        <v>40.225820423822135</v>
      </c>
      <c r="FO513" s="39">
        <v>-75.28329795606669</v>
      </c>
      <c r="FP513" s="39">
        <v>-74.340514043933297</v>
      </c>
      <c r="FQ513" s="39">
        <v>39.140344152355738</v>
      </c>
      <c r="FR513" s="39">
        <v>40.587645847644268</v>
      </c>
      <c r="FS513" s="39">
        <v>-75.754689912133401</v>
      </c>
      <c r="FT513" s="39">
        <v>-73.869122087866586</v>
      </c>
      <c r="FU513" s="35">
        <v>45827</v>
      </c>
      <c r="FV513" s="20" t="s">
        <v>248</v>
      </c>
      <c r="FW513" s="20" t="s">
        <v>355</v>
      </c>
      <c r="FX513" s="20">
        <v>181</v>
      </c>
      <c r="FY513" s="20">
        <v>2</v>
      </c>
      <c r="FZ513" s="20">
        <v>2</v>
      </c>
      <c r="GA513" s="20">
        <v>13</v>
      </c>
      <c r="GB513" s="20">
        <v>0</v>
      </c>
      <c r="GC513" s="20">
        <v>0</v>
      </c>
      <c r="GD513" s="20">
        <v>0</v>
      </c>
      <c r="GE513" s="20">
        <v>0</v>
      </c>
      <c r="GF513" s="20">
        <v>0</v>
      </c>
      <c r="GG513" s="20">
        <v>0</v>
      </c>
      <c r="GH513" s="20">
        <v>0</v>
      </c>
      <c r="GI513" s="20">
        <v>0</v>
      </c>
      <c r="GJ513" s="20">
        <v>0</v>
      </c>
      <c r="GK513" s="34">
        <v>0</v>
      </c>
      <c r="GL513" s="40">
        <v>45862</v>
      </c>
      <c r="GM513" s="40">
        <v>45880</v>
      </c>
      <c r="GN513" s="20" t="s">
        <v>237</v>
      </c>
      <c r="GO513" s="35">
        <v>45880</v>
      </c>
      <c r="GP513" s="20" t="s">
        <v>232</v>
      </c>
      <c r="GQ513" s="35">
        <v>45905</v>
      </c>
      <c r="HH513" s="34" t="str">
        <f>IF(GX513&lt;&gt;"",((GY513*0.125)+((GZ513+HA513+HB513+HC513+HD513)*0.25)+((HE513+HF513+HG513)*1))/GX513,"")</f>
        <v/>
      </c>
    </row>
    <row r="514" spans="1:216" ht="15" customHeight="1" x14ac:dyDescent="0.35">
      <c r="A514" s="11" t="s">
        <v>3357</v>
      </c>
      <c r="B514" s="12" t="s">
        <v>3358</v>
      </c>
      <c r="C514" s="13">
        <v>43009</v>
      </c>
      <c r="D514" s="13">
        <v>45883</v>
      </c>
      <c r="E514" s="14" t="s">
        <v>214</v>
      </c>
      <c r="F514" s="15" t="s">
        <v>3359</v>
      </c>
      <c r="G514" s="15" t="s">
        <v>3331</v>
      </c>
      <c r="H514" s="14" t="s">
        <v>1852</v>
      </c>
      <c r="I514" s="75" t="s">
        <v>3360</v>
      </c>
      <c r="J514" s="17">
        <v>45609</v>
      </c>
      <c r="K514" s="18">
        <f ca="1">IF(A514&lt;&gt;"",RANDBETWEEN(1,2000)," ")</f>
        <v>1087</v>
      </c>
      <c r="L514" s="17" cm="1">
        <f t="array" ref="L514">IF(A514&lt;&gt;"",SUMPRODUCT(($E$2:$E$1303="Active") * (FK514 &gt;= $FM$2:$FM$1303) * (FK514 &lt;= $FN$2:$FN$1303) * (FL514 &gt;= $FO$2:$FO$1303) * (FL514 &lt;= $FP$2:$FP$1303)),"")</f>
        <v>12</v>
      </c>
      <c r="M514" s="17" cm="1">
        <f t="array" ref="M514">IF(A514&lt;&gt;"",SUMPRODUCT(($E$2:$E$1303="Active") * (FK514 &gt;= $FQ$2:$FQ$1303) * (FK514 &lt;= $FR$2:$FR$1303) * (FL514 &gt;= $FS$2:$FS$1303) * (FL514 &lt;= $FT$2:$FT$1303)),"")</f>
        <v>27</v>
      </c>
      <c r="N514" s="14" t="s">
        <v>287</v>
      </c>
      <c r="O514" s="14" t="s">
        <v>219</v>
      </c>
      <c r="P514" s="19" t="s">
        <v>519</v>
      </c>
      <c r="Q514" s="14" t="s">
        <v>520</v>
      </c>
      <c r="R514" t="s">
        <v>521</v>
      </c>
      <c r="S514" s="14" t="s">
        <v>223</v>
      </c>
      <c r="T514" s="20" t="s">
        <v>224</v>
      </c>
      <c r="U514" s="21"/>
      <c r="V514" s="22"/>
      <c r="W514" s="22"/>
      <c r="X514" s="22"/>
      <c r="Y514" s="22"/>
      <c r="Z514" s="22"/>
      <c r="AA514" s="48" t="s">
        <v>394</v>
      </c>
      <c r="AB514" s="43">
        <v>46022.708333333336</v>
      </c>
      <c r="AC514" s="24">
        <v>46023</v>
      </c>
      <c r="AD514" s="25">
        <v>86</v>
      </c>
      <c r="AE514" s="25">
        <v>100</v>
      </c>
      <c r="AF514" s="26">
        <v>156</v>
      </c>
      <c r="AG514" s="20">
        <v>0</v>
      </c>
      <c r="AH514" s="22">
        <v>49</v>
      </c>
      <c r="AI514" s="26">
        <v>70</v>
      </c>
      <c r="AN514" s="27">
        <f>IF(COUNT(DV514,ES514,FJ514,GK514,HH514)&gt;0,AVERAGE(DV514,ES514,FJ514,GK514,HH514),"")</f>
        <v>5.2631578947368418E-2</v>
      </c>
      <c r="AO514" s="28">
        <f>IF((E514&lt;&gt;""),COUNTA(AP514:BW514)+COUNTIF(T514,"No"),"")</f>
        <v>0</v>
      </c>
      <c r="AP514" s="29"/>
      <c r="AQ514" s="29"/>
      <c r="AR514" s="29"/>
      <c r="AS514" s="29"/>
      <c r="AT514" s="29"/>
      <c r="AU514" s="29"/>
      <c r="AV514" s="29"/>
      <c r="AW514" s="29"/>
      <c r="AX514" s="29"/>
      <c r="AY514" s="29"/>
      <c r="AZ514" s="29"/>
      <c r="BA514" s="29"/>
      <c r="BB514" s="29"/>
      <c r="BC514" s="29"/>
      <c r="BD514" s="29"/>
      <c r="BE514" s="29"/>
      <c r="BF514" s="29"/>
      <c r="BG514" s="29"/>
      <c r="BH514" s="29"/>
      <c r="BI514" s="29"/>
      <c r="BJ514" s="29"/>
      <c r="BK514" s="29"/>
      <c r="BL514" s="29"/>
      <c r="BM514" s="29"/>
      <c r="BN514" s="29"/>
      <c r="BO514" s="29"/>
      <c r="BP514" s="29"/>
      <c r="BQ514" s="29"/>
      <c r="BR514" s="29"/>
      <c r="BS514" s="29"/>
      <c r="BT514" s="29"/>
      <c r="BU514" s="29"/>
      <c r="BV514" s="29"/>
      <c r="BW514" s="29"/>
      <c r="BX514" s="30">
        <v>44144</v>
      </c>
      <c r="BY514" s="30">
        <v>44169</v>
      </c>
      <c r="BZ514" s="14" t="s">
        <v>226</v>
      </c>
      <c r="CA514" s="30">
        <v>44173</v>
      </c>
      <c r="CB514" s="14" t="s">
        <v>227</v>
      </c>
      <c r="CC514" s="31">
        <v>43787</v>
      </c>
      <c r="CD514" s="32" t="s">
        <v>226</v>
      </c>
      <c r="CE514" s="33" t="s">
        <v>425</v>
      </c>
      <c r="CF514" s="33" t="s">
        <v>325</v>
      </c>
      <c r="CG514" s="29">
        <v>87</v>
      </c>
      <c r="CH514" s="29">
        <v>2</v>
      </c>
      <c r="CI514" s="29">
        <v>1</v>
      </c>
      <c r="CJ514" s="29">
        <v>5</v>
      </c>
      <c r="CK514" s="29">
        <v>1</v>
      </c>
      <c r="CL514" s="29">
        <v>0</v>
      </c>
      <c r="CM514" s="29">
        <v>2</v>
      </c>
      <c r="CN514" s="34">
        <f>IF(CJ514&gt;0,((CK514*0.125)+(CL514*0.25)+(CM514*1))/CJ514,"")</f>
        <v>0.42499999999999999</v>
      </c>
      <c r="CO514" s="35">
        <v>44732</v>
      </c>
      <c r="CP514" s="35">
        <v>44763</v>
      </c>
      <c r="CQ514" s="20" t="s">
        <v>237</v>
      </c>
      <c r="CR514" s="35">
        <v>44774</v>
      </c>
      <c r="CS514" s="20" t="s">
        <v>232</v>
      </c>
      <c r="CT514" s="35">
        <v>44764</v>
      </c>
      <c r="CU514" s="35">
        <v>44258</v>
      </c>
      <c r="CV514" s="11" t="s">
        <v>228</v>
      </c>
      <c r="CW514" s="11" t="s">
        <v>293</v>
      </c>
      <c r="CX514" s="11" t="s">
        <v>247</v>
      </c>
      <c r="CY514" s="20">
        <v>52</v>
      </c>
      <c r="CZ514" s="36">
        <v>2</v>
      </c>
      <c r="DA514" s="36">
        <v>2</v>
      </c>
      <c r="DB514" s="36">
        <v>10</v>
      </c>
      <c r="DC514" s="36">
        <v>0</v>
      </c>
      <c r="DD514" s="36">
        <v>0</v>
      </c>
      <c r="DE514" s="36">
        <v>0</v>
      </c>
      <c r="DF514" s="36">
        <v>0</v>
      </c>
      <c r="DG514" s="36">
        <v>4</v>
      </c>
      <c r="DH514" s="49">
        <f>IF(DB514&gt;0,((DC514*0.125)+(DD514*0.25)+(DE514*0.25)+(DF514*1)+(DG514*1))/DB514,"")</f>
        <v>0.4</v>
      </c>
      <c r="DI514" s="35">
        <v>44743</v>
      </c>
      <c r="DJ514" s="20" t="s">
        <v>228</v>
      </c>
      <c r="DK514" s="20" t="s">
        <v>235</v>
      </c>
      <c r="DL514" s="20" t="s">
        <v>234</v>
      </c>
      <c r="DM514" s="20">
        <v>118</v>
      </c>
      <c r="DN514" s="20">
        <v>4</v>
      </c>
      <c r="DO514" s="20">
        <v>4</v>
      </c>
      <c r="DP514" s="20">
        <v>19</v>
      </c>
      <c r="DQ514" s="20">
        <v>0</v>
      </c>
      <c r="DR514" s="20">
        <v>0</v>
      </c>
      <c r="DS514" s="20">
        <v>0</v>
      </c>
      <c r="DT514" s="20">
        <v>1</v>
      </c>
      <c r="DU514" s="20">
        <v>1</v>
      </c>
      <c r="DV514" s="37" cm="1">
        <f t="array" ref="DV514">IF(AND(DI514:DP514&lt;&gt;""),((DQ514*0.125)+(DR514*0.25)+(DS514*0.25)+(DT514*1)+(DU514*1))/DP514,"")</f>
        <v>0.10526315789473684</v>
      </c>
      <c r="EA514" s="35" t="s">
        <v>232</v>
      </c>
      <c r="EB514" s="38"/>
      <c r="EJ514" s="20"/>
      <c r="EK514" s="20"/>
      <c r="EL514" s="20"/>
      <c r="EM514" s="20"/>
      <c r="EN514" s="20"/>
      <c r="EO514" s="20"/>
      <c r="EP514" s="20"/>
      <c r="EQ514" s="20"/>
      <c r="ER514" s="20"/>
      <c r="ES514" s="34" t="str">
        <f>IF(EI514&lt;&gt;"",((EJ514*0.125)+((EK514+EL514+EM514+EN514+EO514)*0.25)+((EP514+EQ514+ER514)*1))/EI514,"")</f>
        <v/>
      </c>
      <c r="FG514" s="20"/>
      <c r="FJ514" s="34" t="str">
        <f>IF(EZ514&lt;&gt;"",((FA514*0.125)+((FB514+FC514+FD514+FE514+FF514)*0.25)+((FG514+FH514+FI514)*1))/EZ514,"")</f>
        <v/>
      </c>
      <c r="FK514" s="39">
        <v>40.781799999999997</v>
      </c>
      <c r="FL514" s="39">
        <v>-74.494720000000001</v>
      </c>
      <c r="FM514" s="39">
        <v>40.419974576177864</v>
      </c>
      <c r="FN514" s="39">
        <v>41.14362542382213</v>
      </c>
      <c r="FO514" s="39">
        <v>-74.972564945420743</v>
      </c>
      <c r="FP514" s="39">
        <v>-74.016875054579259</v>
      </c>
      <c r="FQ514" s="39">
        <v>40.058149152355732</v>
      </c>
      <c r="FR514" s="39">
        <v>41.505450847644262</v>
      </c>
      <c r="FS514" s="39">
        <v>-75.450409890841499</v>
      </c>
      <c r="FT514" s="39">
        <v>-73.539030109158503</v>
      </c>
      <c r="FU514" s="35">
        <v>45846</v>
      </c>
      <c r="FV514" s="20" t="s">
        <v>228</v>
      </c>
      <c r="FW514" s="20" t="s">
        <v>303</v>
      </c>
      <c r="FX514" s="20">
        <v>10</v>
      </c>
      <c r="FY514" s="20">
        <v>1</v>
      </c>
      <c r="FZ514" s="20">
        <v>1</v>
      </c>
      <c r="GA514" s="20">
        <v>5</v>
      </c>
      <c r="GB514" s="20">
        <v>0</v>
      </c>
      <c r="GC514" s="20">
        <v>0</v>
      </c>
      <c r="GD514" s="20">
        <v>0</v>
      </c>
      <c r="GE514" s="20">
        <v>0</v>
      </c>
      <c r="GF514" s="20">
        <v>0</v>
      </c>
      <c r="GG514" s="20">
        <v>0</v>
      </c>
      <c r="GH514" s="20">
        <v>0</v>
      </c>
      <c r="GI514" s="20">
        <v>0</v>
      </c>
      <c r="GJ514" s="20">
        <v>0</v>
      </c>
      <c r="GK514" s="34">
        <f>IF(GA514&lt;&gt;"",((GB514*0.125)+((GC514+GD514+GE514+GF514+GG514)*0.25)+((GH514+GI514+GJ514)*1))/GA514,"")</f>
        <v>0</v>
      </c>
      <c r="GL514" s="40">
        <v>45861</v>
      </c>
      <c r="GM514" s="40">
        <v>45875</v>
      </c>
      <c r="GN514" s="20" t="s">
        <v>237</v>
      </c>
      <c r="GO514" s="35">
        <v>45875</v>
      </c>
      <c r="GP514" s="20" t="s">
        <v>232</v>
      </c>
      <c r="GQ514" s="35">
        <v>45884</v>
      </c>
      <c r="HH514" s="34" t="str">
        <f>IF(GX514&lt;&gt;"",((GY514*0.125)+((GZ514+HA514+HB514+HC514+HD514)*0.25)+((HE514+HF514+HG514)*1))/GX514,"")</f>
        <v/>
      </c>
    </row>
    <row r="515" spans="1:216" ht="15" customHeight="1" x14ac:dyDescent="0.35">
      <c r="A515" s="11" t="s">
        <v>3361</v>
      </c>
      <c r="B515" s="12" t="s">
        <v>3362</v>
      </c>
      <c r="C515" s="13">
        <v>43009</v>
      </c>
      <c r="D515" s="13"/>
      <c r="E515" s="14" t="s">
        <v>214</v>
      </c>
      <c r="F515" s="15" t="s">
        <v>3363</v>
      </c>
      <c r="G515" s="15" t="s">
        <v>3279</v>
      </c>
      <c r="H515" s="14" t="s">
        <v>1852</v>
      </c>
      <c r="I515" s="16">
        <v>8691</v>
      </c>
      <c r="J515" s="17">
        <v>16866</v>
      </c>
      <c r="K515" s="18">
        <f ca="1">IF(A515&lt;&gt;"",RANDBETWEEN(1,2000)," ")</f>
        <v>624</v>
      </c>
      <c r="L515" s="17" cm="1">
        <f t="array" ref="L515">IF(A515&lt;&gt;"",SUMPRODUCT(($E$2:$E$1303="Active") * (FK515 &gt;= $FM$2:$FM$1303) * (FK515 &lt;= $FN$2:$FN$1303) * (FL515 &gt;= $FO$2:$FO$1303) * (FL515 &lt;= $FP$2:$FP$1303)),"")</f>
        <v>9</v>
      </c>
      <c r="M515" s="17" cm="1">
        <f t="array" ref="M515">IF(A515&lt;&gt;"",SUMPRODUCT(($E$2:$E$1303="Active") * (FK515 &gt;= $FQ$2:$FQ$1303) * (FK515 &lt;= $FR$2:$FR$1303) * (FL515 &gt;= $FS$2:$FS$1303) * (FL515 &lt;= $FT$2:$FT$1303)),"")</f>
        <v>27</v>
      </c>
      <c r="N515" s="14" t="s">
        <v>287</v>
      </c>
      <c r="O515" s="14" t="s">
        <v>219</v>
      </c>
      <c r="P515" s="15" t="s">
        <v>3364</v>
      </c>
      <c r="Q515" s="14" t="s">
        <v>3365</v>
      </c>
      <c r="R515" s="15" t="s">
        <v>3366</v>
      </c>
      <c r="S515" s="14" t="s">
        <v>224</v>
      </c>
      <c r="T515" s="20" t="s">
        <v>224</v>
      </c>
      <c r="U515" s="21"/>
      <c r="V515" s="22"/>
      <c r="W515" s="22"/>
      <c r="X515" s="22"/>
      <c r="Y515" s="22"/>
      <c r="Z515" s="22"/>
      <c r="AA515" s="48" t="s">
        <v>394</v>
      </c>
      <c r="AB515" s="43">
        <v>45966.395833333336</v>
      </c>
      <c r="AC515" s="24">
        <v>46023</v>
      </c>
      <c r="AD515" s="25">
        <v>62</v>
      </c>
      <c r="AE515" s="25">
        <v>38</v>
      </c>
      <c r="AF515" s="26">
        <v>0</v>
      </c>
      <c r="AG515" s="20">
        <v>37</v>
      </c>
      <c r="AH515" s="22">
        <v>52</v>
      </c>
      <c r="AI515" s="26">
        <v>45</v>
      </c>
      <c r="AN515" s="27">
        <f>IF(COUNT(DV515,ES515,FJ515,GK515,HH515)&gt;0,AVERAGE(DV515,ES515,FJ515,GK515,HH515),"")</f>
        <v>1.7999999999999999E-2</v>
      </c>
      <c r="AO515" s="28">
        <f>IF((E515&lt;&gt;""),COUNTA(AP515:BW515)+COUNTIF(T515,"No"),"")</f>
        <v>0</v>
      </c>
      <c r="AP515" s="29"/>
      <c r="AQ515" s="29"/>
      <c r="AR515" s="29"/>
      <c r="AS515" s="29"/>
      <c r="AT515" s="29"/>
      <c r="AU515" s="29"/>
      <c r="AV515" s="29"/>
      <c r="AW515" s="29"/>
      <c r="AX515" s="29"/>
      <c r="AY515" s="29"/>
      <c r="AZ515" s="29"/>
      <c r="BA515" s="29"/>
      <c r="BB515" s="29"/>
      <c r="BC515" s="29"/>
      <c r="BD515" s="29"/>
      <c r="BE515" s="29"/>
      <c r="BF515" s="29"/>
      <c r="BG515" s="29"/>
      <c r="BH515" s="29"/>
      <c r="BI515" s="29"/>
      <c r="BJ515" s="29"/>
      <c r="BK515" s="29"/>
      <c r="BL515" s="29"/>
      <c r="BM515" s="29"/>
      <c r="BN515" s="29"/>
      <c r="BO515" s="29"/>
      <c r="BP515" s="29"/>
      <c r="BQ515" s="29"/>
      <c r="BR515" s="29"/>
      <c r="BS515" s="29"/>
      <c r="BT515" s="29"/>
      <c r="BU515" s="29"/>
      <c r="BV515" s="29"/>
      <c r="BW515" s="29"/>
      <c r="BX515" s="30">
        <v>43817</v>
      </c>
      <c r="BY515" s="30">
        <v>43826</v>
      </c>
      <c r="BZ515" s="14" t="s">
        <v>226</v>
      </c>
      <c r="CA515" s="30">
        <v>43838</v>
      </c>
      <c r="CB515" s="14" t="s">
        <v>227</v>
      </c>
      <c r="CC515" s="31">
        <v>44053</v>
      </c>
      <c r="CD515" s="32" t="s">
        <v>228</v>
      </c>
      <c r="CE515" s="33" t="s">
        <v>256</v>
      </c>
      <c r="CF515" s="33" t="s">
        <v>257</v>
      </c>
      <c r="CG515" s="29">
        <v>46</v>
      </c>
      <c r="CH515" s="29">
        <v>3</v>
      </c>
      <c r="CI515" s="29">
        <v>3</v>
      </c>
      <c r="CJ515" s="29">
        <v>13</v>
      </c>
      <c r="CK515" s="29">
        <v>3</v>
      </c>
      <c r="CL515" s="29">
        <v>3</v>
      </c>
      <c r="CM515" s="29">
        <v>3</v>
      </c>
      <c r="CN515" s="34">
        <f>IF(CJ515&gt;0,((CK515*0.125)+(CL515*0.25)+(CM515*1))/CJ515,"")</f>
        <v>0.31730769230769229</v>
      </c>
      <c r="CO515" s="35">
        <v>44426</v>
      </c>
      <c r="CP515" s="35">
        <v>44431</v>
      </c>
      <c r="CQ515" s="20" t="s">
        <v>507</v>
      </c>
      <c r="CR515" s="35">
        <v>44440</v>
      </c>
      <c r="CS515" s="20" t="s">
        <v>232</v>
      </c>
      <c r="CT515" s="35">
        <v>44432</v>
      </c>
      <c r="CU515" s="35">
        <v>44265</v>
      </c>
      <c r="CV515" s="11" t="s">
        <v>228</v>
      </c>
      <c r="CW515" s="11" t="s">
        <v>293</v>
      </c>
      <c r="CX515" s="11" t="s">
        <v>247</v>
      </c>
      <c r="CY515" s="20">
        <v>29</v>
      </c>
      <c r="CZ515" s="36">
        <v>1</v>
      </c>
      <c r="DA515" s="36">
        <v>1</v>
      </c>
      <c r="DB515" s="36">
        <v>5</v>
      </c>
      <c r="DC515" s="36">
        <v>0</v>
      </c>
      <c r="DD515" s="36">
        <v>1</v>
      </c>
      <c r="DE515" s="36">
        <v>0</v>
      </c>
      <c r="DF515" s="36">
        <v>0</v>
      </c>
      <c r="DG515" s="36">
        <v>0</v>
      </c>
      <c r="DH515" s="37">
        <f>IF(DB515&gt;0,((DC515*0.125)+(DD515*0.25)+(DE515*0.25)+(DF515*1)+(DG515*1))/DB515,"")</f>
        <v>0.05</v>
      </c>
      <c r="DI515" s="35">
        <v>44866</v>
      </c>
      <c r="DJ515" s="20" t="s">
        <v>228</v>
      </c>
      <c r="DK515" s="20" t="s">
        <v>235</v>
      </c>
      <c r="DL515" s="20" t="s">
        <v>234</v>
      </c>
      <c r="DM515" s="20">
        <v>0</v>
      </c>
      <c r="DN515" s="20">
        <v>0</v>
      </c>
      <c r="DO515" s="20">
        <v>0</v>
      </c>
      <c r="DP515" s="20">
        <v>0</v>
      </c>
      <c r="DQ515" s="20">
        <v>0</v>
      </c>
      <c r="DR515" s="20">
        <v>0</v>
      </c>
      <c r="DS515" s="20">
        <v>0</v>
      </c>
      <c r="DT515" s="20">
        <v>0</v>
      </c>
      <c r="DU515" s="20">
        <v>0</v>
      </c>
      <c r="DV515" s="37">
        <v>0</v>
      </c>
      <c r="EA515" s="35" t="s">
        <v>232</v>
      </c>
      <c r="EB515" s="38"/>
      <c r="EC515" s="35">
        <v>45290</v>
      </c>
      <c r="ED515" s="20" t="s">
        <v>248</v>
      </c>
      <c r="EE515" s="20" t="s">
        <v>247</v>
      </c>
      <c r="EF515" s="20">
        <v>0</v>
      </c>
      <c r="EG515" s="20">
        <v>0</v>
      </c>
      <c r="EH515" s="20">
        <v>0</v>
      </c>
      <c r="EI515" s="20">
        <v>0</v>
      </c>
      <c r="EJ515" s="20">
        <v>0</v>
      </c>
      <c r="EK515" s="20">
        <v>0</v>
      </c>
      <c r="EL515" s="20">
        <v>0</v>
      </c>
      <c r="EM515" s="20">
        <v>0</v>
      </c>
      <c r="EN515" s="20">
        <v>0</v>
      </c>
      <c r="EO515" s="20">
        <v>0</v>
      </c>
      <c r="EP515" s="20">
        <v>0</v>
      </c>
      <c r="EQ515" s="20">
        <v>0</v>
      </c>
      <c r="ER515" s="20">
        <v>0</v>
      </c>
      <c r="ES515" s="34">
        <v>0</v>
      </c>
      <c r="ET515" s="35">
        <v>45616</v>
      </c>
      <c r="EU515" s="20" t="s">
        <v>248</v>
      </c>
      <c r="EV515" s="20" t="s">
        <v>234</v>
      </c>
      <c r="EW515" s="20">
        <v>33</v>
      </c>
      <c r="EX515" s="20">
        <v>2</v>
      </c>
      <c r="EY515" s="20">
        <v>2</v>
      </c>
      <c r="EZ515" s="20">
        <v>5</v>
      </c>
      <c r="FA515" s="20">
        <v>0</v>
      </c>
      <c r="FB515" s="20">
        <v>0</v>
      </c>
      <c r="FC515" s="20">
        <v>0</v>
      </c>
      <c r="FD515" s="20">
        <v>1</v>
      </c>
      <c r="FE515" s="20">
        <v>0</v>
      </c>
      <c r="FF515" s="20">
        <v>0</v>
      </c>
      <c r="FG515" s="20">
        <v>0</v>
      </c>
      <c r="FH515" s="20">
        <v>0</v>
      </c>
      <c r="FI515" s="20">
        <v>0</v>
      </c>
      <c r="FJ515" s="34">
        <f>IF(EZ515&lt;&gt;"",((FA515*0.125)+((FB515+FC515+FD515+FE515+FF515)*0.25)+((FG515+FH515+FI515)*1))/EZ515,"")</f>
        <v>0.05</v>
      </c>
      <c r="FK515" s="39">
        <v>40.214551999999998</v>
      </c>
      <c r="FL515" s="39">
        <v>-74.575996000000004</v>
      </c>
      <c r="FM515" s="39">
        <v>39.852726576177865</v>
      </c>
      <c r="FN515" s="39">
        <v>40.57637742382213</v>
      </c>
      <c r="FO515" s="39">
        <v>-75.04981767122176</v>
      </c>
      <c r="FP515" s="39">
        <v>-74.102174328778247</v>
      </c>
      <c r="FQ515" s="39">
        <v>39.490901152355733</v>
      </c>
      <c r="FR515" s="39">
        <v>40.938202847644263</v>
      </c>
      <c r="FS515" s="39">
        <v>-75.523639342443516</v>
      </c>
      <c r="FT515" s="39">
        <v>-73.628352657556491</v>
      </c>
      <c r="FU515" s="35">
        <v>45930</v>
      </c>
      <c r="FV515" s="20" t="s">
        <v>248</v>
      </c>
      <c r="FW515" s="20" t="s">
        <v>295</v>
      </c>
      <c r="FX515" s="20">
        <v>31</v>
      </c>
      <c r="FY515" s="20">
        <v>2</v>
      </c>
      <c r="FZ515" s="20">
        <v>2</v>
      </c>
      <c r="GA515" s="20">
        <v>7</v>
      </c>
      <c r="GB515" s="20">
        <v>0</v>
      </c>
      <c r="GC515" s="20">
        <v>0</v>
      </c>
      <c r="GD515" s="20">
        <v>0</v>
      </c>
      <c r="GE515" s="20">
        <v>0</v>
      </c>
      <c r="GF515" s="20">
        <v>0</v>
      </c>
      <c r="GG515" s="20">
        <v>0</v>
      </c>
      <c r="GH515" s="20">
        <v>0</v>
      </c>
      <c r="GI515" s="20">
        <v>0</v>
      </c>
      <c r="GJ515" s="20">
        <v>0</v>
      </c>
      <c r="GK515" s="34">
        <f>IF(GA515&lt;&gt;"",((GB515*0.125)+((GC515+GD515+GE515+GF515+GG515)*0.25)+((GH515+GI515+GJ515)*1))/GA515,"")</f>
        <v>0</v>
      </c>
      <c r="GL515" s="40">
        <v>45862</v>
      </c>
      <c r="GM515" s="40">
        <v>45876</v>
      </c>
      <c r="GN515" s="20" t="s">
        <v>237</v>
      </c>
      <c r="GO515" s="35">
        <v>45876</v>
      </c>
      <c r="GP515" s="20" t="s">
        <v>232</v>
      </c>
      <c r="GQ515" s="35">
        <v>45884</v>
      </c>
      <c r="GR515" s="35">
        <v>46056</v>
      </c>
      <c r="GS515" s="20" t="s">
        <v>248</v>
      </c>
      <c r="GT515" s="20" t="s">
        <v>247</v>
      </c>
      <c r="GU515" s="20">
        <v>477</v>
      </c>
      <c r="GV515" s="20">
        <v>5</v>
      </c>
      <c r="GW515" s="20">
        <v>5</v>
      </c>
      <c r="GX515" s="20">
        <v>25</v>
      </c>
      <c r="GY515" s="20">
        <v>0</v>
      </c>
      <c r="GZ515" s="20">
        <v>0</v>
      </c>
      <c r="HA515" s="20">
        <v>0</v>
      </c>
      <c r="HB515" s="20">
        <v>0</v>
      </c>
      <c r="HC515" s="20">
        <v>0</v>
      </c>
      <c r="HD515" s="20">
        <v>0</v>
      </c>
      <c r="HE515" s="20">
        <v>0</v>
      </c>
      <c r="HF515" s="20">
        <v>0</v>
      </c>
      <c r="HG515" s="20">
        <f>1</f>
        <v>1</v>
      </c>
      <c r="HH515" s="41">
        <f>IF(GX515&lt;&gt;"",((GY515*0.125)+((GZ515+HA515+HB515+HC515+HD515)*0.25)+((HE515+HF515+HG515)*1))/GX515,"")</f>
        <v>0.04</v>
      </c>
    </row>
    <row r="516" spans="1:216" ht="15" customHeight="1" x14ac:dyDescent="0.35">
      <c r="A516" s="14" t="s">
        <v>3367</v>
      </c>
      <c r="B516" s="12" t="s">
        <v>3368</v>
      </c>
      <c r="C516" s="13">
        <v>43009</v>
      </c>
      <c r="D516" s="13">
        <v>45758</v>
      </c>
      <c r="E516" s="14" t="s">
        <v>214</v>
      </c>
      <c r="F516" s="15" t="s">
        <v>3369</v>
      </c>
      <c r="G516" s="15" t="s">
        <v>3370</v>
      </c>
      <c r="H516" s="14" t="s">
        <v>3371</v>
      </c>
      <c r="I516" s="16">
        <v>87106</v>
      </c>
      <c r="J516" s="17">
        <v>26987</v>
      </c>
      <c r="K516" s="18">
        <f ca="1">IF(A516&lt;&gt;"",RANDBETWEEN(1,2000)," ")</f>
        <v>166</v>
      </c>
      <c r="L516" s="17" cm="1">
        <f t="array" ref="L516">IF(A516&lt;&gt;"",SUMPRODUCT(($E$2:$E$1303="Active") * (FK516 &gt;= $FM$2:$FM$1303) * (FK516 &lt;= $FN$2:$FN$1303) * (FL516 &gt;= $FO$2:$FO$1303) * (FL516 &lt;= $FP$2:$FP$1303)),"")</f>
        <v>2</v>
      </c>
      <c r="M516" s="17" cm="1">
        <f t="array" ref="M516">IF(A516&lt;&gt;"",SUMPRODUCT(($E$2:$E$1303="Active") * (FK516 &gt;= $FQ$2:$FQ$1303) * (FK516 &lt;= $FR$2:$FR$1303) * (FL516 &gt;= $FS$2:$FS$1303) * (FL516 &lt;= $FT$2:$FT$1303)),"")</f>
        <v>3</v>
      </c>
      <c r="N516" s="14" t="s">
        <v>287</v>
      </c>
      <c r="O516" s="14" t="s">
        <v>219</v>
      </c>
      <c r="P516" s="15" t="s">
        <v>3372</v>
      </c>
      <c r="Q516" s="14" t="s">
        <v>3373</v>
      </c>
      <c r="R516" s="15" t="s">
        <v>3374</v>
      </c>
      <c r="S516" s="14" t="s">
        <v>224</v>
      </c>
      <c r="T516" s="20" t="s">
        <v>224</v>
      </c>
      <c r="U516" s="21" t="s">
        <v>224</v>
      </c>
      <c r="V516" s="22" t="s">
        <v>224</v>
      </c>
      <c r="W516" s="22" t="s">
        <v>223</v>
      </c>
      <c r="X516" s="22" t="s">
        <v>224</v>
      </c>
      <c r="Y516" s="22" t="s">
        <v>224</v>
      </c>
      <c r="Z516" s="22"/>
      <c r="AA516" s="48" t="s">
        <v>347</v>
      </c>
      <c r="AB516" s="43">
        <v>46022.541666666664</v>
      </c>
      <c r="AC516" s="24">
        <v>46023</v>
      </c>
      <c r="AD516" s="25">
        <v>393</v>
      </c>
      <c r="AE516" s="25">
        <v>336</v>
      </c>
      <c r="AF516" s="26">
        <v>501</v>
      </c>
      <c r="AG516" s="20">
        <v>545</v>
      </c>
      <c r="AH516" s="22">
        <v>422</v>
      </c>
      <c r="AI516" s="26">
        <v>550</v>
      </c>
      <c r="AN516" s="27">
        <f>IF(COUNT(DV516,ES516,FJ516,GK516,HH516)&gt;0,AVERAGE(DV516,ES516,FJ516,GK516,HH516),"")</f>
        <v>0.24838095238095237</v>
      </c>
      <c r="AO516" s="28">
        <f>IF((E516&lt;&gt;""),COUNTA(AP516:BW516)+COUNTIF(T516,"No"),"")</f>
        <v>0</v>
      </c>
      <c r="AP516" s="29"/>
      <c r="AQ516" s="29"/>
      <c r="AR516" s="29"/>
      <c r="AS516" s="29"/>
      <c r="AT516" s="29"/>
      <c r="AU516" s="29"/>
      <c r="AV516" s="29"/>
      <c r="AW516" s="29"/>
      <c r="AX516" s="29"/>
      <c r="AY516" s="29"/>
      <c r="AZ516" s="29"/>
      <c r="BA516" s="29"/>
      <c r="BB516" s="29"/>
      <c r="BC516" s="29"/>
      <c r="BD516" s="29"/>
      <c r="BE516" s="29"/>
      <c r="BF516" s="29"/>
      <c r="BG516" s="29"/>
      <c r="BH516" s="29"/>
      <c r="BI516" s="29"/>
      <c r="BJ516" s="29"/>
      <c r="BK516" s="29"/>
      <c r="BL516" s="29"/>
      <c r="BM516" s="29"/>
      <c r="BN516" s="29"/>
      <c r="BO516" s="29"/>
      <c r="BP516" s="29"/>
      <c r="BQ516" s="29"/>
      <c r="BR516" s="29"/>
      <c r="BS516" s="29"/>
      <c r="BT516" s="29"/>
      <c r="BU516" s="29"/>
      <c r="BV516" s="29"/>
      <c r="BW516" s="29"/>
      <c r="BX516" s="30">
        <v>43639</v>
      </c>
      <c r="BY516" s="30"/>
      <c r="BZ516" s="14"/>
      <c r="CA516" s="30"/>
      <c r="CB516" s="14" t="s">
        <v>232</v>
      </c>
      <c r="CC516" s="31">
        <v>43819</v>
      </c>
      <c r="CD516" s="32" t="s">
        <v>228</v>
      </c>
      <c r="CE516" s="33" t="s">
        <v>291</v>
      </c>
      <c r="CF516" s="33" t="s">
        <v>292</v>
      </c>
      <c r="CG516" s="29">
        <v>250</v>
      </c>
      <c r="CH516" s="29">
        <v>3</v>
      </c>
      <c r="CI516" s="29">
        <v>3</v>
      </c>
      <c r="CJ516" s="29">
        <v>17</v>
      </c>
      <c r="CK516" s="29">
        <v>2</v>
      </c>
      <c r="CL516" s="29">
        <v>1</v>
      </c>
      <c r="CM516" s="29">
        <v>3</v>
      </c>
      <c r="CN516" s="34">
        <f>IF(CJ516&gt;0,((CK516*0.125)+(CL516*0.25)+(CM516*1))/CJ516,"")</f>
        <v>0.20588235294117646</v>
      </c>
      <c r="CO516" s="35">
        <v>44652</v>
      </c>
      <c r="CP516" s="35">
        <v>44669</v>
      </c>
      <c r="CQ516" s="20" t="s">
        <v>237</v>
      </c>
      <c r="CR516" s="35">
        <v>44669</v>
      </c>
      <c r="CS516" s="20" t="s">
        <v>232</v>
      </c>
      <c r="CT516" s="35">
        <v>44673</v>
      </c>
      <c r="CU516" s="35">
        <v>44446</v>
      </c>
      <c r="CV516" s="11" t="s">
        <v>228</v>
      </c>
      <c r="CW516" s="20" t="s">
        <v>233</v>
      </c>
      <c r="CX516" s="11" t="s">
        <v>234</v>
      </c>
      <c r="CY516" s="20">
        <v>169</v>
      </c>
      <c r="CZ516" s="36">
        <v>2</v>
      </c>
      <c r="DA516" s="36">
        <v>2</v>
      </c>
      <c r="DB516" s="36">
        <v>10</v>
      </c>
      <c r="DC516" s="36">
        <v>0</v>
      </c>
      <c r="DD516" s="36">
        <v>1</v>
      </c>
      <c r="DE516" s="36">
        <v>0</v>
      </c>
      <c r="DF516" s="36">
        <v>0</v>
      </c>
      <c r="DG516" s="36">
        <v>1</v>
      </c>
      <c r="DH516" s="37">
        <f>IF(DB516&gt;0,((DC516*0.125)+(DD516*0.25)+(DE516*0.25)+(DF516*1)+(DG516*1))/DB516,"")</f>
        <v>0.125</v>
      </c>
      <c r="DI516" s="35">
        <v>44805</v>
      </c>
      <c r="DJ516" s="20" t="s">
        <v>228</v>
      </c>
      <c r="DK516" s="20" t="s">
        <v>235</v>
      </c>
      <c r="DL516" s="20" t="s">
        <v>234</v>
      </c>
      <c r="DM516" s="20">
        <v>214</v>
      </c>
      <c r="DN516" s="20">
        <v>3</v>
      </c>
      <c r="DO516" s="20">
        <v>3</v>
      </c>
      <c r="DP516" s="20">
        <v>15</v>
      </c>
      <c r="DQ516" s="20">
        <v>0</v>
      </c>
      <c r="DR516" s="20">
        <v>0</v>
      </c>
      <c r="DS516" s="20">
        <v>1</v>
      </c>
      <c r="DT516" s="20">
        <v>1</v>
      </c>
      <c r="DU516" s="20">
        <v>1</v>
      </c>
      <c r="DV516" s="37" cm="1">
        <f t="array" ref="DV516">IF(AND(DI516:DP516&lt;&gt;""),((DQ516*0.125)+(DR516*0.25)+(DS516*0.25)+(DT516*1)+(DU516*1))/DP516,"")</f>
        <v>0.15</v>
      </c>
      <c r="DW516" s="21">
        <v>45356</v>
      </c>
      <c r="DX516" s="35">
        <v>45366</v>
      </c>
      <c r="DY516" s="20" t="s">
        <v>237</v>
      </c>
      <c r="DZ516" s="35">
        <v>45366</v>
      </c>
      <c r="EA516" s="35" t="s">
        <v>232</v>
      </c>
      <c r="EB516" s="40">
        <v>45380</v>
      </c>
      <c r="EC516" s="35">
        <v>45244</v>
      </c>
      <c r="ED516" s="20" t="s">
        <v>248</v>
      </c>
      <c r="EE516" s="20" t="s">
        <v>247</v>
      </c>
      <c r="EF516" s="20">
        <v>259</v>
      </c>
      <c r="EG516" s="20">
        <v>5</v>
      </c>
      <c r="EH516" s="20">
        <v>5</v>
      </c>
      <c r="EI516" s="20">
        <v>25</v>
      </c>
      <c r="EJ516" s="20">
        <v>0</v>
      </c>
      <c r="EK516" s="20">
        <v>0</v>
      </c>
      <c r="EL516" s="20">
        <v>0</v>
      </c>
      <c r="EM516" s="20">
        <v>0</v>
      </c>
      <c r="EN516" s="20">
        <v>0</v>
      </c>
      <c r="EO516" s="20">
        <v>0</v>
      </c>
      <c r="EP516" s="20">
        <v>0</v>
      </c>
      <c r="EQ516" s="20">
        <v>0</v>
      </c>
      <c r="ER516" s="20">
        <v>2</v>
      </c>
      <c r="ES516" s="34">
        <f>IF(EI516&lt;&gt;"",((EJ516*0.125)+((EK516+EL516+EM516+EN516+EO516)*0.25)+((EP516+EQ516+ER516)*1))/EI516,"")</f>
        <v>0.08</v>
      </c>
      <c r="ET516" s="35">
        <v>45441</v>
      </c>
      <c r="EU516" s="20" t="s">
        <v>248</v>
      </c>
      <c r="EV516" s="20" t="s">
        <v>247</v>
      </c>
      <c r="EW516" s="20">
        <v>264</v>
      </c>
      <c r="EX516" s="20">
        <v>4</v>
      </c>
      <c r="EY516" s="20">
        <v>4</v>
      </c>
      <c r="EZ516" s="28">
        <v>21</v>
      </c>
      <c r="FA516" s="20">
        <v>0</v>
      </c>
      <c r="FB516" s="20">
        <v>0</v>
      </c>
      <c r="FC516" s="20">
        <v>0</v>
      </c>
      <c r="FD516" s="20">
        <v>0</v>
      </c>
      <c r="FE516" s="20">
        <v>0</v>
      </c>
      <c r="FF516" s="20">
        <v>0</v>
      </c>
      <c r="FG516" s="20">
        <v>0</v>
      </c>
      <c r="FH516" s="20">
        <v>1</v>
      </c>
      <c r="FI516" s="20">
        <v>1</v>
      </c>
      <c r="FJ516" s="34">
        <f>IF(EZ516&lt;&gt;"",((FA516*0.125)+((FB516+FC516+FD516+FE516+FF516)*0.25)+((FG516+FH516+FI516)*1))/EZ516,"")</f>
        <v>9.5238095238095233E-2</v>
      </c>
      <c r="FK516" s="39">
        <v>35.062201999999999</v>
      </c>
      <c r="FL516" s="39">
        <v>-106.619756</v>
      </c>
      <c r="FM516" s="39">
        <v>34.700376576177867</v>
      </c>
      <c r="FN516" s="39">
        <v>35.424027423822132</v>
      </c>
      <c r="FO516" s="39">
        <v>-107.06179956993518</v>
      </c>
      <c r="FP516" s="39">
        <v>-106.17771243006482</v>
      </c>
      <c r="FQ516" s="39">
        <v>34.338551152355734</v>
      </c>
      <c r="FR516" s="39">
        <v>35.785852847644264</v>
      </c>
      <c r="FS516" s="39">
        <v>-107.50384313987037</v>
      </c>
      <c r="FT516" s="39">
        <v>-105.73566886012962</v>
      </c>
      <c r="FU516" s="35">
        <v>45884</v>
      </c>
      <c r="FV516" s="20" t="s">
        <v>248</v>
      </c>
      <c r="FW516" s="20" t="s">
        <v>355</v>
      </c>
      <c r="FX516" s="20">
        <v>221</v>
      </c>
      <c r="FY516" s="20">
        <v>4</v>
      </c>
      <c r="FZ516" s="20">
        <v>4</v>
      </c>
      <c r="GA516" s="20">
        <v>15</v>
      </c>
      <c r="GB516" s="20">
        <v>0</v>
      </c>
      <c r="GC516" s="20">
        <v>0</v>
      </c>
      <c r="GD516" s="20">
        <v>0</v>
      </c>
      <c r="GE516" s="20">
        <v>1</v>
      </c>
      <c r="GF516" s="20">
        <v>0</v>
      </c>
      <c r="GG516" s="20">
        <v>0</v>
      </c>
      <c r="GH516" s="20">
        <v>0</v>
      </c>
      <c r="GI516" s="20">
        <v>0</v>
      </c>
      <c r="GJ516" s="20">
        <v>1</v>
      </c>
      <c r="GK516" s="34">
        <f>IF(GA516&lt;&gt;"",((GB516*0.125)+((GC516+GD516+GE516+GF516+GG516)*0.25)+((GH516+GI516+GJ516)*1))/GA516,"")</f>
        <v>8.3333333333333329E-2</v>
      </c>
      <c r="GL516" s="40">
        <v>45740</v>
      </c>
      <c r="GM516" s="40">
        <v>45750</v>
      </c>
      <c r="GN516" s="11" t="s">
        <v>237</v>
      </c>
      <c r="GO516" s="40">
        <v>45750</v>
      </c>
      <c r="GP516" s="20" t="s">
        <v>232</v>
      </c>
      <c r="GQ516" s="35">
        <v>45772</v>
      </c>
      <c r="GR516" s="35">
        <v>46051</v>
      </c>
      <c r="GS516" s="20" t="s">
        <v>248</v>
      </c>
      <c r="GT516" s="20" t="s">
        <v>247</v>
      </c>
      <c r="GU516" s="20">
        <v>84</v>
      </c>
      <c r="GV516" s="20">
        <v>2</v>
      </c>
      <c r="GW516" s="20">
        <v>2</v>
      </c>
      <c r="GX516" s="20">
        <v>6</v>
      </c>
      <c r="GY516" s="20">
        <v>0</v>
      </c>
      <c r="GZ516" s="20">
        <v>0</v>
      </c>
      <c r="HA516" s="20">
        <v>0</v>
      </c>
      <c r="HB516" s="20">
        <v>0</v>
      </c>
      <c r="HC516" s="20">
        <v>0</v>
      </c>
      <c r="HD516" s="20">
        <v>0</v>
      </c>
      <c r="HE516" s="20">
        <v>0</v>
      </c>
      <c r="HF516" s="20">
        <f>1+1</f>
        <v>2</v>
      </c>
      <c r="HG516" s="20">
        <f>1+1+1</f>
        <v>3</v>
      </c>
      <c r="HH516" s="46">
        <f>IF(GX516&lt;&gt;"",((GY516*0.125)+((GZ516+HA516+HB516+HC516+HD516)*0.25)+((HE516+HF516+HG516)*1))/GX516,"")</f>
        <v>0.83333333333333337</v>
      </c>
    </row>
    <row r="517" spans="1:216" ht="15" customHeight="1" x14ac:dyDescent="0.35">
      <c r="A517" s="11" t="s">
        <v>3375</v>
      </c>
      <c r="B517" s="12" t="s">
        <v>3376</v>
      </c>
      <c r="C517" s="13">
        <v>43009</v>
      </c>
      <c r="D517" s="13">
        <v>45376</v>
      </c>
      <c r="E517" s="14" t="s">
        <v>214</v>
      </c>
      <c r="F517" s="15" t="s">
        <v>3377</v>
      </c>
      <c r="G517" s="15" t="s">
        <v>3378</v>
      </c>
      <c r="H517" s="14" t="s">
        <v>3371</v>
      </c>
      <c r="I517" s="16">
        <v>88008</v>
      </c>
      <c r="J517" s="17">
        <v>10239</v>
      </c>
      <c r="K517" s="18">
        <f ca="1">IF(A517&lt;&gt;"",RANDBETWEEN(1,2000)," ")</f>
        <v>1632</v>
      </c>
      <c r="L517" s="17" cm="1">
        <f t="array" ref="L517">IF(A517&lt;&gt;"",SUMPRODUCT(($E$2:$E$1303="Active") * (FK517 &gt;= $FM$2:$FM$1303) * (FK517 &lt;= $FN$2:$FN$1303) * (FL517 &gt;= $FO$2:$FO$1303) * (FL517 &lt;= $FP$2:$FP$1303)),"")</f>
        <v>2</v>
      </c>
      <c r="M517" s="17" cm="1">
        <f t="array" ref="M517">IF(A517&lt;&gt;"",SUMPRODUCT(($E$2:$E$1303="Active") * (FK517 &gt;= $FQ$2:$FQ$1303) * (FK517 &lt;= $FR$2:$FR$1303) * (FL517 &gt;= $FS$2:$FS$1303) * (FL517 &lt;= $FT$2:$FT$1303)),"")</f>
        <v>3</v>
      </c>
      <c r="N517" s="14" t="s">
        <v>287</v>
      </c>
      <c r="O517" s="14" t="s">
        <v>219</v>
      </c>
      <c r="P517" s="15" t="s">
        <v>3379</v>
      </c>
      <c r="Q517" s="14" t="s">
        <v>3380</v>
      </c>
      <c r="R517" s="15" t="s">
        <v>3381</v>
      </c>
      <c r="S517" s="14" t="s">
        <v>224</v>
      </c>
      <c r="T517" s="20" t="s">
        <v>224</v>
      </c>
      <c r="U517" s="21"/>
      <c r="V517" s="22" t="s">
        <v>224</v>
      </c>
      <c r="W517" s="22" t="s">
        <v>223</v>
      </c>
      <c r="X517" s="22"/>
      <c r="Y517" s="22" t="s">
        <v>224</v>
      </c>
      <c r="Z517" s="22"/>
      <c r="AA517" s="48" t="s">
        <v>347</v>
      </c>
      <c r="AB517" s="43">
        <v>46007.375</v>
      </c>
      <c r="AC517" s="24">
        <v>46023</v>
      </c>
      <c r="AD517" s="25">
        <v>95</v>
      </c>
      <c r="AE517" s="25">
        <v>146</v>
      </c>
      <c r="AF517" s="26">
        <v>140</v>
      </c>
      <c r="AG517" s="20">
        <v>45</v>
      </c>
      <c r="AH517" s="22">
        <v>36</v>
      </c>
      <c r="AI517" s="26">
        <v>32</v>
      </c>
      <c r="AN517" s="27">
        <f>IF(COUNT(DV517,ES517,FJ517,GK517,HH517)&gt;0,AVERAGE(DV517,ES517,FJ517,GK517,HH517),"")</f>
        <v>8.5714285714285715E-2</v>
      </c>
      <c r="AO517" s="28">
        <f>IF((E517&lt;&gt;""),COUNTA(AP517:BW517)+COUNTIF(T517,"No"),"")</f>
        <v>0</v>
      </c>
      <c r="AP517" s="29"/>
      <c r="AQ517" s="29"/>
      <c r="AR517" s="29"/>
      <c r="AS517" s="29"/>
      <c r="AT517" s="29"/>
      <c r="AU517" s="29"/>
      <c r="AV517" s="29"/>
      <c r="AW517" s="29"/>
      <c r="AX517" s="29"/>
      <c r="AY517" s="29"/>
      <c r="AZ517" s="29"/>
      <c r="BA517" s="29"/>
      <c r="BB517" s="29"/>
      <c r="BC517" s="29"/>
      <c r="BD517" s="29"/>
      <c r="BE517" s="29"/>
      <c r="BF517" s="29"/>
      <c r="BG517" s="29"/>
      <c r="BH517" s="29"/>
      <c r="BI517" s="29"/>
      <c r="BJ517" s="29"/>
      <c r="BK517" s="29"/>
      <c r="BL517" s="29"/>
      <c r="BM517" s="29"/>
      <c r="BN517" s="29"/>
      <c r="BO517" s="29"/>
      <c r="BP517" s="29"/>
      <c r="BQ517" s="29"/>
      <c r="BR517" s="29"/>
      <c r="BS517" s="29"/>
      <c r="BT517" s="29"/>
      <c r="BU517" s="29"/>
      <c r="BV517" s="29"/>
      <c r="BW517" s="29"/>
      <c r="BX517" s="30"/>
      <c r="BY517" s="30"/>
      <c r="BZ517" s="14"/>
      <c r="CA517" s="30"/>
      <c r="CB517" s="14" t="s">
        <v>232</v>
      </c>
      <c r="CC517" s="31">
        <v>43910</v>
      </c>
      <c r="CD517" s="32" t="s">
        <v>364</v>
      </c>
      <c r="CE517" s="33" t="s">
        <v>282</v>
      </c>
      <c r="CF517" s="33" t="s">
        <v>247</v>
      </c>
      <c r="CG517" s="29">
        <v>103</v>
      </c>
      <c r="CH517" s="29">
        <v>3</v>
      </c>
      <c r="CI517" s="29">
        <v>3</v>
      </c>
      <c r="CJ517" s="29">
        <v>15</v>
      </c>
      <c r="CK517" s="29">
        <v>1</v>
      </c>
      <c r="CL517" s="29">
        <v>3</v>
      </c>
      <c r="CM517" s="29">
        <v>0</v>
      </c>
      <c r="CN517" s="34">
        <f>IF(CJ517&gt;0,((CK517*0.125)+(CL517*0.25)+(CM517*1))/CJ517,"")</f>
        <v>5.8333333333333334E-2</v>
      </c>
      <c r="CO517" s="35">
        <v>44362</v>
      </c>
      <c r="CP517" s="35">
        <v>44368</v>
      </c>
      <c r="CQ517" s="20" t="s">
        <v>507</v>
      </c>
      <c r="CR517" s="35">
        <v>44372</v>
      </c>
      <c r="CS517" s="20" t="s">
        <v>232</v>
      </c>
      <c r="CT517" s="35">
        <v>44370</v>
      </c>
      <c r="CU517" s="35">
        <v>44491</v>
      </c>
      <c r="CV517" s="11" t="s">
        <v>228</v>
      </c>
      <c r="CW517" s="20" t="s">
        <v>233</v>
      </c>
      <c r="CX517" s="11" t="s">
        <v>234</v>
      </c>
      <c r="CY517" s="20">
        <v>62</v>
      </c>
      <c r="CZ517" s="36">
        <v>2</v>
      </c>
      <c r="DA517" s="36">
        <v>2</v>
      </c>
      <c r="DB517" s="36">
        <v>10</v>
      </c>
      <c r="DC517" s="36">
        <v>0</v>
      </c>
      <c r="DD517" s="36">
        <v>1</v>
      </c>
      <c r="DE517" s="36">
        <v>1</v>
      </c>
      <c r="DF517" s="36">
        <v>0</v>
      </c>
      <c r="DG517" s="36">
        <v>0</v>
      </c>
      <c r="DH517" s="37">
        <f>IF(DB517&gt;0,((DC517*0.125)+(DD517*0.25)+(DE517*0.25)+(DF517*1)+(DG517*1))/DB517,"")</f>
        <v>0.05</v>
      </c>
      <c r="DI517" s="35">
        <v>44866</v>
      </c>
      <c r="DJ517" s="20" t="s">
        <v>228</v>
      </c>
      <c r="DK517" s="20" t="s">
        <v>235</v>
      </c>
      <c r="DL517" s="20" t="s">
        <v>234</v>
      </c>
      <c r="DM517" s="20">
        <v>58</v>
      </c>
      <c r="DN517" s="20">
        <v>1</v>
      </c>
      <c r="DO517" s="20">
        <v>1</v>
      </c>
      <c r="DP517" s="20">
        <v>5</v>
      </c>
      <c r="DQ517" s="20">
        <v>0</v>
      </c>
      <c r="DR517" s="20">
        <v>0</v>
      </c>
      <c r="DS517" s="20">
        <v>0</v>
      </c>
      <c r="DT517" s="20">
        <v>0</v>
      </c>
      <c r="DU517" s="20">
        <v>0</v>
      </c>
      <c r="DV517" s="37" cm="1">
        <f t="array" ref="DV517">IF(AND(DI517:DP517&lt;&gt;""),((DQ517*0.125)+(DR517*0.25)+(DS517*0.25)+(DT517*1)+(DU517*1))/DP517,"")</f>
        <v>0</v>
      </c>
      <c r="DW517" s="35">
        <v>45356</v>
      </c>
      <c r="DX517" s="35">
        <v>45365</v>
      </c>
      <c r="DY517" s="20" t="s">
        <v>492</v>
      </c>
      <c r="DZ517" s="35">
        <v>45369</v>
      </c>
      <c r="EA517" s="35" t="s">
        <v>232</v>
      </c>
      <c r="EB517" s="40">
        <v>45380</v>
      </c>
      <c r="EC517" s="35">
        <v>45265</v>
      </c>
      <c r="ED517" s="20" t="s">
        <v>228</v>
      </c>
      <c r="EE517" s="20" t="s">
        <v>247</v>
      </c>
      <c r="EF517" s="20">
        <v>82</v>
      </c>
      <c r="EG517" s="20">
        <v>2</v>
      </c>
      <c r="EH517" s="20">
        <v>2</v>
      </c>
      <c r="EI517" s="20">
        <v>7</v>
      </c>
      <c r="EJ517" s="20">
        <v>0</v>
      </c>
      <c r="EK517" s="20">
        <v>0</v>
      </c>
      <c r="EL517" s="20">
        <v>0</v>
      </c>
      <c r="EM517" s="20">
        <v>0</v>
      </c>
      <c r="EN517" s="20">
        <v>0</v>
      </c>
      <c r="EO517" s="20">
        <v>0</v>
      </c>
      <c r="EP517" s="20">
        <v>0</v>
      </c>
      <c r="EQ517" s="20">
        <v>0</v>
      </c>
      <c r="ER517" s="20">
        <v>1</v>
      </c>
      <c r="ES517" s="34">
        <f>IF(EI517&lt;&gt;"",((EJ517*0.125)+((EK517+EL517+EM517+EN517+EO517)*0.25)+((EP517+EQ517+ER517)*1))/EI517,"")</f>
        <v>0.14285714285714285</v>
      </c>
      <c r="ET517" s="35">
        <v>45412</v>
      </c>
      <c r="EU517" s="20" t="s">
        <v>248</v>
      </c>
      <c r="EV517" s="20" t="s">
        <v>247</v>
      </c>
      <c r="EW517" s="20">
        <v>27</v>
      </c>
      <c r="EX517" s="20">
        <v>1</v>
      </c>
      <c r="EY517" s="20">
        <v>1</v>
      </c>
      <c r="EZ517" s="28">
        <v>5</v>
      </c>
      <c r="FA517" s="20">
        <v>0</v>
      </c>
      <c r="FB517" s="20">
        <v>0</v>
      </c>
      <c r="FC517" s="20">
        <v>0</v>
      </c>
      <c r="FD517" s="20">
        <v>0</v>
      </c>
      <c r="FE517" s="20">
        <v>0</v>
      </c>
      <c r="FF517" s="20">
        <v>0</v>
      </c>
      <c r="FG517" s="20">
        <v>1</v>
      </c>
      <c r="FH517" s="20">
        <v>0</v>
      </c>
      <c r="FI517" s="20">
        <v>0</v>
      </c>
      <c r="FJ517" s="34">
        <f>IF(EZ517&lt;&gt;"",((FA517*0.125)+((FB517+FC517+FD517+FE517+FF517)*0.25)+((FG517+FH517+FI517)*1))/EZ517,"")</f>
        <v>0.2</v>
      </c>
      <c r="FK517" s="39">
        <v>31.849544000000002</v>
      </c>
      <c r="FL517" s="39">
        <v>-106.63874800000001</v>
      </c>
      <c r="FM517" s="39">
        <v>31.487718576177869</v>
      </c>
      <c r="FN517" s="39">
        <v>32.211369423822134</v>
      </c>
      <c r="FO517" s="39">
        <v>-107.06470724813367</v>
      </c>
      <c r="FP517" s="39">
        <v>-106.21278875186634</v>
      </c>
      <c r="FQ517" s="39">
        <v>31.125893152355737</v>
      </c>
      <c r="FR517" s="39">
        <v>32.573194847644267</v>
      </c>
      <c r="FS517" s="39">
        <v>-107.49066649626734</v>
      </c>
      <c r="FT517" s="39">
        <v>-105.78682950373268</v>
      </c>
      <c r="FU517" s="35">
        <v>45946</v>
      </c>
      <c r="FV517" s="20" t="s">
        <v>248</v>
      </c>
      <c r="FW517" s="20" t="s">
        <v>295</v>
      </c>
      <c r="FX517" s="20">
        <v>20</v>
      </c>
      <c r="FY517" s="20">
        <v>2</v>
      </c>
      <c r="FZ517" s="20">
        <v>2</v>
      </c>
      <c r="GA517" s="20">
        <v>7</v>
      </c>
      <c r="GB517" s="20">
        <v>0</v>
      </c>
      <c r="GC517" s="20">
        <v>0</v>
      </c>
      <c r="GD517" s="20">
        <v>0</v>
      </c>
      <c r="GE517" s="20">
        <v>0</v>
      </c>
      <c r="GF517" s="20">
        <v>0</v>
      </c>
      <c r="GG517" s="20">
        <v>0</v>
      </c>
      <c r="GH517" s="20">
        <v>0</v>
      </c>
      <c r="GI517" s="20">
        <v>0</v>
      </c>
      <c r="GJ517" s="20">
        <v>0</v>
      </c>
      <c r="GK517" s="34">
        <f>IF(GA517&lt;&gt;"",((GB517*0.125)+((GC517+GD517+GE517+GF517+GG517)*0.25)+((GH517+GI517+GJ517)*1))/GA517,"")</f>
        <v>0</v>
      </c>
      <c r="GL517" s="40">
        <v>45740</v>
      </c>
      <c r="GM517" s="40">
        <v>45762</v>
      </c>
      <c r="GN517" s="20" t="s">
        <v>237</v>
      </c>
      <c r="GO517" s="35">
        <v>45762</v>
      </c>
      <c r="GP517" s="20" t="s">
        <v>232</v>
      </c>
      <c r="GQ517" s="35">
        <v>45772</v>
      </c>
      <c r="HH517" s="34" t="str">
        <f>IF(GX517&lt;&gt;"",((GY517*0.125)+((GZ517+HA517+HB517+HC517+HD517)*0.25)+((HE517+HF517+HG517)*1))/GX517,"")</f>
        <v/>
      </c>
    </row>
    <row r="518" spans="1:216" ht="15" customHeight="1" x14ac:dyDescent="0.35">
      <c r="A518" s="11" t="s">
        <v>3382</v>
      </c>
      <c r="B518" s="12" t="s">
        <v>3383</v>
      </c>
      <c r="C518" s="13">
        <v>43009</v>
      </c>
      <c r="D518" s="13">
        <v>45512</v>
      </c>
      <c r="E518" s="14" t="s">
        <v>214</v>
      </c>
      <c r="F518" s="15" t="s">
        <v>3384</v>
      </c>
      <c r="G518" s="15" t="s">
        <v>3385</v>
      </c>
      <c r="H518" s="14" t="s">
        <v>3371</v>
      </c>
      <c r="I518" s="16">
        <v>88203</v>
      </c>
      <c r="J518" s="17">
        <v>30162</v>
      </c>
      <c r="K518" s="18">
        <f ca="1">IF(A518&lt;&gt;"",RANDBETWEEN(1,2000)," ")</f>
        <v>716</v>
      </c>
      <c r="L518" s="17" cm="1">
        <f t="array" ref="L518">IF(A518&lt;&gt;"",SUMPRODUCT(($E$2:$E$1303="Active") * (FK518 &gt;= $FM$2:$FM$1303) * (FK518 &lt;= $FN$2:$FN$1303) * (FL518 &gt;= $FO$2:$FO$1303) * (FL518 &lt;= $FP$2:$FP$1303)),"")</f>
        <v>2</v>
      </c>
      <c r="M518" s="17" cm="1">
        <f t="array" ref="M518">IF(A518&lt;&gt;"",SUMPRODUCT(($E$2:$E$1303="Active") * (FK518 &gt;= $FQ$2:$FQ$1303) * (FK518 &lt;= $FR$2:$FR$1303) * (FL518 &gt;= $FS$2:$FS$1303) * (FL518 &lt;= $FT$2:$FT$1303)),"")</f>
        <v>2</v>
      </c>
      <c r="N518" s="14" t="s">
        <v>218</v>
      </c>
      <c r="O518" s="14" t="s">
        <v>219</v>
      </c>
      <c r="P518" s="15" t="s">
        <v>3386</v>
      </c>
      <c r="Q518" s="14" t="s">
        <v>3387</v>
      </c>
      <c r="R518" s="15" t="s">
        <v>3388</v>
      </c>
      <c r="S518" s="14" t="s">
        <v>223</v>
      </c>
      <c r="T518" s="20" t="s">
        <v>224</v>
      </c>
      <c r="U518" s="21" t="s">
        <v>224</v>
      </c>
      <c r="V518" s="22" t="s">
        <v>224</v>
      </c>
      <c r="W518" s="22" t="s">
        <v>224</v>
      </c>
      <c r="X518" s="22"/>
      <c r="Y518" s="22" t="s">
        <v>223</v>
      </c>
      <c r="Z518" s="22"/>
      <c r="AB518" s="43">
        <v>45953.375</v>
      </c>
      <c r="AC518" s="63">
        <v>45931</v>
      </c>
      <c r="AD518" s="25">
        <v>6</v>
      </c>
      <c r="AE518" s="25">
        <v>8</v>
      </c>
      <c r="AF518" s="26">
        <v>4</v>
      </c>
      <c r="AG518" s="20">
        <v>6</v>
      </c>
      <c r="AH518" s="22">
        <v>6</v>
      </c>
      <c r="AI518" s="26">
        <v>10</v>
      </c>
      <c r="AN518" s="27">
        <f>IF(COUNT(DV518,ES518,FJ518,GK518,HH518)&gt;0,AVERAGE(DV518,ES518,FJ518,GK518,HH518),"")</f>
        <v>8.3333333333333329E-2</v>
      </c>
      <c r="AO518" s="28">
        <f>IF((E518&lt;&gt;""),COUNTA(AP518:BW518)+COUNTIF(T518,"No"),"")</f>
        <v>0</v>
      </c>
      <c r="AP518" s="29"/>
      <c r="AQ518" s="29"/>
      <c r="AR518" s="29"/>
      <c r="AS518" s="29"/>
      <c r="AT518" s="29"/>
      <c r="AU518" s="29"/>
      <c r="AV518" s="29"/>
      <c r="AW518" s="29"/>
      <c r="AX518" s="29"/>
      <c r="AY518" s="29"/>
      <c r="AZ518" s="29"/>
      <c r="BA518" s="29"/>
      <c r="BB518" s="29"/>
      <c r="BC518" s="29"/>
      <c r="BD518" s="29"/>
      <c r="BE518" s="29"/>
      <c r="BF518" s="29"/>
      <c r="BG518" s="29"/>
      <c r="BH518" s="29"/>
      <c r="BI518" s="29"/>
      <c r="BJ518" s="29"/>
      <c r="BK518" s="29"/>
      <c r="BL518" s="29"/>
      <c r="BM518" s="29"/>
      <c r="BN518" s="29"/>
      <c r="BO518" s="29"/>
      <c r="BP518" s="29"/>
      <c r="BQ518" s="29"/>
      <c r="BR518" s="29"/>
      <c r="BS518" s="29"/>
      <c r="BT518" s="29"/>
      <c r="BU518" s="29"/>
      <c r="BV518" s="29"/>
      <c r="BW518" s="29"/>
      <c r="BX518" s="30"/>
      <c r="BY518" s="30"/>
      <c r="BZ518" s="14"/>
      <c r="CA518" s="30"/>
      <c r="CB518" s="14" t="s">
        <v>232</v>
      </c>
      <c r="CC518" s="31">
        <v>44053</v>
      </c>
      <c r="CD518" s="32" t="s">
        <v>228</v>
      </c>
      <c r="CE518" s="33" t="s">
        <v>256</v>
      </c>
      <c r="CF518" s="33" t="s">
        <v>257</v>
      </c>
      <c r="CG518" s="29">
        <v>14</v>
      </c>
      <c r="CH518" s="29">
        <v>2</v>
      </c>
      <c r="CI518" s="29">
        <v>2</v>
      </c>
      <c r="CJ518" s="29">
        <v>6</v>
      </c>
      <c r="CK518" s="29">
        <v>0</v>
      </c>
      <c r="CL518" s="29">
        <v>0</v>
      </c>
      <c r="CM518" s="29">
        <v>0</v>
      </c>
      <c r="CN518" s="34">
        <f>IF(CJ518&gt;0,((CK518*0.125)+(CL518*0.25)+(CM518*1))/CJ518,"")</f>
        <v>0</v>
      </c>
      <c r="CO518" s="35">
        <v>44362</v>
      </c>
      <c r="CP518" s="35">
        <v>44368</v>
      </c>
      <c r="CQ518" s="20" t="s">
        <v>507</v>
      </c>
      <c r="CR518" s="35">
        <v>44372</v>
      </c>
      <c r="CS518" s="20" t="s">
        <v>232</v>
      </c>
      <c r="CT518" s="35">
        <v>44370</v>
      </c>
      <c r="CU518" s="35">
        <v>44480</v>
      </c>
      <c r="CV518" s="11" t="s">
        <v>228</v>
      </c>
      <c r="CW518" s="20" t="s">
        <v>233</v>
      </c>
      <c r="CX518" s="11" t="s">
        <v>234</v>
      </c>
      <c r="CY518" s="20">
        <v>4</v>
      </c>
      <c r="CZ518" s="36">
        <v>1</v>
      </c>
      <c r="DA518" s="36">
        <v>1</v>
      </c>
      <c r="DB518" s="36">
        <v>4</v>
      </c>
      <c r="DC518" s="36">
        <v>0</v>
      </c>
      <c r="DD518" s="36">
        <v>0</v>
      </c>
      <c r="DE518" s="36">
        <v>0</v>
      </c>
      <c r="DF518" s="36">
        <v>0</v>
      </c>
      <c r="DG518" s="36">
        <v>0</v>
      </c>
      <c r="DH518" s="37">
        <f>IF(DB518&gt;0,((DC518*0.125)+(DD518*0.25)+(DE518*0.25)+(DF518*1)+(DG518*1))/DB518,"")</f>
        <v>0</v>
      </c>
      <c r="DI518" s="35">
        <v>44896</v>
      </c>
      <c r="DJ518" s="20" t="s">
        <v>228</v>
      </c>
      <c r="DK518" s="20" t="s">
        <v>235</v>
      </c>
      <c r="DL518" s="20" t="s">
        <v>234</v>
      </c>
      <c r="DM518" s="20">
        <v>1</v>
      </c>
      <c r="DN518" s="20">
        <v>1</v>
      </c>
      <c r="DO518" s="20">
        <v>1</v>
      </c>
      <c r="DP518" s="20">
        <v>1</v>
      </c>
      <c r="DQ518" s="20">
        <v>0</v>
      </c>
      <c r="DR518" s="20">
        <v>0</v>
      </c>
      <c r="DS518" s="20">
        <v>0</v>
      </c>
      <c r="DT518" s="20">
        <v>0</v>
      </c>
      <c r="DU518" s="20">
        <v>0</v>
      </c>
      <c r="DV518" s="37" cm="1">
        <f t="array" ref="DV518">IF(AND(DI518:DP518&lt;&gt;""),((DQ518*0.125)+(DR518*0.25)+(DS518*0.25)+(DT518*1)+(DU518*1))/DP518,"")</f>
        <v>0</v>
      </c>
      <c r="DW518" s="35">
        <v>45356</v>
      </c>
      <c r="DX518" s="35">
        <v>45365</v>
      </c>
      <c r="DY518" s="20" t="s">
        <v>492</v>
      </c>
      <c r="DZ518" s="35">
        <v>45369</v>
      </c>
      <c r="EA518" s="35" t="s">
        <v>232</v>
      </c>
      <c r="EB518" s="40">
        <v>45380</v>
      </c>
      <c r="EC518" s="35">
        <v>45271</v>
      </c>
      <c r="ED518" s="20" t="s">
        <v>228</v>
      </c>
      <c r="EE518" s="20" t="s">
        <v>247</v>
      </c>
      <c r="EF518" s="20">
        <v>3</v>
      </c>
      <c r="EG518" s="20">
        <v>1</v>
      </c>
      <c r="EH518" s="20">
        <v>1</v>
      </c>
      <c r="EI518" s="20">
        <v>3</v>
      </c>
      <c r="EJ518" s="20">
        <v>0</v>
      </c>
      <c r="EK518" s="20">
        <v>0</v>
      </c>
      <c r="EL518" s="20">
        <v>0</v>
      </c>
      <c r="EM518" s="20">
        <v>0</v>
      </c>
      <c r="EN518" s="20">
        <v>0</v>
      </c>
      <c r="EO518" s="20">
        <v>0</v>
      </c>
      <c r="EP518" s="20">
        <v>1</v>
      </c>
      <c r="EQ518" s="20">
        <v>0</v>
      </c>
      <c r="ER518" s="20">
        <v>0</v>
      </c>
      <c r="ES518" s="46">
        <f>IF(EI518&lt;&gt;"",((EJ518*0.125)+((EK518+EL518+EM518+EN518+EO518)*0.25)+((EP518+EQ518+ER518)*1))/EI518,"")</f>
        <v>0.33333333333333331</v>
      </c>
      <c r="ET518" s="35">
        <v>45355</v>
      </c>
      <c r="EU518" s="20" t="s">
        <v>248</v>
      </c>
      <c r="EV518" s="20" t="s">
        <v>247</v>
      </c>
      <c r="EW518" s="20">
        <v>1</v>
      </c>
      <c r="EX518" s="20">
        <v>1</v>
      </c>
      <c r="EY518" s="20">
        <v>1</v>
      </c>
      <c r="EZ518" s="28">
        <v>1</v>
      </c>
      <c r="FA518" s="20">
        <v>0</v>
      </c>
      <c r="FB518" s="20">
        <v>0</v>
      </c>
      <c r="FC518" s="20">
        <v>0</v>
      </c>
      <c r="FD518" s="20">
        <v>0</v>
      </c>
      <c r="FE518" s="20">
        <v>0</v>
      </c>
      <c r="FF518" s="20">
        <v>0</v>
      </c>
      <c r="FG518" s="20">
        <v>0</v>
      </c>
      <c r="FH518" s="20">
        <v>0</v>
      </c>
      <c r="FI518" s="20">
        <v>0</v>
      </c>
      <c r="FJ518" s="34">
        <f>IF(EZ518&lt;&gt;"",((FA518*0.125)+((FB518+FC518+FD518+FE518+FF518)*0.25)+((FG518+FH518+FI518)*1))/EZ518,"")</f>
        <v>0</v>
      </c>
      <c r="FK518" s="39">
        <v>33.262521999999997</v>
      </c>
      <c r="FL518" s="39">
        <v>-104.539816</v>
      </c>
      <c r="FM518" s="39">
        <v>32.900696576177864</v>
      </c>
      <c r="FN518" s="39">
        <v>33.62434742382213</v>
      </c>
      <c r="FO518" s="39">
        <v>-104.97253544957259</v>
      </c>
      <c r="FP518" s="39">
        <v>-104.10709655042741</v>
      </c>
      <c r="FQ518" s="39">
        <v>32.538871152355732</v>
      </c>
      <c r="FR518" s="39">
        <v>33.986172847644262</v>
      </c>
      <c r="FS518" s="39">
        <v>-105.40525489914518</v>
      </c>
      <c r="FT518" s="39">
        <v>-103.67437710085483</v>
      </c>
      <c r="FU518" s="35">
        <v>45973</v>
      </c>
      <c r="FV518" s="20" t="s">
        <v>248</v>
      </c>
      <c r="FW518" s="20" t="s">
        <v>234</v>
      </c>
      <c r="FX518" s="20">
        <v>5</v>
      </c>
      <c r="FY518" s="20">
        <v>1</v>
      </c>
      <c r="FZ518" s="20">
        <v>1</v>
      </c>
      <c r="GA518" s="20">
        <v>5</v>
      </c>
      <c r="GB518" s="20">
        <v>0</v>
      </c>
      <c r="GC518" s="20">
        <v>0</v>
      </c>
      <c r="GD518" s="20">
        <v>0</v>
      </c>
      <c r="GE518" s="20">
        <v>0</v>
      </c>
      <c r="GF518" s="20">
        <v>0</v>
      </c>
      <c r="GG518" s="20">
        <v>0</v>
      </c>
      <c r="GH518" s="20">
        <v>0</v>
      </c>
      <c r="GI518" s="20">
        <v>0</v>
      </c>
      <c r="GJ518" s="20">
        <v>0</v>
      </c>
      <c r="GK518" s="34">
        <f>IF(GA518&lt;&gt;"",((GB518*0.125)+((GC518+GD518+GE518+GF518+GG518)*0.25)+((GH518+GI518+GJ518)*1))/GA518,"")</f>
        <v>0</v>
      </c>
      <c r="GP518" s="20" t="s">
        <v>232</v>
      </c>
      <c r="HH518" s="34" t="str">
        <f>IF(GX518&lt;&gt;"",((GY518*0.125)+((GZ518+HA518+HB518+HC518+HD518)*0.25)+((HE518+HF518+HG518)*1))/GX518,"")</f>
        <v/>
      </c>
    </row>
    <row r="519" spans="1:216" ht="15" customHeight="1" x14ac:dyDescent="0.35">
      <c r="A519" s="11" t="s">
        <v>3389</v>
      </c>
      <c r="B519" s="12" t="s">
        <v>3390</v>
      </c>
      <c r="C519" s="13">
        <v>43829</v>
      </c>
      <c r="D519" s="13"/>
      <c r="E519" s="14" t="s">
        <v>214</v>
      </c>
      <c r="F519" s="15" t="s">
        <v>3391</v>
      </c>
      <c r="G519" s="15" t="s">
        <v>3392</v>
      </c>
      <c r="H519" s="14" t="s">
        <v>3371</v>
      </c>
      <c r="I519" s="16">
        <v>87401</v>
      </c>
      <c r="J519" s="17">
        <v>44724</v>
      </c>
      <c r="K519" s="18">
        <f ca="1">IF(A519&lt;&gt;"",RANDBETWEEN(1,2000)," ")</f>
        <v>14</v>
      </c>
      <c r="L519" s="17" cm="1">
        <f t="array" ref="L519">IF(A519&lt;&gt;"",SUMPRODUCT(($E$2:$E$1303="Active") * (FK519 &gt;= $FM$2:$FM$1303) * (FK519 &lt;= $FN$2:$FN$1303) * (FL519 &gt;= $FO$2:$FO$1303) * (FL519 &lt;= $FP$2:$FP$1303)),"")</f>
        <v>1</v>
      </c>
      <c r="M519" s="17" cm="1">
        <f t="array" ref="M519">IF(A519&lt;&gt;"",SUMPRODUCT(($E$2:$E$1303="Active") * (FK519 &gt;= $FQ$2:$FQ$1303) * (FK519 &lt;= $FR$2:$FR$1303) * (FL519 &gt;= $FS$2:$FS$1303) * (FL519 &lt;= $FT$2:$FT$1303)),"")</f>
        <v>1</v>
      </c>
      <c r="N519" s="14" t="s">
        <v>218</v>
      </c>
      <c r="O519" s="14" t="s">
        <v>316</v>
      </c>
      <c r="P519" s="15" t="s">
        <v>964</v>
      </c>
      <c r="Q519" s="14" t="s">
        <v>965</v>
      </c>
      <c r="R519" s="15" t="s">
        <v>966</v>
      </c>
      <c r="S519" s="14" t="s">
        <v>223</v>
      </c>
      <c r="T519" s="20" t="s">
        <v>224</v>
      </c>
      <c r="U519" s="21"/>
      <c r="V519" s="22"/>
      <c r="W519" s="22"/>
      <c r="X519" s="22"/>
      <c r="Y519" s="22"/>
      <c r="Z519" s="22"/>
      <c r="AA519" s="48">
        <v>2024</v>
      </c>
      <c r="AB519" s="43">
        <v>46018.541666666664</v>
      </c>
      <c r="AC519" s="63">
        <v>45931</v>
      </c>
      <c r="AD519" s="25">
        <v>34</v>
      </c>
      <c r="AE519" s="25">
        <v>36</v>
      </c>
      <c r="AF519" s="26">
        <v>58</v>
      </c>
      <c r="AG519" s="20">
        <v>29</v>
      </c>
      <c r="AH519" s="22">
        <v>44</v>
      </c>
      <c r="AI519" s="26">
        <v>58</v>
      </c>
      <c r="AN519" s="27">
        <f>IF(COUNT(DV519,ES519,FJ519,GK519,HH519)&gt;0,AVERAGE(DV519,ES519,FJ519,GK519,HH519),"")</f>
        <v>8.9285714285714281E-3</v>
      </c>
      <c r="AO519" s="28">
        <f>IF((E519&lt;&gt;""),COUNTA(AP519:BW519)+COUNTIF(T519,"No"),"")</f>
        <v>0</v>
      </c>
      <c r="AP519" s="29"/>
      <c r="AQ519" s="29"/>
      <c r="AR519" s="29"/>
      <c r="AS519" s="29"/>
      <c r="AT519" s="29"/>
      <c r="AU519" s="29"/>
      <c r="AV519" s="29"/>
      <c r="AW519" s="29"/>
      <c r="AX519" s="29"/>
      <c r="AY519" s="29"/>
      <c r="AZ519" s="29"/>
      <c r="BA519" s="29"/>
      <c r="BB519" s="29"/>
      <c r="BC519" s="29"/>
      <c r="BD519" s="29"/>
      <c r="BE519" s="29"/>
      <c r="BF519" s="29"/>
      <c r="BG519" s="29"/>
      <c r="BH519" s="29"/>
      <c r="BI519" s="29"/>
      <c r="BJ519" s="29"/>
      <c r="BK519" s="29"/>
      <c r="BL519" s="29"/>
      <c r="BM519" s="29"/>
      <c r="BN519" s="29"/>
      <c r="BO519" s="29"/>
      <c r="BP519" s="29"/>
      <c r="BQ519" s="29"/>
      <c r="BR519" s="29"/>
      <c r="BS519" s="29"/>
      <c r="BT519" s="29"/>
      <c r="BU519" s="29"/>
      <c r="BV519" s="29"/>
      <c r="BW519" s="29"/>
      <c r="BX519" s="30">
        <v>44065</v>
      </c>
      <c r="BY519" s="30">
        <v>44140</v>
      </c>
      <c r="BZ519" s="14" t="s">
        <v>248</v>
      </c>
      <c r="CA519" s="30">
        <v>44140</v>
      </c>
      <c r="CB519" s="14" t="s">
        <v>316</v>
      </c>
      <c r="CC519" s="31">
        <v>44174</v>
      </c>
      <c r="CD519" s="32" t="s">
        <v>228</v>
      </c>
      <c r="CE519" s="33" t="s">
        <v>320</v>
      </c>
      <c r="CF519" s="33" t="s">
        <v>321</v>
      </c>
      <c r="CG519" s="29">
        <v>100</v>
      </c>
      <c r="CH519" s="29">
        <v>1</v>
      </c>
      <c r="CI519" s="29">
        <v>1</v>
      </c>
      <c r="CJ519" s="29">
        <v>10</v>
      </c>
      <c r="CK519" s="29">
        <v>0</v>
      </c>
      <c r="CL519" s="29">
        <v>0</v>
      </c>
      <c r="CM519" s="29">
        <v>2</v>
      </c>
      <c r="CN519" s="34">
        <f>IF(CJ519&gt;0,((CK519*0.125)+(CL519*0.25)+(CM519*1))/CJ519,"")</f>
        <v>0.2</v>
      </c>
      <c r="CO519" s="35">
        <v>44239</v>
      </c>
      <c r="CP519" s="35">
        <v>44239</v>
      </c>
      <c r="CQ519" s="20" t="s">
        <v>322</v>
      </c>
      <c r="CR519" s="47">
        <v>44242</v>
      </c>
      <c r="CS519" s="20" t="s">
        <v>316</v>
      </c>
      <c r="CT519" s="35" t="s">
        <v>323</v>
      </c>
      <c r="CU519" s="35">
        <v>44505</v>
      </c>
      <c r="CV519" s="20" t="s">
        <v>248</v>
      </c>
      <c r="CW519" s="20" t="s">
        <v>324</v>
      </c>
      <c r="CX519" s="11" t="s">
        <v>325</v>
      </c>
      <c r="CY519" s="20">
        <v>19</v>
      </c>
      <c r="CZ519" s="36">
        <v>1</v>
      </c>
      <c r="DA519" s="36">
        <v>1</v>
      </c>
      <c r="DB519" s="36">
        <v>5</v>
      </c>
      <c r="DC519" s="36">
        <v>0</v>
      </c>
      <c r="DD519" s="36">
        <v>0</v>
      </c>
      <c r="DE519" s="36">
        <v>0</v>
      </c>
      <c r="DF519" s="36">
        <v>0</v>
      </c>
      <c r="DG519" s="36">
        <v>1</v>
      </c>
      <c r="DH519" s="37">
        <f>IF(DB519&lt;&gt;"",((DC519*0.125)+(DD519*0.25)+(DE519*0.25)+(DF519*1)+(DG519*1))/DB519,"")</f>
        <v>0.2</v>
      </c>
      <c r="DI519" s="35">
        <v>44803</v>
      </c>
      <c r="DJ519" s="20" t="s">
        <v>248</v>
      </c>
      <c r="DK519" s="20" t="s">
        <v>235</v>
      </c>
      <c r="DL519" s="20" t="s">
        <v>234</v>
      </c>
      <c r="DM519" s="20">
        <v>30</v>
      </c>
      <c r="DN519" s="20">
        <v>1</v>
      </c>
      <c r="DO519" s="20">
        <v>1</v>
      </c>
      <c r="DP519" s="20">
        <v>5</v>
      </c>
      <c r="DQ519" s="20">
        <v>0</v>
      </c>
      <c r="DR519" s="20">
        <v>0</v>
      </c>
      <c r="DS519" s="20">
        <v>0</v>
      </c>
      <c r="DT519" s="20">
        <v>0</v>
      </c>
      <c r="DU519" s="20">
        <v>0</v>
      </c>
      <c r="DV519" s="37" cm="1">
        <f t="array" ref="DV519">IF(AND(DI519:DP519&lt;&gt;""),((DQ519*0.125)+(DR519*0.25)+(DS519*0.25)+(DT519*1)+(DU519*1))/DP519,"")</f>
        <v>0</v>
      </c>
      <c r="DW519" s="35">
        <v>44959</v>
      </c>
      <c r="DX519" s="35">
        <v>44966</v>
      </c>
      <c r="DY519" s="20" t="s">
        <v>322</v>
      </c>
      <c r="DZ519" s="35">
        <v>44973</v>
      </c>
      <c r="EA519" s="35" t="s">
        <v>316</v>
      </c>
      <c r="EB519" s="38" t="s">
        <v>323</v>
      </c>
      <c r="EC519" s="35">
        <v>45140</v>
      </c>
      <c r="ED519" s="20" t="s">
        <v>248</v>
      </c>
      <c r="EE519" s="20" t="s">
        <v>247</v>
      </c>
      <c r="EF519" s="20">
        <v>25</v>
      </c>
      <c r="EG519" s="20">
        <v>1</v>
      </c>
      <c r="EH519" s="20">
        <v>1</v>
      </c>
      <c r="EI519" s="20">
        <v>5</v>
      </c>
      <c r="EJ519" s="20">
        <v>0</v>
      </c>
      <c r="EK519" s="20">
        <v>0</v>
      </c>
      <c r="EL519" s="20">
        <v>0</v>
      </c>
      <c r="EM519" s="20">
        <v>0</v>
      </c>
      <c r="EN519" s="20">
        <v>0</v>
      </c>
      <c r="EO519" s="20">
        <v>0</v>
      </c>
      <c r="EP519" s="20">
        <v>0</v>
      </c>
      <c r="EQ519" s="20">
        <v>0</v>
      </c>
      <c r="ER519" s="20">
        <v>0</v>
      </c>
      <c r="ES519" s="34">
        <f>IF(EI519&lt;&gt;"",((EJ519*0.125)+((EK519+EL519+EM519+EN519+EO519)*0.25)+((EP519+EQ519+ER519)*1))/EI519,"")</f>
        <v>0</v>
      </c>
      <c r="ET519" s="35">
        <v>45572</v>
      </c>
      <c r="EU519" s="20" t="s">
        <v>248</v>
      </c>
      <c r="EV519" s="20" t="s">
        <v>234</v>
      </c>
      <c r="EW519" s="20">
        <v>21</v>
      </c>
      <c r="EX519" s="20">
        <v>1</v>
      </c>
      <c r="EY519" s="20">
        <v>1</v>
      </c>
      <c r="EZ519" s="20">
        <v>5</v>
      </c>
      <c r="FA519" s="20">
        <v>0</v>
      </c>
      <c r="FB519" s="20">
        <v>0</v>
      </c>
      <c r="FC519" s="20">
        <v>0</v>
      </c>
      <c r="FD519" s="20">
        <v>0</v>
      </c>
      <c r="FE519" s="20">
        <v>0</v>
      </c>
      <c r="FF519" s="20">
        <v>0</v>
      </c>
      <c r="FG519" s="20">
        <v>0</v>
      </c>
      <c r="FH519" s="20">
        <v>0</v>
      </c>
      <c r="FI519" s="20">
        <v>0</v>
      </c>
      <c r="FJ519" s="34">
        <f>IF(EZ519&lt;&gt;"",((FA519*0.125)+((FB519+FC519+FD519+FE519+FF519)*0.25)+((FG519+FH519+FI519)*1))/EZ519,"")</f>
        <v>0</v>
      </c>
      <c r="FK519" s="39">
        <v>36.464714000000001</v>
      </c>
      <c r="FL519" s="39">
        <v>-108.139779</v>
      </c>
      <c r="FM519" s="39">
        <v>36.102888576177868</v>
      </c>
      <c r="FN519" s="39">
        <v>36.826539423822133</v>
      </c>
      <c r="FO519" s="39">
        <v>-108.58968581513705</v>
      </c>
      <c r="FP519" s="39">
        <v>-107.68987218486296</v>
      </c>
      <c r="FQ519" s="39">
        <v>35.741063152355736</v>
      </c>
      <c r="FR519" s="39">
        <v>37.188364847644266</v>
      </c>
      <c r="FS519" s="39">
        <v>-109.03959263027409</v>
      </c>
      <c r="FT519" s="39">
        <v>-107.23996536972592</v>
      </c>
      <c r="FU519" s="35">
        <v>45936</v>
      </c>
      <c r="FV519" s="20" t="s">
        <v>248</v>
      </c>
      <c r="FW519" s="20" t="s">
        <v>295</v>
      </c>
      <c r="FX519" s="20">
        <v>29</v>
      </c>
      <c r="FY519" s="20">
        <v>2</v>
      </c>
      <c r="FZ519" s="20">
        <v>2</v>
      </c>
      <c r="GA519" s="20">
        <v>7</v>
      </c>
      <c r="GB519" s="20">
        <v>0</v>
      </c>
      <c r="GC519" s="20">
        <v>0</v>
      </c>
      <c r="GD519" s="20">
        <v>0</v>
      </c>
      <c r="GE519" s="20">
        <v>0</v>
      </c>
      <c r="GF519" s="20">
        <v>0</v>
      </c>
      <c r="GG519" s="20">
        <v>1</v>
      </c>
      <c r="GH519" s="20">
        <v>0</v>
      </c>
      <c r="GI519" s="20">
        <v>0</v>
      </c>
      <c r="GJ519" s="20">
        <v>0</v>
      </c>
      <c r="GK519" s="34">
        <f>IF(GA519&lt;&gt;"",((GB519*0.125)+((GC519+GD519+GE519+GF519+GG519)*0.25)+((GH519+GI519+GJ519)*1))/GA519,"")</f>
        <v>3.5714285714285712E-2</v>
      </c>
      <c r="GL519" s="40">
        <v>46094</v>
      </c>
      <c r="GM519" s="40">
        <v>46102</v>
      </c>
      <c r="GN519" s="56" t="s">
        <v>372</v>
      </c>
      <c r="GO519" s="35">
        <v>46107</v>
      </c>
      <c r="GP519" s="20" t="s">
        <v>316</v>
      </c>
      <c r="GQ519" s="35" t="s">
        <v>323</v>
      </c>
      <c r="HH519" s="34" t="str">
        <f>IF(GX519&lt;&gt;"",((GY519*0.125)+((GZ519+HA519+HB519+HC519+HD519)*0.25)+((HE519+HF519+HG519)*1))/GX519,"")</f>
        <v/>
      </c>
    </row>
    <row r="520" spans="1:216" ht="15" customHeight="1" x14ac:dyDescent="0.35">
      <c r="A520" s="11" t="s">
        <v>3393</v>
      </c>
      <c r="B520" s="12" t="s">
        <v>3394</v>
      </c>
      <c r="C520" s="13">
        <v>43829</v>
      </c>
      <c r="D520" s="13"/>
      <c r="E520" s="14" t="s">
        <v>214</v>
      </c>
      <c r="F520" s="15" t="s">
        <v>3395</v>
      </c>
      <c r="G520" s="15" t="s">
        <v>3396</v>
      </c>
      <c r="H520" s="14" t="s">
        <v>3371</v>
      </c>
      <c r="I520" s="16">
        <v>87507</v>
      </c>
      <c r="J520" s="17">
        <v>51338</v>
      </c>
      <c r="K520" s="18">
        <f ca="1">IF(A520&lt;&gt;"",RANDBETWEEN(1,2000)," ")</f>
        <v>105</v>
      </c>
      <c r="L520" s="17" cm="1">
        <f t="array" ref="L520">IF(A520&lt;&gt;"",SUMPRODUCT(($E$2:$E$1303="Active") * (FK520 &gt;= $FM$2:$FM$1303) * (FK520 &lt;= $FN$2:$FN$1303) * (FL520 &gt;= $FO$2:$FO$1303) * (FL520 &lt;= $FP$2:$FP$1303)),"")</f>
        <v>1</v>
      </c>
      <c r="M520" s="17" cm="1">
        <f t="array" ref="M520">IF(A520&lt;&gt;"",SUMPRODUCT(($E$2:$E$1303="Active") * (FK520 &gt;= $FQ$2:$FQ$1303) * (FK520 &lt;= $FR$2:$FR$1303) * (FL520 &gt;= $FS$2:$FS$1303) * (FL520 &lt;= $FT$2:$FT$1303)),"")</f>
        <v>3</v>
      </c>
      <c r="N520" s="14" t="s">
        <v>218</v>
      </c>
      <c r="O520" s="14" t="s">
        <v>316</v>
      </c>
      <c r="P520" s="15" t="s">
        <v>964</v>
      </c>
      <c r="Q520" s="14" t="s">
        <v>965</v>
      </c>
      <c r="R520" s="15" t="s">
        <v>966</v>
      </c>
      <c r="S520" s="14" t="s">
        <v>223</v>
      </c>
      <c r="T520" s="20" t="s">
        <v>224</v>
      </c>
      <c r="U520" s="21"/>
      <c r="V520" s="22"/>
      <c r="W520" s="22"/>
      <c r="X520" s="22"/>
      <c r="Y520" s="22"/>
      <c r="Z520" s="22"/>
      <c r="AA520" s="48">
        <v>2024</v>
      </c>
      <c r="AB520" s="43">
        <v>46009.5625</v>
      </c>
      <c r="AC520" s="63">
        <v>45931</v>
      </c>
      <c r="AD520" s="25">
        <v>50</v>
      </c>
      <c r="AE520" s="25">
        <v>68</v>
      </c>
      <c r="AF520" s="26">
        <v>42</v>
      </c>
      <c r="AG520" s="20">
        <v>62</v>
      </c>
      <c r="AH520" s="22">
        <v>75</v>
      </c>
      <c r="AI520" s="26">
        <v>79</v>
      </c>
      <c r="AN520" s="27">
        <f>IF(COUNT(DV520,ES520,FJ520,GK520,HH520)&gt;0,AVERAGE(DV520,ES520,FJ520,GK520,HH520),"")</f>
        <v>0.32708333333333334</v>
      </c>
      <c r="AO520" s="28">
        <f>IF((E520&lt;&gt;""),COUNTA(AP520:BW520)+COUNTIF(T520,"No"),"")</f>
        <v>0</v>
      </c>
      <c r="AP520" s="29"/>
      <c r="AQ520" s="29"/>
      <c r="AR520" s="29"/>
      <c r="AS520" s="29"/>
      <c r="AT520" s="29"/>
      <c r="AU520" s="29"/>
      <c r="AV520" s="29"/>
      <c r="AW520" s="29"/>
      <c r="AX520" s="29"/>
      <c r="AY520" s="29"/>
      <c r="AZ520" s="29"/>
      <c r="BA520" s="29"/>
      <c r="BB520" s="29"/>
      <c r="BC520" s="29"/>
      <c r="BD520" s="29"/>
      <c r="BE520" s="29"/>
      <c r="BF520" s="29"/>
      <c r="BG520" s="29"/>
      <c r="BH520" s="29"/>
      <c r="BI520" s="29"/>
      <c r="BJ520" s="29"/>
      <c r="BK520" s="29"/>
      <c r="BL520" s="29"/>
      <c r="BM520" s="29"/>
      <c r="BN520" s="29"/>
      <c r="BO520" s="29"/>
      <c r="BP520" s="29"/>
      <c r="BQ520" s="29"/>
      <c r="BR520" s="29"/>
      <c r="BS520" s="29"/>
      <c r="BT520" s="29"/>
      <c r="BU520" s="29"/>
      <c r="BV520" s="29"/>
      <c r="BW520" s="29"/>
      <c r="BX520" s="30">
        <v>44076</v>
      </c>
      <c r="BY520" s="30">
        <v>44134</v>
      </c>
      <c r="BZ520" s="14" t="s">
        <v>248</v>
      </c>
      <c r="CA520" s="30">
        <v>44134</v>
      </c>
      <c r="CB520" s="14" t="s">
        <v>316</v>
      </c>
      <c r="CC520" s="31">
        <v>44174</v>
      </c>
      <c r="CD520" s="32" t="s">
        <v>228</v>
      </c>
      <c r="CE520" s="33" t="s">
        <v>320</v>
      </c>
      <c r="CF520" s="33" t="s">
        <v>321</v>
      </c>
      <c r="CG520" s="29">
        <v>100</v>
      </c>
      <c r="CH520" s="29">
        <v>1</v>
      </c>
      <c r="CI520" s="29">
        <v>1</v>
      </c>
      <c r="CJ520" s="29">
        <v>10</v>
      </c>
      <c r="CK520" s="29">
        <v>0</v>
      </c>
      <c r="CL520" s="29">
        <v>0</v>
      </c>
      <c r="CM520" s="29">
        <v>2</v>
      </c>
      <c r="CN520" s="34">
        <f>IF(CJ520&gt;0,((CK520*0.125)+(CL520*0.25)+(CM520*1))/CJ520,"")</f>
        <v>0.2</v>
      </c>
      <c r="CO520" s="35">
        <v>44238</v>
      </c>
      <c r="CP520" s="35">
        <v>44238</v>
      </c>
      <c r="CQ520" s="20" t="s">
        <v>322</v>
      </c>
      <c r="CR520" s="47">
        <v>44239</v>
      </c>
      <c r="CS520" s="20" t="s">
        <v>316</v>
      </c>
      <c r="CT520" s="35" t="s">
        <v>323</v>
      </c>
      <c r="CU520" s="35">
        <v>44508</v>
      </c>
      <c r="CV520" s="20" t="s">
        <v>248</v>
      </c>
      <c r="CW520" s="20" t="s">
        <v>324</v>
      </c>
      <c r="CX520" s="11" t="s">
        <v>325</v>
      </c>
      <c r="CY520" s="20">
        <v>31</v>
      </c>
      <c r="CZ520" s="36">
        <v>2</v>
      </c>
      <c r="DA520" s="36">
        <v>2</v>
      </c>
      <c r="DB520" s="36">
        <v>10</v>
      </c>
      <c r="DC520" s="36">
        <v>0</v>
      </c>
      <c r="DD520" s="36">
        <v>0</v>
      </c>
      <c r="DE520" s="36">
        <v>0</v>
      </c>
      <c r="DF520" s="36">
        <v>0</v>
      </c>
      <c r="DG520" s="36">
        <v>1</v>
      </c>
      <c r="DH520" s="37">
        <f>IF(DB520&lt;&gt;"",((DC520*0.125)+(DD520*0.25)+(DE520*0.25)+(DF520*1)+(DG520*1))/DB520,"")</f>
        <v>0.1</v>
      </c>
      <c r="DI520" s="35">
        <v>44804</v>
      </c>
      <c r="DJ520" s="20" t="s">
        <v>248</v>
      </c>
      <c r="DK520" s="20" t="s">
        <v>235</v>
      </c>
      <c r="DL520" s="20" t="s">
        <v>234</v>
      </c>
      <c r="DM520" s="20">
        <v>12</v>
      </c>
      <c r="DN520" s="20">
        <v>1</v>
      </c>
      <c r="DO520" s="20">
        <v>1</v>
      </c>
      <c r="DP520" s="20">
        <v>5</v>
      </c>
      <c r="DQ520" s="20">
        <v>0</v>
      </c>
      <c r="DR520" s="20">
        <v>1</v>
      </c>
      <c r="DS520" s="20">
        <v>0</v>
      </c>
      <c r="DT520" s="20">
        <v>0</v>
      </c>
      <c r="DU520" s="20">
        <v>2</v>
      </c>
      <c r="DV520" s="49" cm="1">
        <f t="array" ref="DV520">IF(AND(DI520:DP520&lt;&gt;""),((DQ520*0.125)+(DR520*0.25)+(DS520*0.25)+(DT520*1)+(DU520*1))/DP520,"")</f>
        <v>0.45</v>
      </c>
      <c r="DW520" s="35">
        <v>44964</v>
      </c>
      <c r="DX520" s="35">
        <v>44966</v>
      </c>
      <c r="DY520" s="20" t="s">
        <v>322</v>
      </c>
      <c r="DZ520" s="35">
        <v>44987</v>
      </c>
      <c r="EA520" s="35" t="s">
        <v>316</v>
      </c>
      <c r="EB520" s="38" t="s">
        <v>323</v>
      </c>
      <c r="EC520" s="35">
        <v>45140</v>
      </c>
      <c r="ED520" s="20" t="s">
        <v>248</v>
      </c>
      <c r="EE520" s="20" t="s">
        <v>247</v>
      </c>
      <c r="EF520" s="20">
        <v>28</v>
      </c>
      <c r="EG520" s="20">
        <v>2</v>
      </c>
      <c r="EH520" s="20">
        <v>2</v>
      </c>
      <c r="EI520" s="20">
        <v>6</v>
      </c>
      <c r="EJ520" s="20">
        <v>0</v>
      </c>
      <c r="EK520" s="20">
        <v>0</v>
      </c>
      <c r="EL520" s="20">
        <v>0</v>
      </c>
      <c r="EM520" s="20">
        <v>1</v>
      </c>
      <c r="EN520" s="20">
        <v>0</v>
      </c>
      <c r="EO520" s="20">
        <v>0</v>
      </c>
      <c r="EP520" s="20">
        <v>0</v>
      </c>
      <c r="EQ520" s="20">
        <v>0</v>
      </c>
      <c r="ER520" s="20">
        <v>1</v>
      </c>
      <c r="ES520" s="34">
        <f>IF(EI520&lt;&gt;"",((EJ520*0.125)+((EK520+EL520+EM520+EN520+EO520)*0.25)+((EP520+EQ520+ER520)*1))/EI520,"")</f>
        <v>0.20833333333333334</v>
      </c>
      <c r="ET520" s="35">
        <v>45384</v>
      </c>
      <c r="EU520" s="20" t="s">
        <v>228</v>
      </c>
      <c r="EV520" s="20" t="s">
        <v>247</v>
      </c>
      <c r="EW520" s="20">
        <v>37</v>
      </c>
      <c r="EX520" s="20">
        <v>2</v>
      </c>
      <c r="EY520" s="20">
        <v>2</v>
      </c>
      <c r="EZ520" s="28">
        <v>5</v>
      </c>
      <c r="FA520" s="20">
        <v>0</v>
      </c>
      <c r="FB520" s="20">
        <v>0</v>
      </c>
      <c r="FC520" s="20">
        <v>0</v>
      </c>
      <c r="FD520" s="20">
        <v>1</v>
      </c>
      <c r="FE520" s="20">
        <v>0</v>
      </c>
      <c r="FF520" s="20">
        <v>0</v>
      </c>
      <c r="FG520" s="20">
        <v>0</v>
      </c>
      <c r="FH520" s="20">
        <v>1</v>
      </c>
      <c r="FI520" s="20">
        <v>1</v>
      </c>
      <c r="FJ520" s="46">
        <f>IF(EZ520&lt;&gt;"",((FA520*0.125)+((FB520+FC520+FD520+FE520+FF520)*0.25)+((FG520+FH520+FI520)*1))/EZ520,"")</f>
        <v>0.45</v>
      </c>
      <c r="FK520" s="39">
        <v>35.576264000000002</v>
      </c>
      <c r="FL520" s="39">
        <v>-106.10623</v>
      </c>
      <c r="FM520" s="39">
        <v>35.214438576177869</v>
      </c>
      <c r="FN520" s="39">
        <v>35.938089423822134</v>
      </c>
      <c r="FO520" s="39">
        <v>-106.55109266709486</v>
      </c>
      <c r="FP520" s="39">
        <v>-105.66136733290513</v>
      </c>
      <c r="FQ520" s="39">
        <v>34.852613152355737</v>
      </c>
      <c r="FR520" s="39">
        <v>36.299914847644267</v>
      </c>
      <c r="FS520" s="39">
        <v>-106.99595533418973</v>
      </c>
      <c r="FT520" s="39">
        <v>-105.21650466581026</v>
      </c>
      <c r="FU520" s="35">
        <v>45714</v>
      </c>
      <c r="FV520" s="20" t="s">
        <v>248</v>
      </c>
      <c r="FW520" s="20" t="s">
        <v>247</v>
      </c>
      <c r="FX520" s="20">
        <v>22</v>
      </c>
      <c r="FY520" s="20">
        <v>2</v>
      </c>
      <c r="FZ520" s="20">
        <v>2</v>
      </c>
      <c r="GA520" s="20">
        <v>5</v>
      </c>
      <c r="GB520" s="20">
        <v>0</v>
      </c>
      <c r="GC520" s="20">
        <v>0</v>
      </c>
      <c r="GD520" s="20">
        <v>0</v>
      </c>
      <c r="GE520" s="20">
        <v>0</v>
      </c>
      <c r="GF520" s="20">
        <v>0</v>
      </c>
      <c r="GG520" s="20">
        <v>0</v>
      </c>
      <c r="GH520" s="20">
        <v>1</v>
      </c>
      <c r="GI520" s="20">
        <v>0</v>
      </c>
      <c r="GJ520" s="20">
        <v>0</v>
      </c>
      <c r="GK520" s="34">
        <f>IF(GA520&lt;&gt;"",((GB520*0.125)+((GC520+GD520+GE520+GF520+GG520)*0.25)+((GH520+GI520+GJ520)*1))/GA520,"")</f>
        <v>0.2</v>
      </c>
      <c r="GP520" s="20" t="s">
        <v>316</v>
      </c>
      <c r="GQ520" s="35" t="s">
        <v>323</v>
      </c>
      <c r="HH520" s="34" t="str">
        <f>IF(GX520&lt;&gt;"",((GY520*0.125)+((GZ520+HA520+HB520+HC520+HD520)*0.25)+((HE520+HF520+HG520)*1))/GX520,"")</f>
        <v/>
      </c>
    </row>
    <row r="521" spans="1:216" ht="15" customHeight="1" x14ac:dyDescent="0.35">
      <c r="A521" s="11" t="s">
        <v>3397</v>
      </c>
      <c r="B521" s="12" t="s">
        <v>3398</v>
      </c>
      <c r="C521" s="13">
        <v>43829</v>
      </c>
      <c r="D521" s="13"/>
      <c r="E521" s="14" t="s">
        <v>214</v>
      </c>
      <c r="F521" s="15" t="s">
        <v>3399</v>
      </c>
      <c r="G521" s="15" t="s">
        <v>3400</v>
      </c>
      <c r="H521" s="14" t="s">
        <v>3371</v>
      </c>
      <c r="I521" s="16">
        <v>88201</v>
      </c>
      <c r="J521" s="17">
        <v>26471</v>
      </c>
      <c r="K521" s="18">
        <f ca="1">IF(A521&lt;&gt;"",RANDBETWEEN(1,2000)," ")</f>
        <v>1943</v>
      </c>
      <c r="L521" s="17" cm="1">
        <f t="array" ref="L521">IF(A521&lt;&gt;"",SUMPRODUCT(($E$2:$E$1303="Active") * (FK521 &gt;= $FM$2:$FM$1303) * (FK521 &lt;= $FN$2:$FN$1303) * (FL521 &gt;= $FO$2:$FO$1303) * (FL521 &lt;= $FP$2:$FP$1303)),"")</f>
        <v>2</v>
      </c>
      <c r="M521" s="17" cm="1">
        <f t="array" ref="M521">IF(A521&lt;&gt;"",SUMPRODUCT(($E$2:$E$1303="Active") * (FK521 &gt;= $FQ$2:$FQ$1303) * (FK521 &lt;= $FR$2:$FR$1303) * (FL521 &gt;= $FS$2:$FS$1303) * (FL521 &lt;= $FT$2:$FT$1303)),"")</f>
        <v>2</v>
      </c>
      <c r="N521" s="14" t="s">
        <v>218</v>
      </c>
      <c r="O521" s="14" t="s">
        <v>316</v>
      </c>
      <c r="P521" s="15" t="s">
        <v>964</v>
      </c>
      <c r="Q521" s="14" t="s">
        <v>965</v>
      </c>
      <c r="R521" s="15" t="s">
        <v>966</v>
      </c>
      <c r="S521" s="14" t="s">
        <v>223</v>
      </c>
      <c r="T521" s="20" t="s">
        <v>224</v>
      </c>
      <c r="U521" s="21"/>
      <c r="V521" s="22"/>
      <c r="W521" s="22"/>
      <c r="X521" s="22"/>
      <c r="Y521" s="22"/>
      <c r="Z521" s="22"/>
      <c r="AA521" s="48">
        <v>2024</v>
      </c>
      <c r="AB521" s="43">
        <v>46014.510416666664</v>
      </c>
      <c r="AC521" s="63">
        <v>45931</v>
      </c>
      <c r="AD521" s="25">
        <v>29</v>
      </c>
      <c r="AE521" s="25">
        <v>91</v>
      </c>
      <c r="AF521" s="26">
        <v>93</v>
      </c>
      <c r="AG521" s="20">
        <v>109</v>
      </c>
      <c r="AH521" s="22">
        <v>99</v>
      </c>
      <c r="AI521" s="26">
        <v>149</v>
      </c>
      <c r="AN521" s="27">
        <f>IF(COUNT(DV521,ES521,FJ521,GK521,HH521)&gt;0,AVERAGE(DV521,ES521,FJ521,GK521,HH521),"")</f>
        <v>0.49583333333333329</v>
      </c>
      <c r="AO521" s="28">
        <f>IF((E521&lt;&gt;""),COUNTA(AP521:BW521)+COUNTIF(T521,"No"),"")</f>
        <v>0</v>
      </c>
      <c r="AP521" s="29"/>
      <c r="AQ521" s="29"/>
      <c r="AR521" s="29"/>
      <c r="AS521" s="29"/>
      <c r="AT521" s="29"/>
      <c r="AU521" s="29"/>
      <c r="AV521" s="29"/>
      <c r="AW521" s="29"/>
      <c r="AX521" s="29"/>
      <c r="AY521" s="29"/>
      <c r="AZ521" s="29"/>
      <c r="BA521" s="29"/>
      <c r="BB521" s="29"/>
      <c r="BC521" s="29"/>
      <c r="BD521" s="29"/>
      <c r="BE521" s="29"/>
      <c r="BF521" s="29"/>
      <c r="BG521" s="29"/>
      <c r="BH521" s="29"/>
      <c r="BI521" s="29"/>
      <c r="BJ521" s="29"/>
      <c r="BK521" s="29"/>
      <c r="BL521" s="29"/>
      <c r="BM521" s="29"/>
      <c r="BN521" s="29"/>
      <c r="BO521" s="29"/>
      <c r="BP521" s="29"/>
      <c r="BQ521" s="29"/>
      <c r="BR521" s="29"/>
      <c r="BS521" s="29"/>
      <c r="BT521" s="29"/>
      <c r="BU521" s="29"/>
      <c r="BV521" s="29"/>
      <c r="BW521" s="29"/>
      <c r="BX521" s="30">
        <v>44060</v>
      </c>
      <c r="BY521" s="30">
        <v>44125</v>
      </c>
      <c r="BZ521" s="14" t="s">
        <v>248</v>
      </c>
      <c r="CA521" s="30">
        <v>44125</v>
      </c>
      <c r="CB521" s="14" t="s">
        <v>316</v>
      </c>
      <c r="CC521" s="31">
        <v>44174</v>
      </c>
      <c r="CD521" s="32" t="s">
        <v>228</v>
      </c>
      <c r="CE521" s="33" t="s">
        <v>320</v>
      </c>
      <c r="CF521" s="33" t="s">
        <v>321</v>
      </c>
      <c r="CG521" s="29">
        <v>100</v>
      </c>
      <c r="CH521" s="29">
        <v>1</v>
      </c>
      <c r="CI521" s="29">
        <v>1</v>
      </c>
      <c r="CJ521" s="29">
        <v>10</v>
      </c>
      <c r="CK521" s="29">
        <v>0</v>
      </c>
      <c r="CL521" s="29">
        <v>1</v>
      </c>
      <c r="CM521" s="29">
        <v>4</v>
      </c>
      <c r="CN521" s="34">
        <f>IF(CJ521&gt;0,((CK521*0.125)+(CL521*0.25)+(CM521*1))/CJ521,"")</f>
        <v>0.42499999999999999</v>
      </c>
      <c r="CO521" s="35">
        <v>44236</v>
      </c>
      <c r="CP521" s="35">
        <v>44236</v>
      </c>
      <c r="CQ521" s="20" t="s">
        <v>322</v>
      </c>
      <c r="CR521" s="47">
        <v>44237</v>
      </c>
      <c r="CS521" s="20" t="s">
        <v>316</v>
      </c>
      <c r="CT521" s="35" t="s">
        <v>323</v>
      </c>
      <c r="CU521" s="35">
        <v>44508</v>
      </c>
      <c r="CV521" s="20" t="s">
        <v>248</v>
      </c>
      <c r="CW521" s="20" t="s">
        <v>324</v>
      </c>
      <c r="CX521" s="11" t="s">
        <v>325</v>
      </c>
      <c r="CY521" s="20">
        <v>60</v>
      </c>
      <c r="CZ521" s="36">
        <v>1</v>
      </c>
      <c r="DA521" s="36">
        <v>1</v>
      </c>
      <c r="DB521" s="36">
        <v>5</v>
      </c>
      <c r="DC521" s="36">
        <v>0</v>
      </c>
      <c r="DD521" s="36">
        <v>0</v>
      </c>
      <c r="DE521" s="36">
        <v>0</v>
      </c>
      <c r="DF521" s="36">
        <v>4</v>
      </c>
      <c r="DG521" s="36">
        <v>2</v>
      </c>
      <c r="DH521" s="46">
        <f>IF(DB521&lt;&gt;"",((DC521*0.125)+(DD521*0.25)+(DE521*0.25)+(DF521*1)+(DG521*1))/DB521,"")</f>
        <v>1.2</v>
      </c>
      <c r="DI521" s="35">
        <v>44757</v>
      </c>
      <c r="DJ521" s="20" t="s">
        <v>248</v>
      </c>
      <c r="DK521" s="20" t="s">
        <v>235</v>
      </c>
      <c r="DL521" s="20" t="s">
        <v>234</v>
      </c>
      <c r="DM521" s="20">
        <v>40</v>
      </c>
      <c r="DN521" s="20">
        <v>1</v>
      </c>
      <c r="DO521" s="20">
        <v>1</v>
      </c>
      <c r="DP521" s="20">
        <v>5</v>
      </c>
      <c r="DQ521" s="20">
        <v>0</v>
      </c>
      <c r="DR521" s="20">
        <v>0</v>
      </c>
      <c r="DS521" s="20">
        <v>0</v>
      </c>
      <c r="DT521" s="20">
        <v>1</v>
      </c>
      <c r="DU521" s="20">
        <v>1</v>
      </c>
      <c r="DV521" s="49" cm="1">
        <f t="array" ref="DV521">IF(AND(DI521:DP521&lt;&gt;""),((DQ521*0.125)+(DR521*0.25)+(DS521*0.25)+(DT521*1)+(DU521*1))/DP521,"")</f>
        <v>0.4</v>
      </c>
      <c r="DW521" s="35">
        <v>44964</v>
      </c>
      <c r="DX521" s="35">
        <v>44965</v>
      </c>
      <c r="DY521" s="20" t="s">
        <v>322</v>
      </c>
      <c r="DZ521" s="35">
        <v>44965</v>
      </c>
      <c r="EA521" s="35" t="s">
        <v>316</v>
      </c>
      <c r="EB521" s="38" t="s">
        <v>323</v>
      </c>
      <c r="EC521" s="35">
        <v>45140</v>
      </c>
      <c r="ED521" s="20" t="s">
        <v>248</v>
      </c>
      <c r="EE521" s="20" t="s">
        <v>247</v>
      </c>
      <c r="EF521" s="20">
        <v>46</v>
      </c>
      <c r="EG521" s="20">
        <v>1</v>
      </c>
      <c r="EH521" s="20">
        <v>1</v>
      </c>
      <c r="EI521" s="20">
        <v>5</v>
      </c>
      <c r="EJ521" s="20">
        <v>0</v>
      </c>
      <c r="EK521" s="20">
        <v>0</v>
      </c>
      <c r="EL521" s="20">
        <v>0</v>
      </c>
      <c r="EM521" s="20">
        <v>0</v>
      </c>
      <c r="EN521" s="20">
        <v>0</v>
      </c>
      <c r="EO521" s="20">
        <v>0</v>
      </c>
      <c r="EP521" s="20">
        <v>3</v>
      </c>
      <c r="EQ521" s="20">
        <v>0</v>
      </c>
      <c r="ER521" s="20">
        <v>2</v>
      </c>
      <c r="ES521" s="46">
        <f>IF(EI521&lt;&gt;"",((EJ521*0.125)+((EK521+EL521+EM521+EN521+EO521)*0.25)+((EP521+EQ521+ER521)*1))/EI521,"")</f>
        <v>1</v>
      </c>
      <c r="ET521" s="35">
        <v>45335</v>
      </c>
      <c r="EU521" s="20" t="s">
        <v>248</v>
      </c>
      <c r="EV521" s="20" t="s">
        <v>247</v>
      </c>
      <c r="EW521" s="20">
        <v>39</v>
      </c>
      <c r="EX521" s="20">
        <v>1</v>
      </c>
      <c r="EY521" s="20">
        <v>1</v>
      </c>
      <c r="EZ521" s="28">
        <v>3</v>
      </c>
      <c r="FA521" s="20">
        <v>0</v>
      </c>
      <c r="FB521" s="20">
        <v>0</v>
      </c>
      <c r="FC521" s="20">
        <v>0</v>
      </c>
      <c r="FD521" s="20">
        <v>0</v>
      </c>
      <c r="FE521" s="20">
        <v>0</v>
      </c>
      <c r="FF521" s="20">
        <v>0</v>
      </c>
      <c r="FG521" s="20">
        <v>0</v>
      </c>
      <c r="FH521" s="20">
        <v>0</v>
      </c>
      <c r="FI521" s="20">
        <v>1</v>
      </c>
      <c r="FJ521" s="46">
        <f>IF(EZ521&lt;&gt;"",((FA521*0.125)+((FB521+FC521+FD521+FE521+FF521)*0.25)+((FG521+FH521+FI521)*1))/EZ521,"")</f>
        <v>0.33333333333333331</v>
      </c>
      <c r="FK521" s="39">
        <v>33.465215999999998</v>
      </c>
      <c r="FL521" s="39">
        <v>-104.41449</v>
      </c>
      <c r="FM521" s="39">
        <v>33.103390576177866</v>
      </c>
      <c r="FN521" s="39">
        <v>33.827041423822131</v>
      </c>
      <c r="FO521" s="39">
        <v>-104.84821863266201</v>
      </c>
      <c r="FP521" s="39">
        <v>-103.98076136733799</v>
      </c>
      <c r="FQ521" s="39">
        <v>32.741565152355733</v>
      </c>
      <c r="FR521" s="39">
        <v>34.188866847644263</v>
      </c>
      <c r="FS521" s="39">
        <v>-105.28194726532401</v>
      </c>
      <c r="FT521" s="39">
        <v>-103.54703273467599</v>
      </c>
      <c r="FU521" s="35">
        <v>45672</v>
      </c>
      <c r="FV521" s="20" t="s">
        <v>248</v>
      </c>
      <c r="FW521" s="20" t="s">
        <v>247</v>
      </c>
      <c r="FX521" s="20">
        <v>33</v>
      </c>
      <c r="FY521" s="20">
        <v>2</v>
      </c>
      <c r="FZ521" s="20">
        <v>2</v>
      </c>
      <c r="GA521" s="20">
        <v>5</v>
      </c>
      <c r="GB521" s="20">
        <v>0</v>
      </c>
      <c r="GC521" s="20">
        <v>0</v>
      </c>
      <c r="GD521" s="20">
        <v>0</v>
      </c>
      <c r="GE521" s="20">
        <v>1</v>
      </c>
      <c r="GF521" s="20">
        <v>0</v>
      </c>
      <c r="GG521" s="20">
        <v>0</v>
      </c>
      <c r="GH521" s="20">
        <v>0</v>
      </c>
      <c r="GI521" s="20">
        <v>0</v>
      </c>
      <c r="GJ521" s="20">
        <v>1</v>
      </c>
      <c r="GK521" s="46">
        <f>IF(GA521&lt;&gt;"",((GB521*0.125)+((GC521+GD521+GE521+GF521+GG521)*0.25)+((GH521+GI521+GJ521)*1))/GA521,"")</f>
        <v>0.25</v>
      </c>
      <c r="GP521" s="20" t="s">
        <v>316</v>
      </c>
      <c r="GQ521" s="35" t="s">
        <v>323</v>
      </c>
      <c r="HH521" s="34" t="str">
        <f>IF(GX521&lt;&gt;"",((GY521*0.125)+((GZ521+HA521+HB521+HC521+HD521)*0.25)+((HE521+HF521+HG521)*1))/GX521,"")</f>
        <v/>
      </c>
    </row>
    <row r="522" spans="1:216" ht="15" customHeight="1" x14ac:dyDescent="0.35">
      <c r="A522" s="11" t="s">
        <v>3401</v>
      </c>
      <c r="B522" s="12" t="s">
        <v>3402</v>
      </c>
      <c r="C522" s="13">
        <v>43829</v>
      </c>
      <c r="D522" s="13"/>
      <c r="E522" s="14" t="s">
        <v>214</v>
      </c>
      <c r="F522" s="15" t="s">
        <v>3403</v>
      </c>
      <c r="G522" s="15" t="s">
        <v>3404</v>
      </c>
      <c r="H522" s="14" t="s">
        <v>3371</v>
      </c>
      <c r="I522" s="16">
        <v>88001</v>
      </c>
      <c r="J522" s="17">
        <v>36831</v>
      </c>
      <c r="K522" s="18">
        <f ca="1">IF(A522&lt;&gt;"",RANDBETWEEN(1,2000)," ")</f>
        <v>18</v>
      </c>
      <c r="L522" s="17" cm="1">
        <f t="array" ref="L522">IF(A522&lt;&gt;"",SUMPRODUCT(($E$2:$E$1303="Active") * (FK522 &gt;= $FM$2:$FM$1303) * (FK522 &lt;= $FN$2:$FN$1303) * (FL522 &gt;= $FO$2:$FO$1303) * (FL522 &lt;= $FP$2:$FP$1303)),"")</f>
        <v>1</v>
      </c>
      <c r="M522" s="17" cm="1">
        <f t="array" ref="M522">IF(A522&lt;&gt;"",SUMPRODUCT(($E$2:$E$1303="Active") * (FK522 &gt;= $FQ$2:$FQ$1303) * (FK522 &lt;= $FR$2:$FR$1303) * (FL522 &gt;= $FS$2:$FS$1303) * (FL522 &lt;= $FT$2:$FT$1303)),"")</f>
        <v>3</v>
      </c>
      <c r="N522" s="14" t="s">
        <v>218</v>
      </c>
      <c r="O522" s="14" t="s">
        <v>316</v>
      </c>
      <c r="P522" s="15" t="s">
        <v>964</v>
      </c>
      <c r="Q522" s="14" t="s">
        <v>965</v>
      </c>
      <c r="R522" s="15" t="s">
        <v>966</v>
      </c>
      <c r="S522" s="14" t="s">
        <v>223</v>
      </c>
      <c r="T522" s="20" t="s">
        <v>224</v>
      </c>
      <c r="U522" s="21"/>
      <c r="V522" s="22"/>
      <c r="W522" s="22"/>
      <c r="X522" s="22"/>
      <c r="Y522" s="22"/>
      <c r="Z522" s="22"/>
      <c r="AA522" s="48">
        <v>2024</v>
      </c>
      <c r="AB522" s="43">
        <v>46022.375</v>
      </c>
      <c r="AC522" s="63">
        <v>45931</v>
      </c>
      <c r="AD522" s="25">
        <v>63</v>
      </c>
      <c r="AE522" s="25">
        <v>120</v>
      </c>
      <c r="AF522" s="26">
        <v>141</v>
      </c>
      <c r="AG522" s="20">
        <v>170</v>
      </c>
      <c r="AH522" s="22">
        <v>131</v>
      </c>
      <c r="AI522" s="26">
        <v>236</v>
      </c>
      <c r="AN522" s="27">
        <f>IF(COUNT(DV522,ES522,FJ522,GK522,HH522)&gt;0,AVERAGE(DV522,ES522,FJ522,GK522,HH522),"")</f>
        <v>0.13571428571428573</v>
      </c>
      <c r="AO522" s="28">
        <f>IF((E522&lt;&gt;""),COUNTA(AP522:BW522)+COUNTIF(T522,"No"),"")</f>
        <v>0</v>
      </c>
      <c r="AP522" s="29"/>
      <c r="AQ522" s="29"/>
      <c r="AR522" s="29"/>
      <c r="AS522" s="29"/>
      <c r="AT522" s="29"/>
      <c r="AU522" s="29"/>
      <c r="AV522" s="29"/>
      <c r="AW522" s="29"/>
      <c r="AX522" s="29"/>
      <c r="AY522" s="29"/>
      <c r="AZ522" s="29"/>
      <c r="BA522" s="29"/>
      <c r="BB522" s="29"/>
      <c r="BC522" s="29"/>
      <c r="BD522" s="29"/>
      <c r="BE522" s="29"/>
      <c r="BF522" s="29"/>
      <c r="BG522" s="29"/>
      <c r="BH522" s="29"/>
      <c r="BI522" s="29"/>
      <c r="BJ522" s="29"/>
      <c r="BK522" s="29"/>
      <c r="BL522" s="29"/>
      <c r="BM522" s="29"/>
      <c r="BN522" s="29"/>
      <c r="BO522" s="29"/>
      <c r="BP522" s="29"/>
      <c r="BQ522" s="29"/>
      <c r="BR522" s="29"/>
      <c r="BS522" s="29"/>
      <c r="BT522" s="29"/>
      <c r="BU522" s="29"/>
      <c r="BV522" s="29"/>
      <c r="BW522" s="29"/>
      <c r="BX522" s="30">
        <v>44065</v>
      </c>
      <c r="BY522" s="30">
        <v>44137</v>
      </c>
      <c r="BZ522" s="14" t="s">
        <v>248</v>
      </c>
      <c r="CA522" s="30">
        <v>44137</v>
      </c>
      <c r="CB522" s="14" t="s">
        <v>316</v>
      </c>
      <c r="CC522" s="31">
        <v>44174</v>
      </c>
      <c r="CD522" s="32" t="s">
        <v>228</v>
      </c>
      <c r="CE522" s="33" t="s">
        <v>320</v>
      </c>
      <c r="CF522" s="33" t="s">
        <v>321</v>
      </c>
      <c r="CG522" s="29">
        <v>100</v>
      </c>
      <c r="CH522" s="29">
        <v>2</v>
      </c>
      <c r="CI522" s="29">
        <v>2</v>
      </c>
      <c r="CJ522" s="29">
        <v>10</v>
      </c>
      <c r="CK522" s="29">
        <v>0</v>
      </c>
      <c r="CL522" s="29">
        <v>2</v>
      </c>
      <c r="CM522" s="29">
        <v>0</v>
      </c>
      <c r="CN522" s="34">
        <f>IF(CJ522&gt;0,((CK522*0.125)+(CL522*0.25)+(CM522*1))/CJ522,"")</f>
        <v>0.05</v>
      </c>
      <c r="CO522" s="35">
        <v>44227</v>
      </c>
      <c r="CP522" s="35">
        <v>44228</v>
      </c>
      <c r="CQ522" s="20" t="s">
        <v>322</v>
      </c>
      <c r="CR522" s="47">
        <v>44229</v>
      </c>
      <c r="CS522" s="20" t="s">
        <v>316</v>
      </c>
      <c r="CT522" s="35" t="s">
        <v>323</v>
      </c>
      <c r="CU522" s="35">
        <v>44508</v>
      </c>
      <c r="CV522" s="20" t="s">
        <v>248</v>
      </c>
      <c r="CW522" s="20" t="s">
        <v>324</v>
      </c>
      <c r="CX522" s="11" t="s">
        <v>325</v>
      </c>
      <c r="CY522" s="20">
        <v>58</v>
      </c>
      <c r="CZ522" s="36">
        <v>2</v>
      </c>
      <c r="DA522" s="36">
        <v>2</v>
      </c>
      <c r="DB522" s="36">
        <v>8</v>
      </c>
      <c r="DC522" s="36">
        <v>0</v>
      </c>
      <c r="DD522" s="36">
        <v>0</v>
      </c>
      <c r="DE522" s="36">
        <v>0</v>
      </c>
      <c r="DF522" s="36">
        <v>1</v>
      </c>
      <c r="DG522" s="36">
        <v>1</v>
      </c>
      <c r="DH522" s="37">
        <f>IF(DB522&lt;&gt;"",((DC522*0.125)+(DD522*0.25)+(DE522*0.25)+(DF522*1)+(DG522*1))/DB522,"")</f>
        <v>0.25</v>
      </c>
      <c r="DI522" s="35">
        <v>44804</v>
      </c>
      <c r="DJ522" s="20" t="s">
        <v>248</v>
      </c>
      <c r="DK522" s="20" t="s">
        <v>235</v>
      </c>
      <c r="DL522" s="20" t="s">
        <v>234</v>
      </c>
      <c r="DM522" s="20">
        <v>72</v>
      </c>
      <c r="DN522" s="20">
        <v>1</v>
      </c>
      <c r="DO522" s="20">
        <v>1</v>
      </c>
      <c r="DP522" s="20">
        <v>5</v>
      </c>
      <c r="DQ522" s="20">
        <v>0</v>
      </c>
      <c r="DR522" s="20">
        <v>0</v>
      </c>
      <c r="DS522" s="20">
        <v>0</v>
      </c>
      <c r="DT522" s="20">
        <v>1</v>
      </c>
      <c r="DU522" s="20">
        <v>0</v>
      </c>
      <c r="DV522" s="37" cm="1">
        <f t="array" ref="DV522">IF(AND(DI522:DP522&lt;&gt;""),((DQ522*0.125)+(DR522*0.25)+(DS522*0.25)+(DT522*1)+(DU522*1))/DP522,"")</f>
        <v>0.2</v>
      </c>
      <c r="DW522" s="35">
        <v>44959</v>
      </c>
      <c r="DX522" s="35">
        <v>44959</v>
      </c>
      <c r="DY522" s="20" t="s">
        <v>322</v>
      </c>
      <c r="DZ522" s="35">
        <v>44959</v>
      </c>
      <c r="EA522" s="35" t="s">
        <v>316</v>
      </c>
      <c r="EB522" s="38" t="s">
        <v>323</v>
      </c>
      <c r="EC522" s="35">
        <v>45140</v>
      </c>
      <c r="ED522" s="20" t="s">
        <v>248</v>
      </c>
      <c r="EE522" s="20" t="s">
        <v>247</v>
      </c>
      <c r="EF522" s="20">
        <v>62</v>
      </c>
      <c r="EG522" s="20">
        <v>1</v>
      </c>
      <c r="EH522" s="20">
        <v>1</v>
      </c>
      <c r="EI522" s="20">
        <v>5</v>
      </c>
      <c r="EJ522" s="20">
        <v>0</v>
      </c>
      <c r="EK522" s="20">
        <v>0</v>
      </c>
      <c r="EL522" s="20">
        <v>0</v>
      </c>
      <c r="EM522" s="20">
        <v>0</v>
      </c>
      <c r="EN522" s="20">
        <v>1</v>
      </c>
      <c r="EO522" s="20">
        <v>0</v>
      </c>
      <c r="EP522" s="20">
        <v>0</v>
      </c>
      <c r="EQ522" s="20">
        <v>0</v>
      </c>
      <c r="ER522" s="20">
        <v>0</v>
      </c>
      <c r="ES522" s="34">
        <f>IF(EI522&lt;&gt;"",((EJ522*0.125)+((EK522+EL522+EM522+EN522+EO522)*0.25)+((EP522+EQ522+ER522)*1))/EI522,"")</f>
        <v>0.05</v>
      </c>
      <c r="ET522" s="35">
        <v>45460</v>
      </c>
      <c r="EU522" s="20" t="s">
        <v>248</v>
      </c>
      <c r="EV522" s="20" t="s">
        <v>247</v>
      </c>
      <c r="EW522" s="20">
        <v>68</v>
      </c>
      <c r="EX522" s="20">
        <v>2</v>
      </c>
      <c r="EY522" s="20">
        <v>5</v>
      </c>
      <c r="EZ522" s="20">
        <v>5</v>
      </c>
      <c r="FA522" s="20">
        <v>0</v>
      </c>
      <c r="FB522" s="20">
        <v>0</v>
      </c>
      <c r="FC522" s="20">
        <v>0</v>
      </c>
      <c r="FD522" s="20">
        <v>0</v>
      </c>
      <c r="FE522" s="20">
        <v>0</v>
      </c>
      <c r="FF522" s="20">
        <v>0</v>
      </c>
      <c r="FG522" s="20">
        <v>0</v>
      </c>
      <c r="FH522" s="20">
        <v>0</v>
      </c>
      <c r="FI522" s="20">
        <v>0</v>
      </c>
      <c r="FJ522" s="34">
        <f>IF(EZ522&lt;&gt;"",((FA522*0.125)+((FB522+FC522+FD522+FE522+FF522)*0.25)+((FG522+FH522+FI522)*1))/EZ522,"")</f>
        <v>0</v>
      </c>
      <c r="FK522" s="39">
        <v>32.285823000000001</v>
      </c>
      <c r="FL522" s="39">
        <v>-106.74485199999999</v>
      </c>
      <c r="FM522" s="39">
        <v>31.923997576177868</v>
      </c>
      <c r="FN522" s="39">
        <v>32.647648423822133</v>
      </c>
      <c r="FO522" s="39">
        <v>-107.17284819245552</v>
      </c>
      <c r="FP522" s="39">
        <v>-106.31685580754447</v>
      </c>
      <c r="FQ522" s="39">
        <v>31.562172152355735</v>
      </c>
      <c r="FR522" s="39">
        <v>33.009473847644266</v>
      </c>
      <c r="FS522" s="39">
        <v>-107.60084438491104</v>
      </c>
      <c r="FT522" s="39">
        <v>-105.88885961508895</v>
      </c>
      <c r="FU522" s="35">
        <v>45909</v>
      </c>
      <c r="FV522" s="20" t="s">
        <v>248</v>
      </c>
      <c r="FW522" s="20" t="s">
        <v>295</v>
      </c>
      <c r="FX522" s="20">
        <v>86</v>
      </c>
      <c r="FY522" s="20">
        <v>2</v>
      </c>
      <c r="FZ522" s="20">
        <v>2</v>
      </c>
      <c r="GA522" s="20">
        <v>7</v>
      </c>
      <c r="GB522" s="20">
        <v>0</v>
      </c>
      <c r="GC522" s="20">
        <v>0</v>
      </c>
      <c r="GD522" s="20">
        <v>0</v>
      </c>
      <c r="GE522" s="20">
        <v>0</v>
      </c>
      <c r="GF522" s="20">
        <v>0</v>
      </c>
      <c r="GG522" s="20">
        <v>0</v>
      </c>
      <c r="GH522" s="20">
        <v>0</v>
      </c>
      <c r="GI522" s="20">
        <v>1</v>
      </c>
      <c r="GJ522" s="20">
        <v>1</v>
      </c>
      <c r="GK522" s="46">
        <f>IF(GA522&lt;&gt;"",((GB522*0.125)+((GC522+GD522+GE522+GF522+GG522)*0.25)+((GH522+GI522+GJ522)*1))/GA522,"")</f>
        <v>0.2857142857142857</v>
      </c>
      <c r="GP522" s="20" t="s">
        <v>316</v>
      </c>
      <c r="GQ522" s="35" t="s">
        <v>323</v>
      </c>
      <c r="GR522" s="35">
        <v>46071</v>
      </c>
      <c r="GS522" s="20" t="s">
        <v>248</v>
      </c>
      <c r="GT522" s="20" t="s">
        <v>247</v>
      </c>
      <c r="GU522" s="20">
        <v>97</v>
      </c>
      <c r="GV522" s="20">
        <v>2</v>
      </c>
      <c r="GW522" s="20">
        <v>2</v>
      </c>
      <c r="GX522" s="20">
        <v>7</v>
      </c>
      <c r="GY522" s="20">
        <v>0</v>
      </c>
      <c r="GZ522" s="20">
        <v>0</v>
      </c>
      <c r="HA522" s="20">
        <v>0</v>
      </c>
      <c r="HB522" s="20">
        <v>0</v>
      </c>
      <c r="HC522" s="20">
        <v>0</v>
      </c>
      <c r="HD522" s="20">
        <v>0</v>
      </c>
      <c r="HE522" s="20">
        <v>0</v>
      </c>
      <c r="HF522" s="20">
        <f>1</f>
        <v>1</v>
      </c>
      <c r="HG522" s="20">
        <v>0</v>
      </c>
      <c r="HH522" s="34">
        <f>IF(GX522&lt;&gt;"",((GY522*0.125)+((GZ522+HA522+HB522+HC522+HD522)*0.25)+((HE522+HF522+HG522)*1))/GX522,"")</f>
        <v>0.14285714285714285</v>
      </c>
    </row>
    <row r="523" spans="1:216" ht="15" customHeight="1" x14ac:dyDescent="0.35">
      <c r="A523" s="11" t="s">
        <v>3405</v>
      </c>
      <c r="B523" s="12" t="s">
        <v>3406</v>
      </c>
      <c r="C523" s="13">
        <v>43009</v>
      </c>
      <c r="D523" s="13"/>
      <c r="E523" s="14" t="s">
        <v>214</v>
      </c>
      <c r="F523" s="15" t="s">
        <v>3407</v>
      </c>
      <c r="G523" s="15" t="s">
        <v>3370</v>
      </c>
      <c r="H523" s="14" t="s">
        <v>3371</v>
      </c>
      <c r="I523" s="16">
        <v>87121</v>
      </c>
      <c r="J523" s="17">
        <v>77802</v>
      </c>
      <c r="K523" s="18">
        <f ca="1">IF(A523&lt;&gt;"",RANDBETWEEN(1,2000)," ")</f>
        <v>1380</v>
      </c>
      <c r="L523" s="17" cm="1">
        <f t="array" ref="L523">IF(A523&lt;&gt;"",SUMPRODUCT(($E$2:$E$1303="Active") * (FK523 &gt;= $FM$2:$FM$1303) * (FK523 &lt;= $FN$2:$FN$1303) * (FL523 &gt;= $FO$2:$FO$1303) * (FL523 &lt;= $FP$2:$FP$1303)),"")</f>
        <v>2</v>
      </c>
      <c r="M523" s="17" cm="1">
        <f t="array" ref="M523">IF(A523&lt;&gt;"",SUMPRODUCT(($E$2:$E$1303="Active") * (FK523 &gt;= $FQ$2:$FQ$1303) * (FK523 &lt;= $FR$2:$FR$1303) * (FL523 &gt;= $FS$2:$FS$1303) * (FL523 &lt;= $FT$2:$FT$1303)),"")</f>
        <v>3</v>
      </c>
      <c r="N523" s="14" t="s">
        <v>287</v>
      </c>
      <c r="O523" s="14" t="s">
        <v>219</v>
      </c>
      <c r="P523" s="15" t="s">
        <v>3408</v>
      </c>
      <c r="Q523" s="14" t="s">
        <v>3409</v>
      </c>
      <c r="R523" s="15" t="s">
        <v>3410</v>
      </c>
      <c r="S523" s="14" t="s">
        <v>224</v>
      </c>
      <c r="T523" s="20" t="s">
        <v>224</v>
      </c>
      <c r="U523" s="21"/>
      <c r="V523" s="22"/>
      <c r="W523" s="22"/>
      <c r="X523" s="22"/>
      <c r="Y523" s="22"/>
      <c r="Z523" s="22"/>
      <c r="AA523" s="22" t="s">
        <v>363</v>
      </c>
      <c r="AB523" s="43">
        <v>46022.541666666664</v>
      </c>
      <c r="AC523" s="63">
        <v>45931</v>
      </c>
      <c r="AD523" s="25">
        <v>39</v>
      </c>
      <c r="AE523" s="25">
        <v>65</v>
      </c>
      <c r="AF523" s="26">
        <v>60</v>
      </c>
      <c r="AG523" s="20">
        <v>3</v>
      </c>
      <c r="AH523" s="22">
        <v>32</v>
      </c>
      <c r="AI523" s="26">
        <v>66</v>
      </c>
      <c r="AN523" s="27">
        <f>IF(COUNT(DV523,ES523,FJ523,GK523,HH523)&gt;0,AVERAGE(DV523,ES523,FJ523,GK523,HH523),"")</f>
        <v>0</v>
      </c>
      <c r="AO523" s="28">
        <f>IF((E523&lt;&gt;""),COUNTA(AP523:BW523)+COUNTIF(T523,"No"),"")</f>
        <v>0</v>
      </c>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c r="BO523" s="29"/>
      <c r="BP523" s="29"/>
      <c r="BQ523" s="29"/>
      <c r="BR523" s="29"/>
      <c r="BS523" s="29"/>
      <c r="BT523" s="29"/>
      <c r="BU523" s="29"/>
      <c r="BV523" s="29"/>
      <c r="BW523" s="29"/>
      <c r="BX523" s="30"/>
      <c r="BY523" s="30"/>
      <c r="BZ523" s="14"/>
      <c r="CA523" s="30"/>
      <c r="CB523" s="14" t="s">
        <v>232</v>
      </c>
      <c r="CC523" s="31">
        <v>43951</v>
      </c>
      <c r="CD523" s="32" t="s">
        <v>228</v>
      </c>
      <c r="CE523" s="33" t="s">
        <v>282</v>
      </c>
      <c r="CF523" s="33" t="s">
        <v>247</v>
      </c>
      <c r="CG523" s="29">
        <v>80</v>
      </c>
      <c r="CH523" s="29">
        <v>1</v>
      </c>
      <c r="CI523" s="29">
        <v>1</v>
      </c>
      <c r="CJ523" s="29">
        <v>5</v>
      </c>
      <c r="CK523" s="29">
        <v>0</v>
      </c>
      <c r="CL523" s="29">
        <v>0</v>
      </c>
      <c r="CM523" s="29">
        <v>0</v>
      </c>
      <c r="CN523" s="34">
        <f>IF(CJ523&gt;0,((CK523*0.125)+(CL523*0.25)+(CM523*1))/CJ523,"")</f>
        <v>0</v>
      </c>
      <c r="CR523" s="35"/>
      <c r="CS523" s="20" t="s">
        <v>232</v>
      </c>
      <c r="CU523" s="35">
        <v>44475</v>
      </c>
      <c r="CV523" s="11" t="s">
        <v>228</v>
      </c>
      <c r="CW523" s="20" t="s">
        <v>233</v>
      </c>
      <c r="CX523" s="11" t="s">
        <v>234</v>
      </c>
      <c r="CY523" s="20">
        <v>17</v>
      </c>
      <c r="CZ523" s="36">
        <v>2</v>
      </c>
      <c r="DA523" s="36">
        <v>2</v>
      </c>
      <c r="DB523" s="36">
        <v>7</v>
      </c>
      <c r="DC523" s="36">
        <v>0</v>
      </c>
      <c r="DD523" s="36">
        <v>0</v>
      </c>
      <c r="DE523" s="36">
        <v>0</v>
      </c>
      <c r="DF523" s="36">
        <v>0</v>
      </c>
      <c r="DG523" s="36">
        <v>0</v>
      </c>
      <c r="DH523" s="37">
        <f>IF(DB523&gt;0,((DC523*0.125)+(DD523*0.25)+(DE523*0.25)+(DF523*1)+(DG523*1))/DB523,"")</f>
        <v>0</v>
      </c>
      <c r="DI523" s="35">
        <v>44866</v>
      </c>
      <c r="DJ523" s="20" t="s">
        <v>228</v>
      </c>
      <c r="DK523" s="20" t="s">
        <v>235</v>
      </c>
      <c r="DL523" s="20" t="s">
        <v>234</v>
      </c>
      <c r="DM523" s="20">
        <v>38</v>
      </c>
      <c r="DN523" s="20">
        <v>1</v>
      </c>
      <c r="DO523" s="20">
        <v>1</v>
      </c>
      <c r="DP523" s="20">
        <v>5</v>
      </c>
      <c r="DQ523" s="20">
        <v>0</v>
      </c>
      <c r="DR523" s="20">
        <v>0</v>
      </c>
      <c r="DS523" s="20">
        <v>0</v>
      </c>
      <c r="DT523" s="20">
        <v>0</v>
      </c>
      <c r="DU523" s="20">
        <v>0</v>
      </c>
      <c r="DV523" s="37" cm="1">
        <f t="array" ref="DV523">IF(AND(DI523:DP523&lt;&gt;""),((DQ523*0.125)+(DR523*0.25)+(DS523*0.25)+(DT523*1)+(DU523*1))/DP523,"")</f>
        <v>0</v>
      </c>
      <c r="EA523" s="35" t="s">
        <v>232</v>
      </c>
      <c r="EB523" s="38"/>
      <c r="EJ523" s="20"/>
      <c r="EK523" s="20"/>
      <c r="EL523" s="20"/>
      <c r="EM523" s="20"/>
      <c r="EN523" s="20"/>
      <c r="EO523" s="20"/>
      <c r="EP523" s="20"/>
      <c r="EQ523" s="20"/>
      <c r="ER523" s="20"/>
      <c r="ES523" s="34" t="str">
        <f>IF(EI523&lt;&gt;"",((EJ523*0.125)+((EK523+EL523+EM523+EN523+EO523)*0.25)+((EP523+EQ523+ER523)*1))/EI523,"")</f>
        <v/>
      </c>
      <c r="ET523" s="35">
        <v>45636</v>
      </c>
      <c r="EU523" s="20" t="s">
        <v>248</v>
      </c>
      <c r="EV523" s="20" t="s">
        <v>234</v>
      </c>
      <c r="EW523" s="20">
        <v>7</v>
      </c>
      <c r="EX523" s="20">
        <v>1</v>
      </c>
      <c r="EY523" s="20">
        <v>1</v>
      </c>
      <c r="EZ523" s="20">
        <v>5</v>
      </c>
      <c r="FA523" s="20">
        <v>0</v>
      </c>
      <c r="FB523" s="20">
        <v>0</v>
      </c>
      <c r="FC523" s="20">
        <v>0</v>
      </c>
      <c r="FD523" s="20">
        <v>0</v>
      </c>
      <c r="FE523" s="20">
        <v>0</v>
      </c>
      <c r="FF523" s="20">
        <v>0</v>
      </c>
      <c r="FG523" s="20">
        <v>0</v>
      </c>
      <c r="FH523" s="20">
        <v>0</v>
      </c>
      <c r="FI523" s="20">
        <v>0</v>
      </c>
      <c r="FJ523" s="34">
        <f>IF(EZ523&lt;&gt;"",((FA523*0.125)+((FB523+FC523+FD523+FE523+FF523)*0.25)+((FG523+FH523+FI523)*1))/EZ523,"")</f>
        <v>0</v>
      </c>
      <c r="FK523" s="39">
        <v>35.026573999999997</v>
      </c>
      <c r="FL523" s="39">
        <v>-106.78444399999999</v>
      </c>
      <c r="FM523" s="39">
        <v>34.664748576177864</v>
      </c>
      <c r="FN523" s="39">
        <v>35.388399423822129</v>
      </c>
      <c r="FO523" s="39">
        <v>-107.22629482548304</v>
      </c>
      <c r="FP523" s="39">
        <v>-106.34259317451695</v>
      </c>
      <c r="FQ523" s="39">
        <v>34.302923152355731</v>
      </c>
      <c r="FR523" s="39">
        <v>35.750224847644262</v>
      </c>
      <c r="FS523" s="39">
        <v>-107.66814565096608</v>
      </c>
      <c r="FT523" s="39">
        <v>-105.90074234903391</v>
      </c>
      <c r="FU523" s="35">
        <v>45673</v>
      </c>
      <c r="FV523" s="20" t="s">
        <v>248</v>
      </c>
      <c r="FW523" s="20" t="s">
        <v>247</v>
      </c>
      <c r="FX523" s="20">
        <v>25</v>
      </c>
      <c r="FY523" s="20">
        <v>5</v>
      </c>
      <c r="FZ523" s="20">
        <v>5</v>
      </c>
      <c r="GA523" s="20">
        <v>5</v>
      </c>
      <c r="GB523" s="20">
        <v>0</v>
      </c>
      <c r="GC523" s="20">
        <v>0</v>
      </c>
      <c r="GD523" s="20">
        <v>0</v>
      </c>
      <c r="GE523" s="20">
        <v>0</v>
      </c>
      <c r="GF523" s="20">
        <v>0</v>
      </c>
      <c r="GG523" s="20">
        <v>0</v>
      </c>
      <c r="GH523" s="20">
        <v>0</v>
      </c>
      <c r="GI523" s="20">
        <v>0</v>
      </c>
      <c r="GJ523" s="20">
        <v>0</v>
      </c>
      <c r="GK523" s="34">
        <f>IF(GA523&lt;&gt;"",((GB523*0.125)+((GC523+GD523+GE523+GF523+GG523)*0.25)+((GH523+GI523+GJ523)*1))/GA523,"")</f>
        <v>0</v>
      </c>
      <c r="GP523" s="20" t="s">
        <v>232</v>
      </c>
      <c r="GQ523" s="40">
        <v>45961</v>
      </c>
      <c r="HH523" s="34" t="str">
        <f>IF(GX523&lt;&gt;"",((GY523*0.125)+((GZ523+HA523+HB523+HC523+HD523)*0.25)+((HE523+HF523+HG523)*1))/GX523,"")</f>
        <v/>
      </c>
    </row>
    <row r="524" spans="1:216" ht="15" customHeight="1" x14ac:dyDescent="0.35">
      <c r="A524" s="11" t="s">
        <v>3411</v>
      </c>
      <c r="B524" s="12" t="s">
        <v>3412</v>
      </c>
      <c r="C524" s="13">
        <v>44215</v>
      </c>
      <c r="D524" s="13">
        <v>45582</v>
      </c>
      <c r="E524" s="11" t="s">
        <v>214</v>
      </c>
      <c r="F524" s="19" t="s">
        <v>3413</v>
      </c>
      <c r="G524" s="19" t="s">
        <v>3414</v>
      </c>
      <c r="H524" s="11" t="s">
        <v>1573</v>
      </c>
      <c r="I524" s="42">
        <v>89502</v>
      </c>
      <c r="J524" s="17">
        <v>47062</v>
      </c>
      <c r="K524" s="18">
        <f ca="1">IF(A524&lt;&gt;"",RANDBETWEEN(1,2000)," ")</f>
        <v>1398</v>
      </c>
      <c r="L524" s="17" cm="1">
        <f t="array" ref="L524">IF(A524&lt;&gt;"",SUMPRODUCT(($E$2:$E$1303="Active") * (FK524 &gt;= $FM$2:$FM$1303) * (FK524 &lt;= $FN$2:$FN$1303) * (FL524 &gt;= $FO$2:$FO$1303) * (FL524 &lt;= $FP$2:$FP$1303)),"")</f>
        <v>2</v>
      </c>
      <c r="M524" s="17" cm="1">
        <f t="array" ref="M524">IF(A524&lt;&gt;"",SUMPRODUCT(($E$2:$E$1303="Active") * (FK524 &gt;= $FQ$2:$FQ$1303) * (FK524 &lt;= $FR$2:$FR$1303) * (FL524 &gt;= $FS$2:$FS$1303) * (FL524 &lt;= $FT$2:$FT$1303)),"")</f>
        <v>2</v>
      </c>
      <c r="N524" s="11" t="s">
        <v>287</v>
      </c>
      <c r="O524" s="11" t="s">
        <v>242</v>
      </c>
      <c r="P524" s="19" t="s">
        <v>2836</v>
      </c>
      <c r="Q524" s="11" t="s">
        <v>2837</v>
      </c>
      <c r="R524" s="19" t="s">
        <v>2838</v>
      </c>
      <c r="S524" s="11" t="s">
        <v>223</v>
      </c>
      <c r="T524" s="20" t="s">
        <v>224</v>
      </c>
      <c r="U524" s="21"/>
      <c r="V524" s="22"/>
      <c r="W524" s="22"/>
      <c r="X524" s="22"/>
      <c r="Y524" s="22"/>
      <c r="Z524" s="22"/>
      <c r="AA524" s="22" t="s">
        <v>542</v>
      </c>
      <c r="AB524" s="43">
        <v>46022.541666666664</v>
      </c>
      <c r="AC524" s="63">
        <v>45931</v>
      </c>
      <c r="AD524" s="25">
        <v>149</v>
      </c>
      <c r="AE524" s="25">
        <v>464</v>
      </c>
      <c r="AF524" s="26">
        <v>522</v>
      </c>
      <c r="AG524" s="20">
        <v>532</v>
      </c>
      <c r="AH524" s="22">
        <v>550</v>
      </c>
      <c r="AI524" s="26">
        <v>622</v>
      </c>
      <c r="AN524" s="27">
        <f>IF(COUNT(DV524,ES524,FJ524,GK524,HH524)&gt;0,AVERAGE(DV524,ES524,FJ524,GK524,HH524),"")</f>
        <v>6.0937500000000006E-2</v>
      </c>
      <c r="AO524" s="28">
        <f>IF((E524&lt;&gt;""),COUNTA(AP524:BW524)+COUNTIF(T524,"No"),"")</f>
        <v>1</v>
      </c>
      <c r="BT524" s="20" t="s">
        <v>440</v>
      </c>
      <c r="CN524" s="34" t="str">
        <f>IF(CJ524&gt;0,((CK524*0.125)+(CL524*0.25)+(CM524*1))/CJ524,"")</f>
        <v/>
      </c>
      <c r="CO524" s="35">
        <v>44377</v>
      </c>
      <c r="CP524" s="35">
        <v>44391</v>
      </c>
      <c r="CQ524" s="20" t="s">
        <v>507</v>
      </c>
      <c r="CR524" s="35">
        <v>44410</v>
      </c>
      <c r="CS524" s="20" t="s">
        <v>232</v>
      </c>
      <c r="CT524" s="35">
        <v>44398</v>
      </c>
      <c r="CV524" s="11" t="s">
        <v>228</v>
      </c>
      <c r="CW524" s="11" t="s">
        <v>233</v>
      </c>
      <c r="CX524" s="11" t="s">
        <v>234</v>
      </c>
      <c r="CY524" s="20">
        <v>0</v>
      </c>
      <c r="CZ524" s="36">
        <v>0</v>
      </c>
      <c r="DA524" s="36">
        <v>0</v>
      </c>
      <c r="DB524" s="36">
        <v>0</v>
      </c>
      <c r="DC524" s="36">
        <v>0</v>
      </c>
      <c r="DD524" s="36">
        <v>0</v>
      </c>
      <c r="DE524" s="36">
        <v>0</v>
      </c>
      <c r="DF524" s="36">
        <v>0</v>
      </c>
      <c r="DG524" s="36">
        <v>0</v>
      </c>
      <c r="DJ524" s="20" t="s">
        <v>248</v>
      </c>
      <c r="DK524" s="20" t="s">
        <v>235</v>
      </c>
      <c r="DL524" s="20" t="s">
        <v>234</v>
      </c>
      <c r="DM524" s="20">
        <v>0</v>
      </c>
      <c r="DN524" s="20">
        <v>0</v>
      </c>
      <c r="DO524" s="20">
        <v>0</v>
      </c>
      <c r="DP524" s="20">
        <v>0</v>
      </c>
      <c r="DQ524" s="20">
        <v>0</v>
      </c>
      <c r="DR524" s="20">
        <v>0</v>
      </c>
      <c r="DS524" s="20">
        <v>0</v>
      </c>
      <c r="DT524" s="20">
        <v>0</v>
      </c>
      <c r="DU524" s="20">
        <v>0</v>
      </c>
      <c r="DW524" s="35">
        <v>45534</v>
      </c>
      <c r="DX524" s="35">
        <v>45574</v>
      </c>
      <c r="DY524" s="20" t="s">
        <v>266</v>
      </c>
      <c r="DZ524" s="35">
        <v>45574</v>
      </c>
      <c r="EA524" s="35" t="s">
        <v>410</v>
      </c>
      <c r="EB524" s="38"/>
      <c r="EC524" s="35">
        <v>45290</v>
      </c>
      <c r="ED524" s="20" t="s">
        <v>228</v>
      </c>
      <c r="EE524" s="20" t="s">
        <v>247</v>
      </c>
      <c r="EF524" s="20">
        <v>67</v>
      </c>
      <c r="EG524" s="20">
        <v>1</v>
      </c>
      <c r="EH524" s="20">
        <v>1</v>
      </c>
      <c r="EI524" s="20">
        <v>5</v>
      </c>
      <c r="EJ524" s="20">
        <v>0</v>
      </c>
      <c r="EK524" s="20">
        <v>0</v>
      </c>
      <c r="EL524" s="20">
        <v>1</v>
      </c>
      <c r="EM524" s="20">
        <v>1</v>
      </c>
      <c r="EN524" s="20">
        <v>0</v>
      </c>
      <c r="EO524" s="20">
        <v>0</v>
      </c>
      <c r="EP524" s="20">
        <v>0</v>
      </c>
      <c r="EQ524" s="20">
        <v>0</v>
      </c>
      <c r="ER524" s="20">
        <v>0</v>
      </c>
      <c r="ES524" s="34">
        <f>IF(EI524&lt;&gt;"",((EJ524*0.125)+((EK524+EL524+EM524+EN524+EO524)*0.25)+((EP524+EQ524+ER524)*1))/EI524,"")</f>
        <v>0.1</v>
      </c>
      <c r="ET524" s="35">
        <v>45425</v>
      </c>
      <c r="EU524" s="20" t="s">
        <v>248</v>
      </c>
      <c r="EV524" s="20" t="s">
        <v>247</v>
      </c>
      <c r="EW524" s="20">
        <v>255</v>
      </c>
      <c r="EX524" s="20">
        <v>3</v>
      </c>
      <c r="EY524" s="20">
        <v>3</v>
      </c>
      <c r="EZ524" s="28">
        <v>25</v>
      </c>
      <c r="FA524" s="20">
        <v>0</v>
      </c>
      <c r="FB524" s="20">
        <v>0</v>
      </c>
      <c r="FC524" s="20">
        <v>0</v>
      </c>
      <c r="FD524" s="20">
        <v>0</v>
      </c>
      <c r="FE524" s="20">
        <v>0</v>
      </c>
      <c r="FF524" s="20">
        <v>1</v>
      </c>
      <c r="FG524" s="20">
        <v>0</v>
      </c>
      <c r="FH524" s="20">
        <v>0</v>
      </c>
      <c r="FI524" s="20">
        <v>1</v>
      </c>
      <c r="FJ524" s="34">
        <f>IF(EZ524&lt;&gt;"",((FA524*0.125)+((FB524+FC524+FD524+FE524+FF524)*0.25)+((FG524+FH524+FI524)*1))/EZ524,"")</f>
        <v>0.05</v>
      </c>
      <c r="FK524" s="39">
        <v>39.489561999999999</v>
      </c>
      <c r="FL524" s="39">
        <v>-119.75205099999999</v>
      </c>
      <c r="FM524" s="39">
        <v>39.127736576177867</v>
      </c>
      <c r="FN524" s="39">
        <v>39.851387423822132</v>
      </c>
      <c r="FO524" s="39">
        <v>-120.22089440967483</v>
      </c>
      <c r="FP524" s="39">
        <v>-119.28320759032516</v>
      </c>
      <c r="FQ524" s="39">
        <v>38.765911152355734</v>
      </c>
      <c r="FR524" s="39">
        <v>40.213212847644265</v>
      </c>
      <c r="FS524" s="39">
        <v>-120.68973781934967</v>
      </c>
      <c r="FT524" s="39">
        <v>-118.81436418065032</v>
      </c>
      <c r="FU524" s="35">
        <v>45889</v>
      </c>
      <c r="FV524" s="20" t="s">
        <v>248</v>
      </c>
      <c r="FW524" s="20" t="s">
        <v>355</v>
      </c>
      <c r="FX524" s="20">
        <v>244</v>
      </c>
      <c r="FY524" s="20">
        <v>2</v>
      </c>
      <c r="FZ524" s="20">
        <v>2</v>
      </c>
      <c r="GA524" s="20">
        <v>17</v>
      </c>
      <c r="GB524" s="20">
        <v>0</v>
      </c>
      <c r="GC524" s="20">
        <v>0</v>
      </c>
      <c r="GD524" s="20">
        <v>1</v>
      </c>
      <c r="GE524" s="20">
        <v>2</v>
      </c>
      <c r="GF524" s="20">
        <v>0</v>
      </c>
      <c r="GG524" s="20">
        <v>0</v>
      </c>
      <c r="GH524" s="20">
        <v>0</v>
      </c>
      <c r="GI524" s="20">
        <v>0</v>
      </c>
      <c r="GJ524" s="20">
        <v>0</v>
      </c>
      <c r="GK524" s="34">
        <v>0</v>
      </c>
      <c r="GP524" s="20" t="s">
        <v>232</v>
      </c>
      <c r="GR524" s="35">
        <v>46119</v>
      </c>
      <c r="GS524" s="20" t="s">
        <v>248</v>
      </c>
      <c r="GT524" s="20" t="s">
        <v>247</v>
      </c>
      <c r="GU524" s="20">
        <v>98</v>
      </c>
      <c r="GV524" s="20">
        <v>3</v>
      </c>
      <c r="GW524" s="20">
        <v>3</v>
      </c>
      <c r="GX524" s="20">
        <v>8</v>
      </c>
      <c r="GY524" s="20">
        <v>0</v>
      </c>
      <c r="GZ524" s="20">
        <v>0</v>
      </c>
      <c r="HA524" s="20">
        <v>1</v>
      </c>
      <c r="HB524" s="20">
        <v>2</v>
      </c>
      <c r="HC524" s="20">
        <v>0</v>
      </c>
      <c r="HD524" s="20">
        <v>0</v>
      </c>
      <c r="HE524" s="20">
        <v>0</v>
      </c>
      <c r="HF524" s="20">
        <v>0</v>
      </c>
      <c r="HG524" s="20">
        <v>0</v>
      </c>
      <c r="HH524" s="41">
        <f>IF(GX524&lt;&gt;"",((GY524*0.125)+((GZ524+HA524+HB524+HC524+HD524)*0.25)+((HE524+HF524+HG524)*1))/GX524,"")</f>
        <v>9.375E-2</v>
      </c>
    </row>
    <row r="525" spans="1:216" ht="15" customHeight="1" x14ac:dyDescent="0.35">
      <c r="A525" s="11" t="s">
        <v>3415</v>
      </c>
      <c r="B525" s="12" t="s">
        <v>3416</v>
      </c>
      <c r="C525" s="43">
        <v>45551</v>
      </c>
      <c r="E525" s="11" t="s">
        <v>214</v>
      </c>
      <c r="F525" s="19" t="s">
        <v>3417</v>
      </c>
      <c r="G525" s="19" t="s">
        <v>1572</v>
      </c>
      <c r="H525" s="11" t="s">
        <v>1573</v>
      </c>
      <c r="I525" s="42">
        <v>89032</v>
      </c>
      <c r="J525" s="17">
        <v>47324</v>
      </c>
      <c r="K525" s="18">
        <f ca="1">IF(A525&lt;&gt;"",RANDBETWEEN(1,2000)," ")</f>
        <v>1291</v>
      </c>
      <c r="L525" s="17" cm="1">
        <f t="array" ref="L525">IF(A525&lt;&gt;"",SUMPRODUCT(($E$2:$E$1303="Active") * (FK525 &gt;= $FM$2:$FM$1303) * (FK525 &lt;= $FN$2:$FN$1303) * (FL525 &gt;= $FO$2:$FO$1303) * (FL525 &lt;= $FP$2:$FP$1303)),"")</f>
        <v>5</v>
      </c>
      <c r="M525" s="17" cm="1">
        <f t="array" ref="M525">IF(A525&lt;&gt;"",SUMPRODUCT(($E$2:$E$1303="Active") * (FK525 &gt;= $FQ$2:$FQ$1303) * (FK525 &lt;= $FR$2:$FR$1303) * (FL525 &gt;= $FS$2:$FS$1303) * (FL525 &lt;= $FT$2:$FT$1303)),"")</f>
        <v>5</v>
      </c>
      <c r="N525" s="11" t="s">
        <v>218</v>
      </c>
      <c r="O525" s="14" t="s">
        <v>219</v>
      </c>
      <c r="P525" s="19" t="s">
        <v>519</v>
      </c>
      <c r="Q525" s="11" t="s">
        <v>520</v>
      </c>
      <c r="R525" t="s">
        <v>521</v>
      </c>
      <c r="S525" s="11" t="s">
        <v>223</v>
      </c>
      <c r="T525" s="20" t="s">
        <v>224</v>
      </c>
      <c r="AB525" s="23">
        <v>46021.541666666664</v>
      </c>
      <c r="AC525" s="63">
        <v>45931</v>
      </c>
      <c r="AF525" s="26"/>
      <c r="AH525" s="22">
        <v>75</v>
      </c>
      <c r="AI525" s="26">
        <v>163</v>
      </c>
      <c r="AN525" s="27">
        <f>IF(COUNT(DV525,ES525,FJ525,GK525,HH525)&gt;0,AVERAGE(DV525,ES525,FJ525,GK525,HH525),"")</f>
        <v>0.16666666666666666</v>
      </c>
      <c r="AO525" s="28">
        <f>IF((E525&lt;&gt;""),COUNTA(AP525:BW525)+COUNTIF(T525,"No"),"")</f>
        <v>0</v>
      </c>
      <c r="DW525" s="35">
        <v>45476</v>
      </c>
      <c r="DX525" s="35">
        <v>45551</v>
      </c>
      <c r="DY525" s="20" t="s">
        <v>266</v>
      </c>
      <c r="DZ525" s="35">
        <v>45551</v>
      </c>
      <c r="EA525" s="20" t="s">
        <v>410</v>
      </c>
      <c r="FJ525" s="52" t="str">
        <f>IF(EZ525&lt;&gt;"",((FA525*0.125)+((FB525+FC525+FD525+FE525+FF525)*0.25)+((FG525+FH525+FI525)*1))/EZ525,"")</f>
        <v/>
      </c>
      <c r="FK525" s="39">
        <v>36.217571999999997</v>
      </c>
      <c r="FL525" s="39">
        <v>-115.173024</v>
      </c>
      <c r="FM525" s="39">
        <v>35.855746576177864</v>
      </c>
      <c r="FN525" s="39">
        <v>36.57939742382213</v>
      </c>
      <c r="FO525" s="39">
        <v>-115.62150538118996</v>
      </c>
      <c r="FP525" s="39">
        <v>-114.72454261881003</v>
      </c>
      <c r="FQ525" s="39">
        <v>35.493921152355732</v>
      </c>
      <c r="FR525" s="39">
        <v>36.941222847644262</v>
      </c>
      <c r="FS525" s="39">
        <v>-116.06998676237991</v>
      </c>
      <c r="FT525" s="39">
        <v>-114.27606123762008</v>
      </c>
      <c r="FU525" s="35">
        <v>45674</v>
      </c>
      <c r="FV525" s="20" t="s">
        <v>248</v>
      </c>
      <c r="FW525" s="20" t="s">
        <v>247</v>
      </c>
      <c r="FX525" s="20">
        <v>75</v>
      </c>
      <c r="FY525" s="20">
        <v>1</v>
      </c>
      <c r="FZ525" s="20">
        <v>1</v>
      </c>
      <c r="GA525" s="20">
        <v>6</v>
      </c>
      <c r="GB525" s="20">
        <v>0</v>
      </c>
      <c r="GC525" s="20">
        <v>0</v>
      </c>
      <c r="GD525" s="20">
        <v>0</v>
      </c>
      <c r="GE525" s="20">
        <v>0</v>
      </c>
      <c r="GF525" s="20">
        <v>0</v>
      </c>
      <c r="GG525" s="20">
        <v>0</v>
      </c>
      <c r="GH525" s="20">
        <v>1</v>
      </c>
      <c r="GI525" s="20">
        <v>0</v>
      </c>
      <c r="GJ525" s="20">
        <v>0</v>
      </c>
      <c r="GK525" s="34">
        <f>IF(GA525&lt;&gt;"",((GB525*0.125)+((GC525+GD525+GE525+GF525+GG525)*0.25)+((GH525+GI525+GJ525)*1))/GA525,"")</f>
        <v>0.16666666666666666</v>
      </c>
      <c r="GP525" s="20" t="s">
        <v>232</v>
      </c>
      <c r="HH525" s="34" t="str">
        <f>IF(GX525&lt;&gt;"",((GY525*0.125)+((GZ525+HA525+HB525+HC525+HD525)*0.25)+((HE525+HF525+HG525)*1))/GX525,"")</f>
        <v/>
      </c>
    </row>
    <row r="526" spans="1:216" ht="15" customHeight="1" x14ac:dyDescent="0.35">
      <c r="A526" s="11" t="s">
        <v>3418</v>
      </c>
      <c r="B526" s="12" t="s">
        <v>3419</v>
      </c>
      <c r="C526" s="40">
        <v>45728</v>
      </c>
      <c r="E526" s="11" t="s">
        <v>214</v>
      </c>
      <c r="F526" s="19" t="s">
        <v>3420</v>
      </c>
      <c r="G526" s="19" t="s">
        <v>3421</v>
      </c>
      <c r="H526" s="11" t="s">
        <v>1573</v>
      </c>
      <c r="I526" s="42">
        <v>89121</v>
      </c>
      <c r="J526" s="17">
        <v>68692</v>
      </c>
      <c r="K526" s="18">
        <f ca="1">IF(A526&lt;&gt;"",RANDBETWEEN(1,2000)," ")</f>
        <v>1844</v>
      </c>
      <c r="L526" s="17" cm="1">
        <f t="array" ref="L526">IF(A526&lt;&gt;"",SUMPRODUCT(($E$2:$E$1303="Active") * (FK526 &gt;= $FM$2:$FM$1303) * (FK526 &lt;= $FN$2:$FN$1303) * (FL526 &gt;= $FO$2:$FO$1303) * (FL526 &lt;= $FP$2:$FP$1303)),"")</f>
        <v>5</v>
      </c>
      <c r="M526" s="17" cm="1">
        <f t="array" ref="M526">IF(A526&lt;&gt;"",SUMPRODUCT(($E$2:$E$1303="Active") * (FK526 &gt;= $FQ$2:$FQ$1303) * (FK526 &lt;= $FR$2:$FR$1303) * (FL526 &gt;= $FS$2:$FS$1303) * (FL526 &lt;= $FT$2:$FT$1303)),"")</f>
        <v>5</v>
      </c>
      <c r="N526" s="11" t="s">
        <v>218</v>
      </c>
      <c r="O526" s="11" t="s">
        <v>242</v>
      </c>
      <c r="P526" s="19" t="s">
        <v>3422</v>
      </c>
      <c r="Q526" s="11" t="s">
        <v>2837</v>
      </c>
      <c r="R526" s="15" t="s">
        <v>3423</v>
      </c>
      <c r="S526" s="11" t="s">
        <v>224</v>
      </c>
      <c r="T526" s="20" t="s">
        <v>224</v>
      </c>
      <c r="AA526" s="22" t="s">
        <v>542</v>
      </c>
      <c r="AB526" s="23">
        <v>46021.604166666664</v>
      </c>
      <c r="AC526" s="63">
        <v>45931</v>
      </c>
      <c r="AI526" s="26">
        <v>562</v>
      </c>
      <c r="AN526" s="27">
        <f>IF(COUNT(DV526,ES526,FJ526,GK526,HH526)&gt;0,AVERAGE(DV526,ES526,FJ526,GK526,HH526),"")</f>
        <v>7.6923076923076927E-2</v>
      </c>
      <c r="AO526" s="28">
        <f>IF((E526&lt;&gt;""),COUNTA(AP526:BW526)+COUNTIF(T526,"No"),"")</f>
        <v>0</v>
      </c>
      <c r="DW526" s="35">
        <v>45476</v>
      </c>
      <c r="DX526" s="35">
        <v>45476</v>
      </c>
      <c r="DY526" s="20" t="s">
        <v>266</v>
      </c>
      <c r="DZ526" s="35">
        <v>45728</v>
      </c>
      <c r="EA526" s="20" t="s">
        <v>410</v>
      </c>
      <c r="FK526" s="39">
        <v>36.122810000000001</v>
      </c>
      <c r="FL526" s="39">
        <v>-115.089015</v>
      </c>
      <c r="FM526" s="39">
        <v>35.760984576177897</v>
      </c>
      <c r="FN526" s="39">
        <v>36.484635423822098</v>
      </c>
      <c r="FO526" s="39">
        <v>-115.536954424122</v>
      </c>
      <c r="FP526" s="39">
        <v>-114.64107557587801</v>
      </c>
      <c r="FQ526" s="39">
        <v>35.399159152355701</v>
      </c>
      <c r="FR526" s="39">
        <v>36.846460847644302</v>
      </c>
      <c r="FS526" s="39">
        <v>-115.984893848244</v>
      </c>
      <c r="FT526" s="39">
        <v>-114.19313615175599</v>
      </c>
      <c r="FU526" s="35">
        <v>45971</v>
      </c>
      <c r="FV526" s="20" t="s">
        <v>248</v>
      </c>
      <c r="FW526" s="20" t="s">
        <v>234</v>
      </c>
      <c r="FX526" s="20">
        <v>217</v>
      </c>
      <c r="FY526" s="20">
        <v>2</v>
      </c>
      <c r="FZ526" s="20">
        <v>2</v>
      </c>
      <c r="GA526" s="20">
        <v>13</v>
      </c>
      <c r="GB526" s="20">
        <v>0</v>
      </c>
      <c r="GC526" s="20">
        <v>0</v>
      </c>
      <c r="GD526" s="20">
        <v>0</v>
      </c>
      <c r="GE526" s="20">
        <v>0</v>
      </c>
      <c r="GF526" s="20">
        <v>0</v>
      </c>
      <c r="GG526" s="20">
        <v>0</v>
      </c>
      <c r="GH526" s="20">
        <v>0</v>
      </c>
      <c r="GI526" s="20">
        <v>1</v>
      </c>
      <c r="GJ526" s="20">
        <v>0</v>
      </c>
      <c r="GK526" s="34">
        <f>IF(GA526&lt;&gt;"",((GB526*0.125)+((GC526+GD526+GE526+GF526+GG526)*0.25)+((GH526+GI526+GJ526)*1))/GA526,"")</f>
        <v>7.6923076923076927E-2</v>
      </c>
      <c r="GL526" s="40">
        <v>46111</v>
      </c>
      <c r="GM526" s="35">
        <v>46128</v>
      </c>
      <c r="GN526" s="20" t="s">
        <v>372</v>
      </c>
      <c r="GO526" s="35">
        <v>46128</v>
      </c>
      <c r="GP526" s="20" t="s">
        <v>232</v>
      </c>
      <c r="HH526" s="34" t="str">
        <f>IF(GX526&lt;&gt;"",((GY526*0.125)+((GZ526+HA526+HB526+HC526+HD526)*0.25)+((HE526+HF526+HG526)*1))/GX526,"")</f>
        <v/>
      </c>
    </row>
    <row r="527" spans="1:216" ht="15" customHeight="1" x14ac:dyDescent="0.35">
      <c r="A527" s="11" t="s">
        <v>3424</v>
      </c>
      <c r="B527" s="12" t="s">
        <v>3425</v>
      </c>
      <c r="C527" s="13">
        <v>43009</v>
      </c>
      <c r="D527" s="13"/>
      <c r="E527" s="14" t="s">
        <v>214</v>
      </c>
      <c r="F527" s="15" t="s">
        <v>3426</v>
      </c>
      <c r="G527" s="15" t="s">
        <v>3421</v>
      </c>
      <c r="H527" s="14" t="s">
        <v>1573</v>
      </c>
      <c r="I527" s="16">
        <v>89119</v>
      </c>
      <c r="J527" s="17">
        <v>48895</v>
      </c>
      <c r="K527" s="18">
        <f ca="1">IF(A527&lt;&gt;"",RANDBETWEEN(1,2000)," ")</f>
        <v>457</v>
      </c>
      <c r="L527" s="17" cm="1">
        <f t="array" ref="L527">IF(A527&lt;&gt;"",SUMPRODUCT(($E$2:$E$1303="Active") * (FK527 &gt;= $FM$2:$FM$1303) * (FK527 &lt;= $FN$2:$FN$1303) * (FL527 &gt;= $FO$2:$FO$1303) * (FL527 &lt;= $FP$2:$FP$1303)),"")</f>
        <v>5</v>
      </c>
      <c r="M527" s="17" cm="1">
        <f t="array" ref="M527">IF(A527&lt;&gt;"",SUMPRODUCT(($E$2:$E$1303="Active") * (FK527 &gt;= $FQ$2:$FQ$1303) * (FK527 &lt;= $FR$2:$FR$1303) * (FL527 &gt;= $FS$2:$FS$1303) * (FL527 &lt;= $FT$2:$FT$1303)),"")</f>
        <v>5</v>
      </c>
      <c r="N527" s="14" t="s">
        <v>287</v>
      </c>
      <c r="O527" s="14" t="s">
        <v>219</v>
      </c>
      <c r="P527" s="15" t="s">
        <v>3427</v>
      </c>
      <c r="Q527" s="14" t="s">
        <v>3428</v>
      </c>
      <c r="R527" s="15" t="s">
        <v>3429</v>
      </c>
      <c r="S527" s="14" t="s">
        <v>224</v>
      </c>
      <c r="T527" s="20" t="s">
        <v>224</v>
      </c>
      <c r="U527" s="21"/>
      <c r="V527" s="22"/>
      <c r="W527" s="22"/>
      <c r="X527" s="22"/>
      <c r="Y527" s="22"/>
      <c r="Z527" s="22"/>
      <c r="AA527" s="22" t="s">
        <v>542</v>
      </c>
      <c r="AB527" s="43">
        <v>46014.427083333336</v>
      </c>
      <c r="AC527" s="63">
        <v>45931</v>
      </c>
      <c r="AD527" s="25">
        <v>402</v>
      </c>
      <c r="AE527" s="25">
        <v>604</v>
      </c>
      <c r="AF527" s="26">
        <v>548</v>
      </c>
      <c r="AG527" s="20">
        <v>650</v>
      </c>
      <c r="AH527" s="22">
        <v>957</v>
      </c>
      <c r="AI527" s="26">
        <v>898</v>
      </c>
      <c r="AN527" s="27">
        <f>IF(COUNT(DV527,ES527,FJ527,GK527,HH527)&gt;0,AVERAGE(DV527,ES527,FJ527,GK527,HH527),"")</f>
        <v>6.5625000000000003E-2</v>
      </c>
      <c r="AO527" s="28">
        <f>IF((E527&lt;&gt;""),COUNTA(AP527:BW527)+COUNTIF(T527,"No"),"")</f>
        <v>1</v>
      </c>
      <c r="AP527" s="29"/>
      <c r="AQ527" s="29"/>
      <c r="AR527" s="29"/>
      <c r="AS527" s="29"/>
      <c r="AT527" s="29"/>
      <c r="AU527" s="29"/>
      <c r="AV527" s="29"/>
      <c r="AW527" s="29"/>
      <c r="AX527" s="29"/>
      <c r="AY527" s="29"/>
      <c r="AZ527" s="29"/>
      <c r="BA527" s="29"/>
      <c r="BB527" s="29"/>
      <c r="BC527" s="29"/>
      <c r="BD527" s="29"/>
      <c r="BE527" s="29"/>
      <c r="BF527" s="29"/>
      <c r="BG527" s="29"/>
      <c r="BH527" s="29"/>
      <c r="BI527" s="29"/>
      <c r="BJ527" s="29"/>
      <c r="BK527" s="29"/>
      <c r="BL527" s="29"/>
      <c r="BM527" s="29"/>
      <c r="BN527" s="29"/>
      <c r="BO527" s="29"/>
      <c r="BP527" s="29" t="s">
        <v>224</v>
      </c>
      <c r="BQ527" s="29"/>
      <c r="BR527" s="29"/>
      <c r="BS527" s="29"/>
      <c r="BT527" s="29"/>
      <c r="BU527" s="29"/>
      <c r="BV527" s="29"/>
      <c r="BW527" s="29"/>
      <c r="BX527" s="30">
        <v>44183</v>
      </c>
      <c r="BY527" s="30">
        <v>44183</v>
      </c>
      <c r="BZ527" s="14" t="s">
        <v>226</v>
      </c>
      <c r="CA527" s="30">
        <v>44183</v>
      </c>
      <c r="CB527" s="14" t="s">
        <v>227</v>
      </c>
      <c r="CC527" s="31">
        <v>43774</v>
      </c>
      <c r="CD527" s="32" t="s">
        <v>226</v>
      </c>
      <c r="CE527" s="33" t="s">
        <v>425</v>
      </c>
      <c r="CF527" s="33" t="s">
        <v>325</v>
      </c>
      <c r="CG527" s="29">
        <v>383</v>
      </c>
      <c r="CH527" s="29">
        <v>5</v>
      </c>
      <c r="CI527" s="29">
        <v>4</v>
      </c>
      <c r="CJ527" s="29">
        <v>20</v>
      </c>
      <c r="CK527" s="29">
        <v>1</v>
      </c>
      <c r="CL527" s="29">
        <v>4</v>
      </c>
      <c r="CM527" s="29">
        <v>2</v>
      </c>
      <c r="CN527" s="34">
        <f>IF(CJ527&gt;0,((CK527*0.125)+(CL527*0.25)+(CM527*1))/CJ527,"")</f>
        <v>0.15625</v>
      </c>
      <c r="CO527" s="35">
        <v>44376</v>
      </c>
      <c r="CP527" s="35">
        <v>44391</v>
      </c>
      <c r="CQ527" s="20" t="s">
        <v>507</v>
      </c>
      <c r="CR527" s="35">
        <v>44410</v>
      </c>
      <c r="CS527" s="20" t="s">
        <v>232</v>
      </c>
      <c r="CT527" s="35">
        <v>44398</v>
      </c>
      <c r="CU527" s="35">
        <v>44460</v>
      </c>
      <c r="CV527" s="20" t="s">
        <v>226</v>
      </c>
      <c r="CW527" s="20" t="s">
        <v>233</v>
      </c>
      <c r="CX527" s="11" t="s">
        <v>234</v>
      </c>
      <c r="CY527" s="20">
        <v>320</v>
      </c>
      <c r="CZ527" s="36">
        <v>5</v>
      </c>
      <c r="DA527" s="36">
        <v>5</v>
      </c>
      <c r="DB527" s="36">
        <v>21</v>
      </c>
      <c r="DC527" s="36">
        <v>0</v>
      </c>
      <c r="DD527" s="36">
        <v>0</v>
      </c>
      <c r="DE527" s="36">
        <v>0</v>
      </c>
      <c r="DF527" s="36">
        <v>5</v>
      </c>
      <c r="DG527" s="36">
        <v>0</v>
      </c>
      <c r="DH527" s="37">
        <f>IF(DB527&gt;0,((DC527*0.125)+(DD527*0.25)+(DE527*0.25)+(DF527*1)+(DG527*1))/DB527,"")</f>
        <v>0.23809523809523808</v>
      </c>
      <c r="DI527" s="35">
        <v>44743</v>
      </c>
      <c r="DJ527" s="20" t="s">
        <v>228</v>
      </c>
      <c r="DK527" s="20" t="s">
        <v>235</v>
      </c>
      <c r="DL527" s="20" t="s">
        <v>234</v>
      </c>
      <c r="DM527" s="20">
        <v>269</v>
      </c>
      <c r="DN527" s="20">
        <v>5</v>
      </c>
      <c r="DO527" s="20">
        <v>5</v>
      </c>
      <c r="DP527" s="20">
        <v>20</v>
      </c>
      <c r="DQ527" s="20">
        <v>0</v>
      </c>
      <c r="DR527" s="20">
        <v>1</v>
      </c>
      <c r="DS527" s="20">
        <v>0</v>
      </c>
      <c r="DT527" s="20">
        <v>0</v>
      </c>
      <c r="DU527" s="20">
        <v>0</v>
      </c>
      <c r="DV527" s="37" cm="1">
        <f t="array" ref="DV527">IF(AND(DI527:DP527&lt;&gt;""),((DQ527*0.125)+(DR527*0.25)+(DS527*0.25)+(DT527*1)+(DU527*1))/DP527,"")</f>
        <v>1.2500000000000001E-2</v>
      </c>
      <c r="DW527" s="35">
        <v>45390</v>
      </c>
      <c r="DX527" s="35">
        <v>45419</v>
      </c>
      <c r="DY527" s="20" t="s">
        <v>237</v>
      </c>
      <c r="DZ527" s="35">
        <v>45419</v>
      </c>
      <c r="EA527" s="35" t="s">
        <v>232</v>
      </c>
      <c r="EB527" s="38">
        <v>45429</v>
      </c>
      <c r="EC527" s="35">
        <v>45289</v>
      </c>
      <c r="ED527" s="20" t="s">
        <v>228</v>
      </c>
      <c r="EE527" s="20" t="s">
        <v>247</v>
      </c>
      <c r="EF527" s="20">
        <v>260</v>
      </c>
      <c r="EG527" s="20">
        <v>4</v>
      </c>
      <c r="EH527" s="20">
        <v>4</v>
      </c>
      <c r="EI527" s="20">
        <v>20</v>
      </c>
      <c r="EJ527" s="20">
        <v>0</v>
      </c>
      <c r="EK527" s="20">
        <v>0</v>
      </c>
      <c r="EL527" s="20">
        <v>0</v>
      </c>
      <c r="EM527" s="20">
        <v>0</v>
      </c>
      <c r="EN527" s="20">
        <v>0</v>
      </c>
      <c r="EO527" s="20">
        <v>0</v>
      </c>
      <c r="EP527" s="20">
        <v>1</v>
      </c>
      <c r="EQ527" s="20">
        <v>0</v>
      </c>
      <c r="ER527" s="20">
        <v>0</v>
      </c>
      <c r="ES527" s="34">
        <f>IF(EI527&lt;&gt;"",((EJ527*0.125)+((EK527+EL527+EM527+EN527+EO527)*0.25)+((EP527+EQ527+ER527)*1))/EI527,"")</f>
        <v>0.05</v>
      </c>
      <c r="ET527" s="35">
        <v>45456</v>
      </c>
      <c r="EU527" s="20" t="s">
        <v>248</v>
      </c>
      <c r="EV527" s="20" t="s">
        <v>247</v>
      </c>
      <c r="EW527" s="20">
        <v>375</v>
      </c>
      <c r="EX527" s="20">
        <v>6</v>
      </c>
      <c r="EY527" s="20">
        <v>5</v>
      </c>
      <c r="EZ527" s="20">
        <v>25</v>
      </c>
      <c r="FA527" s="20">
        <v>0</v>
      </c>
      <c r="FB527" s="20">
        <v>0</v>
      </c>
      <c r="FC527" s="20">
        <v>0</v>
      </c>
      <c r="FD527" s="20">
        <v>0</v>
      </c>
      <c r="FE527" s="20">
        <v>0</v>
      </c>
      <c r="FF527" s="20">
        <v>0</v>
      </c>
      <c r="FG527" s="20">
        <v>2</v>
      </c>
      <c r="FH527" s="20">
        <v>1</v>
      </c>
      <c r="FI527" s="20">
        <v>1</v>
      </c>
      <c r="FJ527" s="34">
        <f>IF(EZ527&lt;&gt;"",((FA527*0.125)+((FB527+FC527+FD527+FE527+FF527)*0.25)+((FG527+FH527+FI527)*1))/EZ527,"")</f>
        <v>0.16</v>
      </c>
      <c r="FK527" s="39">
        <v>36.089547000000003</v>
      </c>
      <c r="FL527" s="39">
        <v>-115.149607</v>
      </c>
      <c r="FM527" s="39">
        <v>35.727721576177871</v>
      </c>
      <c r="FN527" s="39">
        <v>36.451372423822136</v>
      </c>
      <c r="FO527" s="39">
        <v>-115.59735678905746</v>
      </c>
      <c r="FP527" s="39">
        <v>-114.70185721094255</v>
      </c>
      <c r="FQ527" s="39">
        <v>35.365896152355738</v>
      </c>
      <c r="FR527" s="39">
        <v>36.813197847644268</v>
      </c>
      <c r="FS527" s="39">
        <v>-116.04510657811493</v>
      </c>
      <c r="FT527" s="39">
        <v>-114.25410742188508</v>
      </c>
      <c r="FU527" s="35">
        <v>45915</v>
      </c>
      <c r="FV527" s="20" t="s">
        <v>248</v>
      </c>
      <c r="FW527" s="20" t="s">
        <v>295</v>
      </c>
      <c r="FX527" s="20">
        <v>436</v>
      </c>
      <c r="FY527" s="20">
        <v>4</v>
      </c>
      <c r="FZ527" s="20">
        <v>4</v>
      </c>
      <c r="GA527" s="20">
        <v>25</v>
      </c>
      <c r="GB527" s="20">
        <v>0</v>
      </c>
      <c r="GC527" s="20">
        <v>0</v>
      </c>
      <c r="GD527" s="20">
        <v>0</v>
      </c>
      <c r="GE527" s="20">
        <v>0</v>
      </c>
      <c r="GF527" s="20">
        <v>0</v>
      </c>
      <c r="GG527" s="20">
        <v>0</v>
      </c>
      <c r="GH527" s="20">
        <v>1</v>
      </c>
      <c r="GI527" s="20">
        <v>0</v>
      </c>
      <c r="GJ527" s="20">
        <v>0</v>
      </c>
      <c r="GK527" s="34">
        <f>IF(GA527&lt;&gt;"",((GB527*0.125)+((GC527+GD527+GE527+GF527+GG527)*0.25)+((GH527+GI527+GJ527)*1))/GA527,"")</f>
        <v>0.04</v>
      </c>
      <c r="GL527" s="40">
        <v>46111</v>
      </c>
      <c r="GM527" s="35">
        <v>46128</v>
      </c>
      <c r="GN527" s="20" t="s">
        <v>372</v>
      </c>
      <c r="GO527" s="35">
        <v>46128</v>
      </c>
      <c r="GP527" s="20" t="s">
        <v>232</v>
      </c>
      <c r="HH527" s="34" t="str">
        <f>IF(GX527&lt;&gt;"",((GY527*0.125)+((GZ527+HA527+HB527+HC527+HD527)*0.25)+((HE527+HF527+HG527)*1))/GX527,"")</f>
        <v/>
      </c>
    </row>
    <row r="528" spans="1:216" ht="15" customHeight="1" x14ac:dyDescent="0.35">
      <c r="A528" s="11" t="s">
        <v>3430</v>
      </c>
      <c r="B528" s="12" t="s">
        <v>3431</v>
      </c>
      <c r="C528" s="43">
        <v>45301</v>
      </c>
      <c r="D528" s="43">
        <v>45751</v>
      </c>
      <c r="E528" s="11" t="s">
        <v>214</v>
      </c>
      <c r="F528" s="19" t="s">
        <v>3432</v>
      </c>
      <c r="G528" s="19" t="s">
        <v>3433</v>
      </c>
      <c r="H528" s="11" t="s">
        <v>1573</v>
      </c>
      <c r="I528" s="42">
        <v>89052</v>
      </c>
      <c r="J528" s="17">
        <v>59987</v>
      </c>
      <c r="K528" s="18">
        <f ca="1">IF(A528&lt;&gt;"",RANDBETWEEN(1,2000)," ")</f>
        <v>1076</v>
      </c>
      <c r="L528" s="17" cm="1">
        <f t="array" ref="L528">IF(A528&lt;&gt;"",SUMPRODUCT(($E$2:$E$1303="Active") * (FK528 &gt;= $FM$2:$FM$1303) * (FK528 &lt;= $FN$2:$FN$1303) * (FL528 &gt;= $FO$2:$FO$1303) * (FL528 &lt;= $FP$2:$FP$1303)),"")</f>
        <v>5</v>
      </c>
      <c r="M528" s="17" cm="1">
        <f t="array" ref="M528">IF(A528&lt;&gt;"",SUMPRODUCT(($E$2:$E$1303="Active") * (FK528 &gt;= $FQ$2:$FQ$1303) * (FK528 &lt;= $FR$2:$FR$1303) * (FL528 &gt;= $FS$2:$FS$1303) * (FL528 &lt;= $FT$2:$FT$1303)),"")</f>
        <v>5</v>
      </c>
      <c r="N528" s="11" t="s">
        <v>218</v>
      </c>
      <c r="O528" s="14" t="s">
        <v>219</v>
      </c>
      <c r="P528" s="19" t="s">
        <v>3434</v>
      </c>
      <c r="Q528" s="11" t="s">
        <v>3435</v>
      </c>
      <c r="R528" s="19" t="s">
        <v>3436</v>
      </c>
      <c r="S528" s="11" t="s">
        <v>223</v>
      </c>
      <c r="T528" s="20" t="s">
        <v>224</v>
      </c>
      <c r="AA528" s="22" t="s">
        <v>542</v>
      </c>
      <c r="AB528" s="43">
        <v>46022.604166666664</v>
      </c>
      <c r="AC528" s="63">
        <v>45931</v>
      </c>
      <c r="AF528" s="26"/>
      <c r="AH528" s="22">
        <v>849</v>
      </c>
      <c r="AI528" s="26">
        <v>938</v>
      </c>
      <c r="AN528" s="27">
        <f>IF(COUNT(DV528,ES528,FJ528,GK528,HH528)&gt;0,AVERAGE(DV528,ES528,FJ528,GK528,HH528),"")</f>
        <v>0.19833333333333333</v>
      </c>
      <c r="AO528" s="28">
        <f>IF((E528&lt;&gt;""),COUNTA(AP528:BW528)+COUNTIF(T528,"No"),"")</f>
        <v>1</v>
      </c>
      <c r="BP528" s="20" t="s">
        <v>224</v>
      </c>
      <c r="DW528" s="35">
        <v>45390</v>
      </c>
      <c r="DX528" s="35">
        <v>45415</v>
      </c>
      <c r="DY528" s="20" t="s">
        <v>237</v>
      </c>
      <c r="DZ528" s="35">
        <v>45415</v>
      </c>
      <c r="EA528" s="20" t="s">
        <v>232</v>
      </c>
      <c r="EB528" s="40">
        <v>45429</v>
      </c>
      <c r="ET528" s="35">
        <v>45525</v>
      </c>
      <c r="EU528" s="20" t="s">
        <v>248</v>
      </c>
      <c r="EV528" s="20" t="s">
        <v>234</v>
      </c>
      <c r="EW528" s="20">
        <v>298</v>
      </c>
      <c r="EX528" s="20">
        <v>7</v>
      </c>
      <c r="EY528" s="20">
        <v>7</v>
      </c>
      <c r="EZ528" s="20">
        <v>24</v>
      </c>
      <c r="FA528" s="20">
        <v>0</v>
      </c>
      <c r="FB528" s="20">
        <v>10</v>
      </c>
      <c r="FC528" s="20">
        <v>0</v>
      </c>
      <c r="FD528" s="20">
        <v>2</v>
      </c>
      <c r="FE528" s="20">
        <v>0</v>
      </c>
      <c r="FF528" s="20">
        <v>0</v>
      </c>
      <c r="FG528" s="20">
        <v>0</v>
      </c>
      <c r="FH528" s="20">
        <v>0</v>
      </c>
      <c r="FI528" s="20">
        <v>1</v>
      </c>
      <c r="FJ528" s="34">
        <f>IF(EZ528&lt;&gt;"",((FA528*0.125)+((FB528+FC528+FD528+FE528+FF528)*0.25)+((FG528+FH528+FI528)*1))/EZ528,"")</f>
        <v>0.16666666666666666</v>
      </c>
      <c r="FK528" s="39">
        <v>35.981602000000002</v>
      </c>
      <c r="FL528" s="39">
        <v>-115.113204</v>
      </c>
      <c r="FM528" s="39">
        <v>35.61977657617787</v>
      </c>
      <c r="FN528" s="39">
        <v>36.343427423822135</v>
      </c>
      <c r="FO528" s="39">
        <v>-115.56034052730662</v>
      </c>
      <c r="FP528" s="39">
        <v>-114.66606747269337</v>
      </c>
      <c r="FQ528" s="39">
        <v>35.257951152355737</v>
      </c>
      <c r="FR528" s="39">
        <v>36.705252847644267</v>
      </c>
      <c r="FS528" s="39">
        <v>-116.00747705461325</v>
      </c>
      <c r="FT528" s="39">
        <v>-114.21893094538675</v>
      </c>
      <c r="FU528" s="35">
        <v>45960</v>
      </c>
      <c r="FV528" s="20" t="s">
        <v>248</v>
      </c>
      <c r="FW528" s="20" t="s">
        <v>295</v>
      </c>
      <c r="FX528" s="20">
        <v>510</v>
      </c>
      <c r="FY528" s="20">
        <v>4</v>
      </c>
      <c r="FZ528" s="20">
        <v>4</v>
      </c>
      <c r="GA528" s="20">
        <v>25</v>
      </c>
      <c r="GB528" s="20">
        <v>0</v>
      </c>
      <c r="GC528" s="20">
        <v>0</v>
      </c>
      <c r="GD528" s="20">
        <v>0</v>
      </c>
      <c r="GE528" s="20">
        <v>3</v>
      </c>
      <c r="GF528" s="20">
        <v>0</v>
      </c>
      <c r="GG528" s="20">
        <v>0</v>
      </c>
      <c r="GH528" s="20">
        <v>4</v>
      </c>
      <c r="GI528" s="20">
        <v>1</v>
      </c>
      <c r="GJ528" s="20">
        <v>0</v>
      </c>
      <c r="GK528" s="34">
        <f>IF(GA528&lt;&gt;"",((GB528*0.125)+((GC528+GD528+GE528+GF528+GG528)*0.25)+((GH528+GI528+GJ528)*1))/GA528,"")</f>
        <v>0.23</v>
      </c>
      <c r="GL528" s="40">
        <v>46111</v>
      </c>
      <c r="GM528" s="35">
        <v>46128</v>
      </c>
      <c r="GN528" s="20" t="s">
        <v>372</v>
      </c>
      <c r="GO528" s="35">
        <v>46128</v>
      </c>
      <c r="GP528" s="20" t="s">
        <v>232</v>
      </c>
      <c r="HH528" s="34" t="str">
        <f>IF(GX528&lt;&gt;"",((GY528*0.125)+((GZ528+HA528+HB528+HC528+HD528)*0.25)+((HE528+HF528+HG528)*1))/GX528,"")</f>
        <v/>
      </c>
    </row>
    <row r="529" spans="1:216" ht="15" customHeight="1" x14ac:dyDescent="0.35">
      <c r="A529" s="11" t="s">
        <v>3437</v>
      </c>
      <c r="B529" s="12" t="s">
        <v>3438</v>
      </c>
      <c r="C529" s="13">
        <v>43829</v>
      </c>
      <c r="D529" s="13"/>
      <c r="E529" s="14" t="s">
        <v>214</v>
      </c>
      <c r="F529" s="15" t="s">
        <v>3439</v>
      </c>
      <c r="G529" s="15" t="s">
        <v>3440</v>
      </c>
      <c r="H529" s="14" t="s">
        <v>1573</v>
      </c>
      <c r="I529" s="16">
        <v>89801</v>
      </c>
      <c r="J529" s="17">
        <v>26250</v>
      </c>
      <c r="K529" s="18">
        <f ca="1">IF(A529&lt;&gt;"",RANDBETWEEN(1,2000)," ")</f>
        <v>438</v>
      </c>
      <c r="L529" s="17" cm="1">
        <f t="array" ref="L529">IF(A529&lt;&gt;"",SUMPRODUCT(($E$2:$E$1303="Active") * (FK529 &gt;= $FM$2:$FM$1303) * (FK529 &lt;= $FN$2:$FN$1303) * (FL529 &gt;= $FO$2:$FO$1303) * (FL529 &lt;= $FP$2:$FP$1303)),"")</f>
        <v>1</v>
      </c>
      <c r="M529" s="17" cm="1">
        <f t="array" ref="M529">IF(A529&lt;&gt;"",SUMPRODUCT(($E$2:$E$1303="Active") * (FK529 &gt;= $FQ$2:$FQ$1303) * (FK529 &lt;= $FR$2:$FR$1303) * (FL529 &gt;= $FS$2:$FS$1303) * (FL529 &lt;= $FT$2:$FT$1303)),"")</f>
        <v>1</v>
      </c>
      <c r="N529" s="14" t="s">
        <v>218</v>
      </c>
      <c r="O529" s="14" t="s">
        <v>316</v>
      </c>
      <c r="P529" s="15" t="s">
        <v>964</v>
      </c>
      <c r="Q529" s="14" t="s">
        <v>965</v>
      </c>
      <c r="R529" s="15" t="s">
        <v>966</v>
      </c>
      <c r="S529" s="14" t="s">
        <v>223</v>
      </c>
      <c r="T529" s="20" t="s">
        <v>224</v>
      </c>
      <c r="U529" s="21"/>
      <c r="V529" s="22"/>
      <c r="W529" s="22"/>
      <c r="X529" s="22"/>
      <c r="Y529" s="22"/>
      <c r="Z529" s="22"/>
      <c r="AA529" s="48">
        <v>2025</v>
      </c>
      <c r="AB529" s="43">
        <v>46022.416666666664</v>
      </c>
      <c r="AC529" s="24">
        <v>46023</v>
      </c>
      <c r="AD529" s="25">
        <v>38</v>
      </c>
      <c r="AE529" s="25">
        <v>30</v>
      </c>
      <c r="AF529" s="26">
        <v>44</v>
      </c>
      <c r="AG529" s="20">
        <v>42</v>
      </c>
      <c r="AH529" s="22">
        <v>32</v>
      </c>
      <c r="AI529" s="26">
        <v>53</v>
      </c>
      <c r="AN529" s="27">
        <f>IF(COUNT(DV529,ES529,FJ529,GK529,HH529)&gt;0,AVERAGE(DV529,ES529,FJ529,GK529,HH529),"")</f>
        <v>0.30000000000000004</v>
      </c>
      <c r="AO529" s="28">
        <f>IF((E529&lt;&gt;""),COUNTA(AP529:BW529)+COUNTIF(T529,"No"),"")</f>
        <v>0</v>
      </c>
      <c r="AP529" s="29"/>
      <c r="AQ529" s="29"/>
      <c r="AR529" s="29"/>
      <c r="AS529" s="29"/>
      <c r="AT529" s="29"/>
      <c r="AU529" s="29"/>
      <c r="AV529" s="29"/>
      <c r="AW529" s="29"/>
      <c r="AX529" s="29"/>
      <c r="AY529" s="29"/>
      <c r="AZ529" s="29"/>
      <c r="BA529" s="29"/>
      <c r="BB529" s="29"/>
      <c r="BC529" s="29"/>
      <c r="BD529" s="29"/>
      <c r="BE529" s="29"/>
      <c r="BF529" s="29"/>
      <c r="BG529" s="29"/>
      <c r="BH529" s="29"/>
      <c r="BI529" s="29"/>
      <c r="BJ529" s="29"/>
      <c r="BK529" s="29"/>
      <c r="BL529" s="29"/>
      <c r="BM529" s="29"/>
      <c r="BN529" s="29"/>
      <c r="BO529" s="29"/>
      <c r="BP529" s="29"/>
      <c r="BQ529" s="29"/>
      <c r="BR529" s="29"/>
      <c r="BS529" s="29"/>
      <c r="BT529" s="29"/>
      <c r="BU529" s="29"/>
      <c r="BV529" s="29"/>
      <c r="BW529" s="29"/>
      <c r="BX529" s="30">
        <v>44070</v>
      </c>
      <c r="BY529" s="30">
        <v>44125</v>
      </c>
      <c r="BZ529" s="14" t="s">
        <v>248</v>
      </c>
      <c r="CA529" s="30">
        <v>44125</v>
      </c>
      <c r="CB529" s="14" t="s">
        <v>316</v>
      </c>
      <c r="CC529" s="31">
        <v>44174</v>
      </c>
      <c r="CD529" s="32" t="s">
        <v>228</v>
      </c>
      <c r="CE529" s="33" t="s">
        <v>320</v>
      </c>
      <c r="CF529" s="33" t="s">
        <v>321</v>
      </c>
      <c r="CG529" s="29">
        <v>100</v>
      </c>
      <c r="CH529" s="29">
        <v>1</v>
      </c>
      <c r="CI529" s="29">
        <v>1</v>
      </c>
      <c r="CJ529" s="29">
        <v>10</v>
      </c>
      <c r="CK529" s="29">
        <v>0</v>
      </c>
      <c r="CL529" s="29">
        <v>0</v>
      </c>
      <c r="CM529" s="29">
        <v>4</v>
      </c>
      <c r="CN529" s="34">
        <f>IF(CJ529&gt;0,((CK529*0.125)+(CL529*0.25)+(CM529*1))/CJ529,"")</f>
        <v>0.4</v>
      </c>
      <c r="CO529" s="35">
        <v>44238</v>
      </c>
      <c r="CP529" s="35">
        <v>44238</v>
      </c>
      <c r="CQ529" s="20" t="s">
        <v>322</v>
      </c>
      <c r="CR529" s="47">
        <v>44244</v>
      </c>
      <c r="CS529" s="20" t="s">
        <v>316</v>
      </c>
      <c r="CT529" s="35" t="s">
        <v>323</v>
      </c>
      <c r="CU529" s="35">
        <v>44508</v>
      </c>
      <c r="CV529" s="20" t="s">
        <v>248</v>
      </c>
      <c r="CW529" s="20" t="s">
        <v>324</v>
      </c>
      <c r="CX529" s="11" t="s">
        <v>325</v>
      </c>
      <c r="CY529" s="20">
        <v>12</v>
      </c>
      <c r="CZ529" s="36">
        <v>1</v>
      </c>
      <c r="DA529" s="36">
        <v>1</v>
      </c>
      <c r="DB529" s="36">
        <v>5</v>
      </c>
      <c r="DC529" s="36">
        <v>0</v>
      </c>
      <c r="DD529" s="36">
        <v>1</v>
      </c>
      <c r="DE529" s="36">
        <v>0</v>
      </c>
      <c r="DF529" s="36">
        <v>0</v>
      </c>
      <c r="DG529" s="36">
        <v>0</v>
      </c>
      <c r="DH529" s="37">
        <f>IF(DB529&lt;&gt;"",((DC529*0.125)+(DD529*0.25)+(DE529*0.25)+(DF529*1)+(DG529*1))/DB529,"")</f>
        <v>0.05</v>
      </c>
      <c r="DI529" s="35">
        <v>44823</v>
      </c>
      <c r="DJ529" s="20" t="s">
        <v>248</v>
      </c>
      <c r="DK529" s="20" t="s">
        <v>235</v>
      </c>
      <c r="DL529" s="20" t="s">
        <v>234</v>
      </c>
      <c r="DM529" s="20">
        <v>16</v>
      </c>
      <c r="DN529" s="20">
        <v>1</v>
      </c>
      <c r="DO529" s="20">
        <v>1</v>
      </c>
      <c r="DP529" s="20">
        <v>5</v>
      </c>
      <c r="DQ529" s="20">
        <v>0</v>
      </c>
      <c r="DR529" s="20">
        <v>0</v>
      </c>
      <c r="DS529" s="20">
        <v>0</v>
      </c>
      <c r="DT529" s="20">
        <v>1</v>
      </c>
      <c r="DU529" s="20">
        <v>1</v>
      </c>
      <c r="DV529" s="49" cm="1">
        <f t="array" ref="DV529">IF(AND(DI529:DP529&lt;&gt;""),((DQ529*0.125)+(DR529*0.25)+(DS529*0.25)+(DT529*1)+(DU529*1))/DP529,"")</f>
        <v>0.4</v>
      </c>
      <c r="DW529" s="35">
        <v>45034</v>
      </c>
      <c r="DX529" s="35">
        <v>45036</v>
      </c>
      <c r="DY529" s="20" t="s">
        <v>322</v>
      </c>
      <c r="DZ529" s="35">
        <v>45041</v>
      </c>
      <c r="EA529" s="35" t="s">
        <v>316</v>
      </c>
      <c r="EB529" s="38" t="s">
        <v>323</v>
      </c>
      <c r="EC529" s="35">
        <v>45163</v>
      </c>
      <c r="ED529" s="20" t="s">
        <v>248</v>
      </c>
      <c r="EE529" s="20" t="s">
        <v>247</v>
      </c>
      <c r="EF529" s="20">
        <v>28</v>
      </c>
      <c r="EG529" s="20">
        <v>1</v>
      </c>
      <c r="EH529" s="20">
        <v>1</v>
      </c>
      <c r="EI529" s="20">
        <v>5</v>
      </c>
      <c r="EJ529" s="20">
        <v>0</v>
      </c>
      <c r="EK529" s="20">
        <v>0</v>
      </c>
      <c r="EL529" s="20">
        <v>0</v>
      </c>
      <c r="EM529" s="20">
        <v>0</v>
      </c>
      <c r="EN529" s="20">
        <v>0</v>
      </c>
      <c r="EO529" s="20">
        <v>0</v>
      </c>
      <c r="EP529" s="20">
        <v>0</v>
      </c>
      <c r="EQ529" s="20">
        <v>0</v>
      </c>
      <c r="ER529" s="20">
        <v>1</v>
      </c>
      <c r="ES529" s="34">
        <f>IF(EI529&lt;&gt;"",((EJ529*0.125)+((EK529+EL529+EM529+EN529+EO529)*0.25)+((EP529+EQ529+ER529)*1))/EI529,"")</f>
        <v>0.2</v>
      </c>
      <c r="ET529" s="35">
        <v>45391</v>
      </c>
      <c r="EU529" s="20" t="s">
        <v>248</v>
      </c>
      <c r="EV529" s="20" t="s">
        <v>247</v>
      </c>
      <c r="EW529" s="20">
        <v>22</v>
      </c>
      <c r="EX529" s="20">
        <v>1</v>
      </c>
      <c r="EY529" s="20">
        <v>1</v>
      </c>
      <c r="EZ529" s="28">
        <v>5</v>
      </c>
      <c r="FA529" s="20">
        <v>0</v>
      </c>
      <c r="FB529" s="20">
        <v>0</v>
      </c>
      <c r="FC529" s="20">
        <v>0</v>
      </c>
      <c r="FD529" s="20">
        <v>0</v>
      </c>
      <c r="FE529" s="20">
        <v>0</v>
      </c>
      <c r="FF529" s="20">
        <v>0</v>
      </c>
      <c r="FG529" s="20">
        <v>1</v>
      </c>
      <c r="FH529" s="20">
        <v>0</v>
      </c>
      <c r="FI529" s="20">
        <v>2</v>
      </c>
      <c r="FJ529" s="46">
        <f>IF(EZ529&lt;&gt;"",((FA529*0.125)+((FB529+FC529+FD529+FE529+FF529)*0.25)+((FG529+FH529+FI529)*1))/EZ529,"")</f>
        <v>0.6</v>
      </c>
      <c r="FK529" s="39">
        <v>41.177456999999997</v>
      </c>
      <c r="FL529" s="39">
        <v>-115.892493</v>
      </c>
      <c r="FM529" s="39">
        <v>40.815631576177864</v>
      </c>
      <c r="FN529" s="39">
        <v>41.539282423822129</v>
      </c>
      <c r="FO529" s="39">
        <v>-116.37321296399419</v>
      </c>
      <c r="FP529" s="39">
        <v>-115.41177303600581</v>
      </c>
      <c r="FQ529" s="39">
        <v>40.453806152355732</v>
      </c>
      <c r="FR529" s="39">
        <v>41.901107847644262</v>
      </c>
      <c r="FS529" s="39">
        <v>-116.85393292798838</v>
      </c>
      <c r="FT529" s="39">
        <v>-114.93105307201162</v>
      </c>
      <c r="FU529" s="35">
        <v>45691</v>
      </c>
      <c r="FV529" s="20" t="s">
        <v>248</v>
      </c>
      <c r="FW529" s="20" t="s">
        <v>247</v>
      </c>
      <c r="FX529" s="20">
        <v>14</v>
      </c>
      <c r="FY529" s="20">
        <v>1</v>
      </c>
      <c r="FZ529" s="20">
        <v>1</v>
      </c>
      <c r="GA529" s="20">
        <v>5</v>
      </c>
      <c r="GB529" s="20">
        <v>0</v>
      </c>
      <c r="GC529" s="20">
        <v>0</v>
      </c>
      <c r="GD529" s="20">
        <v>0</v>
      </c>
      <c r="GE529" s="20">
        <v>0</v>
      </c>
      <c r="GF529" s="20">
        <v>0</v>
      </c>
      <c r="GG529" s="20">
        <v>0</v>
      </c>
      <c r="GH529" s="20">
        <v>0</v>
      </c>
      <c r="GI529" s="20">
        <v>0</v>
      </c>
      <c r="GJ529" s="20">
        <v>0</v>
      </c>
      <c r="GK529" s="34">
        <f>IF(GA529&lt;&gt;"",((GB529*0.125)+((GC529+GD529+GE529+GF529+GG529)*0.25)+((GH529+GI529+GJ529)*1))/GA529,"")</f>
        <v>0</v>
      </c>
      <c r="GL529" s="40">
        <v>45848</v>
      </c>
      <c r="GM529" s="40">
        <v>45856</v>
      </c>
      <c r="GN529" s="20" t="s">
        <v>237</v>
      </c>
      <c r="GO529" s="35">
        <v>45856</v>
      </c>
      <c r="GP529" s="20" t="s">
        <v>316</v>
      </c>
      <c r="GQ529" s="35" t="s">
        <v>323</v>
      </c>
      <c r="HH529" s="34" t="str">
        <f>IF(GX529&lt;&gt;"",((GY529*0.125)+((GZ529+HA529+HB529+HC529+HD529)*0.25)+((HE529+HF529+HG529)*1))/GX529,"")</f>
        <v/>
      </c>
    </row>
    <row r="530" spans="1:216" ht="15" customHeight="1" x14ac:dyDescent="0.35">
      <c r="A530" s="11" t="s">
        <v>3441</v>
      </c>
      <c r="B530" s="12" t="s">
        <v>3442</v>
      </c>
      <c r="C530" s="40">
        <v>46059</v>
      </c>
      <c r="E530" s="11" t="s">
        <v>214</v>
      </c>
      <c r="F530" s="19" t="s">
        <v>3443</v>
      </c>
      <c r="G530" s="19" t="s">
        <v>3414</v>
      </c>
      <c r="H530" s="11" t="s">
        <v>1573</v>
      </c>
      <c r="I530" s="42">
        <v>89502</v>
      </c>
      <c r="K530" s="18">
        <f ca="1">IF(A530&lt;&gt;"",RANDBETWEEN(1,2000)," ")</f>
        <v>598</v>
      </c>
      <c r="L530" s="17" cm="1">
        <f t="array" ref="L530">IF(A530&lt;&gt;"",SUMPRODUCT(($E$2:$E$1303="Active") * (FK530 &gt;= $FM$2:$FM$1303) * (FK530 &lt;= $FN$2:$FN$1303) * (FL530 &gt;= $FO$2:$FO$1303) * (FL530 &lt;= $FP$2:$FP$1303)),"")</f>
        <v>2</v>
      </c>
      <c r="M530" s="17" cm="1">
        <f t="array" ref="M530">IF(A530&lt;&gt;"",SUMPRODUCT(($E$2:$E$1303="Active") * (FK530 &gt;= $FQ$2:$FQ$1303) * (FK530 &lt;= $FR$2:$FR$1303) * (FL530 &gt;= $FS$2:$FS$1303) * (FL530 &lt;= $FT$2:$FT$1303)),"")</f>
        <v>2</v>
      </c>
      <c r="N530" s="11" t="s">
        <v>218</v>
      </c>
      <c r="O530" s="11" t="s">
        <v>219</v>
      </c>
      <c r="P530" s="19" t="s">
        <v>3444</v>
      </c>
      <c r="Q530" s="11" t="s">
        <v>3445</v>
      </c>
      <c r="R530" s="19" t="s">
        <v>3446</v>
      </c>
      <c r="S530" s="11" t="s">
        <v>223</v>
      </c>
      <c r="T530" s="20" t="s">
        <v>224</v>
      </c>
      <c r="AA530" s="48" t="s">
        <v>3188</v>
      </c>
      <c r="AN530" s="27" t="str">
        <f>IF(COUNT(DV530,ES530,FJ530,GK530,HH530)&gt;0,AVERAGE(DV530,ES530,FJ530,GK530,HH530),"")</f>
        <v/>
      </c>
      <c r="AO530" s="28">
        <f>IF((E530&lt;&gt;""),COUNTA(AP530:BW530)+COUNTIF(T530,"No"),"")</f>
        <v>0</v>
      </c>
      <c r="FK530" s="54">
        <v>39.489561999999999</v>
      </c>
      <c r="FL530" s="54">
        <v>-119.75205099999999</v>
      </c>
      <c r="FM530" s="54">
        <v>39.127736576177902</v>
      </c>
      <c r="FN530" s="54">
        <v>39.851387423822104</v>
      </c>
      <c r="FO530" s="54">
        <v>-120.220894409675</v>
      </c>
      <c r="FP530" s="54">
        <v>-119.28320759032501</v>
      </c>
      <c r="FQ530" s="54">
        <v>38.765911152355699</v>
      </c>
      <c r="FR530" s="54">
        <v>40.2132128476443</v>
      </c>
      <c r="FS530" s="54">
        <v>-120.68973781935</v>
      </c>
      <c r="FT530" s="54">
        <v>-118.81436418065</v>
      </c>
      <c r="GP530" s="20" t="s">
        <v>232</v>
      </c>
      <c r="HH530" s="34" t="str">
        <f>IF(GX530&lt;&gt;"",((GY530*0.125)+((GZ530+HA530+HB530+HC530+HD530)*0.25)+((HE530+HF530+HG530)*1))/GX530,"")</f>
        <v/>
      </c>
    </row>
    <row r="531" spans="1:216" ht="15" customHeight="1" x14ac:dyDescent="0.35">
      <c r="A531" s="14" t="s">
        <v>3447</v>
      </c>
      <c r="B531" s="12" t="s">
        <v>3448</v>
      </c>
      <c r="C531" s="13">
        <v>43829</v>
      </c>
      <c r="D531" s="13"/>
      <c r="E531" s="14" t="s">
        <v>214</v>
      </c>
      <c r="F531" s="15" t="s">
        <v>3449</v>
      </c>
      <c r="G531" s="15" t="s">
        <v>3450</v>
      </c>
      <c r="H531" s="14" t="s">
        <v>1643</v>
      </c>
      <c r="I531" s="16">
        <v>10461</v>
      </c>
      <c r="J531" s="17">
        <v>54901</v>
      </c>
      <c r="K531" s="18">
        <f ca="1">IF(A531&lt;&gt;"",RANDBETWEEN(1,2000)," ")</f>
        <v>1421</v>
      </c>
      <c r="L531" s="17" cm="1">
        <f t="array" ref="L531">IF(A531&lt;&gt;"",SUMPRODUCT(($E$2:$E$1303="Active") * (FK531 &gt;= $FM$2:$FM$1303) * (FK531 &lt;= $FN$2:$FN$1303) * (FL531 &gt;= $FO$2:$FO$1303) * (FL531 &lt;= $FP$2:$FP$1303)),"")</f>
        <v>15</v>
      </c>
      <c r="M531" s="17" cm="1">
        <f t="array" ref="M531">IF(A531&lt;&gt;"",SUMPRODUCT(($E$2:$E$1303="Active") * (FK531 &gt;= $FQ$2:$FQ$1303) * (FK531 &lt;= $FR$2:$FR$1303) * (FL531 &gt;= $FS$2:$FS$1303) * (FL531 &lt;= $FT$2:$FT$1303)),"")</f>
        <v>29</v>
      </c>
      <c r="N531" s="14" t="s">
        <v>218</v>
      </c>
      <c r="O531" s="14" t="s">
        <v>316</v>
      </c>
      <c r="P531" s="15" t="s">
        <v>991</v>
      </c>
      <c r="Q531" s="14" t="s">
        <v>992</v>
      </c>
      <c r="R531" s="51" t="s">
        <v>993</v>
      </c>
      <c r="S531" s="14" t="s">
        <v>223</v>
      </c>
      <c r="T531" s="20" t="s">
        <v>224</v>
      </c>
      <c r="U531" s="21"/>
      <c r="V531" s="22"/>
      <c r="W531" s="22"/>
      <c r="X531" s="22"/>
      <c r="Y531" s="22"/>
      <c r="Z531" s="22"/>
      <c r="AA531" s="48">
        <v>2025</v>
      </c>
      <c r="AB531" s="43">
        <v>46022.5</v>
      </c>
      <c r="AC531" s="24">
        <v>46023</v>
      </c>
      <c r="AD531" s="25">
        <v>215</v>
      </c>
      <c r="AE531" s="25">
        <v>200</v>
      </c>
      <c r="AF531" s="26">
        <v>218</v>
      </c>
      <c r="AG531" s="20">
        <v>439</v>
      </c>
      <c r="AH531" s="22">
        <v>389</v>
      </c>
      <c r="AI531" s="26">
        <v>855</v>
      </c>
      <c r="AN531" s="27">
        <f>IF(COUNT(DV531,ES531,FJ531,GK531,HH531)&gt;0,AVERAGE(DV531,ES531,FJ531,GK531,HH531),"")</f>
        <v>0.20583333333333337</v>
      </c>
      <c r="AO531" s="28">
        <f>IF((E531&lt;&gt;""),COUNTA(AP531:BW531)+COUNTIF(T531,"No"),"")</f>
        <v>0</v>
      </c>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c r="BO531" s="29"/>
      <c r="BP531" s="29"/>
      <c r="BQ531" s="29"/>
      <c r="BR531" s="29"/>
      <c r="BS531" s="29"/>
      <c r="BT531" s="29"/>
      <c r="BU531" s="29"/>
      <c r="BV531" s="29"/>
      <c r="BW531" s="29"/>
      <c r="BX531" s="30">
        <v>44155</v>
      </c>
      <c r="BY531" s="30">
        <v>44158</v>
      </c>
      <c r="BZ531" s="14" t="s">
        <v>248</v>
      </c>
      <c r="CA531" s="30">
        <v>44174</v>
      </c>
      <c r="CB531" s="14" t="s">
        <v>316</v>
      </c>
      <c r="CC531" s="31">
        <v>44194</v>
      </c>
      <c r="CD531" s="32" t="s">
        <v>228</v>
      </c>
      <c r="CE531" s="33" t="s">
        <v>320</v>
      </c>
      <c r="CF531" s="33" t="s">
        <v>321</v>
      </c>
      <c r="CG531" s="29">
        <v>100</v>
      </c>
      <c r="CH531" s="29">
        <v>3</v>
      </c>
      <c r="CI531" s="29">
        <v>3</v>
      </c>
      <c r="CJ531" s="29">
        <v>10</v>
      </c>
      <c r="CK531" s="29">
        <v>1</v>
      </c>
      <c r="CL531" s="29">
        <v>3</v>
      </c>
      <c r="CM531" s="29">
        <v>0</v>
      </c>
      <c r="CN531" s="34">
        <f>IF(CJ531&gt;0,((CK531*0.125)+(CL531*0.25)+(CM531*1))/CJ531,"")</f>
        <v>8.7499999999999994E-2</v>
      </c>
      <c r="CO531" s="35">
        <v>44754</v>
      </c>
      <c r="CP531" s="35">
        <v>44754</v>
      </c>
      <c r="CQ531" s="20" t="s">
        <v>322</v>
      </c>
      <c r="CR531" s="35">
        <v>44762</v>
      </c>
      <c r="CS531" s="20" t="s">
        <v>316</v>
      </c>
      <c r="CT531" s="35" t="s">
        <v>323</v>
      </c>
      <c r="CU531" s="35">
        <v>44524</v>
      </c>
      <c r="CV531" s="11" t="s">
        <v>248</v>
      </c>
      <c r="CW531" s="20" t="s">
        <v>324</v>
      </c>
      <c r="CX531" s="11" t="s">
        <v>325</v>
      </c>
      <c r="CY531" s="20">
        <v>103</v>
      </c>
      <c r="CZ531" s="36">
        <v>3</v>
      </c>
      <c r="DA531" s="36">
        <v>3</v>
      </c>
      <c r="DB531" s="36">
        <v>12</v>
      </c>
      <c r="DC531" s="36">
        <v>0</v>
      </c>
      <c r="DD531" s="36">
        <v>0</v>
      </c>
      <c r="DE531" s="36">
        <v>1</v>
      </c>
      <c r="DF531" s="36">
        <v>1</v>
      </c>
      <c r="DG531" s="36">
        <v>2</v>
      </c>
      <c r="DH531" s="37">
        <f>IF(DB531&lt;&gt;"",((DC531*0.125)+(DD531*0.25)+(DE531*0.25)+(DF531*1)+(DG531*1))/DB531,"")</f>
        <v>0.27083333333333331</v>
      </c>
      <c r="DI531" s="35">
        <v>44896</v>
      </c>
      <c r="DJ531" s="20" t="s">
        <v>248</v>
      </c>
      <c r="DK531" s="20" t="s">
        <v>235</v>
      </c>
      <c r="DL531" s="20" t="s">
        <v>234</v>
      </c>
      <c r="DM531" s="20">
        <v>99</v>
      </c>
      <c r="DN531" s="20">
        <v>4</v>
      </c>
      <c r="DO531" s="20">
        <v>4</v>
      </c>
      <c r="DP531" s="20">
        <v>20</v>
      </c>
      <c r="DQ531" s="20">
        <v>0</v>
      </c>
      <c r="DR531" s="20">
        <v>0</v>
      </c>
      <c r="DS531" s="20">
        <v>0</v>
      </c>
      <c r="DT531" s="20">
        <v>4</v>
      </c>
      <c r="DU531" s="20">
        <v>0</v>
      </c>
      <c r="DV531" s="37" cm="1">
        <f t="array" ref="DV531">IF(AND(DI531:DP531&lt;&gt;""),((DQ531*0.125)+(DR531*0.25)+(DS531*0.25)+(DT531*1)+(DU531*1))/DP531,"")</f>
        <v>0.2</v>
      </c>
      <c r="DW531" s="35" t="s">
        <v>3451</v>
      </c>
      <c r="DX531" s="35">
        <v>45544</v>
      </c>
      <c r="DY531" s="20" t="s">
        <v>237</v>
      </c>
      <c r="DZ531" s="35">
        <v>45614</v>
      </c>
      <c r="EA531" s="35" t="s">
        <v>316</v>
      </c>
      <c r="EB531" s="38" t="s">
        <v>323</v>
      </c>
      <c r="EC531" s="35">
        <v>45148</v>
      </c>
      <c r="ED531" s="20" t="s">
        <v>248</v>
      </c>
      <c r="EE531" s="20" t="s">
        <v>247</v>
      </c>
      <c r="EF531" s="20">
        <v>103</v>
      </c>
      <c r="EG531" s="20">
        <v>4</v>
      </c>
      <c r="EH531" s="20">
        <v>4</v>
      </c>
      <c r="EI531" s="20">
        <v>20</v>
      </c>
      <c r="EJ531" s="20">
        <v>0</v>
      </c>
      <c r="EK531" s="20">
        <v>0</v>
      </c>
      <c r="EL531" s="20">
        <v>0</v>
      </c>
      <c r="EM531" s="20">
        <v>0</v>
      </c>
      <c r="EN531" s="20">
        <v>0</v>
      </c>
      <c r="EO531" s="20">
        <v>0</v>
      </c>
      <c r="EP531" s="20">
        <v>0</v>
      </c>
      <c r="EQ531" s="20">
        <v>0</v>
      </c>
      <c r="ER531" s="20">
        <v>2</v>
      </c>
      <c r="ES531" s="34">
        <f>IF(EI531&lt;&gt;"",((EJ531*0.125)+((EK531+EL531+EM531+EN531+EO531)*0.25)+((EP531+EQ531+ER531)*1))/EI531,"")</f>
        <v>0.1</v>
      </c>
      <c r="ET531" s="35">
        <v>45341</v>
      </c>
      <c r="EU531" s="20" t="s">
        <v>248</v>
      </c>
      <c r="EV531" s="20" t="s">
        <v>247</v>
      </c>
      <c r="EW531" s="20">
        <v>260</v>
      </c>
      <c r="EX531" s="20">
        <v>6</v>
      </c>
      <c r="EY531" s="20">
        <v>6</v>
      </c>
      <c r="EZ531" s="28">
        <v>20</v>
      </c>
      <c r="FA531" s="20">
        <v>0</v>
      </c>
      <c r="FB531" s="20">
        <v>0</v>
      </c>
      <c r="FC531" s="20">
        <v>0</v>
      </c>
      <c r="FD531" s="20">
        <v>0</v>
      </c>
      <c r="FE531" s="20">
        <v>0</v>
      </c>
      <c r="FF531" s="20">
        <v>0</v>
      </c>
      <c r="FG531" s="20">
        <v>0</v>
      </c>
      <c r="FH531" s="20">
        <v>4</v>
      </c>
      <c r="FI531" s="20">
        <v>6</v>
      </c>
      <c r="FJ531" s="46">
        <f>IF(EZ531&lt;&gt;"",((FA531*0.125)+((FB531+FC531+FD531+FE531+FF531)*0.25)+((FG531+FH531+FI531)*1))/EZ531,"")</f>
        <v>0.5</v>
      </c>
      <c r="FK531" s="39">
        <v>40.845484999999996</v>
      </c>
      <c r="FL531" s="39">
        <v>-73.843579000000005</v>
      </c>
      <c r="FM531" s="39">
        <v>40.483659576177864</v>
      </c>
      <c r="FN531" s="39">
        <v>41.207310423822129</v>
      </c>
      <c r="FO531" s="39">
        <v>-74.321882846294173</v>
      </c>
      <c r="FP531" s="39">
        <v>-73.365275153705838</v>
      </c>
      <c r="FQ531" s="39">
        <v>40.121834152355731</v>
      </c>
      <c r="FR531" s="39">
        <v>41.569135847644262</v>
      </c>
      <c r="FS531" s="39">
        <v>-74.800186692588355</v>
      </c>
      <c r="FT531" s="39">
        <v>-72.886971307411656</v>
      </c>
      <c r="FU531" s="35">
        <v>45758</v>
      </c>
      <c r="FV531" s="20" t="s">
        <v>248</v>
      </c>
      <c r="FW531" s="20" t="s">
        <v>258</v>
      </c>
      <c r="FX531" s="20">
        <v>205</v>
      </c>
      <c r="FY531" s="20">
        <v>1</v>
      </c>
      <c r="FZ531" s="20">
        <v>1</v>
      </c>
      <c r="GA531" s="20">
        <v>16</v>
      </c>
      <c r="GB531" s="20">
        <v>0</v>
      </c>
      <c r="GC531" s="20">
        <v>0</v>
      </c>
      <c r="GD531" s="20">
        <v>0</v>
      </c>
      <c r="GE531" s="20">
        <v>0</v>
      </c>
      <c r="GF531" s="20">
        <v>0</v>
      </c>
      <c r="GG531" s="20">
        <v>0</v>
      </c>
      <c r="GH531" s="20">
        <v>1</v>
      </c>
      <c r="GI531" s="20">
        <v>0</v>
      </c>
      <c r="GJ531" s="20">
        <v>0</v>
      </c>
      <c r="GK531" s="34">
        <f>IF(GA531&lt;&gt;"",((GB531*0.125)+((GC531+GD531+GE531+GF531+GG531)*0.25)+((GH531+GI531+GJ531)*1))/GA531,"")</f>
        <v>6.25E-2</v>
      </c>
      <c r="GL531" s="40">
        <v>45848</v>
      </c>
      <c r="GM531" s="40">
        <v>45856</v>
      </c>
      <c r="GN531" s="20" t="s">
        <v>237</v>
      </c>
      <c r="GO531" s="35">
        <v>45856</v>
      </c>
      <c r="GP531" s="20" t="s">
        <v>316</v>
      </c>
      <c r="GQ531" s="35" t="s">
        <v>323</v>
      </c>
      <c r="GR531" s="35">
        <v>46120</v>
      </c>
      <c r="GS531" s="20" t="s">
        <v>248</v>
      </c>
      <c r="GT531" s="20" t="s">
        <v>247</v>
      </c>
      <c r="GU531" s="20">
        <v>150</v>
      </c>
      <c r="GV531" s="20">
        <v>6</v>
      </c>
      <c r="GW531" s="20">
        <v>3</v>
      </c>
      <c r="GX531" s="20">
        <v>12</v>
      </c>
      <c r="GY531" s="20">
        <v>0</v>
      </c>
      <c r="GZ531" s="20">
        <v>0</v>
      </c>
      <c r="HA531" s="20">
        <v>0</v>
      </c>
      <c r="HB531" s="20">
        <v>0</v>
      </c>
      <c r="HC531" s="20">
        <v>0</v>
      </c>
      <c r="HD531" s="20">
        <v>0</v>
      </c>
      <c r="HE531" s="20">
        <v>1</v>
      </c>
      <c r="HF531" s="20">
        <v>1</v>
      </c>
      <c r="HG531" s="20">
        <v>0</v>
      </c>
      <c r="HH531" s="34">
        <f>IF(GX531&lt;&gt;"",((GY531*0.125)+((GZ531+HA531+HB531+HC531+HD531)*0.25)+((HE531+HF531+HG531)*1))/GX531,"")</f>
        <v>0.16666666666666666</v>
      </c>
    </row>
    <row r="532" spans="1:216" ht="15" customHeight="1" x14ac:dyDescent="0.35">
      <c r="A532" s="14" t="s">
        <v>3452</v>
      </c>
      <c r="B532" s="12" t="s">
        <v>3453</v>
      </c>
      <c r="C532" s="13">
        <v>43829</v>
      </c>
      <c r="D532" s="13"/>
      <c r="E532" s="14" t="s">
        <v>214</v>
      </c>
      <c r="F532" s="15" t="s">
        <v>3454</v>
      </c>
      <c r="G532" s="15" t="s">
        <v>3455</v>
      </c>
      <c r="H532" s="14" t="s">
        <v>1643</v>
      </c>
      <c r="I532" s="16">
        <v>11218</v>
      </c>
      <c r="J532" s="17">
        <v>78642</v>
      </c>
      <c r="K532" s="18">
        <f ca="1">IF(A532&lt;&gt;"",RANDBETWEEN(1,2000)," ")</f>
        <v>1368</v>
      </c>
      <c r="L532" s="17" cm="1">
        <f t="array" ref="L532">IF(A532&lt;&gt;"",SUMPRODUCT(($E$2:$E$1303="Active") * (FK532 &gt;= $FM$2:$FM$1303) * (FK532 &lt;= $FN$2:$FN$1303) * (FL532 &gt;= $FO$2:$FO$1303) * (FL532 &lt;= $FP$2:$FP$1303)),"")</f>
        <v>13</v>
      </c>
      <c r="M532" s="17" cm="1">
        <f t="array" ref="M532">IF(A532&lt;&gt;"",SUMPRODUCT(($E$2:$E$1303="Active") * (FK532 &gt;= $FQ$2:$FQ$1303) * (FK532 &lt;= $FR$2:$FR$1303) * (FL532 &gt;= $FS$2:$FS$1303) * (FL532 &lt;= $FT$2:$FT$1303)),"")</f>
        <v>30</v>
      </c>
      <c r="N532" s="14" t="s">
        <v>218</v>
      </c>
      <c r="O532" s="14" t="s">
        <v>316</v>
      </c>
      <c r="P532" s="15" t="s">
        <v>991</v>
      </c>
      <c r="Q532" s="14" t="s">
        <v>992</v>
      </c>
      <c r="R532" s="51" t="s">
        <v>993</v>
      </c>
      <c r="S532" s="14" t="s">
        <v>223</v>
      </c>
      <c r="T532" s="20" t="s">
        <v>224</v>
      </c>
      <c r="U532" s="21"/>
      <c r="V532" s="22"/>
      <c r="W532" s="22"/>
      <c r="X532" s="22"/>
      <c r="Y532" s="22"/>
      <c r="Z532" s="22"/>
      <c r="AA532" s="48">
        <v>2025</v>
      </c>
      <c r="AB532" s="43">
        <v>46022.375</v>
      </c>
      <c r="AC532" s="24">
        <v>46023</v>
      </c>
      <c r="AD532" s="25">
        <v>156</v>
      </c>
      <c r="AE532" s="25">
        <v>187</v>
      </c>
      <c r="AF532" s="26">
        <v>235</v>
      </c>
      <c r="AG532" s="20">
        <v>435</v>
      </c>
      <c r="AH532" s="22">
        <v>513</v>
      </c>
      <c r="AI532" s="26">
        <v>789</v>
      </c>
      <c r="AN532" s="27">
        <f>IF(COUNT(DV532,ES532,FJ532,GK532,HH532)&gt;0,AVERAGE(DV532,ES532,FJ532,GK532,HH532),"")</f>
        <v>0.16220238095238096</v>
      </c>
      <c r="AO532" s="28">
        <f>IF((E532&lt;&gt;""),COUNTA(AP532:BW532)+COUNTIF(T532,"No"),"")</f>
        <v>4</v>
      </c>
      <c r="AP532" s="29"/>
      <c r="AQ532" s="29"/>
      <c r="AR532" s="29"/>
      <c r="AS532" s="29"/>
      <c r="AT532" s="29" t="s">
        <v>224</v>
      </c>
      <c r="AU532" s="29"/>
      <c r="AV532" s="29"/>
      <c r="AW532" s="29"/>
      <c r="AX532" s="29"/>
      <c r="AY532" s="29"/>
      <c r="AZ532" s="29"/>
      <c r="BA532" s="29"/>
      <c r="BB532" s="29"/>
      <c r="BC532" s="29" t="s">
        <v>224</v>
      </c>
      <c r="BD532" s="29"/>
      <c r="BE532" s="29"/>
      <c r="BF532" s="29"/>
      <c r="BG532" s="29" t="s">
        <v>224</v>
      </c>
      <c r="BH532" s="29"/>
      <c r="BI532" s="29"/>
      <c r="BJ532" s="29"/>
      <c r="BK532" s="29"/>
      <c r="BL532" s="29"/>
      <c r="BM532" s="29"/>
      <c r="BN532" s="29"/>
      <c r="BO532" s="29"/>
      <c r="BP532" s="29"/>
      <c r="BQ532" s="29"/>
      <c r="BR532" s="29"/>
      <c r="BS532" s="29"/>
      <c r="BT532" s="29" t="s">
        <v>3456</v>
      </c>
      <c r="BU532" s="29"/>
      <c r="BV532" s="29"/>
      <c r="BW532" s="29"/>
      <c r="BX532" s="30">
        <v>44001</v>
      </c>
      <c r="BY532" s="30">
        <v>44001</v>
      </c>
      <c r="BZ532" s="14" t="s">
        <v>228</v>
      </c>
      <c r="CA532" s="30">
        <v>44022</v>
      </c>
      <c r="CB532" s="14" t="s">
        <v>316</v>
      </c>
      <c r="CC532" s="31">
        <v>44194</v>
      </c>
      <c r="CD532" s="32" t="s">
        <v>228</v>
      </c>
      <c r="CE532" s="33" t="s">
        <v>320</v>
      </c>
      <c r="CF532" s="33" t="s">
        <v>321</v>
      </c>
      <c r="CG532" s="29">
        <v>100</v>
      </c>
      <c r="CH532" s="29">
        <v>2</v>
      </c>
      <c r="CI532" s="29">
        <v>2</v>
      </c>
      <c r="CJ532" s="29">
        <v>10</v>
      </c>
      <c r="CK532" s="29">
        <v>1</v>
      </c>
      <c r="CL532" s="29">
        <v>0</v>
      </c>
      <c r="CM532" s="29">
        <v>1</v>
      </c>
      <c r="CN532" s="34">
        <f>IF(CJ532&gt;0,((CK532*0.125)+(CL532*0.25)+(CM532*1))/CJ532,"")</f>
        <v>0.1125</v>
      </c>
      <c r="CO532" s="35">
        <v>44748</v>
      </c>
      <c r="CP532" s="35">
        <v>44748</v>
      </c>
      <c r="CQ532" s="20" t="s">
        <v>322</v>
      </c>
      <c r="CR532" s="35">
        <v>44754</v>
      </c>
      <c r="CS532" s="20" t="s">
        <v>316</v>
      </c>
      <c r="CT532" s="35" t="s">
        <v>323</v>
      </c>
      <c r="CV532" s="11" t="s">
        <v>248</v>
      </c>
      <c r="CW532" s="20" t="s">
        <v>324</v>
      </c>
      <c r="CX532" s="11" t="s">
        <v>325</v>
      </c>
      <c r="CY532" s="20">
        <v>0</v>
      </c>
      <c r="CZ532" s="36">
        <v>0</v>
      </c>
      <c r="DA532" s="36">
        <v>0</v>
      </c>
      <c r="DB532" s="36">
        <v>0</v>
      </c>
      <c r="DC532" s="36">
        <v>0</v>
      </c>
      <c r="DD532" s="36">
        <v>0</v>
      </c>
      <c r="DE532" s="36">
        <v>0</v>
      </c>
      <c r="DF532" s="36">
        <v>0</v>
      </c>
      <c r="DG532" s="36">
        <v>0</v>
      </c>
      <c r="DI532" s="35">
        <v>44896</v>
      </c>
      <c r="DJ532" s="20" t="s">
        <v>248</v>
      </c>
      <c r="DK532" s="20" t="s">
        <v>235</v>
      </c>
      <c r="DL532" s="20" t="s">
        <v>234</v>
      </c>
      <c r="DM532" s="20">
        <v>103</v>
      </c>
      <c r="DN532" s="20">
        <v>3</v>
      </c>
      <c r="DO532" s="20">
        <v>3</v>
      </c>
      <c r="DP532" s="20">
        <v>15</v>
      </c>
      <c r="DQ532" s="20">
        <v>0</v>
      </c>
      <c r="DR532" s="20">
        <v>2</v>
      </c>
      <c r="DS532" s="20">
        <v>0</v>
      </c>
      <c r="DT532" s="20">
        <v>4</v>
      </c>
      <c r="DU532" s="20">
        <v>1</v>
      </c>
      <c r="DV532" s="49" cm="1">
        <f t="array" ref="DV532">IF(AND(DI532:DP532&lt;&gt;""),((DQ532*0.125)+(DR532*0.25)+(DS532*0.25)+(DT532*1)+(DU532*1))/DP532,"")</f>
        <v>0.36666666666666664</v>
      </c>
      <c r="DW532" s="35" t="s">
        <v>3451</v>
      </c>
      <c r="DX532" s="35">
        <v>45451</v>
      </c>
      <c r="DY532" s="20" t="s">
        <v>237</v>
      </c>
      <c r="DZ532" s="35">
        <v>45614</v>
      </c>
      <c r="EA532" s="35" t="s">
        <v>316</v>
      </c>
      <c r="EB532" s="38" t="s">
        <v>323</v>
      </c>
      <c r="EC532" s="35">
        <v>45148</v>
      </c>
      <c r="ED532" s="20" t="s">
        <v>248</v>
      </c>
      <c r="EE532" s="20" t="s">
        <v>247</v>
      </c>
      <c r="EF532" s="20">
        <v>122</v>
      </c>
      <c r="EG532" s="20">
        <v>3</v>
      </c>
      <c r="EH532" s="20">
        <v>3</v>
      </c>
      <c r="EI532" s="20">
        <v>15</v>
      </c>
      <c r="EJ532" s="20">
        <v>0</v>
      </c>
      <c r="EK532" s="20">
        <v>0</v>
      </c>
      <c r="EL532" s="20">
        <v>0</v>
      </c>
      <c r="EM532" s="20">
        <v>3</v>
      </c>
      <c r="EN532" s="20">
        <v>0</v>
      </c>
      <c r="EO532" s="20">
        <v>0</v>
      </c>
      <c r="EP532" s="20">
        <v>0</v>
      </c>
      <c r="EQ532" s="20">
        <v>0</v>
      </c>
      <c r="ER532" s="20">
        <v>0</v>
      </c>
      <c r="ES532" s="34">
        <f>IF(EI532&lt;&gt;"",((EJ532*0.125)+((EK532+EL532+EM532+EN532+EO532)*0.25)+((EP532+EQ532+ER532)*1))/EI532,"")</f>
        <v>0.05</v>
      </c>
      <c r="ET532" s="35">
        <v>45462</v>
      </c>
      <c r="EU532" s="20" t="s">
        <v>248</v>
      </c>
      <c r="EV532" s="20" t="s">
        <v>247</v>
      </c>
      <c r="EW532" s="20">
        <v>261</v>
      </c>
      <c r="EX532" s="20">
        <v>6</v>
      </c>
      <c r="EY532" s="20">
        <v>6</v>
      </c>
      <c r="EZ532" s="20">
        <v>21</v>
      </c>
      <c r="FA532" s="20">
        <v>0</v>
      </c>
      <c r="FB532" s="20">
        <v>0</v>
      </c>
      <c r="FC532" s="20">
        <v>0</v>
      </c>
      <c r="FD532" s="20">
        <v>0</v>
      </c>
      <c r="FE532" s="20">
        <v>0</v>
      </c>
      <c r="FF532" s="20">
        <v>0</v>
      </c>
      <c r="FG532" s="20">
        <v>3</v>
      </c>
      <c r="FH532" s="20">
        <v>0</v>
      </c>
      <c r="FI532" s="20">
        <v>0</v>
      </c>
      <c r="FJ532" s="34">
        <f>IF(EZ532&lt;&gt;"",((FA532*0.125)+((FB532+FC532+FD532+FE532+FF532)*0.25)+((FG532+FH532+FI532)*1))/EZ532,"")</f>
        <v>0.14285714285714285</v>
      </c>
      <c r="FK532" s="39">
        <v>40.644511999999999</v>
      </c>
      <c r="FL532" s="39">
        <v>-73.978228000000001</v>
      </c>
      <c r="FM532" s="39">
        <v>40.282686576177866</v>
      </c>
      <c r="FN532" s="39">
        <v>41.006337423822131</v>
      </c>
      <c r="FO532" s="39">
        <v>-74.455088666223261</v>
      </c>
      <c r="FP532" s="39">
        <v>-73.501367333776741</v>
      </c>
      <c r="FQ532" s="39">
        <v>39.920861152355734</v>
      </c>
      <c r="FR532" s="39">
        <v>41.368162847644264</v>
      </c>
      <c r="FS532" s="39">
        <v>-74.931949332446521</v>
      </c>
      <c r="FT532" s="39">
        <v>-73.024506667553482</v>
      </c>
      <c r="FU532" s="35">
        <v>45833</v>
      </c>
      <c r="FV532" s="20" t="s">
        <v>248</v>
      </c>
      <c r="FW532" s="20" t="s">
        <v>355</v>
      </c>
      <c r="FX532" s="20">
        <v>211</v>
      </c>
      <c r="FY532" s="20">
        <v>5</v>
      </c>
      <c r="FZ532" s="20">
        <v>5</v>
      </c>
      <c r="GA532" s="20">
        <v>14</v>
      </c>
      <c r="GB532" s="20">
        <v>0</v>
      </c>
      <c r="GC532" s="20">
        <v>0</v>
      </c>
      <c r="GD532" s="20">
        <v>1</v>
      </c>
      <c r="GE532" s="20">
        <v>0</v>
      </c>
      <c r="GF532" s="20">
        <v>0</v>
      </c>
      <c r="GG532" s="20">
        <v>0</v>
      </c>
      <c r="GH532" s="20">
        <v>1</v>
      </c>
      <c r="GI532" s="20">
        <v>0</v>
      </c>
      <c r="GJ532" s="20">
        <v>0</v>
      </c>
      <c r="GK532" s="34">
        <f>IF(GA532&lt;&gt;"",((GB532*0.125)+((GC532+GD532+GE532+GF532+GG532)*0.25)+((GH532+GI532+GJ532)*1))/GA532,"")</f>
        <v>8.9285714285714288E-2</v>
      </c>
      <c r="GL532" s="40">
        <v>45856</v>
      </c>
      <c r="GM532" s="40">
        <v>45870</v>
      </c>
      <c r="GN532" s="20" t="s">
        <v>237</v>
      </c>
      <c r="GO532" s="35">
        <v>45871</v>
      </c>
      <c r="GP532" s="20" t="s">
        <v>316</v>
      </c>
      <c r="GQ532" s="35" t="s">
        <v>323</v>
      </c>
      <c r="HH532" s="41" t="str">
        <f>IF(GX532&lt;&gt;"",((GY532*0.125)+((GZ532+HA532+HB532+HC532+HD532)*0.25)+((HE532+HF532+HG532)*1))/GX532,"")</f>
        <v/>
      </c>
    </row>
    <row r="533" spans="1:216" ht="15" customHeight="1" x14ac:dyDescent="0.35">
      <c r="A533" s="11" t="s">
        <v>3457</v>
      </c>
      <c r="B533" s="12" t="s">
        <v>3458</v>
      </c>
      <c r="C533" s="13">
        <v>43009</v>
      </c>
      <c r="D533" s="13"/>
      <c r="E533" s="14" t="s">
        <v>214</v>
      </c>
      <c r="F533" s="15" t="s">
        <v>3459</v>
      </c>
      <c r="G533" s="15" t="s">
        <v>3460</v>
      </c>
      <c r="H533" s="14" t="s">
        <v>1643</v>
      </c>
      <c r="I533" s="16">
        <v>11369</v>
      </c>
      <c r="J533" s="17">
        <v>40805</v>
      </c>
      <c r="K533" s="18">
        <f ca="1">IF(A533&lt;&gt;"",RANDBETWEEN(1,2000)," ")</f>
        <v>1508</v>
      </c>
      <c r="L533" s="17" cm="1">
        <f t="array" ref="L533">IF(A533&lt;&gt;"",SUMPRODUCT(($E$2:$E$1303="Active") * (FK533 &gt;= $FM$2:$FM$1303) * (FK533 &lt;= $FN$2:$FN$1303) * (FL533 &gt;= $FO$2:$FO$1303) * (FL533 &lt;= $FP$2:$FP$1303)),"")</f>
        <v>15</v>
      </c>
      <c r="M533" s="17" cm="1">
        <f t="array" ref="M533">IF(A533&lt;&gt;"",SUMPRODUCT(($E$2:$E$1303="Active") * (FK533 &gt;= $FQ$2:$FQ$1303) * (FK533 &lt;= $FR$2:$FR$1303) * (FL533 &gt;= $FS$2:$FS$1303) * (FL533 &lt;= $FT$2:$FT$1303)),"")</f>
        <v>30</v>
      </c>
      <c r="N533" s="14" t="s">
        <v>287</v>
      </c>
      <c r="O533" s="14" t="s">
        <v>219</v>
      </c>
      <c r="P533" s="15" t="s">
        <v>3461</v>
      </c>
      <c r="Q533" s="14" t="s">
        <v>3462</v>
      </c>
      <c r="R533" s="15" t="s">
        <v>3463</v>
      </c>
      <c r="S533" s="14" t="s">
        <v>223</v>
      </c>
      <c r="T533" s="20" t="s">
        <v>224</v>
      </c>
      <c r="U533" s="21"/>
      <c r="V533" s="22"/>
      <c r="W533" s="22"/>
      <c r="X533" s="22"/>
      <c r="Y533" s="22"/>
      <c r="Z533" s="22"/>
      <c r="AA533" s="48">
        <v>2025.5</v>
      </c>
      <c r="AB533" s="43">
        <v>46013.5625</v>
      </c>
      <c r="AC533" s="24">
        <v>46023</v>
      </c>
      <c r="AD533" s="25">
        <v>254</v>
      </c>
      <c r="AE533" s="25">
        <v>387</v>
      </c>
      <c r="AF533" s="26">
        <v>294</v>
      </c>
      <c r="AG533" s="20">
        <v>356</v>
      </c>
      <c r="AH533" s="22">
        <v>416</v>
      </c>
      <c r="AI533" s="26">
        <v>219</v>
      </c>
      <c r="AN533" s="27">
        <f>IF(COUNT(DV533,ES533,FJ533,GK533,HH533)&gt;0,AVERAGE(DV533,ES533,FJ533,GK533,HH533),"")</f>
        <v>1.5625E-2</v>
      </c>
      <c r="AO533" s="28">
        <f>IF((E533&lt;&gt;""),COUNTA(AP533:BW533)+COUNTIF(T533,"No"),"")</f>
        <v>0</v>
      </c>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c r="BO533" s="29"/>
      <c r="BP533" s="29"/>
      <c r="BQ533" s="29"/>
      <c r="BR533" s="29"/>
      <c r="BS533" s="29"/>
      <c r="BT533" s="29"/>
      <c r="BU533" s="29"/>
      <c r="BV533" s="29"/>
      <c r="BW533" s="29"/>
      <c r="BX533" s="30">
        <v>43808</v>
      </c>
      <c r="BY533" s="30">
        <v>43816</v>
      </c>
      <c r="BZ533" s="14" t="s">
        <v>228</v>
      </c>
      <c r="CA533" s="30">
        <v>43894</v>
      </c>
      <c r="CB533" s="14" t="s">
        <v>227</v>
      </c>
      <c r="CC533" s="31">
        <v>43787</v>
      </c>
      <c r="CD533" s="32" t="s">
        <v>226</v>
      </c>
      <c r="CE533" s="33" t="s">
        <v>425</v>
      </c>
      <c r="CF533" s="33" t="s">
        <v>325</v>
      </c>
      <c r="CG533" s="29">
        <v>483</v>
      </c>
      <c r="CH533" s="29">
        <v>1</v>
      </c>
      <c r="CI533" s="29">
        <v>1</v>
      </c>
      <c r="CJ533" s="29">
        <v>5</v>
      </c>
      <c r="CK533" s="29">
        <v>0</v>
      </c>
      <c r="CL533" s="29">
        <v>0</v>
      </c>
      <c r="CM533" s="29">
        <v>1</v>
      </c>
      <c r="CN533" s="34">
        <f>IF(CJ533&gt;0,((CK533*0.125)+(CL533*0.25)+(CM533*1))/CJ533,"")</f>
        <v>0.2</v>
      </c>
      <c r="CO533" s="35">
        <v>44727</v>
      </c>
      <c r="CP533" s="35">
        <v>44735</v>
      </c>
      <c r="CQ533" s="20" t="s">
        <v>237</v>
      </c>
      <c r="CR533" s="35">
        <v>44743</v>
      </c>
      <c r="CS533" s="20" t="s">
        <v>232</v>
      </c>
      <c r="CT533" s="35">
        <v>44743</v>
      </c>
      <c r="CU533" s="35">
        <v>44446</v>
      </c>
      <c r="CV533" s="11" t="s">
        <v>228</v>
      </c>
      <c r="CW533" s="20" t="s">
        <v>233</v>
      </c>
      <c r="CX533" s="11" t="s">
        <v>234</v>
      </c>
      <c r="CY533" s="20">
        <v>233</v>
      </c>
      <c r="CZ533" s="36">
        <v>1</v>
      </c>
      <c r="DA533" s="36">
        <v>1</v>
      </c>
      <c r="DB533" s="36">
        <v>5</v>
      </c>
      <c r="DC533" s="36">
        <v>0</v>
      </c>
      <c r="DD533" s="36">
        <v>0</v>
      </c>
      <c r="DE533" s="36">
        <v>0</v>
      </c>
      <c r="DF533" s="36">
        <v>0</v>
      </c>
      <c r="DG533" s="36">
        <v>0</v>
      </c>
      <c r="DH533" s="37">
        <f>IF(DB533&gt;0,((DC533*0.125)+(DD533*0.25)+(DE533*0.25)+(DF533*1)+(DG533*1))/DB533,"")</f>
        <v>0</v>
      </c>
      <c r="DI533" s="35">
        <v>44896</v>
      </c>
      <c r="DJ533" s="20" t="s">
        <v>248</v>
      </c>
      <c r="DK533" s="20" t="s">
        <v>235</v>
      </c>
      <c r="DL533" s="20" t="s">
        <v>234</v>
      </c>
      <c r="DM533" s="20">
        <v>139</v>
      </c>
      <c r="DN533" s="20">
        <v>1</v>
      </c>
      <c r="DO533" s="20">
        <v>1</v>
      </c>
      <c r="DP533" s="20">
        <v>5</v>
      </c>
      <c r="DQ533" s="20">
        <v>0</v>
      </c>
      <c r="DR533" s="20">
        <v>0</v>
      </c>
      <c r="DS533" s="20">
        <v>0</v>
      </c>
      <c r="DT533" s="20">
        <v>0</v>
      </c>
      <c r="DU533" s="20">
        <v>0</v>
      </c>
      <c r="DV533" s="37">
        <v>0</v>
      </c>
      <c r="DW533" s="35">
        <v>45086</v>
      </c>
      <c r="DX533" s="35">
        <v>45201</v>
      </c>
      <c r="DY533" s="20" t="s">
        <v>237</v>
      </c>
      <c r="DZ533" s="35">
        <v>45201</v>
      </c>
      <c r="EA533" s="35" t="s">
        <v>232</v>
      </c>
      <c r="EB533" s="38">
        <v>45212</v>
      </c>
      <c r="EC533" s="35">
        <v>45268</v>
      </c>
      <c r="ED533" s="20" t="s">
        <v>228</v>
      </c>
      <c r="EE533" s="20" t="s">
        <v>247</v>
      </c>
      <c r="EF533" s="20">
        <v>130</v>
      </c>
      <c r="EG533" s="20">
        <v>1</v>
      </c>
      <c r="EH533" s="20">
        <v>1</v>
      </c>
      <c r="EI533" s="20">
        <v>5</v>
      </c>
      <c r="EJ533" s="20">
        <v>0</v>
      </c>
      <c r="EK533" s="20">
        <v>0</v>
      </c>
      <c r="EL533" s="20">
        <v>0</v>
      </c>
      <c r="EM533" s="20">
        <v>0</v>
      </c>
      <c r="EN533" s="20">
        <v>0</v>
      </c>
      <c r="EO533" s="20">
        <v>0</v>
      </c>
      <c r="EP533" s="20">
        <v>0</v>
      </c>
      <c r="EQ533" s="20">
        <v>0</v>
      </c>
      <c r="ER533" s="20">
        <v>0</v>
      </c>
      <c r="ES533" s="34">
        <f>IF(EI533&lt;&gt;"",((EJ533*0.125)+((EK533+EL533+EM533+EN533+EO533)*0.25)+((EP533+EQ533+ER533)*1))/EI533,"")</f>
        <v>0</v>
      </c>
      <c r="ET533" s="35">
        <v>45601</v>
      </c>
      <c r="EU533" s="20" t="s">
        <v>248</v>
      </c>
      <c r="EV533" s="20" t="s">
        <v>234</v>
      </c>
      <c r="EW533" s="20">
        <v>202</v>
      </c>
      <c r="EX533" s="20">
        <v>1</v>
      </c>
      <c r="EY533" s="20">
        <v>1</v>
      </c>
      <c r="EZ533" s="20">
        <v>16</v>
      </c>
      <c r="FA533" s="20">
        <v>0</v>
      </c>
      <c r="FB533" s="20">
        <v>0</v>
      </c>
      <c r="FC533" s="20">
        <v>0</v>
      </c>
      <c r="FD533" s="20">
        <v>0</v>
      </c>
      <c r="FE533" s="20">
        <v>0</v>
      </c>
      <c r="FF533" s="20">
        <v>0</v>
      </c>
      <c r="FG533" s="20">
        <v>0</v>
      </c>
      <c r="FH533" s="20">
        <v>1</v>
      </c>
      <c r="FI533" s="20">
        <v>0</v>
      </c>
      <c r="FJ533" s="34">
        <f>IF(EZ533&lt;&gt;"",((FA533*0.125)+((FB533+FC533+FD533+FE533+FF533)*0.25)+((FG533+FH533+FI533)*1))/EZ533,"")</f>
        <v>6.25E-2</v>
      </c>
      <c r="FK533" s="39">
        <v>40.763933999999999</v>
      </c>
      <c r="FL533" s="39">
        <v>-73.871189999999999</v>
      </c>
      <c r="FM533" s="39">
        <v>40.402108576177866</v>
      </c>
      <c r="FN533" s="39">
        <v>41.125759423822132</v>
      </c>
      <c r="FO533" s="39">
        <v>-74.348906470820907</v>
      </c>
      <c r="FP533" s="39">
        <v>-73.39347352917909</v>
      </c>
      <c r="FQ533" s="39">
        <v>40.040283152355734</v>
      </c>
      <c r="FR533" s="39">
        <v>41.487584847644264</v>
      </c>
      <c r="FS533" s="39">
        <v>-74.826622941641816</v>
      </c>
      <c r="FT533" s="39">
        <v>-72.915757058358182</v>
      </c>
      <c r="FU533" s="35">
        <v>45843</v>
      </c>
      <c r="FV533" s="20" t="s">
        <v>248</v>
      </c>
      <c r="FW533" s="20" t="s">
        <v>355</v>
      </c>
      <c r="FX533" s="20">
        <v>135</v>
      </c>
      <c r="FY533" s="20">
        <v>1</v>
      </c>
      <c r="FZ533" s="20">
        <v>1</v>
      </c>
      <c r="GA533" s="20">
        <v>10</v>
      </c>
      <c r="GB533" s="20">
        <v>0</v>
      </c>
      <c r="GC533" s="20">
        <v>0</v>
      </c>
      <c r="GD533" s="20">
        <v>0</v>
      </c>
      <c r="GE533" s="20">
        <v>0</v>
      </c>
      <c r="GF533" s="20">
        <v>0</v>
      </c>
      <c r="GG533" s="20">
        <v>0</v>
      </c>
      <c r="GH533" s="20">
        <v>0</v>
      </c>
      <c r="GI533" s="20">
        <v>0</v>
      </c>
      <c r="GJ533" s="20">
        <v>0</v>
      </c>
      <c r="GK533" s="34">
        <f>IF(GA533&lt;&gt;"",((GB533*0.125)+((GC533+GD533+GE533+GF533+GG533)*0.25)+((GH533+GI533+GJ533)*1))/GA533,"")</f>
        <v>0</v>
      </c>
      <c r="GL533" s="40">
        <v>45964</v>
      </c>
      <c r="GM533" s="40">
        <v>45966</v>
      </c>
      <c r="GN533" s="20" t="s">
        <v>231</v>
      </c>
      <c r="GO533" s="40">
        <v>45966</v>
      </c>
      <c r="GP533" s="20" t="s">
        <v>232</v>
      </c>
      <c r="GQ533" s="35">
        <v>45982</v>
      </c>
      <c r="HH533" s="41" t="str">
        <f>IF(GX533&lt;&gt;"",((GY533*0.125)+((GZ533+HA533+HB533+HC533+HD533)*0.25)+((HE533+HF533+HG533)*1))/GX533,"")</f>
        <v/>
      </c>
    </row>
    <row r="534" spans="1:216" ht="15" customHeight="1" x14ac:dyDescent="0.35">
      <c r="A534" s="11" t="s">
        <v>3464</v>
      </c>
      <c r="B534" s="12" t="s">
        <v>3465</v>
      </c>
      <c r="C534" s="13">
        <v>43009</v>
      </c>
      <c r="D534" s="13"/>
      <c r="E534" s="14" t="s">
        <v>214</v>
      </c>
      <c r="F534" s="15" t="s">
        <v>3466</v>
      </c>
      <c r="G534" s="15" t="s">
        <v>3467</v>
      </c>
      <c r="H534" s="14" t="s">
        <v>1643</v>
      </c>
      <c r="I534" s="16">
        <v>14850</v>
      </c>
      <c r="J534" s="17">
        <v>69271</v>
      </c>
      <c r="K534" s="18">
        <f ca="1">IF(A534&lt;&gt;"",RANDBETWEEN(1,2000)," ")</f>
        <v>800</v>
      </c>
      <c r="L534" s="17" cm="1">
        <f t="array" ref="L534">IF(A534&lt;&gt;"",SUMPRODUCT(($E$2:$E$1303="Active") * (FK534 &gt;= $FM$2:$FM$1303) * (FK534 &lt;= $FN$2:$FN$1303) * (FL534 &gt;= $FO$2:$FO$1303) * (FL534 &lt;= $FP$2:$FP$1303)),"")</f>
        <v>1</v>
      </c>
      <c r="M534" s="17" cm="1">
        <f t="array" ref="M534">IF(A534&lt;&gt;"",SUMPRODUCT(($E$2:$E$1303="Active") * (FK534 &gt;= $FQ$2:$FQ$1303) * (FK534 &lt;= $FR$2:$FR$1303) * (FL534 &gt;= $FS$2:$FS$1303) * (FL534 &lt;= $FT$2:$FT$1303)),"")</f>
        <v>2</v>
      </c>
      <c r="N534" s="14" t="s">
        <v>287</v>
      </c>
      <c r="O534" s="14" t="s">
        <v>219</v>
      </c>
      <c r="P534" s="15" t="s">
        <v>3468</v>
      </c>
      <c r="Q534" s="14" t="s">
        <v>3469</v>
      </c>
      <c r="R534" s="15" t="s">
        <v>3470</v>
      </c>
      <c r="S534" s="14" t="s">
        <v>224</v>
      </c>
      <c r="T534" s="20" t="s">
        <v>224</v>
      </c>
      <c r="U534" s="21"/>
      <c r="V534" s="22"/>
      <c r="W534" s="22"/>
      <c r="X534" s="22"/>
      <c r="Y534" s="22"/>
      <c r="Z534" s="22"/>
      <c r="AA534" s="22" t="s">
        <v>363</v>
      </c>
      <c r="AB534" s="43">
        <v>46010.5625</v>
      </c>
      <c r="AC534" s="63">
        <v>45931</v>
      </c>
      <c r="AD534" s="25">
        <v>142</v>
      </c>
      <c r="AE534" s="25">
        <v>191</v>
      </c>
      <c r="AF534" s="26">
        <v>137</v>
      </c>
      <c r="AG534" s="20">
        <v>208</v>
      </c>
      <c r="AH534" s="22">
        <v>288</v>
      </c>
      <c r="AI534" s="26">
        <v>305</v>
      </c>
      <c r="AN534" s="27">
        <f>IF(COUNT(DV534,ES534,FJ534,GK534,HH534)&gt;0,AVERAGE(DV534,ES534,FJ534,GK534,HH534),"")</f>
        <v>4.1666666666666664E-2</v>
      </c>
      <c r="AO534" s="28">
        <f>IF((E534&lt;&gt;""),COUNTA(AP534:BW534)+COUNTIF(T534,"No"),"")</f>
        <v>0</v>
      </c>
      <c r="AP534" s="29"/>
      <c r="AQ534" s="29"/>
      <c r="AR534" s="29"/>
      <c r="AS534" s="29"/>
      <c r="AT534" s="29"/>
      <c r="AU534" s="29"/>
      <c r="AV534" s="29"/>
      <c r="AW534" s="29"/>
      <c r="AX534" s="29"/>
      <c r="AY534" s="29"/>
      <c r="AZ534" s="29"/>
      <c r="BA534" s="29"/>
      <c r="BB534" s="29"/>
      <c r="BC534" s="29"/>
      <c r="BD534" s="29"/>
      <c r="BE534" s="29"/>
      <c r="BF534" s="29"/>
      <c r="BG534" s="29"/>
      <c r="BH534" s="29"/>
      <c r="BI534" s="29"/>
      <c r="BJ534" s="29"/>
      <c r="BK534" s="29"/>
      <c r="BL534" s="29"/>
      <c r="BM534" s="29"/>
      <c r="BN534" s="29"/>
      <c r="BO534" s="29"/>
      <c r="BP534" s="29"/>
      <c r="BQ534" s="29"/>
      <c r="BR534" s="29"/>
      <c r="BS534" s="29"/>
      <c r="BT534" s="29"/>
      <c r="BU534" s="29"/>
      <c r="BV534" s="29"/>
      <c r="BW534" s="29"/>
      <c r="BX534" s="30">
        <v>44006</v>
      </c>
      <c r="BY534" s="30">
        <v>44019</v>
      </c>
      <c r="BZ534" s="14" t="s">
        <v>226</v>
      </c>
      <c r="CA534" s="30">
        <v>44025</v>
      </c>
      <c r="CB534" s="14" t="s">
        <v>227</v>
      </c>
      <c r="CC534" s="31">
        <v>43908</v>
      </c>
      <c r="CD534" s="32" t="s">
        <v>364</v>
      </c>
      <c r="CE534" s="33" t="s">
        <v>282</v>
      </c>
      <c r="CF534" s="33" t="s">
        <v>247</v>
      </c>
      <c r="CG534" s="29">
        <v>104</v>
      </c>
      <c r="CH534" s="29">
        <v>2</v>
      </c>
      <c r="CI534" s="29">
        <v>2</v>
      </c>
      <c r="CJ534" s="29">
        <v>10</v>
      </c>
      <c r="CK534" s="29">
        <v>0</v>
      </c>
      <c r="CL534" s="29">
        <v>0</v>
      </c>
      <c r="CM534" s="29">
        <v>0</v>
      </c>
      <c r="CN534" s="34">
        <f>IF(CJ534&gt;0,((CK534*0.125)+(CL534*0.25)+(CM534*1))/CJ534,"")</f>
        <v>0</v>
      </c>
      <c r="CO534" s="35">
        <v>44725</v>
      </c>
      <c r="CP534" s="35">
        <v>44763</v>
      </c>
      <c r="CQ534" s="20" t="s">
        <v>237</v>
      </c>
      <c r="CR534" s="35">
        <v>44774</v>
      </c>
      <c r="CS534" s="20" t="s">
        <v>232</v>
      </c>
      <c r="CT534" s="35">
        <v>44764</v>
      </c>
      <c r="CU534" s="35">
        <v>44482</v>
      </c>
      <c r="CV534" s="11" t="s">
        <v>228</v>
      </c>
      <c r="CW534" s="20" t="s">
        <v>233</v>
      </c>
      <c r="CX534" s="11" t="s">
        <v>234</v>
      </c>
      <c r="CY534" s="20">
        <v>74</v>
      </c>
      <c r="CZ534" s="36">
        <v>2</v>
      </c>
      <c r="DA534" s="36">
        <v>2</v>
      </c>
      <c r="DB534" s="36">
        <v>10</v>
      </c>
      <c r="DC534" s="36">
        <v>0</v>
      </c>
      <c r="DD534" s="36">
        <v>0</v>
      </c>
      <c r="DE534" s="36">
        <v>1</v>
      </c>
      <c r="DF534" s="36">
        <v>0</v>
      </c>
      <c r="DG534" s="36">
        <v>0</v>
      </c>
      <c r="DH534" s="37">
        <f>IF(DB534&gt;0,((DC534*0.125)+(DD534*0.25)+(DE534*0.25)+(DF534*1)+(DG534*1))/DB534,"")</f>
        <v>2.5000000000000001E-2</v>
      </c>
      <c r="DI534" s="35">
        <v>44835</v>
      </c>
      <c r="DJ534" s="20" t="s">
        <v>228</v>
      </c>
      <c r="DK534" s="20" t="s">
        <v>235</v>
      </c>
      <c r="DL534" s="20" t="s">
        <v>234</v>
      </c>
      <c r="DM534" s="20">
        <v>80</v>
      </c>
      <c r="DN534" s="20">
        <v>2</v>
      </c>
      <c r="DO534" s="20">
        <v>2</v>
      </c>
      <c r="DP534" s="20">
        <v>10</v>
      </c>
      <c r="DQ534" s="20">
        <v>0</v>
      </c>
      <c r="DR534" s="20">
        <v>0</v>
      </c>
      <c r="DS534" s="20">
        <v>0</v>
      </c>
      <c r="DT534" s="20">
        <v>0</v>
      </c>
      <c r="DU534" s="20">
        <v>0</v>
      </c>
      <c r="DV534" s="37" cm="1">
        <f t="array" ref="DV534">IF(AND(DI534:DP534&lt;&gt;""),((DQ534*0.125)+(DR534*0.25)+(DS534*0.25)+(DT534*1)+(DU534*1))/DP534,"")</f>
        <v>0</v>
      </c>
      <c r="DW534" s="35">
        <v>45159</v>
      </c>
      <c r="DX534" s="35">
        <v>45167</v>
      </c>
      <c r="DY534" s="20" t="s">
        <v>492</v>
      </c>
      <c r="DZ534" s="35">
        <v>45170</v>
      </c>
      <c r="EA534" s="35" t="s">
        <v>232</v>
      </c>
      <c r="EB534" s="38">
        <v>45170</v>
      </c>
      <c r="EC534" s="35">
        <v>45288</v>
      </c>
      <c r="ED534" s="20" t="s">
        <v>228</v>
      </c>
      <c r="EE534" s="20" t="s">
        <v>247</v>
      </c>
      <c r="EF534" s="20">
        <v>57</v>
      </c>
      <c r="EG534" s="20">
        <v>2</v>
      </c>
      <c r="EH534" s="20">
        <v>2</v>
      </c>
      <c r="EI534" s="20">
        <v>10</v>
      </c>
      <c r="EJ534" s="20">
        <v>0</v>
      </c>
      <c r="EK534" s="20">
        <v>0</v>
      </c>
      <c r="EL534" s="20">
        <v>0</v>
      </c>
      <c r="EM534" s="20">
        <v>0</v>
      </c>
      <c r="EN534" s="20">
        <v>0</v>
      </c>
      <c r="EO534" s="20">
        <v>0</v>
      </c>
      <c r="EP534" s="20">
        <v>0</v>
      </c>
      <c r="EQ534" s="20">
        <v>0</v>
      </c>
      <c r="ER534" s="20">
        <v>0</v>
      </c>
      <c r="ES534" s="34">
        <f>IF(EI534&lt;&gt;"",((EJ534*0.125)+((EK534+EL534+EM534+EN534+EO534)*0.25)+((EP534+EQ534+ER534)*1))/EI534,"")</f>
        <v>0</v>
      </c>
      <c r="ET534" s="35">
        <v>45600</v>
      </c>
      <c r="EU534" s="20" t="s">
        <v>248</v>
      </c>
      <c r="EV534" s="20" t="s">
        <v>234</v>
      </c>
      <c r="EW534" s="20">
        <v>159</v>
      </c>
      <c r="EX534" s="20">
        <v>2</v>
      </c>
      <c r="EY534" s="20">
        <v>2</v>
      </c>
      <c r="EZ534" s="20">
        <v>12</v>
      </c>
      <c r="FA534" s="20">
        <v>0</v>
      </c>
      <c r="FB534" s="20">
        <v>0</v>
      </c>
      <c r="FC534" s="20">
        <v>0</v>
      </c>
      <c r="FD534" s="20">
        <v>0</v>
      </c>
      <c r="FE534" s="20">
        <v>0</v>
      </c>
      <c r="FF534" s="20">
        <v>0</v>
      </c>
      <c r="FG534" s="20">
        <v>1</v>
      </c>
      <c r="FH534" s="20">
        <v>1</v>
      </c>
      <c r="FI534" s="20">
        <v>0</v>
      </c>
      <c r="FJ534" s="34">
        <f>IF(EZ534&lt;&gt;"",((FA534*0.125)+((FB534+FC534+FD534+FE534+FF534)*0.25)+((FG534+FH534+FI534)*1))/EZ534,"")</f>
        <v>0.16666666666666666</v>
      </c>
      <c r="FK534" s="39">
        <v>42.406708999999999</v>
      </c>
      <c r="FL534" s="39">
        <v>-76.518424999999993</v>
      </c>
      <c r="FM534" s="39">
        <v>42.044883576177867</v>
      </c>
      <c r="FN534" s="39">
        <v>42.768534423822132</v>
      </c>
      <c r="FO534" s="39">
        <v>-77.0084534384183</v>
      </c>
      <c r="FP534" s="39">
        <v>-76.028396561581687</v>
      </c>
      <c r="FQ534" s="39">
        <v>41.683058152355734</v>
      </c>
      <c r="FR534" s="39">
        <v>43.130359847644264</v>
      </c>
      <c r="FS534" s="39">
        <v>-77.498481876836621</v>
      </c>
      <c r="FT534" s="39">
        <v>-75.538368123163366</v>
      </c>
      <c r="FU534" s="35">
        <v>45786</v>
      </c>
      <c r="FV534" s="20" t="s">
        <v>248</v>
      </c>
      <c r="FW534" s="20" t="s">
        <v>258</v>
      </c>
      <c r="FX534" s="20">
        <v>134</v>
      </c>
      <c r="FY534" s="20">
        <v>2</v>
      </c>
      <c r="FZ534" s="20">
        <v>2</v>
      </c>
      <c r="GA534" s="20">
        <v>10</v>
      </c>
      <c r="GB534" s="20">
        <v>0</v>
      </c>
      <c r="GC534" s="20">
        <v>0</v>
      </c>
      <c r="GD534" s="20">
        <v>0</v>
      </c>
      <c r="GE534" s="20">
        <v>0</v>
      </c>
      <c r="GF534" s="20">
        <v>0</v>
      </c>
      <c r="GG534" s="20">
        <v>0</v>
      </c>
      <c r="GH534" s="20">
        <v>0</v>
      </c>
      <c r="GI534" s="20">
        <v>0</v>
      </c>
      <c r="GJ534" s="20">
        <v>0</v>
      </c>
      <c r="GK534" s="34">
        <f>IF(GA534&lt;&gt;"",((GB534*0.125)+((GC534+GD534+GE534+GF534+GG534)*0.25)+((GH534+GI534+GJ534)*1))/GA534,"")</f>
        <v>0</v>
      </c>
      <c r="GP534" s="20" t="s">
        <v>232</v>
      </c>
      <c r="HH534" s="34" t="str">
        <f>IF(GX534&lt;&gt;"",((GY534*0.125)+((GZ534+HA534+HB534+HC534+HD534)*0.25)+((HE534+HF534+HG534)*1))/GX534,"")</f>
        <v/>
      </c>
    </row>
    <row r="535" spans="1:216" ht="15" customHeight="1" x14ac:dyDescent="0.35">
      <c r="A535" s="11" t="s">
        <v>3471</v>
      </c>
      <c r="B535" s="12" t="s">
        <v>3472</v>
      </c>
      <c r="C535" s="13">
        <v>43009</v>
      </c>
      <c r="D535" s="13"/>
      <c r="E535" s="14" t="s">
        <v>214</v>
      </c>
      <c r="F535" s="15" t="s">
        <v>3473</v>
      </c>
      <c r="G535" s="15" t="s">
        <v>3474</v>
      </c>
      <c r="H535" s="14" t="s">
        <v>1643</v>
      </c>
      <c r="I535" s="16">
        <v>14624</v>
      </c>
      <c r="J535" s="17">
        <v>37200</v>
      </c>
      <c r="K535" s="18">
        <f ca="1">IF(A535&lt;&gt;"",RANDBETWEEN(1,2000)," ")</f>
        <v>1171</v>
      </c>
      <c r="L535" s="17" cm="1">
        <f t="array" ref="L535">IF(A535&lt;&gt;"",SUMPRODUCT(($E$2:$E$1303="Active") * (FK535 &gt;= $FM$2:$FM$1303) * (FK535 &lt;= $FN$2:$FN$1303) * (FL535 &gt;= $FO$2:$FO$1303) * (FL535 &lt;= $FP$2:$FP$1303)),"")</f>
        <v>1</v>
      </c>
      <c r="M535" s="17" cm="1">
        <f t="array" ref="M535">IF(A535&lt;&gt;"",SUMPRODUCT(($E$2:$E$1303="Active") * (FK535 &gt;= $FQ$2:$FQ$1303) * (FK535 &lt;= $FR$2:$FR$1303) * (FL535 &gt;= $FS$2:$FS$1303) * (FL535 &lt;= $FT$2:$FT$1303)),"")</f>
        <v>1</v>
      </c>
      <c r="N535" s="14" t="s">
        <v>287</v>
      </c>
      <c r="O535" s="14" t="s">
        <v>219</v>
      </c>
      <c r="P535" s="15" t="s">
        <v>3475</v>
      </c>
      <c r="Q535" s="14" t="s">
        <v>3476</v>
      </c>
      <c r="R535" s="15" t="s">
        <v>3477</v>
      </c>
      <c r="S535" s="14" t="s">
        <v>224</v>
      </c>
      <c r="T535" s="20" t="s">
        <v>224</v>
      </c>
      <c r="U535" s="21"/>
      <c r="V535" s="22"/>
      <c r="W535" s="22"/>
      <c r="X535" s="22"/>
      <c r="Y535" s="22"/>
      <c r="Z535" s="22"/>
      <c r="AA535" s="22" t="s">
        <v>363</v>
      </c>
      <c r="AB535" s="43">
        <v>46010.545138888891</v>
      </c>
      <c r="AC535" s="63">
        <v>45931</v>
      </c>
      <c r="AD535" s="25">
        <v>432</v>
      </c>
      <c r="AE535" s="25">
        <v>414</v>
      </c>
      <c r="AF535" s="26">
        <v>481</v>
      </c>
      <c r="AG535" s="20">
        <v>419</v>
      </c>
      <c r="AH535" s="22">
        <v>355</v>
      </c>
      <c r="AI535" s="26">
        <v>330</v>
      </c>
      <c r="AN535" s="27">
        <f>IF(COUNT(DV535,ES535,FJ535,GK535,HH535)&gt;0,AVERAGE(DV535,ES535,FJ535,GK535,HH535),"")</f>
        <v>9.9542483660130715E-2</v>
      </c>
      <c r="AO535" s="28">
        <f>IF((E535&lt;&gt;""),COUNTA(AP535:BW535)+COUNTIF(T535,"No"),"")</f>
        <v>0</v>
      </c>
      <c r="AP535" s="29"/>
      <c r="AQ535" s="29"/>
      <c r="AR535" s="29"/>
      <c r="AS535" s="29"/>
      <c r="AT535" s="29"/>
      <c r="AU535" s="29"/>
      <c r="AV535" s="29"/>
      <c r="AW535" s="29"/>
      <c r="AX535" s="29"/>
      <c r="AY535" s="29"/>
      <c r="AZ535" s="29"/>
      <c r="BA535" s="29"/>
      <c r="BB535" s="29"/>
      <c r="BC535" s="29"/>
      <c r="BD535" s="29"/>
      <c r="BE535" s="29"/>
      <c r="BF535" s="29"/>
      <c r="BG535" s="29"/>
      <c r="BH535" s="29"/>
      <c r="BI535" s="29"/>
      <c r="BJ535" s="29"/>
      <c r="BK535" s="29"/>
      <c r="BL535" s="29"/>
      <c r="BM535" s="29"/>
      <c r="BN535" s="29"/>
      <c r="BO535" s="29"/>
      <c r="BP535" s="29"/>
      <c r="BQ535" s="29"/>
      <c r="BR535" s="29"/>
      <c r="BS535" s="29"/>
      <c r="BT535" s="29"/>
      <c r="BU535" s="29"/>
      <c r="BV535" s="29"/>
      <c r="BW535" s="29"/>
      <c r="BX535" s="30">
        <v>44006</v>
      </c>
      <c r="BY535" s="30">
        <v>44019</v>
      </c>
      <c r="BZ535" s="14" t="s">
        <v>226</v>
      </c>
      <c r="CA535" s="30">
        <v>44025</v>
      </c>
      <c r="CB535" s="14" t="s">
        <v>227</v>
      </c>
      <c r="CC535" s="31">
        <v>43808</v>
      </c>
      <c r="CD535" s="32" t="s">
        <v>226</v>
      </c>
      <c r="CE535" s="33" t="s">
        <v>291</v>
      </c>
      <c r="CF535" s="33" t="s">
        <v>292</v>
      </c>
      <c r="CG535" s="29">
        <v>235</v>
      </c>
      <c r="CH535" s="29">
        <v>5</v>
      </c>
      <c r="CI535" s="29">
        <v>5</v>
      </c>
      <c r="CJ535" s="29">
        <v>16</v>
      </c>
      <c r="CK535" s="29">
        <v>1</v>
      </c>
      <c r="CL535" s="29">
        <v>2</v>
      </c>
      <c r="CM535" s="29">
        <v>1</v>
      </c>
      <c r="CN535" s="34">
        <f>IF(CJ535&gt;0,((CK535*0.125)+(CL535*0.25)+(CM535*1))/CJ535,"")</f>
        <v>0.1015625</v>
      </c>
      <c r="CO535" s="35">
        <v>44725</v>
      </c>
      <c r="CP535" s="35">
        <v>44725</v>
      </c>
      <c r="CQ535" s="20" t="s">
        <v>237</v>
      </c>
      <c r="CR535" s="35">
        <v>44743</v>
      </c>
      <c r="CS535" s="20" t="s">
        <v>232</v>
      </c>
      <c r="CT535" s="35">
        <v>44743</v>
      </c>
      <c r="CU535" s="35">
        <v>44480</v>
      </c>
      <c r="CV535" s="11" t="s">
        <v>226</v>
      </c>
      <c r="CW535" s="20" t="s">
        <v>233</v>
      </c>
      <c r="CX535" s="11" t="s">
        <v>234</v>
      </c>
      <c r="CY535" s="20">
        <v>226</v>
      </c>
      <c r="CZ535" s="36">
        <v>4</v>
      </c>
      <c r="DA535" s="36">
        <v>4</v>
      </c>
      <c r="DB535" s="36">
        <v>20</v>
      </c>
      <c r="DC535" s="36">
        <v>1</v>
      </c>
      <c r="DD535" s="36">
        <v>2</v>
      </c>
      <c r="DE535" s="36">
        <v>1</v>
      </c>
      <c r="DF535" s="36">
        <v>0</v>
      </c>
      <c r="DG535" s="36">
        <v>1</v>
      </c>
      <c r="DH535" s="37">
        <f>IF(DB535&gt;0,((DC535*0.125)+(DD535*0.25)+(DE535*0.25)+(DF535*1)+(DG535*1))/DB535,"")</f>
        <v>9.375E-2</v>
      </c>
      <c r="DI535" s="35">
        <v>44835</v>
      </c>
      <c r="DJ535" s="20" t="s">
        <v>228</v>
      </c>
      <c r="DK535" s="20" t="s">
        <v>235</v>
      </c>
      <c r="DL535" s="20" t="s">
        <v>234</v>
      </c>
      <c r="DM535" s="20">
        <v>263</v>
      </c>
      <c r="DN535" s="20">
        <v>4</v>
      </c>
      <c r="DO535" s="20">
        <v>4</v>
      </c>
      <c r="DP535" s="20">
        <v>20</v>
      </c>
      <c r="DQ535" s="20">
        <v>0</v>
      </c>
      <c r="DR535" s="20">
        <v>0</v>
      </c>
      <c r="DS535" s="20">
        <v>3</v>
      </c>
      <c r="DT535" s="20">
        <v>0</v>
      </c>
      <c r="DU535" s="20">
        <v>0</v>
      </c>
      <c r="DV535" s="37" cm="1">
        <f t="array" ref="DV535">IF(AND(DI535:DP535&lt;&gt;""),((DQ535*0.125)+(DR535*0.25)+(DS535*0.25)+(DT535*1)+(DU535*1))/DP535,"")</f>
        <v>3.7499999999999999E-2</v>
      </c>
      <c r="DW535" s="35">
        <v>45156</v>
      </c>
      <c r="DX535" s="35">
        <v>45162</v>
      </c>
      <c r="DY535" s="20" t="s">
        <v>237</v>
      </c>
      <c r="DZ535" s="35">
        <v>45166</v>
      </c>
      <c r="EA535" s="35" t="s">
        <v>232</v>
      </c>
      <c r="EB535" s="38">
        <v>45170</v>
      </c>
      <c r="EC535" s="35">
        <v>45289</v>
      </c>
      <c r="ED535" s="20" t="s">
        <v>228</v>
      </c>
      <c r="EE535" s="20" t="s">
        <v>247</v>
      </c>
      <c r="EF535" s="20">
        <v>218</v>
      </c>
      <c r="EG535" s="20">
        <v>4</v>
      </c>
      <c r="EH535" s="20">
        <v>4</v>
      </c>
      <c r="EI535" s="20">
        <v>20</v>
      </c>
      <c r="EJ535" s="20">
        <v>0</v>
      </c>
      <c r="EK535" s="20">
        <v>0</v>
      </c>
      <c r="EL535" s="20">
        <v>0</v>
      </c>
      <c r="EM535" s="20">
        <v>0</v>
      </c>
      <c r="EN535" s="20">
        <v>0</v>
      </c>
      <c r="EO535" s="20">
        <v>1</v>
      </c>
      <c r="EP535" s="20">
        <v>0</v>
      </c>
      <c r="EQ535" s="20">
        <v>0</v>
      </c>
      <c r="ER535" s="20">
        <v>0</v>
      </c>
      <c r="ES535" s="34">
        <f>IF(EI535&lt;&gt;"",((EJ535*0.125)+((EK535+EL535+EM535+EN535+EO535)*0.25)+((EP535+EQ535+ER535)*1))/EI535,"")</f>
        <v>1.2500000000000001E-2</v>
      </c>
      <c r="ET535" s="35">
        <v>45505</v>
      </c>
      <c r="EU535" s="20" t="s">
        <v>248</v>
      </c>
      <c r="EV535" s="20" t="s">
        <v>234</v>
      </c>
      <c r="EW535" s="20">
        <v>209</v>
      </c>
      <c r="EX535" s="20">
        <v>3</v>
      </c>
      <c r="EY535" s="20">
        <v>2</v>
      </c>
      <c r="EZ535" s="20">
        <v>17</v>
      </c>
      <c r="FA535" s="20">
        <v>0</v>
      </c>
      <c r="FB535" s="20">
        <v>0</v>
      </c>
      <c r="FC535" s="20">
        <v>0</v>
      </c>
      <c r="FD535" s="20">
        <v>0</v>
      </c>
      <c r="FE535" s="20">
        <v>0</v>
      </c>
      <c r="FF535" s="20">
        <v>0</v>
      </c>
      <c r="FG535" s="20">
        <v>0</v>
      </c>
      <c r="FH535" s="20">
        <v>0</v>
      </c>
      <c r="FI535" s="20">
        <v>1</v>
      </c>
      <c r="FJ535" s="34">
        <f>IF(EZ535&lt;&gt;"",((FA535*0.125)+((FB535+FC535+FD535+FE535+FF535)*0.25)+((FG535+FH535+FI535)*1))/EZ535,"")</f>
        <v>5.8823529411764705E-2</v>
      </c>
      <c r="FK535" s="39">
        <v>43.126831000000003</v>
      </c>
      <c r="FL535" s="39">
        <v>-77.729463999999993</v>
      </c>
      <c r="FM535" s="39">
        <v>42.76500557617787</v>
      </c>
      <c r="FN535" s="39">
        <v>43.488656423822135</v>
      </c>
      <c r="FO535" s="39">
        <v>-78.225222412634167</v>
      </c>
      <c r="FP535" s="39">
        <v>-77.233705587365819</v>
      </c>
      <c r="FQ535" s="39">
        <v>42.403180152355738</v>
      </c>
      <c r="FR535" s="39">
        <v>43.850481847644268</v>
      </c>
      <c r="FS535" s="39">
        <v>-78.720980825268342</v>
      </c>
      <c r="FT535" s="39">
        <v>-76.737947174731644</v>
      </c>
      <c r="FU535" s="35">
        <v>45860</v>
      </c>
      <c r="FV535" s="20" t="s">
        <v>248</v>
      </c>
      <c r="FW535" s="20" t="s">
        <v>355</v>
      </c>
      <c r="FX535" s="20">
        <v>134</v>
      </c>
      <c r="FY535" s="20">
        <v>2</v>
      </c>
      <c r="FZ535" s="20">
        <v>2</v>
      </c>
      <c r="GA535" s="20">
        <v>9</v>
      </c>
      <c r="GB535" s="20">
        <v>0</v>
      </c>
      <c r="GC535" s="20">
        <v>0</v>
      </c>
      <c r="GD535" s="20">
        <v>0</v>
      </c>
      <c r="GE535" s="20">
        <v>0</v>
      </c>
      <c r="GF535" s="20">
        <v>0</v>
      </c>
      <c r="GG535" s="20">
        <v>0</v>
      </c>
      <c r="GH535" s="20">
        <v>0</v>
      </c>
      <c r="GI535" s="20">
        <v>1</v>
      </c>
      <c r="GJ535" s="20">
        <v>1</v>
      </c>
      <c r="GK535" s="34">
        <f>IF(GA535&lt;&gt;"",((GB535*0.125)+((GC535+GD535+GE535+GF535+GG535)*0.25)+((GH535+GI535+GJ535)*1))/GA535,"")</f>
        <v>0.22222222222222221</v>
      </c>
      <c r="GP535" s="20" t="s">
        <v>232</v>
      </c>
      <c r="GR535" s="35">
        <v>46059</v>
      </c>
      <c r="GS535" s="20" t="s">
        <v>248</v>
      </c>
      <c r="GT535" s="20" t="s">
        <v>247</v>
      </c>
      <c r="GU535" s="20">
        <v>225</v>
      </c>
      <c r="GV535" s="20">
        <v>2</v>
      </c>
      <c r="GW535" s="20">
        <v>2</v>
      </c>
      <c r="GX535" s="20">
        <v>18</v>
      </c>
      <c r="GY535" s="20">
        <v>0</v>
      </c>
      <c r="GZ535" s="20">
        <v>0</v>
      </c>
      <c r="HA535" s="20">
        <v>0</v>
      </c>
      <c r="HB535" s="20">
        <v>0</v>
      </c>
      <c r="HC535" s="20">
        <v>0</v>
      </c>
      <c r="HD535" s="20">
        <v>0</v>
      </c>
      <c r="HE535" s="20">
        <v>0</v>
      </c>
      <c r="HF535" s="20">
        <f>1</f>
        <v>1</v>
      </c>
      <c r="HG535" s="20">
        <f>1+1</f>
        <v>2</v>
      </c>
      <c r="HH535" s="34">
        <f>IF(GX535&lt;&gt;"",((GY535*0.125)+((GZ535+HA535+HB535+HC535+HD535)*0.25)+((HE535+HF535+HG535)*1))/GX535,"")</f>
        <v>0.16666666666666666</v>
      </c>
    </row>
    <row r="536" spans="1:216" ht="15" customHeight="1" x14ac:dyDescent="0.35">
      <c r="A536" s="11" t="s">
        <v>3478</v>
      </c>
      <c r="B536" s="12" t="s">
        <v>3479</v>
      </c>
      <c r="C536" s="43">
        <v>44645</v>
      </c>
      <c r="D536" s="13"/>
      <c r="E536" s="14" t="s">
        <v>214</v>
      </c>
      <c r="F536" s="15" t="s">
        <v>3480</v>
      </c>
      <c r="G536" s="15" t="s">
        <v>3474</v>
      </c>
      <c r="H536" s="14" t="s">
        <v>1643</v>
      </c>
      <c r="I536" s="16">
        <v>15618</v>
      </c>
      <c r="J536" s="17">
        <v>2272</v>
      </c>
      <c r="K536" s="18">
        <f ca="1">IF(A536&lt;&gt;"",RANDBETWEEN(1,2000)," ")</f>
        <v>168</v>
      </c>
      <c r="L536" s="17" cm="1">
        <f t="array" ref="L536">IF(A536&lt;&gt;"",SUMPRODUCT(($E$2:$E$1303="Active") * (FK536 &gt;= $FM$2:$FM$1303) * (FK536 &lt;= $FN$2:$FN$1303) * (FL536 &gt;= $FO$2:$FO$1303) * (FL536 &lt;= $FP$2:$FP$1303)),"")</f>
        <v>6</v>
      </c>
      <c r="M536" s="17" cm="1">
        <f t="array" ref="M536">IF(A536&lt;&gt;"",SUMPRODUCT(($E$2:$E$1303="Active") * (FK536 &gt;= $FQ$2:$FQ$1303) * (FK536 &lt;= $FR$2:$FR$1303) * (FL536 &gt;= $FS$2:$FS$1303) * (FL536 &lt;= $FT$2:$FT$1303)),"")</f>
        <v>9</v>
      </c>
      <c r="N536" s="14" t="s">
        <v>218</v>
      </c>
      <c r="O536" s="14" t="s">
        <v>242</v>
      </c>
      <c r="P536" s="15" t="s">
        <v>3481</v>
      </c>
      <c r="Q536" s="14" t="s">
        <v>3482</v>
      </c>
      <c r="R536" s="15" t="s">
        <v>3483</v>
      </c>
      <c r="S536" s="14" t="s">
        <v>223</v>
      </c>
      <c r="T536" s="20" t="s">
        <v>224</v>
      </c>
      <c r="U536" s="21"/>
      <c r="V536" s="22"/>
      <c r="W536" s="22"/>
      <c r="X536" s="22"/>
      <c r="Y536" s="22"/>
      <c r="Z536" s="22"/>
      <c r="AA536" s="22" t="s">
        <v>363</v>
      </c>
      <c r="AB536" s="43">
        <v>46021.40625</v>
      </c>
      <c r="AC536" s="63">
        <v>45931</v>
      </c>
      <c r="AD536" s="25">
        <v>0</v>
      </c>
      <c r="AE536" s="25">
        <v>0</v>
      </c>
      <c r="AF536" s="26">
        <v>54</v>
      </c>
      <c r="AG536" s="20">
        <v>176</v>
      </c>
      <c r="AH536" s="22">
        <v>277</v>
      </c>
      <c r="AI536" s="26">
        <v>328</v>
      </c>
      <c r="AN536" s="27">
        <f>IF(COUNT(DV536,ES536,FJ536,GK536,HH536)&gt;0,AVERAGE(DV536,ES536,FJ536,GK536,HH536),"")</f>
        <v>0.14074074074074075</v>
      </c>
      <c r="AO536" s="28">
        <f>IF((E536&lt;&gt;""),COUNTA(AP536:BW536)+COUNTIF(T536,"No"),"")</f>
        <v>0</v>
      </c>
      <c r="BN536" s="29"/>
      <c r="CN536" s="34" t="str">
        <f>IF(CJ536&gt;0,((CK536*0.125)+(CL536*0.25)+(CM536*1))/CJ536,"")</f>
        <v/>
      </c>
      <c r="CS536" s="20" t="s">
        <v>323</v>
      </c>
      <c r="CT536" s="35" t="s">
        <v>323</v>
      </c>
      <c r="DH536" s="37" t="str">
        <f>IF(DB536&gt;0,((DC536*0.125)+(DD536*0.25)+(DE536*0.25)+(DF536*1)+(DG536*1))/DB536,"")</f>
        <v/>
      </c>
      <c r="DJ536" s="20" t="s">
        <v>248</v>
      </c>
      <c r="DK536" s="20" t="s">
        <v>235</v>
      </c>
      <c r="DL536" s="20" t="s">
        <v>234</v>
      </c>
      <c r="DM536" s="20">
        <v>0</v>
      </c>
      <c r="DN536" s="20">
        <v>0</v>
      </c>
      <c r="DO536" s="20">
        <v>0</v>
      </c>
      <c r="DP536" s="20">
        <v>0</v>
      </c>
      <c r="DQ536" s="20">
        <v>0</v>
      </c>
      <c r="DR536" s="20">
        <v>0</v>
      </c>
      <c r="DS536" s="20">
        <v>0</v>
      </c>
      <c r="DT536" s="20">
        <v>0</v>
      </c>
      <c r="DU536" s="20">
        <v>0</v>
      </c>
      <c r="DW536" s="35">
        <v>45156</v>
      </c>
      <c r="DX536" s="35">
        <v>45161</v>
      </c>
      <c r="DY536" s="20" t="s">
        <v>237</v>
      </c>
      <c r="DZ536" s="35">
        <v>45166</v>
      </c>
      <c r="EA536" s="35" t="s">
        <v>232</v>
      </c>
      <c r="EB536" s="38">
        <v>45170</v>
      </c>
      <c r="EC536" s="35">
        <v>45290</v>
      </c>
      <c r="ED536" s="20" t="s">
        <v>228</v>
      </c>
      <c r="EE536" s="20" t="s">
        <v>247</v>
      </c>
      <c r="EF536" s="20">
        <v>308</v>
      </c>
      <c r="EG536" s="20">
        <v>1</v>
      </c>
      <c r="EH536" s="20">
        <v>1</v>
      </c>
      <c r="EI536" s="20">
        <v>5</v>
      </c>
      <c r="EJ536" s="20">
        <v>0</v>
      </c>
      <c r="EK536" s="20">
        <v>0</v>
      </c>
      <c r="EL536" s="20">
        <v>0</v>
      </c>
      <c r="EM536" s="20">
        <v>0</v>
      </c>
      <c r="EN536" s="20">
        <v>0</v>
      </c>
      <c r="EO536" s="20">
        <v>0</v>
      </c>
      <c r="EP536" s="20">
        <v>1</v>
      </c>
      <c r="EQ536" s="20">
        <v>0</v>
      </c>
      <c r="ER536" s="20">
        <v>0</v>
      </c>
      <c r="ES536" s="34">
        <f>IF(EI536&lt;&gt;"",((EJ536*0.125)+((EK536+EL536+EM536+EN536+EO536)*0.25)+((EP536+EQ536+ER536)*1))/EI536,"")</f>
        <v>0.2</v>
      </c>
      <c r="ET536" s="35">
        <v>45387</v>
      </c>
      <c r="EU536" s="20" t="s">
        <v>228</v>
      </c>
      <c r="EV536" s="20" t="s">
        <v>247</v>
      </c>
      <c r="EW536" s="20">
        <v>118</v>
      </c>
      <c r="EX536" s="20">
        <v>1</v>
      </c>
      <c r="EY536" s="20">
        <v>1</v>
      </c>
      <c r="EZ536" s="28">
        <v>9</v>
      </c>
      <c r="FA536" s="20">
        <v>0</v>
      </c>
      <c r="FB536" s="20">
        <v>0</v>
      </c>
      <c r="FC536" s="20">
        <v>0</v>
      </c>
      <c r="FD536" s="20">
        <v>0</v>
      </c>
      <c r="FE536" s="20">
        <v>0</v>
      </c>
      <c r="FF536" s="20">
        <v>0</v>
      </c>
      <c r="FG536" s="20">
        <v>2</v>
      </c>
      <c r="FH536" s="20">
        <v>0</v>
      </c>
      <c r="FI536" s="20">
        <v>0</v>
      </c>
      <c r="FJ536" s="34">
        <f>IF(EZ536&lt;&gt;"",((FA536*0.125)+((FB536+FC536+FD536+FE536+FF536)*0.25)+((FG536+FH536+FI536)*1))/EZ536,"")</f>
        <v>0.22222222222222221</v>
      </c>
      <c r="FK536" s="39">
        <v>40.550953</v>
      </c>
      <c r="FL536" s="39">
        <v>-79.450046</v>
      </c>
      <c r="FM536" s="39">
        <v>40.189127576177867</v>
      </c>
      <c r="FN536" s="39">
        <v>40.912778423822132</v>
      </c>
      <c r="FO536" s="39">
        <v>-79.926239783726487</v>
      </c>
      <c r="FP536" s="39">
        <v>-78.973852216273514</v>
      </c>
      <c r="FQ536" s="39">
        <v>39.827302152355735</v>
      </c>
      <c r="FR536" s="39">
        <v>41.274603847644265</v>
      </c>
      <c r="FS536" s="39">
        <v>-80.402433567452974</v>
      </c>
      <c r="FT536" s="39">
        <v>-78.497658432547027</v>
      </c>
      <c r="FU536" s="35">
        <v>45755</v>
      </c>
      <c r="FV536" s="20" t="s">
        <v>248</v>
      </c>
      <c r="FW536" s="20" t="s">
        <v>258</v>
      </c>
      <c r="FX536" s="20">
        <v>130</v>
      </c>
      <c r="FY536" s="20">
        <v>1</v>
      </c>
      <c r="FZ536" s="20">
        <v>1</v>
      </c>
      <c r="GA536" s="20">
        <v>25</v>
      </c>
      <c r="GB536" s="20">
        <v>0</v>
      </c>
      <c r="GC536" s="20">
        <v>0</v>
      </c>
      <c r="GD536" s="20">
        <v>0</v>
      </c>
      <c r="GE536" s="20">
        <v>0</v>
      </c>
      <c r="GF536" s="20">
        <v>0</v>
      </c>
      <c r="GG536" s="20">
        <v>0</v>
      </c>
      <c r="GH536" s="20">
        <v>0</v>
      </c>
      <c r="GI536" s="20">
        <v>0</v>
      </c>
      <c r="GJ536" s="20">
        <v>0</v>
      </c>
      <c r="GK536" s="34">
        <v>0</v>
      </c>
      <c r="GP536" s="20" t="s">
        <v>232</v>
      </c>
      <c r="HH536" s="34" t="str">
        <f>IF(GX536&lt;&gt;"",((GY536*0.125)+((GZ536+HA536+HB536+HC536+HD536)*0.25)+((HE536+HF536+HG536)*1))/GX536,"")</f>
        <v/>
      </c>
    </row>
    <row r="537" spans="1:216" ht="15" customHeight="1" x14ac:dyDescent="0.35">
      <c r="A537" s="11" t="s">
        <v>3484</v>
      </c>
      <c r="B537" s="12" t="s">
        <v>3485</v>
      </c>
      <c r="C537" s="13">
        <v>43009</v>
      </c>
      <c r="D537" s="13"/>
      <c r="E537" s="14" t="s">
        <v>214</v>
      </c>
      <c r="F537" s="15" t="s">
        <v>3486</v>
      </c>
      <c r="G537" s="15" t="s">
        <v>3487</v>
      </c>
      <c r="H537" s="14" t="s">
        <v>1643</v>
      </c>
      <c r="I537" s="16">
        <v>10604</v>
      </c>
      <c r="J537" s="17">
        <v>11526</v>
      </c>
      <c r="K537" s="18">
        <f ca="1">IF(A537&lt;&gt;"",RANDBETWEEN(1,2000)," ")</f>
        <v>1239</v>
      </c>
      <c r="L537" s="17" cm="1">
        <f t="array" ref="L537">IF(A537&lt;&gt;"",SUMPRODUCT(($E$2:$E$1303="Active") * (FK537 &gt;= $FM$2:$FM$1303) * (FK537 &lt;= $FN$2:$FN$1303) * (FL537 &gt;= $FO$2:$FO$1303) * (FL537 &lt;= $FP$2:$FP$1303)),"")</f>
        <v>13</v>
      </c>
      <c r="M537" s="17" cm="1">
        <f t="array" ref="M537">IF(A537&lt;&gt;"",SUMPRODUCT(($E$2:$E$1303="Active") * (FK537 &gt;= $FQ$2:$FQ$1303) * (FK537 &lt;= $FR$2:$FR$1303) * (FL537 &gt;= $FS$2:$FS$1303) * (FL537 &lt;= $FT$2:$FT$1303)),"")</f>
        <v>27</v>
      </c>
      <c r="N537" s="14" t="s">
        <v>287</v>
      </c>
      <c r="O537" s="14" t="s">
        <v>219</v>
      </c>
      <c r="P537" s="15" t="s">
        <v>1140</v>
      </c>
      <c r="Q537" s="14" t="s">
        <v>3488</v>
      </c>
      <c r="R537" s="15" t="s">
        <v>1142</v>
      </c>
      <c r="S537" s="14" t="s">
        <v>223</v>
      </c>
      <c r="T537" s="20" t="s">
        <v>224</v>
      </c>
      <c r="U537" s="21"/>
      <c r="V537" s="22"/>
      <c r="W537" s="22"/>
      <c r="X537" s="22"/>
      <c r="Y537" s="22"/>
      <c r="Z537" s="22"/>
      <c r="AA537" s="48">
        <v>2025.5</v>
      </c>
      <c r="AB537" s="43">
        <v>46013.75</v>
      </c>
      <c r="AC537" s="24">
        <v>46023</v>
      </c>
      <c r="AD537" s="25">
        <v>91</v>
      </c>
      <c r="AE537" s="25">
        <v>94</v>
      </c>
      <c r="AF537" s="26">
        <v>86</v>
      </c>
      <c r="AG537" s="20">
        <v>88</v>
      </c>
      <c r="AH537" s="22">
        <v>110</v>
      </c>
      <c r="AI537" s="26">
        <v>126</v>
      </c>
      <c r="AN537" s="27">
        <f>IF(COUNT(DV537,ES537,FJ537,GK537,HH537)&gt;0,AVERAGE(DV537,ES537,FJ537,GK537,HH537),"")</f>
        <v>2.0833333333333332E-2</v>
      </c>
      <c r="AO537" s="28">
        <f>IF((E537&lt;&gt;""),COUNTA(AP537:BW537)+COUNTIF(T537,"No"),"")</f>
        <v>0</v>
      </c>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c r="BO537" s="29"/>
      <c r="BP537" s="29"/>
      <c r="BQ537" s="29"/>
      <c r="BR537" s="29"/>
      <c r="BS537" s="29"/>
      <c r="BT537" s="29"/>
      <c r="BU537" s="29"/>
      <c r="BV537" s="29"/>
      <c r="BW537" s="29"/>
      <c r="BX537" s="30">
        <v>44004</v>
      </c>
      <c r="BY537" s="30">
        <v>44019</v>
      </c>
      <c r="BZ537" s="14" t="s">
        <v>226</v>
      </c>
      <c r="CA537" s="30">
        <v>44025</v>
      </c>
      <c r="CB537" s="14" t="s">
        <v>227</v>
      </c>
      <c r="CC537" s="31">
        <v>43906</v>
      </c>
      <c r="CD537" s="32" t="s">
        <v>364</v>
      </c>
      <c r="CE537" s="33" t="s">
        <v>380</v>
      </c>
      <c r="CF537" s="33" t="s">
        <v>321</v>
      </c>
      <c r="CG537" s="29">
        <v>186</v>
      </c>
      <c r="CH537" s="29">
        <v>2</v>
      </c>
      <c r="CI537" s="29">
        <v>2</v>
      </c>
      <c r="CJ537" s="29">
        <v>10</v>
      </c>
      <c r="CK537" s="29">
        <v>1</v>
      </c>
      <c r="CL537" s="29">
        <v>0</v>
      </c>
      <c r="CM537" s="29">
        <v>0</v>
      </c>
      <c r="CN537" s="34">
        <f>IF(CJ537&gt;0,((CK537*0.125)+(CL537*0.25)+(CM537*1))/CJ537,"")</f>
        <v>1.2500000000000001E-2</v>
      </c>
      <c r="CO537" s="35">
        <v>44726</v>
      </c>
      <c r="CP537" s="35">
        <v>44736</v>
      </c>
      <c r="CQ537" s="20" t="s">
        <v>237</v>
      </c>
      <c r="CR537" s="35">
        <v>44743</v>
      </c>
      <c r="CS537" s="20" t="s">
        <v>232</v>
      </c>
      <c r="CT537" s="35">
        <v>44743</v>
      </c>
      <c r="CU537" s="35">
        <v>44532</v>
      </c>
      <c r="CV537" s="20" t="s">
        <v>228</v>
      </c>
      <c r="CW537" s="20" t="s">
        <v>233</v>
      </c>
      <c r="CX537" s="11" t="s">
        <v>234</v>
      </c>
      <c r="CY537" s="20">
        <v>51</v>
      </c>
      <c r="CZ537" s="36">
        <v>2</v>
      </c>
      <c r="DA537" s="36">
        <v>2</v>
      </c>
      <c r="DB537" s="36">
        <v>10</v>
      </c>
      <c r="DC537" s="36">
        <v>0</v>
      </c>
      <c r="DD537" s="36">
        <v>0</v>
      </c>
      <c r="DE537" s="36">
        <v>0</v>
      </c>
      <c r="DF537" s="36">
        <v>0</v>
      </c>
      <c r="DG537" s="36">
        <v>0</v>
      </c>
      <c r="DH537" s="37">
        <f>IF(DB537&gt;0,((DC537*0.125)+(DD537*0.25)+(DE537*0.25)+(DF537*1)+(DG537*1))/DB537,"")</f>
        <v>0</v>
      </c>
      <c r="DI537" s="35">
        <v>44835</v>
      </c>
      <c r="DJ537" s="20" t="s">
        <v>228</v>
      </c>
      <c r="DK537" s="20" t="s">
        <v>235</v>
      </c>
      <c r="DL537" s="20" t="s">
        <v>234</v>
      </c>
      <c r="DM537" s="20">
        <v>34</v>
      </c>
      <c r="DN537" s="20">
        <v>3</v>
      </c>
      <c r="DO537" s="20">
        <v>3</v>
      </c>
      <c r="DP537" s="20">
        <v>12</v>
      </c>
      <c r="DQ537" s="20">
        <v>0</v>
      </c>
      <c r="DR537" s="20">
        <v>0</v>
      </c>
      <c r="DS537" s="20">
        <v>0</v>
      </c>
      <c r="DT537" s="20">
        <v>0</v>
      </c>
      <c r="DU537" s="20">
        <v>1</v>
      </c>
      <c r="DV537" s="37" cm="1">
        <f t="array" ref="DV537">IF(AND(DI537:DP537&lt;&gt;""),((DQ537*0.125)+(DR537*0.25)+(DS537*0.25)+(DT537*1)+(DU537*1))/DP537,"")</f>
        <v>8.3333333333333329E-2</v>
      </c>
      <c r="DW537" s="35">
        <v>45086</v>
      </c>
      <c r="DX537" s="35">
        <v>45089</v>
      </c>
      <c r="DY537" s="20" t="s">
        <v>237</v>
      </c>
      <c r="DZ537" s="35">
        <v>45090</v>
      </c>
      <c r="EA537" s="35" t="s">
        <v>232</v>
      </c>
      <c r="EB537" s="38">
        <v>45093</v>
      </c>
      <c r="EC537" s="35">
        <v>45288</v>
      </c>
      <c r="ED537" s="20" t="s">
        <v>228</v>
      </c>
      <c r="EE537" s="20" t="s">
        <v>247</v>
      </c>
      <c r="EF537" s="20">
        <v>52</v>
      </c>
      <c r="EG537" s="20">
        <v>1</v>
      </c>
      <c r="EH537" s="20">
        <v>1</v>
      </c>
      <c r="EI537" s="20">
        <v>5</v>
      </c>
      <c r="EJ537" s="20">
        <v>0</v>
      </c>
      <c r="EK537" s="20">
        <v>0</v>
      </c>
      <c r="EL537" s="20">
        <v>0</v>
      </c>
      <c r="EM537" s="20">
        <v>0</v>
      </c>
      <c r="EN537" s="20">
        <v>0</v>
      </c>
      <c r="EO537" s="20">
        <v>0</v>
      </c>
      <c r="EP537" s="20">
        <v>0</v>
      </c>
      <c r="EQ537" s="20">
        <v>0</v>
      </c>
      <c r="ER537" s="20">
        <v>0</v>
      </c>
      <c r="ES537" s="34">
        <f>IF(EI537&lt;&gt;"",((EJ537*0.125)+((EK537+EL537+EM537+EN537+EO537)*0.25)+((EP537+EQ537+ER537)*1))/EI537,"")</f>
        <v>0</v>
      </c>
      <c r="ET537" s="35">
        <v>45464</v>
      </c>
      <c r="EU537" s="20" t="s">
        <v>248</v>
      </c>
      <c r="EV537" s="20" t="s">
        <v>247</v>
      </c>
      <c r="EW537" s="20">
        <v>37</v>
      </c>
      <c r="EX537" s="20">
        <v>2</v>
      </c>
      <c r="EY537" s="20">
        <v>2</v>
      </c>
      <c r="EZ537" s="20">
        <v>5</v>
      </c>
      <c r="FA537" s="20">
        <v>0</v>
      </c>
      <c r="FB537" s="20">
        <v>0</v>
      </c>
      <c r="FC537" s="20">
        <v>0</v>
      </c>
      <c r="FD537" s="20">
        <v>0</v>
      </c>
      <c r="FE537" s="20">
        <v>0</v>
      </c>
      <c r="FF537" s="20">
        <v>0</v>
      </c>
      <c r="FG537" s="20">
        <v>0</v>
      </c>
      <c r="FH537" s="20">
        <v>0</v>
      </c>
      <c r="FI537" s="20">
        <v>0</v>
      </c>
      <c r="FJ537" s="34">
        <f>IF(EZ537&lt;&gt;"",((FA537*0.125)+((FB537+FC537+FD537+FE537+FF537)*0.25)+((FG537+FH537+FI537)*1))/EZ537,"")</f>
        <v>0</v>
      </c>
      <c r="FK537" s="39">
        <v>41.051724</v>
      </c>
      <c r="FL537" s="39">
        <v>-73.730429000000001</v>
      </c>
      <c r="FM537" s="39">
        <v>40.689898576177868</v>
      </c>
      <c r="FN537" s="39">
        <v>41.413549423822133</v>
      </c>
      <c r="FO537" s="39">
        <v>-74.210229107522139</v>
      </c>
      <c r="FP537" s="39">
        <v>-73.250628892477863</v>
      </c>
      <c r="FQ537" s="39">
        <v>40.328073152355735</v>
      </c>
      <c r="FR537" s="39">
        <v>41.775374847644265</v>
      </c>
      <c r="FS537" s="39">
        <v>-74.690029215044291</v>
      </c>
      <c r="FT537" s="39">
        <v>-72.770828784955711</v>
      </c>
      <c r="FU537" s="35">
        <v>45747</v>
      </c>
      <c r="FV537" s="20" t="s">
        <v>248</v>
      </c>
      <c r="FW537" s="20" t="s">
        <v>258</v>
      </c>
      <c r="FX537" s="20">
        <v>60</v>
      </c>
      <c r="FY537" s="20">
        <v>1</v>
      </c>
      <c r="FZ537" s="20">
        <v>1</v>
      </c>
      <c r="GA537" s="20">
        <v>5</v>
      </c>
      <c r="GB537" s="20">
        <v>0</v>
      </c>
      <c r="GC537" s="20">
        <v>0</v>
      </c>
      <c r="GD537" s="20">
        <v>0</v>
      </c>
      <c r="GE537" s="20">
        <v>0</v>
      </c>
      <c r="GF537" s="20">
        <v>0</v>
      </c>
      <c r="GG537" s="20">
        <v>0</v>
      </c>
      <c r="GH537" s="20">
        <v>0</v>
      </c>
      <c r="GI537" s="20">
        <v>0</v>
      </c>
      <c r="GJ537" s="20">
        <v>0</v>
      </c>
      <c r="GK537" s="34">
        <f>IF(GA537&lt;&gt;"",((GB537*0.125)+((GC537+GD537+GE537+GF537+GG537)*0.25)+((GH537+GI537+GJ537)*1))/GA537,"")</f>
        <v>0</v>
      </c>
      <c r="GL537" s="40">
        <v>45978</v>
      </c>
      <c r="GM537" s="40">
        <v>45992</v>
      </c>
      <c r="GN537" s="20" t="s">
        <v>237</v>
      </c>
      <c r="GO537" s="35">
        <v>45993</v>
      </c>
      <c r="GP537" s="20" t="s">
        <v>232</v>
      </c>
      <c r="GQ537" s="35">
        <v>46038</v>
      </c>
      <c r="HH537" s="34" t="str">
        <f>IF(GX537&lt;&gt;"",((GY537*0.125)+((GZ537+HA537+HB537+HC537+HD537)*0.25)+((HE537+HF537+HG537)*1))/GX537,"")</f>
        <v/>
      </c>
    </row>
    <row r="538" spans="1:216" ht="15" customHeight="1" x14ac:dyDescent="0.35">
      <c r="A538" s="11" t="s">
        <v>3489</v>
      </c>
      <c r="B538" s="12" t="s">
        <v>3490</v>
      </c>
      <c r="C538" s="13">
        <v>43009</v>
      </c>
      <c r="D538" s="13">
        <v>46099</v>
      </c>
      <c r="E538" s="76" t="s">
        <v>214</v>
      </c>
      <c r="F538" s="15" t="s">
        <v>3491</v>
      </c>
      <c r="G538" s="15" t="s">
        <v>3492</v>
      </c>
      <c r="H538" s="14" t="s">
        <v>1643</v>
      </c>
      <c r="I538" s="16">
        <v>11779</v>
      </c>
      <c r="J538" s="17">
        <v>38250</v>
      </c>
      <c r="K538" s="18">
        <f ca="1">IF(A538&lt;&gt;"",RANDBETWEEN(1,2000)," ")</f>
        <v>263</v>
      </c>
      <c r="L538" s="17" cm="1">
        <f t="array" ref="L538">IF(A538&lt;&gt;"",SUMPRODUCT(($E$2:$E$1303="Active") * (FK538 &gt;= $FM$2:$FM$1303) * (FK538 &lt;= $FN$2:$FN$1303) * (FL538 &gt;= $FO$2:$FO$1303) * (FL538 &lt;= $FP$2:$FP$1303)),"")</f>
        <v>6</v>
      </c>
      <c r="M538" s="17" cm="1">
        <f t="array" ref="M538">IF(A538&lt;&gt;"",SUMPRODUCT(($E$2:$E$1303="Active") * (FK538 &gt;= $FQ$2:$FQ$1303) * (FK538 &lt;= $FR$2:$FR$1303) * (FL538 &gt;= $FS$2:$FS$1303) * (FL538 &lt;= $FT$2:$FT$1303)),"")</f>
        <v>16</v>
      </c>
      <c r="N538" s="14" t="s">
        <v>287</v>
      </c>
      <c r="O538" s="14" t="s">
        <v>219</v>
      </c>
      <c r="P538" s="15" t="s">
        <v>3493</v>
      </c>
      <c r="Q538" s="14" t="s">
        <v>3494</v>
      </c>
      <c r="R538" s="15" t="s">
        <v>3495</v>
      </c>
      <c r="S538" s="14" t="s">
        <v>224</v>
      </c>
      <c r="T538" s="20" t="s">
        <v>224</v>
      </c>
      <c r="U538" s="21"/>
      <c r="V538" s="22"/>
      <c r="W538" s="22"/>
      <c r="X538" s="22"/>
      <c r="Y538" s="22"/>
      <c r="Z538" s="22"/>
      <c r="AA538" s="48" t="s">
        <v>347</v>
      </c>
      <c r="AB538" s="43">
        <v>46021.458333333336</v>
      </c>
      <c r="AC538" s="24">
        <v>46023</v>
      </c>
      <c r="AD538" s="25">
        <v>166</v>
      </c>
      <c r="AE538" s="25">
        <v>256</v>
      </c>
      <c r="AF538" s="26">
        <v>307</v>
      </c>
      <c r="AG538" s="20">
        <v>454</v>
      </c>
      <c r="AH538" s="22">
        <v>473</v>
      </c>
      <c r="AI538" s="26">
        <v>436</v>
      </c>
      <c r="AN538" s="27">
        <f>IF(COUNT(DV538,ES538,FJ538,GK538,HH538)&gt;0,AVERAGE(DV538,ES538,FJ538,GK538,HH538),"")</f>
        <v>4.880952380952381E-2</v>
      </c>
      <c r="AO538" s="28">
        <f>IF((E538&lt;&gt;""),COUNTA(AP538:BW538)+COUNTIF(T538,"No"),"")</f>
        <v>0</v>
      </c>
      <c r="AP538" s="29"/>
      <c r="AQ538" s="29"/>
      <c r="AR538" s="29"/>
      <c r="AS538" s="29"/>
      <c r="AT538" s="29"/>
      <c r="AU538" s="29"/>
      <c r="AV538" s="29"/>
      <c r="AW538" s="29"/>
      <c r="AX538" s="29"/>
      <c r="AY538" s="29"/>
      <c r="AZ538" s="29"/>
      <c r="BA538" s="29"/>
      <c r="BB538" s="29"/>
      <c r="BC538" s="29"/>
      <c r="BD538" s="29"/>
      <c r="BE538" s="29"/>
      <c r="BF538" s="29"/>
      <c r="BG538" s="29"/>
      <c r="BH538" s="29"/>
      <c r="BI538" s="29"/>
      <c r="BJ538" s="29"/>
      <c r="BK538" s="29"/>
      <c r="BL538" s="29"/>
      <c r="BM538" s="29"/>
      <c r="BN538" s="29"/>
      <c r="BO538" s="29"/>
      <c r="BP538" s="29"/>
      <c r="BQ538" s="29"/>
      <c r="BR538" s="29"/>
      <c r="BS538" s="29"/>
      <c r="BT538" s="29"/>
      <c r="BU538" s="29"/>
      <c r="BV538" s="29"/>
      <c r="BW538" s="29"/>
      <c r="BX538" s="30">
        <v>43808</v>
      </c>
      <c r="BY538" s="30">
        <v>43816</v>
      </c>
      <c r="BZ538" s="14" t="s">
        <v>228</v>
      </c>
      <c r="CA538" s="30">
        <v>43979</v>
      </c>
      <c r="CB538" s="14" t="s">
        <v>227</v>
      </c>
      <c r="CC538" s="31">
        <v>43979</v>
      </c>
      <c r="CD538" s="32" t="s">
        <v>228</v>
      </c>
      <c r="CE538" s="33" t="s">
        <v>282</v>
      </c>
      <c r="CF538" s="33" t="s">
        <v>247</v>
      </c>
      <c r="CG538" s="29">
        <v>119</v>
      </c>
      <c r="CH538" s="29">
        <v>2</v>
      </c>
      <c r="CI538" s="29">
        <v>2</v>
      </c>
      <c r="CJ538" s="29">
        <v>10</v>
      </c>
      <c r="CK538" s="29">
        <v>0</v>
      </c>
      <c r="CL538" s="29">
        <v>1</v>
      </c>
      <c r="CM538" s="29">
        <v>0</v>
      </c>
      <c r="CN538" s="34">
        <f>IF(CJ538&gt;0,((CK538*0.125)+(CL538*0.25)+(CM538*1))/CJ538,"")</f>
        <v>2.5000000000000001E-2</v>
      </c>
      <c r="CO538" s="35">
        <v>44438</v>
      </c>
      <c r="CP538" s="35">
        <v>44446</v>
      </c>
      <c r="CQ538" s="20" t="s">
        <v>507</v>
      </c>
      <c r="CR538" s="35">
        <v>44470</v>
      </c>
      <c r="CS538" s="20" t="s">
        <v>232</v>
      </c>
      <c r="CT538" s="35">
        <v>44449</v>
      </c>
      <c r="CU538" s="35">
        <v>44501</v>
      </c>
      <c r="CV538" s="11" t="s">
        <v>226</v>
      </c>
      <c r="CW538" s="20" t="s">
        <v>233</v>
      </c>
      <c r="CX538" s="11" t="s">
        <v>234</v>
      </c>
      <c r="CY538" s="20">
        <v>127</v>
      </c>
      <c r="CZ538" s="36">
        <v>1</v>
      </c>
      <c r="DA538" s="36">
        <v>1</v>
      </c>
      <c r="DB538" s="36">
        <v>5</v>
      </c>
      <c r="DC538" s="36">
        <v>0</v>
      </c>
      <c r="DD538" s="36">
        <v>0</v>
      </c>
      <c r="DE538" s="36">
        <v>0</v>
      </c>
      <c r="DF538" s="36">
        <v>0</v>
      </c>
      <c r="DG538" s="36">
        <v>2</v>
      </c>
      <c r="DH538" s="46">
        <f>IF(DB538&gt;0,((DC538*0.125)+(DD538*0.25)+(DE538*0.25)+(DF538*1)+(DG538*1))/DB538,"")</f>
        <v>0.4</v>
      </c>
      <c r="DI538" s="35">
        <v>44743</v>
      </c>
      <c r="DJ538" s="20" t="s">
        <v>228</v>
      </c>
      <c r="DK538" s="20" t="s">
        <v>235</v>
      </c>
      <c r="DL538" s="20" t="s">
        <v>234</v>
      </c>
      <c r="DM538" s="20">
        <v>108</v>
      </c>
      <c r="DN538" s="20">
        <v>1</v>
      </c>
      <c r="DO538" s="20">
        <v>1</v>
      </c>
      <c r="DP538" s="20">
        <v>5</v>
      </c>
      <c r="DQ538" s="20">
        <v>0</v>
      </c>
      <c r="DR538" s="20">
        <v>1</v>
      </c>
      <c r="DS538" s="20">
        <v>1</v>
      </c>
      <c r="DT538" s="20">
        <v>0</v>
      </c>
      <c r="DU538" s="20">
        <v>0</v>
      </c>
      <c r="DV538" s="37" cm="1">
        <f t="array" ref="DV538">IF(AND(DI538:DP538&lt;&gt;""),((DQ538*0.125)+(DR538*0.25)+(DS538*0.25)+(DT538*1)+(DU538*1))/DP538,"")</f>
        <v>0.1</v>
      </c>
      <c r="DW538" s="35">
        <v>45086</v>
      </c>
      <c r="DX538" s="35">
        <v>45089</v>
      </c>
      <c r="DY538" s="20" t="s">
        <v>237</v>
      </c>
      <c r="DZ538" s="35">
        <v>45090</v>
      </c>
      <c r="EA538" s="35" t="s">
        <v>232</v>
      </c>
      <c r="EB538" s="40">
        <v>45100</v>
      </c>
      <c r="EC538" s="35">
        <v>45265</v>
      </c>
      <c r="ED538" s="20" t="s">
        <v>228</v>
      </c>
      <c r="EE538" s="20" t="s">
        <v>247</v>
      </c>
      <c r="EF538" s="20">
        <v>190</v>
      </c>
      <c r="EG538" s="20">
        <v>1</v>
      </c>
      <c r="EH538" s="20">
        <v>1</v>
      </c>
      <c r="EI538" s="20">
        <v>5</v>
      </c>
      <c r="EJ538" s="20">
        <v>0</v>
      </c>
      <c r="EK538" s="20">
        <v>0</v>
      </c>
      <c r="EL538" s="20">
        <v>0</v>
      </c>
      <c r="EM538" s="20">
        <v>0</v>
      </c>
      <c r="EN538" s="20">
        <v>0</v>
      </c>
      <c r="EO538" s="20">
        <v>0</v>
      </c>
      <c r="EP538" s="20">
        <v>0</v>
      </c>
      <c r="EQ538" s="20">
        <v>0</v>
      </c>
      <c r="ER538" s="20">
        <v>0</v>
      </c>
      <c r="ES538" s="34">
        <f>IF(EI538&lt;&gt;"",((EJ538*0.125)+((EK538+EL538+EM538+EN538+EO538)*0.25)+((EP538+EQ538+ER538)*1))/EI538,"")</f>
        <v>0</v>
      </c>
      <c r="ET538" s="35">
        <v>45610</v>
      </c>
      <c r="EU538" s="20" t="s">
        <v>248</v>
      </c>
      <c r="EV538" s="20" t="s">
        <v>234</v>
      </c>
      <c r="EW538" s="20">
        <v>259</v>
      </c>
      <c r="EX538" s="20">
        <v>2</v>
      </c>
      <c r="EY538" s="20">
        <v>2</v>
      </c>
      <c r="EZ538" s="20">
        <v>21</v>
      </c>
      <c r="FA538" s="20">
        <v>0</v>
      </c>
      <c r="FB538" s="20">
        <v>0</v>
      </c>
      <c r="FC538" s="20">
        <v>0</v>
      </c>
      <c r="FD538" s="20">
        <v>0</v>
      </c>
      <c r="FE538" s="20">
        <v>0</v>
      </c>
      <c r="FF538" s="20">
        <v>0</v>
      </c>
      <c r="FG538" s="20">
        <v>2</v>
      </c>
      <c r="FH538" s="20">
        <v>0</v>
      </c>
      <c r="FI538" s="20">
        <v>0</v>
      </c>
      <c r="FJ538" s="34">
        <f>IF(EZ538&lt;&gt;"",((FA538*0.125)+((FB538+FC538+FD538+FE538+FF538)*0.25)+((FG538+FH538+FI538)*1))/EZ538,"")</f>
        <v>9.5238095238095233E-2</v>
      </c>
      <c r="FK538" s="39">
        <v>40.815685000000002</v>
      </c>
      <c r="FL538" s="39">
        <v>-73.118682000000007</v>
      </c>
      <c r="FM538" s="39">
        <v>40.453859576177869</v>
      </c>
      <c r="FN538" s="39">
        <v>41.177510423822135</v>
      </c>
      <c r="FO538" s="39">
        <v>-73.596770930483316</v>
      </c>
      <c r="FP538" s="39">
        <v>-72.640593069516697</v>
      </c>
      <c r="FQ538" s="39">
        <v>40.092034152355737</v>
      </c>
      <c r="FR538" s="39">
        <v>41.539335847644267</v>
      </c>
      <c r="FS538" s="39">
        <v>-74.074859860966626</v>
      </c>
      <c r="FT538" s="39">
        <v>-72.162504139033388</v>
      </c>
      <c r="FU538" s="35">
        <v>45912</v>
      </c>
      <c r="FV538" s="20" t="s">
        <v>248</v>
      </c>
      <c r="FW538" s="20" t="s">
        <v>295</v>
      </c>
      <c r="FX538" s="20">
        <v>188</v>
      </c>
      <c r="FY538" s="20">
        <v>1</v>
      </c>
      <c r="FZ538" s="20">
        <v>1</v>
      </c>
      <c r="GA538" s="20">
        <v>13</v>
      </c>
      <c r="GB538" s="20">
        <v>0</v>
      </c>
      <c r="GC538" s="20">
        <v>0</v>
      </c>
      <c r="GD538" s="20">
        <v>0</v>
      </c>
      <c r="GE538" s="20">
        <v>0</v>
      </c>
      <c r="GF538" s="20">
        <v>0</v>
      </c>
      <c r="GG538" s="20">
        <v>0</v>
      </c>
      <c r="GH538" s="20">
        <v>0</v>
      </c>
      <c r="GI538" s="20">
        <v>0</v>
      </c>
      <c r="GJ538" s="20">
        <v>0</v>
      </c>
      <c r="GK538" s="34">
        <v>0</v>
      </c>
      <c r="GL538" s="40">
        <v>45861</v>
      </c>
      <c r="GM538" s="40">
        <v>45876</v>
      </c>
      <c r="GN538" s="20" t="s">
        <v>237</v>
      </c>
      <c r="GO538" s="35">
        <v>45876</v>
      </c>
      <c r="GP538" s="20" t="s">
        <v>232</v>
      </c>
      <c r="GQ538" s="35">
        <v>45884</v>
      </c>
      <c r="HH538" s="34" t="str">
        <f>IF(GX538&lt;&gt;"",((GY538*0.125)+((GZ538+HA538+HB538+HC538+HD538)*0.25)+((HE538+HF538+HG538)*1))/GX538,"")</f>
        <v/>
      </c>
    </row>
    <row r="539" spans="1:216" ht="15" customHeight="1" x14ac:dyDescent="0.35">
      <c r="A539" s="14" t="s">
        <v>3496</v>
      </c>
      <c r="B539" s="12" t="s">
        <v>1753</v>
      </c>
      <c r="C539" s="13">
        <v>43009</v>
      </c>
      <c r="D539" s="13">
        <v>45275</v>
      </c>
      <c r="E539" s="14" t="s">
        <v>214</v>
      </c>
      <c r="F539" s="15" t="s">
        <v>3497</v>
      </c>
      <c r="G539" s="15" t="s">
        <v>1642</v>
      </c>
      <c r="H539" s="14" t="s">
        <v>1643</v>
      </c>
      <c r="I539" s="16">
        <v>11735</v>
      </c>
      <c r="J539" s="17">
        <v>32989</v>
      </c>
      <c r="K539" s="18">
        <f ca="1">IF(A539&lt;&gt;"",RANDBETWEEN(1,2000)," ")</f>
        <v>359</v>
      </c>
      <c r="L539" s="17" cm="1">
        <f t="array" ref="L539">IF(A539&lt;&gt;"",SUMPRODUCT(($E$2:$E$1303="Active") * (FK539 &gt;= $FM$2:$FM$1303) * (FK539 &lt;= $FN$2:$FN$1303) * (FL539 &gt;= $FO$2:$FO$1303) * (FL539 &lt;= $FP$2:$FP$1303)),"")</f>
        <v>10</v>
      </c>
      <c r="M539" s="17" cm="1">
        <f t="array" ref="M539">IF(A539&lt;&gt;"",SUMPRODUCT(($E$2:$E$1303="Active") * (FK539 &gt;= $FQ$2:$FQ$1303) * (FK539 &lt;= $FR$2:$FR$1303) * (FL539 &gt;= $FS$2:$FS$1303) * (FL539 &lt;= $FT$2:$FT$1303)),"")</f>
        <v>21</v>
      </c>
      <c r="N539" s="14" t="s">
        <v>287</v>
      </c>
      <c r="O539" s="14" t="s">
        <v>219</v>
      </c>
      <c r="P539" s="15" t="s">
        <v>3498</v>
      </c>
      <c r="Q539" s="14" t="s">
        <v>3499</v>
      </c>
      <c r="R539" s="15" t="s">
        <v>3500</v>
      </c>
      <c r="S539" s="14" t="s">
        <v>224</v>
      </c>
      <c r="T539" s="20" t="s">
        <v>224</v>
      </c>
      <c r="U539" s="21"/>
      <c r="V539" s="22"/>
      <c r="W539" s="22"/>
      <c r="X539" s="22"/>
      <c r="Y539" s="22"/>
      <c r="Z539" s="22"/>
      <c r="AA539" s="48">
        <v>2025.5</v>
      </c>
      <c r="AB539" s="43">
        <v>46022.520833333336</v>
      </c>
      <c r="AC539" s="24">
        <v>46023</v>
      </c>
      <c r="AD539" s="25">
        <v>384</v>
      </c>
      <c r="AE539" s="25">
        <v>622</v>
      </c>
      <c r="AF539" s="26">
        <v>525</v>
      </c>
      <c r="AG539" s="20">
        <v>586</v>
      </c>
      <c r="AH539" s="22">
        <v>626</v>
      </c>
      <c r="AI539" s="26">
        <v>525</v>
      </c>
      <c r="AN539" s="27">
        <f>IF(COUNT(DV539,ES539,FJ539,GK539,HH539)&gt;0,AVERAGE(DV539,ES539,FJ539,GK539,HH539),"")</f>
        <v>0.14999293353705118</v>
      </c>
      <c r="AO539" s="28">
        <f>IF((E539&lt;&gt;""),COUNTA(AP539:BW539)+COUNTIF(T539,"No"),"")</f>
        <v>0</v>
      </c>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c r="BR539" s="29"/>
      <c r="BS539" s="29"/>
      <c r="BT539" s="29"/>
      <c r="BU539" s="29"/>
      <c r="BV539" s="29"/>
      <c r="BW539" s="29"/>
      <c r="BX539" s="30">
        <v>43808</v>
      </c>
      <c r="BY539" s="30">
        <v>43816</v>
      </c>
      <c r="BZ539" s="14" t="s">
        <v>228</v>
      </c>
      <c r="CA539" s="30">
        <v>43892</v>
      </c>
      <c r="CB539" s="14" t="s">
        <v>227</v>
      </c>
      <c r="CC539" s="31">
        <v>43892</v>
      </c>
      <c r="CD539" s="32" t="s">
        <v>364</v>
      </c>
      <c r="CE539" s="33" t="s">
        <v>291</v>
      </c>
      <c r="CF539" s="33" t="s">
        <v>292</v>
      </c>
      <c r="CG539" s="29">
        <v>104</v>
      </c>
      <c r="CH539" s="29">
        <v>2</v>
      </c>
      <c r="CI539" s="29">
        <v>2</v>
      </c>
      <c r="CJ539" s="29">
        <v>10</v>
      </c>
      <c r="CK539" s="29">
        <v>3</v>
      </c>
      <c r="CL539" s="29">
        <v>2</v>
      </c>
      <c r="CM539" s="29">
        <v>1</v>
      </c>
      <c r="CN539" s="34">
        <f>IF(CJ539&gt;0,((CK539*0.125)+(CL539*0.25)+(CM539*1))/CJ539,"")</f>
        <v>0.1875</v>
      </c>
      <c r="CO539" s="35">
        <v>44438</v>
      </c>
      <c r="CP539" s="35">
        <v>44445</v>
      </c>
      <c r="CQ539" s="20" t="s">
        <v>507</v>
      </c>
      <c r="CR539" s="35">
        <v>44470</v>
      </c>
      <c r="CS539" s="20" t="s">
        <v>232</v>
      </c>
      <c r="CT539" s="35">
        <v>44449</v>
      </c>
      <c r="CU539" s="35">
        <v>44453</v>
      </c>
      <c r="CV539" s="11" t="s">
        <v>226</v>
      </c>
      <c r="CW539" s="20" t="s">
        <v>233</v>
      </c>
      <c r="CX539" s="11" t="s">
        <v>234</v>
      </c>
      <c r="CY539" s="20">
        <v>327</v>
      </c>
      <c r="CZ539" s="36">
        <v>2</v>
      </c>
      <c r="DA539" s="36">
        <v>2</v>
      </c>
      <c r="DB539" s="36">
        <v>10</v>
      </c>
      <c r="DC539" s="36">
        <v>0</v>
      </c>
      <c r="DD539" s="36">
        <v>1</v>
      </c>
      <c r="DE539" s="36">
        <v>0</v>
      </c>
      <c r="DF539" s="36">
        <v>3</v>
      </c>
      <c r="DG539" s="36">
        <v>3</v>
      </c>
      <c r="DH539" s="46">
        <f>IF(DB539&gt;0,((DC539*0.125)+(DD539*0.25)+(DE539*0.25)+(DF539*1)+(DG539*1))/DB539,"")</f>
        <v>0.625</v>
      </c>
      <c r="DI539" s="35">
        <v>44743</v>
      </c>
      <c r="DJ539" s="20" t="s">
        <v>228</v>
      </c>
      <c r="DK539" s="20" t="s">
        <v>235</v>
      </c>
      <c r="DL539" s="20" t="s">
        <v>234</v>
      </c>
      <c r="DM539" s="20">
        <v>288</v>
      </c>
      <c r="DN539" s="20">
        <v>4</v>
      </c>
      <c r="DO539" s="20">
        <v>4</v>
      </c>
      <c r="DP539" s="20">
        <v>17</v>
      </c>
      <c r="DQ539" s="20">
        <v>0</v>
      </c>
      <c r="DR539" s="20">
        <v>1</v>
      </c>
      <c r="DS539" s="20">
        <v>1</v>
      </c>
      <c r="DT539" s="20">
        <v>0</v>
      </c>
      <c r="DU539" s="20">
        <v>2</v>
      </c>
      <c r="DV539" s="37" cm="1">
        <f t="array" ref="DV539">IF(AND(DI539:DP539&lt;&gt;""),((DQ539*0.125)+(DR539*0.25)+(DS539*0.25)+(DT539*1)+(DU539*1))/DP539,"")</f>
        <v>0.14705882352941177</v>
      </c>
      <c r="DW539" s="35">
        <v>45086</v>
      </c>
      <c r="DX539" s="35">
        <v>45089</v>
      </c>
      <c r="DY539" s="20" t="s">
        <v>237</v>
      </c>
      <c r="DZ539" s="35">
        <v>45090</v>
      </c>
      <c r="EA539" s="35" t="s">
        <v>232</v>
      </c>
      <c r="EB539" s="38">
        <v>45093</v>
      </c>
      <c r="EC539" s="35">
        <v>45265</v>
      </c>
      <c r="ED539" s="20" t="s">
        <v>228</v>
      </c>
      <c r="EE539" s="20" t="s">
        <v>247</v>
      </c>
      <c r="EF539" s="20">
        <v>216</v>
      </c>
      <c r="EG539" s="20">
        <v>3</v>
      </c>
      <c r="EH539" s="20">
        <v>3</v>
      </c>
      <c r="EI539" s="20">
        <v>11</v>
      </c>
      <c r="EJ539" s="20">
        <v>0</v>
      </c>
      <c r="EK539" s="20">
        <v>0</v>
      </c>
      <c r="EL539" s="20">
        <v>0</v>
      </c>
      <c r="EM539" s="20">
        <v>0</v>
      </c>
      <c r="EN539" s="20">
        <v>0</v>
      </c>
      <c r="EO539" s="20">
        <v>0</v>
      </c>
      <c r="EP539" s="20">
        <v>3</v>
      </c>
      <c r="EQ539" s="20">
        <v>0</v>
      </c>
      <c r="ER539" s="20">
        <v>0</v>
      </c>
      <c r="ES539" s="46">
        <f>IF(EI539&lt;&gt;"",((EJ539*0.125)+((EK539+EL539+EM539+EN539+EO539)*0.25)+((EP539+EQ539+ER539)*1))/EI539,"")</f>
        <v>0.27272727272727271</v>
      </c>
      <c r="ET539" s="35">
        <v>45358</v>
      </c>
      <c r="EU539" s="20" t="s">
        <v>228</v>
      </c>
      <c r="EV539" s="20" t="s">
        <v>247</v>
      </c>
      <c r="EW539" s="20">
        <v>298</v>
      </c>
      <c r="EX539" s="20">
        <v>4</v>
      </c>
      <c r="EY539" s="20">
        <v>4</v>
      </c>
      <c r="EZ539" s="28">
        <v>24</v>
      </c>
      <c r="FA539" s="20">
        <v>0</v>
      </c>
      <c r="FB539" s="20">
        <v>0</v>
      </c>
      <c r="FC539" s="20">
        <v>0</v>
      </c>
      <c r="FD539" s="20">
        <v>1</v>
      </c>
      <c r="FE539" s="20">
        <v>0</v>
      </c>
      <c r="FF539" s="20">
        <v>0</v>
      </c>
      <c r="FG539" s="20">
        <v>0</v>
      </c>
      <c r="FH539" s="20">
        <v>0</v>
      </c>
      <c r="FI539" s="20">
        <v>5</v>
      </c>
      <c r="FJ539" s="34">
        <f>IF(EZ539&lt;&gt;"",((FA539*0.125)+((FB539+FC539+FD539+FE539+FF539)*0.25)+((FG539+FH539+FI539)*1))/EZ539,"")</f>
        <v>0.21875</v>
      </c>
      <c r="FK539" s="39">
        <v>40.73245</v>
      </c>
      <c r="FL539" s="39">
        <v>-73.433780999999996</v>
      </c>
      <c r="FM539" s="39">
        <v>40.370624576177867</v>
      </c>
      <c r="FN539" s="39">
        <v>41.094275423822133</v>
      </c>
      <c r="FO539" s="39">
        <v>-73.911271350046334</v>
      </c>
      <c r="FP539" s="39">
        <v>-72.956290649953658</v>
      </c>
      <c r="FQ539" s="39">
        <v>40.008799152355735</v>
      </c>
      <c r="FR539" s="39">
        <v>41.456100847644265</v>
      </c>
      <c r="FS539" s="39">
        <v>-74.388761700092672</v>
      </c>
      <c r="FT539" s="39">
        <v>-72.47880029990732</v>
      </c>
      <c r="FU539" s="35">
        <v>45701</v>
      </c>
      <c r="FV539" s="20" t="s">
        <v>248</v>
      </c>
      <c r="FW539" s="20" t="s">
        <v>247</v>
      </c>
      <c r="FX539" s="20">
        <v>290</v>
      </c>
      <c r="FY539" s="20">
        <v>3</v>
      </c>
      <c r="FZ539" s="20">
        <v>3</v>
      </c>
      <c r="GA539" s="20">
        <v>25</v>
      </c>
      <c r="GB539" s="20">
        <v>0</v>
      </c>
      <c r="GC539" s="20">
        <v>0</v>
      </c>
      <c r="GD539" s="20">
        <v>0</v>
      </c>
      <c r="GE539" s="20">
        <v>0</v>
      </c>
      <c r="GF539" s="20">
        <v>0</v>
      </c>
      <c r="GG539" s="20">
        <v>0</v>
      </c>
      <c r="GH539" s="20">
        <v>0</v>
      </c>
      <c r="GI539" s="20">
        <v>1</v>
      </c>
      <c r="GJ539" s="20">
        <v>0</v>
      </c>
      <c r="GK539" s="34">
        <f>IF(GA539&lt;&gt;"",((GB539*0.125)+((GC539+GD539+GE539+GF539+GG539)*0.25)+((GH539+GI539+GJ539)*1))/GA539,"")</f>
        <v>0.04</v>
      </c>
      <c r="GL539" s="40">
        <v>45909</v>
      </c>
      <c r="GM539" s="40">
        <v>45966</v>
      </c>
      <c r="GN539" s="20" t="s">
        <v>231</v>
      </c>
      <c r="GO539" s="40">
        <v>45966</v>
      </c>
      <c r="GP539" s="20" t="s">
        <v>232</v>
      </c>
      <c r="GQ539" s="35">
        <v>45982</v>
      </c>
      <c r="GR539" s="35">
        <v>46058</v>
      </c>
      <c r="GS539" s="20" t="s">
        <v>248</v>
      </c>
      <c r="GT539" s="20" t="s">
        <v>247</v>
      </c>
      <c r="GU539" s="20">
        <v>166</v>
      </c>
      <c r="GV539" s="20">
        <v>4</v>
      </c>
      <c r="GW539" s="20">
        <v>4</v>
      </c>
      <c r="GX539" s="20">
        <v>14</v>
      </c>
      <c r="GY539" s="20">
        <v>0</v>
      </c>
      <c r="GZ539" s="20">
        <v>0</v>
      </c>
      <c r="HA539" s="20">
        <v>0</v>
      </c>
      <c r="HB539" s="20">
        <v>0</v>
      </c>
      <c r="HC539" s="20">
        <v>0</v>
      </c>
      <c r="HD539" s="20">
        <v>0</v>
      </c>
      <c r="HE539" s="20">
        <v>0</v>
      </c>
      <c r="HF539" s="20">
        <v>0</v>
      </c>
      <c r="HG539" s="20">
        <f>1</f>
        <v>1</v>
      </c>
      <c r="HH539" s="34">
        <f>IF(GX539&lt;&gt;"",((GY539*0.125)+((GZ539+HA539+HB539+HC539+HD539)*0.25)+((HE539+HF539+HG539)*1))/GX539,"")</f>
        <v>7.1428571428571425E-2</v>
      </c>
    </row>
    <row r="540" spans="1:216" ht="15" customHeight="1" x14ac:dyDescent="0.35">
      <c r="A540" s="11" t="s">
        <v>3501</v>
      </c>
      <c r="B540" s="12" t="s">
        <v>3502</v>
      </c>
      <c r="C540" s="13">
        <v>43009</v>
      </c>
      <c r="D540" s="13"/>
      <c r="E540" s="14" t="s">
        <v>214</v>
      </c>
      <c r="F540" s="15" t="s">
        <v>3503</v>
      </c>
      <c r="G540" s="15" t="s">
        <v>1642</v>
      </c>
      <c r="H540" s="14" t="s">
        <v>1643</v>
      </c>
      <c r="I540" s="16">
        <v>11735</v>
      </c>
      <c r="J540" s="17">
        <v>32989</v>
      </c>
      <c r="K540" s="18">
        <f ca="1">IF(A540&lt;&gt;"",RANDBETWEEN(1,2000)," ")</f>
        <v>881</v>
      </c>
      <c r="L540" s="17" cm="1">
        <f t="array" ref="L540">IF(A540&lt;&gt;"",SUMPRODUCT(($E$2:$E$1303="Active") * (FK540 &gt;= $FM$2:$FM$1303) * (FK540 &lt;= $FN$2:$FN$1303) * (FL540 &gt;= $FO$2:$FO$1303) * (FL540 &lt;= $FP$2:$FP$1303)),"")</f>
        <v>10</v>
      </c>
      <c r="M540" s="17" cm="1">
        <f t="array" ref="M540">IF(A540&lt;&gt;"",SUMPRODUCT(($E$2:$E$1303="Active") * (FK540 &gt;= $FQ$2:$FQ$1303) * (FK540 &lt;= $FR$2:$FR$1303) * (FL540 &gt;= $FS$2:$FS$1303) * (FL540 &lt;= $FT$2:$FT$1303)),"")</f>
        <v>21</v>
      </c>
      <c r="N540" s="14" t="s">
        <v>287</v>
      </c>
      <c r="O540" s="14" t="s">
        <v>219</v>
      </c>
      <c r="P540" s="15" t="s">
        <v>1140</v>
      </c>
      <c r="Q540" s="14" t="s">
        <v>3504</v>
      </c>
      <c r="R540" s="15" t="s">
        <v>1142</v>
      </c>
      <c r="S540" s="14" t="s">
        <v>223</v>
      </c>
      <c r="T540" s="20" t="s">
        <v>224</v>
      </c>
      <c r="U540" s="21"/>
      <c r="V540" s="22"/>
      <c r="W540" s="22"/>
      <c r="X540" s="22"/>
      <c r="Y540" s="22"/>
      <c r="Z540" s="22"/>
      <c r="AA540" s="22" t="s">
        <v>363</v>
      </c>
      <c r="AB540" s="43">
        <v>46021.5</v>
      </c>
      <c r="AC540" s="63">
        <v>45931</v>
      </c>
      <c r="AD540" s="25">
        <v>171</v>
      </c>
      <c r="AE540" s="25">
        <v>151</v>
      </c>
      <c r="AF540" s="26">
        <v>143</v>
      </c>
      <c r="AG540" s="20">
        <v>122</v>
      </c>
      <c r="AH540" s="22">
        <v>133</v>
      </c>
      <c r="AI540" s="26">
        <v>145</v>
      </c>
      <c r="AN540" s="27">
        <f>IF(COUNT(DV540,ES540,FJ540,GK540,HH540)&gt;0,AVERAGE(DV540,ES540,FJ540,GK540,HH540),"")</f>
        <v>7.5000000000000011E-2</v>
      </c>
      <c r="AO540" s="28">
        <f>IF((E540&lt;&gt;""),COUNTA(AP540:BW540)+COUNTIF(T540,"No"),"")</f>
        <v>0</v>
      </c>
      <c r="AP540" s="29"/>
      <c r="AQ540" s="29"/>
      <c r="AR540" s="29"/>
      <c r="AS540" s="29"/>
      <c r="AT540" s="29"/>
      <c r="AU540" s="29"/>
      <c r="AV540" s="29"/>
      <c r="AW540" s="29"/>
      <c r="AX540" s="29"/>
      <c r="AY540" s="29"/>
      <c r="AZ540" s="29"/>
      <c r="BA540" s="29"/>
      <c r="BB540" s="29"/>
      <c r="BC540" s="29"/>
      <c r="BD540" s="29"/>
      <c r="BE540" s="29"/>
      <c r="BF540" s="29"/>
      <c r="BG540" s="29"/>
      <c r="BH540" s="29"/>
      <c r="BI540" s="29"/>
      <c r="BJ540" s="29"/>
      <c r="BK540" s="29"/>
      <c r="BL540" s="29"/>
      <c r="BM540" s="29"/>
      <c r="BN540" s="29"/>
      <c r="BO540" s="29"/>
      <c r="BP540" s="29"/>
      <c r="BQ540" s="29"/>
      <c r="BR540" s="29"/>
      <c r="BS540" s="29"/>
      <c r="BT540" s="29"/>
      <c r="BU540" s="29"/>
      <c r="BV540" s="29"/>
      <c r="BW540" s="29"/>
      <c r="BX540" s="30">
        <v>43808</v>
      </c>
      <c r="BY540" s="30">
        <v>43816</v>
      </c>
      <c r="BZ540" s="14" t="s">
        <v>228</v>
      </c>
      <c r="CA540" s="30">
        <v>43892</v>
      </c>
      <c r="CB540" s="14" t="s">
        <v>227</v>
      </c>
      <c r="CC540" s="31">
        <v>43892</v>
      </c>
      <c r="CD540" s="32" t="s">
        <v>364</v>
      </c>
      <c r="CE540" s="33" t="s">
        <v>380</v>
      </c>
      <c r="CF540" s="33" t="s">
        <v>321</v>
      </c>
      <c r="CG540" s="29">
        <v>158</v>
      </c>
      <c r="CH540" s="29">
        <v>4</v>
      </c>
      <c r="CI540" s="29">
        <v>4</v>
      </c>
      <c r="CJ540" s="29">
        <v>19</v>
      </c>
      <c r="CK540" s="29">
        <v>1</v>
      </c>
      <c r="CL540" s="29">
        <v>2</v>
      </c>
      <c r="CM540" s="29">
        <v>1</v>
      </c>
      <c r="CN540" s="34">
        <f>IF(CJ540&gt;0,((CK540*0.125)+(CL540*0.25)+(CM540*1))/CJ540,"")</f>
        <v>8.5526315789473686E-2</v>
      </c>
      <c r="CO540" s="35">
        <v>44438</v>
      </c>
      <c r="CP540" s="35">
        <v>44445</v>
      </c>
      <c r="CQ540" s="20" t="s">
        <v>507</v>
      </c>
      <c r="CR540" s="35">
        <v>44470</v>
      </c>
      <c r="CS540" s="20" t="s">
        <v>232</v>
      </c>
      <c r="CT540" s="35">
        <v>44449</v>
      </c>
      <c r="CU540" s="35">
        <v>44495</v>
      </c>
      <c r="CV540" s="11" t="s">
        <v>228</v>
      </c>
      <c r="CW540" s="20" t="s">
        <v>233</v>
      </c>
      <c r="CX540" s="11" t="s">
        <v>234</v>
      </c>
      <c r="CY540" s="20">
        <v>69</v>
      </c>
      <c r="CZ540" s="36">
        <v>2</v>
      </c>
      <c r="DA540" s="36">
        <v>2</v>
      </c>
      <c r="DB540" s="36">
        <v>10</v>
      </c>
      <c r="DC540" s="36">
        <v>0</v>
      </c>
      <c r="DD540" s="36">
        <v>1</v>
      </c>
      <c r="DE540" s="36">
        <v>0</v>
      </c>
      <c r="DF540" s="36">
        <v>0</v>
      </c>
      <c r="DG540" s="36">
        <v>0</v>
      </c>
      <c r="DH540" s="37">
        <f>IF(DB540&gt;0,((DC540*0.125)+(DD540*0.25)+(DE540*0.25)+(DF540*1)+(DG540*1))/DB540,"")</f>
        <v>2.5000000000000001E-2</v>
      </c>
      <c r="DI540" s="35">
        <v>44866</v>
      </c>
      <c r="DJ540" s="20" t="s">
        <v>228</v>
      </c>
      <c r="DK540" s="20" t="s">
        <v>235</v>
      </c>
      <c r="DL540" s="20" t="s">
        <v>234</v>
      </c>
      <c r="DM540" s="20">
        <v>51</v>
      </c>
      <c r="DN540" s="20">
        <v>2</v>
      </c>
      <c r="DO540" s="20">
        <v>2</v>
      </c>
      <c r="DP540" s="20">
        <v>10</v>
      </c>
      <c r="DQ540" s="20">
        <v>0</v>
      </c>
      <c r="DR540" s="20">
        <v>0</v>
      </c>
      <c r="DS540" s="20">
        <v>0</v>
      </c>
      <c r="DT540" s="20">
        <v>0</v>
      </c>
      <c r="DU540" s="20">
        <v>0</v>
      </c>
      <c r="DV540" s="37" cm="1">
        <f t="array" ref="DV540">IF(AND(DI540:DP540&lt;&gt;""),((DQ540*0.125)+(DR540*0.25)+(DS540*0.25)+(DT540*1)+(DU540*1))/DP540,"")</f>
        <v>0</v>
      </c>
      <c r="DW540" s="35">
        <v>45086</v>
      </c>
      <c r="DX540" s="35">
        <v>45089</v>
      </c>
      <c r="DY540" s="20" t="s">
        <v>237</v>
      </c>
      <c r="DZ540" s="35">
        <v>45090</v>
      </c>
      <c r="EA540" s="35" t="s">
        <v>232</v>
      </c>
      <c r="EB540" s="38">
        <v>45093</v>
      </c>
      <c r="EC540" s="35">
        <v>45290</v>
      </c>
      <c r="ED540" s="20" t="s">
        <v>228</v>
      </c>
      <c r="EE540" s="20" t="s">
        <v>247</v>
      </c>
      <c r="EF540" s="20">
        <v>92</v>
      </c>
      <c r="EG540" s="20">
        <v>2</v>
      </c>
      <c r="EH540" s="20">
        <v>2</v>
      </c>
      <c r="EI540" s="20">
        <v>10</v>
      </c>
      <c r="EJ540" s="20">
        <v>0</v>
      </c>
      <c r="EK540" s="20">
        <v>0</v>
      </c>
      <c r="EL540" s="20">
        <v>0</v>
      </c>
      <c r="EM540" s="20">
        <v>0</v>
      </c>
      <c r="EN540" s="20">
        <v>0</v>
      </c>
      <c r="EO540" s="20">
        <v>0</v>
      </c>
      <c r="EP540" s="20">
        <v>2</v>
      </c>
      <c r="EQ540" s="20">
        <v>0</v>
      </c>
      <c r="ER540" s="20">
        <v>0</v>
      </c>
      <c r="ES540" s="34">
        <f>IF(EI540&lt;&gt;"",((EJ540*0.125)+((EK540+EL540+EM540+EN540+EO540)*0.25)+((EP540+EQ540+ER540)*1))/EI540,"")</f>
        <v>0.2</v>
      </c>
      <c r="ET540" s="35">
        <v>45380</v>
      </c>
      <c r="EU540" s="20" t="s">
        <v>248</v>
      </c>
      <c r="EV540" s="20" t="s">
        <v>247</v>
      </c>
      <c r="EW540" s="20">
        <v>43</v>
      </c>
      <c r="EX540" s="20">
        <v>3</v>
      </c>
      <c r="EY540" s="20">
        <v>3</v>
      </c>
      <c r="EZ540" s="28">
        <v>5</v>
      </c>
      <c r="FA540" s="20">
        <v>0</v>
      </c>
      <c r="FB540" s="20">
        <v>0</v>
      </c>
      <c r="FC540" s="20">
        <v>1</v>
      </c>
      <c r="FD540" s="20">
        <v>1</v>
      </c>
      <c r="FE540" s="20">
        <v>0</v>
      </c>
      <c r="FF540" s="20">
        <v>0</v>
      </c>
      <c r="FG540" s="20">
        <v>0</v>
      </c>
      <c r="FH540" s="20">
        <v>0</v>
      </c>
      <c r="FI540" s="20">
        <v>0</v>
      </c>
      <c r="FJ540" s="34">
        <f>IF(EZ540&lt;&gt;"",((FA540*0.125)+((FB540+FC540+FD540+FE540+FF540)*0.25)+((FG540+FH540+FI540)*1))/EZ540,"")</f>
        <v>0.1</v>
      </c>
      <c r="FK540" s="39">
        <v>40.73245</v>
      </c>
      <c r="FL540" s="39">
        <v>-73.433780999999996</v>
      </c>
      <c r="FM540" s="39">
        <v>40.370624576177867</v>
      </c>
      <c r="FN540" s="39">
        <v>41.094275423822133</v>
      </c>
      <c r="FO540" s="39">
        <v>-73.911271350046334</v>
      </c>
      <c r="FP540" s="39">
        <v>-72.956290649953658</v>
      </c>
      <c r="FQ540" s="39">
        <v>40.008799152355735</v>
      </c>
      <c r="FR540" s="39">
        <v>41.456100847644265</v>
      </c>
      <c r="FS540" s="39">
        <v>-74.388761700092672</v>
      </c>
      <c r="FT540" s="39">
        <v>-72.47880029990732</v>
      </c>
      <c r="FU540" s="35">
        <v>45916</v>
      </c>
      <c r="FV540" s="59" t="s">
        <v>248</v>
      </c>
      <c r="FW540" s="20" t="s">
        <v>295</v>
      </c>
      <c r="FX540" s="20">
        <v>68</v>
      </c>
      <c r="FY540" s="20">
        <v>3</v>
      </c>
      <c r="FZ540" s="20">
        <v>3</v>
      </c>
      <c r="GA540" s="20">
        <v>7</v>
      </c>
      <c r="GB540" s="20">
        <v>0</v>
      </c>
      <c r="GC540" s="20">
        <v>0</v>
      </c>
      <c r="GD540" s="20">
        <v>0</v>
      </c>
      <c r="GE540" s="20">
        <v>0</v>
      </c>
      <c r="GF540" s="20">
        <v>0</v>
      </c>
      <c r="GG540" s="20">
        <v>0</v>
      </c>
      <c r="GH540" s="20">
        <v>0</v>
      </c>
      <c r="GI540" s="20">
        <v>0</v>
      </c>
      <c r="GJ540" s="20">
        <v>0</v>
      </c>
      <c r="GK540" s="34">
        <f>IF(GA540&lt;&gt;"",((GB540*0.125)+((GC540+GD540+GE540+GF540+GG540)*0.25)+((GH540+GI540+GJ540)*1))/GA540,"")</f>
        <v>0</v>
      </c>
      <c r="GP540" s="20" t="s">
        <v>232</v>
      </c>
      <c r="HH540" s="34" t="str">
        <f>IF(GX540&lt;&gt;"",((GY540*0.125)+((GZ540+HA540+HB540+HC540+HD540)*0.25)+((HE540+HF540+HG540)*1))/GX540,"")</f>
        <v/>
      </c>
    </row>
    <row r="541" spans="1:216" ht="15" customHeight="1" x14ac:dyDescent="0.35">
      <c r="A541" s="14" t="s">
        <v>3505</v>
      </c>
      <c r="B541" s="12" t="s">
        <v>3506</v>
      </c>
      <c r="C541" s="13">
        <v>43009</v>
      </c>
      <c r="D541" s="13"/>
      <c r="E541" s="14" t="s">
        <v>214</v>
      </c>
      <c r="F541" s="15" t="s">
        <v>3507</v>
      </c>
      <c r="G541" s="15" t="s">
        <v>3492</v>
      </c>
      <c r="H541" s="14" t="s">
        <v>1643</v>
      </c>
      <c r="I541" s="16">
        <v>11779</v>
      </c>
      <c r="J541" s="17">
        <v>38250</v>
      </c>
      <c r="K541" s="18">
        <f ca="1">IF(A541&lt;&gt;"",RANDBETWEEN(1,2000)," ")</f>
        <v>12</v>
      </c>
      <c r="L541" s="17" cm="1">
        <f t="array" ref="L541">IF(A541&lt;&gt;"",SUMPRODUCT(($E$2:$E$1303="Active") * (FK541 &gt;= $FM$2:$FM$1303) * (FK541 &lt;= $FN$2:$FN$1303) * (FL541 &gt;= $FO$2:$FO$1303) * (FL541 &lt;= $FP$2:$FP$1303)),"")</f>
        <v>6</v>
      </c>
      <c r="M541" s="17" cm="1">
        <f t="array" ref="M541">IF(A541&lt;&gt;"",SUMPRODUCT(($E$2:$E$1303="Active") * (FK541 &gt;= $FQ$2:$FQ$1303) * (FK541 &lt;= $FR$2:$FR$1303) * (FL541 &gt;= $FS$2:$FS$1303) * (FL541 &lt;= $FT$2:$FT$1303)),"")</f>
        <v>16</v>
      </c>
      <c r="N541" s="14" t="s">
        <v>287</v>
      </c>
      <c r="O541" s="14" t="s">
        <v>219</v>
      </c>
      <c r="P541" s="15" t="s">
        <v>3508</v>
      </c>
      <c r="Q541" s="14" t="s">
        <v>3509</v>
      </c>
      <c r="R541" s="15" t="s">
        <v>3510</v>
      </c>
      <c r="S541" s="14" t="s">
        <v>224</v>
      </c>
      <c r="T541" s="20" t="s">
        <v>224</v>
      </c>
      <c r="U541" s="21"/>
      <c r="V541" s="22"/>
      <c r="W541" s="22"/>
      <c r="X541" s="22"/>
      <c r="Y541" s="22"/>
      <c r="Z541" s="22"/>
      <c r="AA541" s="48" t="s">
        <v>347</v>
      </c>
      <c r="AB541" s="43">
        <v>46021.791666666664</v>
      </c>
      <c r="AC541" s="24">
        <v>46023</v>
      </c>
      <c r="AD541" s="25">
        <v>219</v>
      </c>
      <c r="AE541" s="25">
        <v>352</v>
      </c>
      <c r="AF541" s="26">
        <v>345</v>
      </c>
      <c r="AG541" s="20">
        <v>332</v>
      </c>
      <c r="AH541" s="22">
        <v>409</v>
      </c>
      <c r="AI541" s="26">
        <v>454</v>
      </c>
      <c r="AN541" s="27">
        <f>IF(COUNT(DV541,ES541,FJ541,GK541,HH541)&gt;0,AVERAGE(DV541,ES541,FJ541,GK541,HH541),"")</f>
        <v>7.8125E-2</v>
      </c>
      <c r="AO541" s="28">
        <f>IF((E541&lt;&gt;""),COUNTA(AP541:BW541)+COUNTIF(T541,"No"),"")</f>
        <v>0</v>
      </c>
      <c r="AP541" s="29"/>
      <c r="AQ541" s="29"/>
      <c r="AR541" s="29"/>
      <c r="AS541" s="29"/>
      <c r="AT541" s="29"/>
      <c r="AU541" s="29"/>
      <c r="AV541" s="29"/>
      <c r="AW541" s="29"/>
      <c r="AX541" s="29"/>
      <c r="AY541" s="29"/>
      <c r="AZ541" s="29"/>
      <c r="BA541" s="29"/>
      <c r="BB541" s="29"/>
      <c r="BC541" s="29"/>
      <c r="BD541" s="29"/>
      <c r="BE541" s="29"/>
      <c r="BF541" s="29"/>
      <c r="BG541" s="29"/>
      <c r="BH541" s="29"/>
      <c r="BI541" s="29"/>
      <c r="BJ541" s="29"/>
      <c r="BK541" s="29"/>
      <c r="BL541" s="29"/>
      <c r="BM541" s="29"/>
      <c r="BN541" s="29"/>
      <c r="BO541" s="29"/>
      <c r="BP541" s="29"/>
      <c r="BQ541" s="29"/>
      <c r="BR541" s="29"/>
      <c r="BS541" s="29"/>
      <c r="BT541" s="29"/>
      <c r="BU541" s="29"/>
      <c r="BV541" s="29"/>
      <c r="BW541" s="29"/>
      <c r="BX541" s="30">
        <v>43808</v>
      </c>
      <c r="BY541" s="30">
        <v>43816</v>
      </c>
      <c r="BZ541" s="14" t="s">
        <v>228</v>
      </c>
      <c r="CA541" s="30">
        <v>43894</v>
      </c>
      <c r="CB541" s="14" t="s">
        <v>227</v>
      </c>
      <c r="CC541" s="31">
        <v>43780</v>
      </c>
      <c r="CD541" s="32" t="s">
        <v>226</v>
      </c>
      <c r="CE541" s="33" t="s">
        <v>425</v>
      </c>
      <c r="CF541" s="33" t="s">
        <v>325</v>
      </c>
      <c r="CG541" s="29">
        <v>353</v>
      </c>
      <c r="CH541" s="29">
        <v>2</v>
      </c>
      <c r="CI541" s="29">
        <v>2</v>
      </c>
      <c r="CJ541" s="29">
        <v>10</v>
      </c>
      <c r="CK541" s="29">
        <v>1</v>
      </c>
      <c r="CL541" s="29">
        <v>0</v>
      </c>
      <c r="CM541" s="29">
        <v>0</v>
      </c>
      <c r="CN541" s="34">
        <f>IF(CJ541&gt;0,((CK541*0.125)+(CL541*0.25)+(CM541*1))/CJ541,"")</f>
        <v>1.2500000000000001E-2</v>
      </c>
      <c r="CO541" s="35">
        <v>44438</v>
      </c>
      <c r="CP541" s="35">
        <v>44445</v>
      </c>
      <c r="CQ541" s="20" t="s">
        <v>507</v>
      </c>
      <c r="CR541" s="35">
        <v>44470</v>
      </c>
      <c r="CS541" s="20" t="s">
        <v>232</v>
      </c>
      <c r="CT541" s="35">
        <v>44449</v>
      </c>
      <c r="CU541" s="35">
        <v>44532</v>
      </c>
      <c r="CV541" s="11" t="s">
        <v>228</v>
      </c>
      <c r="CW541" s="20" t="s">
        <v>233</v>
      </c>
      <c r="CX541" s="11" t="s">
        <v>234</v>
      </c>
      <c r="CY541" s="20">
        <v>180</v>
      </c>
      <c r="CZ541" s="36">
        <v>3</v>
      </c>
      <c r="DA541" s="36">
        <v>3</v>
      </c>
      <c r="DB541" s="36">
        <v>15</v>
      </c>
      <c r="DC541" s="36">
        <v>0</v>
      </c>
      <c r="DD541" s="36">
        <v>0</v>
      </c>
      <c r="DE541" s="36">
        <v>1</v>
      </c>
      <c r="DF541" s="36">
        <v>0</v>
      </c>
      <c r="DG541" s="36">
        <v>1</v>
      </c>
      <c r="DH541" s="37">
        <f>IF(DB541&gt;0,((DC541*0.125)+(DD541*0.25)+(DE541*0.25)+(DF541*1)+(DG541*1))/DB541,"")</f>
        <v>8.3333333333333329E-2</v>
      </c>
      <c r="DI541" s="35">
        <v>44896</v>
      </c>
      <c r="DJ541" s="20" t="s">
        <v>228</v>
      </c>
      <c r="DK541" s="20" t="s">
        <v>235</v>
      </c>
      <c r="DL541" s="20" t="s">
        <v>234</v>
      </c>
      <c r="DM541" s="20">
        <v>156</v>
      </c>
      <c r="DN541" s="20">
        <v>4</v>
      </c>
      <c r="DO541" s="20">
        <v>4</v>
      </c>
      <c r="DP541" s="20">
        <v>20</v>
      </c>
      <c r="DQ541" s="20">
        <v>0</v>
      </c>
      <c r="DR541" s="20">
        <v>1</v>
      </c>
      <c r="DS541" s="20">
        <v>0</v>
      </c>
      <c r="DT541" s="20">
        <v>6</v>
      </c>
      <c r="DU541" s="20">
        <v>0</v>
      </c>
      <c r="DV541" s="49" cm="1">
        <f t="array" ref="DV541">IF(AND(DI541:DP541&lt;&gt;""),((DQ541*0.125)+(DR541*0.25)+(DS541*0.25)+(DT541*1)+(DU541*1))/DP541,"")</f>
        <v>0.3125</v>
      </c>
      <c r="DW541" s="35">
        <v>45086</v>
      </c>
      <c r="DX541" s="35">
        <v>45089</v>
      </c>
      <c r="DY541" s="20" t="s">
        <v>237</v>
      </c>
      <c r="DZ541" s="35">
        <v>45090</v>
      </c>
      <c r="EA541" s="35" t="s">
        <v>232</v>
      </c>
      <c r="EB541" s="40">
        <v>45100</v>
      </c>
      <c r="EC541" s="35">
        <v>45215</v>
      </c>
      <c r="ED541" s="20" t="s">
        <v>248</v>
      </c>
      <c r="EE541" s="20" t="s">
        <v>247</v>
      </c>
      <c r="EF541" s="20">
        <v>190</v>
      </c>
      <c r="EG541" s="20">
        <v>3</v>
      </c>
      <c r="EH541" s="20">
        <v>3</v>
      </c>
      <c r="EI541" s="20">
        <v>11</v>
      </c>
      <c r="EJ541" s="20">
        <v>0</v>
      </c>
      <c r="EK541" s="20">
        <v>0</v>
      </c>
      <c r="EL541" s="20">
        <v>0</v>
      </c>
      <c r="EM541" s="20">
        <v>0</v>
      </c>
      <c r="EN541" s="20">
        <v>0</v>
      </c>
      <c r="EO541" s="20">
        <v>0</v>
      </c>
      <c r="EP541" s="20">
        <v>0</v>
      </c>
      <c r="EQ541" s="20">
        <v>0</v>
      </c>
      <c r="ER541" s="20">
        <v>0</v>
      </c>
      <c r="ES541" s="34">
        <f>IF(EI541&lt;&gt;"",((EJ541*0.125)+((EK541+EL541+EM541+EN541+EO541)*0.25)+((EP541+EQ541+ER541)*1))/EI541,"")</f>
        <v>0</v>
      </c>
      <c r="ET541" s="35">
        <v>45586</v>
      </c>
      <c r="EU541" s="20" t="s">
        <v>248</v>
      </c>
      <c r="EV541" s="20" t="s">
        <v>234</v>
      </c>
      <c r="EW541" s="20">
        <v>192</v>
      </c>
      <c r="EX541" s="20">
        <v>4</v>
      </c>
      <c r="EY541" s="20">
        <v>4</v>
      </c>
      <c r="EZ541" s="20">
        <v>15</v>
      </c>
      <c r="FA541" s="20">
        <v>0</v>
      </c>
      <c r="FB541" s="20">
        <v>0</v>
      </c>
      <c r="FC541" s="20">
        <v>0</v>
      </c>
      <c r="FD541" s="20">
        <v>0</v>
      </c>
      <c r="FE541" s="20">
        <v>0</v>
      </c>
      <c r="FF541" s="20">
        <v>0</v>
      </c>
      <c r="FG541" s="20">
        <v>0</v>
      </c>
      <c r="FH541" s="20">
        <v>0</v>
      </c>
      <c r="FI541" s="20">
        <v>0</v>
      </c>
      <c r="FJ541" s="34">
        <v>0</v>
      </c>
      <c r="FK541" s="39">
        <v>40.815685000000002</v>
      </c>
      <c r="FL541" s="39">
        <v>-73.118682000000007</v>
      </c>
      <c r="FM541" s="39">
        <v>40.453859576177869</v>
      </c>
      <c r="FN541" s="39">
        <v>41.177510423822135</v>
      </c>
      <c r="FO541" s="39">
        <v>-73.596770930483316</v>
      </c>
      <c r="FP541" s="39">
        <v>-72.640593069516697</v>
      </c>
      <c r="FQ541" s="39">
        <v>40.092034152355737</v>
      </c>
      <c r="FR541" s="39">
        <v>41.539335847644267</v>
      </c>
      <c r="FS541" s="39">
        <v>-74.074859860966626</v>
      </c>
      <c r="FT541" s="39">
        <v>-72.162504139033388</v>
      </c>
      <c r="FU541" s="35">
        <v>45916</v>
      </c>
      <c r="FV541" s="20" t="s">
        <v>248</v>
      </c>
      <c r="FW541" s="20" t="s">
        <v>295</v>
      </c>
      <c r="FX541" s="20">
        <v>209</v>
      </c>
      <c r="FY541" s="20">
        <v>1</v>
      </c>
      <c r="FZ541" s="20">
        <v>1</v>
      </c>
      <c r="GA541" s="20">
        <v>14</v>
      </c>
      <c r="GB541" s="20">
        <v>0</v>
      </c>
      <c r="GC541" s="20">
        <v>0</v>
      </c>
      <c r="GD541" s="20">
        <v>0</v>
      </c>
      <c r="GE541" s="20">
        <v>0</v>
      </c>
      <c r="GF541" s="20">
        <v>0</v>
      </c>
      <c r="GG541" s="20">
        <v>0</v>
      </c>
      <c r="GH541" s="20">
        <v>0</v>
      </c>
      <c r="GI541" s="20">
        <v>0</v>
      </c>
      <c r="GJ541" s="20">
        <v>0</v>
      </c>
      <c r="GK541" s="34">
        <f>IF(GA541&lt;&gt;"",((GB541*0.125)+((GC541+GD541+GE541+GF541+GG541)*0.25)+((GH541+GI541+GJ541)*1))/GA541,"")</f>
        <v>0</v>
      </c>
      <c r="GL541" s="40">
        <v>45861</v>
      </c>
      <c r="GM541" s="40">
        <v>45876</v>
      </c>
      <c r="GN541" s="20" t="s">
        <v>237</v>
      </c>
      <c r="GO541" s="35">
        <v>45876</v>
      </c>
      <c r="GP541" s="20" t="s">
        <v>232</v>
      </c>
      <c r="GQ541" s="35">
        <v>45884</v>
      </c>
      <c r="HH541" s="41" t="str">
        <f>IF(GX541&lt;&gt;"",((GY541*0.125)+((GZ541+HA541+HB541+HC541+HD541)*0.25)+((HE541+HF541+HG541)*1))/GX541,"")</f>
        <v/>
      </c>
    </row>
    <row r="542" spans="1:216" ht="15" customHeight="1" x14ac:dyDescent="0.35">
      <c r="A542" s="11" t="s">
        <v>3511</v>
      </c>
      <c r="B542" s="12" t="s">
        <v>3512</v>
      </c>
      <c r="C542" s="43">
        <v>44615</v>
      </c>
      <c r="D542" s="13"/>
      <c r="E542" s="11" t="s">
        <v>214</v>
      </c>
      <c r="F542" s="19" t="s">
        <v>3513</v>
      </c>
      <c r="G542" s="19" t="s">
        <v>3514</v>
      </c>
      <c r="H542" s="11" t="s">
        <v>1643</v>
      </c>
      <c r="I542" s="42">
        <v>11590</v>
      </c>
      <c r="J542" s="17">
        <v>47838</v>
      </c>
      <c r="K542" s="18">
        <f ca="1">IF(A542&lt;&gt;"",RANDBETWEEN(1,2000)," ")</f>
        <v>268</v>
      </c>
      <c r="L542" s="17" cm="1">
        <f t="array" ref="L542">IF(A542&lt;&gt;"",SUMPRODUCT(($E$2:$E$1303="Active") * (FK542 &gt;= $FM$2:$FM$1303) * (FK542 &lt;= $FN$2:$FN$1303) * (FL542 &gt;= $FO$2:$FO$1303) * (FL542 &lt;= $FP$2:$FP$1303)),"")</f>
        <v>12</v>
      </c>
      <c r="M542" s="17" cm="1">
        <f t="array" ref="M542">IF(A542&lt;&gt;"",SUMPRODUCT(($E$2:$E$1303="Active") * (FK542 &gt;= $FQ$2:$FQ$1303) * (FK542 &lt;= $FR$2:$FR$1303) * (FL542 &gt;= $FS$2:$FS$1303) * (FL542 &lt;= $FT$2:$FT$1303)),"")</f>
        <v>26</v>
      </c>
      <c r="N542" s="11" t="s">
        <v>218</v>
      </c>
      <c r="O542" s="11" t="s">
        <v>242</v>
      </c>
      <c r="P542" s="19" t="s">
        <v>3515</v>
      </c>
      <c r="Q542" s="11" t="s">
        <v>3516</v>
      </c>
      <c r="R542" s="19" t="s">
        <v>3517</v>
      </c>
      <c r="S542" s="11" t="s">
        <v>224</v>
      </c>
      <c r="T542" s="20" t="s">
        <v>224</v>
      </c>
      <c r="U542" s="21"/>
      <c r="V542" s="22"/>
      <c r="W542" s="22"/>
      <c r="X542" s="22"/>
      <c r="Y542" s="22"/>
      <c r="Z542" s="22"/>
      <c r="AA542" s="48">
        <v>2025.5</v>
      </c>
      <c r="AB542" s="43">
        <v>46022.5</v>
      </c>
      <c r="AC542" s="24">
        <v>46023</v>
      </c>
      <c r="AF542" s="26">
        <v>278</v>
      </c>
      <c r="AG542" s="20">
        <v>491</v>
      </c>
      <c r="AH542" s="22">
        <v>871</v>
      </c>
      <c r="AI542" s="26">
        <v>1140</v>
      </c>
      <c r="AN542" s="27">
        <f>IF(COUNT(DV542,ES542,FJ542,GK542,HH542)&gt;0,AVERAGE(DV542,ES542,FJ542,GK542,HH542),"")</f>
        <v>3.5555555555555556E-2</v>
      </c>
      <c r="AO542" s="28">
        <f>IF((E542&lt;&gt;""),COUNTA(AP542:BW542)+COUNTIF(T542,"No"),"")</f>
        <v>0</v>
      </c>
      <c r="CN542" s="34" t="str">
        <f>IF(CJ542&gt;0,((CK542*0.125)+(CL542*0.25)+(CM542*1))/CJ542,"")</f>
        <v/>
      </c>
      <c r="CS542" s="20" t="s">
        <v>323</v>
      </c>
      <c r="CT542" s="35" t="s">
        <v>323</v>
      </c>
      <c r="DH542" s="37" t="str">
        <f>IF(DB542&gt;0,((DC542*0.125)+(DD542*0.25)+(DE542*0.25)+(DF542*1)+(DG542*1))/DB542,"")</f>
        <v/>
      </c>
      <c r="DJ542" s="20" t="s">
        <v>248</v>
      </c>
      <c r="DK542" s="20" t="s">
        <v>235</v>
      </c>
      <c r="DL542" s="20" t="s">
        <v>234</v>
      </c>
      <c r="DM542" s="20">
        <v>0</v>
      </c>
      <c r="DN542" s="20">
        <v>0</v>
      </c>
      <c r="DO542" s="20">
        <v>0</v>
      </c>
      <c r="DP542" s="20">
        <v>0</v>
      </c>
      <c r="DQ542" s="20">
        <v>0</v>
      </c>
      <c r="DR542" s="20">
        <v>0</v>
      </c>
      <c r="DS542" s="20">
        <v>0</v>
      </c>
      <c r="DT542" s="20">
        <v>0</v>
      </c>
      <c r="DU542" s="20">
        <v>0</v>
      </c>
      <c r="DW542" s="35">
        <v>45086</v>
      </c>
      <c r="DX542" s="35">
        <v>45089</v>
      </c>
      <c r="DY542" s="20" t="s">
        <v>237</v>
      </c>
      <c r="DZ542" s="35">
        <v>45090</v>
      </c>
      <c r="EA542" s="35" t="s">
        <v>232</v>
      </c>
      <c r="EB542" s="38">
        <v>45093</v>
      </c>
      <c r="EC542" s="35">
        <v>45290</v>
      </c>
      <c r="ED542" s="20" t="s">
        <v>228</v>
      </c>
      <c r="EE542" s="20" t="s">
        <v>247</v>
      </c>
      <c r="EF542" s="20">
        <v>547</v>
      </c>
      <c r="EG542" s="20">
        <v>3</v>
      </c>
      <c r="EH542" s="20">
        <v>3</v>
      </c>
      <c r="EI542" s="20">
        <v>15</v>
      </c>
      <c r="EJ542" s="20">
        <v>0</v>
      </c>
      <c r="EK542" s="20">
        <v>0</v>
      </c>
      <c r="EL542" s="20">
        <v>0</v>
      </c>
      <c r="EM542" s="20">
        <v>0</v>
      </c>
      <c r="EN542" s="20">
        <v>0</v>
      </c>
      <c r="EO542" s="20">
        <v>0</v>
      </c>
      <c r="EP542" s="20">
        <v>0</v>
      </c>
      <c r="EQ542" s="20">
        <v>0</v>
      </c>
      <c r="ER542" s="20">
        <v>1</v>
      </c>
      <c r="ES542" s="34">
        <f>IF(EI542&lt;&gt;"",((EJ542*0.125)+((EK542+EL542+EM542+EN542+EO542)*0.25)+((EP542+EQ542+ER542)*1))/EI542,"")</f>
        <v>6.6666666666666666E-2</v>
      </c>
      <c r="ET542" s="35">
        <v>45449</v>
      </c>
      <c r="EU542" s="20" t="s">
        <v>248</v>
      </c>
      <c r="EV542" s="20" t="s">
        <v>247</v>
      </c>
      <c r="EW542" s="20">
        <v>259</v>
      </c>
      <c r="EX542" s="20">
        <v>3</v>
      </c>
      <c r="EY542" s="20">
        <v>3</v>
      </c>
      <c r="EZ542" s="28">
        <f>259*0.08</f>
        <v>20.72</v>
      </c>
      <c r="FA542" s="20">
        <v>0</v>
      </c>
      <c r="FB542" s="20">
        <v>0</v>
      </c>
      <c r="FC542" s="20">
        <v>0</v>
      </c>
      <c r="FD542" s="20">
        <v>0</v>
      </c>
      <c r="FE542" s="20">
        <v>0</v>
      </c>
      <c r="FF542" s="20">
        <v>0</v>
      </c>
      <c r="FG542" s="20">
        <v>0</v>
      </c>
      <c r="FH542" s="20">
        <v>0</v>
      </c>
      <c r="FI542" s="20">
        <v>0</v>
      </c>
      <c r="FJ542" s="34">
        <f>IF(EZ542&lt;&gt;"",((FA542*0.125)+((FB542+FC542+FD542+FE542+FF542)*0.25)+((FG542+FH542+FI542)*1))/EZ542,"")</f>
        <v>0</v>
      </c>
      <c r="FK542" s="39">
        <v>40.756501999999998</v>
      </c>
      <c r="FL542" s="39">
        <v>-73.580141999999995</v>
      </c>
      <c r="FM542" s="39">
        <v>40.394676576177865</v>
      </c>
      <c r="FN542" s="39">
        <v>41.11832742382213</v>
      </c>
      <c r="FO542" s="39">
        <v>-74.057805061248516</v>
      </c>
      <c r="FP542" s="39">
        <v>-73.102478938751474</v>
      </c>
      <c r="FQ542" s="39">
        <v>40.032851152355732</v>
      </c>
      <c r="FR542" s="39">
        <v>41.480152847644263</v>
      </c>
      <c r="FS542" s="39">
        <v>-74.535468122497036</v>
      </c>
      <c r="FT542" s="39">
        <v>-72.624815877502954</v>
      </c>
      <c r="FU542" s="35">
        <v>45778</v>
      </c>
      <c r="FV542" s="20" t="s">
        <v>248</v>
      </c>
      <c r="FW542" s="20" t="s">
        <v>258</v>
      </c>
      <c r="FX542" s="20">
        <v>497</v>
      </c>
      <c r="FY542" s="20">
        <v>2</v>
      </c>
      <c r="FZ542" s="20">
        <v>2</v>
      </c>
      <c r="GA542" s="20">
        <v>25</v>
      </c>
      <c r="GB542" s="20">
        <v>0</v>
      </c>
      <c r="GC542" s="20">
        <v>0</v>
      </c>
      <c r="GD542" s="20">
        <v>0</v>
      </c>
      <c r="GE542" s="20">
        <v>0</v>
      </c>
      <c r="GF542" s="20">
        <v>0</v>
      </c>
      <c r="GG542" s="20">
        <v>0</v>
      </c>
      <c r="GH542" s="20">
        <v>0</v>
      </c>
      <c r="GI542" s="20">
        <v>0</v>
      </c>
      <c r="GJ542" s="20">
        <v>1</v>
      </c>
      <c r="GK542" s="34">
        <f>IF(GA542&lt;&gt;"",((GB542*0.125)+((GC542+GD542+GE542+GF542+GG542)*0.25)+((GH542+GI542+GJ542)*1))/GA542,"")</f>
        <v>0.04</v>
      </c>
      <c r="GL542" s="40">
        <v>45892</v>
      </c>
      <c r="GM542" s="40">
        <v>45966</v>
      </c>
      <c r="GN542" s="20" t="s">
        <v>231</v>
      </c>
      <c r="GO542" s="40">
        <v>45966</v>
      </c>
      <c r="GP542" s="20" t="s">
        <v>232</v>
      </c>
      <c r="GQ542" s="35">
        <v>45982</v>
      </c>
      <c r="HH542" s="34" t="str">
        <f>IF(GX542&lt;&gt;"",((GY542*0.125)+((GZ542+HA542+HB542+HC542+HD542)*0.25)+((HE542+HF542+HG542)*1))/GX542,"")</f>
        <v/>
      </c>
    </row>
    <row r="543" spans="1:216" ht="15" customHeight="1" x14ac:dyDescent="0.35">
      <c r="A543" s="11" t="s">
        <v>3518</v>
      </c>
      <c r="B543" s="12" t="s">
        <v>3519</v>
      </c>
      <c r="C543" s="13">
        <v>43009</v>
      </c>
      <c r="D543" s="13"/>
      <c r="E543" s="14" t="s">
        <v>214</v>
      </c>
      <c r="F543" s="15" t="s">
        <v>3520</v>
      </c>
      <c r="G543" s="15" t="s">
        <v>3521</v>
      </c>
      <c r="H543" s="14" t="s">
        <v>1643</v>
      </c>
      <c r="I543" s="16">
        <v>12302</v>
      </c>
      <c r="J543" s="17">
        <v>27618</v>
      </c>
      <c r="K543" s="18">
        <f ca="1">IF(A543&lt;&gt;"",RANDBETWEEN(1,2000)," ")</f>
        <v>1299</v>
      </c>
      <c r="L543" s="17" cm="1">
        <f t="array" ref="L543">IF(A543&lt;&gt;"",SUMPRODUCT(($E$2:$E$1303="Active") * (FK543 &gt;= $FM$2:$FM$1303) * (FK543 &lt;= $FN$2:$FN$1303) * (FL543 &gt;= $FO$2:$FO$1303) * (FL543 &lt;= $FP$2:$FP$1303)),"")</f>
        <v>1</v>
      </c>
      <c r="M543" s="17" cm="1">
        <f t="array" ref="M543">IF(A543&lt;&gt;"",SUMPRODUCT(($E$2:$E$1303="Active") * (FK543 &gt;= $FQ$2:$FQ$1303) * (FK543 &lt;= $FR$2:$FR$1303) * (FL543 &gt;= $FS$2:$FS$1303) * (FL543 &lt;= $FT$2:$FT$1303)),"")</f>
        <v>1</v>
      </c>
      <c r="N543" s="14" t="s">
        <v>287</v>
      </c>
      <c r="O543" s="14" t="s">
        <v>219</v>
      </c>
      <c r="P543" s="15" t="s">
        <v>3522</v>
      </c>
      <c r="Q543" s="14" t="s">
        <v>3523</v>
      </c>
      <c r="R543" s="15" t="s">
        <v>3524</v>
      </c>
      <c r="S543" s="14" t="s">
        <v>223</v>
      </c>
      <c r="T543" s="20" t="s">
        <v>224</v>
      </c>
      <c r="U543" s="21"/>
      <c r="V543" s="22"/>
      <c r="W543" s="22"/>
      <c r="X543" s="22"/>
      <c r="Y543" s="22"/>
      <c r="Z543" s="22"/>
      <c r="AA543" s="48" t="s">
        <v>394</v>
      </c>
      <c r="AB543" s="43">
        <v>45929.6875</v>
      </c>
      <c r="AC543" s="24">
        <v>46023</v>
      </c>
      <c r="AD543" s="25">
        <v>201</v>
      </c>
      <c r="AE543" s="25">
        <v>313</v>
      </c>
      <c r="AF543" s="26">
        <v>159</v>
      </c>
      <c r="AG543" s="20">
        <v>55</v>
      </c>
      <c r="AH543" s="22">
        <v>433</v>
      </c>
      <c r="AI543" s="26">
        <v>364</v>
      </c>
      <c r="AN543" s="27">
        <f>IF(COUNT(DV543,ES543,FJ543,GK543,HH543)&gt;0,AVERAGE(DV543,ES543,FJ543,GK543,HH543),"")</f>
        <v>7.2549019607843143E-2</v>
      </c>
      <c r="AO543" s="28">
        <f>IF((E543&lt;&gt;""),COUNTA(AP543:BW543)+COUNTIF(T543,"No"),"")</f>
        <v>0</v>
      </c>
      <c r="AP543" s="29"/>
      <c r="AQ543" s="29"/>
      <c r="AR543" s="29"/>
      <c r="AS543" s="29"/>
      <c r="AT543" s="29"/>
      <c r="AU543" s="29"/>
      <c r="AV543" s="29"/>
      <c r="AW543" s="29"/>
      <c r="AX543" s="29"/>
      <c r="AY543" s="29"/>
      <c r="AZ543" s="29"/>
      <c r="BA543" s="29"/>
      <c r="BB543" s="29"/>
      <c r="BC543" s="29"/>
      <c r="BD543" s="29"/>
      <c r="BE543" s="29"/>
      <c r="BF543" s="29"/>
      <c r="BG543" s="29"/>
      <c r="BH543" s="29"/>
      <c r="BI543" s="29"/>
      <c r="BJ543" s="29"/>
      <c r="BK543" s="29"/>
      <c r="BL543" s="29"/>
      <c r="BM543" s="29"/>
      <c r="BN543" s="29"/>
      <c r="BO543" s="29"/>
      <c r="BP543" s="29"/>
      <c r="BQ543" s="29"/>
      <c r="BR543" s="29"/>
      <c r="BS543" s="29"/>
      <c r="BT543" s="29"/>
      <c r="BU543" s="29"/>
      <c r="BV543" s="29"/>
      <c r="BW543" s="29"/>
      <c r="BX543" s="30">
        <v>44006</v>
      </c>
      <c r="BY543" s="30">
        <v>44019</v>
      </c>
      <c r="BZ543" s="14" t="s">
        <v>226</v>
      </c>
      <c r="CA543" s="30">
        <v>44025</v>
      </c>
      <c r="CB543" s="14" t="s">
        <v>227</v>
      </c>
      <c r="CC543" s="31">
        <v>43908</v>
      </c>
      <c r="CD543" s="32" t="s">
        <v>364</v>
      </c>
      <c r="CE543" s="33" t="s">
        <v>380</v>
      </c>
      <c r="CF543" s="33" t="s">
        <v>321</v>
      </c>
      <c r="CG543" s="29">
        <v>119</v>
      </c>
      <c r="CH543" s="29">
        <v>1</v>
      </c>
      <c r="CI543" s="29">
        <v>1</v>
      </c>
      <c r="CJ543" s="29">
        <v>5</v>
      </c>
      <c r="CK543" s="29">
        <v>1</v>
      </c>
      <c r="CL543" s="29">
        <v>0</v>
      </c>
      <c r="CM543" s="29">
        <v>0</v>
      </c>
      <c r="CN543" s="34">
        <f>IF(CJ543&gt;0,((CK543*0.125)+(CL543*0.25)+(CM543*1))/CJ543,"")</f>
        <v>2.5000000000000001E-2</v>
      </c>
      <c r="CO543" s="35">
        <v>44725</v>
      </c>
      <c r="CP543" s="35">
        <v>44763</v>
      </c>
      <c r="CQ543" s="20" t="s">
        <v>237</v>
      </c>
      <c r="CR543" s="35">
        <v>44774</v>
      </c>
      <c r="CS543" s="20" t="s">
        <v>232</v>
      </c>
      <c r="CT543" s="35">
        <v>44764</v>
      </c>
      <c r="CU543" s="35">
        <v>44531</v>
      </c>
      <c r="CV543" s="11" t="s">
        <v>228</v>
      </c>
      <c r="CW543" s="20" t="s">
        <v>233</v>
      </c>
      <c r="CX543" s="11" t="s">
        <v>234</v>
      </c>
      <c r="CY543" s="20">
        <v>166</v>
      </c>
      <c r="CZ543" s="36">
        <v>3</v>
      </c>
      <c r="DA543" s="36">
        <v>3</v>
      </c>
      <c r="DB543" s="36">
        <v>15</v>
      </c>
      <c r="DC543" s="36">
        <v>0</v>
      </c>
      <c r="DD543" s="36">
        <v>1</v>
      </c>
      <c r="DE543" s="36">
        <v>2</v>
      </c>
      <c r="DF543" s="36">
        <v>0</v>
      </c>
      <c r="DG543" s="36">
        <v>1</v>
      </c>
      <c r="DH543" s="37">
        <f>IF(DB543&gt;0,((DC543*0.125)+(DD543*0.25)+(DE543*0.25)+(DF543*1)+(DG543*1))/DB543,"")</f>
        <v>0.11666666666666667</v>
      </c>
      <c r="DI543" s="35">
        <v>44774</v>
      </c>
      <c r="DJ543" s="20" t="s">
        <v>228</v>
      </c>
      <c r="DK543" s="20" t="s">
        <v>235</v>
      </c>
      <c r="DL543" s="20" t="s">
        <v>234</v>
      </c>
      <c r="DM543" s="20">
        <v>125</v>
      </c>
      <c r="DN543" s="20">
        <v>3</v>
      </c>
      <c r="DO543" s="20">
        <v>3</v>
      </c>
      <c r="DP543" s="20">
        <v>15</v>
      </c>
      <c r="DQ543" s="20">
        <v>0</v>
      </c>
      <c r="DR543" s="20">
        <v>0</v>
      </c>
      <c r="DS543" s="20">
        <v>0</v>
      </c>
      <c r="DT543" s="20">
        <v>0</v>
      </c>
      <c r="DU543" s="20">
        <v>1</v>
      </c>
      <c r="DV543" s="37" cm="1">
        <f t="array" ref="DV543">IF(AND(DI543:DP543&lt;&gt;""),((DQ543*0.125)+(DR543*0.25)+(DS543*0.25)+(DT543*1)+(DU543*1))/DP543,"")</f>
        <v>6.6666666666666666E-2</v>
      </c>
      <c r="EA543" s="35" t="s">
        <v>232</v>
      </c>
      <c r="EB543" s="38"/>
      <c r="EC543" s="35">
        <v>45265</v>
      </c>
      <c r="ED543" s="20" t="s">
        <v>228</v>
      </c>
      <c r="EE543" s="20" t="s">
        <v>247</v>
      </c>
      <c r="EF543" s="20">
        <v>26</v>
      </c>
      <c r="EG543" s="20">
        <v>2</v>
      </c>
      <c r="EH543" s="20">
        <v>2</v>
      </c>
      <c r="EI543" s="20">
        <v>10</v>
      </c>
      <c r="EJ543" s="20">
        <v>0</v>
      </c>
      <c r="EK543" s="20">
        <v>0</v>
      </c>
      <c r="EL543" s="20">
        <v>0</v>
      </c>
      <c r="EM543" s="20">
        <v>0</v>
      </c>
      <c r="EN543" s="20">
        <v>0</v>
      </c>
      <c r="EO543" s="20">
        <v>0</v>
      </c>
      <c r="EP543" s="20">
        <v>0</v>
      </c>
      <c r="EQ543" s="20">
        <v>1</v>
      </c>
      <c r="ER543" s="20">
        <v>0</v>
      </c>
      <c r="ES543" s="34">
        <f>IF(EI543&lt;&gt;"",((EJ543*0.125)+((EK543+EL543+EM543+EN543+EO543)*0.25)+((EP543+EQ543+ER543)*1))/EI543,"")</f>
        <v>0.1</v>
      </c>
      <c r="ET543" s="35">
        <v>45433</v>
      </c>
      <c r="EU543" s="20" t="s">
        <v>248</v>
      </c>
      <c r="EV543" s="20" t="s">
        <v>247</v>
      </c>
      <c r="EW543" s="20">
        <v>55</v>
      </c>
      <c r="EX543" s="20">
        <v>3</v>
      </c>
      <c r="EY543" s="20">
        <v>3</v>
      </c>
      <c r="EZ543" s="28">
        <v>5</v>
      </c>
      <c r="FA543" s="20">
        <v>0</v>
      </c>
      <c r="FB543" s="20">
        <v>0</v>
      </c>
      <c r="FC543" s="20">
        <v>0</v>
      </c>
      <c r="FD543" s="20">
        <v>0</v>
      </c>
      <c r="FE543" s="20">
        <v>0</v>
      </c>
      <c r="FF543" s="20">
        <v>1</v>
      </c>
      <c r="FG543" s="20">
        <v>0</v>
      </c>
      <c r="FH543" s="20">
        <v>0</v>
      </c>
      <c r="FI543" s="20">
        <v>0</v>
      </c>
      <c r="FJ543" s="34">
        <f>IF(EZ543&lt;&gt;"",((FA543*0.125)+((FB543+FC543+FD543+FE543+FF543)*0.25)+((FG543+FH543+FI543)*1))/EZ543,"")</f>
        <v>0.05</v>
      </c>
      <c r="FK543" s="39">
        <v>42.881034</v>
      </c>
      <c r="FL543" s="39">
        <v>-73.991749999999996</v>
      </c>
      <c r="FM543" s="39">
        <v>42.519208576177867</v>
      </c>
      <c r="FN543" s="39">
        <v>43.242859423822132</v>
      </c>
      <c r="FO543" s="39">
        <v>-74.485528835676291</v>
      </c>
      <c r="FP543" s="39">
        <v>-73.497971164323701</v>
      </c>
      <c r="FQ543" s="39">
        <v>42.157383152355735</v>
      </c>
      <c r="FR543" s="39">
        <v>43.604684847644265</v>
      </c>
      <c r="FS543" s="39">
        <v>-74.979307671352601</v>
      </c>
      <c r="FT543" s="39">
        <v>-73.004192328647392</v>
      </c>
      <c r="FU543" s="35">
        <v>45882</v>
      </c>
      <c r="FV543" s="20" t="s">
        <v>248</v>
      </c>
      <c r="FW543" s="20" t="s">
        <v>355</v>
      </c>
      <c r="FX543" s="20">
        <v>241</v>
      </c>
      <c r="FY543" s="20">
        <v>3</v>
      </c>
      <c r="FZ543" s="20">
        <v>3</v>
      </c>
      <c r="GA543" s="20">
        <v>17</v>
      </c>
      <c r="GB543" s="20">
        <v>0</v>
      </c>
      <c r="GC543" s="20">
        <v>0</v>
      </c>
      <c r="GD543" s="20">
        <v>0</v>
      </c>
      <c r="GE543" s="20">
        <v>0</v>
      </c>
      <c r="GF543" s="20">
        <v>0</v>
      </c>
      <c r="GG543" s="20">
        <v>1</v>
      </c>
      <c r="GH543" s="20">
        <v>0</v>
      </c>
      <c r="GI543" s="20">
        <v>0</v>
      </c>
      <c r="GJ543" s="20">
        <v>1</v>
      </c>
      <c r="GK543" s="34">
        <f>IF(GA543&lt;&gt;"",((GB543*0.125)+((GC543+GD543+GE543+GF543+GG543)*0.25)+((GH543+GI543+GJ543)*1))/GA543,"")</f>
        <v>7.3529411764705885E-2</v>
      </c>
      <c r="GL543" s="40">
        <v>45859</v>
      </c>
      <c r="GM543" s="40">
        <v>45874</v>
      </c>
      <c r="GN543" s="20" t="s">
        <v>237</v>
      </c>
      <c r="GO543" s="35">
        <v>45874</v>
      </c>
      <c r="GP543" s="20" t="s">
        <v>232</v>
      </c>
      <c r="GQ543" s="35">
        <v>45884</v>
      </c>
      <c r="HH543" s="34" t="str">
        <f>IF(GX543&lt;&gt;"",((GY543*0.125)+((GZ543+HA543+HB543+HC543+HD543)*0.25)+((HE543+HF543+HG543)*1))/GX543,"")</f>
        <v/>
      </c>
    </row>
    <row r="544" spans="1:216" ht="15" customHeight="1" x14ac:dyDescent="0.35">
      <c r="A544" s="14" t="s">
        <v>3525</v>
      </c>
      <c r="B544" s="12" t="s">
        <v>3526</v>
      </c>
      <c r="C544" s="13">
        <v>43009</v>
      </c>
      <c r="D544" s="13">
        <v>44806</v>
      </c>
      <c r="E544" s="14" t="s">
        <v>214</v>
      </c>
      <c r="F544" s="15" t="s">
        <v>3527</v>
      </c>
      <c r="G544" s="15" t="s">
        <v>3492</v>
      </c>
      <c r="H544" s="14" t="s">
        <v>1643</v>
      </c>
      <c r="I544" s="16">
        <v>11779</v>
      </c>
      <c r="J544" s="17">
        <v>38250</v>
      </c>
      <c r="K544" s="18">
        <f ca="1">IF(A544&lt;&gt;"",RANDBETWEEN(1,2000)," ")</f>
        <v>962</v>
      </c>
      <c r="L544" s="17" cm="1">
        <f t="array" ref="L544">IF(A544&lt;&gt;"",SUMPRODUCT(($E$2:$E$1303="Active") * (FK544 &gt;= $FM$2:$FM$1303) * (FK544 &lt;= $FN$2:$FN$1303) * (FL544 &gt;= $FO$2:$FO$1303) * (FL544 &lt;= $FP$2:$FP$1303)),"")</f>
        <v>6</v>
      </c>
      <c r="M544" s="17" cm="1">
        <f t="array" ref="M544">IF(A544&lt;&gt;"",SUMPRODUCT(($E$2:$E$1303="Active") * (FK544 &gt;= $FQ$2:$FQ$1303) * (FK544 &lt;= $FR$2:$FR$1303) * (FL544 &gt;= $FS$2:$FS$1303) * (FL544 &lt;= $FT$2:$FT$1303)),"")</f>
        <v>16</v>
      </c>
      <c r="N544" s="14" t="s">
        <v>287</v>
      </c>
      <c r="O544" s="14" t="s">
        <v>219</v>
      </c>
      <c r="P544" s="19" t="s">
        <v>519</v>
      </c>
      <c r="Q544" s="14" t="s">
        <v>520</v>
      </c>
      <c r="R544" t="s">
        <v>521</v>
      </c>
      <c r="S544" s="14" t="s">
        <v>223</v>
      </c>
      <c r="T544" s="20" t="s">
        <v>224</v>
      </c>
      <c r="U544" s="21"/>
      <c r="V544" s="22"/>
      <c r="W544" s="22"/>
      <c r="X544" s="22"/>
      <c r="Y544" s="22"/>
      <c r="Z544" s="22"/>
      <c r="AB544" s="23">
        <v>44804</v>
      </c>
      <c r="AC544" s="63">
        <v>45931</v>
      </c>
      <c r="AD544" s="25">
        <v>116</v>
      </c>
      <c r="AE544" s="25">
        <v>137</v>
      </c>
      <c r="AF544" s="26">
        <v>118</v>
      </c>
      <c r="AG544" s="20">
        <v>0</v>
      </c>
      <c r="AH544" s="22">
        <v>0</v>
      </c>
      <c r="AI544" s="26">
        <v>0</v>
      </c>
      <c r="AN544" s="27">
        <f>IF(COUNT(DV544,ES544,FJ544,GK544,HH544)&gt;0,AVERAGE(DV544,ES544,FJ544,GK544,HH544),"")</f>
        <v>0.2361111111111111</v>
      </c>
      <c r="AO544" s="28">
        <f>IF((E544&lt;&gt;""),COUNTA(AP544:BW544)+COUNTIF(T544,"No"),"")</f>
        <v>1</v>
      </c>
      <c r="AP544" s="29"/>
      <c r="AQ544" s="29"/>
      <c r="AR544" s="29"/>
      <c r="AS544" s="29"/>
      <c r="AT544" s="29"/>
      <c r="AU544" s="29"/>
      <c r="AV544" s="29"/>
      <c r="AW544" s="29"/>
      <c r="AX544" s="29"/>
      <c r="AY544" s="29"/>
      <c r="AZ544" s="29"/>
      <c r="BA544" s="29"/>
      <c r="BB544" s="29"/>
      <c r="BC544" s="29"/>
      <c r="BD544" s="29"/>
      <c r="BE544" s="29"/>
      <c r="BF544" s="29"/>
      <c r="BG544" s="29"/>
      <c r="BH544" s="29"/>
      <c r="BI544" s="29"/>
      <c r="BJ544" s="29"/>
      <c r="BK544" s="29"/>
      <c r="BL544" s="29"/>
      <c r="BM544" s="29"/>
      <c r="BN544" s="29"/>
      <c r="BO544" s="29"/>
      <c r="BP544" s="29" t="s">
        <v>3528</v>
      </c>
      <c r="BQ544" s="29"/>
      <c r="BR544" s="29"/>
      <c r="BS544" s="29"/>
      <c r="BT544" s="29"/>
      <c r="BU544" s="29"/>
      <c r="BV544" s="29"/>
      <c r="BW544" s="29"/>
      <c r="BX544" s="30">
        <v>43805</v>
      </c>
      <c r="BY544" s="30">
        <v>43816</v>
      </c>
      <c r="BZ544" s="14" t="s">
        <v>228</v>
      </c>
      <c r="CA544" s="30">
        <v>43892</v>
      </c>
      <c r="CB544" s="14" t="s">
        <v>227</v>
      </c>
      <c r="CC544" s="31">
        <v>43892</v>
      </c>
      <c r="CD544" s="32" t="s">
        <v>364</v>
      </c>
      <c r="CE544" s="33" t="s">
        <v>282</v>
      </c>
      <c r="CF544" s="33" t="s">
        <v>247</v>
      </c>
      <c r="CG544" s="29">
        <v>101</v>
      </c>
      <c r="CH544" s="29">
        <v>4</v>
      </c>
      <c r="CI544" s="29">
        <v>4</v>
      </c>
      <c r="CJ544" s="29">
        <v>16</v>
      </c>
      <c r="CK544" s="29">
        <v>2</v>
      </c>
      <c r="CL544" s="29">
        <v>1</v>
      </c>
      <c r="CM544" s="29">
        <v>0</v>
      </c>
      <c r="CN544" s="34">
        <f>IF(CJ544&gt;0,((CK544*0.125)+(CL544*0.25)+(CM544*1))/CJ544,"")</f>
        <v>3.125E-2</v>
      </c>
      <c r="CO544" s="35">
        <v>44727</v>
      </c>
      <c r="CP544" s="35">
        <v>44763</v>
      </c>
      <c r="CQ544" s="20" t="s">
        <v>237</v>
      </c>
      <c r="CR544" s="35">
        <v>44774</v>
      </c>
      <c r="CS544" s="20" t="s">
        <v>232</v>
      </c>
      <c r="CT544" s="35">
        <v>44764</v>
      </c>
      <c r="CU544" s="35">
        <v>44487</v>
      </c>
      <c r="CV544" s="11" t="s">
        <v>226</v>
      </c>
      <c r="CW544" s="20" t="s">
        <v>233</v>
      </c>
      <c r="CX544" s="11" t="s">
        <v>234</v>
      </c>
      <c r="CY544" s="20">
        <v>68</v>
      </c>
      <c r="CZ544" s="36">
        <v>2</v>
      </c>
      <c r="DA544" s="36">
        <v>2</v>
      </c>
      <c r="DB544" s="36">
        <v>9</v>
      </c>
      <c r="DC544" s="36">
        <v>0</v>
      </c>
      <c r="DD544" s="36">
        <v>1</v>
      </c>
      <c r="DE544" s="36">
        <v>0</v>
      </c>
      <c r="DF544" s="36">
        <v>0</v>
      </c>
      <c r="DG544" s="36">
        <v>2</v>
      </c>
      <c r="DH544" s="37">
        <f>IF(DB544&gt;0,((DC544*0.125)+(DD544*0.25)+(DE544*0.25)+(DF544*1)+(DG544*1))/DB544,"")</f>
        <v>0.25</v>
      </c>
      <c r="DI544" s="35">
        <v>44743</v>
      </c>
      <c r="DJ544" s="20" t="s">
        <v>228</v>
      </c>
      <c r="DK544" s="20" t="s">
        <v>235</v>
      </c>
      <c r="DL544" s="20" t="s">
        <v>234</v>
      </c>
      <c r="DM544" s="20">
        <v>76</v>
      </c>
      <c r="DN544" s="20">
        <v>4</v>
      </c>
      <c r="DO544" s="20">
        <v>4</v>
      </c>
      <c r="DP544" s="20">
        <v>18</v>
      </c>
      <c r="DQ544" s="20">
        <v>0</v>
      </c>
      <c r="DR544" s="20">
        <v>0</v>
      </c>
      <c r="DS544" s="20">
        <v>1</v>
      </c>
      <c r="DT544" s="20">
        <v>4</v>
      </c>
      <c r="DU544" s="20">
        <v>0</v>
      </c>
      <c r="DV544" s="37" cm="1">
        <f t="array" ref="DV544">IF(AND(DI544:DP544&lt;&gt;""),((DQ544*0.125)+(DR544*0.25)+(DS544*0.25)+(DT544*1)+(DU544*1))/DP544,"")</f>
        <v>0.2361111111111111</v>
      </c>
      <c r="EA544" s="35" t="s">
        <v>232</v>
      </c>
      <c r="EB544" s="38"/>
      <c r="EJ544" s="20"/>
      <c r="EK544" s="20"/>
      <c r="EL544" s="20"/>
      <c r="EM544" s="20"/>
      <c r="EN544" s="20"/>
      <c r="EO544" s="20"/>
      <c r="EP544" s="20"/>
      <c r="EQ544" s="20"/>
      <c r="ER544" s="20"/>
      <c r="ES544" s="34" t="str">
        <f>IF(EI544&lt;&gt;"",((EJ544*0.125)+((EK544+EL544+EM544+EN544+EO544)*0.25)+((EP544+EQ544+ER544)*1))/EI544,"")</f>
        <v/>
      </c>
      <c r="FG544" s="20"/>
      <c r="FJ544" s="34" t="str">
        <f>IF(EZ544&lt;&gt;"",((FA544*0.125)+((FB544+FC544+FD544+FE544+FF544)*0.25)+((FG544+FH544+FI544)*1))/EZ544,"")</f>
        <v/>
      </c>
      <c r="FK544" s="39">
        <v>40.815685000000002</v>
      </c>
      <c r="FL544" s="39">
        <v>-73.118682000000007</v>
      </c>
      <c r="FM544" s="39">
        <v>40.453859576177869</v>
      </c>
      <c r="FN544" s="39">
        <v>41.177510423822135</v>
      </c>
      <c r="FO544" s="39">
        <v>-73.596770930483316</v>
      </c>
      <c r="FP544" s="39">
        <v>-72.640593069516697</v>
      </c>
      <c r="FQ544" s="39">
        <v>40.092034152355737</v>
      </c>
      <c r="FR544" s="39">
        <v>41.539335847644267</v>
      </c>
      <c r="FS544" s="39">
        <v>-74.074859860966626</v>
      </c>
      <c r="FT544" s="39">
        <v>-72.162504139033388</v>
      </c>
      <c r="FU544" s="35"/>
      <c r="GK544" s="34" t="str">
        <f>IF(GA544&lt;&gt;"",((GB544*0.125)+((GC544+GD544+GE544+GF544+GG544)*0.25)+((GH544+GI544+GJ544)*1))/GA544,"")</f>
        <v/>
      </c>
      <c r="GP544" s="20" t="s">
        <v>232</v>
      </c>
      <c r="HH544" s="34" t="str">
        <f>IF(GX544&lt;&gt;"",((GY544*0.125)+((GZ544+HA544+HB544+HC544+HD544)*0.25)+((HE544+HF544+HG544)*1))/GX544,"")</f>
        <v/>
      </c>
    </row>
    <row r="545" spans="1:216" ht="15" customHeight="1" x14ac:dyDescent="0.35">
      <c r="A545" s="11" t="s">
        <v>3529</v>
      </c>
      <c r="B545" s="12" t="s">
        <v>3530</v>
      </c>
      <c r="C545" s="43">
        <v>45679</v>
      </c>
      <c r="D545" s="13"/>
      <c r="E545" s="11" t="s">
        <v>214</v>
      </c>
      <c r="F545" s="19" t="s">
        <v>3531</v>
      </c>
      <c r="G545" s="19" t="s">
        <v>3532</v>
      </c>
      <c r="H545" s="11" t="s">
        <v>1643</v>
      </c>
      <c r="I545" s="42">
        <v>12601</v>
      </c>
      <c r="J545" s="17">
        <v>44264</v>
      </c>
      <c r="K545" s="18">
        <f ca="1">IF(A545&lt;&gt;"",RANDBETWEEN(1,2000)," ")</f>
        <v>1426</v>
      </c>
      <c r="L545" s="17" cm="1">
        <f t="array" ref="L545">IF(A545&lt;&gt;"",SUMPRODUCT(($E$2:$E$1303="Active") * (FK545 &gt;= $FM$2:$FM$1303) * (FK545 &lt;= $FN$2:$FN$1303) * (FL545 &gt;= $FO$2:$FO$1303) * (FL545 &lt;= $FP$2:$FP$1303)),"")</f>
        <v>2</v>
      </c>
      <c r="M545" s="17" cm="1">
        <f t="array" ref="M545">IF(A545&lt;&gt;"",SUMPRODUCT(($E$2:$E$1303="Active") * (FK545 &gt;= $FQ$2:$FQ$1303) * (FK545 &lt;= $FR$2:$FR$1303) * (FL545 &gt;= $FS$2:$FS$1303) * (FL545 &lt;= $FT$2:$FT$1303)),"")</f>
        <v>5</v>
      </c>
      <c r="N545" s="11" t="s">
        <v>218</v>
      </c>
      <c r="O545" s="11" t="s">
        <v>219</v>
      </c>
      <c r="P545" s="19" t="s">
        <v>3533</v>
      </c>
      <c r="Q545" s="11" t="s">
        <v>3534</v>
      </c>
      <c r="R545" s="19" t="s">
        <v>3535</v>
      </c>
      <c r="S545" s="20" t="s">
        <v>224</v>
      </c>
      <c r="T545" s="20" t="s">
        <v>224</v>
      </c>
      <c r="U545" s="21"/>
      <c r="V545" s="22"/>
      <c r="W545" s="22"/>
      <c r="X545" s="22"/>
      <c r="Y545" s="22"/>
      <c r="Z545" s="22"/>
      <c r="AA545" s="48" t="s">
        <v>274</v>
      </c>
      <c r="AB545" s="23">
        <v>46021.75</v>
      </c>
      <c r="AC545" s="63">
        <v>45931</v>
      </c>
      <c r="AF545" s="26"/>
      <c r="AG545" s="20"/>
      <c r="AI545" s="26">
        <v>406</v>
      </c>
      <c r="AN545" s="27">
        <f>IF(COUNT(DV545,ES545,FJ545,GK545,HH545)&gt;0,AVERAGE(DV545,ES545,FJ545,GK545,HH545),"")</f>
        <v>0</v>
      </c>
      <c r="AO545" s="28">
        <f>IF((E545&lt;&gt;""),COUNTA(AP545:BW545)+COUNTIF(T545,"No"),"")</f>
        <v>0</v>
      </c>
      <c r="CN545" s="34" t="str">
        <f>IF(CJ545&gt;0,((CK545*0.125)+(CL545*0.25)+(CM545*1))/CJ545,"")</f>
        <v/>
      </c>
      <c r="CO545" s="35">
        <v>44726</v>
      </c>
      <c r="CP545" s="35">
        <v>44726</v>
      </c>
      <c r="CQ545" s="20" t="s">
        <v>266</v>
      </c>
      <c r="CR545" s="47">
        <v>44726</v>
      </c>
      <c r="CS545" s="20" t="s">
        <v>232</v>
      </c>
      <c r="CT545" s="35">
        <v>44743</v>
      </c>
      <c r="DH545" s="37" t="str">
        <f>IF(DB545&gt;0,((DC545*0.125)+(DD545*0.25)+(DE545*0.25)+(DF545*1)+(DG545*1))/DB545,"")</f>
        <v/>
      </c>
      <c r="DV545" s="37" t="str" cm="1">
        <f t="array" ref="DV545">IF(AND(DI545:DP545&lt;&gt;""),((DQ545*0.125)+(DR545*0.25)+(DS545*0.25)+(DT545*1)+(DU545*1))/DP545,"")</f>
        <v/>
      </c>
      <c r="EA545" s="35"/>
      <c r="EB545" s="38"/>
      <c r="EJ545" s="20"/>
      <c r="EK545" s="20"/>
      <c r="EL545" s="20"/>
      <c r="EM545" s="20"/>
      <c r="EN545" s="20"/>
      <c r="EO545" s="20"/>
      <c r="EP545" s="20"/>
      <c r="EQ545" s="20"/>
      <c r="ER545" s="20"/>
      <c r="ES545" s="34" t="str">
        <f>IF(EI545&lt;&gt;"",((EJ545*0.125)+((EK545+EL545+EM545+EN545+EO545)*0.25)+((EP545+EQ545+ER545)*1))/EI545,"")</f>
        <v/>
      </c>
      <c r="FG545" s="20"/>
      <c r="FJ545" s="34" t="str">
        <f>IF(EZ545&lt;&gt;"",((FA545*0.125)+((FB545+FC545+FD545+FE545+FF545)*0.25)+((FG545+FH545+FI545)*1))/EZ545,"")</f>
        <v/>
      </c>
      <c r="FK545" s="39">
        <v>41.686937999999998</v>
      </c>
      <c r="FL545" s="39">
        <v>-73.898821999999996</v>
      </c>
      <c r="FM545" s="39">
        <v>41.325112576177865</v>
      </c>
      <c r="FN545" s="39">
        <v>42.04876342382213</v>
      </c>
      <c r="FO545" s="39">
        <v>-74.383329708537318</v>
      </c>
      <c r="FP545" s="39">
        <v>-73.414314291462674</v>
      </c>
      <c r="FQ545" s="39">
        <v>40.963287152355733</v>
      </c>
      <c r="FR545" s="39">
        <v>42.410588847644263</v>
      </c>
      <c r="FS545" s="39">
        <v>-74.867837417074639</v>
      </c>
      <c r="FT545" s="39">
        <v>-72.929806582925352</v>
      </c>
      <c r="FU545" s="35">
        <v>45964</v>
      </c>
      <c r="FV545" s="20" t="s">
        <v>248</v>
      </c>
      <c r="FW545" s="20" t="s">
        <v>234</v>
      </c>
      <c r="FX545" s="20">
        <v>143</v>
      </c>
      <c r="FY545" s="20">
        <v>4</v>
      </c>
      <c r="FZ545" s="20">
        <v>4</v>
      </c>
      <c r="GA545" s="20">
        <v>10</v>
      </c>
      <c r="GB545" s="20">
        <v>0</v>
      </c>
      <c r="GC545" s="20">
        <v>0</v>
      </c>
      <c r="GD545" s="20">
        <v>0</v>
      </c>
      <c r="GE545" s="20">
        <v>0</v>
      </c>
      <c r="GF545" s="20">
        <v>0</v>
      </c>
      <c r="GG545" s="20">
        <v>0</v>
      </c>
      <c r="GH545" s="20">
        <v>0</v>
      </c>
      <c r="GI545" s="20">
        <v>0</v>
      </c>
      <c r="GJ545" s="20">
        <v>0</v>
      </c>
      <c r="GK545" s="34">
        <f>IF(GA545&lt;&gt;"",((GB545*0.125)+((GC545+GD545+GE545+GF545+GG545)*0.25)+((GH545+GI545+GJ545)*1))/GA545,"")</f>
        <v>0</v>
      </c>
      <c r="GP545" s="20" t="s">
        <v>232</v>
      </c>
      <c r="HH545" s="34" t="str">
        <f>IF(GX545&lt;&gt;"",((GY545*0.125)+((GZ545+HA545+HB545+HC545+HD545)*0.25)+((HE545+HF545+HG545)*1))/GX545,"")</f>
        <v/>
      </c>
    </row>
    <row r="546" spans="1:216" ht="15" customHeight="1" x14ac:dyDescent="0.35">
      <c r="A546" s="11" t="s">
        <v>3536</v>
      </c>
      <c r="B546" s="12" t="s">
        <v>3537</v>
      </c>
      <c r="C546" s="13">
        <v>43009</v>
      </c>
      <c r="D546" s="13">
        <v>45884</v>
      </c>
      <c r="E546" s="14" t="s">
        <v>214</v>
      </c>
      <c r="F546" s="15" t="s">
        <v>3538</v>
      </c>
      <c r="G546" s="15" t="s">
        <v>3539</v>
      </c>
      <c r="H546" s="14" t="s">
        <v>1643</v>
      </c>
      <c r="I546" s="16">
        <v>11101</v>
      </c>
      <c r="J546" s="17">
        <v>48867</v>
      </c>
      <c r="K546" s="18">
        <f ca="1">IF(A546&lt;&gt;"",RANDBETWEEN(1,2000)," ")</f>
        <v>292</v>
      </c>
      <c r="L546" s="17" cm="1">
        <f t="array" ref="L546">IF(A546&lt;&gt;"",SUMPRODUCT(($E$2:$E$1303="Active") * (FK546 &gt;= $FM$2:$FM$1303) * (FK546 &lt;= $FN$2:$FN$1303) * (FL546 &gt;= $FO$2:$FO$1303) * (FL546 &lt;= $FP$2:$FP$1303)),"")</f>
        <v>15</v>
      </c>
      <c r="M546" s="17" cm="1">
        <f t="array" ref="M546">IF(A546&lt;&gt;"",SUMPRODUCT(($E$2:$E$1303="Active") * (FK546 &gt;= $FQ$2:$FQ$1303) * (FK546 &lt;= $FR$2:$FR$1303) * (FL546 &gt;= $FS$2:$FS$1303) * (FL546 &lt;= $FT$2:$FT$1303)),"")</f>
        <v>31</v>
      </c>
      <c r="N546" s="14" t="s">
        <v>287</v>
      </c>
      <c r="O546" s="14" t="s">
        <v>219</v>
      </c>
      <c r="P546" s="15" t="s">
        <v>3540</v>
      </c>
      <c r="Q546" s="14" t="s">
        <v>3541</v>
      </c>
      <c r="R546" s="15" t="s">
        <v>3542</v>
      </c>
      <c r="S546" s="14" t="s">
        <v>223</v>
      </c>
      <c r="T546" s="20" t="s">
        <v>224</v>
      </c>
      <c r="U546" s="21"/>
      <c r="V546" s="22"/>
      <c r="W546" s="22"/>
      <c r="X546" s="22"/>
      <c r="Y546" s="22"/>
      <c r="Z546" s="22"/>
      <c r="AA546" s="48" t="s">
        <v>394</v>
      </c>
      <c r="AB546" s="23">
        <v>45968.260416666664</v>
      </c>
      <c r="AC546" s="24">
        <v>46023</v>
      </c>
      <c r="AD546" s="25">
        <v>1</v>
      </c>
      <c r="AE546" s="25">
        <v>19</v>
      </c>
      <c r="AF546" s="26">
        <v>305</v>
      </c>
      <c r="AG546" s="20">
        <v>309</v>
      </c>
      <c r="AH546" s="22">
        <v>300</v>
      </c>
      <c r="AI546" s="26">
        <v>303</v>
      </c>
      <c r="AN546" s="27">
        <f>IF(COUNT(DV546,ES546,FJ546,GK546,HH546)&gt;0,AVERAGE(DV546,ES546,FJ546,GK546,HH546),"")</f>
        <v>5.3749999999999999E-2</v>
      </c>
      <c r="AO546" s="28">
        <f>IF((E546&lt;&gt;""),COUNTA(AP546:BW546)+COUNTIF(T546,"No"),"")</f>
        <v>0</v>
      </c>
      <c r="AP546" s="29"/>
      <c r="AQ546" s="29"/>
      <c r="AR546" s="29"/>
      <c r="AS546" s="29"/>
      <c r="AT546" s="29"/>
      <c r="AU546" s="29"/>
      <c r="AV546" s="29"/>
      <c r="AW546" s="29"/>
      <c r="AX546" s="29"/>
      <c r="AY546" s="29"/>
      <c r="AZ546" s="29"/>
      <c r="BA546" s="29"/>
      <c r="BB546" s="29"/>
      <c r="BC546" s="29"/>
      <c r="BD546" s="29"/>
      <c r="BE546" s="29"/>
      <c r="BF546" s="29"/>
      <c r="BG546" s="29"/>
      <c r="BH546" s="29"/>
      <c r="BI546" s="29"/>
      <c r="BJ546" s="29"/>
      <c r="BK546" s="29"/>
      <c r="BL546" s="29"/>
      <c r="BM546" s="29"/>
      <c r="BN546" s="29"/>
      <c r="BO546" s="29"/>
      <c r="BP546" s="29"/>
      <c r="BQ546" s="29"/>
      <c r="BR546" s="29"/>
      <c r="BS546" s="29"/>
      <c r="BT546" s="29"/>
      <c r="BU546" s="29"/>
      <c r="BV546" s="29"/>
      <c r="BW546" s="29"/>
      <c r="BX546" s="30">
        <v>43809</v>
      </c>
      <c r="BY546" s="30">
        <v>43816</v>
      </c>
      <c r="BZ546" s="14" t="s">
        <v>226</v>
      </c>
      <c r="CA546" s="30">
        <v>43830</v>
      </c>
      <c r="CB546" s="14" t="s">
        <v>227</v>
      </c>
      <c r="CC546" s="31">
        <v>43791</v>
      </c>
      <c r="CD546" s="32" t="s">
        <v>228</v>
      </c>
      <c r="CE546" s="33" t="s">
        <v>425</v>
      </c>
      <c r="CF546" s="33" t="s">
        <v>325</v>
      </c>
      <c r="CG546" s="29">
        <v>461</v>
      </c>
      <c r="CH546" s="29">
        <v>5</v>
      </c>
      <c r="CI546" s="29">
        <v>5</v>
      </c>
      <c r="CJ546" s="29">
        <v>20</v>
      </c>
      <c r="CK546" s="29">
        <v>2</v>
      </c>
      <c r="CL546" s="29">
        <v>0</v>
      </c>
      <c r="CM546" s="29">
        <v>5</v>
      </c>
      <c r="CN546" s="34">
        <f>IF(CJ546&gt;0,((CK546*0.125)+(CL546*0.25)+(CM546*1))/CJ546,"")</f>
        <v>0.26250000000000001</v>
      </c>
      <c r="CO546" s="35">
        <v>44438</v>
      </c>
      <c r="CP546" s="35">
        <v>44448</v>
      </c>
      <c r="CQ546" s="20" t="s">
        <v>507</v>
      </c>
      <c r="CR546" s="35">
        <v>44470</v>
      </c>
      <c r="CS546" s="20" t="s">
        <v>232</v>
      </c>
      <c r="CT546" s="35">
        <v>44449</v>
      </c>
      <c r="CU546" s="35">
        <v>44440</v>
      </c>
      <c r="CV546" s="11" t="s">
        <v>228</v>
      </c>
      <c r="CW546" s="11" t="s">
        <v>233</v>
      </c>
      <c r="CX546" s="11" t="s">
        <v>234</v>
      </c>
      <c r="CY546" s="20">
        <v>7</v>
      </c>
      <c r="CZ546" s="36">
        <v>1</v>
      </c>
      <c r="DA546" s="36">
        <v>1</v>
      </c>
      <c r="DB546" s="36">
        <v>7</v>
      </c>
      <c r="DC546" s="36">
        <v>0</v>
      </c>
      <c r="DD546" s="36">
        <v>0</v>
      </c>
      <c r="DE546" s="36">
        <v>0</v>
      </c>
      <c r="DF546" s="36">
        <v>0</v>
      </c>
      <c r="DG546" s="36">
        <v>0</v>
      </c>
      <c r="DH546" s="37">
        <f>IF(DB546&gt;0,((DC546*0.125)+(DD546*0.25)+(DE546*0.25)+(DF546*1)+(DG546*1))/DB546,"")</f>
        <v>0</v>
      </c>
      <c r="DI546" s="35">
        <v>44896</v>
      </c>
      <c r="DJ546" s="20" t="s">
        <v>228</v>
      </c>
      <c r="DK546" s="20" t="s">
        <v>235</v>
      </c>
      <c r="DL546" s="20" t="s">
        <v>234</v>
      </c>
      <c r="DM546" s="20">
        <v>105</v>
      </c>
      <c r="DN546" s="20">
        <v>5</v>
      </c>
      <c r="DO546" s="20">
        <v>5</v>
      </c>
      <c r="DP546" s="20">
        <v>20</v>
      </c>
      <c r="DQ546" s="20">
        <v>0</v>
      </c>
      <c r="DR546" s="20">
        <v>0</v>
      </c>
      <c r="DS546" s="20">
        <v>2</v>
      </c>
      <c r="DT546" s="20">
        <v>0</v>
      </c>
      <c r="DU546" s="20">
        <v>2</v>
      </c>
      <c r="DV546" s="37" cm="1">
        <f t="array" ref="DV546">IF(AND(DI546:DP546&lt;&gt;""),((DQ546*0.125)+(DR546*0.25)+(DS546*0.25)+(DT546*1)+(DU546*1))/DP546,"")</f>
        <v>0.125</v>
      </c>
      <c r="EA546" s="35" t="s">
        <v>232</v>
      </c>
      <c r="EB546" s="38"/>
      <c r="EC546" s="35">
        <v>45251</v>
      </c>
      <c r="ED546" s="20" t="s">
        <v>248</v>
      </c>
      <c r="EE546" s="20" t="s">
        <v>247</v>
      </c>
      <c r="EF546" s="20">
        <v>200</v>
      </c>
      <c r="EG546" s="20">
        <v>2</v>
      </c>
      <c r="EH546" s="20">
        <v>2</v>
      </c>
      <c r="EI546" s="20">
        <v>6</v>
      </c>
      <c r="EJ546" s="20">
        <v>0</v>
      </c>
      <c r="EK546" s="20">
        <v>0</v>
      </c>
      <c r="EL546" s="20">
        <v>0</v>
      </c>
      <c r="EM546" s="20">
        <v>0</v>
      </c>
      <c r="EN546" s="20">
        <v>0</v>
      </c>
      <c r="EO546" s="20">
        <v>0</v>
      </c>
      <c r="EP546" s="20">
        <v>0</v>
      </c>
      <c r="EQ546" s="20">
        <v>0</v>
      </c>
      <c r="ER546" s="20">
        <v>0</v>
      </c>
      <c r="ES546" s="34">
        <f>IF(EI546&lt;&gt;"",((EJ546*0.125)+((EK546+EL546+EM546+EN546+EO546)*0.25)+((EP546+EQ546+ER546)*1))/EI546,"")</f>
        <v>0</v>
      </c>
      <c r="ET546" s="35">
        <v>45609</v>
      </c>
      <c r="EU546" s="20" t="s">
        <v>248</v>
      </c>
      <c r="EV546" s="20" t="s">
        <v>234</v>
      </c>
      <c r="EW546" s="20">
        <v>295</v>
      </c>
      <c r="EX546" s="20">
        <v>3</v>
      </c>
      <c r="EY546" s="20">
        <v>3</v>
      </c>
      <c r="EZ546" s="20">
        <v>25</v>
      </c>
      <c r="FA546" s="20">
        <v>0</v>
      </c>
      <c r="FB546" s="20">
        <v>0</v>
      </c>
      <c r="FC546" s="20">
        <v>1</v>
      </c>
      <c r="FD546" s="20">
        <v>4</v>
      </c>
      <c r="FE546" s="20">
        <v>0</v>
      </c>
      <c r="FF546" s="20">
        <v>0</v>
      </c>
      <c r="FG546" s="20">
        <v>1</v>
      </c>
      <c r="FH546" s="20">
        <v>0</v>
      </c>
      <c r="FI546" s="20">
        <v>0</v>
      </c>
      <c r="FJ546" s="34">
        <f>IF(EZ546&lt;&gt;"",((FA546*0.125)+((FB546+FC546+FD546+FE546+FF546)*0.25)+((FG546+FH546+FI546)*1))/EZ546,"")</f>
        <v>0.09</v>
      </c>
      <c r="FK546" s="39">
        <v>40.745617000000003</v>
      </c>
      <c r="FL546" s="39">
        <v>-73.936037999999996</v>
      </c>
      <c r="FM546" s="39">
        <v>40.38379157617787</v>
      </c>
      <c r="FN546" s="39">
        <v>41.107442423822135</v>
      </c>
      <c r="FO546" s="39">
        <v>-74.413622872973818</v>
      </c>
      <c r="FP546" s="39">
        <v>-73.458453127026175</v>
      </c>
      <c r="FQ546" s="39">
        <v>40.021966152355738</v>
      </c>
      <c r="FR546" s="39">
        <v>41.469267847644268</v>
      </c>
      <c r="FS546" s="39">
        <v>-74.891207745947639</v>
      </c>
      <c r="FT546" s="39">
        <v>-72.980868254052353</v>
      </c>
      <c r="FU546" s="35">
        <v>45957</v>
      </c>
      <c r="FV546" s="20" t="s">
        <v>248</v>
      </c>
      <c r="FW546" s="20" t="s">
        <v>295</v>
      </c>
      <c r="FX546" s="20">
        <v>7</v>
      </c>
      <c r="FY546" s="20">
        <v>2</v>
      </c>
      <c r="FZ546" s="20">
        <v>2</v>
      </c>
      <c r="GA546" s="20">
        <v>6</v>
      </c>
      <c r="GB546" s="20">
        <v>0</v>
      </c>
      <c r="GC546" s="20">
        <v>0</v>
      </c>
      <c r="GD546" s="20">
        <v>0</v>
      </c>
      <c r="GE546" s="20">
        <v>0</v>
      </c>
      <c r="GF546" s="20">
        <v>0</v>
      </c>
      <c r="GG546" s="20">
        <v>0</v>
      </c>
      <c r="GH546" s="20">
        <v>0</v>
      </c>
      <c r="GI546" s="20">
        <v>0</v>
      </c>
      <c r="GJ546" s="20">
        <v>0</v>
      </c>
      <c r="GK546" s="34">
        <f>IF(GA546&lt;&gt;"",((GB546*0.125)+((GC546+GD546+GE546+GF546+GG546)*0.25)+((GH546+GI546+GJ546)*1))/GA546,"")</f>
        <v>0</v>
      </c>
      <c r="GL546" s="40">
        <v>45861</v>
      </c>
      <c r="GM546" s="40">
        <v>45876</v>
      </c>
      <c r="GN546" s="20" t="s">
        <v>237</v>
      </c>
      <c r="GO546" s="35">
        <v>45876</v>
      </c>
      <c r="GP546" s="20" t="s">
        <v>232</v>
      </c>
      <c r="GQ546" s="35">
        <v>45884</v>
      </c>
      <c r="HH546" s="34" t="str">
        <f>IF(GX546&lt;&gt;"",((GY546*0.125)+((GZ546+HA546+HB546+HC546+HD546)*0.25)+((HE546+HF546+HG546)*1))/GX546,"")</f>
        <v/>
      </c>
    </row>
    <row r="547" spans="1:216" ht="15" customHeight="1" x14ac:dyDescent="0.35">
      <c r="A547" s="11" t="s">
        <v>3543</v>
      </c>
      <c r="B547" s="12" t="s">
        <v>3544</v>
      </c>
      <c r="C547" s="40">
        <v>46031</v>
      </c>
      <c r="E547" s="11" t="s">
        <v>214</v>
      </c>
      <c r="F547" s="19" t="s">
        <v>3545</v>
      </c>
      <c r="G547" s="19" t="s">
        <v>3546</v>
      </c>
      <c r="H547" s="11" t="s">
        <v>1643</v>
      </c>
      <c r="I547" s="42">
        <v>14830</v>
      </c>
      <c r="J547" s="17">
        <v>18949</v>
      </c>
      <c r="K547" s="18">
        <f ca="1">IF(A547&lt;&gt;"",RANDBETWEEN(1,2000)," ")</f>
        <v>496</v>
      </c>
      <c r="L547" s="17" cm="1">
        <f t="array" ref="L547">IF(A547&lt;&gt;"",SUMPRODUCT(($E$2:$E$1303="Active") * (FK547 &gt;= $FM$2:$FM$1303) * (FK547 &lt;= $FN$2:$FN$1303) * (FL547 &gt;= $FO$2:$FO$1303) * (FL547 &lt;= $FP$2:$FP$1303)),"")</f>
        <v>1</v>
      </c>
      <c r="M547" s="17" cm="1">
        <f t="array" ref="M547">IF(A547&lt;&gt;"",SUMPRODUCT(($E$2:$E$1303="Active") * (FK547 &gt;= $FQ$2:$FQ$1303) * (FK547 &lt;= $FR$2:$FR$1303) * (FL547 &gt;= $FS$2:$FS$1303) * (FL547 &lt;= $FT$2:$FT$1303)),"")</f>
        <v>2</v>
      </c>
      <c r="N547" s="11" t="s">
        <v>218</v>
      </c>
      <c r="O547" s="11" t="s">
        <v>242</v>
      </c>
      <c r="P547" s="19" t="s">
        <v>3547</v>
      </c>
      <c r="Q547" s="11" t="s">
        <v>3548</v>
      </c>
      <c r="R547" s="19" t="s">
        <v>3549</v>
      </c>
      <c r="S547" s="11" t="s">
        <v>224</v>
      </c>
      <c r="T547" s="20" t="s">
        <v>224</v>
      </c>
      <c r="AA547" s="22">
        <v>2028</v>
      </c>
      <c r="AN547" s="27" t="str">
        <f>IF(COUNT(DV547,ES547,FJ547,GK547,HH547)&gt;0,AVERAGE(DV547,ES547,FJ547,GK547,HH547),"")</f>
        <v/>
      </c>
      <c r="AO547" s="20">
        <f>IF((E547&lt;&gt;""),COUNTA(AP547:BW547)+COUNTIF(T547,"No"),"")</f>
        <v>0</v>
      </c>
      <c r="FK547" s="54">
        <v>42.138227000000001</v>
      </c>
      <c r="FL547" s="54">
        <v>-77.028757999999996</v>
      </c>
      <c r="FM547" s="54">
        <v>41.776401576177904</v>
      </c>
      <c r="FN547" s="54">
        <v>42.500052423822098</v>
      </c>
      <c r="FO547" s="54">
        <v>-77.516703486059399</v>
      </c>
      <c r="FP547" s="54">
        <v>-76.540812513940594</v>
      </c>
      <c r="FQ547" s="54">
        <v>41.4145761523557</v>
      </c>
      <c r="FR547" s="54">
        <v>42.861877847644301</v>
      </c>
      <c r="FS547" s="54">
        <v>-78.004648972118801</v>
      </c>
      <c r="FT547" s="54">
        <v>-76.052867027881206</v>
      </c>
      <c r="GP547" s="20" t="s">
        <v>232</v>
      </c>
      <c r="HH547" s="34" t="str">
        <f>IF(GX547&lt;&gt;"",((GY547*0.125)+((GZ547+HA547+HB547+HC547+HD547)*0.25)+((HE547+HF547+HG547)*1))/GX547,"")</f>
        <v/>
      </c>
    </row>
    <row r="548" spans="1:216" ht="15" customHeight="1" x14ac:dyDescent="0.35">
      <c r="A548" s="11" t="s">
        <v>3550</v>
      </c>
      <c r="B548" s="12" t="s">
        <v>3551</v>
      </c>
      <c r="C548" s="40">
        <v>46072</v>
      </c>
      <c r="E548" s="11" t="s">
        <v>214</v>
      </c>
      <c r="F548" s="19" t="s">
        <v>3552</v>
      </c>
      <c r="G548" s="19" t="s">
        <v>3553</v>
      </c>
      <c r="H548" s="11" t="s">
        <v>1643</v>
      </c>
      <c r="I548" s="42">
        <v>10607</v>
      </c>
      <c r="K548" s="18">
        <f ca="1">IF(A548&lt;&gt;"",RANDBETWEEN(1,2000)," ")</f>
        <v>1028</v>
      </c>
      <c r="L548" s="17" cm="1">
        <f t="array" ref="L548">IF(A548&lt;&gt;"",SUMPRODUCT(($E$2:$E$1303="Active") * (FK548 &gt;= $FM$2:$FM$1303) * (FK548 &lt;= $FN$2:$FN$1303) * (FL548 &gt;= $FO$2:$FO$1303) * (FL548 &lt;= $FP$2:$FP$1303)),"")</f>
        <v>13</v>
      </c>
      <c r="M548" s="17" cm="1">
        <f t="array" ref="M548">IF(A548&lt;&gt;"",SUMPRODUCT(($E$2:$E$1303="Active") * (FK548 &gt;= $FQ$2:$FQ$1303) * (FK548 &lt;= $FR$2:$FR$1303) * (FL548 &gt;= $FS$2:$FS$1303) * (FL548 &lt;= $FT$2:$FT$1303)),"")</f>
        <v>28</v>
      </c>
      <c r="N548" s="11" t="s">
        <v>218</v>
      </c>
      <c r="O548" s="11" t="s">
        <v>242</v>
      </c>
      <c r="P548" s="19" t="s">
        <v>3304</v>
      </c>
      <c r="Q548" s="11" t="s">
        <v>3554</v>
      </c>
      <c r="R548" s="19" t="s">
        <v>3306</v>
      </c>
      <c r="S548" s="11" t="s">
        <v>223</v>
      </c>
      <c r="T548" s="20" t="s">
        <v>224</v>
      </c>
      <c r="AA548" s="48" t="s">
        <v>3188</v>
      </c>
      <c r="AN548" s="27" t="str">
        <f>IF(COUNT(DV548,ES548,FJ548,GK548,HH548)&gt;0,AVERAGE(DV548,ES548,FJ548,GK548,HH548),"")</f>
        <v/>
      </c>
      <c r="AO548" s="28">
        <f>IF((E548&lt;&gt;""),COUNTA(AP548:BW548)+COUNTIF(T548,"No"),"")</f>
        <v>0</v>
      </c>
      <c r="FK548" s="54">
        <v>41.037255999999999</v>
      </c>
      <c r="FL548" s="54">
        <v>-73.80932</v>
      </c>
      <c r="FM548" s="54">
        <v>40.675430576177902</v>
      </c>
      <c r="FN548" s="54">
        <v>41.399081423822103</v>
      </c>
      <c r="FO548" s="54">
        <v>-74.289014634221203</v>
      </c>
      <c r="FP548" s="54">
        <v>-73.329625365778796</v>
      </c>
      <c r="FQ548" s="54">
        <v>40.313605152355699</v>
      </c>
      <c r="FR548" s="54">
        <v>41.7609068476443</v>
      </c>
      <c r="FS548" s="54">
        <v>-74.768709268442393</v>
      </c>
      <c r="FT548" s="54">
        <v>-72.849930731557606</v>
      </c>
      <c r="GP548" s="20" t="s">
        <v>232</v>
      </c>
      <c r="HH548" s="34" t="str">
        <f>IF(GX548&lt;&gt;"",((GY548*0.125)+((GZ548+HA548+HB548+HC548+HD548)*0.25)+((HE548+HF548+HG548)*1))/GX548,"")</f>
        <v/>
      </c>
    </row>
    <row r="549" spans="1:216" ht="15" customHeight="1" x14ac:dyDescent="0.35">
      <c r="A549" s="11" t="s">
        <v>3555</v>
      </c>
      <c r="B549" s="12" t="s">
        <v>3556</v>
      </c>
      <c r="C549" s="43">
        <v>45281</v>
      </c>
      <c r="D549" s="43">
        <v>46003</v>
      </c>
      <c r="E549" s="11" t="s">
        <v>214</v>
      </c>
      <c r="F549" s="19" t="s">
        <v>3557</v>
      </c>
      <c r="G549" s="19" t="s">
        <v>2005</v>
      </c>
      <c r="H549" s="11" t="s">
        <v>1643</v>
      </c>
      <c r="I549" s="42">
        <v>13441</v>
      </c>
      <c r="J549" s="17">
        <v>130</v>
      </c>
      <c r="K549" s="18">
        <f ca="1">IF(A549&lt;&gt;"",RANDBETWEEN(1,2000)," ")</f>
        <v>509</v>
      </c>
      <c r="L549" s="17" cm="1">
        <f t="array" ref="L549">IF(A549&lt;&gt;"",SUMPRODUCT(($E$2:$E$1303="Active") * (FK549 &gt;= $FM$2:$FM$1303) * (FK549 &lt;= $FN$2:$FN$1303) * (FL549 &gt;= $FO$2:$FO$1303) * (FL549 &lt;= $FP$2:$FP$1303)),"")</f>
        <v>1</v>
      </c>
      <c r="M549" s="17" cm="1">
        <f t="array" ref="M549">IF(A549&lt;&gt;"",SUMPRODUCT(($E$2:$E$1303="Active") * (FK549 &gt;= $FQ$2:$FQ$1303) * (FK549 &lt;= $FR$2:$FR$1303) * (FL549 &gt;= $FS$2:$FS$1303) * (FL549 &lt;= $FT$2:$FT$1303)),"")</f>
        <v>1</v>
      </c>
      <c r="N549" s="11" t="s">
        <v>218</v>
      </c>
      <c r="O549" s="11" t="s">
        <v>242</v>
      </c>
      <c r="P549" s="19" t="s">
        <v>3558</v>
      </c>
      <c r="Q549" s="11" t="s">
        <v>3559</v>
      </c>
      <c r="R549" s="19" t="s">
        <v>3560</v>
      </c>
      <c r="S549" s="11" t="s">
        <v>224</v>
      </c>
      <c r="T549" s="20" t="s">
        <v>224</v>
      </c>
      <c r="AA549" s="48" t="s">
        <v>394</v>
      </c>
      <c r="AB549" s="43">
        <v>46020.520833333336</v>
      </c>
      <c r="AC549" s="24">
        <v>46023</v>
      </c>
      <c r="AF549" s="26"/>
      <c r="AG549" s="20">
        <v>10</v>
      </c>
      <c r="AH549" s="22">
        <v>382</v>
      </c>
      <c r="AI549" s="26">
        <v>385</v>
      </c>
      <c r="AN549" s="27">
        <f>IF(COUNT(DV549,ES549,FJ549,GK549,HH549)&gt;0,AVERAGE(DV549,ES549,FJ549,GK549,HH549),"")</f>
        <v>6.4102564102564109E-3</v>
      </c>
      <c r="AO549" s="28">
        <f>IF((E549&lt;&gt;""),COUNTA(AP549:BW549)+COUNTIF(T549,"No"),"")</f>
        <v>0</v>
      </c>
      <c r="BP549" s="29"/>
      <c r="EA549" s="35" t="s">
        <v>232</v>
      </c>
      <c r="EJ549" s="20"/>
      <c r="EK549" s="20"/>
      <c r="EL549" s="20"/>
      <c r="EM549" s="20"/>
      <c r="EN549" s="20"/>
      <c r="EO549" s="20"/>
      <c r="EP549" s="20"/>
      <c r="EQ549" s="20"/>
      <c r="ER549" s="20"/>
      <c r="ES549" s="34" t="str">
        <f>IF(EI549&lt;&gt;"",((EJ549*0.125)+((EK549+EL549+EM549+EN549+EO549)*0.25)+((EP549+EQ549+ER549)*1))/EI549,"")</f>
        <v/>
      </c>
      <c r="ET549" s="35">
        <v>45637</v>
      </c>
      <c r="EU549" s="20" t="s">
        <v>248</v>
      </c>
      <c r="EV549" s="20" t="s">
        <v>234</v>
      </c>
      <c r="EW549" s="20">
        <v>218</v>
      </c>
      <c r="EX549" s="20">
        <v>3</v>
      </c>
      <c r="EY549" s="20">
        <v>3</v>
      </c>
      <c r="EZ549" s="20">
        <v>13</v>
      </c>
      <c r="FA549" s="20">
        <v>0</v>
      </c>
      <c r="FB549" s="20">
        <v>0</v>
      </c>
      <c r="FC549" s="20">
        <v>0</v>
      </c>
      <c r="FD549" s="20">
        <v>0</v>
      </c>
      <c r="FE549" s="20">
        <v>0</v>
      </c>
      <c r="FF549" s="20">
        <v>0</v>
      </c>
      <c r="FG549" s="20">
        <v>0</v>
      </c>
      <c r="FH549" s="20">
        <v>0</v>
      </c>
      <c r="FI549" s="20">
        <v>0</v>
      </c>
      <c r="FJ549" s="34">
        <f>IF(EZ549&lt;&gt;"",((FA549*0.125)+((FB549+FC549+FD549+FE549+FF549)*0.25)+((FG549+FH549+FI549)*1))/EZ549,"")</f>
        <v>0</v>
      </c>
      <c r="FK549" s="39">
        <v>43.206699999999998</v>
      </c>
      <c r="FL549" s="39">
        <v>-75.390500000000003</v>
      </c>
      <c r="FM549" s="39">
        <v>42.844874576177865</v>
      </c>
      <c r="FN549" s="39">
        <v>43.56852542382213</v>
      </c>
      <c r="FO549" s="39">
        <v>-75.886907046249803</v>
      </c>
      <c r="FP549" s="39">
        <v>-74.894092953750203</v>
      </c>
      <c r="FQ549" s="39">
        <v>42.483049152355733</v>
      </c>
      <c r="FR549" s="39">
        <v>43.930350847644263</v>
      </c>
      <c r="FS549" s="39">
        <v>-76.383314092499603</v>
      </c>
      <c r="FT549" s="39">
        <v>-74.397685907500403</v>
      </c>
      <c r="FU549" s="35">
        <v>45672</v>
      </c>
      <c r="FV549" s="20" t="s">
        <v>248</v>
      </c>
      <c r="FW549" s="20" t="s">
        <v>247</v>
      </c>
      <c r="FX549" s="20">
        <v>164</v>
      </c>
      <c r="FY549" s="20">
        <v>1</v>
      </c>
      <c r="FZ549" s="20">
        <v>1</v>
      </c>
      <c r="GA549" s="20">
        <v>13</v>
      </c>
      <c r="GB549" s="20">
        <v>0</v>
      </c>
      <c r="GC549" s="20">
        <v>0</v>
      </c>
      <c r="GD549" s="20">
        <v>0</v>
      </c>
      <c r="GE549" s="20">
        <v>0</v>
      </c>
      <c r="GF549" s="20">
        <v>1</v>
      </c>
      <c r="GG549" s="20">
        <v>0</v>
      </c>
      <c r="GH549" s="20">
        <v>0</v>
      </c>
      <c r="GI549" s="20">
        <v>0</v>
      </c>
      <c r="GJ549" s="20">
        <v>0</v>
      </c>
      <c r="GK549" s="34">
        <f>IF(GA549&lt;&gt;"",((GB549*0.125)+((GC549+GD549+GE549+GF549+GG549)*0.25)+((GH549+GI549+GJ549)*1))/GA549,"")</f>
        <v>1.9230769230769232E-2</v>
      </c>
      <c r="GL549" s="40">
        <v>45975</v>
      </c>
      <c r="GM549" s="40">
        <v>45992</v>
      </c>
      <c r="GN549" s="20" t="s">
        <v>237</v>
      </c>
      <c r="GO549" s="35">
        <v>45993</v>
      </c>
      <c r="GP549" s="20" t="s">
        <v>232</v>
      </c>
      <c r="GQ549" s="40">
        <v>45961</v>
      </c>
      <c r="GR549" s="35">
        <v>46115</v>
      </c>
      <c r="GS549" s="20" t="s">
        <v>248</v>
      </c>
      <c r="GT549" s="20" t="s">
        <v>247</v>
      </c>
      <c r="GU549" s="20">
        <v>154</v>
      </c>
      <c r="GV549" s="20">
        <v>1</v>
      </c>
      <c r="GW549" s="20">
        <v>1</v>
      </c>
      <c r="GX549" s="20">
        <v>5</v>
      </c>
      <c r="GY549" s="20">
        <v>0</v>
      </c>
      <c r="GZ549" s="20">
        <v>0</v>
      </c>
      <c r="HA549" s="20">
        <v>0</v>
      </c>
      <c r="HB549" s="20">
        <v>0</v>
      </c>
      <c r="HC549" s="20">
        <v>0</v>
      </c>
      <c r="HD549" s="20">
        <v>0</v>
      </c>
      <c r="HE549" s="20">
        <v>0</v>
      </c>
      <c r="HF549" s="20">
        <v>0</v>
      </c>
      <c r="HG549" s="20">
        <v>0</v>
      </c>
      <c r="HH549" s="34">
        <f>IF(GX549&lt;&gt;"",((GY549*0.125)+((GZ549+HA549+HB549+HC549+HD549)*0.25)+((HE549+HF549+HG549)*1))/GX549,"")</f>
        <v>0</v>
      </c>
    </row>
    <row r="550" spans="1:216" ht="15" customHeight="1" x14ac:dyDescent="0.35">
      <c r="A550" s="11" t="s">
        <v>3561</v>
      </c>
      <c r="B550" s="12" t="s">
        <v>3562</v>
      </c>
      <c r="C550" s="13">
        <v>43829</v>
      </c>
      <c r="D550" s="13"/>
      <c r="E550" s="14" t="s">
        <v>214</v>
      </c>
      <c r="F550" s="15" t="s">
        <v>3563</v>
      </c>
      <c r="G550" s="15" t="s">
        <v>3564</v>
      </c>
      <c r="H550" s="14" t="s">
        <v>1528</v>
      </c>
      <c r="I550" s="16">
        <v>43537</v>
      </c>
      <c r="J550" s="17">
        <v>29075</v>
      </c>
      <c r="K550" s="18">
        <f ca="1">IF(A550&lt;&gt;"",RANDBETWEEN(1,2000)," ")</f>
        <v>298</v>
      </c>
      <c r="L550" s="17" cm="1">
        <f t="array" ref="L550">IF(A550&lt;&gt;"",SUMPRODUCT(($E$2:$E$1303="Active") * (FK550 &gt;= $FM$2:$FM$1303) * (FK550 &lt;= $FN$2:$FN$1303) * (FL550 &gt;= $FO$2:$FO$1303) * (FL550 &lt;= $FP$2:$FP$1303)),"")</f>
        <v>2</v>
      </c>
      <c r="M550" s="17" cm="1">
        <f t="array" ref="M550">IF(A550&lt;&gt;"",SUMPRODUCT(($E$2:$E$1303="Active") * (FK550 &gt;= $FQ$2:$FQ$1303) * (FK550 &lt;= $FR$2:$FR$1303) * (FL550 &gt;= $FS$2:$FS$1303) * (FL550 &lt;= $FT$2:$FT$1303)),"")</f>
        <v>4</v>
      </c>
      <c r="N550" s="14" t="s">
        <v>218</v>
      </c>
      <c r="O550" s="14" t="s">
        <v>316</v>
      </c>
      <c r="P550" s="15" t="s">
        <v>317</v>
      </c>
      <c r="Q550" s="14" t="s">
        <v>318</v>
      </c>
      <c r="R550" s="51" t="s">
        <v>319</v>
      </c>
      <c r="S550" s="14" t="s">
        <v>223</v>
      </c>
      <c r="T550" s="20" t="s">
        <v>224</v>
      </c>
      <c r="U550" s="21"/>
      <c r="V550" s="22"/>
      <c r="W550" s="22"/>
      <c r="X550" s="22"/>
      <c r="Y550" s="22"/>
      <c r="Z550" s="22"/>
      <c r="AA550" s="48">
        <v>2024</v>
      </c>
      <c r="AB550" s="43">
        <v>46021.5</v>
      </c>
      <c r="AC550" s="63">
        <v>45931</v>
      </c>
      <c r="AD550" s="25">
        <v>62</v>
      </c>
      <c r="AE550" s="25">
        <v>167</v>
      </c>
      <c r="AF550" s="26">
        <v>178</v>
      </c>
      <c r="AG550" s="20">
        <v>258</v>
      </c>
      <c r="AH550" s="22">
        <v>214</v>
      </c>
      <c r="AI550" s="26">
        <v>170</v>
      </c>
      <c r="AN550" s="27">
        <f>IF(COUNT(DV550,ES550,FJ550,GK550,HH550)&gt;0,AVERAGE(DV550,ES550,FJ550,GK550,HH550),"")</f>
        <v>0.2042929292929293</v>
      </c>
      <c r="AO550" s="28">
        <f>IF((E550&lt;&gt;""),COUNTA(AP550:BW550)+COUNTIF(T550,"No"),"")</f>
        <v>1</v>
      </c>
      <c r="AP550" s="29"/>
      <c r="AQ550" s="29"/>
      <c r="AR550" s="29"/>
      <c r="AS550" s="29"/>
      <c r="AT550" s="29"/>
      <c r="AU550" s="29"/>
      <c r="AV550" s="29"/>
      <c r="AW550" s="29"/>
      <c r="AX550" s="29"/>
      <c r="AY550" s="29"/>
      <c r="AZ550" s="29"/>
      <c r="BA550" s="29"/>
      <c r="BB550" s="29"/>
      <c r="BC550" s="29"/>
      <c r="BD550" s="29"/>
      <c r="BE550" s="29"/>
      <c r="BF550" s="29"/>
      <c r="BG550" s="29"/>
      <c r="BH550" s="29"/>
      <c r="BI550" s="29"/>
      <c r="BJ550" s="29"/>
      <c r="BK550" s="29"/>
      <c r="BL550" s="29"/>
      <c r="BM550" s="29"/>
      <c r="BN550" s="29"/>
      <c r="BO550" s="29"/>
      <c r="BP550" s="29"/>
      <c r="BQ550" s="29"/>
      <c r="BR550" s="29"/>
      <c r="BS550" s="29"/>
      <c r="BT550" s="29"/>
      <c r="BU550" s="29"/>
      <c r="BV550" s="29" t="s">
        <v>3565</v>
      </c>
      <c r="BW550" s="29"/>
      <c r="BX550" s="30">
        <v>44137</v>
      </c>
      <c r="BY550" s="30">
        <v>44139</v>
      </c>
      <c r="BZ550" s="14" t="s">
        <v>248</v>
      </c>
      <c r="CA550" s="30">
        <v>44159</v>
      </c>
      <c r="CB550" s="14" t="s">
        <v>316</v>
      </c>
      <c r="CC550" s="31">
        <v>44187</v>
      </c>
      <c r="CD550" s="32" t="s">
        <v>228</v>
      </c>
      <c r="CE550" s="33" t="s">
        <v>320</v>
      </c>
      <c r="CF550" s="33" t="s">
        <v>321</v>
      </c>
      <c r="CG550" s="29">
        <v>100</v>
      </c>
      <c r="CH550" s="29">
        <v>4</v>
      </c>
      <c r="CI550" s="29">
        <v>4</v>
      </c>
      <c r="CJ550" s="29">
        <v>10</v>
      </c>
      <c r="CK550" s="29">
        <v>0</v>
      </c>
      <c r="CL550" s="29">
        <v>2</v>
      </c>
      <c r="CM550" s="29">
        <v>0</v>
      </c>
      <c r="CN550" s="34">
        <f>IF(CJ550&gt;0,((CK550*0.125)+(CL550*0.25)+(CM550*1))/CJ550,"")</f>
        <v>0.05</v>
      </c>
      <c r="CO550" s="35">
        <v>44644</v>
      </c>
      <c r="CP550" s="35">
        <v>44644</v>
      </c>
      <c r="CQ550" s="20" t="s">
        <v>322</v>
      </c>
      <c r="CR550" s="35">
        <v>44650</v>
      </c>
      <c r="CS550" s="20" t="s">
        <v>316</v>
      </c>
      <c r="CT550" s="35" t="s">
        <v>323</v>
      </c>
      <c r="CU550" s="35">
        <v>44494</v>
      </c>
      <c r="CV550" s="11" t="s">
        <v>248</v>
      </c>
      <c r="CW550" s="11" t="s">
        <v>324</v>
      </c>
      <c r="CX550" s="11" t="s">
        <v>325</v>
      </c>
      <c r="CY550" s="20">
        <v>92</v>
      </c>
      <c r="CZ550" s="36">
        <v>5</v>
      </c>
      <c r="DA550" s="36">
        <v>5</v>
      </c>
      <c r="DB550" s="36">
        <v>25</v>
      </c>
      <c r="DC550" s="36">
        <v>0</v>
      </c>
      <c r="DD550" s="36">
        <v>0</v>
      </c>
      <c r="DE550" s="36">
        <v>0</v>
      </c>
      <c r="DF550" s="36">
        <v>0</v>
      </c>
      <c r="DG550" s="36">
        <v>1</v>
      </c>
      <c r="DH550" s="37">
        <f>IF(DB550&lt;&gt;"",((DC550*0.125)+(DD550*0.25)+(DE550*0.25)+(DF550*1)+(DG550*1))/DB550,"")</f>
        <v>0.04</v>
      </c>
      <c r="DI550" s="35">
        <v>44791</v>
      </c>
      <c r="DJ550" s="20" t="s">
        <v>248</v>
      </c>
      <c r="DK550" s="20" t="s">
        <v>235</v>
      </c>
      <c r="DL550" s="20" t="s">
        <v>234</v>
      </c>
      <c r="DM550" s="20">
        <v>60</v>
      </c>
      <c r="DN550" s="20">
        <v>2</v>
      </c>
      <c r="DO550" s="20">
        <v>2</v>
      </c>
      <c r="DP550" s="20">
        <v>10</v>
      </c>
      <c r="DQ550" s="20">
        <v>0</v>
      </c>
      <c r="DR550" s="20">
        <v>0</v>
      </c>
      <c r="DS550" s="20">
        <v>0</v>
      </c>
      <c r="DT550" s="20">
        <v>0</v>
      </c>
      <c r="DU550" s="20">
        <v>1</v>
      </c>
      <c r="DV550" s="37" cm="1">
        <f t="array" ref="DV550">IF(AND(DI550:DP550&lt;&gt;""),((DQ550*0.125)+(DR550*0.25)+(DS550*0.25)+(DT550*1)+(DU550*1))/DP550,"")</f>
        <v>0.1</v>
      </c>
      <c r="DW550" s="35">
        <v>45361</v>
      </c>
      <c r="DX550" s="35">
        <v>45376</v>
      </c>
      <c r="DY550" s="20" t="s">
        <v>322</v>
      </c>
      <c r="DZ550" s="35">
        <v>45376</v>
      </c>
      <c r="EA550" s="35" t="s">
        <v>316</v>
      </c>
      <c r="EB550" s="38" t="s">
        <v>323</v>
      </c>
      <c r="EC550" s="35">
        <v>45131</v>
      </c>
      <c r="ED550" s="20" t="s">
        <v>248</v>
      </c>
      <c r="EE550" s="20" t="s">
        <v>247</v>
      </c>
      <c r="EF550" s="20">
        <v>110</v>
      </c>
      <c r="EG550" s="20">
        <v>3</v>
      </c>
      <c r="EH550" s="20">
        <v>3</v>
      </c>
      <c r="EI550" s="20">
        <v>15</v>
      </c>
      <c r="EJ550" s="20">
        <v>0</v>
      </c>
      <c r="EK550" s="20">
        <v>0</v>
      </c>
      <c r="EL550" s="20">
        <v>0</v>
      </c>
      <c r="EM550" s="20">
        <v>0</v>
      </c>
      <c r="EN550" s="20">
        <v>0</v>
      </c>
      <c r="EO550" s="20">
        <v>0</v>
      </c>
      <c r="EP550" s="20">
        <v>0</v>
      </c>
      <c r="EQ550" s="20">
        <v>2</v>
      </c>
      <c r="ER550" s="20">
        <v>3</v>
      </c>
      <c r="ES550" s="46">
        <f>IF(EI550&lt;&gt;"",((EJ550*0.125)+((EK550+EL550+EM550+EN550+EO550)*0.25)+((EP550+EQ550+ER550)*1))/EI550,"")</f>
        <v>0.33333333333333331</v>
      </c>
      <c r="ET550" s="35">
        <v>45359</v>
      </c>
      <c r="EU550" s="20" t="s">
        <v>228</v>
      </c>
      <c r="EV550" s="20" t="s">
        <v>247</v>
      </c>
      <c r="EW550" s="20">
        <v>137</v>
      </c>
      <c r="EX550" s="20">
        <v>3</v>
      </c>
      <c r="EY550" s="20">
        <v>3</v>
      </c>
      <c r="EZ550" s="28">
        <v>11</v>
      </c>
      <c r="FA550" s="20">
        <v>0</v>
      </c>
      <c r="FB550" s="20">
        <v>0</v>
      </c>
      <c r="FC550" s="20">
        <v>0</v>
      </c>
      <c r="FD550" s="20">
        <v>0</v>
      </c>
      <c r="FE550" s="20">
        <v>0</v>
      </c>
      <c r="FF550" s="20">
        <v>0</v>
      </c>
      <c r="FG550" s="20">
        <v>1</v>
      </c>
      <c r="FH550" s="20">
        <v>1</v>
      </c>
      <c r="FI550" s="20">
        <v>1</v>
      </c>
      <c r="FJ550" s="46">
        <f>IF(EZ550&lt;&gt;"",((FA550*0.125)+((FB550+FC550+FD550+FE550+FF550)*0.25)+((FG550+FH550+FI550)*1))/EZ550,"")</f>
        <v>0.27272727272727271</v>
      </c>
      <c r="FK550" s="39">
        <v>41.574863999999998</v>
      </c>
      <c r="FL550" s="39">
        <v>-83.684002000000007</v>
      </c>
      <c r="FM550" s="39">
        <v>41.213038576177865</v>
      </c>
      <c r="FN550" s="39">
        <v>41.936689423822131</v>
      </c>
      <c r="FO550" s="39">
        <v>-84.167668094610832</v>
      </c>
      <c r="FP550" s="39">
        <v>-83.200335905389181</v>
      </c>
      <c r="FQ550" s="39">
        <v>40.851213152355733</v>
      </c>
      <c r="FR550" s="39">
        <v>42.298514847644263</v>
      </c>
      <c r="FS550" s="39">
        <v>-84.651334189221657</v>
      </c>
      <c r="FT550" s="39">
        <v>-82.716669810778356</v>
      </c>
      <c r="FU550" s="35">
        <v>45847</v>
      </c>
      <c r="FV550" s="20" t="s">
        <v>248</v>
      </c>
      <c r="FW550" s="20" t="s">
        <v>355</v>
      </c>
      <c r="FX550" s="20">
        <v>125</v>
      </c>
      <c r="FY550" s="20">
        <v>3</v>
      </c>
      <c r="FZ550" s="20">
        <v>3</v>
      </c>
      <c r="GA550" s="20">
        <v>9</v>
      </c>
      <c r="GB550" s="20">
        <v>0</v>
      </c>
      <c r="GC550" s="20">
        <v>0</v>
      </c>
      <c r="GD550" s="20">
        <v>0</v>
      </c>
      <c r="GE550" s="20">
        <v>0</v>
      </c>
      <c r="GF550" s="20">
        <v>0</v>
      </c>
      <c r="GG550" s="20">
        <v>0</v>
      </c>
      <c r="GH550" s="20">
        <v>0</v>
      </c>
      <c r="GI550" s="20">
        <v>0</v>
      </c>
      <c r="GJ550" s="20">
        <v>1</v>
      </c>
      <c r="GK550" s="34">
        <f>IF(GA550&lt;&gt;"",((GB550*0.125)+((GC550+GD550+GE550+GF550+GG550)*0.25)+((GH550+GI550+GJ550)*1))/GA550,"")</f>
        <v>0.1111111111111111</v>
      </c>
      <c r="GP550" s="20" t="s">
        <v>316</v>
      </c>
      <c r="GQ550" s="35" t="s">
        <v>323</v>
      </c>
      <c r="HH550" s="41" t="str">
        <f>IF(GX550&lt;&gt;"",((GY550*0.125)+((GZ550+HA550+HB550+HC550+HD550)*0.25)+((HE550+HF550+HG550)*1))/GX550,"")</f>
        <v/>
      </c>
    </row>
    <row r="551" spans="1:216" ht="15" customHeight="1" x14ac:dyDescent="0.35">
      <c r="A551" s="11" t="s">
        <v>3566</v>
      </c>
      <c r="B551" s="12" t="s">
        <v>3567</v>
      </c>
      <c r="C551" s="13">
        <v>43829</v>
      </c>
      <c r="D551" s="13"/>
      <c r="E551" s="14" t="s">
        <v>214</v>
      </c>
      <c r="F551" s="15" t="s">
        <v>3568</v>
      </c>
      <c r="G551" s="15" t="s">
        <v>3569</v>
      </c>
      <c r="H551" s="14" t="s">
        <v>1528</v>
      </c>
      <c r="I551" s="16">
        <v>43125</v>
      </c>
      <c r="J551" s="17">
        <v>14295</v>
      </c>
      <c r="K551" s="18">
        <f ca="1">IF(A551&lt;&gt;"",RANDBETWEEN(1,2000)," ")</f>
        <v>862</v>
      </c>
      <c r="L551" s="17" cm="1">
        <f t="array" ref="L551">IF(A551&lt;&gt;"",SUMPRODUCT(($E$2:$E$1303="Active") * (FK551 &gt;= $FM$2:$FM$1303) * (FK551 &lt;= $FN$2:$FN$1303) * (FL551 &gt;= $FO$2:$FO$1303) * (FL551 &lt;= $FP$2:$FP$1303)),"")</f>
        <v>3</v>
      </c>
      <c r="M551" s="17" cm="1">
        <f t="array" ref="M551">IF(A551&lt;&gt;"",SUMPRODUCT(($E$2:$E$1303="Active") * (FK551 &gt;= $FQ$2:$FQ$1303) * (FK551 &lt;= $FR$2:$FR$1303) * (FL551 &gt;= $FS$2:$FS$1303) * (FL551 &lt;= $FT$2:$FT$1303)),"")</f>
        <v>5</v>
      </c>
      <c r="N551" s="14" t="s">
        <v>218</v>
      </c>
      <c r="O551" s="14" t="s">
        <v>316</v>
      </c>
      <c r="P551" s="15" t="s">
        <v>317</v>
      </c>
      <c r="Q551" s="14" t="s">
        <v>318</v>
      </c>
      <c r="R551" s="51" t="s">
        <v>319</v>
      </c>
      <c r="S551" s="14" t="s">
        <v>223</v>
      </c>
      <c r="T551" s="20" t="s">
        <v>224</v>
      </c>
      <c r="U551" s="21"/>
      <c r="V551" s="22"/>
      <c r="W551" s="22"/>
      <c r="X551" s="22"/>
      <c r="Y551" s="22"/>
      <c r="Z551" s="22"/>
      <c r="AA551" s="48">
        <v>2025</v>
      </c>
      <c r="AB551" s="43">
        <v>46022.583333333336</v>
      </c>
      <c r="AC551" s="24">
        <v>46023</v>
      </c>
      <c r="AD551" s="25">
        <v>97</v>
      </c>
      <c r="AE551" s="25">
        <v>183</v>
      </c>
      <c r="AF551" s="26">
        <v>131</v>
      </c>
      <c r="AG551" s="20">
        <v>220</v>
      </c>
      <c r="AH551" s="22">
        <v>235</v>
      </c>
      <c r="AI551" s="26">
        <v>379</v>
      </c>
      <c r="AN551" s="27">
        <f>IF(COUNT(DV551,ES551,FJ551,GK551,HH551)&gt;0,AVERAGE(DV551,ES551,FJ551,GK551,HH551),"")</f>
        <v>0.12777777777777777</v>
      </c>
      <c r="AO551" s="28">
        <f>IF((E551&lt;&gt;""),COUNTA(AP551:BW551)+COUNTIF(T551,"No"),"")</f>
        <v>0</v>
      </c>
      <c r="AP551" s="29"/>
      <c r="AQ551" s="29"/>
      <c r="AR551" s="29"/>
      <c r="AS551" s="29"/>
      <c r="AT551" s="29"/>
      <c r="AU551" s="29"/>
      <c r="AV551" s="29"/>
      <c r="AW551" s="29"/>
      <c r="AX551" s="29"/>
      <c r="AY551" s="29"/>
      <c r="AZ551" s="29"/>
      <c r="BA551" s="29"/>
      <c r="BB551" s="29"/>
      <c r="BC551" s="29"/>
      <c r="BD551" s="29"/>
      <c r="BE551" s="29"/>
      <c r="BF551" s="29"/>
      <c r="BG551" s="29"/>
      <c r="BH551" s="29"/>
      <c r="BI551" s="29"/>
      <c r="BJ551" s="29"/>
      <c r="BK551" s="29"/>
      <c r="BL551" s="29"/>
      <c r="BM551" s="29"/>
      <c r="BN551" s="29"/>
      <c r="BO551" s="29"/>
      <c r="BP551" s="29"/>
      <c r="BQ551" s="29"/>
      <c r="BR551" s="29"/>
      <c r="BS551" s="29"/>
      <c r="BT551" s="29"/>
      <c r="BU551" s="29"/>
      <c r="BV551" s="29"/>
      <c r="BW551" s="29"/>
      <c r="BX551" s="30">
        <v>44050</v>
      </c>
      <c r="BY551" s="30">
        <v>44125</v>
      </c>
      <c r="BZ551" s="14" t="s">
        <v>248</v>
      </c>
      <c r="CA551" s="30">
        <v>44125</v>
      </c>
      <c r="CB551" s="14" t="s">
        <v>316</v>
      </c>
      <c r="CC551" s="31">
        <v>44187</v>
      </c>
      <c r="CD551" s="32" t="s">
        <v>228</v>
      </c>
      <c r="CE551" s="33" t="s">
        <v>320</v>
      </c>
      <c r="CF551" s="33" t="s">
        <v>321</v>
      </c>
      <c r="CG551" s="29">
        <v>100</v>
      </c>
      <c r="CH551" s="29">
        <v>4</v>
      </c>
      <c r="CI551" s="29">
        <v>4</v>
      </c>
      <c r="CJ551" s="29">
        <v>10</v>
      </c>
      <c r="CK551" s="29">
        <v>0</v>
      </c>
      <c r="CL551" s="29">
        <v>0</v>
      </c>
      <c r="CM551" s="29">
        <v>1</v>
      </c>
      <c r="CN551" s="34">
        <f>IF(CJ551&gt;0,((CK551*0.125)+(CL551*0.25)+(CM551*1))/CJ551,"")</f>
        <v>0.1</v>
      </c>
      <c r="CO551" s="35">
        <v>44804</v>
      </c>
      <c r="CP551" s="35">
        <v>44804</v>
      </c>
      <c r="CQ551" s="20" t="s">
        <v>322</v>
      </c>
      <c r="CR551" s="35">
        <v>44805</v>
      </c>
      <c r="CS551" s="20" t="s">
        <v>316</v>
      </c>
      <c r="CT551" s="35" t="s">
        <v>323</v>
      </c>
      <c r="CU551" s="35">
        <v>44491</v>
      </c>
      <c r="CV551" s="11" t="s">
        <v>248</v>
      </c>
      <c r="CW551" s="11" t="s">
        <v>324</v>
      </c>
      <c r="CX551" s="11" t="s">
        <v>325</v>
      </c>
      <c r="CY551" s="20">
        <v>92</v>
      </c>
      <c r="CZ551" s="36">
        <v>2</v>
      </c>
      <c r="DA551" s="36">
        <v>2</v>
      </c>
      <c r="DB551" s="36">
        <v>10</v>
      </c>
      <c r="DC551" s="36">
        <v>0</v>
      </c>
      <c r="DD551" s="36">
        <v>0</v>
      </c>
      <c r="DE551" s="36">
        <v>0</v>
      </c>
      <c r="DF551" s="36">
        <v>0</v>
      </c>
      <c r="DG551" s="36">
        <v>2</v>
      </c>
      <c r="DH551" s="37">
        <f>IF(DB551&lt;&gt;"",((DC551*0.125)+(DD551*0.25)+(DE551*0.25)+(DF551*1)+(DG551*1))/DB551,"")</f>
        <v>0.2</v>
      </c>
      <c r="DI551" s="35">
        <v>44896</v>
      </c>
      <c r="DJ551" s="20" t="s">
        <v>248</v>
      </c>
      <c r="DK551" s="20" t="s">
        <v>235</v>
      </c>
      <c r="DL551" s="20" t="s">
        <v>234</v>
      </c>
      <c r="DM551" s="20">
        <v>40</v>
      </c>
      <c r="DN551" s="20">
        <v>2</v>
      </c>
      <c r="DO551" s="20">
        <v>2</v>
      </c>
      <c r="DP551" s="20">
        <v>10</v>
      </c>
      <c r="DQ551" s="20">
        <v>0</v>
      </c>
      <c r="DR551" s="20">
        <v>0</v>
      </c>
      <c r="DS551" s="20">
        <v>0</v>
      </c>
      <c r="DT551" s="20">
        <v>0</v>
      </c>
      <c r="DU551" s="20">
        <v>3</v>
      </c>
      <c r="DV551" s="49" cm="1">
        <f t="array" ref="DV551">IF(AND(DI551:DP551&lt;&gt;""),((DQ551*0.125)+(DR551*0.25)+(DS551*0.25)+(DT551*1)+(DU551*1))/DP551,"")</f>
        <v>0.3</v>
      </c>
      <c r="DW551" s="35">
        <v>45351</v>
      </c>
      <c r="DX551" s="35">
        <v>45357</v>
      </c>
      <c r="DY551" s="20" t="s">
        <v>322</v>
      </c>
      <c r="DZ551" s="35">
        <v>45357</v>
      </c>
      <c r="EA551" s="35" t="s">
        <v>316</v>
      </c>
      <c r="EB551" s="38" t="s">
        <v>323</v>
      </c>
      <c r="EC551" s="35">
        <v>45128</v>
      </c>
      <c r="ED551" s="20" t="s">
        <v>248</v>
      </c>
      <c r="EE551" s="20" t="s">
        <v>247</v>
      </c>
      <c r="EF551" s="20">
        <v>80</v>
      </c>
      <c r="EG551" s="20">
        <v>2</v>
      </c>
      <c r="EH551" s="20">
        <v>2</v>
      </c>
      <c r="EI551" s="20">
        <v>10</v>
      </c>
      <c r="EJ551" s="20">
        <v>0</v>
      </c>
      <c r="EK551" s="20">
        <v>0</v>
      </c>
      <c r="EL551" s="20">
        <v>0</v>
      </c>
      <c r="EM551" s="20">
        <v>1</v>
      </c>
      <c r="EN551" s="20">
        <v>0</v>
      </c>
      <c r="EO551" s="20">
        <v>0</v>
      </c>
      <c r="EP551" s="20">
        <v>0</v>
      </c>
      <c r="EQ551" s="20">
        <v>0</v>
      </c>
      <c r="ER551" s="20">
        <v>3</v>
      </c>
      <c r="ES551" s="46">
        <f>IF(EI551&lt;&gt;"",((EJ551*0.125)+((EK551+EL551+EM551+EN551+EO551)*0.25)+((EP551+EQ551+ER551)*1))/EI551,"")</f>
        <v>0.32500000000000001</v>
      </c>
      <c r="ET551" s="35">
        <v>45378</v>
      </c>
      <c r="EU551" s="20" t="s">
        <v>228</v>
      </c>
      <c r="EV551" s="20" t="s">
        <v>247</v>
      </c>
      <c r="EW551" s="20">
        <v>115</v>
      </c>
      <c r="EX551" s="20">
        <v>2</v>
      </c>
      <c r="EY551" s="20">
        <v>2</v>
      </c>
      <c r="EZ551" s="28">
        <v>9</v>
      </c>
      <c r="FA551" s="20">
        <v>0</v>
      </c>
      <c r="FB551" s="20">
        <v>0</v>
      </c>
      <c r="FC551" s="20">
        <v>0</v>
      </c>
      <c r="FD551" s="20">
        <v>0</v>
      </c>
      <c r="FE551" s="20">
        <v>0</v>
      </c>
      <c r="FF551" s="20">
        <v>0</v>
      </c>
      <c r="FG551" s="20">
        <v>0</v>
      </c>
      <c r="FH551" s="20">
        <v>0</v>
      </c>
      <c r="FI551" s="20">
        <v>0</v>
      </c>
      <c r="FJ551" s="34">
        <f>IF(EZ551&lt;&gt;"",((FA551*0.125)+((FB551+FC551+FD551+FE551+FF551)*0.25)+((FG551+FH551+FI551)*1))/EZ551,"")</f>
        <v>0</v>
      </c>
      <c r="FK551" s="39">
        <v>39.841453999999999</v>
      </c>
      <c r="FL551" s="39">
        <v>-82.888434000000004</v>
      </c>
      <c r="FM551" s="39">
        <v>39.479628576177866</v>
      </c>
      <c r="FN551" s="39">
        <v>40.203279423822131</v>
      </c>
      <c r="FO551" s="39">
        <v>-83.359671178930327</v>
      </c>
      <c r="FP551" s="39">
        <v>-82.41719682106968</v>
      </c>
      <c r="FQ551" s="39">
        <v>39.117803152355734</v>
      </c>
      <c r="FR551" s="39">
        <v>40.565104847644264</v>
      </c>
      <c r="FS551" s="39">
        <v>-83.830908357860665</v>
      </c>
      <c r="FT551" s="39">
        <v>-81.945959642139343</v>
      </c>
      <c r="FU551" s="35">
        <v>45810</v>
      </c>
      <c r="FV551" s="20" t="s">
        <v>248</v>
      </c>
      <c r="FW551" s="20" t="s">
        <v>258</v>
      </c>
      <c r="FX551" s="20">
        <v>83</v>
      </c>
      <c r="FY551" s="20">
        <v>3</v>
      </c>
      <c r="FZ551" s="20">
        <v>3</v>
      </c>
      <c r="GA551" s="20">
        <v>7</v>
      </c>
      <c r="GB551" s="20">
        <v>0</v>
      </c>
      <c r="GC551" s="20">
        <v>0</v>
      </c>
      <c r="GD551" s="20">
        <v>0</v>
      </c>
      <c r="GE551" s="20">
        <v>0</v>
      </c>
      <c r="GF551" s="20">
        <v>0</v>
      </c>
      <c r="GG551" s="20">
        <v>0</v>
      </c>
      <c r="GH551" s="20">
        <v>0</v>
      </c>
      <c r="GI551" s="20">
        <v>0</v>
      </c>
      <c r="GJ551" s="20">
        <v>0</v>
      </c>
      <c r="GK551" s="34">
        <v>0</v>
      </c>
      <c r="GL551" s="40">
        <v>45712</v>
      </c>
      <c r="GM551" s="40">
        <v>45712</v>
      </c>
      <c r="GN551" s="11" t="s">
        <v>237</v>
      </c>
      <c r="GO551" s="40">
        <v>45712</v>
      </c>
      <c r="GP551" s="20" t="s">
        <v>316</v>
      </c>
      <c r="GQ551" s="35" t="s">
        <v>323</v>
      </c>
      <c r="GR551" s="35">
        <v>46114</v>
      </c>
      <c r="GS551" s="20" t="s">
        <v>248</v>
      </c>
      <c r="GT551" s="20" t="s">
        <v>247</v>
      </c>
      <c r="GU551" s="20">
        <v>230</v>
      </c>
      <c r="GV551" s="20">
        <v>3</v>
      </c>
      <c r="GW551" s="20">
        <v>3</v>
      </c>
      <c r="GX551" s="20">
        <v>18</v>
      </c>
      <c r="GY551" s="20">
        <v>0</v>
      </c>
      <c r="GZ551" s="20">
        <v>0</v>
      </c>
      <c r="HA551" s="20">
        <v>0</v>
      </c>
      <c r="HB551" s="20">
        <v>1</v>
      </c>
      <c r="HC551" s="20">
        <v>0</v>
      </c>
      <c r="HD551" s="20">
        <v>0</v>
      </c>
      <c r="HE551" s="20">
        <v>0</v>
      </c>
      <c r="HF551" s="20">
        <v>0</v>
      </c>
      <c r="HG551" s="20">
        <v>0</v>
      </c>
      <c r="HH551" s="34">
        <f>IF(GX551&lt;&gt;"",((GY551*0.125)+((GZ551+HA551+HB551+HC551+HD551)*0.25)+((HE551+HF551+HG551)*1))/GX551,"")</f>
        <v>1.3888888888888888E-2</v>
      </c>
    </row>
    <row r="552" spans="1:216" ht="15" customHeight="1" x14ac:dyDescent="0.35">
      <c r="A552" s="11" t="s">
        <v>3570</v>
      </c>
      <c r="B552" s="12" t="s">
        <v>3571</v>
      </c>
      <c r="C552" s="13">
        <v>43829</v>
      </c>
      <c r="D552" s="13"/>
      <c r="E552" s="14" t="s">
        <v>214</v>
      </c>
      <c r="F552" s="15" t="s">
        <v>3572</v>
      </c>
      <c r="G552" s="15" t="s">
        <v>2941</v>
      </c>
      <c r="H552" s="14" t="s">
        <v>1528</v>
      </c>
      <c r="I552" s="16">
        <v>44130</v>
      </c>
      <c r="J552" s="17">
        <v>50825</v>
      </c>
      <c r="K552" s="18">
        <f ca="1">IF(A552&lt;&gt;"",RANDBETWEEN(1,2000)," ")</f>
        <v>1132</v>
      </c>
      <c r="L552" s="17" cm="1">
        <f t="array" ref="L552">IF(A552&lt;&gt;"",SUMPRODUCT(($E$2:$E$1303="Active") * (FK552 &gt;= $FM$2:$FM$1303) * (FK552 &lt;= $FN$2:$FN$1303) * (FL552 &gt;= $FO$2:$FO$1303) * (FL552 &lt;= $FP$2:$FP$1303)),"")</f>
        <v>5</v>
      </c>
      <c r="M552" s="17" cm="1">
        <f t="array" ref="M552">IF(A552&lt;&gt;"",SUMPRODUCT(($E$2:$E$1303="Active") * (FK552 &gt;= $FQ$2:$FQ$1303) * (FK552 &lt;= $FR$2:$FR$1303) * (FL552 &gt;= $FS$2:$FS$1303) * (FL552 &lt;= $FT$2:$FT$1303)),"")</f>
        <v>5</v>
      </c>
      <c r="N552" s="14" t="s">
        <v>218</v>
      </c>
      <c r="O552" s="14" t="s">
        <v>316</v>
      </c>
      <c r="P552" s="15" t="s">
        <v>317</v>
      </c>
      <c r="Q552" s="14" t="s">
        <v>318</v>
      </c>
      <c r="R552" s="51" t="s">
        <v>319</v>
      </c>
      <c r="S552" s="14" t="s">
        <v>223</v>
      </c>
      <c r="T552" s="20" t="s">
        <v>224</v>
      </c>
      <c r="U552" s="21"/>
      <c r="V552" s="22"/>
      <c r="W552" s="22"/>
      <c r="X552" s="22"/>
      <c r="Y552" s="22"/>
      <c r="Z552" s="22"/>
      <c r="AA552" s="48">
        <v>2025</v>
      </c>
      <c r="AB552" s="43">
        <v>46021.5</v>
      </c>
      <c r="AC552" s="24">
        <v>46023</v>
      </c>
      <c r="AD552" s="25">
        <v>93</v>
      </c>
      <c r="AE552" s="25">
        <v>245</v>
      </c>
      <c r="AF552" s="26">
        <v>290</v>
      </c>
      <c r="AG552" s="20">
        <v>387</v>
      </c>
      <c r="AH552" s="22">
        <v>489</v>
      </c>
      <c r="AI552" s="26">
        <v>473</v>
      </c>
      <c r="AN552" s="27">
        <f>IF(COUNT(DV552,ES552,FJ552,GK552,HH552)&gt;0,AVERAGE(DV552,ES552,FJ552,GK552,HH552),"")</f>
        <v>5.3571428571428568E-2</v>
      </c>
      <c r="AO552" s="28">
        <f>IF((E552&lt;&gt;""),COUNTA(AP552:BW552)+COUNTIF(T552,"No"),"")</f>
        <v>0</v>
      </c>
      <c r="AP552" s="29"/>
      <c r="AQ552" s="29"/>
      <c r="AR552" s="29"/>
      <c r="AS552" s="29"/>
      <c r="AT552" s="29"/>
      <c r="AU552" s="29"/>
      <c r="AV552" s="29"/>
      <c r="AW552" s="29"/>
      <c r="AX552" s="29"/>
      <c r="AY552" s="29"/>
      <c r="AZ552" s="29"/>
      <c r="BA552" s="29"/>
      <c r="BB552" s="29"/>
      <c r="BC552" s="29"/>
      <c r="BD552" s="29"/>
      <c r="BE552" s="29"/>
      <c r="BF552" s="29"/>
      <c r="BG552" s="29"/>
      <c r="BH552" s="29"/>
      <c r="BI552" s="29"/>
      <c r="BJ552" s="29"/>
      <c r="BK552" s="29"/>
      <c r="BL552" s="29"/>
      <c r="BM552" s="29"/>
      <c r="BN552" s="29"/>
      <c r="BO552" s="29"/>
      <c r="BP552" s="29"/>
      <c r="BQ552" s="29"/>
      <c r="BR552" s="29"/>
      <c r="BS552" s="29"/>
      <c r="BT552" s="29"/>
      <c r="BU552" s="29"/>
      <c r="BV552" s="29"/>
      <c r="BW552" s="29"/>
      <c r="BX552" s="30">
        <v>44054</v>
      </c>
      <c r="BY552" s="30">
        <v>44126</v>
      </c>
      <c r="BZ552" s="14" t="s">
        <v>248</v>
      </c>
      <c r="CA552" s="30">
        <v>44126</v>
      </c>
      <c r="CB552" s="14" t="s">
        <v>316</v>
      </c>
      <c r="CC552" s="31">
        <v>44187</v>
      </c>
      <c r="CD552" s="32" t="s">
        <v>228</v>
      </c>
      <c r="CE552" s="33" t="s">
        <v>320</v>
      </c>
      <c r="CF552" s="33" t="s">
        <v>321</v>
      </c>
      <c r="CG552" s="29">
        <v>100</v>
      </c>
      <c r="CH552" s="29">
        <v>3</v>
      </c>
      <c r="CI552" s="29">
        <v>3</v>
      </c>
      <c r="CJ552" s="29">
        <v>10</v>
      </c>
      <c r="CK552" s="29">
        <v>0</v>
      </c>
      <c r="CL552" s="29">
        <v>0</v>
      </c>
      <c r="CM552" s="29">
        <v>1</v>
      </c>
      <c r="CN552" s="34">
        <f>IF(CJ552&gt;0,((CK552*0.125)+(CL552*0.25)+(CM552*1))/CJ552,"")</f>
        <v>0.1</v>
      </c>
      <c r="CO552" s="35">
        <v>44629</v>
      </c>
      <c r="CP552" s="35">
        <v>44629</v>
      </c>
      <c r="CQ552" s="20" t="s">
        <v>322</v>
      </c>
      <c r="CR552" s="35">
        <v>44630</v>
      </c>
      <c r="CS552" s="20" t="s">
        <v>316</v>
      </c>
      <c r="CT552" s="35" t="s">
        <v>323</v>
      </c>
      <c r="CU552" s="35">
        <v>44494</v>
      </c>
      <c r="CV552" s="11" t="s">
        <v>248</v>
      </c>
      <c r="CW552" s="11" t="s">
        <v>324</v>
      </c>
      <c r="CX552" s="11" t="s">
        <v>325</v>
      </c>
      <c r="CY552" s="20">
        <v>125</v>
      </c>
      <c r="CZ552" s="36">
        <v>4</v>
      </c>
      <c r="DA552" s="36">
        <v>4</v>
      </c>
      <c r="DB552" s="36">
        <v>20</v>
      </c>
      <c r="DC552" s="36">
        <v>0</v>
      </c>
      <c r="DD552" s="36">
        <v>0</v>
      </c>
      <c r="DE552" s="36">
        <v>1</v>
      </c>
      <c r="DF552" s="36">
        <v>0</v>
      </c>
      <c r="DG552" s="36">
        <v>4</v>
      </c>
      <c r="DH552" s="37">
        <f>IF(DB552&lt;&gt;"",((DC552*0.125)+(DD552*0.25)+(DE552*0.25)+(DF552*1)+(DG552*1))/DB552,"")</f>
        <v>0.21249999999999999</v>
      </c>
      <c r="DI552" s="35">
        <v>44805</v>
      </c>
      <c r="DJ552" s="20" t="s">
        <v>248</v>
      </c>
      <c r="DK552" s="20" t="s">
        <v>235</v>
      </c>
      <c r="DL552" s="20" t="s">
        <v>234</v>
      </c>
      <c r="DM552" s="20">
        <v>118</v>
      </c>
      <c r="DN552" s="20">
        <v>6</v>
      </c>
      <c r="DO552" s="20">
        <v>6</v>
      </c>
      <c r="DP552" s="20">
        <v>30</v>
      </c>
      <c r="DQ552" s="20">
        <v>0</v>
      </c>
      <c r="DR552" s="20">
        <v>1</v>
      </c>
      <c r="DS552" s="20">
        <v>0</v>
      </c>
      <c r="DT552" s="20">
        <v>1</v>
      </c>
      <c r="DU552" s="20">
        <v>0</v>
      </c>
      <c r="DV552" s="37" cm="1">
        <f t="array" ref="DV552">IF(AND(DI552:DP552&lt;&gt;""),((DQ552*0.125)+(DR552*0.25)+(DS552*0.25)+(DT552*1)+(DU552*1))/DP552,"")</f>
        <v>4.1666666666666664E-2</v>
      </c>
      <c r="DW552" s="35">
        <v>45355</v>
      </c>
      <c r="DX552" s="35">
        <v>45357</v>
      </c>
      <c r="DY552" s="20" t="s">
        <v>322</v>
      </c>
      <c r="DZ552" s="35">
        <v>45357</v>
      </c>
      <c r="EA552" s="35" t="s">
        <v>316</v>
      </c>
      <c r="EB552" s="38" t="s">
        <v>323</v>
      </c>
      <c r="EC552" s="35">
        <v>45128</v>
      </c>
      <c r="ED552" s="20" t="s">
        <v>248</v>
      </c>
      <c r="EE552" s="20" t="s">
        <v>247</v>
      </c>
      <c r="EF552" s="20">
        <v>161</v>
      </c>
      <c r="EG552" s="20">
        <v>6</v>
      </c>
      <c r="EH552" s="20">
        <v>6</v>
      </c>
      <c r="EI552" s="20">
        <v>30</v>
      </c>
      <c r="EJ552" s="20">
        <v>0</v>
      </c>
      <c r="EK552" s="20">
        <v>0</v>
      </c>
      <c r="EL552" s="20">
        <v>0</v>
      </c>
      <c r="EM552" s="20">
        <v>1</v>
      </c>
      <c r="EN552" s="20">
        <v>0</v>
      </c>
      <c r="EO552" s="20">
        <v>1</v>
      </c>
      <c r="EP552" s="20">
        <v>0</v>
      </c>
      <c r="EQ552" s="20">
        <v>0</v>
      </c>
      <c r="ER552" s="20">
        <v>2</v>
      </c>
      <c r="ES552" s="34">
        <f>IF(EI552&lt;&gt;"",((EJ552*0.125)+((EK552+EL552+EM552+EN552+EO552)*0.25)+((EP552+EQ552+ER552)*1))/EI552,"")</f>
        <v>8.3333333333333329E-2</v>
      </c>
      <c r="ET552" s="35">
        <v>45377</v>
      </c>
      <c r="EU552" s="20" t="s">
        <v>248</v>
      </c>
      <c r="EV552" s="20" t="s">
        <v>247</v>
      </c>
      <c r="EW552" s="20">
        <v>176</v>
      </c>
      <c r="EX552" s="20">
        <v>4</v>
      </c>
      <c r="EY552" s="20">
        <v>4</v>
      </c>
      <c r="EZ552" s="28">
        <v>14</v>
      </c>
      <c r="FA552" s="20">
        <v>0</v>
      </c>
      <c r="FB552" s="20">
        <v>0</v>
      </c>
      <c r="FC552" s="20">
        <v>0</v>
      </c>
      <c r="FD552" s="20">
        <v>0</v>
      </c>
      <c r="FE552" s="20">
        <v>0</v>
      </c>
      <c r="FF552" s="20">
        <v>0</v>
      </c>
      <c r="FG552" s="20">
        <v>0</v>
      </c>
      <c r="FH552" s="20">
        <v>1</v>
      </c>
      <c r="FI552" s="20">
        <v>1</v>
      </c>
      <c r="FJ552" s="34">
        <f>IF(EZ552&lt;&gt;"",((FA552*0.125)+((FB552+FC552+FD552+FE552+FF552)*0.25)+((FG552+FH552+FI552)*1))/EZ552,"")</f>
        <v>0.14285714285714285</v>
      </c>
      <c r="FK552" s="39">
        <v>41.384526000000001</v>
      </c>
      <c r="FL552" s="39">
        <v>-81.794713999999999</v>
      </c>
      <c r="FM552" s="39">
        <v>41.022700576177868</v>
      </c>
      <c r="FN552" s="39">
        <v>41.746351423822134</v>
      </c>
      <c r="FO552" s="39">
        <v>-82.276961658078292</v>
      </c>
      <c r="FP552" s="39">
        <v>-81.312466341921706</v>
      </c>
      <c r="FQ552" s="39">
        <v>40.660875152355736</v>
      </c>
      <c r="FR552" s="39">
        <v>42.108176847644266</v>
      </c>
      <c r="FS552" s="39">
        <v>-82.7592093161566</v>
      </c>
      <c r="FT552" s="39">
        <v>-80.830218683843398</v>
      </c>
      <c r="FU552" s="35">
        <v>45905</v>
      </c>
      <c r="FV552" s="20" t="s">
        <v>248</v>
      </c>
      <c r="FW552" s="20" t="s">
        <v>295</v>
      </c>
      <c r="FX552" s="20">
        <v>191</v>
      </c>
      <c r="FY552" s="20">
        <v>3</v>
      </c>
      <c r="FZ552" s="20">
        <v>3</v>
      </c>
      <c r="GA552" s="20">
        <v>14</v>
      </c>
      <c r="GB552" s="20">
        <v>0</v>
      </c>
      <c r="GC552" s="20">
        <v>0</v>
      </c>
      <c r="GD552" s="20">
        <v>0</v>
      </c>
      <c r="GE552" s="20">
        <v>0</v>
      </c>
      <c r="GF552" s="20">
        <v>0</v>
      </c>
      <c r="GG552" s="20">
        <v>0</v>
      </c>
      <c r="GH552" s="20">
        <v>0</v>
      </c>
      <c r="GI552" s="20">
        <v>0</v>
      </c>
      <c r="GJ552" s="20">
        <v>0</v>
      </c>
      <c r="GK552" s="34">
        <v>0</v>
      </c>
      <c r="GL552" s="40">
        <v>45684</v>
      </c>
      <c r="GM552" s="40">
        <v>45685</v>
      </c>
      <c r="GN552" s="11" t="s">
        <v>237</v>
      </c>
      <c r="GO552" s="40">
        <v>45685</v>
      </c>
      <c r="GP552" s="20" t="s">
        <v>316</v>
      </c>
      <c r="GQ552" s="35" t="s">
        <v>323</v>
      </c>
      <c r="GR552" s="35">
        <v>46037</v>
      </c>
      <c r="GS552" s="20" t="s">
        <v>248</v>
      </c>
      <c r="GT552" s="20" t="s">
        <v>247</v>
      </c>
      <c r="GU552" s="20">
        <v>234</v>
      </c>
      <c r="GV552" s="20">
        <v>6</v>
      </c>
      <c r="GW552" s="20">
        <v>6</v>
      </c>
      <c r="GX552" s="20">
        <v>25</v>
      </c>
      <c r="GY552" s="20">
        <v>0</v>
      </c>
      <c r="GZ552" s="20">
        <v>0</v>
      </c>
      <c r="HA552" s="20">
        <v>0</v>
      </c>
      <c r="HB552" s="20">
        <v>0</v>
      </c>
      <c r="HC552" s="20">
        <v>0</v>
      </c>
      <c r="HD552" s="20">
        <v>0</v>
      </c>
      <c r="HE552" s="20">
        <v>0</v>
      </c>
      <c r="HF552" s="20">
        <v>0</v>
      </c>
      <c r="HG552" s="20">
        <v>0</v>
      </c>
      <c r="HH552" s="34">
        <f>IF(GX552&lt;&gt;"",((GY552*0.125)+((GZ552+HA552+HB552+HC552+HD552)*0.25)+((HE552+HF552+HG552)*1))/GX552,"")</f>
        <v>0</v>
      </c>
    </row>
    <row r="553" spans="1:216" ht="15" customHeight="1" x14ac:dyDescent="0.35">
      <c r="A553" s="11" t="s">
        <v>3573</v>
      </c>
      <c r="B553" s="12" t="s">
        <v>3574</v>
      </c>
      <c r="C553" s="13">
        <v>43829</v>
      </c>
      <c r="D553" s="13"/>
      <c r="E553" s="14" t="s">
        <v>214</v>
      </c>
      <c r="F553" s="15" t="s">
        <v>3575</v>
      </c>
      <c r="G553" s="15" t="s">
        <v>3576</v>
      </c>
      <c r="H553" s="14" t="s">
        <v>1528</v>
      </c>
      <c r="I553" s="16">
        <v>43725</v>
      </c>
      <c r="J553" s="17">
        <v>19520</v>
      </c>
      <c r="K553" s="18">
        <f ca="1">IF(A553&lt;&gt;"",RANDBETWEEN(1,2000)," ")</f>
        <v>747</v>
      </c>
      <c r="L553" s="17" cm="1">
        <f t="array" ref="L553">IF(A553&lt;&gt;"",SUMPRODUCT(($E$2:$E$1303="Active") * (FK553 &gt;= $FM$2:$FM$1303) * (FK553 &lt;= $FN$2:$FN$1303) * (FL553 &gt;= $FO$2:$FO$1303) * (FL553 &lt;= $FP$2:$FP$1303)),"")</f>
        <v>2</v>
      </c>
      <c r="M553" s="17" cm="1">
        <f t="array" ref="M553">IF(A553&lt;&gt;"",SUMPRODUCT(($E$2:$E$1303="Active") * (FK553 &gt;= $FQ$2:$FQ$1303) * (FK553 &lt;= $FR$2:$FR$1303) * (FL553 &gt;= $FS$2:$FS$1303) * (FL553 &lt;= $FT$2:$FT$1303)),"")</f>
        <v>2</v>
      </c>
      <c r="N553" s="14" t="s">
        <v>218</v>
      </c>
      <c r="O553" s="14" t="s">
        <v>316</v>
      </c>
      <c r="P553" s="15" t="s">
        <v>317</v>
      </c>
      <c r="Q553" s="14" t="s">
        <v>318</v>
      </c>
      <c r="R553" s="51" t="s">
        <v>319</v>
      </c>
      <c r="S553" s="14" t="s">
        <v>223</v>
      </c>
      <c r="T553" s="20" t="s">
        <v>224</v>
      </c>
      <c r="U553" s="21"/>
      <c r="V553" s="22"/>
      <c r="W553" s="22"/>
      <c r="X553" s="22"/>
      <c r="Y553" s="22"/>
      <c r="Z553" s="22"/>
      <c r="AA553" s="48">
        <v>2025</v>
      </c>
      <c r="AB553" s="43">
        <v>46021.5625</v>
      </c>
      <c r="AC553" s="24">
        <v>46023</v>
      </c>
      <c r="AD553" s="25">
        <v>9</v>
      </c>
      <c r="AE553" s="25">
        <v>37</v>
      </c>
      <c r="AF553" s="26">
        <v>84</v>
      </c>
      <c r="AG553" s="20">
        <v>128</v>
      </c>
      <c r="AH553" s="22">
        <v>96</v>
      </c>
      <c r="AI553" s="26">
        <v>135</v>
      </c>
      <c r="AN553" s="27">
        <f>IF(COUNT(DV553,ES553,FJ553,GK553,HH553)&gt;0,AVERAGE(DV553,ES553,FJ553,GK553,HH553),"")</f>
        <v>3.4999999999999996E-2</v>
      </c>
      <c r="AO553" s="28">
        <f>IF((E553&lt;&gt;""),COUNTA(AP553:BW553)+COUNTIF(T553,"No"),"")</f>
        <v>0</v>
      </c>
      <c r="AP553" s="29"/>
      <c r="AQ553" s="29"/>
      <c r="AR553" s="29"/>
      <c r="AS553" s="29"/>
      <c r="AT553" s="29"/>
      <c r="AU553" s="29"/>
      <c r="AV553" s="29"/>
      <c r="AW553" s="29"/>
      <c r="AX553" s="29"/>
      <c r="AY553" s="29"/>
      <c r="AZ553" s="29"/>
      <c r="BA553" s="29"/>
      <c r="BB553" s="29"/>
      <c r="BC553" s="29"/>
      <c r="BD553" s="29"/>
      <c r="BE553" s="29"/>
      <c r="BF553" s="29"/>
      <c r="BG553" s="29"/>
      <c r="BH553" s="29"/>
      <c r="BI553" s="29"/>
      <c r="BJ553" s="29"/>
      <c r="BK553" s="29"/>
      <c r="BL553" s="29"/>
      <c r="BM553" s="29"/>
      <c r="BN553" s="29"/>
      <c r="BO553" s="29"/>
      <c r="BP553" s="29"/>
      <c r="BQ553" s="29"/>
      <c r="BR553" s="29"/>
      <c r="BS553" s="29"/>
      <c r="BT553" s="29"/>
      <c r="BU553" s="29"/>
      <c r="BV553" s="29"/>
      <c r="BW553" s="29"/>
      <c r="BX553" s="30">
        <v>44054</v>
      </c>
      <c r="BY553" s="30">
        <v>44126</v>
      </c>
      <c r="BZ553" s="14" t="s">
        <v>248</v>
      </c>
      <c r="CA553" s="30">
        <v>44126</v>
      </c>
      <c r="CB553" s="14" t="s">
        <v>316</v>
      </c>
      <c r="CC553" s="31">
        <v>44187</v>
      </c>
      <c r="CD553" s="32" t="s">
        <v>228</v>
      </c>
      <c r="CE553" s="33" t="s">
        <v>3577</v>
      </c>
      <c r="CF553" s="33" t="s">
        <v>234</v>
      </c>
      <c r="CG553" s="29">
        <v>7</v>
      </c>
      <c r="CH553" s="29">
        <v>3</v>
      </c>
      <c r="CI553" s="29">
        <v>3</v>
      </c>
      <c r="CJ553" s="29">
        <v>7</v>
      </c>
      <c r="CK553" s="29">
        <v>0</v>
      </c>
      <c r="CL553" s="29">
        <v>0</v>
      </c>
      <c r="CM553" s="29">
        <v>0</v>
      </c>
      <c r="CN553" s="34">
        <f>IF(CJ553&gt;0,((CK553*0.125)+(CL553*0.25)+(CM553*1))/CJ553,"")</f>
        <v>0</v>
      </c>
      <c r="CO553" s="35">
        <v>44631</v>
      </c>
      <c r="CP553" s="35">
        <v>44634</v>
      </c>
      <c r="CQ553" s="20" t="s">
        <v>322</v>
      </c>
      <c r="CR553" s="35">
        <v>44635</v>
      </c>
      <c r="CS553" s="20" t="s">
        <v>316</v>
      </c>
      <c r="CT553" s="35" t="s">
        <v>323</v>
      </c>
      <c r="CU553" s="35">
        <v>44494</v>
      </c>
      <c r="CV553" s="11" t="s">
        <v>248</v>
      </c>
      <c r="CW553" s="11" t="s">
        <v>324</v>
      </c>
      <c r="CX553" s="11" t="s">
        <v>325</v>
      </c>
      <c r="CY553" s="20">
        <v>25</v>
      </c>
      <c r="CZ553" s="36">
        <v>2</v>
      </c>
      <c r="DA553" s="36">
        <v>2</v>
      </c>
      <c r="DB553" s="36">
        <v>10</v>
      </c>
      <c r="DC553" s="36">
        <v>0</v>
      </c>
      <c r="DD553" s="36">
        <v>0</v>
      </c>
      <c r="DE553" s="36">
        <v>0</v>
      </c>
      <c r="DF553" s="36">
        <v>5</v>
      </c>
      <c r="DG553" s="36">
        <v>0</v>
      </c>
      <c r="DH553" s="46">
        <f>IF(DB553&lt;&gt;"",((DC553*0.125)+(DD553*0.25)+(DE553*0.25)+(DF553*1)+(DG553*1))/DB553,"")</f>
        <v>0.5</v>
      </c>
      <c r="DI553" s="35">
        <v>44757</v>
      </c>
      <c r="DJ553" s="20" t="s">
        <v>248</v>
      </c>
      <c r="DK553" s="20" t="s">
        <v>235</v>
      </c>
      <c r="DL553" s="20" t="s">
        <v>234</v>
      </c>
      <c r="DM553" s="20">
        <v>38</v>
      </c>
      <c r="DN553" s="20">
        <v>2</v>
      </c>
      <c r="DO553" s="20">
        <v>2</v>
      </c>
      <c r="DP553" s="20">
        <v>8</v>
      </c>
      <c r="DQ553" s="20">
        <v>0</v>
      </c>
      <c r="DR553" s="20">
        <v>0</v>
      </c>
      <c r="DS553" s="20">
        <v>0</v>
      </c>
      <c r="DT553" s="20">
        <v>0</v>
      </c>
      <c r="DU553" s="20">
        <v>0</v>
      </c>
      <c r="DV553" s="37" cm="1">
        <f t="array" ref="DV553">IF(AND(DI553:DP553&lt;&gt;""),((DQ553*0.125)+(DR553*0.25)+(DS553*0.25)+(DT553*1)+(DU553*1))/DP553,"")</f>
        <v>0</v>
      </c>
      <c r="DW553" s="35">
        <v>45349</v>
      </c>
      <c r="DX553" s="35">
        <v>45349</v>
      </c>
      <c r="DY553" s="20" t="s">
        <v>322</v>
      </c>
      <c r="DZ553" s="35">
        <v>45352</v>
      </c>
      <c r="EA553" s="35" t="s">
        <v>316</v>
      </c>
      <c r="EB553" s="38" t="s">
        <v>323</v>
      </c>
      <c r="EC553" s="35">
        <v>45128</v>
      </c>
      <c r="ED553" s="20" t="s">
        <v>248</v>
      </c>
      <c r="EE553" s="20" t="s">
        <v>247</v>
      </c>
      <c r="EF553" s="20">
        <v>39</v>
      </c>
      <c r="EG553" s="20">
        <v>2</v>
      </c>
      <c r="EH553" s="20">
        <v>2</v>
      </c>
      <c r="EI553" s="20">
        <v>10</v>
      </c>
      <c r="EJ553" s="20">
        <v>0</v>
      </c>
      <c r="EK553" s="20">
        <v>0</v>
      </c>
      <c r="EL553" s="20">
        <v>0</v>
      </c>
      <c r="EM553" s="20">
        <v>0</v>
      </c>
      <c r="EN553" s="20">
        <v>0</v>
      </c>
      <c r="EO553" s="20">
        <v>1</v>
      </c>
      <c r="EP553" s="20">
        <v>0</v>
      </c>
      <c r="EQ553" s="20">
        <v>0</v>
      </c>
      <c r="ER553" s="20">
        <v>1</v>
      </c>
      <c r="ES553" s="34">
        <f>IF(EI553&lt;&gt;"",((EJ553*0.125)+((EK553+EL553+EM553+EN553+EO553)*0.25)+((EP553+EQ553+ER553)*1))/EI553,"")</f>
        <v>0.125</v>
      </c>
      <c r="ET553" s="35">
        <v>45377</v>
      </c>
      <c r="EU553" s="20" t="s">
        <v>248</v>
      </c>
      <c r="EV553" s="20" t="s">
        <v>247</v>
      </c>
      <c r="EW553" s="20">
        <v>54</v>
      </c>
      <c r="EX553" s="20">
        <v>3</v>
      </c>
      <c r="EY553" s="20">
        <v>3</v>
      </c>
      <c r="EZ553" s="28">
        <v>5</v>
      </c>
      <c r="FA553" s="20">
        <v>0</v>
      </c>
      <c r="FB553" s="20">
        <v>0</v>
      </c>
      <c r="FC553" s="20">
        <v>0</v>
      </c>
      <c r="FD553" s="20">
        <v>0</v>
      </c>
      <c r="FE553" s="20">
        <v>0</v>
      </c>
      <c r="FF553" s="20">
        <v>0</v>
      </c>
      <c r="FG553" s="20">
        <v>0</v>
      </c>
      <c r="FH553" s="20">
        <v>0</v>
      </c>
      <c r="FI553" s="20">
        <v>0</v>
      </c>
      <c r="FJ553" s="34">
        <f>IF(EZ553&lt;&gt;"",((FA553*0.125)+((FB553+FC553+FD553+FE553+FF553)*0.25)+((FG553+FH553+FI553)*1))/EZ553,"")</f>
        <v>0</v>
      </c>
      <c r="FK553" s="39">
        <v>40.031979999999997</v>
      </c>
      <c r="FL553" s="39">
        <v>-81.581682000000001</v>
      </c>
      <c r="FM553" s="39">
        <v>39.670154576177865</v>
      </c>
      <c r="FN553" s="39">
        <v>40.39380542382213</v>
      </c>
      <c r="FO553" s="39">
        <v>-82.054232937957451</v>
      </c>
      <c r="FP553" s="39">
        <v>-81.10913106204255</v>
      </c>
      <c r="FQ553" s="39">
        <v>39.308329152355732</v>
      </c>
      <c r="FR553" s="39">
        <v>40.755630847644262</v>
      </c>
      <c r="FS553" s="39">
        <v>-82.526783875914902</v>
      </c>
      <c r="FT553" s="39">
        <v>-80.6365801240851</v>
      </c>
      <c r="FU553" s="35">
        <v>45881</v>
      </c>
      <c r="FV553" s="20" t="s">
        <v>248</v>
      </c>
      <c r="FW553" s="20" t="s">
        <v>355</v>
      </c>
      <c r="FX553" s="20">
        <v>48</v>
      </c>
      <c r="FY553" s="20">
        <v>2</v>
      </c>
      <c r="FZ553" s="20">
        <v>2</v>
      </c>
      <c r="GA553" s="20">
        <v>5</v>
      </c>
      <c r="GB553" s="20">
        <v>0</v>
      </c>
      <c r="GC553" s="20">
        <v>0</v>
      </c>
      <c r="GD553" s="20">
        <v>0</v>
      </c>
      <c r="GE553" s="20">
        <v>1</v>
      </c>
      <c r="GF553" s="20">
        <v>0</v>
      </c>
      <c r="GG553" s="20">
        <v>0</v>
      </c>
      <c r="GH553" s="20">
        <v>0</v>
      </c>
      <c r="GI553" s="20">
        <v>0</v>
      </c>
      <c r="GJ553" s="20">
        <v>0</v>
      </c>
      <c r="GK553" s="34">
        <f>IF(GA553&lt;&gt;"",((GB553*0.125)+((GC553+GD553+GE553+GF553+GG553)*0.25)+((GH553+GI553+GJ553)*1))/GA553,"")</f>
        <v>0.05</v>
      </c>
      <c r="GL553" s="40">
        <v>45685</v>
      </c>
      <c r="GM553" s="40">
        <v>45685</v>
      </c>
      <c r="GN553" s="11" t="s">
        <v>237</v>
      </c>
      <c r="GO553" s="40">
        <v>45685</v>
      </c>
      <c r="GP553" s="20" t="s">
        <v>316</v>
      </c>
      <c r="GQ553" s="35" t="s">
        <v>323</v>
      </c>
      <c r="GR553" s="35">
        <v>46106</v>
      </c>
      <c r="GS553" s="20" t="s">
        <v>248</v>
      </c>
      <c r="GT553" s="20" t="s">
        <v>247</v>
      </c>
      <c r="GU553" s="20">
        <v>64</v>
      </c>
      <c r="GV553" s="20">
        <v>2</v>
      </c>
      <c r="GW553" s="20">
        <v>2</v>
      </c>
      <c r="GX553" s="20">
        <v>5</v>
      </c>
      <c r="GY553" s="20">
        <v>0</v>
      </c>
      <c r="GZ553" s="20">
        <v>0</v>
      </c>
      <c r="HA553" s="20">
        <v>0</v>
      </c>
      <c r="HB553" s="20">
        <v>0</v>
      </c>
      <c r="HC553" s="20">
        <v>0</v>
      </c>
      <c r="HD553" s="20">
        <v>0</v>
      </c>
      <c r="HE553" s="20">
        <v>0</v>
      </c>
      <c r="HF553" s="20">
        <v>0</v>
      </c>
      <c r="HG553" s="20">
        <v>0</v>
      </c>
      <c r="HH553" s="34">
        <f>IF(GX553&lt;&gt;"",((GY553*0.125)+((GZ553+HA553+HB553+HC553+HD553)*0.25)+((HE553+HF553+HG553)*1))/GX553,"")</f>
        <v>0</v>
      </c>
    </row>
    <row r="554" spans="1:216" ht="15" customHeight="1" x14ac:dyDescent="0.35">
      <c r="A554" s="14" t="s">
        <v>3578</v>
      </c>
      <c r="B554" s="12" t="s">
        <v>3579</v>
      </c>
      <c r="C554" s="13">
        <v>43009</v>
      </c>
      <c r="D554" s="13">
        <v>45870</v>
      </c>
      <c r="E554" s="14" t="s">
        <v>214</v>
      </c>
      <c r="F554" s="15" t="s">
        <v>3580</v>
      </c>
      <c r="G554" s="15" t="s">
        <v>3581</v>
      </c>
      <c r="H554" s="14" t="s">
        <v>1528</v>
      </c>
      <c r="I554" s="16">
        <v>44035</v>
      </c>
      <c r="J554" s="17">
        <v>61921</v>
      </c>
      <c r="K554" s="18">
        <f ca="1">IF(A554&lt;&gt;"",RANDBETWEEN(1,2000)," ")</f>
        <v>1857</v>
      </c>
      <c r="L554" s="17" cm="1">
        <f t="array" ref="L554">IF(A554&lt;&gt;"",SUMPRODUCT(($E$2:$E$1303="Active") * (FK554 &gt;= $FM$2:$FM$1303) * (FK554 &lt;= $FN$2:$FN$1303) * (FL554 &gt;= $FO$2:$FO$1303) * (FL554 &lt;= $FP$2:$FP$1303)),"")</f>
        <v>4</v>
      </c>
      <c r="M554" s="17" cm="1">
        <f t="array" ref="M554">IF(A554&lt;&gt;"",SUMPRODUCT(($E$2:$E$1303="Active") * (FK554 &gt;= $FQ$2:$FQ$1303) * (FK554 &lt;= $FR$2:$FR$1303) * (FL554 &gt;= $FS$2:$FS$1303) * (FL554 &lt;= $FT$2:$FT$1303)),"")</f>
        <v>5</v>
      </c>
      <c r="N554" s="14" t="s">
        <v>287</v>
      </c>
      <c r="O554" s="14" t="s">
        <v>219</v>
      </c>
      <c r="P554" s="15" t="s">
        <v>3582</v>
      </c>
      <c r="Q554" s="14" t="s">
        <v>3583</v>
      </c>
      <c r="R554" s="15" t="s">
        <v>3584</v>
      </c>
      <c r="S554" s="14" t="s">
        <v>223</v>
      </c>
      <c r="T554" s="20" t="s">
        <v>224</v>
      </c>
      <c r="U554" s="21"/>
      <c r="V554" s="22"/>
      <c r="W554" s="22"/>
      <c r="X554" s="22"/>
      <c r="Y554" s="22"/>
      <c r="Z554" s="22"/>
      <c r="AA554" s="48" t="s">
        <v>347</v>
      </c>
      <c r="AB554" s="23">
        <v>46022.520833333336</v>
      </c>
      <c r="AC554" s="24">
        <v>46023</v>
      </c>
      <c r="AD554" s="25">
        <v>65</v>
      </c>
      <c r="AE554" s="25">
        <v>85</v>
      </c>
      <c r="AF554" s="26">
        <v>125</v>
      </c>
      <c r="AG554" s="20">
        <v>137</v>
      </c>
      <c r="AH554" s="22">
        <v>26</v>
      </c>
      <c r="AI554" s="26">
        <v>148</v>
      </c>
      <c r="AN554" s="27">
        <f>IF(COUNT(DV554,ES554,FJ554,GK554,HH554)&gt;0,AVERAGE(DV554,ES554,FJ554,GK554,HH554),"")</f>
        <v>9.6428571428571419E-2</v>
      </c>
      <c r="AO554" s="28">
        <f>IF((E554&lt;&gt;""),COUNTA(AP554:BW554)+COUNTIF(T554,"No"),"")</f>
        <v>1</v>
      </c>
      <c r="AP554" s="29"/>
      <c r="AQ554" s="29"/>
      <c r="AR554" s="29"/>
      <c r="AS554" s="29"/>
      <c r="AT554" s="29"/>
      <c r="AU554" s="29"/>
      <c r="AV554" s="29"/>
      <c r="AW554" s="29"/>
      <c r="AX554" s="29"/>
      <c r="AY554" s="29"/>
      <c r="AZ554" s="29"/>
      <c r="BA554" s="29"/>
      <c r="BB554" s="29"/>
      <c r="BC554" s="29"/>
      <c r="BD554" s="29"/>
      <c r="BE554" s="29"/>
      <c r="BF554" s="29"/>
      <c r="BG554" s="29"/>
      <c r="BH554" s="29"/>
      <c r="BI554" s="29"/>
      <c r="BJ554" s="29"/>
      <c r="BK554" s="29"/>
      <c r="BL554" s="29"/>
      <c r="BM554" s="29"/>
      <c r="BN554" s="29"/>
      <c r="BO554" s="29"/>
      <c r="BP554" s="29"/>
      <c r="BQ554" s="29"/>
      <c r="BR554" s="29"/>
      <c r="BS554" s="29"/>
      <c r="BT554" s="29" t="s">
        <v>1798</v>
      </c>
      <c r="BU554" s="29"/>
      <c r="BV554" s="29"/>
      <c r="BW554" s="29"/>
      <c r="BX554" s="30">
        <v>44109</v>
      </c>
      <c r="BY554" s="30">
        <v>44117</v>
      </c>
      <c r="BZ554" s="14" t="s">
        <v>226</v>
      </c>
      <c r="CA554" s="30">
        <v>44123</v>
      </c>
      <c r="CB554" s="14" t="s">
        <v>227</v>
      </c>
      <c r="CC554" s="31">
        <v>44053</v>
      </c>
      <c r="CD554" s="32" t="s">
        <v>228</v>
      </c>
      <c r="CE554" s="33" t="s">
        <v>256</v>
      </c>
      <c r="CF554" s="33" t="s">
        <v>257</v>
      </c>
      <c r="CG554" s="29">
        <v>33</v>
      </c>
      <c r="CH554" s="29">
        <v>2</v>
      </c>
      <c r="CI554" s="29">
        <v>2</v>
      </c>
      <c r="CJ554" s="29">
        <v>8</v>
      </c>
      <c r="CK554" s="29">
        <v>0</v>
      </c>
      <c r="CL554" s="29">
        <v>0</v>
      </c>
      <c r="CM554" s="29">
        <v>1</v>
      </c>
      <c r="CN554" s="34">
        <f>IF(CJ554&gt;0,((CK554*0.125)+(CL554*0.25)+(CM554*1))/CJ554,"")</f>
        <v>0.125</v>
      </c>
      <c r="CO554" s="35">
        <v>44418</v>
      </c>
      <c r="CP554" s="35">
        <v>44431</v>
      </c>
      <c r="CQ554" s="20" t="s">
        <v>507</v>
      </c>
      <c r="CR554" s="35">
        <v>44440</v>
      </c>
      <c r="CS554" s="20" t="s">
        <v>232</v>
      </c>
      <c r="CT554" s="35">
        <v>44432</v>
      </c>
      <c r="CU554" s="35">
        <v>44473</v>
      </c>
      <c r="CV554" s="11" t="s">
        <v>226</v>
      </c>
      <c r="CW554" s="20" t="s">
        <v>233</v>
      </c>
      <c r="CX554" s="11" t="s">
        <v>234</v>
      </c>
      <c r="CY554" s="20">
        <v>51</v>
      </c>
      <c r="CZ554" s="36">
        <v>2</v>
      </c>
      <c r="DA554" s="36">
        <v>2</v>
      </c>
      <c r="DB554" s="36">
        <v>10</v>
      </c>
      <c r="DC554" s="36">
        <v>0</v>
      </c>
      <c r="DD554" s="36">
        <v>2</v>
      </c>
      <c r="DE554" s="36">
        <v>0</v>
      </c>
      <c r="DF554" s="36">
        <v>0</v>
      </c>
      <c r="DG554" s="36">
        <v>0</v>
      </c>
      <c r="DH554" s="37">
        <f>IF(DB554&gt;0,((DC554*0.125)+(DD554*0.25)+(DE554*0.25)+(DF554*1)+(DG554*1))/DB554,"")</f>
        <v>0.05</v>
      </c>
      <c r="DI554" s="35">
        <v>44866</v>
      </c>
      <c r="DJ554" s="20" t="s">
        <v>228</v>
      </c>
      <c r="DK554" s="20" t="s">
        <v>235</v>
      </c>
      <c r="DL554" s="20" t="s">
        <v>234</v>
      </c>
      <c r="DM554" s="20">
        <v>49</v>
      </c>
      <c r="DN554" s="20">
        <v>2</v>
      </c>
      <c r="DO554" s="20">
        <v>2</v>
      </c>
      <c r="DP554" s="20">
        <v>10</v>
      </c>
      <c r="DQ554" s="20">
        <v>0</v>
      </c>
      <c r="DR554" s="20">
        <v>0</v>
      </c>
      <c r="DS554" s="20">
        <v>2</v>
      </c>
      <c r="DT554" s="20">
        <v>0</v>
      </c>
      <c r="DU554" s="20">
        <v>1</v>
      </c>
      <c r="DV554" s="37" cm="1">
        <f t="array" ref="DV554">IF(AND(DI554:DP554&lt;&gt;""),((DQ554*0.125)+(DR554*0.25)+(DS554*0.25)+(DT554*1)+(DU554*1))/DP554,"")</f>
        <v>0.15</v>
      </c>
      <c r="DW554" s="35">
        <v>45170</v>
      </c>
      <c r="DX554" s="35">
        <v>45201</v>
      </c>
      <c r="DY554" s="20" t="s">
        <v>237</v>
      </c>
      <c r="DZ554" s="35">
        <v>45201</v>
      </c>
      <c r="EA554" s="35" t="s">
        <v>232</v>
      </c>
      <c r="EB554" s="38">
        <v>45212</v>
      </c>
      <c r="EC554" s="35">
        <v>45265</v>
      </c>
      <c r="ED554" s="20" t="s">
        <v>228</v>
      </c>
      <c r="EE554" s="20" t="s">
        <v>247</v>
      </c>
      <c r="EF554" s="20">
        <v>76</v>
      </c>
      <c r="EG554" s="20">
        <v>2</v>
      </c>
      <c r="EH554" s="20">
        <v>2</v>
      </c>
      <c r="EI554" s="20">
        <v>10</v>
      </c>
      <c r="EJ554" s="20">
        <v>0</v>
      </c>
      <c r="EK554" s="20">
        <v>0</v>
      </c>
      <c r="EL554" s="20">
        <v>0</v>
      </c>
      <c r="EM554" s="20">
        <v>0</v>
      </c>
      <c r="EN554" s="20">
        <v>0</v>
      </c>
      <c r="EO554" s="20">
        <v>0</v>
      </c>
      <c r="EP554" s="20">
        <v>1</v>
      </c>
      <c r="EQ554" s="20">
        <v>0</v>
      </c>
      <c r="ER554" s="20">
        <v>1</v>
      </c>
      <c r="ES554" s="34">
        <f>IF(EI554&lt;&gt;"",((EJ554*0.125)+((EK554+EL554+EM554+EN554+EO554)*0.25)+((EP554+EQ554+ER554)*1))/EI554,"")</f>
        <v>0.2</v>
      </c>
      <c r="ET554" s="35">
        <v>45404</v>
      </c>
      <c r="EU554" s="20" t="s">
        <v>248</v>
      </c>
      <c r="EV554" s="20" t="s">
        <v>247</v>
      </c>
      <c r="EW554" s="20">
        <v>77</v>
      </c>
      <c r="EX554" s="20">
        <v>2</v>
      </c>
      <c r="EY554" s="20">
        <v>2</v>
      </c>
      <c r="EZ554" s="28">
        <v>6</v>
      </c>
      <c r="FA554" s="20">
        <v>0</v>
      </c>
      <c r="FB554" s="20">
        <v>0</v>
      </c>
      <c r="FC554" s="20">
        <v>0</v>
      </c>
      <c r="FD554" s="20">
        <v>0</v>
      </c>
      <c r="FE554" s="20">
        <v>0</v>
      </c>
      <c r="FF554" s="20">
        <v>0</v>
      </c>
      <c r="FG554" s="20">
        <v>0</v>
      </c>
      <c r="FH554" s="20">
        <v>0</v>
      </c>
      <c r="FI554" s="20">
        <v>0</v>
      </c>
      <c r="FJ554" s="34">
        <f>IF(EZ554&lt;&gt;"",((FA554*0.125)+((FB554+FC554+FD554+FE554+FF554)*0.25)+((FG554+FH554+FI554)*1))/EZ554,"")</f>
        <v>0</v>
      </c>
      <c r="FK554" s="39">
        <v>41.369160000000001</v>
      </c>
      <c r="FL554" s="39">
        <v>-82.126052999999999</v>
      </c>
      <c r="FM554" s="39">
        <v>41.007334576177868</v>
      </c>
      <c r="FN554" s="39">
        <v>41.730985423822133</v>
      </c>
      <c r="FO554" s="39">
        <v>-82.608186742293313</v>
      </c>
      <c r="FP554" s="39">
        <v>-81.643919257706685</v>
      </c>
      <c r="FQ554" s="39">
        <v>40.645509152355736</v>
      </c>
      <c r="FR554" s="39">
        <v>42.092810847644266</v>
      </c>
      <c r="FS554" s="39">
        <v>-83.090320484586627</v>
      </c>
      <c r="FT554" s="39">
        <v>-81.161785515413371</v>
      </c>
      <c r="FU554" s="35">
        <v>45967</v>
      </c>
      <c r="FV554" s="20" t="s">
        <v>248</v>
      </c>
      <c r="FW554" s="20" t="s">
        <v>234</v>
      </c>
      <c r="FX554" s="20">
        <v>65</v>
      </c>
      <c r="FY554" s="20">
        <v>3</v>
      </c>
      <c r="FZ554" s="20">
        <v>3</v>
      </c>
      <c r="GA554" s="20">
        <v>7</v>
      </c>
      <c r="GB554" s="20">
        <v>0</v>
      </c>
      <c r="GC554" s="20">
        <v>0</v>
      </c>
      <c r="GD554" s="20">
        <v>0</v>
      </c>
      <c r="GE554" s="20">
        <v>1</v>
      </c>
      <c r="GF554" s="20">
        <v>0</v>
      </c>
      <c r="GG554" s="20">
        <v>0</v>
      </c>
      <c r="GH554" s="20">
        <v>0</v>
      </c>
      <c r="GI554" s="20">
        <v>0</v>
      </c>
      <c r="GJ554" s="20">
        <v>0</v>
      </c>
      <c r="GK554" s="34">
        <f>IF(GA554&lt;&gt;"",((GB554*0.125)+((GC554+GD554+GE554+GF554+GG554)*0.25)+((GH554+GI554+GJ554)*1))/GA554,"")</f>
        <v>3.5714285714285712E-2</v>
      </c>
      <c r="GL554" s="40">
        <v>45853</v>
      </c>
      <c r="GM554" s="40">
        <v>45862</v>
      </c>
      <c r="GN554" s="20" t="s">
        <v>237</v>
      </c>
      <c r="GO554" s="35">
        <v>45862</v>
      </c>
      <c r="GP554" s="20" t="s">
        <v>232</v>
      </c>
      <c r="GQ554" s="35">
        <v>45867</v>
      </c>
      <c r="HH554" s="41" t="str">
        <f>IF(GX554&lt;&gt;"",((GY554*0.125)+((GZ554+HA554+HB554+HC554+HD554)*0.25)+((HE554+HF554+HG554)*1))/GX554,"")</f>
        <v/>
      </c>
    </row>
    <row r="555" spans="1:216" ht="15" customHeight="1" x14ac:dyDescent="0.35">
      <c r="A555" s="14" t="s">
        <v>3585</v>
      </c>
      <c r="B555" s="12" t="s">
        <v>3586</v>
      </c>
      <c r="C555" s="13">
        <v>43009</v>
      </c>
      <c r="D555" s="13">
        <v>45595</v>
      </c>
      <c r="E555" s="14" t="s">
        <v>214</v>
      </c>
      <c r="F555" s="15" t="s">
        <v>3587</v>
      </c>
      <c r="G555" s="15" t="s">
        <v>3588</v>
      </c>
      <c r="H555" s="14" t="s">
        <v>1528</v>
      </c>
      <c r="I555" s="16">
        <v>45710</v>
      </c>
      <c r="J555" s="17">
        <v>5547</v>
      </c>
      <c r="K555" s="18">
        <f ca="1">IF(A555&lt;&gt;"",RANDBETWEEN(1,2000)," ")</f>
        <v>1926</v>
      </c>
      <c r="L555" s="17" cm="1">
        <f t="array" ref="L555">IF(A555&lt;&gt;"",SUMPRODUCT(($E$2:$E$1303="Active") * (FK555 &gt;= $FM$2:$FM$1303) * (FK555 &lt;= $FN$2:$FN$1303) * (FL555 &gt;= $FO$2:$FO$1303) * (FL555 &lt;= $FP$2:$FP$1303)),"")</f>
        <v>1</v>
      </c>
      <c r="M555" s="17" cm="1">
        <f t="array" ref="M555">IF(A555&lt;&gt;"",SUMPRODUCT(($E$2:$E$1303="Active") * (FK555 &gt;= $FQ$2:$FQ$1303) * (FK555 &lt;= $FR$2:$FR$1303) * (FL555 &gt;= $FS$2:$FS$1303) * (FL555 &lt;= $FT$2:$FT$1303)),"")</f>
        <v>3</v>
      </c>
      <c r="N555" s="14" t="s">
        <v>287</v>
      </c>
      <c r="O555" s="14" t="s">
        <v>219</v>
      </c>
      <c r="P555" s="15" t="s">
        <v>3589</v>
      </c>
      <c r="Q555" s="14" t="s">
        <v>3590</v>
      </c>
      <c r="R555" s="15" t="s">
        <v>3591</v>
      </c>
      <c r="S555" s="14" t="s">
        <v>223</v>
      </c>
      <c r="T555" s="20" t="s">
        <v>224</v>
      </c>
      <c r="U555" s="21"/>
      <c r="V555" s="22"/>
      <c r="W555" s="22"/>
      <c r="X555" s="22"/>
      <c r="Y555" s="22"/>
      <c r="Z555" s="22"/>
      <c r="AA555" s="22" t="s">
        <v>363</v>
      </c>
      <c r="AB555" s="43">
        <v>46003.375</v>
      </c>
      <c r="AC555" s="63">
        <v>45931</v>
      </c>
      <c r="AD555" s="25">
        <v>30</v>
      </c>
      <c r="AE555" s="25">
        <v>143</v>
      </c>
      <c r="AF555" s="26">
        <v>178</v>
      </c>
      <c r="AG555" s="20">
        <v>182</v>
      </c>
      <c r="AH555" s="22">
        <v>163</v>
      </c>
      <c r="AI555" s="26">
        <v>172</v>
      </c>
      <c r="AN555" s="27">
        <f>IF(COUNT(DV555,ES555,FJ555,GK555,HH555)&gt;0,AVERAGE(DV555,ES555,FJ555,GK555,HH555),"")</f>
        <v>0.17499999999999999</v>
      </c>
      <c r="AO555" s="28">
        <f>IF((E555&lt;&gt;""),COUNTA(AP555:BW555)+COUNTIF(T555,"No"),"")</f>
        <v>0</v>
      </c>
      <c r="AP555" s="29"/>
      <c r="AQ555" s="29"/>
      <c r="AR555" s="29"/>
      <c r="AS555" s="29"/>
      <c r="AT555" s="29"/>
      <c r="AU555" s="29"/>
      <c r="AV555" s="29"/>
      <c r="AW555" s="29"/>
      <c r="AX555" s="29"/>
      <c r="AY555" s="29"/>
      <c r="AZ555" s="29"/>
      <c r="BA555" s="29"/>
      <c r="BB555" s="29"/>
      <c r="BC555" s="29"/>
      <c r="BD555" s="29"/>
      <c r="BE555" s="29"/>
      <c r="BF555" s="29"/>
      <c r="BG555" s="29"/>
      <c r="BH555" s="29"/>
      <c r="BI555" s="29"/>
      <c r="BJ555" s="29"/>
      <c r="BK555" s="29"/>
      <c r="BL555" s="29"/>
      <c r="BM555" s="29"/>
      <c r="BN555" s="29"/>
      <c r="BO555" s="29"/>
      <c r="BP555" s="29"/>
      <c r="BQ555" s="29"/>
      <c r="BR555" s="29"/>
      <c r="BS555" s="29"/>
      <c r="BT555" s="29"/>
      <c r="BU555" s="29"/>
      <c r="BV555" s="29"/>
      <c r="BW555" s="29"/>
      <c r="BX555" s="30">
        <v>44106</v>
      </c>
      <c r="BY555" s="30">
        <v>44113</v>
      </c>
      <c r="BZ555" s="14" t="s">
        <v>226</v>
      </c>
      <c r="CA555" s="30">
        <v>44116</v>
      </c>
      <c r="CB555" s="14" t="s">
        <v>227</v>
      </c>
      <c r="CC555" s="31">
        <v>44034</v>
      </c>
      <c r="CD555" s="32" t="s">
        <v>248</v>
      </c>
      <c r="CE555" s="33" t="s">
        <v>282</v>
      </c>
      <c r="CF555" s="33" t="s">
        <v>247</v>
      </c>
      <c r="CG555" s="29">
        <v>72</v>
      </c>
      <c r="CH555" s="29">
        <v>1</v>
      </c>
      <c r="CI555" s="29">
        <v>1</v>
      </c>
      <c r="CJ555" s="29">
        <v>5</v>
      </c>
      <c r="CK555" s="29">
        <v>0</v>
      </c>
      <c r="CL555" s="29">
        <v>0</v>
      </c>
      <c r="CM555" s="29">
        <v>0</v>
      </c>
      <c r="CN555" s="34">
        <f>IF(CJ555&gt;0,((CK555*0.125)+(CL555*0.25)+(CM555*1))/CJ555,"")</f>
        <v>0</v>
      </c>
      <c r="CO555" s="35">
        <v>44739</v>
      </c>
      <c r="CP555" s="35">
        <v>44763</v>
      </c>
      <c r="CQ555" s="20" t="s">
        <v>237</v>
      </c>
      <c r="CR555" s="35">
        <v>44774</v>
      </c>
      <c r="CS555" s="20" t="s">
        <v>232</v>
      </c>
      <c r="CT555" s="35">
        <v>44764</v>
      </c>
      <c r="CU555" s="35">
        <v>44475</v>
      </c>
      <c r="CV555" s="11" t="s">
        <v>228</v>
      </c>
      <c r="CW555" s="20" t="s">
        <v>233</v>
      </c>
      <c r="CX555" s="11" t="s">
        <v>234</v>
      </c>
      <c r="CY555" s="20">
        <v>83</v>
      </c>
      <c r="CZ555" s="36">
        <v>1</v>
      </c>
      <c r="DA555" s="36">
        <v>1</v>
      </c>
      <c r="DB555" s="36">
        <v>5</v>
      </c>
      <c r="DC555" s="36">
        <v>0</v>
      </c>
      <c r="DD555" s="36">
        <v>0</v>
      </c>
      <c r="DE555" s="36">
        <v>1</v>
      </c>
      <c r="DF555" s="36">
        <v>1</v>
      </c>
      <c r="DG555" s="36">
        <v>0</v>
      </c>
      <c r="DH555" s="37">
        <f>IF(DB555&gt;0,((DC555*0.125)+(DD555*0.25)+(DE555*0.25)+(DF555*1)+(DG555*1))/DB555,"")</f>
        <v>0.25</v>
      </c>
      <c r="DI555" s="35">
        <v>44743</v>
      </c>
      <c r="DJ555" s="20" t="s">
        <v>228</v>
      </c>
      <c r="DK555" s="20" t="s">
        <v>235</v>
      </c>
      <c r="DL555" s="20" t="s">
        <v>234</v>
      </c>
      <c r="DM555" s="20">
        <v>80</v>
      </c>
      <c r="DN555" s="20">
        <v>1</v>
      </c>
      <c r="DO555" s="20">
        <v>1</v>
      </c>
      <c r="DP555" s="20">
        <v>5</v>
      </c>
      <c r="DQ555" s="20">
        <v>0</v>
      </c>
      <c r="DR555" s="20">
        <v>0</v>
      </c>
      <c r="DS555" s="20">
        <v>0</v>
      </c>
      <c r="DT555" s="20">
        <v>1</v>
      </c>
      <c r="DU555" s="20">
        <v>0</v>
      </c>
      <c r="DV555" s="37" cm="1">
        <f t="array" ref="DV555">IF(AND(DI555:DP555&lt;&gt;""),((DQ555*0.125)+(DR555*0.25)+(DS555*0.25)+(DT555*1)+(DU555*1))/DP555,"")</f>
        <v>0.2</v>
      </c>
      <c r="DW555" s="35">
        <v>45174</v>
      </c>
      <c r="DX555" s="35">
        <v>45184</v>
      </c>
      <c r="DY555" s="20" t="s">
        <v>492</v>
      </c>
      <c r="DZ555" s="35">
        <v>45187</v>
      </c>
      <c r="EA555" s="35" t="s">
        <v>232</v>
      </c>
      <c r="EB555" s="38">
        <v>45191</v>
      </c>
      <c r="EC555" s="35">
        <v>45237</v>
      </c>
      <c r="ED555" s="20" t="s">
        <v>248</v>
      </c>
      <c r="EE555" s="20" t="s">
        <v>247</v>
      </c>
      <c r="EF555" s="20">
        <v>98</v>
      </c>
      <c r="EG555" s="20">
        <v>1</v>
      </c>
      <c r="EH555" s="20">
        <v>1</v>
      </c>
      <c r="EI555" s="20">
        <v>5</v>
      </c>
      <c r="EJ555" s="20">
        <v>0</v>
      </c>
      <c r="EK555" s="20">
        <v>0</v>
      </c>
      <c r="EL555" s="20">
        <v>0</v>
      </c>
      <c r="EM555" s="20">
        <v>0</v>
      </c>
      <c r="EN555" s="20">
        <v>0</v>
      </c>
      <c r="EO555" s="20">
        <v>0</v>
      </c>
      <c r="EP555" s="20">
        <v>0</v>
      </c>
      <c r="EQ555" s="20">
        <v>0</v>
      </c>
      <c r="ER555" s="20">
        <v>0</v>
      </c>
      <c r="ES555" s="34">
        <f>IF(EI555&lt;&gt;"",((EJ555*0.125)+((EK555+EL555+EM555+EN555+EO555)*0.25)+((EP555+EQ555+ER555)*1))/EI555,"")</f>
        <v>0</v>
      </c>
      <c r="ET555" s="35">
        <v>45587</v>
      </c>
      <c r="EU555" s="20" t="s">
        <v>248</v>
      </c>
      <c r="EV555" s="20" t="s">
        <v>234</v>
      </c>
      <c r="EW555" s="20">
        <v>81</v>
      </c>
      <c r="EX555" s="20">
        <v>2</v>
      </c>
      <c r="EY555" s="20">
        <v>2</v>
      </c>
      <c r="EZ555" s="20">
        <v>6</v>
      </c>
      <c r="FA555" s="20">
        <v>0</v>
      </c>
      <c r="FB555" s="20">
        <v>0</v>
      </c>
      <c r="FC555" s="20">
        <v>0</v>
      </c>
      <c r="FD555" s="20">
        <v>0</v>
      </c>
      <c r="FE555" s="20">
        <v>0</v>
      </c>
      <c r="FF555" s="20">
        <v>0</v>
      </c>
      <c r="FG555" s="20">
        <v>0</v>
      </c>
      <c r="FH555" s="20">
        <v>1</v>
      </c>
      <c r="FI555" s="20">
        <v>2</v>
      </c>
      <c r="FJ555" s="46">
        <f>IF(EZ555&lt;&gt;"",((FA555*0.125)+((FB555+FC555+FD555+FE555+FF555)*0.25)+((FG555+FH555+FI555)*1))/EZ555,"")</f>
        <v>0.5</v>
      </c>
      <c r="FK555" s="39">
        <v>39.195068999999997</v>
      </c>
      <c r="FL555" s="39">
        <v>-82.212245999999993</v>
      </c>
      <c r="FM555" s="39">
        <v>38.833243576177864</v>
      </c>
      <c r="FN555" s="39">
        <v>39.556894423822129</v>
      </c>
      <c r="FO555" s="39">
        <v>-82.67911818952129</v>
      </c>
      <c r="FP555" s="39">
        <v>-81.745373810478696</v>
      </c>
      <c r="FQ555" s="39">
        <v>38.471418152355731</v>
      </c>
      <c r="FR555" s="39">
        <v>39.918719847644262</v>
      </c>
      <c r="FS555" s="39">
        <v>-83.145990379042587</v>
      </c>
      <c r="FT555" s="39">
        <v>-81.2785016209574</v>
      </c>
      <c r="FU555" s="35">
        <v>45790</v>
      </c>
      <c r="FV555" s="20" t="s">
        <v>248</v>
      </c>
      <c r="FW555" s="20" t="s">
        <v>258</v>
      </c>
      <c r="FX555" s="20">
        <v>92</v>
      </c>
      <c r="FY555" s="20">
        <v>3</v>
      </c>
      <c r="FZ555" s="20">
        <v>3</v>
      </c>
      <c r="GA555" s="20">
        <v>8</v>
      </c>
      <c r="GB555" s="20">
        <v>0</v>
      </c>
      <c r="GC555" s="20">
        <v>0</v>
      </c>
      <c r="GD555" s="20">
        <v>0</v>
      </c>
      <c r="GE555" s="20">
        <v>0</v>
      </c>
      <c r="GF555" s="20">
        <v>0</v>
      </c>
      <c r="GG555" s="20">
        <v>0</v>
      </c>
      <c r="GH555" s="20">
        <v>0</v>
      </c>
      <c r="GI555" s="20">
        <v>0</v>
      </c>
      <c r="GJ555" s="20">
        <v>0</v>
      </c>
      <c r="GK555" s="34">
        <f>IF(GA555&lt;&gt;"",((GB555*0.125)+((GC555+GD555+GE555+GF555+GG555)*0.25)+((GH555+GI555+GJ555)*1))/GA555,"")</f>
        <v>0</v>
      </c>
      <c r="GP555" s="20" t="s">
        <v>232</v>
      </c>
      <c r="HH555" s="34" t="str">
        <f>IF(GX555&lt;&gt;"",((GY555*0.125)+((GZ555+HA555+HB555+HC555+HD555)*0.25)+((HE555+HF555+HG555)*1))/GX555,"")</f>
        <v/>
      </c>
    </row>
    <row r="556" spans="1:216" ht="15" customHeight="1" x14ac:dyDescent="0.35">
      <c r="A556" s="14" t="s">
        <v>3592</v>
      </c>
      <c r="B556" s="12" t="s">
        <v>3593</v>
      </c>
      <c r="C556" s="13">
        <v>43009</v>
      </c>
      <c r="D556" s="13"/>
      <c r="E556" s="14" t="s">
        <v>214</v>
      </c>
      <c r="F556" s="15" t="s">
        <v>3594</v>
      </c>
      <c r="G556" s="15" t="s">
        <v>3595</v>
      </c>
      <c r="H556" s="14" t="s">
        <v>1528</v>
      </c>
      <c r="I556" s="16">
        <v>45315</v>
      </c>
      <c r="J556" s="17">
        <v>4818</v>
      </c>
      <c r="K556" s="18">
        <f ca="1">IF(A556&lt;&gt;"",RANDBETWEEN(1,2000)," ")</f>
        <v>715</v>
      </c>
      <c r="L556" s="17" cm="1">
        <f t="array" ref="L556">IF(A556&lt;&gt;"",SUMPRODUCT(($E$2:$E$1303="Active") * (FK556 &gt;= $FM$2:$FM$1303) * (FK556 &lt;= $FN$2:$FN$1303) * (FL556 &gt;= $FO$2:$FO$1303) * (FL556 &lt;= $FP$2:$FP$1303)),"")</f>
        <v>3</v>
      </c>
      <c r="M556" s="17" cm="1">
        <f t="array" ref="M556">IF(A556&lt;&gt;"",SUMPRODUCT(($E$2:$E$1303="Active") * (FK556 &gt;= $FQ$2:$FQ$1303) * (FK556 &lt;= $FR$2:$FR$1303) * (FL556 &gt;= $FS$2:$FS$1303) * (FL556 &lt;= $FT$2:$FT$1303)),"")</f>
        <v>3</v>
      </c>
      <c r="N556" s="14" t="s">
        <v>218</v>
      </c>
      <c r="O556" s="14" t="s">
        <v>219</v>
      </c>
      <c r="P556" s="15" t="s">
        <v>3596</v>
      </c>
      <c r="Q556" s="14" t="s">
        <v>3597</v>
      </c>
      <c r="R556" s="15" t="s">
        <v>3598</v>
      </c>
      <c r="S556" s="14" t="s">
        <v>223</v>
      </c>
      <c r="T556" s="20" t="s">
        <v>224</v>
      </c>
      <c r="U556" s="21"/>
      <c r="V556" s="22"/>
      <c r="W556" s="22"/>
      <c r="X556" s="22"/>
      <c r="Y556" s="22"/>
      <c r="Z556" s="22"/>
      <c r="AA556" s="22" t="s">
        <v>363</v>
      </c>
      <c r="AB556" s="43">
        <v>46020.458333333336</v>
      </c>
      <c r="AC556" s="63">
        <v>45931</v>
      </c>
      <c r="AD556" s="25">
        <v>59</v>
      </c>
      <c r="AE556" s="25">
        <v>81</v>
      </c>
      <c r="AF556" s="26">
        <v>69</v>
      </c>
      <c r="AG556" s="20">
        <v>99</v>
      </c>
      <c r="AH556" s="22">
        <v>184</v>
      </c>
      <c r="AI556" s="26">
        <v>260</v>
      </c>
      <c r="AN556" s="27">
        <f>IF(COUNT(DV556,ES556,FJ556,GK556,HH556)&gt;0,AVERAGE(DV556,ES556,FJ556,GK556,HH556),"")</f>
        <v>0</v>
      </c>
      <c r="AO556" s="28">
        <f>IF((E556&lt;&gt;""),COUNTA(AP556:BW556)+COUNTIF(T556,"No"),"")</f>
        <v>0</v>
      </c>
      <c r="AP556" s="29"/>
      <c r="AQ556" s="29"/>
      <c r="AR556" s="29"/>
      <c r="AS556" s="29"/>
      <c r="AT556" s="29"/>
      <c r="AU556" s="29"/>
      <c r="AV556" s="29"/>
      <c r="AW556" s="29"/>
      <c r="AX556" s="29"/>
      <c r="AY556" s="29"/>
      <c r="AZ556" s="29"/>
      <c r="BA556" s="29"/>
      <c r="BB556" s="29"/>
      <c r="BC556" s="29"/>
      <c r="BD556" s="29"/>
      <c r="BE556" s="29"/>
      <c r="BF556" s="29"/>
      <c r="BG556" s="29"/>
      <c r="BH556" s="29"/>
      <c r="BI556" s="29"/>
      <c r="BJ556" s="29"/>
      <c r="BK556" s="29"/>
      <c r="BL556" s="29"/>
      <c r="BM556" s="29"/>
      <c r="BN556" s="29"/>
      <c r="BO556" s="29"/>
      <c r="BP556" s="29"/>
      <c r="BQ556" s="29"/>
      <c r="BR556" s="29"/>
      <c r="BS556" s="29"/>
      <c r="BT556" s="29"/>
      <c r="BU556" s="29"/>
      <c r="BV556" s="29"/>
      <c r="BW556" s="29"/>
      <c r="BX556" s="30">
        <v>44105</v>
      </c>
      <c r="BY556" s="30">
        <v>44113</v>
      </c>
      <c r="BZ556" s="14" t="s">
        <v>226</v>
      </c>
      <c r="CA556" s="30">
        <v>44116</v>
      </c>
      <c r="CB556" s="14" t="s">
        <v>227</v>
      </c>
      <c r="CC556" s="31">
        <v>44053</v>
      </c>
      <c r="CD556" s="32" t="s">
        <v>228</v>
      </c>
      <c r="CE556" s="33" t="s">
        <v>256</v>
      </c>
      <c r="CF556" s="33" t="s">
        <v>257</v>
      </c>
      <c r="CG556" s="29">
        <v>36</v>
      </c>
      <c r="CH556" s="29">
        <v>2</v>
      </c>
      <c r="CI556" s="29">
        <v>2</v>
      </c>
      <c r="CJ556" s="29">
        <v>8</v>
      </c>
      <c r="CK556" s="29">
        <v>2</v>
      </c>
      <c r="CL556" s="29">
        <v>0</v>
      </c>
      <c r="CM556" s="29">
        <v>0</v>
      </c>
      <c r="CN556" s="34">
        <f>IF(CJ556&gt;0,((CK556*0.125)+(CL556*0.25)+(CM556*1))/CJ556,"")</f>
        <v>3.125E-2</v>
      </c>
      <c r="CO556" s="35">
        <v>44739</v>
      </c>
      <c r="CP556" s="35">
        <v>44763</v>
      </c>
      <c r="CQ556" s="20" t="s">
        <v>237</v>
      </c>
      <c r="CR556" s="35">
        <v>44774</v>
      </c>
      <c r="CS556" s="20" t="s">
        <v>232</v>
      </c>
      <c r="CT556" s="35">
        <v>44764</v>
      </c>
      <c r="CU556" s="35">
        <v>44501</v>
      </c>
      <c r="CV556" s="11" t="s">
        <v>226</v>
      </c>
      <c r="CW556" s="20" t="s">
        <v>233</v>
      </c>
      <c r="CX556" s="11" t="s">
        <v>234</v>
      </c>
      <c r="CY556" s="20">
        <v>41</v>
      </c>
      <c r="CZ556" s="36">
        <v>2</v>
      </c>
      <c r="DA556" s="36">
        <v>2</v>
      </c>
      <c r="DB556" s="36">
        <v>6</v>
      </c>
      <c r="DC556" s="36">
        <v>0</v>
      </c>
      <c r="DD556" s="36">
        <v>0</v>
      </c>
      <c r="DE556" s="36">
        <v>1</v>
      </c>
      <c r="DF556" s="36">
        <v>0</v>
      </c>
      <c r="DG556" s="36">
        <v>0</v>
      </c>
      <c r="DH556" s="37">
        <f>IF(DB556&gt;0,((DC556*0.125)+(DD556*0.25)+(DE556*0.25)+(DF556*1)+(DG556*1))/DB556,"")</f>
        <v>4.1666666666666664E-2</v>
      </c>
      <c r="DI556" s="35">
        <v>44835</v>
      </c>
      <c r="DJ556" s="20" t="s">
        <v>228</v>
      </c>
      <c r="DK556" s="20" t="s">
        <v>235</v>
      </c>
      <c r="DL556" s="20" t="s">
        <v>234</v>
      </c>
      <c r="DM556" s="20">
        <v>36</v>
      </c>
      <c r="DN556" s="20">
        <v>2</v>
      </c>
      <c r="DO556" s="20">
        <v>2</v>
      </c>
      <c r="DP556" s="20">
        <v>10</v>
      </c>
      <c r="DQ556" s="20">
        <v>0</v>
      </c>
      <c r="DR556" s="20">
        <v>0</v>
      </c>
      <c r="DS556" s="20">
        <v>0</v>
      </c>
      <c r="DT556" s="20">
        <v>0</v>
      </c>
      <c r="DU556" s="20">
        <v>0</v>
      </c>
      <c r="DV556" s="37" cm="1">
        <f t="array" ref="DV556">IF(AND(DI556:DP556&lt;&gt;""),((DQ556*0.125)+(DR556*0.25)+(DS556*0.25)+(DT556*1)+(DU556*1))/DP556,"")</f>
        <v>0</v>
      </c>
      <c r="DW556" s="35">
        <v>45175</v>
      </c>
      <c r="DX556" s="35">
        <v>45184</v>
      </c>
      <c r="DY556" s="20" t="s">
        <v>492</v>
      </c>
      <c r="DZ556" s="35">
        <v>45187</v>
      </c>
      <c r="EA556" s="35" t="s">
        <v>232</v>
      </c>
      <c r="EB556" s="38">
        <v>45191</v>
      </c>
      <c r="EC556" s="35">
        <v>45290</v>
      </c>
      <c r="ED556" s="20" t="s">
        <v>228</v>
      </c>
      <c r="EE556" s="20" t="s">
        <v>247</v>
      </c>
      <c r="EF556" s="20">
        <v>33</v>
      </c>
      <c r="EG556" s="20">
        <v>2</v>
      </c>
      <c r="EH556" s="20">
        <v>2</v>
      </c>
      <c r="EI556" s="20">
        <v>10</v>
      </c>
      <c r="EJ556" s="20">
        <v>0</v>
      </c>
      <c r="EK556" s="20">
        <v>0</v>
      </c>
      <c r="EL556" s="20">
        <v>0</v>
      </c>
      <c r="EM556" s="20">
        <v>0</v>
      </c>
      <c r="EN556" s="20">
        <v>0</v>
      </c>
      <c r="EO556" s="20">
        <v>0</v>
      </c>
      <c r="EP556" s="20">
        <v>0</v>
      </c>
      <c r="EQ556" s="20">
        <v>0</v>
      </c>
      <c r="ER556" s="20">
        <v>0</v>
      </c>
      <c r="ES556" s="34">
        <f>IF(EI556&lt;&gt;"",((EJ556*0.125)+((EK556+EL556+EM556+EN556+EO556)*0.25)+((EP556+EQ556+ER556)*1))/EI556,"")</f>
        <v>0</v>
      </c>
      <c r="ET556" s="35">
        <v>45595</v>
      </c>
      <c r="EU556" s="20" t="s">
        <v>248</v>
      </c>
      <c r="EV556" s="20" t="s">
        <v>234</v>
      </c>
      <c r="EW556" s="20">
        <v>98</v>
      </c>
      <c r="EX556" s="20">
        <v>2</v>
      </c>
      <c r="EY556" s="20">
        <v>2</v>
      </c>
      <c r="EZ556" s="20">
        <v>8</v>
      </c>
      <c r="FA556" s="20">
        <v>0</v>
      </c>
      <c r="FB556" s="20">
        <v>0</v>
      </c>
      <c r="FC556" s="20">
        <v>0</v>
      </c>
      <c r="FD556" s="20">
        <v>0</v>
      </c>
      <c r="FE556" s="20">
        <v>0</v>
      </c>
      <c r="FF556" s="20">
        <v>0</v>
      </c>
      <c r="FG556" s="20">
        <v>0</v>
      </c>
      <c r="FH556" s="20">
        <v>0</v>
      </c>
      <c r="FI556" s="20">
        <v>0</v>
      </c>
      <c r="FJ556" s="34">
        <v>0</v>
      </c>
      <c r="FK556" s="39">
        <v>39.854542000000002</v>
      </c>
      <c r="FL556" s="39">
        <v>-84.335566</v>
      </c>
      <c r="FM556" s="39">
        <v>39.49271657617787</v>
      </c>
      <c r="FN556" s="39">
        <v>40.216367423822135</v>
      </c>
      <c r="FO556" s="39">
        <v>-84.806893026052052</v>
      </c>
      <c r="FP556" s="39">
        <v>-83.864238973947948</v>
      </c>
      <c r="FQ556" s="39">
        <v>39.130891152355737</v>
      </c>
      <c r="FR556" s="39">
        <v>40.578192847644267</v>
      </c>
      <c r="FS556" s="39">
        <v>-85.278220052104103</v>
      </c>
      <c r="FT556" s="39">
        <v>-83.392911947895897</v>
      </c>
      <c r="FU556" s="35">
        <v>45742</v>
      </c>
      <c r="FV556" s="20" t="s">
        <v>248</v>
      </c>
      <c r="FW556" s="20" t="s">
        <v>247</v>
      </c>
      <c r="FX556" s="20">
        <v>86</v>
      </c>
      <c r="FY556" s="20">
        <v>4</v>
      </c>
      <c r="FZ556" s="20">
        <v>4</v>
      </c>
      <c r="GA556" s="20">
        <v>5</v>
      </c>
      <c r="GB556" s="20">
        <v>0</v>
      </c>
      <c r="GC556" s="20">
        <v>0</v>
      </c>
      <c r="GD556" s="20">
        <v>0</v>
      </c>
      <c r="GE556" s="20">
        <v>0</v>
      </c>
      <c r="GF556" s="20">
        <v>0</v>
      </c>
      <c r="GG556" s="20">
        <v>0</v>
      </c>
      <c r="GH556" s="20">
        <v>0</v>
      </c>
      <c r="GI556" s="20">
        <v>0</v>
      </c>
      <c r="GJ556" s="20">
        <v>0</v>
      </c>
      <c r="GK556" s="34">
        <f>IF(GA556&lt;&gt;"",((GB556*0.125)+((GC556+GD556+GE556+GF556+GG556)*0.25)+((GH556+GI556+GJ556)*1))/GA556,"")</f>
        <v>0</v>
      </c>
      <c r="GP556" s="20" t="s">
        <v>232</v>
      </c>
      <c r="HH556" s="41" t="str">
        <f>IF(GX556&lt;&gt;"",((GY556*0.125)+((GZ556+HA556+HB556+HC556+HD556)*0.25)+((HE556+HF556+HG556)*1))/GX556,"")</f>
        <v/>
      </c>
    </row>
    <row r="557" spans="1:216" ht="15" customHeight="1" x14ac:dyDescent="0.35">
      <c r="A557" s="14" t="s">
        <v>1882</v>
      </c>
      <c r="B557" s="12" t="s">
        <v>1883</v>
      </c>
      <c r="C557" s="43">
        <v>44749</v>
      </c>
      <c r="D557" s="13"/>
      <c r="E557" s="11" t="s">
        <v>214</v>
      </c>
      <c r="F557" s="19" t="s">
        <v>3599</v>
      </c>
      <c r="G557" s="19" t="s">
        <v>1885</v>
      </c>
      <c r="H557" s="11" t="s">
        <v>1528</v>
      </c>
      <c r="I557" s="42">
        <v>45226</v>
      </c>
      <c r="J557" s="17">
        <v>5687</v>
      </c>
      <c r="K557" s="18">
        <f ca="1">IF(A557&lt;&gt;"",RANDBETWEEN(1,2000)," ")</f>
        <v>95</v>
      </c>
      <c r="L557" s="17" cm="1">
        <f t="array" ref="L557">IF(A557&lt;&gt;"",SUMPRODUCT(($E$2:$E$1303="Active") * (FK557 &gt;= $FM$2:$FM$1303) * (FK557 &lt;= $FN$2:$FN$1303) * (FL557 &gt;= $FO$2:$FO$1303) * (FL557 &lt;= $FP$2:$FP$1303)),"")</f>
        <v>3</v>
      </c>
      <c r="M557" s="17" cm="1">
        <f t="array" ref="M557">IF(A557&lt;&gt;"",SUMPRODUCT(($E$2:$E$1303="Active") * (FK557 &gt;= $FQ$2:$FQ$1303) * (FK557 &lt;= $FR$2:$FR$1303) * (FL557 &gt;= $FS$2:$FS$1303) * (FL557 &lt;= $FT$2:$FT$1303)),"")</f>
        <v>5</v>
      </c>
      <c r="N557" s="11" t="s">
        <v>287</v>
      </c>
      <c r="O557" s="11" t="s">
        <v>242</v>
      </c>
      <c r="P557" s="19" t="s">
        <v>1886</v>
      </c>
      <c r="Q557" s="11" t="s">
        <v>1887</v>
      </c>
      <c r="R557" s="19" t="s">
        <v>1888</v>
      </c>
      <c r="S557" s="11" t="s">
        <v>224</v>
      </c>
      <c r="T557" s="20" t="s">
        <v>224</v>
      </c>
      <c r="U557" s="21"/>
      <c r="V557" s="22"/>
      <c r="W557" s="22"/>
      <c r="X557" s="22"/>
      <c r="Y557" s="22"/>
      <c r="Z557" s="22"/>
      <c r="AA557" s="22" t="s">
        <v>363</v>
      </c>
      <c r="AB557" s="43">
        <v>46021.541666666664</v>
      </c>
      <c r="AC557" s="63">
        <v>45931</v>
      </c>
      <c r="AF557" s="26">
        <v>331</v>
      </c>
      <c r="AG557" s="20">
        <v>528</v>
      </c>
      <c r="AH557" s="22">
        <v>699</v>
      </c>
      <c r="AI557" s="26">
        <v>647</v>
      </c>
      <c r="AN557" s="27">
        <f>IF(COUNT(DV557,ES557,FJ557,GK557,HH557)&gt;0,AVERAGE(DV557,ES557,FJ557,GK557,HH557),"")</f>
        <v>3.3333333333333335E-3</v>
      </c>
      <c r="AO557" s="28">
        <f>IF((E557&lt;&gt;""),COUNTA(AP557:BW557)+COUNTIF(T557,"No"),"")</f>
        <v>0</v>
      </c>
      <c r="CN557" s="34" t="str">
        <f>IF(CJ557&gt;0,((CK557*0.125)+(CL557*0.25)+(CM557*1))/CJ557,"")</f>
        <v/>
      </c>
      <c r="CO557" s="35">
        <v>44739</v>
      </c>
      <c r="CP557" s="35">
        <v>44739</v>
      </c>
      <c r="CQ557" s="20" t="s">
        <v>266</v>
      </c>
      <c r="CR557" s="47">
        <v>44739</v>
      </c>
      <c r="CS557" s="20" t="s">
        <v>232</v>
      </c>
      <c r="CT557" s="35">
        <v>44743</v>
      </c>
      <c r="DH557" s="37" t="str">
        <f>IF(DB557&gt;0,((DC557*0.125)+(DD557*0.25)+(DE557*0.25)+(DF557*1)+(DG557*1))/DB557,"")</f>
        <v/>
      </c>
      <c r="DJ557" s="20" t="s">
        <v>228</v>
      </c>
      <c r="DK557" s="20" t="s">
        <v>235</v>
      </c>
      <c r="DL557" s="20" t="s">
        <v>234</v>
      </c>
      <c r="DM557" s="20">
        <v>0</v>
      </c>
      <c r="DN557" s="20">
        <v>0</v>
      </c>
      <c r="DO557" s="20">
        <v>0</v>
      </c>
      <c r="DP557" s="20">
        <v>0</v>
      </c>
      <c r="DQ557" s="20">
        <v>0</v>
      </c>
      <c r="DR557" s="20">
        <v>0</v>
      </c>
      <c r="DS557" s="20">
        <v>0</v>
      </c>
      <c r="DT557" s="20">
        <v>0</v>
      </c>
      <c r="DU557" s="20">
        <v>0</v>
      </c>
      <c r="DW557" s="35">
        <v>45176</v>
      </c>
      <c r="DX557" s="35">
        <v>45184</v>
      </c>
      <c r="DY557" s="20" t="s">
        <v>492</v>
      </c>
      <c r="DZ557" s="35">
        <v>45187</v>
      </c>
      <c r="EA557" s="35" t="s">
        <v>232</v>
      </c>
      <c r="EB557" s="38">
        <v>45191</v>
      </c>
      <c r="EC557" s="35">
        <v>45271</v>
      </c>
      <c r="ED557" s="20" t="s">
        <v>228</v>
      </c>
      <c r="EE557" s="20" t="s">
        <v>247</v>
      </c>
      <c r="EF557" s="20">
        <v>201</v>
      </c>
      <c r="EG557" s="20">
        <v>2</v>
      </c>
      <c r="EH557" s="20">
        <v>2</v>
      </c>
      <c r="EI557" s="20">
        <v>10</v>
      </c>
      <c r="EJ557" s="20">
        <v>0</v>
      </c>
      <c r="EK557" s="20">
        <v>0</v>
      </c>
      <c r="EL557" s="20">
        <v>0</v>
      </c>
      <c r="EM557" s="20">
        <v>0</v>
      </c>
      <c r="EN557" s="20">
        <v>0</v>
      </c>
      <c r="EO557" s="20">
        <v>0</v>
      </c>
      <c r="EP557" s="20">
        <v>0</v>
      </c>
      <c r="EQ557" s="20">
        <v>0</v>
      </c>
      <c r="ER557" s="20">
        <v>0</v>
      </c>
      <c r="ES557" s="34">
        <f>IF(EI557&lt;&gt;"",((EJ557*0.125)+((EK557+EL557+EM557+EN557+EO557)*0.25)+((EP557+EQ557+ER557)*1))/EI557,"")</f>
        <v>0</v>
      </c>
      <c r="ET557" s="35">
        <v>45610</v>
      </c>
      <c r="EU557" s="20" t="s">
        <v>248</v>
      </c>
      <c r="EV557" s="20" t="s">
        <v>234</v>
      </c>
      <c r="EW557" s="20">
        <v>308</v>
      </c>
      <c r="EX557" s="20">
        <v>2</v>
      </c>
      <c r="EY557" s="20">
        <v>2</v>
      </c>
      <c r="EZ557" s="20">
        <v>25</v>
      </c>
      <c r="FA557" s="20">
        <v>0</v>
      </c>
      <c r="FB557" s="20">
        <v>0</v>
      </c>
      <c r="FC557" s="20">
        <v>0</v>
      </c>
      <c r="FD557" s="20">
        <v>0</v>
      </c>
      <c r="FE557" s="20">
        <v>0</v>
      </c>
      <c r="FF557" s="20">
        <v>0</v>
      </c>
      <c r="FG557" s="20">
        <v>0</v>
      </c>
      <c r="FH557" s="20">
        <v>0</v>
      </c>
      <c r="FI557" s="20">
        <v>0</v>
      </c>
      <c r="FJ557" s="34">
        <f>IF(EZ557&lt;&gt;"",((FA557*0.125)+((FB557+FC557+FD557+FE557+FF557)*0.25)+((FG557+FH557+FI557)*1))/EZ557,"")</f>
        <v>0</v>
      </c>
      <c r="FK557" s="39">
        <v>39.106323000000003</v>
      </c>
      <c r="FL557" s="39">
        <v>-84.418373000000003</v>
      </c>
      <c r="FM557" s="39">
        <v>38.744497576177871</v>
      </c>
      <c r="FN557" s="39">
        <v>39.468148423822136</v>
      </c>
      <c r="FO557" s="39">
        <v>-84.884656814854196</v>
      </c>
      <c r="FP557" s="39">
        <v>-83.952089185145809</v>
      </c>
      <c r="FQ557" s="39">
        <v>38.382672152355738</v>
      </c>
      <c r="FR557" s="39">
        <v>39.829973847644268</v>
      </c>
      <c r="FS557" s="39">
        <v>-85.350940629708376</v>
      </c>
      <c r="FT557" s="39">
        <v>-83.485805370291629</v>
      </c>
      <c r="FU557" s="35">
        <v>45709</v>
      </c>
      <c r="FV557" s="20" t="s">
        <v>248</v>
      </c>
      <c r="FW557" s="20" t="s">
        <v>247</v>
      </c>
      <c r="FX557" s="20">
        <v>391</v>
      </c>
      <c r="FY557" s="20">
        <v>2</v>
      </c>
      <c r="FZ557" s="20">
        <v>2</v>
      </c>
      <c r="GA557" s="20">
        <v>25</v>
      </c>
      <c r="GB557" s="20">
        <v>0</v>
      </c>
      <c r="GC557" s="20">
        <v>0</v>
      </c>
      <c r="GD557" s="20">
        <v>1</v>
      </c>
      <c r="GE557" s="20">
        <v>0</v>
      </c>
      <c r="GF557" s="20">
        <v>0</v>
      </c>
      <c r="GG557" s="20">
        <v>0</v>
      </c>
      <c r="GH557" s="20">
        <v>0</v>
      </c>
      <c r="GI557" s="20">
        <v>0</v>
      </c>
      <c r="GJ557" s="20">
        <v>0</v>
      </c>
      <c r="GK557" s="34">
        <f>IF(GA557&lt;&gt;"",((GB557*0.125)+((GC557+GD557+GE557+GF557+GG557)*0.25)+((GH557+GI557+GJ557)*1))/GA557,"")</f>
        <v>0.01</v>
      </c>
      <c r="GP557" s="20" t="s">
        <v>232</v>
      </c>
      <c r="HH557" s="34" t="str">
        <f>IF(GX557&lt;&gt;"",((GY557*0.125)+((GZ557+HA557+HB557+HC557+HD557)*0.25)+((HE557+HF557+HG557)*1))/GX557,"")</f>
        <v/>
      </c>
    </row>
    <row r="558" spans="1:216" ht="15" customHeight="1" x14ac:dyDescent="0.35">
      <c r="A558" s="14" t="s">
        <v>3600</v>
      </c>
      <c r="B558" s="12" t="s">
        <v>3601</v>
      </c>
      <c r="C558" s="13">
        <v>43009</v>
      </c>
      <c r="D558" s="13"/>
      <c r="E558" s="14" t="s">
        <v>214</v>
      </c>
      <c r="F558" s="15" t="s">
        <v>3602</v>
      </c>
      <c r="G558" s="15" t="s">
        <v>3603</v>
      </c>
      <c r="H558" s="14" t="s">
        <v>1528</v>
      </c>
      <c r="I558" s="16">
        <v>43112</v>
      </c>
      <c r="J558" s="17">
        <v>5052</v>
      </c>
      <c r="K558" s="18">
        <f ca="1">IF(A558&lt;&gt;"",RANDBETWEEN(1,2000)," ")</f>
        <v>1741</v>
      </c>
      <c r="L558" s="17" cm="1">
        <f t="array" ref="L558">IF(A558&lt;&gt;"",SUMPRODUCT(($E$2:$E$1303="Active") * (FK558 &gt;= $FM$2:$FM$1303) * (FK558 &lt;= $FN$2:$FN$1303) * (FL558 &gt;= $FO$2:$FO$1303) * (FL558 &lt;= $FP$2:$FP$1303)),"")</f>
        <v>3</v>
      </c>
      <c r="M558" s="17" cm="1">
        <f t="array" ref="M558">IF(A558&lt;&gt;"",SUMPRODUCT(($E$2:$E$1303="Active") * (FK558 &gt;= $FQ$2:$FQ$1303) * (FK558 &lt;= $FR$2:$FR$1303) * (FL558 &gt;= $FS$2:$FS$1303) * (FL558 &lt;= $FT$2:$FT$1303)),"")</f>
        <v>5</v>
      </c>
      <c r="N558" s="14" t="s">
        <v>287</v>
      </c>
      <c r="O558" s="14" t="s">
        <v>219</v>
      </c>
      <c r="P558" s="15" t="s">
        <v>3604</v>
      </c>
      <c r="Q558" s="14" t="s">
        <v>3605</v>
      </c>
      <c r="R558" s="15" t="s">
        <v>3606</v>
      </c>
      <c r="S558" s="14" t="s">
        <v>224</v>
      </c>
      <c r="T558" s="20" t="s">
        <v>224</v>
      </c>
      <c r="U558" s="21"/>
      <c r="V558" s="22"/>
      <c r="W558" s="22"/>
      <c r="X558" s="22"/>
      <c r="Y558" s="22"/>
      <c r="Z558" s="22"/>
      <c r="AA558" s="22" t="s">
        <v>363</v>
      </c>
      <c r="AB558" s="43">
        <v>46022.625</v>
      </c>
      <c r="AC558" s="63">
        <v>45931</v>
      </c>
      <c r="AD558" s="25">
        <v>250</v>
      </c>
      <c r="AE558" s="25">
        <v>286</v>
      </c>
      <c r="AF558" s="26">
        <v>240</v>
      </c>
      <c r="AG558" s="20">
        <v>271</v>
      </c>
      <c r="AH558" s="22">
        <v>360</v>
      </c>
      <c r="AI558" s="26">
        <v>473</v>
      </c>
      <c r="AN558" s="27">
        <f>IF(COUNT(DV558,ES558,FJ558,GK558,HH558)&gt;0,AVERAGE(DV558,ES558,FJ558,GK558,HH558),"")</f>
        <v>0.12456140350877193</v>
      </c>
      <c r="AO558" s="28">
        <f>IF((E558&lt;&gt;""),COUNTA(AP558:BW558)+COUNTIF(T558,"No"),"")</f>
        <v>0</v>
      </c>
      <c r="AP558" s="29"/>
      <c r="AQ558" s="29"/>
      <c r="AR558" s="29"/>
      <c r="AS558" s="29"/>
      <c r="AT558" s="29"/>
      <c r="AU558" s="29"/>
      <c r="AV558" s="29"/>
      <c r="AW558" s="29"/>
      <c r="AX558" s="29"/>
      <c r="AY558" s="29"/>
      <c r="AZ558" s="29"/>
      <c r="BA558" s="29"/>
      <c r="BB558" s="29"/>
      <c r="BC558" s="29"/>
      <c r="BD558" s="29"/>
      <c r="BE558" s="29"/>
      <c r="BF558" s="29"/>
      <c r="BG558" s="29"/>
      <c r="BH558" s="29"/>
      <c r="BI558" s="29"/>
      <c r="BJ558" s="29"/>
      <c r="BK558" s="29"/>
      <c r="BL558" s="29"/>
      <c r="BM558" s="29"/>
      <c r="BN558" s="29"/>
      <c r="BO558" s="29"/>
      <c r="BP558" s="29"/>
      <c r="BQ558" s="29"/>
      <c r="BR558" s="29"/>
      <c r="BS558" s="29"/>
      <c r="BT558" s="29"/>
      <c r="BU558" s="29"/>
      <c r="BV558" s="29"/>
      <c r="BW558" s="29"/>
      <c r="BX558" s="30">
        <v>44106</v>
      </c>
      <c r="BY558" s="30">
        <v>44113</v>
      </c>
      <c r="BZ558" s="14" t="s">
        <v>226</v>
      </c>
      <c r="CA558" s="30">
        <v>44116</v>
      </c>
      <c r="CB558" s="14" t="s">
        <v>227</v>
      </c>
      <c r="CC558" s="31">
        <v>44034</v>
      </c>
      <c r="CD558" s="32" t="s">
        <v>248</v>
      </c>
      <c r="CE558" s="33" t="s">
        <v>282</v>
      </c>
      <c r="CF558" s="33" t="s">
        <v>247</v>
      </c>
      <c r="CG558" s="29">
        <v>73</v>
      </c>
      <c r="CH558" s="29">
        <v>4</v>
      </c>
      <c r="CI558" s="29">
        <v>4</v>
      </c>
      <c r="CJ558" s="29">
        <v>16</v>
      </c>
      <c r="CK558" s="29">
        <v>1</v>
      </c>
      <c r="CL558" s="29">
        <v>0</v>
      </c>
      <c r="CM558" s="29">
        <v>0</v>
      </c>
      <c r="CN558" s="34">
        <f>IF(CJ558&gt;0,((CK558*0.125)+(CL558*0.25)+(CM558*1))/CJ558,"")</f>
        <v>7.8125E-3</v>
      </c>
      <c r="CO558" s="35">
        <v>44496</v>
      </c>
      <c r="CP558" s="35">
        <v>44511</v>
      </c>
      <c r="CQ558" s="20" t="s">
        <v>507</v>
      </c>
      <c r="CR558" s="35">
        <v>44511</v>
      </c>
      <c r="CS558" s="20" t="s">
        <v>232</v>
      </c>
      <c r="CT558" s="35">
        <v>44512</v>
      </c>
      <c r="CU558" s="35">
        <v>44539</v>
      </c>
      <c r="CV558" s="11" t="s">
        <v>228</v>
      </c>
      <c r="CW558" s="20" t="s">
        <v>233</v>
      </c>
      <c r="CX558" s="11" t="s">
        <v>234</v>
      </c>
      <c r="CY558" s="20">
        <v>146</v>
      </c>
      <c r="CZ558" s="36">
        <v>4</v>
      </c>
      <c r="DA558" s="36">
        <v>4</v>
      </c>
      <c r="DB558" s="36">
        <v>20</v>
      </c>
      <c r="DC558" s="36">
        <v>0</v>
      </c>
      <c r="DD558" s="36">
        <v>0</v>
      </c>
      <c r="DE558" s="36">
        <v>0</v>
      </c>
      <c r="DF558" s="36">
        <v>0</v>
      </c>
      <c r="DG558" s="36">
        <v>1</v>
      </c>
      <c r="DH558" s="37">
        <f>IF(DB558&gt;0,((DC558*0.125)+(DD558*0.25)+(DE558*0.25)+(DF558*1)+(DG558*1))/DB558,"")</f>
        <v>0.05</v>
      </c>
      <c r="DI558" s="35">
        <v>44866</v>
      </c>
      <c r="DJ558" s="20" t="s">
        <v>228</v>
      </c>
      <c r="DK558" s="20" t="s">
        <v>235</v>
      </c>
      <c r="DL558" s="20" t="s">
        <v>234</v>
      </c>
      <c r="DM558" s="20">
        <v>136</v>
      </c>
      <c r="DN558" s="20">
        <v>4</v>
      </c>
      <c r="DO558" s="20">
        <v>4</v>
      </c>
      <c r="DP558" s="20">
        <v>19</v>
      </c>
      <c r="DQ558" s="20">
        <v>0</v>
      </c>
      <c r="DR558" s="20">
        <v>0</v>
      </c>
      <c r="DS558" s="20">
        <v>2</v>
      </c>
      <c r="DT558" s="20">
        <v>0</v>
      </c>
      <c r="DU558" s="20">
        <v>2</v>
      </c>
      <c r="DV558" s="37" cm="1">
        <f t="array" ref="DV558">IF(AND(DI558:DP558&lt;&gt;""),((DQ558*0.125)+(DR558*0.25)+(DS558*0.25)+(DT558*1)+(DU558*1))/DP558,"")</f>
        <v>0.13157894736842105</v>
      </c>
      <c r="DW558" s="35">
        <v>45175</v>
      </c>
      <c r="DX558" s="35">
        <v>45184</v>
      </c>
      <c r="DY558" s="20" t="s">
        <v>492</v>
      </c>
      <c r="DZ558" s="35">
        <v>45187</v>
      </c>
      <c r="EA558" s="35" t="s">
        <v>232</v>
      </c>
      <c r="EB558" s="38">
        <v>45191</v>
      </c>
      <c r="EC558" s="35">
        <v>45250</v>
      </c>
      <c r="ED558" s="56" t="s">
        <v>248</v>
      </c>
      <c r="EE558" s="20" t="s">
        <v>247</v>
      </c>
      <c r="EF558" s="20">
        <v>104</v>
      </c>
      <c r="EG558" s="20">
        <v>3</v>
      </c>
      <c r="EH558" s="20">
        <v>3</v>
      </c>
      <c r="EI558" s="20">
        <v>15</v>
      </c>
      <c r="EJ558" s="20">
        <v>0</v>
      </c>
      <c r="EK558" s="20">
        <v>0</v>
      </c>
      <c r="EL558" s="20">
        <v>0</v>
      </c>
      <c r="EM558" s="20">
        <v>0</v>
      </c>
      <c r="EN558" s="20">
        <v>0</v>
      </c>
      <c r="EO558" s="20">
        <v>0</v>
      </c>
      <c r="EP558" s="20">
        <v>1</v>
      </c>
      <c r="EQ558" s="20">
        <v>1</v>
      </c>
      <c r="ER558" s="20">
        <v>2</v>
      </c>
      <c r="ES558" s="46">
        <f>IF(EI558&lt;&gt;"",((EJ558*0.125)+((EK558+EL558+EM558+EN558+EO558)*0.25)+((EP558+EQ558+ER558)*1))/EI558,"")</f>
        <v>0.26666666666666666</v>
      </c>
      <c r="ET558" s="35">
        <v>45366</v>
      </c>
      <c r="EU558" s="20" t="s">
        <v>248</v>
      </c>
      <c r="EV558" s="20" t="s">
        <v>247</v>
      </c>
      <c r="EW558" s="20">
        <v>125</v>
      </c>
      <c r="EX558" s="20">
        <v>3</v>
      </c>
      <c r="EY558" s="20">
        <v>3</v>
      </c>
      <c r="EZ558" s="28">
        <v>10</v>
      </c>
      <c r="FA558" s="20">
        <v>0</v>
      </c>
      <c r="FB558" s="20">
        <v>0</v>
      </c>
      <c r="FC558" s="20">
        <v>0</v>
      </c>
      <c r="FD558" s="20">
        <v>0</v>
      </c>
      <c r="FE558" s="20">
        <v>0</v>
      </c>
      <c r="FF558" s="20">
        <v>0</v>
      </c>
      <c r="FG558" s="20">
        <v>0</v>
      </c>
      <c r="FH558" s="20">
        <v>0</v>
      </c>
      <c r="FI558" s="20">
        <v>1</v>
      </c>
      <c r="FJ558" s="34">
        <f>IF(EZ558&lt;&gt;"",((FA558*0.125)+((FB558+FC558+FD558+FE558+FF558)*0.25)+((FG558+FH558+FI558)*1))/EZ558,"")</f>
        <v>0.1</v>
      </c>
      <c r="FK558" s="39">
        <v>39.808767000000003</v>
      </c>
      <c r="FL558" s="39">
        <v>-82.702584000000002</v>
      </c>
      <c r="FM558" s="39">
        <v>39.446941576177871</v>
      </c>
      <c r="FN558" s="39">
        <v>40.170592423822136</v>
      </c>
      <c r="FO558" s="39">
        <v>-83.173597044497683</v>
      </c>
      <c r="FP558" s="39">
        <v>-82.23157095550232</v>
      </c>
      <c r="FQ558" s="39">
        <v>39.085116152355738</v>
      </c>
      <c r="FR558" s="39">
        <v>40.532417847644268</v>
      </c>
      <c r="FS558" s="39">
        <v>-83.644610088995364</v>
      </c>
      <c r="FT558" s="39">
        <v>-81.760557911004639</v>
      </c>
      <c r="FU558" s="35">
        <v>45943</v>
      </c>
      <c r="FV558" s="20" t="s">
        <v>248</v>
      </c>
      <c r="FW558" s="20" t="s">
        <v>295</v>
      </c>
      <c r="FX558" s="20">
        <v>244</v>
      </c>
      <c r="FY558" s="20">
        <v>2</v>
      </c>
      <c r="FZ558" s="20">
        <v>2</v>
      </c>
      <c r="GA558" s="20">
        <v>19</v>
      </c>
      <c r="GB558" s="20">
        <v>0</v>
      </c>
      <c r="GC558" s="20">
        <v>0</v>
      </c>
      <c r="GD558" s="20">
        <v>0</v>
      </c>
      <c r="GE558" s="20">
        <v>0</v>
      </c>
      <c r="GF558" s="20">
        <v>0</v>
      </c>
      <c r="GG558" s="20">
        <v>0</v>
      </c>
      <c r="GH558" s="20">
        <v>0</v>
      </c>
      <c r="GI558" s="20">
        <v>0</v>
      </c>
      <c r="GJ558" s="20">
        <v>0</v>
      </c>
      <c r="GK558" s="34">
        <v>0</v>
      </c>
      <c r="GP558" s="20" t="s">
        <v>232</v>
      </c>
      <c r="HH558" s="34" t="str">
        <f>IF(GX558&lt;&gt;"",((GY558*0.125)+((GZ558+HA558+HB558+HC558+HD558)*0.25)+((HE558+HF558+HG558)*1))/GX558,"")</f>
        <v/>
      </c>
    </row>
    <row r="559" spans="1:216" ht="15" customHeight="1" x14ac:dyDescent="0.35">
      <c r="A559" s="14" t="s">
        <v>3607</v>
      </c>
      <c r="B559" s="12" t="s">
        <v>3608</v>
      </c>
      <c r="C559" s="13">
        <v>43009</v>
      </c>
      <c r="D559" s="13"/>
      <c r="E559" s="14" t="s">
        <v>214</v>
      </c>
      <c r="F559" s="15" t="s">
        <v>3609</v>
      </c>
      <c r="G559" s="15" t="s">
        <v>3610</v>
      </c>
      <c r="H559" s="14" t="s">
        <v>1528</v>
      </c>
      <c r="I559" s="16">
        <v>45439</v>
      </c>
      <c r="J559" s="17">
        <v>11726</v>
      </c>
      <c r="K559" s="18">
        <f ca="1">IF(A559&lt;&gt;"",RANDBETWEEN(1,2000)," ")</f>
        <v>1431</v>
      </c>
      <c r="L559" s="17" cm="1">
        <f t="array" ref="L559">IF(A559&lt;&gt;"",SUMPRODUCT(($E$2:$E$1303="Active") * (FK559 &gt;= $FM$2:$FM$1303) * (FK559 &lt;= $FN$2:$FN$1303) * (FL559 &gt;= $FO$2:$FO$1303) * (FL559 &lt;= $FP$2:$FP$1303)),"")</f>
        <v>3</v>
      </c>
      <c r="M559" s="17" cm="1">
        <f t="array" ref="M559">IF(A559&lt;&gt;"",SUMPRODUCT(($E$2:$E$1303="Active") * (FK559 &gt;= $FQ$2:$FQ$1303) * (FK559 &lt;= $FR$2:$FR$1303) * (FL559 &gt;= $FS$2:$FS$1303) * (FL559 &lt;= $FT$2:$FT$1303)),"")</f>
        <v>6</v>
      </c>
      <c r="N559" s="14" t="s">
        <v>287</v>
      </c>
      <c r="O559" s="14" t="s">
        <v>219</v>
      </c>
      <c r="P559" s="15" t="s">
        <v>3611</v>
      </c>
      <c r="Q559" s="14" t="s">
        <v>3612</v>
      </c>
      <c r="R559" s="15" t="s">
        <v>3613</v>
      </c>
      <c r="S559" s="14" t="s">
        <v>224</v>
      </c>
      <c r="T559" s="20" t="s">
        <v>224</v>
      </c>
      <c r="U559" s="21" t="s">
        <v>223</v>
      </c>
      <c r="V559" s="22" t="s">
        <v>223</v>
      </c>
      <c r="W559" s="22"/>
      <c r="X559" s="22"/>
      <c r="Y559" s="22"/>
      <c r="Z559" s="22"/>
      <c r="AA559" s="22" t="s">
        <v>363</v>
      </c>
      <c r="AB559" s="43">
        <v>46020.375</v>
      </c>
      <c r="AC559" s="63">
        <v>45931</v>
      </c>
      <c r="AD559" s="25">
        <v>313</v>
      </c>
      <c r="AE559" s="25">
        <v>333</v>
      </c>
      <c r="AF559" s="26">
        <v>369</v>
      </c>
      <c r="AG559" s="20">
        <v>500</v>
      </c>
      <c r="AH559" s="22">
        <v>567</v>
      </c>
      <c r="AI559" s="26">
        <v>623</v>
      </c>
      <c r="AN559" s="27">
        <f>IF(COUNT(DV559,ES559,FJ559,GK559,HH559)&gt;0,AVERAGE(DV559,ES559,FJ559,GK559,HH559),"")</f>
        <v>9.7907268170426054E-2</v>
      </c>
      <c r="AO559" s="28">
        <f>IF((E559&lt;&gt;""),COUNTA(AP559:BW559)+COUNTIF(T559,"No"),"")</f>
        <v>0</v>
      </c>
      <c r="AP559" s="29"/>
      <c r="AQ559" s="29"/>
      <c r="AR559" s="29"/>
      <c r="AS559" s="29"/>
      <c r="AT559" s="29"/>
      <c r="AU559" s="29"/>
      <c r="AV559" s="29"/>
      <c r="AW559" s="29"/>
      <c r="AX559" s="29"/>
      <c r="AY559" s="29"/>
      <c r="AZ559" s="29"/>
      <c r="BA559" s="29"/>
      <c r="BB559" s="29"/>
      <c r="BC559" s="29"/>
      <c r="BD559" s="29"/>
      <c r="BE559" s="29"/>
      <c r="BF559" s="29"/>
      <c r="BG559" s="29"/>
      <c r="BH559" s="29"/>
      <c r="BI559" s="29"/>
      <c r="BJ559" s="29"/>
      <c r="BK559" s="29"/>
      <c r="BL559" s="29"/>
      <c r="BM559" s="29"/>
      <c r="BN559" s="29"/>
      <c r="BO559" s="29"/>
      <c r="BP559" s="29"/>
      <c r="BQ559" s="29"/>
      <c r="BR559" s="29"/>
      <c r="BS559" s="29"/>
      <c r="BT559" s="29"/>
      <c r="BU559" s="29"/>
      <c r="BV559" s="29"/>
      <c r="BW559" s="29"/>
      <c r="BX559" s="30">
        <v>44104</v>
      </c>
      <c r="BY559" s="30">
        <v>44113</v>
      </c>
      <c r="BZ559" s="14" t="s">
        <v>226</v>
      </c>
      <c r="CA559" s="30">
        <v>44116</v>
      </c>
      <c r="CB559" s="14" t="s">
        <v>227</v>
      </c>
      <c r="CC559" s="31">
        <v>43907</v>
      </c>
      <c r="CD559" s="32" t="s">
        <v>364</v>
      </c>
      <c r="CE559" s="33" t="s">
        <v>380</v>
      </c>
      <c r="CF559" s="33" t="s">
        <v>321</v>
      </c>
      <c r="CG559" s="29">
        <v>120</v>
      </c>
      <c r="CH559" s="29">
        <v>2</v>
      </c>
      <c r="CI559" s="29">
        <v>2</v>
      </c>
      <c r="CJ559" s="29">
        <v>10</v>
      </c>
      <c r="CK559" s="29">
        <v>0</v>
      </c>
      <c r="CL559" s="29">
        <v>0</v>
      </c>
      <c r="CM559" s="29">
        <v>1</v>
      </c>
      <c r="CN559" s="34">
        <f>IF(CJ559&gt;0,((CK559*0.125)+(CL559*0.25)+(CM559*1))/CJ559,"")</f>
        <v>0.1</v>
      </c>
      <c r="CO559" s="35">
        <v>44419</v>
      </c>
      <c r="CP559" s="35">
        <v>44431</v>
      </c>
      <c r="CQ559" s="20" t="s">
        <v>507</v>
      </c>
      <c r="CR559" s="35">
        <v>44440</v>
      </c>
      <c r="CS559" s="20" t="s">
        <v>232</v>
      </c>
      <c r="CT559" s="35">
        <v>44432</v>
      </c>
      <c r="CU559" s="35">
        <v>44473</v>
      </c>
      <c r="CV559" s="11" t="s">
        <v>226</v>
      </c>
      <c r="CW559" s="20" t="s">
        <v>233</v>
      </c>
      <c r="CX559" s="11" t="s">
        <v>234</v>
      </c>
      <c r="CY559" s="20">
        <v>170</v>
      </c>
      <c r="CZ559" s="36">
        <v>2</v>
      </c>
      <c r="DA559" s="36">
        <v>2</v>
      </c>
      <c r="DB559" s="36">
        <v>10</v>
      </c>
      <c r="DC559" s="36">
        <v>0</v>
      </c>
      <c r="DD559" s="36">
        <v>0</v>
      </c>
      <c r="DE559" s="36">
        <v>1</v>
      </c>
      <c r="DF559" s="36">
        <v>0</v>
      </c>
      <c r="DG559" s="36">
        <v>1</v>
      </c>
      <c r="DH559" s="37">
        <f>IF(DB559&gt;0,((DC559*0.125)+(DD559*0.25)+(DE559*0.25)+(DF559*1)+(DG559*1))/DB559,"")</f>
        <v>0.125</v>
      </c>
      <c r="DI559" s="35">
        <v>44805</v>
      </c>
      <c r="DJ559" s="20" t="s">
        <v>228</v>
      </c>
      <c r="DK559" s="20" t="s">
        <v>235</v>
      </c>
      <c r="DL559" s="20" t="s">
        <v>234</v>
      </c>
      <c r="DM559" s="20">
        <v>158</v>
      </c>
      <c r="DN559" s="20">
        <v>1</v>
      </c>
      <c r="DO559" s="20">
        <v>1</v>
      </c>
      <c r="DP559" s="20">
        <v>5</v>
      </c>
      <c r="DQ559" s="20">
        <v>0</v>
      </c>
      <c r="DR559" s="20">
        <v>0</v>
      </c>
      <c r="DS559" s="20">
        <v>0</v>
      </c>
      <c r="DT559" s="20">
        <v>0</v>
      </c>
      <c r="DU559" s="20">
        <v>0</v>
      </c>
      <c r="DV559" s="37" cm="1">
        <f t="array" ref="DV559">IF(AND(DI559:DP559&lt;&gt;""),((DQ559*0.125)+(DR559*0.25)+(DS559*0.25)+(DT559*1)+(DU559*1))/DP559,"")</f>
        <v>0</v>
      </c>
      <c r="DW559" s="35">
        <v>45175</v>
      </c>
      <c r="DX559" s="35">
        <v>45184</v>
      </c>
      <c r="DY559" s="20" t="s">
        <v>492</v>
      </c>
      <c r="DZ559" s="35">
        <v>45187</v>
      </c>
      <c r="EA559" s="35" t="s">
        <v>232</v>
      </c>
      <c r="EB559" s="38">
        <v>45191</v>
      </c>
      <c r="EC559" s="35">
        <v>45265</v>
      </c>
      <c r="ED559" s="20" t="s">
        <v>228</v>
      </c>
      <c r="EE559" s="20" t="s">
        <v>247</v>
      </c>
      <c r="EF559" s="20">
        <v>201</v>
      </c>
      <c r="EG559" s="20">
        <v>3</v>
      </c>
      <c r="EH559" s="20">
        <v>3</v>
      </c>
      <c r="EI559" s="20">
        <v>15</v>
      </c>
      <c r="EJ559" s="20">
        <v>0</v>
      </c>
      <c r="EK559" s="20">
        <v>0</v>
      </c>
      <c r="EL559" s="20">
        <v>0</v>
      </c>
      <c r="EM559" s="20">
        <v>0</v>
      </c>
      <c r="EN559" s="20">
        <v>0</v>
      </c>
      <c r="EO559" s="20">
        <v>0</v>
      </c>
      <c r="EP559" s="20">
        <v>1</v>
      </c>
      <c r="EQ559" s="20">
        <v>0</v>
      </c>
      <c r="ER559" s="20">
        <v>0</v>
      </c>
      <c r="ES559" s="34">
        <f>IF(EI559&lt;&gt;"",((EJ559*0.125)+((EK559+EL559+EM559+EN559+EO559)*0.25)+((EP559+EQ559+ER559)*1))/EI559,"")</f>
        <v>6.6666666666666666E-2</v>
      </c>
      <c r="ET559" s="35">
        <v>45448</v>
      </c>
      <c r="EU559" s="20" t="s">
        <v>248</v>
      </c>
      <c r="EV559" s="20" t="s">
        <v>247</v>
      </c>
      <c r="EW559" s="20">
        <v>266</v>
      </c>
      <c r="EX559" s="20">
        <v>2</v>
      </c>
      <c r="EY559" s="20">
        <v>2</v>
      </c>
      <c r="EZ559" s="28">
        <f>266*0.08</f>
        <v>21.28</v>
      </c>
      <c r="FA559" s="20">
        <v>0</v>
      </c>
      <c r="FB559" s="20">
        <v>0</v>
      </c>
      <c r="FC559" s="20">
        <v>0</v>
      </c>
      <c r="FD559" s="20">
        <v>0</v>
      </c>
      <c r="FE559" s="20">
        <v>0</v>
      </c>
      <c r="FF559" s="20">
        <v>0</v>
      </c>
      <c r="FG559" s="20">
        <v>0</v>
      </c>
      <c r="FH559" s="20">
        <v>1</v>
      </c>
      <c r="FI559" s="20">
        <v>4</v>
      </c>
      <c r="FJ559" s="34">
        <f>IF(EZ559&lt;&gt;"",((FA559*0.125)+((FB559+FC559+FD559+FE559+FF559)*0.25)+((FG559+FH559+FI559)*1))/EZ559,"")</f>
        <v>0.23496240601503759</v>
      </c>
      <c r="FK559" s="39">
        <v>39.70187</v>
      </c>
      <c r="FL559" s="39">
        <v>-84.224838000000005</v>
      </c>
      <c r="FM559" s="39">
        <v>39.340044576177867</v>
      </c>
      <c r="FN559" s="39">
        <v>40.063695423822132</v>
      </c>
      <c r="FO559" s="39">
        <v>-84.695120606792614</v>
      </c>
      <c r="FP559" s="39">
        <v>-83.754555393207397</v>
      </c>
      <c r="FQ559" s="39">
        <v>38.978219152355734</v>
      </c>
      <c r="FR559" s="39">
        <v>40.425520847644265</v>
      </c>
      <c r="FS559" s="39">
        <v>-85.165403213585208</v>
      </c>
      <c r="FT559" s="39">
        <v>-83.284272786414803</v>
      </c>
      <c r="FU559" s="35">
        <v>45952</v>
      </c>
      <c r="FV559" s="20" t="s">
        <v>248</v>
      </c>
      <c r="FW559" s="20" t="s">
        <v>295</v>
      </c>
      <c r="FX559" s="20">
        <v>327</v>
      </c>
      <c r="FY559" s="20">
        <v>2</v>
      </c>
      <c r="FZ559" s="20">
        <v>2</v>
      </c>
      <c r="GA559" s="20">
        <v>25</v>
      </c>
      <c r="GB559" s="20">
        <v>0</v>
      </c>
      <c r="GC559" s="20">
        <v>0</v>
      </c>
      <c r="GD559" s="20">
        <v>0</v>
      </c>
      <c r="GE559" s="20">
        <v>1</v>
      </c>
      <c r="GF559" s="20">
        <v>0</v>
      </c>
      <c r="GG559" s="20">
        <v>0</v>
      </c>
      <c r="GH559" s="20">
        <v>1</v>
      </c>
      <c r="GI559" s="20">
        <v>0</v>
      </c>
      <c r="GJ559" s="20">
        <v>1</v>
      </c>
      <c r="GK559" s="34">
        <f>IF(GA559&lt;&gt;"",((GB559*0.125)+((GC559+GD559+GE559+GF559+GG559)*0.25)+((GH559+GI559+GJ559)*1))/GA559,"")</f>
        <v>0.09</v>
      </c>
      <c r="GP559" s="20" t="s">
        <v>232</v>
      </c>
      <c r="HH559" s="34" t="str">
        <f>IF(GX559&lt;&gt;"",((GY559*0.125)+((GZ559+HA559+HB559+HC559+HD559)*0.25)+((HE559+HF559+HG559)*1))/GX559,"")</f>
        <v/>
      </c>
    </row>
    <row r="560" spans="1:216" ht="15" customHeight="1" x14ac:dyDescent="0.35">
      <c r="A560" s="14" t="s">
        <v>3614</v>
      </c>
      <c r="B560" s="12" t="s">
        <v>3615</v>
      </c>
      <c r="C560" s="13">
        <v>43009</v>
      </c>
      <c r="D560" s="13"/>
      <c r="E560" s="14" t="s">
        <v>214</v>
      </c>
      <c r="F560" s="15" t="s">
        <v>3616</v>
      </c>
      <c r="G560" s="15" t="s">
        <v>3617</v>
      </c>
      <c r="H560" s="14" t="s">
        <v>1528</v>
      </c>
      <c r="I560" s="16">
        <v>45385</v>
      </c>
      <c r="J560" s="17">
        <v>39446</v>
      </c>
      <c r="K560" s="18">
        <f ca="1">IF(A560&lt;&gt;"",RANDBETWEEN(1,2000)," ")</f>
        <v>1595</v>
      </c>
      <c r="L560" s="17" cm="1">
        <f t="array" ref="L560">IF(A560&lt;&gt;"",SUMPRODUCT(($E$2:$E$1303="Active") * (FK560 &gt;= $FM$2:$FM$1303) * (FK560 &lt;= $FN$2:$FN$1303) * (FL560 &gt;= $FO$2:$FO$1303) * (FL560 &lt;= $FP$2:$FP$1303)),"")</f>
        <v>3</v>
      </c>
      <c r="M560" s="17" cm="1">
        <f t="array" ref="M560">IF(A560&lt;&gt;"",SUMPRODUCT(($E$2:$E$1303="Active") * (FK560 &gt;= $FQ$2:$FQ$1303) * (FK560 &lt;= $FR$2:$FR$1303) * (FL560 &gt;= $FS$2:$FS$1303) * (FL560 &lt;= $FT$2:$FT$1303)),"")</f>
        <v>7</v>
      </c>
      <c r="N560" s="14" t="s">
        <v>287</v>
      </c>
      <c r="O560" s="14" t="s">
        <v>219</v>
      </c>
      <c r="P560" s="15" t="s">
        <v>3618</v>
      </c>
      <c r="Q560" s="14" t="s">
        <v>3619</v>
      </c>
      <c r="R560" s="15" t="s">
        <v>3620</v>
      </c>
      <c r="S560" s="14" t="s">
        <v>223</v>
      </c>
      <c r="T560" s="20" t="s">
        <v>224</v>
      </c>
      <c r="U560" s="21"/>
      <c r="V560" s="22"/>
      <c r="W560" s="22"/>
      <c r="X560" s="22"/>
      <c r="Y560" s="22"/>
      <c r="Z560" s="22"/>
      <c r="AA560" s="22" t="s">
        <v>363</v>
      </c>
      <c r="AB560" s="43">
        <v>46021.583333333336</v>
      </c>
      <c r="AC560" s="63">
        <v>45931</v>
      </c>
      <c r="AD560" s="25">
        <v>114</v>
      </c>
      <c r="AE560" s="25">
        <v>223</v>
      </c>
      <c r="AF560" s="26">
        <v>344</v>
      </c>
      <c r="AG560" s="20">
        <v>224</v>
      </c>
      <c r="AH560" s="22">
        <v>298</v>
      </c>
      <c r="AI560" s="26">
        <v>310</v>
      </c>
      <c r="AN560" s="27">
        <f>IF(COUNT(DV560,ES560,FJ560,GK560,HH560)&gt;0,AVERAGE(DV560,ES560,FJ560,GK560,HH560),"")</f>
        <v>9.5153846153846158E-2</v>
      </c>
      <c r="AO560" s="28">
        <f>IF((E560&lt;&gt;""),COUNTA(AP560:BW560)+COUNTIF(T560,"No"),"")</f>
        <v>0</v>
      </c>
      <c r="AP560" s="29"/>
      <c r="AQ560" s="29"/>
      <c r="AR560" s="29"/>
      <c r="AS560" s="29"/>
      <c r="AT560" s="29"/>
      <c r="AU560" s="29"/>
      <c r="AV560" s="29"/>
      <c r="AW560" s="29"/>
      <c r="AX560" s="29"/>
      <c r="AY560" s="29"/>
      <c r="AZ560" s="29"/>
      <c r="BA560" s="29"/>
      <c r="BB560" s="29"/>
      <c r="BC560" s="29"/>
      <c r="BD560" s="29"/>
      <c r="BE560" s="29"/>
      <c r="BF560" s="29"/>
      <c r="BG560" s="29"/>
      <c r="BH560" s="29"/>
      <c r="BI560" s="29"/>
      <c r="BJ560" s="29"/>
      <c r="BK560" s="29"/>
      <c r="BL560" s="29"/>
      <c r="BM560" s="29"/>
      <c r="BN560" s="29"/>
      <c r="BO560" s="29"/>
      <c r="BP560" s="29"/>
      <c r="BQ560" s="29"/>
      <c r="BR560" s="29"/>
      <c r="BS560" s="29"/>
      <c r="BT560" s="29"/>
      <c r="BU560" s="29"/>
      <c r="BV560" s="29"/>
      <c r="BW560" s="29"/>
      <c r="BX560" s="30">
        <v>44104</v>
      </c>
      <c r="BY560" s="30">
        <v>44113</v>
      </c>
      <c r="BZ560" s="14" t="s">
        <v>226</v>
      </c>
      <c r="CA560" s="30">
        <v>44116</v>
      </c>
      <c r="CB560" s="14" t="s">
        <v>227</v>
      </c>
      <c r="CC560" s="31">
        <v>43992</v>
      </c>
      <c r="CD560" s="32" t="s">
        <v>248</v>
      </c>
      <c r="CE560" s="33" t="s">
        <v>282</v>
      </c>
      <c r="CF560" s="33" t="s">
        <v>247</v>
      </c>
      <c r="CG560" s="29">
        <v>71</v>
      </c>
      <c r="CH560" s="29">
        <v>2</v>
      </c>
      <c r="CI560" s="29">
        <v>2</v>
      </c>
      <c r="CJ560" s="29">
        <v>10</v>
      </c>
      <c r="CK560" s="29">
        <v>0</v>
      </c>
      <c r="CL560" s="29">
        <v>1</v>
      </c>
      <c r="CM560" s="29">
        <v>1</v>
      </c>
      <c r="CN560" s="34">
        <f>IF(CJ560&gt;0,((CK560*0.125)+(CL560*0.25)+(CM560*1))/CJ560,"")</f>
        <v>0.125</v>
      </c>
      <c r="CO560" s="35">
        <v>44739</v>
      </c>
      <c r="CP560" s="35">
        <v>44763</v>
      </c>
      <c r="CQ560" s="20" t="s">
        <v>237</v>
      </c>
      <c r="CR560" s="35">
        <v>44774</v>
      </c>
      <c r="CS560" s="20" t="s">
        <v>232</v>
      </c>
      <c r="CT560" s="35">
        <v>44764</v>
      </c>
      <c r="CU560" s="35">
        <v>44473</v>
      </c>
      <c r="CV560" s="11" t="s">
        <v>226</v>
      </c>
      <c r="CW560" s="20" t="s">
        <v>233</v>
      </c>
      <c r="CX560" s="11" t="s">
        <v>234</v>
      </c>
      <c r="CY560" s="20">
        <v>93</v>
      </c>
      <c r="CZ560" s="36">
        <v>3</v>
      </c>
      <c r="DA560" s="36">
        <v>3</v>
      </c>
      <c r="DB560" s="36">
        <v>15</v>
      </c>
      <c r="DC560" s="36">
        <v>0</v>
      </c>
      <c r="DD560" s="36">
        <v>0</v>
      </c>
      <c r="DE560" s="36">
        <v>0</v>
      </c>
      <c r="DF560" s="36">
        <v>0</v>
      </c>
      <c r="DG560" s="36">
        <v>0</v>
      </c>
      <c r="DH560" s="37">
        <f>IF(DB560&gt;0,((DC560*0.125)+(DD560*0.25)+(DE560*0.25)+(DF560*1)+(DG560*1))/DB560,"")</f>
        <v>0</v>
      </c>
      <c r="DI560" s="35">
        <v>44866</v>
      </c>
      <c r="DJ560" s="20" t="s">
        <v>248</v>
      </c>
      <c r="DK560" s="20" t="s">
        <v>235</v>
      </c>
      <c r="DL560" s="20" t="s">
        <v>234</v>
      </c>
      <c r="DM560" s="20">
        <v>173</v>
      </c>
      <c r="DN560" s="20">
        <v>5</v>
      </c>
      <c r="DO560" s="20">
        <v>5</v>
      </c>
      <c r="DP560" s="20">
        <v>25</v>
      </c>
      <c r="DQ560" s="20">
        <v>0</v>
      </c>
      <c r="DR560" s="20">
        <v>0</v>
      </c>
      <c r="DS560" s="20">
        <v>0</v>
      </c>
      <c r="DT560" s="20">
        <v>0</v>
      </c>
      <c r="DU560" s="20">
        <v>2</v>
      </c>
      <c r="DV560" s="37" cm="1">
        <f t="array" ref="DV560">IF(AND(DI560:DP560&lt;&gt;""),((DQ560*0.125)+(DR560*0.25)+(DS560*0.25)+(DT560*1)+(DU560*1))/DP560,"")</f>
        <v>0.08</v>
      </c>
      <c r="DW560" s="35">
        <v>45175</v>
      </c>
      <c r="DX560" s="35">
        <v>45183</v>
      </c>
      <c r="DY560" s="20" t="s">
        <v>492</v>
      </c>
      <c r="DZ560" s="35">
        <v>45187</v>
      </c>
      <c r="EA560" s="35" t="s">
        <v>232</v>
      </c>
      <c r="EB560" s="38">
        <v>45191</v>
      </c>
      <c r="EC560" s="35">
        <v>45223</v>
      </c>
      <c r="ED560" s="20" t="s">
        <v>248</v>
      </c>
      <c r="EE560" s="20" t="s">
        <v>247</v>
      </c>
      <c r="EF560" s="20">
        <v>160</v>
      </c>
      <c r="EG560" s="20">
        <v>3</v>
      </c>
      <c r="EH560" s="20">
        <v>3</v>
      </c>
      <c r="EI560" s="20">
        <v>13</v>
      </c>
      <c r="EJ560" s="20">
        <v>0</v>
      </c>
      <c r="EK560" s="20">
        <v>0</v>
      </c>
      <c r="EL560" s="20">
        <v>0</v>
      </c>
      <c r="EM560" s="20">
        <v>0</v>
      </c>
      <c r="EN560" s="20">
        <v>0</v>
      </c>
      <c r="EO560" s="20">
        <v>0</v>
      </c>
      <c r="EP560" s="20">
        <v>0</v>
      </c>
      <c r="EQ560" s="20">
        <v>0</v>
      </c>
      <c r="ER560" s="20">
        <v>2</v>
      </c>
      <c r="ES560" s="34">
        <f>IF(EI560&lt;&gt;"",((EJ560*0.125)+((EK560+EL560+EM560+EN560+EO560)*0.25)+((EP560+EQ560+ER560)*1))/EI560,"")</f>
        <v>0.15384615384615385</v>
      </c>
      <c r="ET560" s="35">
        <v>45408</v>
      </c>
      <c r="EU560" s="20" t="s">
        <v>248</v>
      </c>
      <c r="EV560" s="20" t="s">
        <v>247</v>
      </c>
      <c r="EW560" s="20">
        <v>106</v>
      </c>
      <c r="EX560" s="20">
        <v>2</v>
      </c>
      <c r="EY560" s="20">
        <v>2</v>
      </c>
      <c r="EZ560" s="28">
        <v>8</v>
      </c>
      <c r="FA560" s="20">
        <v>0</v>
      </c>
      <c r="FB560" s="20">
        <v>0</v>
      </c>
      <c r="FC560" s="20">
        <v>0</v>
      </c>
      <c r="FD560" s="20">
        <v>0</v>
      </c>
      <c r="FE560" s="20">
        <v>0</v>
      </c>
      <c r="FF560" s="20">
        <v>0</v>
      </c>
      <c r="FG560" s="20">
        <v>0</v>
      </c>
      <c r="FH560" s="20">
        <v>0</v>
      </c>
      <c r="FI560" s="20">
        <v>1</v>
      </c>
      <c r="FJ560" s="34">
        <f>IF(EZ560&lt;&gt;"",((FA560*0.125)+((FB560+FC560+FD560+FE560+FF560)*0.25)+((FG560+FH560+FI560)*1))/EZ560,"")</f>
        <v>0.125</v>
      </c>
      <c r="FK560" s="39">
        <v>39.676682999999997</v>
      </c>
      <c r="FL560" s="39">
        <v>-83.902801999999994</v>
      </c>
      <c r="FM560" s="39">
        <v>39.314857576177864</v>
      </c>
      <c r="FN560" s="39">
        <v>40.03850842382213</v>
      </c>
      <c r="FO560" s="39">
        <v>-84.372913069234272</v>
      </c>
      <c r="FP560" s="39">
        <v>-83.432690930765716</v>
      </c>
      <c r="FQ560" s="39">
        <v>38.953032152355732</v>
      </c>
      <c r="FR560" s="39">
        <v>40.400333847644262</v>
      </c>
      <c r="FS560" s="39">
        <v>-84.843024138468564</v>
      </c>
      <c r="FT560" s="39">
        <v>-82.962579861531424</v>
      </c>
      <c r="FU560" s="35">
        <v>45958</v>
      </c>
      <c r="FV560" s="20" t="s">
        <v>248</v>
      </c>
      <c r="FW560" s="20" t="s">
        <v>295</v>
      </c>
      <c r="FX560" s="20">
        <v>177</v>
      </c>
      <c r="FY560" s="20">
        <v>5</v>
      </c>
      <c r="FZ560" s="20">
        <v>5</v>
      </c>
      <c r="GA560" s="20">
        <v>13</v>
      </c>
      <c r="GB560" s="20">
        <v>0</v>
      </c>
      <c r="GC560" s="20">
        <v>0</v>
      </c>
      <c r="GD560" s="20">
        <v>0</v>
      </c>
      <c r="GE560" s="20">
        <v>0</v>
      </c>
      <c r="GF560" s="20">
        <v>0</v>
      </c>
      <c r="GG560" s="20">
        <v>0</v>
      </c>
      <c r="GH560" s="20">
        <v>0</v>
      </c>
      <c r="GI560" s="20">
        <v>0</v>
      </c>
      <c r="GJ560" s="20">
        <v>1</v>
      </c>
      <c r="GK560" s="34">
        <f>IF(GA560&lt;&gt;"",((GB560*0.125)+((GC560+GD560+GE560+GF560+GG560)*0.25)+((GH560+GI560+GJ560)*1))/GA560,"")</f>
        <v>7.6923076923076927E-2</v>
      </c>
      <c r="GP560" s="20" t="s">
        <v>232</v>
      </c>
      <c r="GR560" s="35">
        <v>46072</v>
      </c>
      <c r="GS560" s="20" t="s">
        <v>248</v>
      </c>
      <c r="GT560" s="20" t="s">
        <v>247</v>
      </c>
      <c r="GU560" s="20">
        <v>300</v>
      </c>
      <c r="GV560" s="20">
        <v>3</v>
      </c>
      <c r="GW560" s="20">
        <v>2</v>
      </c>
      <c r="GX560" s="20">
        <v>25</v>
      </c>
      <c r="GY560" s="20">
        <v>0</v>
      </c>
      <c r="GZ560" s="20">
        <v>0</v>
      </c>
      <c r="HA560" s="20">
        <v>0</v>
      </c>
      <c r="HB560" s="20">
        <v>0</v>
      </c>
      <c r="HC560" s="20">
        <v>0</v>
      </c>
      <c r="HD560" s="20">
        <v>0</v>
      </c>
      <c r="HE560" s="20">
        <v>0</v>
      </c>
      <c r="HF560" s="20">
        <v>1</v>
      </c>
      <c r="HG560" s="20">
        <v>0</v>
      </c>
      <c r="HH560" s="34">
        <f>IF(GX560&lt;&gt;"",((GY560*0.125)+((GZ560+HA560+HB560+HC560+HD560)*0.25)+((HE560+HF560+HG560)*1))/GX560,"")</f>
        <v>0.04</v>
      </c>
    </row>
    <row r="561" spans="1:216" ht="15" customHeight="1" x14ac:dyDescent="0.35">
      <c r="A561" s="14" t="s">
        <v>3621</v>
      </c>
      <c r="B561" s="12" t="s">
        <v>3622</v>
      </c>
      <c r="C561" s="13">
        <v>43009</v>
      </c>
      <c r="D561" s="13"/>
      <c r="E561" s="14" t="s">
        <v>214</v>
      </c>
      <c r="F561" s="15" t="s">
        <v>3623</v>
      </c>
      <c r="G561" s="15" t="s">
        <v>3624</v>
      </c>
      <c r="H561" s="14" t="s">
        <v>1528</v>
      </c>
      <c r="I561" s="16">
        <v>45103</v>
      </c>
      <c r="J561" s="17">
        <v>35237</v>
      </c>
      <c r="K561" s="18">
        <f ca="1">IF(A561&lt;&gt;"",RANDBETWEEN(1,2000)," ")</f>
        <v>1830</v>
      </c>
      <c r="L561" s="17" cm="1">
        <f t="array" ref="L561">IF(A561&lt;&gt;"",SUMPRODUCT(($E$2:$E$1303="Active") * (FK561 &gt;= $FM$2:$FM$1303) * (FK561 &lt;= $FN$2:$FN$1303) * (FL561 &gt;= $FO$2:$FO$1303) * (FL561 &lt;= $FP$2:$FP$1303)),"")</f>
        <v>3</v>
      </c>
      <c r="M561" s="17" cm="1">
        <f t="array" ref="M561">IF(A561&lt;&gt;"",SUMPRODUCT(($E$2:$E$1303="Active") * (FK561 &gt;= $FQ$2:$FQ$1303) * (FK561 &lt;= $FR$2:$FR$1303) * (FL561 &gt;= $FS$2:$FS$1303) * (FL561 &lt;= $FT$2:$FT$1303)),"")</f>
        <v>5</v>
      </c>
      <c r="N561" s="14" t="s">
        <v>287</v>
      </c>
      <c r="O561" s="14" t="s">
        <v>219</v>
      </c>
      <c r="P561" s="15" t="s">
        <v>3625</v>
      </c>
      <c r="Q561" s="14" t="s">
        <v>3626</v>
      </c>
      <c r="R561" s="15" t="s">
        <v>3627</v>
      </c>
      <c r="S561" s="14" t="s">
        <v>224</v>
      </c>
      <c r="T561" s="20" t="s">
        <v>224</v>
      </c>
      <c r="U561" s="21"/>
      <c r="V561" s="22"/>
      <c r="W561" s="22"/>
      <c r="X561" s="22"/>
      <c r="Y561" s="22"/>
      <c r="Z561" s="22"/>
      <c r="AA561" s="22" t="s">
        <v>363</v>
      </c>
      <c r="AB561" s="43">
        <v>46014.583333333336</v>
      </c>
      <c r="AC561" s="63">
        <v>45931</v>
      </c>
      <c r="AD561" s="25">
        <v>144</v>
      </c>
      <c r="AE561" s="25">
        <v>225</v>
      </c>
      <c r="AF561" s="26">
        <v>456</v>
      </c>
      <c r="AG561" s="20">
        <v>511</v>
      </c>
      <c r="AH561" s="22">
        <v>369</v>
      </c>
      <c r="AI561" s="26">
        <v>395</v>
      </c>
      <c r="AN561" s="27">
        <f>IF(COUNT(DV561,ES561,FJ561,GK561,HH561)&gt;0,AVERAGE(DV561,ES561,FJ561,GK561,HH561),"")</f>
        <v>0</v>
      </c>
      <c r="AO561" s="28">
        <f>IF((E561&lt;&gt;""),COUNTA(AP561:BW561)+COUNTIF(T561,"No"),"")</f>
        <v>0</v>
      </c>
      <c r="AP561" s="29"/>
      <c r="AQ561" s="29"/>
      <c r="AR561" s="29"/>
      <c r="AS561" s="29"/>
      <c r="AT561" s="29"/>
      <c r="AU561" s="29"/>
      <c r="AV561" s="29"/>
      <c r="AW561" s="29"/>
      <c r="AX561" s="29"/>
      <c r="AY561" s="29"/>
      <c r="AZ561" s="29"/>
      <c r="BA561" s="29"/>
      <c r="BB561" s="29"/>
      <c r="BC561" s="29"/>
      <c r="BD561" s="29"/>
      <c r="BE561" s="29"/>
      <c r="BF561" s="29"/>
      <c r="BG561" s="29"/>
      <c r="BH561" s="29"/>
      <c r="BI561" s="29"/>
      <c r="BJ561" s="29"/>
      <c r="BK561" s="29"/>
      <c r="BL561" s="29"/>
      <c r="BM561" s="29"/>
      <c r="BN561" s="29"/>
      <c r="BO561" s="29"/>
      <c r="BP561" s="29"/>
      <c r="BQ561" s="29"/>
      <c r="BR561" s="29"/>
      <c r="BS561" s="29"/>
      <c r="BT561" s="29"/>
      <c r="BU561" s="29"/>
      <c r="BV561" s="29"/>
      <c r="BW561" s="29"/>
      <c r="BX561" s="30">
        <v>44102</v>
      </c>
      <c r="BY561" s="30">
        <v>44111</v>
      </c>
      <c r="BZ561" s="14" t="s">
        <v>226</v>
      </c>
      <c r="CA561" s="30">
        <v>44116</v>
      </c>
      <c r="CB561" s="14" t="s">
        <v>227</v>
      </c>
      <c r="CC561" s="31">
        <v>43992</v>
      </c>
      <c r="CD561" s="32" t="s">
        <v>248</v>
      </c>
      <c r="CE561" s="33" t="s">
        <v>282</v>
      </c>
      <c r="CF561" s="33" t="s">
        <v>247</v>
      </c>
      <c r="CG561" s="29">
        <v>80</v>
      </c>
      <c r="CH561" s="29">
        <v>2</v>
      </c>
      <c r="CI561" s="29">
        <v>2</v>
      </c>
      <c r="CJ561" s="29">
        <v>10</v>
      </c>
      <c r="CK561" s="29">
        <v>1</v>
      </c>
      <c r="CL561" s="29">
        <v>1</v>
      </c>
      <c r="CM561" s="29">
        <v>1</v>
      </c>
      <c r="CN561" s="34">
        <f>IF(CJ561&gt;0,((CK561*0.125)+(CL561*0.25)+(CM561*1))/CJ561,"")</f>
        <v>0.13750000000000001</v>
      </c>
      <c r="CO561" s="35">
        <v>44739</v>
      </c>
      <c r="CP561" s="35">
        <v>44741</v>
      </c>
      <c r="CQ561" s="20" t="s">
        <v>237</v>
      </c>
      <c r="CR561" s="35">
        <v>44743</v>
      </c>
      <c r="CS561" s="20" t="s">
        <v>232</v>
      </c>
      <c r="CT561" s="35">
        <v>44743</v>
      </c>
      <c r="CU561" s="35">
        <v>44467</v>
      </c>
      <c r="CV561" s="20" t="s">
        <v>248</v>
      </c>
      <c r="CW561" s="20" t="s">
        <v>233</v>
      </c>
      <c r="CX561" s="11" t="s">
        <v>234</v>
      </c>
      <c r="CY561" s="20">
        <v>112</v>
      </c>
      <c r="CZ561" s="36">
        <v>2</v>
      </c>
      <c r="DA561" s="36">
        <v>2</v>
      </c>
      <c r="DB561" s="36">
        <v>10</v>
      </c>
      <c r="DC561" s="36">
        <v>0</v>
      </c>
      <c r="DD561" s="36">
        <v>1</v>
      </c>
      <c r="DE561" s="36">
        <v>2</v>
      </c>
      <c r="DF561" s="36">
        <v>0</v>
      </c>
      <c r="DG561" s="36">
        <v>0</v>
      </c>
      <c r="DH561" s="37">
        <f>IF(DB561&gt;0,((DC561*0.125)+(DD561*0.25)+(DE561*0.25)+(DF561*1)+(DG561*1))/DB561,"")</f>
        <v>7.4999999999999997E-2</v>
      </c>
      <c r="DI561" s="35">
        <v>44835</v>
      </c>
      <c r="DJ561" s="20" t="s">
        <v>228</v>
      </c>
      <c r="DK561" s="20" t="s">
        <v>235</v>
      </c>
      <c r="DL561" s="20" t="s">
        <v>234</v>
      </c>
      <c r="DM561" s="20">
        <v>209</v>
      </c>
      <c r="DN561" s="20">
        <v>2</v>
      </c>
      <c r="DO561" s="20">
        <v>2</v>
      </c>
      <c r="DP561" s="20">
        <v>10</v>
      </c>
      <c r="DQ561" s="20">
        <v>0</v>
      </c>
      <c r="DR561" s="20">
        <v>0</v>
      </c>
      <c r="DS561" s="20">
        <v>0</v>
      </c>
      <c r="DT561" s="20">
        <v>0</v>
      </c>
      <c r="DU561" s="20">
        <v>0</v>
      </c>
      <c r="DV561" s="37" cm="1">
        <f t="array" ref="DV561">IF(AND(DI561:DP561&lt;&gt;""),((DQ561*0.125)+(DR561*0.25)+(DS561*0.25)+(DT561*1)+(DU561*1))/DP561,"")</f>
        <v>0</v>
      </c>
      <c r="DW561" s="35">
        <v>45176</v>
      </c>
      <c r="DX561" s="35">
        <v>45183</v>
      </c>
      <c r="DY561" s="20" t="s">
        <v>492</v>
      </c>
      <c r="DZ561" s="35">
        <v>45187</v>
      </c>
      <c r="EA561" s="35" t="s">
        <v>232</v>
      </c>
      <c r="EB561" s="38">
        <v>45191</v>
      </c>
      <c r="EC561" s="35">
        <v>45273</v>
      </c>
      <c r="ED561" s="20" t="s">
        <v>228</v>
      </c>
      <c r="EE561" s="20" t="s">
        <v>247</v>
      </c>
      <c r="EF561" s="20">
        <v>247</v>
      </c>
      <c r="EG561" s="20">
        <v>2</v>
      </c>
      <c r="EH561" s="20">
        <v>2</v>
      </c>
      <c r="EI561" s="20">
        <v>10</v>
      </c>
      <c r="EJ561" s="20">
        <v>0</v>
      </c>
      <c r="EK561" s="20">
        <v>0</v>
      </c>
      <c r="EL561" s="20">
        <v>0</v>
      </c>
      <c r="EM561" s="20">
        <v>0</v>
      </c>
      <c r="EN561" s="20">
        <v>0</v>
      </c>
      <c r="EO561" s="20">
        <v>0</v>
      </c>
      <c r="EP561" s="20">
        <v>0</v>
      </c>
      <c r="EQ561" s="20">
        <v>0</v>
      </c>
      <c r="ER561" s="20">
        <v>0</v>
      </c>
      <c r="ES561" s="34">
        <f>IF(EI561&lt;&gt;"",((EJ561*0.125)+((EK561+EL561+EM561+EN561+EO561)*0.25)+((EP561+EQ561+ER561)*1))/EI561,"")</f>
        <v>0</v>
      </c>
      <c r="ET561" s="35">
        <v>45603</v>
      </c>
      <c r="EU561" s="20" t="s">
        <v>248</v>
      </c>
      <c r="EV561" s="20" t="s">
        <v>234</v>
      </c>
      <c r="EW561" s="20">
        <v>220</v>
      </c>
      <c r="EX561" s="20">
        <v>2</v>
      </c>
      <c r="EY561" s="20">
        <v>2</v>
      </c>
      <c r="EZ561" s="20">
        <v>17</v>
      </c>
      <c r="FA561" s="20">
        <v>0</v>
      </c>
      <c r="FB561" s="20">
        <v>0</v>
      </c>
      <c r="FC561" s="20">
        <v>0</v>
      </c>
      <c r="FD561" s="20">
        <v>0</v>
      </c>
      <c r="FE561" s="20">
        <v>0</v>
      </c>
      <c r="FF561" s="20">
        <v>0</v>
      </c>
      <c r="FG561" s="20">
        <v>0</v>
      </c>
      <c r="FH561" s="20">
        <v>0</v>
      </c>
      <c r="FI561" s="20">
        <v>0</v>
      </c>
      <c r="FJ561" s="34">
        <f>IF(EZ561&lt;&gt;"",((FA561*0.125)+((FB561+FC561+FD561+FE561+FF561)*0.25)+((FG561+FH561+FI561)*1))/EZ561,"")</f>
        <v>0</v>
      </c>
      <c r="FK561" s="39">
        <v>39.095573000000002</v>
      </c>
      <c r="FL561" s="39">
        <v>-84.152304999999998</v>
      </c>
      <c r="FM561" s="39">
        <v>38.733747576177869</v>
      </c>
      <c r="FN561" s="39">
        <v>39.457398423822134</v>
      </c>
      <c r="FO561" s="39">
        <v>-84.61851772031801</v>
      </c>
      <c r="FP561" s="39">
        <v>-83.686092279681986</v>
      </c>
      <c r="FQ561" s="39">
        <v>38.371922152355737</v>
      </c>
      <c r="FR561" s="39">
        <v>39.819223847644267</v>
      </c>
      <c r="FS561" s="39">
        <v>-85.084730440636022</v>
      </c>
      <c r="FT561" s="39">
        <v>-83.219879559363974</v>
      </c>
      <c r="FU561" s="35">
        <v>45806</v>
      </c>
      <c r="FV561" s="20" t="s">
        <v>248</v>
      </c>
      <c r="FW561" s="20" t="s">
        <v>258</v>
      </c>
      <c r="FX561" s="20">
        <v>162</v>
      </c>
      <c r="FY561" s="20">
        <v>2</v>
      </c>
      <c r="FZ561" s="20">
        <v>2</v>
      </c>
      <c r="GA561" s="20">
        <v>14</v>
      </c>
      <c r="GB561" s="20">
        <v>0</v>
      </c>
      <c r="GC561" s="20">
        <v>0</v>
      </c>
      <c r="GD561" s="20">
        <v>0</v>
      </c>
      <c r="GE561" s="20">
        <v>0</v>
      </c>
      <c r="GF561" s="20">
        <v>0</v>
      </c>
      <c r="GG561" s="20">
        <v>0</v>
      </c>
      <c r="GH561" s="20">
        <v>0</v>
      </c>
      <c r="GI561" s="20">
        <v>0</v>
      </c>
      <c r="GJ561" s="20">
        <v>0</v>
      </c>
      <c r="GK561" s="34">
        <f>IF(GA561&lt;&gt;"",((GB561*0.125)+((GC561+GD561+GE561+GF561+GG561)*0.25)+((GH561+GI561+GJ561)*1))/GA561,"")</f>
        <v>0</v>
      </c>
      <c r="GP561" s="20" t="s">
        <v>232</v>
      </c>
      <c r="GR561" s="35">
        <v>46052</v>
      </c>
      <c r="GS561" s="20" t="s">
        <v>248</v>
      </c>
      <c r="GT561" s="20" t="s">
        <v>247</v>
      </c>
      <c r="GU561" s="20">
        <v>20</v>
      </c>
      <c r="GV561" s="20">
        <v>2</v>
      </c>
      <c r="GW561" s="20">
        <v>2</v>
      </c>
      <c r="GX561" s="20">
        <v>5</v>
      </c>
      <c r="GY561" s="20">
        <v>0</v>
      </c>
      <c r="GZ561" s="20">
        <v>0</v>
      </c>
      <c r="HA561" s="20">
        <v>0</v>
      </c>
      <c r="HB561" s="20">
        <v>0</v>
      </c>
      <c r="HC561" s="20">
        <v>0</v>
      </c>
      <c r="HD561" s="20">
        <v>0</v>
      </c>
      <c r="HE561" s="20">
        <v>0</v>
      </c>
      <c r="HF561" s="20">
        <v>0</v>
      </c>
      <c r="HG561" s="20">
        <v>0</v>
      </c>
      <c r="HH561" s="34">
        <f>IF(GX561&lt;&gt;"",((GY561*0.125)+((GZ561+HA561+HB561+HC561+HD561)*0.25)+((HE561+HF561+HG561)*1))/GX561,"")</f>
        <v>0</v>
      </c>
    </row>
    <row r="562" spans="1:216" ht="15" customHeight="1" x14ac:dyDescent="0.35">
      <c r="A562" s="14" t="s">
        <v>3628</v>
      </c>
      <c r="B562" s="12" t="s">
        <v>3629</v>
      </c>
      <c r="C562" s="13">
        <v>43009</v>
      </c>
      <c r="D562" s="13"/>
      <c r="E562" s="14" t="s">
        <v>214</v>
      </c>
      <c r="F562" s="15" t="s">
        <v>3630</v>
      </c>
      <c r="G562" s="15" t="s">
        <v>2065</v>
      </c>
      <c r="H562" s="14" t="s">
        <v>1528</v>
      </c>
      <c r="I562" s="16">
        <v>43235</v>
      </c>
      <c r="J562" s="17">
        <v>45561</v>
      </c>
      <c r="K562" s="18">
        <f ca="1">IF(A562&lt;&gt;"",RANDBETWEEN(1,2000)," ")</f>
        <v>1471</v>
      </c>
      <c r="L562" s="17" cm="1">
        <f t="array" ref="L562">IF(A562&lt;&gt;"",SUMPRODUCT(($E$2:$E$1303="Active") * (FK562 &gt;= $FM$2:$FM$1303) * (FK562 &lt;= $FN$2:$FN$1303) * (FL562 &gt;= $FO$2:$FO$1303) * (FL562 &lt;= $FP$2:$FP$1303)),"")</f>
        <v>3</v>
      </c>
      <c r="M562" s="17" cm="1">
        <f t="array" ref="M562">IF(A562&lt;&gt;"",SUMPRODUCT(($E$2:$E$1303="Active") * (FK562 &gt;= $FQ$2:$FQ$1303) * (FK562 &lt;= $FR$2:$FR$1303) * (FL562 &gt;= $FS$2:$FS$1303) * (FL562 &lt;= $FT$2:$FT$1303)),"")</f>
        <v>4</v>
      </c>
      <c r="N562" s="14" t="s">
        <v>287</v>
      </c>
      <c r="O562" s="14" t="s">
        <v>219</v>
      </c>
      <c r="P562" s="15" t="s">
        <v>3631</v>
      </c>
      <c r="Q562" s="14" t="s">
        <v>3632</v>
      </c>
      <c r="R562" s="15" t="s">
        <v>3633</v>
      </c>
      <c r="S562" s="14" t="s">
        <v>224</v>
      </c>
      <c r="T562" s="20" t="s">
        <v>224</v>
      </c>
      <c r="U562" s="21"/>
      <c r="V562" s="22"/>
      <c r="W562" s="22"/>
      <c r="X562" s="22"/>
      <c r="Y562" s="22"/>
      <c r="Z562" s="22"/>
      <c r="AA562" s="22" t="s">
        <v>363</v>
      </c>
      <c r="AB562" s="43">
        <v>46008.583333333336</v>
      </c>
      <c r="AC562" s="63">
        <v>45931</v>
      </c>
      <c r="AD562" s="25">
        <v>8</v>
      </c>
      <c r="AE562" s="25">
        <v>32</v>
      </c>
      <c r="AF562" s="26">
        <v>200</v>
      </c>
      <c r="AG562" s="20">
        <v>241</v>
      </c>
      <c r="AH562" s="22">
        <v>270</v>
      </c>
      <c r="AI562" s="26">
        <v>382</v>
      </c>
      <c r="AN562" s="27">
        <f>IF(COUNT(DV562,ES562,FJ562,GK562,HH562)&gt;0,AVERAGE(DV562,ES562,FJ562,GK562,HH562),"")</f>
        <v>0</v>
      </c>
      <c r="AO562" s="28">
        <f>IF((E562&lt;&gt;""),COUNTA(AP562:BW562)+COUNTIF(T562,"No"),"")</f>
        <v>0</v>
      </c>
      <c r="AP562" s="29"/>
      <c r="AQ562" s="29"/>
      <c r="AR562" s="29"/>
      <c r="AS562" s="29"/>
      <c r="AT562" s="29"/>
      <c r="AU562" s="29"/>
      <c r="AV562" s="29"/>
      <c r="AW562" s="29"/>
      <c r="AX562" s="29"/>
      <c r="AY562" s="29"/>
      <c r="AZ562" s="29"/>
      <c r="BA562" s="29"/>
      <c r="BB562" s="29"/>
      <c r="BC562" s="29"/>
      <c r="BD562" s="29"/>
      <c r="BE562" s="29"/>
      <c r="BF562" s="29"/>
      <c r="BG562" s="29"/>
      <c r="BH562" s="29"/>
      <c r="BI562" s="29"/>
      <c r="BJ562" s="29"/>
      <c r="BK562" s="29"/>
      <c r="BL562" s="29"/>
      <c r="BM562" s="29"/>
      <c r="BN562" s="29"/>
      <c r="BO562" s="29"/>
      <c r="BP562" s="29"/>
      <c r="BQ562" s="29"/>
      <c r="BR562" s="29"/>
      <c r="BS562" s="29"/>
      <c r="BT562" s="29"/>
      <c r="BU562" s="29"/>
      <c r="BV562" s="29"/>
      <c r="BW562" s="29"/>
      <c r="BX562" s="30">
        <v>44105</v>
      </c>
      <c r="BY562" s="30">
        <v>44111</v>
      </c>
      <c r="BZ562" s="14" t="s">
        <v>226</v>
      </c>
      <c r="CA562" s="30">
        <v>44116</v>
      </c>
      <c r="CB562" s="14" t="s">
        <v>227</v>
      </c>
      <c r="CC562" s="31">
        <v>43808</v>
      </c>
      <c r="CD562" s="32" t="s">
        <v>226</v>
      </c>
      <c r="CE562" s="33" t="s">
        <v>291</v>
      </c>
      <c r="CF562" s="33" t="s">
        <v>292</v>
      </c>
      <c r="CG562" s="29">
        <v>282</v>
      </c>
      <c r="CH562" s="29">
        <v>2</v>
      </c>
      <c r="CI562" s="29">
        <v>2</v>
      </c>
      <c r="CJ562" s="29">
        <v>11</v>
      </c>
      <c r="CK562" s="29">
        <v>0</v>
      </c>
      <c r="CL562" s="29">
        <v>0</v>
      </c>
      <c r="CM562" s="29">
        <v>0</v>
      </c>
      <c r="CN562" s="34">
        <f>IF(CJ562&gt;0,((CK562*0.125)+(CL562*0.25)+(CM562*1))/CJ562,"")</f>
        <v>0</v>
      </c>
      <c r="CO562" s="35">
        <v>44496</v>
      </c>
      <c r="CP562" s="35">
        <v>44503</v>
      </c>
      <c r="CQ562" s="20" t="s">
        <v>507</v>
      </c>
      <c r="CR562" s="35">
        <v>44504</v>
      </c>
      <c r="CS562" s="20" t="s">
        <v>232</v>
      </c>
      <c r="CT562" s="35">
        <v>44512</v>
      </c>
      <c r="CV562" s="11" t="s">
        <v>228</v>
      </c>
      <c r="CW562" s="20" t="s">
        <v>233</v>
      </c>
      <c r="CX562" s="11" t="s">
        <v>234</v>
      </c>
      <c r="CY562" s="20">
        <v>0</v>
      </c>
      <c r="CZ562" s="36">
        <v>0</v>
      </c>
      <c r="DA562" s="36">
        <v>0</v>
      </c>
      <c r="DB562" s="36">
        <v>0</v>
      </c>
      <c r="DC562" s="36">
        <v>0</v>
      </c>
      <c r="DD562" s="36">
        <v>0</v>
      </c>
      <c r="DE562" s="36">
        <v>0</v>
      </c>
      <c r="DF562" s="36">
        <v>0</v>
      </c>
      <c r="DG562" s="36">
        <v>0</v>
      </c>
      <c r="DI562" s="35">
        <v>44896</v>
      </c>
      <c r="DJ562" s="20" t="s">
        <v>228</v>
      </c>
      <c r="DK562" s="20" t="s">
        <v>235</v>
      </c>
      <c r="DL562" s="20" t="s">
        <v>234</v>
      </c>
      <c r="DM562" s="20">
        <v>110</v>
      </c>
      <c r="DN562" s="20">
        <v>1</v>
      </c>
      <c r="DO562" s="20">
        <v>1</v>
      </c>
      <c r="DP562" s="20">
        <v>5</v>
      </c>
      <c r="DQ562" s="20">
        <v>0</v>
      </c>
      <c r="DR562" s="20">
        <v>0</v>
      </c>
      <c r="DS562" s="20">
        <v>0</v>
      </c>
      <c r="DT562" s="20">
        <v>0</v>
      </c>
      <c r="DU562" s="20">
        <v>0</v>
      </c>
      <c r="DV562" s="37" cm="1">
        <f t="array" ref="DV562">IF(AND(DI562:DP562&lt;&gt;""),((DQ562*0.125)+(DR562*0.25)+(DS562*0.25)+(DT562*1)+(DU562*1))/DP562,"")</f>
        <v>0</v>
      </c>
      <c r="DW562" s="35">
        <v>45175</v>
      </c>
      <c r="DX562" s="35">
        <v>45183</v>
      </c>
      <c r="DY562" s="20" t="s">
        <v>492</v>
      </c>
      <c r="DZ562" s="35">
        <v>45187</v>
      </c>
      <c r="EA562" s="35" t="s">
        <v>232</v>
      </c>
      <c r="EB562" s="38">
        <v>45191</v>
      </c>
      <c r="EC562" s="35">
        <v>45265</v>
      </c>
      <c r="ED562" s="20" t="s">
        <v>228</v>
      </c>
      <c r="EE562" s="20" t="s">
        <v>247</v>
      </c>
      <c r="EF562" s="20">
        <v>90</v>
      </c>
      <c r="EG562" s="20">
        <v>1</v>
      </c>
      <c r="EH562" s="20">
        <v>1</v>
      </c>
      <c r="EI562" s="20">
        <v>5</v>
      </c>
      <c r="EJ562" s="20">
        <v>0</v>
      </c>
      <c r="EK562" s="20">
        <v>0</v>
      </c>
      <c r="EL562" s="20">
        <v>0</v>
      </c>
      <c r="EM562" s="20">
        <v>0</v>
      </c>
      <c r="EN562" s="20">
        <v>0</v>
      </c>
      <c r="EO562" s="20">
        <v>0</v>
      </c>
      <c r="EP562" s="20">
        <v>0</v>
      </c>
      <c r="EQ562" s="20">
        <v>0</v>
      </c>
      <c r="ER562" s="20">
        <v>0</v>
      </c>
      <c r="ES562" s="34">
        <f>IF(EI562&lt;&gt;"",((EJ562*0.125)+((EK562+EL562+EM562+EN562+EO562)*0.25)+((EP562+EQ562+ER562)*1))/EI562,"")</f>
        <v>0</v>
      </c>
      <c r="ET562" s="35">
        <v>45603</v>
      </c>
      <c r="EU562" s="20" t="s">
        <v>248</v>
      </c>
      <c r="EV562" s="20" t="s">
        <v>234</v>
      </c>
      <c r="EW562" s="20">
        <v>184</v>
      </c>
      <c r="EX562" s="20">
        <v>1</v>
      </c>
      <c r="EY562" s="20">
        <v>1</v>
      </c>
      <c r="EZ562" s="20">
        <v>13</v>
      </c>
      <c r="FA562" s="20">
        <v>0</v>
      </c>
      <c r="FB562" s="20">
        <v>0</v>
      </c>
      <c r="FC562" s="20">
        <v>0</v>
      </c>
      <c r="FD562" s="20">
        <v>0</v>
      </c>
      <c r="FE562" s="20">
        <v>0</v>
      </c>
      <c r="FF562" s="20">
        <v>0</v>
      </c>
      <c r="FG562" s="20">
        <v>0</v>
      </c>
      <c r="FH562" s="20">
        <v>0</v>
      </c>
      <c r="FI562" s="20">
        <v>0</v>
      </c>
      <c r="FJ562" s="34">
        <f>IF(EZ562&lt;&gt;"",((FA562*0.125)+((FB562+FC562+FD562+FE562+FF562)*0.25)+((FG562+FH562+FI562)*1))/EZ562,"")</f>
        <v>0</v>
      </c>
      <c r="FK562" s="39">
        <v>40.103271999999997</v>
      </c>
      <c r="FL562" s="39">
        <v>-83.053976000000006</v>
      </c>
      <c r="FM562" s="39">
        <v>39.741446576177864</v>
      </c>
      <c r="FN562" s="39">
        <v>40.465097423822129</v>
      </c>
      <c r="FO562" s="39">
        <v>-83.527021759382052</v>
      </c>
      <c r="FP562" s="39">
        <v>-82.58093024061796</v>
      </c>
      <c r="FQ562" s="39">
        <v>39.379621152355732</v>
      </c>
      <c r="FR562" s="39">
        <v>40.826922847644262</v>
      </c>
      <c r="FS562" s="39">
        <v>-84.000067518764084</v>
      </c>
      <c r="FT562" s="39">
        <v>-82.107884481235928</v>
      </c>
      <c r="FU562" s="35">
        <v>45699</v>
      </c>
      <c r="FV562" s="20" t="s">
        <v>248</v>
      </c>
      <c r="FW562" s="20" t="s">
        <v>247</v>
      </c>
      <c r="FX562" s="20">
        <v>86</v>
      </c>
      <c r="FY562" s="20">
        <v>1</v>
      </c>
      <c r="FZ562" s="20">
        <v>1</v>
      </c>
      <c r="GA562" s="20">
        <v>5</v>
      </c>
      <c r="GB562" s="20">
        <v>0</v>
      </c>
      <c r="GC562" s="20">
        <v>0</v>
      </c>
      <c r="GD562" s="20">
        <v>0</v>
      </c>
      <c r="GE562" s="20">
        <v>0</v>
      </c>
      <c r="GF562" s="20">
        <v>0</v>
      </c>
      <c r="GG562" s="20">
        <v>0</v>
      </c>
      <c r="GH562" s="20">
        <v>0</v>
      </c>
      <c r="GI562" s="20">
        <v>0</v>
      </c>
      <c r="GJ562" s="20">
        <v>0</v>
      </c>
      <c r="GK562" s="34">
        <f>IF(GA562&lt;&gt;"",((GB562*0.125)+((GC562+GD562+GE562+GF562+GG562)*0.25)+((GH562+GI562+GJ562)*1))/GA562,"")</f>
        <v>0</v>
      </c>
      <c r="GP562" s="20" t="s">
        <v>232</v>
      </c>
      <c r="HH562" s="34" t="str">
        <f>IF(GX562&lt;&gt;"",((GY562*0.125)+((GZ562+HA562+HB562+HC562+HD562)*0.25)+((HE562+HF562+HG562)*1))/GX562,"")</f>
        <v/>
      </c>
    </row>
    <row r="563" spans="1:216" ht="15" customHeight="1" x14ac:dyDescent="0.35">
      <c r="A563" s="11" t="s">
        <v>3634</v>
      </c>
      <c r="B563" s="12" t="s">
        <v>1770</v>
      </c>
      <c r="C563" s="13">
        <v>44252</v>
      </c>
      <c r="D563" s="13"/>
      <c r="E563" s="11" t="s">
        <v>214</v>
      </c>
      <c r="F563" s="19" t="s">
        <v>3635</v>
      </c>
      <c r="G563" s="19" t="s">
        <v>3636</v>
      </c>
      <c r="H563" s="11" t="s">
        <v>1528</v>
      </c>
      <c r="I563" s="42">
        <v>44224</v>
      </c>
      <c r="J563" s="17">
        <v>38709</v>
      </c>
      <c r="K563" s="18">
        <f ca="1">IF(A563&lt;&gt;"",RANDBETWEEN(1,2000)," ")</f>
        <v>484</v>
      </c>
      <c r="L563" s="17" cm="1">
        <f t="array" ref="L563">IF(A563&lt;&gt;"",SUMPRODUCT(($E$2:$E$1303="Active") * (FK563 &gt;= $FM$2:$FM$1303) * (FK563 &lt;= $FN$2:$FN$1303) * (FL563 &gt;= $FO$2:$FO$1303) * (FL563 &lt;= $FP$2:$FP$1303)),"")</f>
        <v>3</v>
      </c>
      <c r="M563" s="17" cm="1">
        <f t="array" ref="M563">IF(A563&lt;&gt;"",SUMPRODUCT(($E$2:$E$1303="Active") * (FK563 &gt;= $FQ$2:$FQ$1303) * (FK563 &lt;= $FR$2:$FR$1303) * (FL563 &gt;= $FS$2:$FS$1303) * (FL563 &lt;= $FT$2:$FT$1303)),"")</f>
        <v>5</v>
      </c>
      <c r="N563" s="11" t="s">
        <v>218</v>
      </c>
      <c r="O563" s="14" t="s">
        <v>219</v>
      </c>
      <c r="P563" s="19" t="s">
        <v>3637</v>
      </c>
      <c r="Q563" s="11" t="s">
        <v>3638</v>
      </c>
      <c r="R563" s="19" t="s">
        <v>3639</v>
      </c>
      <c r="S563" s="11" t="s">
        <v>223</v>
      </c>
      <c r="T563" s="20" t="s">
        <v>224</v>
      </c>
      <c r="U563" s="21"/>
      <c r="V563" s="22"/>
      <c r="W563" s="22"/>
      <c r="X563" s="22"/>
      <c r="Y563" s="22"/>
      <c r="Z563" s="22"/>
      <c r="AA563" s="48" t="s">
        <v>347</v>
      </c>
      <c r="AB563" s="43">
        <v>46014.520833333336</v>
      </c>
      <c r="AC563" s="24">
        <v>46023</v>
      </c>
      <c r="AD563" s="25">
        <v>126</v>
      </c>
      <c r="AE563" s="25">
        <v>396</v>
      </c>
      <c r="AF563" s="26">
        <v>400</v>
      </c>
      <c r="AG563" s="20">
        <v>451</v>
      </c>
      <c r="AH563" s="22">
        <v>466</v>
      </c>
      <c r="AI563" s="26">
        <v>370</v>
      </c>
      <c r="AN563" s="27">
        <f>IF(COUNT(DV563,ES563,FJ563,GK563,HH563)&gt;0,AVERAGE(DV563,ES563,FJ563,GK563,HH563),"")</f>
        <v>3.1250000000000002E-3</v>
      </c>
      <c r="AO563" s="28">
        <f>IF((E563&lt;&gt;""),COUNTA(AP563:BW563)+COUNTIF(T563,"No"),"")</f>
        <v>0</v>
      </c>
      <c r="BX563" s="44">
        <v>43809</v>
      </c>
      <c r="CN563" s="34" t="str">
        <f>IF(CJ563&gt;0,((CK563*0.125)+(CL563*0.25)+(CM563*1))/CJ563,"")</f>
        <v/>
      </c>
      <c r="CO563" s="35">
        <v>44495</v>
      </c>
      <c r="CP563" s="35">
        <v>44510</v>
      </c>
      <c r="CQ563" s="20" t="s">
        <v>507</v>
      </c>
      <c r="CR563" s="35">
        <v>44510</v>
      </c>
      <c r="CS563" s="20" t="s">
        <v>232</v>
      </c>
      <c r="CT563" s="35">
        <v>44512</v>
      </c>
      <c r="CU563" s="35">
        <v>44539</v>
      </c>
      <c r="CV563" s="11" t="s">
        <v>228</v>
      </c>
      <c r="CW563" s="11" t="s">
        <v>233</v>
      </c>
      <c r="CX563" s="11" t="s">
        <v>234</v>
      </c>
      <c r="CY563" s="20">
        <v>185</v>
      </c>
      <c r="CZ563" s="36">
        <v>4</v>
      </c>
      <c r="DA563" s="36">
        <v>4</v>
      </c>
      <c r="DB563" s="36">
        <v>20</v>
      </c>
      <c r="DC563" s="36">
        <v>0</v>
      </c>
      <c r="DD563" s="36">
        <v>0</v>
      </c>
      <c r="DE563" s="36">
        <v>3</v>
      </c>
      <c r="DF563" s="36">
        <v>0</v>
      </c>
      <c r="DG563" s="36">
        <v>0</v>
      </c>
      <c r="DH563" s="37">
        <f>IF(DB563&gt;0,((DC563*0.125)+(DD563*0.25)+(DE563*0.25)+(DF563*1)+(DG563*1))/DB563,"")</f>
        <v>3.7499999999999999E-2</v>
      </c>
      <c r="DI563" s="35">
        <v>44866</v>
      </c>
      <c r="DJ563" s="20" t="s">
        <v>228</v>
      </c>
      <c r="DK563" s="20" t="s">
        <v>235</v>
      </c>
      <c r="DL563" s="20" t="s">
        <v>234</v>
      </c>
      <c r="DM563" s="20">
        <v>191</v>
      </c>
      <c r="DN563" s="20">
        <v>4</v>
      </c>
      <c r="DO563" s="20">
        <v>4</v>
      </c>
      <c r="DP563" s="20">
        <v>20</v>
      </c>
      <c r="DQ563" s="20">
        <v>0</v>
      </c>
      <c r="DR563" s="20">
        <v>0</v>
      </c>
      <c r="DS563" s="20">
        <v>1</v>
      </c>
      <c r="DT563" s="20">
        <v>0</v>
      </c>
      <c r="DU563" s="20">
        <v>0</v>
      </c>
      <c r="DV563" s="37" cm="1">
        <f t="array" ref="DV563">IF(AND(DI563:DP563&lt;&gt;""),((DQ563*0.125)+(DR563*0.25)+(DS563*0.25)+(DT563*1)+(DU563*1))/DP563,"")</f>
        <v>1.2500000000000001E-2</v>
      </c>
      <c r="DW563" s="35">
        <v>45174</v>
      </c>
      <c r="DX563" s="35">
        <v>45177</v>
      </c>
      <c r="DY563" s="20" t="s">
        <v>237</v>
      </c>
      <c r="DZ563" s="35">
        <v>45180</v>
      </c>
      <c r="EA563" s="35" t="s">
        <v>232</v>
      </c>
      <c r="EB563" s="38">
        <v>45184</v>
      </c>
      <c r="EC563" s="35">
        <v>45265</v>
      </c>
      <c r="ED563" s="20" t="s">
        <v>228</v>
      </c>
      <c r="EE563" s="20" t="s">
        <v>247</v>
      </c>
      <c r="EF563" s="20">
        <v>209</v>
      </c>
      <c r="EG563" s="20">
        <v>3</v>
      </c>
      <c r="EH563" s="20">
        <v>3</v>
      </c>
      <c r="EI563" s="20">
        <v>15</v>
      </c>
      <c r="EJ563" s="20">
        <v>0</v>
      </c>
      <c r="EK563" s="20">
        <v>0</v>
      </c>
      <c r="EL563" s="20">
        <v>0</v>
      </c>
      <c r="EM563" s="20">
        <v>0</v>
      </c>
      <c r="EN563" s="20">
        <v>0</v>
      </c>
      <c r="EO563" s="20">
        <v>0</v>
      </c>
      <c r="EP563" s="20">
        <v>0</v>
      </c>
      <c r="EQ563" s="20">
        <v>0</v>
      </c>
      <c r="ER563" s="20">
        <v>0</v>
      </c>
      <c r="ES563" s="34">
        <f>IF(EI563&lt;&gt;"",((EJ563*0.125)+((EK563+EL563+EM563+EN563+EO563)*0.25)+((EP563+EQ563+ER563)*1))/EI563,"")</f>
        <v>0</v>
      </c>
      <c r="ET563" s="35">
        <v>45600</v>
      </c>
      <c r="EU563" s="20" t="s">
        <v>248</v>
      </c>
      <c r="EV563" s="20" t="s">
        <v>234</v>
      </c>
      <c r="EW563" s="20">
        <v>245</v>
      </c>
      <c r="EX563" s="20">
        <v>3</v>
      </c>
      <c r="EY563" s="20">
        <v>3</v>
      </c>
      <c r="EZ563" s="20">
        <v>20</v>
      </c>
      <c r="FA563" s="20">
        <v>0</v>
      </c>
      <c r="FB563" s="20">
        <v>0</v>
      </c>
      <c r="FC563" s="20">
        <v>0</v>
      </c>
      <c r="FD563" s="20">
        <v>0</v>
      </c>
      <c r="FE563" s="20">
        <v>0</v>
      </c>
      <c r="FF563" s="20">
        <v>0</v>
      </c>
      <c r="FG563" s="20">
        <v>0</v>
      </c>
      <c r="FH563" s="20">
        <v>0</v>
      </c>
      <c r="FI563" s="20">
        <v>0</v>
      </c>
      <c r="FJ563" s="34">
        <f>IF(EZ563&lt;&gt;"",((FA563*0.125)+((FB563+FC563+FD563+FE563+FF563)*0.25)+((FG563+FH563+FI563)*1))/EZ563,"")</f>
        <v>0</v>
      </c>
      <c r="FK563" s="39">
        <v>41.153799999999997</v>
      </c>
      <c r="FL563" s="39">
        <v>-81.358199999999997</v>
      </c>
      <c r="FM563" s="39">
        <v>40.791974576177864</v>
      </c>
      <c r="FN563" s="39">
        <v>41.515625423822129</v>
      </c>
      <c r="FO563" s="39">
        <v>-81.838746444444084</v>
      </c>
      <c r="FP563" s="39">
        <v>-80.877653555555909</v>
      </c>
      <c r="FQ563" s="39">
        <v>40.430149152355732</v>
      </c>
      <c r="FR563" s="39">
        <v>41.877450847644262</v>
      </c>
      <c r="FS563" s="39">
        <v>-82.319292888888171</v>
      </c>
      <c r="FT563" s="39">
        <v>-80.397107111111822</v>
      </c>
      <c r="FU563" s="35">
        <v>45737</v>
      </c>
      <c r="FV563" s="20" t="s">
        <v>248</v>
      </c>
      <c r="FW563" s="20" t="s">
        <v>247</v>
      </c>
      <c r="FX563" s="20">
        <v>221</v>
      </c>
      <c r="FY563" s="20">
        <v>1</v>
      </c>
      <c r="FZ563" s="20">
        <v>1</v>
      </c>
      <c r="GA563" s="20">
        <v>17</v>
      </c>
      <c r="GB563" s="20">
        <v>0</v>
      </c>
      <c r="GC563" s="20">
        <v>0</v>
      </c>
      <c r="GD563" s="20">
        <v>0</v>
      </c>
      <c r="GE563" s="20">
        <v>0</v>
      </c>
      <c r="GF563" s="20">
        <v>0</v>
      </c>
      <c r="GG563" s="20">
        <v>0</v>
      </c>
      <c r="GH563" s="20">
        <v>0</v>
      </c>
      <c r="GI563" s="20">
        <v>0</v>
      </c>
      <c r="GJ563" s="20">
        <v>0</v>
      </c>
      <c r="GK563" s="34">
        <f>IF(GA563&lt;&gt;"",((GB563*0.125)+((GC563+GD563+GE563+GF563+GG563)*0.25)+((GH563+GI563+GJ563)*1))/GA563,"")</f>
        <v>0</v>
      </c>
      <c r="GL563" s="40">
        <v>45974</v>
      </c>
      <c r="GM563" s="40">
        <v>45992</v>
      </c>
      <c r="GN563" s="20" t="s">
        <v>237</v>
      </c>
      <c r="GO563" s="35">
        <v>45993</v>
      </c>
      <c r="GP563" s="20" t="s">
        <v>232</v>
      </c>
      <c r="GQ563" s="35">
        <v>46038</v>
      </c>
      <c r="HH563" s="34" t="str">
        <f>IF(GX563&lt;&gt;"",((GY563*0.125)+((GZ563+HA563+HB563+HC563+HD563)*0.25)+((HE563+HF563+HG563)*1))/GX563,"")</f>
        <v/>
      </c>
    </row>
    <row r="564" spans="1:216" ht="15" customHeight="1" x14ac:dyDescent="0.35">
      <c r="A564" s="11" t="s">
        <v>3640</v>
      </c>
      <c r="B564" s="12" t="s">
        <v>3641</v>
      </c>
      <c r="C564" s="13">
        <v>43009</v>
      </c>
      <c r="D564" s="13">
        <v>45873</v>
      </c>
      <c r="E564" s="14" t="s">
        <v>214</v>
      </c>
      <c r="F564" s="15" t="s">
        <v>3642</v>
      </c>
      <c r="G564" s="15" t="s">
        <v>1527</v>
      </c>
      <c r="H564" s="14" t="s">
        <v>1528</v>
      </c>
      <c r="I564" s="16">
        <v>44281</v>
      </c>
      <c r="J564" s="17">
        <v>33241</v>
      </c>
      <c r="K564" s="18">
        <f ca="1">IF(A564&lt;&gt;"",RANDBETWEEN(1,2000)," ")</f>
        <v>1416</v>
      </c>
      <c r="L564" s="17" cm="1">
        <f t="array" ref="L564">IF(A564&lt;&gt;"",SUMPRODUCT(($E$2:$E$1303="Active") * (FK564 &gt;= $FM$2:$FM$1303) * (FK564 &lt;= $FN$2:$FN$1303) * (FL564 &gt;= $FO$2:$FO$1303) * (FL564 &lt;= $FP$2:$FP$1303)),"")</f>
        <v>4</v>
      </c>
      <c r="M564" s="17" cm="1">
        <f t="array" ref="M564">IF(A564&lt;&gt;"",SUMPRODUCT(($E$2:$E$1303="Active") * (FK564 &gt;= $FQ$2:$FQ$1303) * (FK564 &lt;= $FR$2:$FR$1303) * (FL564 &gt;= $FS$2:$FS$1303) * (FL564 &lt;= $FT$2:$FT$1303)),"")</f>
        <v>5</v>
      </c>
      <c r="N564" s="14" t="s">
        <v>287</v>
      </c>
      <c r="O564" s="14" t="s">
        <v>219</v>
      </c>
      <c r="P564" s="15" t="s">
        <v>3643</v>
      </c>
      <c r="Q564" s="14" t="s">
        <v>3644</v>
      </c>
      <c r="R564" s="15" t="s">
        <v>3645</v>
      </c>
      <c r="S564" s="14" t="s">
        <v>224</v>
      </c>
      <c r="T564" s="20" t="s">
        <v>224</v>
      </c>
      <c r="U564" s="21"/>
      <c r="V564" s="22"/>
      <c r="W564" s="22"/>
      <c r="X564" s="22"/>
      <c r="Y564" s="22"/>
      <c r="Z564" s="22"/>
      <c r="AA564" s="48" t="s">
        <v>347</v>
      </c>
      <c r="AB564" s="43">
        <v>45930.708333333328</v>
      </c>
      <c r="AC564" s="24">
        <v>46023</v>
      </c>
      <c r="AD564" s="25">
        <v>156</v>
      </c>
      <c r="AE564" s="25">
        <v>69</v>
      </c>
      <c r="AF564" s="26">
        <v>125</v>
      </c>
      <c r="AG564" s="20">
        <v>200</v>
      </c>
      <c r="AH564" s="22">
        <v>277</v>
      </c>
      <c r="AI564" s="26">
        <v>343</v>
      </c>
      <c r="AN564" s="27">
        <f>IF(COUNT(DV564,ES564,FJ564,GK564,HH564)&gt;0,AVERAGE(DV564,ES564,FJ564,GK564,HH564),"")</f>
        <v>3.7500000000000006E-2</v>
      </c>
      <c r="AO564" s="28">
        <f>IF((E564&lt;&gt;""),COUNTA(AP564:BW564)+COUNTIF(T564,"No"),"")</f>
        <v>0</v>
      </c>
      <c r="AP564" s="29"/>
      <c r="AQ564" s="29"/>
      <c r="AR564" s="29"/>
      <c r="AS564" s="29"/>
      <c r="AT564" s="29"/>
      <c r="AU564" s="29"/>
      <c r="AV564" s="29"/>
      <c r="AW564" s="29"/>
      <c r="AX564" s="29"/>
      <c r="AY564" s="29"/>
      <c r="AZ564" s="29"/>
      <c r="BA564" s="29"/>
      <c r="BB564" s="29"/>
      <c r="BC564" s="29"/>
      <c r="BD564" s="29"/>
      <c r="BE564" s="29"/>
      <c r="BF564" s="29"/>
      <c r="BG564" s="29"/>
      <c r="BH564" s="29"/>
      <c r="BI564" s="29"/>
      <c r="BJ564" s="29"/>
      <c r="BK564" s="29"/>
      <c r="BL564" s="29"/>
      <c r="BM564" s="29"/>
      <c r="BN564" s="29"/>
      <c r="BO564" s="29"/>
      <c r="BP564" s="29"/>
      <c r="BQ564" s="29"/>
      <c r="BR564" s="29"/>
      <c r="BS564" s="29"/>
      <c r="BT564" s="29"/>
      <c r="BU564" s="29"/>
      <c r="BV564" s="29"/>
      <c r="BW564" s="29"/>
      <c r="BX564" s="30">
        <v>44107</v>
      </c>
      <c r="BY564" s="30">
        <v>44113</v>
      </c>
      <c r="BZ564" s="14" t="s">
        <v>226</v>
      </c>
      <c r="CA564" s="30">
        <v>44116</v>
      </c>
      <c r="CB564" s="14" t="s">
        <v>227</v>
      </c>
      <c r="CC564" s="31">
        <v>43980</v>
      </c>
      <c r="CD564" s="32" t="s">
        <v>226</v>
      </c>
      <c r="CE564" s="33" t="s">
        <v>282</v>
      </c>
      <c r="CF564" s="33" t="s">
        <v>247</v>
      </c>
      <c r="CG564" s="29">
        <v>49</v>
      </c>
      <c r="CH564" s="29">
        <v>1</v>
      </c>
      <c r="CI564" s="29">
        <v>1</v>
      </c>
      <c r="CJ564" s="29">
        <v>5</v>
      </c>
      <c r="CK564" s="29">
        <v>1</v>
      </c>
      <c r="CL564" s="29">
        <v>1</v>
      </c>
      <c r="CM564" s="29">
        <v>1</v>
      </c>
      <c r="CN564" s="34">
        <f>IF(CJ564&gt;0,((CK564*0.125)+(CL564*0.25)+(CM564*1))/CJ564,"")</f>
        <v>0.27500000000000002</v>
      </c>
      <c r="CO564" s="35">
        <v>44495</v>
      </c>
      <c r="CP564" s="35">
        <v>44504</v>
      </c>
      <c r="CQ564" s="20" t="s">
        <v>507</v>
      </c>
      <c r="CR564" s="35">
        <v>44504</v>
      </c>
      <c r="CS564" s="20" t="s">
        <v>232</v>
      </c>
      <c r="CT564" s="35">
        <v>44512</v>
      </c>
      <c r="CU564" s="35">
        <v>44319</v>
      </c>
      <c r="CV564" s="11" t="s">
        <v>226</v>
      </c>
      <c r="CW564" s="11" t="s">
        <v>293</v>
      </c>
      <c r="CX564" s="11" t="s">
        <v>247</v>
      </c>
      <c r="CY564" s="20">
        <v>95</v>
      </c>
      <c r="CZ564" s="36">
        <v>1</v>
      </c>
      <c r="DA564" s="36">
        <v>1</v>
      </c>
      <c r="DB564" s="36">
        <v>5</v>
      </c>
      <c r="DC564" s="36">
        <v>0</v>
      </c>
      <c r="DD564" s="36">
        <v>0</v>
      </c>
      <c r="DE564" s="36">
        <v>0</v>
      </c>
      <c r="DF564" s="36">
        <v>0</v>
      </c>
      <c r="DG564" s="36">
        <v>1</v>
      </c>
      <c r="DH564" s="37">
        <f>IF(DB564&gt;0,((DC564*0.125)+(DD564*0.25)+(DE564*0.25)+(DF564*1)+(DG564*1))/DB564,"")</f>
        <v>0.2</v>
      </c>
      <c r="DI564" s="35">
        <v>44743</v>
      </c>
      <c r="DJ564" s="20" t="s">
        <v>228</v>
      </c>
      <c r="DK564" s="20" t="s">
        <v>235</v>
      </c>
      <c r="DL564" s="20" t="s">
        <v>234</v>
      </c>
      <c r="DM564" s="20">
        <v>31</v>
      </c>
      <c r="DN564" s="20">
        <v>1</v>
      </c>
      <c r="DO564" s="20">
        <v>1</v>
      </c>
      <c r="DP564" s="20">
        <v>5</v>
      </c>
      <c r="DQ564" s="20">
        <v>0</v>
      </c>
      <c r="DR564" s="20">
        <v>0</v>
      </c>
      <c r="DS564" s="20">
        <v>1</v>
      </c>
      <c r="DT564" s="20">
        <v>0</v>
      </c>
      <c r="DU564" s="20">
        <v>0</v>
      </c>
      <c r="DV564" s="37" cm="1">
        <f t="array" ref="DV564">IF(AND(DI564:DP564&lt;&gt;""),((DQ564*0.125)+(DR564*0.25)+(DS564*0.25)+(DT564*1)+(DU564*1))/DP564,"")</f>
        <v>0.05</v>
      </c>
      <c r="DW564" s="35">
        <v>45174</v>
      </c>
      <c r="DX564" s="35">
        <v>45177</v>
      </c>
      <c r="DY564" s="20" t="s">
        <v>237</v>
      </c>
      <c r="DZ564" s="35">
        <v>45180</v>
      </c>
      <c r="EA564" s="35" t="s">
        <v>232</v>
      </c>
      <c r="EB564" s="38">
        <v>45184</v>
      </c>
      <c r="EC564" s="35">
        <v>45290</v>
      </c>
      <c r="ED564" s="20" t="s">
        <v>228</v>
      </c>
      <c r="EE564" s="20" t="s">
        <v>247</v>
      </c>
      <c r="EF564" s="20">
        <v>92</v>
      </c>
      <c r="EG564" s="20">
        <v>1</v>
      </c>
      <c r="EH564" s="20">
        <v>1</v>
      </c>
      <c r="EI564" s="20">
        <v>5</v>
      </c>
      <c r="EJ564" s="20">
        <v>0</v>
      </c>
      <c r="EK564" s="20">
        <v>0</v>
      </c>
      <c r="EL564" s="20">
        <v>0</v>
      </c>
      <c r="EM564" s="20">
        <v>0</v>
      </c>
      <c r="EN564" s="20">
        <v>0</v>
      </c>
      <c r="EO564" s="20">
        <v>0</v>
      </c>
      <c r="EP564" s="20">
        <v>0</v>
      </c>
      <c r="EQ564" s="20">
        <v>0</v>
      </c>
      <c r="ER564" s="20">
        <v>0</v>
      </c>
      <c r="ES564" s="34">
        <f>IF(EI564&lt;&gt;"",((EJ564*0.125)+((EK564+EL564+EM564+EN564+EO564)*0.25)+((EP564+EQ564+ER564)*1))/EI564,"")</f>
        <v>0</v>
      </c>
      <c r="ET564" s="35">
        <v>45603</v>
      </c>
      <c r="EU564" s="20" t="s">
        <v>248</v>
      </c>
      <c r="EV564" s="20" t="s">
        <v>234</v>
      </c>
      <c r="EW564" s="20">
        <v>123</v>
      </c>
      <c r="EX564" s="20">
        <v>1</v>
      </c>
      <c r="EY564" s="20">
        <v>1</v>
      </c>
      <c r="EZ564" s="20">
        <v>10</v>
      </c>
      <c r="FA564" s="20">
        <v>0</v>
      </c>
      <c r="FB564" s="20">
        <v>0</v>
      </c>
      <c r="FC564" s="20">
        <v>2</v>
      </c>
      <c r="FD564" s="20">
        <v>2</v>
      </c>
      <c r="FE564" s="20">
        <v>0</v>
      </c>
      <c r="FF564" s="20">
        <v>0</v>
      </c>
      <c r="FG564" s="20">
        <v>0</v>
      </c>
      <c r="FH564" s="20">
        <v>0</v>
      </c>
      <c r="FI564" s="20">
        <v>0</v>
      </c>
      <c r="FJ564" s="34">
        <f>IF(EZ564&lt;&gt;"",((FA564*0.125)+((FB564+FC564+FD564+FE564+FF564)*0.25)+((FG564+FH564+FI564)*1))/EZ564,"")</f>
        <v>0.1</v>
      </c>
      <c r="FK564" s="39">
        <v>41.062165999999998</v>
      </c>
      <c r="FL564" s="39">
        <v>-81.753718000000006</v>
      </c>
      <c r="FM564" s="39">
        <v>40.700340576177865</v>
      </c>
      <c r="FN564" s="39">
        <v>41.42399142382213</v>
      </c>
      <c r="FO564" s="39">
        <v>-82.233594278680229</v>
      </c>
      <c r="FP564" s="39">
        <v>-81.273841721319783</v>
      </c>
      <c r="FQ564" s="39">
        <v>40.338515152355733</v>
      </c>
      <c r="FR564" s="39">
        <v>41.785816847644263</v>
      </c>
      <c r="FS564" s="39">
        <v>-82.713470557360452</v>
      </c>
      <c r="FT564" s="39">
        <v>-80.793965442639561</v>
      </c>
      <c r="FU564" s="35">
        <v>45910</v>
      </c>
      <c r="FV564" s="20" t="s">
        <v>248</v>
      </c>
      <c r="FW564" s="20" t="s">
        <v>295</v>
      </c>
      <c r="FX564" s="20">
        <v>176</v>
      </c>
      <c r="FY564" s="20">
        <v>1</v>
      </c>
      <c r="FZ564" s="20">
        <v>1</v>
      </c>
      <c r="GA564" s="20">
        <v>12</v>
      </c>
      <c r="GB564" s="20">
        <v>0</v>
      </c>
      <c r="GC564" s="20">
        <v>0</v>
      </c>
      <c r="GD564" s="20">
        <v>0</v>
      </c>
      <c r="GE564" s="20">
        <v>0</v>
      </c>
      <c r="GF564" s="20">
        <v>0</v>
      </c>
      <c r="GG564" s="20">
        <v>0</v>
      </c>
      <c r="GH564" s="20">
        <v>0</v>
      </c>
      <c r="GI564" s="20">
        <v>0</v>
      </c>
      <c r="GJ564" s="20">
        <v>0</v>
      </c>
      <c r="GK564" s="34">
        <v>0</v>
      </c>
      <c r="GL564" s="40">
        <v>45853</v>
      </c>
      <c r="GM564" s="40">
        <v>45863</v>
      </c>
      <c r="GN564" s="20" t="s">
        <v>237</v>
      </c>
      <c r="GO564" s="35">
        <v>45863</v>
      </c>
      <c r="GP564" s="20" t="s">
        <v>232</v>
      </c>
      <c r="GQ564" s="35">
        <v>45867</v>
      </c>
      <c r="HH564" s="34" t="str">
        <f>IF(GX564&lt;&gt;"",((GY564*0.125)+((GZ564+HA564+HB564+HC564+HD564)*0.25)+((HE564+HF564+HG564)*1))/GX564,"")</f>
        <v/>
      </c>
    </row>
    <row r="565" spans="1:216" ht="15" customHeight="1" x14ac:dyDescent="0.35">
      <c r="A565" s="14" t="s">
        <v>3646</v>
      </c>
      <c r="B565" s="12" t="s">
        <v>3647</v>
      </c>
      <c r="C565" s="13">
        <v>43009</v>
      </c>
      <c r="D565" s="13"/>
      <c r="E565" s="14" t="s">
        <v>214</v>
      </c>
      <c r="F565" s="15" t="s">
        <v>3648</v>
      </c>
      <c r="G565" s="15" t="s">
        <v>3649</v>
      </c>
      <c r="H565" s="14" t="s">
        <v>1528</v>
      </c>
      <c r="I565" s="16">
        <v>43701</v>
      </c>
      <c r="J565" s="17">
        <v>55361</v>
      </c>
      <c r="K565" s="18">
        <f ca="1">IF(A565&lt;&gt;"",RANDBETWEEN(1,2000)," ")</f>
        <v>896</v>
      </c>
      <c r="L565" s="17" cm="1">
        <f t="array" ref="L565">IF(A565&lt;&gt;"",SUMPRODUCT(($E$2:$E$1303="Active") * (FK565 &gt;= $FM$2:$FM$1303) * (FK565 &lt;= $FN$2:$FN$1303) * (FL565 &gt;= $FO$2:$FO$1303) * (FL565 &lt;= $FP$2:$FP$1303)),"")</f>
        <v>2</v>
      </c>
      <c r="M565" s="17" cm="1">
        <f t="array" ref="M565">IF(A565&lt;&gt;"",SUMPRODUCT(($E$2:$E$1303="Active") * (FK565 &gt;= $FQ$2:$FQ$1303) * (FK565 &lt;= $FR$2:$FR$1303) * (FL565 &gt;= $FS$2:$FS$1303) * (FL565 &lt;= $FT$2:$FT$1303)),"")</f>
        <v>4</v>
      </c>
      <c r="N565" s="14" t="s">
        <v>287</v>
      </c>
      <c r="O565" s="14" t="s">
        <v>219</v>
      </c>
      <c r="P565" s="15" t="s">
        <v>3650</v>
      </c>
      <c r="Q565" s="14" t="s">
        <v>3651</v>
      </c>
      <c r="R565" s="15" t="s">
        <v>3652</v>
      </c>
      <c r="S565" s="14" t="s">
        <v>223</v>
      </c>
      <c r="T565" s="20" t="s">
        <v>224</v>
      </c>
      <c r="U565" s="21" t="s">
        <v>224</v>
      </c>
      <c r="V565" s="22"/>
      <c r="W565" s="22"/>
      <c r="X565" s="22" t="s">
        <v>224</v>
      </c>
      <c r="Y565" s="22"/>
      <c r="Z565" s="22"/>
      <c r="AA565" s="22" t="s">
        <v>363</v>
      </c>
      <c r="AB565" s="43">
        <v>46020.541666666664</v>
      </c>
      <c r="AC565" s="63">
        <v>45931</v>
      </c>
      <c r="AD565" s="25">
        <v>109</v>
      </c>
      <c r="AE565" s="25">
        <v>85</v>
      </c>
      <c r="AF565" s="26">
        <v>120</v>
      </c>
      <c r="AG565" s="20">
        <v>121</v>
      </c>
      <c r="AH565" s="22">
        <v>172</v>
      </c>
      <c r="AI565" s="26">
        <v>166</v>
      </c>
      <c r="AN565" s="27">
        <f>IF(COUNT(DV565,ES565,FJ565,GK565,HH565)&gt;0,AVERAGE(DV565,ES565,FJ565,GK565,HH565),"")</f>
        <v>0.14374999999999999</v>
      </c>
      <c r="AO565" s="28">
        <f>IF((E565&lt;&gt;""),COUNTA(AP565:BW565)+COUNTIF(T565,"No"),"")</f>
        <v>0</v>
      </c>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c r="BO565" s="29"/>
      <c r="BP565" s="29"/>
      <c r="BQ565" s="29"/>
      <c r="BR565" s="29"/>
      <c r="BS565" s="29"/>
      <c r="BT565" s="29"/>
      <c r="BU565" s="29"/>
      <c r="BV565" s="29"/>
      <c r="BW565" s="29"/>
      <c r="BX565" s="30">
        <v>44106</v>
      </c>
      <c r="BY565" s="30">
        <v>44113</v>
      </c>
      <c r="BZ565" s="14" t="s">
        <v>226</v>
      </c>
      <c r="CA565" s="30">
        <v>44116</v>
      </c>
      <c r="CB565" s="14" t="s">
        <v>227</v>
      </c>
      <c r="CC565" s="31">
        <v>44047</v>
      </c>
      <c r="CD565" s="32" t="s">
        <v>1128</v>
      </c>
      <c r="CE565" s="33" t="s">
        <v>282</v>
      </c>
      <c r="CF565" s="33" t="s">
        <v>247</v>
      </c>
      <c r="CG565" s="29">
        <v>32</v>
      </c>
      <c r="CH565" s="29">
        <v>1</v>
      </c>
      <c r="CI565" s="29">
        <v>1</v>
      </c>
      <c r="CJ565" s="29">
        <v>5</v>
      </c>
      <c r="CK565" s="29">
        <v>0</v>
      </c>
      <c r="CL565" s="29">
        <v>0</v>
      </c>
      <c r="CM565" s="29">
        <v>0</v>
      </c>
      <c r="CN565" s="34">
        <f>IF(CJ565&gt;0,((CK565*0.125)+(CL565*0.25)+(CM565*1))/CJ565,"")</f>
        <v>0</v>
      </c>
      <c r="CO565" s="35">
        <v>44496</v>
      </c>
      <c r="CP565" s="35">
        <v>44504</v>
      </c>
      <c r="CQ565" s="20" t="s">
        <v>507</v>
      </c>
      <c r="CR565" s="35">
        <v>44504</v>
      </c>
      <c r="CS565" s="20" t="s">
        <v>232</v>
      </c>
      <c r="CT565" s="35">
        <v>44512</v>
      </c>
      <c r="CU565" s="35">
        <v>44481</v>
      </c>
      <c r="CV565" s="11" t="s">
        <v>228</v>
      </c>
      <c r="CW565" s="20" t="s">
        <v>233</v>
      </c>
      <c r="CX565" s="11" t="s">
        <v>234</v>
      </c>
      <c r="CY565" s="20">
        <v>55</v>
      </c>
      <c r="CZ565" s="36">
        <v>2</v>
      </c>
      <c r="DA565" s="36">
        <v>2</v>
      </c>
      <c r="DB565" s="36">
        <v>6</v>
      </c>
      <c r="DC565" s="36">
        <v>0</v>
      </c>
      <c r="DD565" s="36">
        <v>0</v>
      </c>
      <c r="DE565" s="36">
        <v>0</v>
      </c>
      <c r="DF565" s="36">
        <v>0</v>
      </c>
      <c r="DG565" s="36">
        <v>0</v>
      </c>
      <c r="DH565" s="37">
        <f>IF(DB565&gt;0,((DC565*0.125)+(DD565*0.25)+(DE565*0.25)+(DF565*1)+(DG565*1))/DB565,"")</f>
        <v>0</v>
      </c>
      <c r="DI565" s="35">
        <v>44896</v>
      </c>
      <c r="DJ565" s="20" t="s">
        <v>228</v>
      </c>
      <c r="DK565" s="20" t="s">
        <v>235</v>
      </c>
      <c r="DL565" s="20" t="s">
        <v>234</v>
      </c>
      <c r="DM565" s="20">
        <v>57</v>
      </c>
      <c r="DN565" s="20">
        <v>1</v>
      </c>
      <c r="DO565" s="20">
        <v>1</v>
      </c>
      <c r="DP565" s="20">
        <v>5</v>
      </c>
      <c r="DQ565" s="20">
        <v>0</v>
      </c>
      <c r="DR565" s="20">
        <v>0</v>
      </c>
      <c r="DS565" s="20">
        <v>0</v>
      </c>
      <c r="DT565" s="20">
        <v>0</v>
      </c>
      <c r="DU565" s="20">
        <v>1</v>
      </c>
      <c r="DV565" s="37" cm="1">
        <f t="array" ref="DV565">IF(AND(DI565:DP565&lt;&gt;""),((DQ565*0.125)+(DR565*0.25)+(DS565*0.25)+(DT565*1)+(DU565*1))/DP565,"")</f>
        <v>0.2</v>
      </c>
      <c r="DW565" s="35">
        <v>45174</v>
      </c>
      <c r="DX565" s="35">
        <v>45177</v>
      </c>
      <c r="DY565" s="20" t="s">
        <v>237</v>
      </c>
      <c r="DZ565" s="35">
        <v>45180</v>
      </c>
      <c r="EA565" s="35" t="s">
        <v>232</v>
      </c>
      <c r="EB565" s="38">
        <v>45184</v>
      </c>
      <c r="EC565" s="35">
        <v>45233</v>
      </c>
      <c r="ED565" s="20" t="s">
        <v>248</v>
      </c>
      <c r="EE565" s="20" t="s">
        <v>247</v>
      </c>
      <c r="EF565" s="20">
        <v>63</v>
      </c>
      <c r="EG565" s="20">
        <v>2</v>
      </c>
      <c r="EH565" s="20">
        <v>2</v>
      </c>
      <c r="EI565" s="20">
        <v>8</v>
      </c>
      <c r="EJ565" s="20">
        <v>0</v>
      </c>
      <c r="EK565" s="20">
        <v>0</v>
      </c>
      <c r="EL565" s="20">
        <v>0</v>
      </c>
      <c r="EM565" s="20">
        <v>0</v>
      </c>
      <c r="EN565" s="20">
        <v>0</v>
      </c>
      <c r="EO565" s="20">
        <v>0</v>
      </c>
      <c r="EP565" s="20">
        <v>1</v>
      </c>
      <c r="EQ565" s="20">
        <v>1</v>
      </c>
      <c r="ER565" s="20">
        <v>1</v>
      </c>
      <c r="ES565" s="46">
        <f>IF(EI565&lt;&gt;"",((EJ565*0.125)+((EK565+EL565+EM565+EN565+EO565)*0.25)+((EP565+EQ565+ER565)*1))/EI565,"")</f>
        <v>0.375</v>
      </c>
      <c r="ET565" s="35">
        <v>45358</v>
      </c>
      <c r="EU565" s="20" t="s">
        <v>228</v>
      </c>
      <c r="EV565" s="20" t="s">
        <v>247</v>
      </c>
      <c r="EW565" s="20">
        <v>69</v>
      </c>
      <c r="EX565" s="20">
        <v>1</v>
      </c>
      <c r="EY565" s="20">
        <v>1</v>
      </c>
      <c r="EZ565" s="28">
        <v>5</v>
      </c>
      <c r="FA565" s="20">
        <v>0</v>
      </c>
      <c r="FB565" s="20">
        <v>0</v>
      </c>
      <c r="FC565" s="20">
        <v>0</v>
      </c>
      <c r="FD565" s="20">
        <v>0</v>
      </c>
      <c r="FE565" s="20">
        <v>0</v>
      </c>
      <c r="FF565" s="20">
        <v>0</v>
      </c>
      <c r="FG565" s="20">
        <v>0</v>
      </c>
      <c r="FH565" s="20">
        <v>0</v>
      </c>
      <c r="FI565" s="20">
        <v>0</v>
      </c>
      <c r="FJ565" s="34">
        <f>IF(EZ565&lt;&gt;"",((FA565*0.125)+((FB565+FC565+FD565+FE565+FF565)*0.25)+((FG565+FH565+FI565)*1))/EZ565,"")</f>
        <v>0</v>
      </c>
      <c r="FK565" s="39">
        <v>39.962926000000003</v>
      </c>
      <c r="FL565" s="39">
        <v>-81.988471000000004</v>
      </c>
      <c r="FM565" s="39">
        <v>39.60110057617787</v>
      </c>
      <c r="FN565" s="39">
        <v>40.324751423822136</v>
      </c>
      <c r="FO565" s="39">
        <v>-82.460544332053246</v>
      </c>
      <c r="FP565" s="39">
        <v>-81.516397667946762</v>
      </c>
      <c r="FQ565" s="39">
        <v>39.239275152355738</v>
      </c>
      <c r="FR565" s="39">
        <v>40.686576847644268</v>
      </c>
      <c r="FS565" s="39">
        <v>-82.932617664106473</v>
      </c>
      <c r="FT565" s="39">
        <v>-81.044324335893535</v>
      </c>
      <c r="FU565" s="35">
        <v>45938</v>
      </c>
      <c r="FV565" s="20" t="s">
        <v>248</v>
      </c>
      <c r="FW565" s="20" t="s">
        <v>295</v>
      </c>
      <c r="FX565" s="20">
        <v>86</v>
      </c>
      <c r="FY565" s="20">
        <v>1</v>
      </c>
      <c r="FZ565" s="20">
        <v>1</v>
      </c>
      <c r="GA565" s="20">
        <v>7</v>
      </c>
      <c r="GB565" s="20">
        <v>0</v>
      </c>
      <c r="GC565" s="20">
        <v>0</v>
      </c>
      <c r="GD565" s="20">
        <v>0</v>
      </c>
      <c r="GE565" s="20">
        <v>0</v>
      </c>
      <c r="GF565" s="20">
        <v>0</v>
      </c>
      <c r="GG565" s="20">
        <v>0</v>
      </c>
      <c r="GH565" s="20">
        <v>0</v>
      </c>
      <c r="GI565" s="20">
        <v>0</v>
      </c>
      <c r="GJ565" s="20">
        <v>0</v>
      </c>
      <c r="GK565" s="34">
        <v>0</v>
      </c>
      <c r="GP565" s="20" t="s">
        <v>232</v>
      </c>
      <c r="HH565" s="34" t="str">
        <f>IF(GX565&lt;&gt;"",((GY565*0.125)+((GZ565+HA565+HB565+HC565+HD565)*0.25)+((HE565+HF565+HG565)*1))/GX565,"")</f>
        <v/>
      </c>
    </row>
    <row r="566" spans="1:216" ht="15" customHeight="1" x14ac:dyDescent="0.35">
      <c r="A566" s="11" t="s">
        <v>3653</v>
      </c>
      <c r="B566" s="12" t="s">
        <v>3654</v>
      </c>
      <c r="C566" s="13">
        <v>43009</v>
      </c>
      <c r="D566" s="13"/>
      <c r="E566" s="14" t="s">
        <v>214</v>
      </c>
      <c r="F566" s="15" t="s">
        <v>3655</v>
      </c>
      <c r="G566" s="15" t="s">
        <v>3656</v>
      </c>
      <c r="H566" s="14" t="s">
        <v>1528</v>
      </c>
      <c r="I566" s="16">
        <v>43402</v>
      </c>
      <c r="J566" s="17">
        <v>31459</v>
      </c>
      <c r="K566" s="18">
        <f ca="1">IF(A566&lt;&gt;"",RANDBETWEEN(1,2000)," ")</f>
        <v>467</v>
      </c>
      <c r="L566" s="17" cm="1">
        <f t="array" ref="L566">IF(A566&lt;&gt;"",SUMPRODUCT(($E$2:$E$1303="Active") * (FK566 &gt;= $FM$2:$FM$1303) * (FK566 &lt;= $FN$2:$FN$1303) * (FL566 &gt;= $FO$2:$FO$1303) * (FL566 &lt;= $FP$2:$FP$1303)),"")</f>
        <v>2</v>
      </c>
      <c r="M566" s="17" cm="1">
        <f t="array" ref="M566">IF(A566&lt;&gt;"",SUMPRODUCT(($E$2:$E$1303="Active") * (FK566 &gt;= $FQ$2:$FQ$1303) * (FK566 &lt;= $FR$2:$FR$1303) * (FL566 &gt;= $FS$2:$FS$1303) * (FL566 &lt;= $FT$2:$FT$1303)),"")</f>
        <v>2</v>
      </c>
      <c r="N566" s="14" t="s">
        <v>287</v>
      </c>
      <c r="O566" s="14" t="s">
        <v>219</v>
      </c>
      <c r="P566" s="15" t="s">
        <v>3657</v>
      </c>
      <c r="Q566" s="14" t="s">
        <v>3658</v>
      </c>
      <c r="R566" s="15" t="s">
        <v>3659</v>
      </c>
      <c r="S566" s="14" t="s">
        <v>224</v>
      </c>
      <c r="T566" s="20" t="s">
        <v>224</v>
      </c>
      <c r="U566" s="21"/>
      <c r="V566" s="22"/>
      <c r="W566" s="22"/>
      <c r="X566" s="22"/>
      <c r="Y566" s="22"/>
      <c r="Z566" s="22"/>
      <c r="AA566" s="22" t="s">
        <v>363</v>
      </c>
      <c r="AB566" s="43">
        <v>46014.5</v>
      </c>
      <c r="AC566" s="63">
        <v>45931</v>
      </c>
      <c r="AD566" s="25">
        <v>192</v>
      </c>
      <c r="AE566" s="25">
        <v>322</v>
      </c>
      <c r="AF566" s="26">
        <v>332</v>
      </c>
      <c r="AG566" s="20">
        <v>438</v>
      </c>
      <c r="AH566" s="22">
        <v>470</v>
      </c>
      <c r="AI566" s="26">
        <v>443</v>
      </c>
      <c r="AN566" s="27">
        <f>IF(COUNT(DV566,ES566,FJ566,GK566,HH566)&gt;0,AVERAGE(DV566,ES566,FJ566,GK566,HH566),"")</f>
        <v>8.0505952380952372E-2</v>
      </c>
      <c r="AO566" s="28">
        <f>IF((E566&lt;&gt;""),COUNTA(AP566:BW566)+COUNTIF(T566,"No"),"")</f>
        <v>0</v>
      </c>
      <c r="AP566" s="29"/>
      <c r="AQ566" s="29"/>
      <c r="AR566" s="29"/>
      <c r="AS566" s="29"/>
      <c r="AT566" s="29"/>
      <c r="AU566" s="29"/>
      <c r="AV566" s="29"/>
      <c r="AW566" s="29"/>
      <c r="AX566" s="29"/>
      <c r="AY566" s="29"/>
      <c r="AZ566" s="29"/>
      <c r="BA566" s="29"/>
      <c r="BB566" s="29"/>
      <c r="BC566" s="29"/>
      <c r="BD566" s="29"/>
      <c r="BE566" s="29"/>
      <c r="BF566" s="29"/>
      <c r="BG566" s="29"/>
      <c r="BH566" s="29"/>
      <c r="BI566" s="29"/>
      <c r="BJ566" s="29"/>
      <c r="BK566" s="29"/>
      <c r="BL566" s="29"/>
      <c r="BM566" s="29"/>
      <c r="BN566" s="29"/>
      <c r="BO566" s="29"/>
      <c r="BP566" s="29"/>
      <c r="BQ566" s="29"/>
      <c r="BR566" s="29"/>
      <c r="BS566" s="29"/>
      <c r="BT566" s="29"/>
      <c r="BU566" s="29"/>
      <c r="BV566" s="29"/>
      <c r="BW566" s="29"/>
      <c r="BX566" s="30">
        <v>44110</v>
      </c>
      <c r="BY566" s="30">
        <v>44117</v>
      </c>
      <c r="BZ566" s="14" t="s">
        <v>226</v>
      </c>
      <c r="CA566" s="30">
        <v>44123</v>
      </c>
      <c r="CB566" s="14" t="s">
        <v>227</v>
      </c>
      <c r="CC566" s="31">
        <v>43907</v>
      </c>
      <c r="CD566" s="32" t="s">
        <v>364</v>
      </c>
      <c r="CE566" s="33" t="s">
        <v>380</v>
      </c>
      <c r="CF566" s="33" t="s">
        <v>321</v>
      </c>
      <c r="CG566" s="29">
        <v>169</v>
      </c>
      <c r="CH566" s="29">
        <v>4</v>
      </c>
      <c r="CI566" s="29">
        <v>4</v>
      </c>
      <c r="CJ566" s="29">
        <v>20</v>
      </c>
      <c r="CK566" s="29">
        <v>1</v>
      </c>
      <c r="CL566" s="29">
        <v>1</v>
      </c>
      <c r="CM566" s="29">
        <v>5</v>
      </c>
      <c r="CN566" s="34">
        <f>IF(CJ566&gt;0,((CK566*0.125)+(CL566*0.25)+(CM566*1))/CJ566,"")</f>
        <v>0.26874999999999999</v>
      </c>
      <c r="CO566" s="35">
        <v>44740</v>
      </c>
      <c r="CP566" s="35">
        <v>44763</v>
      </c>
      <c r="CQ566" s="20" t="s">
        <v>237</v>
      </c>
      <c r="CR566" s="35">
        <v>44774</v>
      </c>
      <c r="CS566" s="20" t="s">
        <v>232</v>
      </c>
      <c r="CT566" s="35">
        <v>44764</v>
      </c>
      <c r="CU566" s="35">
        <v>44326</v>
      </c>
      <c r="CV566" s="11" t="s">
        <v>226</v>
      </c>
      <c r="CW566" s="11" t="s">
        <v>293</v>
      </c>
      <c r="CX566" s="11" t="s">
        <v>247</v>
      </c>
      <c r="CY566" s="20">
        <v>140</v>
      </c>
      <c r="CZ566" s="36">
        <v>2</v>
      </c>
      <c r="DA566" s="36">
        <v>2</v>
      </c>
      <c r="DB566" s="36">
        <v>10</v>
      </c>
      <c r="DC566" s="36">
        <v>0</v>
      </c>
      <c r="DD566" s="36">
        <v>0</v>
      </c>
      <c r="DE566" s="36">
        <v>0</v>
      </c>
      <c r="DF566" s="36">
        <v>0</v>
      </c>
      <c r="DG566" s="36">
        <v>1</v>
      </c>
      <c r="DH566" s="37">
        <f>IF(DB566&gt;0,((DC566*0.125)+(DD566*0.25)+(DE566*0.25)+(DF566*1)+(DG566*1))/DB566,"")</f>
        <v>0.1</v>
      </c>
      <c r="DI566" s="35">
        <v>44835</v>
      </c>
      <c r="DJ566" s="20" t="s">
        <v>228</v>
      </c>
      <c r="DK566" s="20" t="s">
        <v>235</v>
      </c>
      <c r="DL566" s="20" t="s">
        <v>234</v>
      </c>
      <c r="DM566" s="20">
        <v>176</v>
      </c>
      <c r="DN566" s="20">
        <v>1</v>
      </c>
      <c r="DO566" s="20">
        <v>1</v>
      </c>
      <c r="DP566" s="20">
        <v>5</v>
      </c>
      <c r="DQ566" s="20">
        <v>0</v>
      </c>
      <c r="DR566" s="20">
        <v>0</v>
      </c>
      <c r="DS566" s="20">
        <v>0</v>
      </c>
      <c r="DT566" s="20">
        <v>0</v>
      </c>
      <c r="DU566" s="20">
        <v>0</v>
      </c>
      <c r="DV566" s="37" cm="1">
        <f t="array" ref="DV566">IF(AND(DI566:DP566&lt;&gt;""),((DQ566*0.125)+(DR566*0.25)+(DS566*0.25)+(DT566*1)+(DU566*1))/DP566,"")</f>
        <v>0</v>
      </c>
      <c r="DW566" s="35">
        <v>45170</v>
      </c>
      <c r="DX566" s="35">
        <v>45175</v>
      </c>
      <c r="DY566" s="20" t="s">
        <v>237</v>
      </c>
      <c r="DZ566" s="35">
        <v>45180</v>
      </c>
      <c r="EA566" s="35" t="s">
        <v>232</v>
      </c>
      <c r="EB566" s="38">
        <v>45184</v>
      </c>
      <c r="EC566" s="35">
        <v>45265</v>
      </c>
      <c r="ED566" s="20" t="s">
        <v>228</v>
      </c>
      <c r="EE566" s="20" t="s">
        <v>247</v>
      </c>
      <c r="EF566" s="20">
        <v>156</v>
      </c>
      <c r="EG566" s="20">
        <v>3</v>
      </c>
      <c r="EH566" s="20">
        <v>3</v>
      </c>
      <c r="EI566" s="20">
        <v>15</v>
      </c>
      <c r="EJ566" s="20">
        <v>0</v>
      </c>
      <c r="EK566" s="20">
        <v>0</v>
      </c>
      <c r="EL566" s="20">
        <v>1</v>
      </c>
      <c r="EM566" s="20">
        <v>0</v>
      </c>
      <c r="EN566" s="20">
        <v>0</v>
      </c>
      <c r="EO566" s="20">
        <v>0</v>
      </c>
      <c r="EP566" s="20">
        <v>0</v>
      </c>
      <c r="EQ566" s="20">
        <v>0</v>
      </c>
      <c r="ER566" s="20">
        <v>0</v>
      </c>
      <c r="ES566" s="34">
        <f>IF(EI566&lt;&gt;"",((EJ566*0.125)+((EK566+EL566+EM566+EN566+EO566)*0.25)+((EP566+EQ566+ER566)*1))/EI566,"")</f>
        <v>1.6666666666666666E-2</v>
      </c>
      <c r="ET566" s="35">
        <v>45503</v>
      </c>
      <c r="EU566" s="20" t="s">
        <v>248</v>
      </c>
      <c r="EV566" s="20" t="s">
        <v>234</v>
      </c>
      <c r="EW566" s="20">
        <v>251</v>
      </c>
      <c r="EX566" s="20">
        <v>1</v>
      </c>
      <c r="EY566" s="20">
        <v>1</v>
      </c>
      <c r="EZ566" s="20">
        <v>20</v>
      </c>
      <c r="FA566" s="20">
        <v>0</v>
      </c>
      <c r="FB566" s="20">
        <v>0</v>
      </c>
      <c r="FC566" s="20">
        <v>0</v>
      </c>
      <c r="FD566" s="20">
        <v>1</v>
      </c>
      <c r="FE566" s="20">
        <v>0</v>
      </c>
      <c r="FF566" s="20">
        <v>0</v>
      </c>
      <c r="FG566" s="20">
        <v>0</v>
      </c>
      <c r="FH566" s="20">
        <v>1</v>
      </c>
      <c r="FI566" s="20">
        <v>2</v>
      </c>
      <c r="FJ566" s="34">
        <f>IF(EZ566&lt;&gt;"",((FA566*0.125)+((FB566+FC566+FD566+FE566+FF566)*0.25)+((FG566+FH566+FI566)*1))/EZ566,"")</f>
        <v>0.16250000000000001</v>
      </c>
      <c r="FK566" s="39">
        <v>41.398969999999998</v>
      </c>
      <c r="FL566" s="39">
        <v>-83.686130000000006</v>
      </c>
      <c r="FM566" s="39">
        <v>41.037144576177866</v>
      </c>
      <c r="FN566" s="39">
        <v>41.760795423822131</v>
      </c>
      <c r="FO566" s="39">
        <v>-84.168484819353424</v>
      </c>
      <c r="FP566" s="39">
        <v>-83.203775180646588</v>
      </c>
      <c r="FQ566" s="39">
        <v>40.675319152355733</v>
      </c>
      <c r="FR566" s="39">
        <v>42.122620847644264</v>
      </c>
      <c r="FS566" s="39">
        <v>-84.650839638706827</v>
      </c>
      <c r="FT566" s="39">
        <v>-82.721420361293184</v>
      </c>
      <c r="FU566" s="35">
        <v>45944</v>
      </c>
      <c r="FV566" s="20" t="s">
        <v>248</v>
      </c>
      <c r="FW566" s="20" t="s">
        <v>295</v>
      </c>
      <c r="FX566" s="20">
        <v>204</v>
      </c>
      <c r="FY566" s="20">
        <v>2</v>
      </c>
      <c r="FZ566" s="20">
        <v>2</v>
      </c>
      <c r="GA566" s="20">
        <v>14</v>
      </c>
      <c r="GB566" s="20">
        <v>0</v>
      </c>
      <c r="GC566" s="20">
        <v>0</v>
      </c>
      <c r="GD566" s="20">
        <v>0</v>
      </c>
      <c r="GE566" s="20">
        <v>0</v>
      </c>
      <c r="GF566" s="20">
        <v>0</v>
      </c>
      <c r="GG566" s="20">
        <v>0</v>
      </c>
      <c r="GH566" s="20">
        <v>0</v>
      </c>
      <c r="GI566" s="20">
        <v>1</v>
      </c>
      <c r="GJ566" s="20">
        <v>1</v>
      </c>
      <c r="GK566" s="34">
        <f>IF(GA566&lt;&gt;"",((GB566*0.125)+((GC566+GD566+GE566+GF566+GG566)*0.25)+((GH566+GI566+GJ566)*1))/GA566,"")</f>
        <v>0.14285714285714285</v>
      </c>
      <c r="GP566" s="20" t="s">
        <v>232</v>
      </c>
      <c r="HH566" s="41" t="str">
        <f>IF(GX566&lt;&gt;"",((GY566*0.125)+((GZ566+HA566+HB566+HC566+HD566)*0.25)+((HE566+HF566+HG566)*1))/GX566,"")</f>
        <v/>
      </c>
    </row>
    <row r="567" spans="1:216" ht="15" customHeight="1" x14ac:dyDescent="0.35">
      <c r="A567" s="11" t="s">
        <v>3660</v>
      </c>
      <c r="B567" s="12" t="s">
        <v>3661</v>
      </c>
      <c r="C567" s="13">
        <v>43829</v>
      </c>
      <c r="D567" s="13">
        <v>45873</v>
      </c>
      <c r="E567" s="14" t="s">
        <v>214</v>
      </c>
      <c r="F567" s="15" t="s">
        <v>3662</v>
      </c>
      <c r="G567" s="15" t="s">
        <v>2941</v>
      </c>
      <c r="H567" s="14" t="s">
        <v>1528</v>
      </c>
      <c r="I567" s="16">
        <v>44114</v>
      </c>
      <c r="J567" s="17">
        <v>7622</v>
      </c>
      <c r="K567" s="18">
        <f ca="1">IF(A567&lt;&gt;"",RANDBETWEEN(1,2000)," ")</f>
        <v>1608</v>
      </c>
      <c r="L567" s="17" cm="1">
        <f t="array" ref="L567">IF(A567&lt;&gt;"",SUMPRODUCT(($E$2:$E$1303="Active") * (FK567 &gt;= $FM$2:$FM$1303) * (FK567 &lt;= $FN$2:$FN$1303) * (FL567 &gt;= $FO$2:$FO$1303) * (FL567 &lt;= $FP$2:$FP$1303)),"")</f>
        <v>3</v>
      </c>
      <c r="M567" s="17" cm="1">
        <f t="array" ref="M567">IF(A567&lt;&gt;"",SUMPRODUCT(($E$2:$E$1303="Active") * (FK567 &gt;= $FQ$2:$FQ$1303) * (FK567 &lt;= $FR$2:$FR$1303) * (FL567 &gt;= $FS$2:$FS$1303) * (FL567 &lt;= $FT$2:$FT$1303)),"")</f>
        <v>5</v>
      </c>
      <c r="N567" s="14" t="s">
        <v>287</v>
      </c>
      <c r="O567" s="14" t="s">
        <v>219</v>
      </c>
      <c r="P567" s="15" t="s">
        <v>3582</v>
      </c>
      <c r="Q567" s="14" t="s">
        <v>3663</v>
      </c>
      <c r="R567" s="15" t="s">
        <v>3664</v>
      </c>
      <c r="S567" s="14" t="s">
        <v>223</v>
      </c>
      <c r="T567" s="20" t="s">
        <v>224</v>
      </c>
      <c r="U567" s="21"/>
      <c r="V567" s="22"/>
      <c r="W567" s="22"/>
      <c r="X567" s="22"/>
      <c r="Y567" s="22"/>
      <c r="Z567" s="22"/>
      <c r="AA567" s="48" t="s">
        <v>394</v>
      </c>
      <c r="AB567" s="23">
        <v>46020.604166666664</v>
      </c>
      <c r="AC567" s="24">
        <v>46023</v>
      </c>
      <c r="AD567" s="25">
        <v>115</v>
      </c>
      <c r="AE567" s="25">
        <v>110</v>
      </c>
      <c r="AF567" s="26">
        <v>53</v>
      </c>
      <c r="AG567" s="20">
        <v>0</v>
      </c>
      <c r="AH567" s="22">
        <v>35</v>
      </c>
      <c r="AI567" s="26">
        <v>201</v>
      </c>
      <c r="AN567" s="27">
        <f>IF(COUNT(DV567,ES567,FJ567,GK567,HH567)&gt;0,AVERAGE(DV567,ES567,FJ567,GK567,HH567),"")</f>
        <v>0</v>
      </c>
      <c r="AO567" s="28">
        <f>IF((E567&lt;&gt;""),COUNTA(AP567:BW567)+COUNTIF(T567,"No"),"")</f>
        <v>1</v>
      </c>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c r="BO567" s="29"/>
      <c r="BP567" s="29"/>
      <c r="BQ567" s="29"/>
      <c r="BR567" s="29"/>
      <c r="BS567" s="29"/>
      <c r="BT567" s="29" t="s">
        <v>3665</v>
      </c>
      <c r="BU567" s="29"/>
      <c r="BV567" s="29"/>
      <c r="BW567" s="29"/>
      <c r="BX567" s="30">
        <v>44109</v>
      </c>
      <c r="BY567" s="30">
        <v>44117</v>
      </c>
      <c r="BZ567" s="14" t="s">
        <v>226</v>
      </c>
      <c r="CA567" s="30">
        <v>44123</v>
      </c>
      <c r="CB567" s="14" t="s">
        <v>227</v>
      </c>
      <c r="CC567" s="31">
        <v>43907</v>
      </c>
      <c r="CD567" s="32" t="s">
        <v>364</v>
      </c>
      <c r="CE567" s="33" t="s">
        <v>282</v>
      </c>
      <c r="CF567" s="33" t="s">
        <v>247</v>
      </c>
      <c r="CG567" s="29">
        <v>117</v>
      </c>
      <c r="CH567" s="29">
        <v>2</v>
      </c>
      <c r="CI567" s="29">
        <v>2</v>
      </c>
      <c r="CJ567" s="29">
        <v>1</v>
      </c>
      <c r="CK567" s="29">
        <v>0</v>
      </c>
      <c r="CL567" s="29">
        <v>0</v>
      </c>
      <c r="CM567" s="29">
        <v>0</v>
      </c>
      <c r="CN567" s="34">
        <f>IF(CJ567&gt;0,((CK567*0.125)+(CL567*0.25)+(CM567*1))/CJ567,"")</f>
        <v>0</v>
      </c>
      <c r="CO567" s="35">
        <v>44418</v>
      </c>
      <c r="CP567" s="35">
        <v>44428</v>
      </c>
      <c r="CQ567" s="20" t="s">
        <v>507</v>
      </c>
      <c r="CR567" s="35">
        <v>44440</v>
      </c>
      <c r="CS567" s="20" t="s">
        <v>232</v>
      </c>
      <c r="CT567" s="35">
        <v>44432</v>
      </c>
      <c r="CU567" s="35">
        <v>44489</v>
      </c>
      <c r="CV567" s="11" t="s">
        <v>228</v>
      </c>
      <c r="CW567" s="20" t="s">
        <v>233</v>
      </c>
      <c r="CX567" s="11" t="s">
        <v>234</v>
      </c>
      <c r="CY567" s="20">
        <v>49</v>
      </c>
      <c r="CZ567" s="36">
        <v>1</v>
      </c>
      <c r="DA567" s="36">
        <v>1</v>
      </c>
      <c r="DB567" s="36">
        <v>5</v>
      </c>
      <c r="DC567" s="36">
        <v>0</v>
      </c>
      <c r="DD567" s="36">
        <v>0</v>
      </c>
      <c r="DE567" s="36">
        <v>0</v>
      </c>
      <c r="DF567" s="36">
        <v>0</v>
      </c>
      <c r="DG567" s="36">
        <v>0</v>
      </c>
      <c r="DH567" s="37">
        <f>IF(DB567&gt;0,((DC567*0.125)+(DD567*0.25)+(DE567*0.25)+(DF567*1)+(DG567*1))/DB567,"")</f>
        <v>0</v>
      </c>
      <c r="DI567" s="35">
        <v>44866</v>
      </c>
      <c r="DJ567" s="20" t="s">
        <v>228</v>
      </c>
      <c r="DK567" s="20" t="s">
        <v>235</v>
      </c>
      <c r="DL567" s="20" t="s">
        <v>234</v>
      </c>
      <c r="DM567" s="20">
        <v>0</v>
      </c>
      <c r="DN567" s="20">
        <v>0</v>
      </c>
      <c r="DO567" s="20">
        <v>0</v>
      </c>
      <c r="DP567" s="20">
        <v>0</v>
      </c>
      <c r="DQ567" s="20">
        <v>0</v>
      </c>
      <c r="DR567" s="20">
        <v>0</v>
      </c>
      <c r="DS567" s="20">
        <v>0</v>
      </c>
      <c r="DT567" s="20">
        <v>0</v>
      </c>
      <c r="DU567" s="20">
        <v>0</v>
      </c>
      <c r="DV567" s="37">
        <v>0</v>
      </c>
      <c r="EA567" s="35" t="s">
        <v>232</v>
      </c>
      <c r="EB567" s="38"/>
      <c r="EJ567" s="20"/>
      <c r="EK567" s="20"/>
      <c r="EL567" s="20"/>
      <c r="EM567" s="20"/>
      <c r="EN567" s="20"/>
      <c r="EO567" s="20"/>
      <c r="EP567" s="20"/>
      <c r="EQ567" s="20"/>
      <c r="ER567" s="20"/>
      <c r="ES567" s="34" t="str">
        <f>IF(EI567&lt;&gt;"",((EJ567*0.125)+((EK567+EL567+EM567+EN567+EO567)*0.25)+((EP567+EQ567+ER567)*1))/EI567,"")</f>
        <v/>
      </c>
      <c r="FG567" s="20"/>
      <c r="FJ567" s="34" t="str">
        <f>IF(EZ567&lt;&gt;"",((FA567*0.125)+((FB567+FC567+FD567+FE567+FF567)*0.25)+((FG567+FH567+FI567)*1))/EZ567,"")</f>
        <v/>
      </c>
      <c r="FK567" s="39">
        <v>41.517659999999999</v>
      </c>
      <c r="FL567" s="39">
        <v>-81.675188000000006</v>
      </c>
      <c r="FM567" s="39">
        <v>41.155834576177867</v>
      </c>
      <c r="FN567" s="39">
        <v>41.879485423822132</v>
      </c>
      <c r="FO567" s="39">
        <v>-82.158426362047791</v>
      </c>
      <c r="FP567" s="39">
        <v>-81.19194963795222</v>
      </c>
      <c r="FQ567" s="39">
        <v>40.794009152355734</v>
      </c>
      <c r="FR567" s="39">
        <v>42.241310847644264</v>
      </c>
      <c r="FS567" s="39">
        <v>-82.641664724095563</v>
      </c>
      <c r="FT567" s="39">
        <v>-80.708711275904449</v>
      </c>
      <c r="FU567" s="35">
        <v>45846</v>
      </c>
      <c r="FV567" s="20" t="s">
        <v>228</v>
      </c>
      <c r="FW567" s="20" t="s">
        <v>1352</v>
      </c>
      <c r="FX567" s="20">
        <v>64</v>
      </c>
      <c r="FY567" s="20">
        <v>2</v>
      </c>
      <c r="FZ567" s="20">
        <v>2</v>
      </c>
      <c r="GA567" s="20">
        <v>5</v>
      </c>
      <c r="GB567" s="20">
        <v>0</v>
      </c>
      <c r="GC567" s="20">
        <v>0</v>
      </c>
      <c r="GD567" s="20">
        <v>0</v>
      </c>
      <c r="GE567" s="20">
        <v>0</v>
      </c>
      <c r="GF567" s="20">
        <v>0</v>
      </c>
      <c r="GG567" s="20">
        <v>0</v>
      </c>
      <c r="GH567" s="20">
        <v>0</v>
      </c>
      <c r="GI567" s="20">
        <v>0</v>
      </c>
      <c r="GJ567" s="20">
        <v>0</v>
      </c>
      <c r="GK567" s="34">
        <f>IF(GA567&lt;&gt;"",((GB567*0.125)+((GC567+GD567+GE567+GF567+GG567)*0.25)+((GH567+GI567+GJ567)*1))/GA567,"")</f>
        <v>0</v>
      </c>
      <c r="GL567" s="40">
        <v>45853</v>
      </c>
      <c r="GM567" s="40">
        <v>45863</v>
      </c>
      <c r="GN567" s="20" t="s">
        <v>237</v>
      </c>
      <c r="GO567" s="35">
        <v>45863</v>
      </c>
      <c r="GP567" s="20" t="s">
        <v>232</v>
      </c>
      <c r="GQ567" s="35">
        <v>45867</v>
      </c>
      <c r="HH567" s="41" t="str">
        <f>IF(GX567&lt;&gt;"",((GY567*0.125)+((GZ567+HA567+HB567+HC567+HD567)*0.25)+((HE567+HF567+HG567)*1))/GX567,"")</f>
        <v/>
      </c>
    </row>
    <row r="568" spans="1:216" ht="15" customHeight="1" x14ac:dyDescent="0.35">
      <c r="A568" s="11" t="s">
        <v>3666</v>
      </c>
      <c r="B568" s="12" t="s">
        <v>3667</v>
      </c>
      <c r="C568" s="13">
        <v>43829</v>
      </c>
      <c r="D568" s="13"/>
      <c r="E568" s="14" t="s">
        <v>214</v>
      </c>
      <c r="F568" s="15" t="s">
        <v>3668</v>
      </c>
      <c r="G568" s="15" t="s">
        <v>3669</v>
      </c>
      <c r="H568" s="14" t="s">
        <v>3670</v>
      </c>
      <c r="I568" s="16">
        <v>73118</v>
      </c>
      <c r="J568" s="17">
        <v>13521</v>
      </c>
      <c r="K568" s="18">
        <f ca="1">IF(A568&lt;&gt;"",RANDBETWEEN(1,2000)," ")</f>
        <v>44</v>
      </c>
      <c r="L568" s="17" cm="1">
        <f t="array" ref="L568">IF(A568&lt;&gt;"",SUMPRODUCT(($E$2:$E$1303="Active") * (FK568 &gt;= $FM$2:$FM$1303) * (FK568 &lt;= $FN$2:$FN$1303) * (FL568 &gt;= $FO$2:$FO$1303) * (FL568 &lt;= $FP$2:$FP$1303)),"")</f>
        <v>3</v>
      </c>
      <c r="M568" s="17" cm="1">
        <f t="array" ref="M568">IF(A568&lt;&gt;"",SUMPRODUCT(($E$2:$E$1303="Active") * (FK568 &gt;= $FQ$2:$FQ$1303) * (FK568 &lt;= $FR$2:$FR$1303) * (FL568 &gt;= $FS$2:$FS$1303) * (FL568 &lt;= $FT$2:$FT$1303)),"")</f>
        <v>6</v>
      </c>
      <c r="N568" s="14" t="s">
        <v>218</v>
      </c>
      <c r="O568" s="14" t="s">
        <v>316</v>
      </c>
      <c r="P568" s="15" t="s">
        <v>1485</v>
      </c>
      <c r="Q568" s="14" t="s">
        <v>1486</v>
      </c>
      <c r="R568" s="51" t="s">
        <v>1487</v>
      </c>
      <c r="S568" s="14" t="s">
        <v>223</v>
      </c>
      <c r="T568" s="20" t="s">
        <v>224</v>
      </c>
      <c r="U568" s="21"/>
      <c r="V568" s="22"/>
      <c r="W568" s="22"/>
      <c r="X568" s="22"/>
      <c r="Y568" s="22"/>
      <c r="Z568" s="22"/>
      <c r="AA568" s="48">
        <v>2024</v>
      </c>
      <c r="AB568" s="43">
        <v>46022.604166666664</v>
      </c>
      <c r="AC568" s="63">
        <v>45931</v>
      </c>
      <c r="AD568" s="25">
        <v>102</v>
      </c>
      <c r="AE568" s="25">
        <v>431</v>
      </c>
      <c r="AF568" s="26">
        <v>384</v>
      </c>
      <c r="AG568" s="20">
        <v>322</v>
      </c>
      <c r="AH568" s="22">
        <v>757</v>
      </c>
      <c r="AI568" s="26">
        <v>898</v>
      </c>
      <c r="AN568" s="27">
        <f>IF(COUNT(DV568,ES568,FJ568,GK568,HH568)&gt;0,AVERAGE(DV568,ES568,FJ568,GK568,HH568),"")</f>
        <v>0.20158276125095345</v>
      </c>
      <c r="AO568" s="28">
        <f>IF((E568&lt;&gt;""),COUNTA(AP568:BW568)+COUNTIF(T568,"No"),"")</f>
        <v>0</v>
      </c>
      <c r="AP568" s="29"/>
      <c r="AQ568" s="29"/>
      <c r="AR568" s="29"/>
      <c r="AS568" s="29"/>
      <c r="AT568" s="29"/>
      <c r="AU568" s="29"/>
      <c r="AV568" s="29"/>
      <c r="AW568" s="29"/>
      <c r="AX568" s="29"/>
      <c r="AY568" s="29"/>
      <c r="AZ568" s="29"/>
      <c r="BA568" s="29"/>
      <c r="BB568" s="29"/>
      <c r="BC568" s="29"/>
      <c r="BD568" s="29"/>
      <c r="BE568" s="29"/>
      <c r="BF568" s="29"/>
      <c r="BG568" s="29"/>
      <c r="BH568" s="29"/>
      <c r="BI568" s="29"/>
      <c r="BJ568" s="29"/>
      <c r="BK568" s="29"/>
      <c r="BL568" s="29"/>
      <c r="BM568" s="29"/>
      <c r="BN568" s="29"/>
      <c r="BO568" s="29"/>
      <c r="BP568" s="29"/>
      <c r="BQ568" s="29"/>
      <c r="BR568" s="29"/>
      <c r="BS568" s="29"/>
      <c r="BT568" s="29"/>
      <c r="BU568" s="29"/>
      <c r="BV568" s="29"/>
      <c r="BW568" s="29"/>
      <c r="BX568" s="30">
        <v>44181</v>
      </c>
      <c r="BY568" s="30">
        <v>44184</v>
      </c>
      <c r="BZ568" s="14" t="s">
        <v>248</v>
      </c>
      <c r="CA568" s="30">
        <v>44186</v>
      </c>
      <c r="CB568" s="14" t="s">
        <v>316</v>
      </c>
      <c r="CC568" s="31">
        <v>44182</v>
      </c>
      <c r="CD568" s="32" t="s">
        <v>228</v>
      </c>
      <c r="CE568" s="33" t="s">
        <v>320</v>
      </c>
      <c r="CF568" s="33" t="s">
        <v>321</v>
      </c>
      <c r="CG568" s="29">
        <v>100</v>
      </c>
      <c r="CH568" s="29">
        <v>4</v>
      </c>
      <c r="CI568" s="29">
        <v>4</v>
      </c>
      <c r="CJ568" s="29">
        <v>10</v>
      </c>
      <c r="CK568" s="29">
        <v>0</v>
      </c>
      <c r="CL568" s="29">
        <v>0</v>
      </c>
      <c r="CM568" s="29">
        <v>0</v>
      </c>
      <c r="CN568" s="34">
        <f>IF(CJ568&gt;0,((CK568*0.125)+(CL568*0.25)+(CM568*1))/CJ568,"")</f>
        <v>0</v>
      </c>
      <c r="CO568" s="35">
        <v>44308</v>
      </c>
      <c r="CP568" s="35">
        <v>44312</v>
      </c>
      <c r="CQ568" s="20" t="s">
        <v>322</v>
      </c>
      <c r="CR568" s="35">
        <v>44312</v>
      </c>
      <c r="CS568" s="20" t="s">
        <v>316</v>
      </c>
      <c r="CT568" s="35" t="s">
        <v>323</v>
      </c>
      <c r="CU568" s="35">
        <v>44532</v>
      </c>
      <c r="CV568" s="11" t="s">
        <v>248</v>
      </c>
      <c r="CW568" s="20" t="s">
        <v>324</v>
      </c>
      <c r="CX568" s="11" t="s">
        <v>325</v>
      </c>
      <c r="CY568" s="20">
        <v>206</v>
      </c>
      <c r="CZ568" s="36">
        <v>6</v>
      </c>
      <c r="DA568" s="36">
        <v>6</v>
      </c>
      <c r="DB568" s="36">
        <v>30</v>
      </c>
      <c r="DC568" s="36">
        <v>0</v>
      </c>
      <c r="DD568" s="36">
        <v>1</v>
      </c>
      <c r="DE568" s="36">
        <v>0</v>
      </c>
      <c r="DF568" s="36">
        <v>0</v>
      </c>
      <c r="DG568" s="36">
        <v>5</v>
      </c>
      <c r="DH568" s="37">
        <f>IF(DB568&lt;&gt;"",((DC568*0.125)+(DD568*0.25)+(DE568*0.25)+(DF568*1)+(DG568*1))/DB568,"")</f>
        <v>0.17499999999999999</v>
      </c>
      <c r="DI568" s="35">
        <v>44830</v>
      </c>
      <c r="DJ568" s="20" t="s">
        <v>248</v>
      </c>
      <c r="DK568" s="20" t="s">
        <v>235</v>
      </c>
      <c r="DL568" s="20" t="s">
        <v>234</v>
      </c>
      <c r="DM568" s="20">
        <v>108</v>
      </c>
      <c r="DN568" s="20">
        <v>6</v>
      </c>
      <c r="DO568" s="20">
        <v>6</v>
      </c>
      <c r="DP568" s="20">
        <v>23</v>
      </c>
      <c r="DQ568" s="20">
        <v>0</v>
      </c>
      <c r="DR568" s="20">
        <v>0</v>
      </c>
      <c r="DS568" s="20">
        <v>1</v>
      </c>
      <c r="DT568" s="20">
        <v>0</v>
      </c>
      <c r="DU568" s="20">
        <v>2</v>
      </c>
      <c r="DV568" s="37" cm="1">
        <f t="array" ref="DV568">IF(AND(DI568:DP568&lt;&gt;""),((DQ568*0.125)+(DR568*0.25)+(DS568*0.25)+(DT568*1)+(DU568*1))/DP568,"")</f>
        <v>9.7826086956521743E-2</v>
      </c>
      <c r="DW568" s="35">
        <v>45078</v>
      </c>
      <c r="DX568" s="35">
        <v>45084</v>
      </c>
      <c r="DY568" s="20" t="s">
        <v>322</v>
      </c>
      <c r="DZ568" s="35">
        <v>45093</v>
      </c>
      <c r="EA568" s="35" t="s">
        <v>316</v>
      </c>
      <c r="EB568" s="38" t="s">
        <v>323</v>
      </c>
      <c r="EC568" s="35">
        <v>45141</v>
      </c>
      <c r="ED568" s="20" t="s">
        <v>248</v>
      </c>
      <c r="EE568" s="20" t="s">
        <v>247</v>
      </c>
      <c r="EF568" s="20">
        <v>264</v>
      </c>
      <c r="EG568" s="20">
        <v>6</v>
      </c>
      <c r="EH568" s="20">
        <v>6</v>
      </c>
      <c r="EI568" s="20">
        <v>30</v>
      </c>
      <c r="EJ568" s="20">
        <v>0</v>
      </c>
      <c r="EK568" s="20">
        <v>0</v>
      </c>
      <c r="EL568" s="20">
        <v>1</v>
      </c>
      <c r="EM568" s="20">
        <v>2</v>
      </c>
      <c r="EN568" s="20">
        <v>0</v>
      </c>
      <c r="EO568" s="20">
        <v>0</v>
      </c>
      <c r="EP568" s="20">
        <v>1</v>
      </c>
      <c r="EQ568" s="20">
        <v>0</v>
      </c>
      <c r="ER568" s="20">
        <v>3</v>
      </c>
      <c r="ES568" s="34">
        <f>IF(EI568&lt;&gt;"",((EJ568*0.125)+((EK568+EL568+EM568+EN568+EO568)*0.25)+((EP568+EQ568+ER568)*1))/EI568,"")</f>
        <v>0.15833333333333333</v>
      </c>
      <c r="ET568" s="35">
        <v>45392</v>
      </c>
      <c r="EU568" s="20" t="s">
        <v>248</v>
      </c>
      <c r="EV568" s="20" t="s">
        <v>247</v>
      </c>
      <c r="EW568" s="20">
        <v>235</v>
      </c>
      <c r="EX568" s="20">
        <v>6</v>
      </c>
      <c r="EY568" s="20">
        <v>6</v>
      </c>
      <c r="EZ568" s="28">
        <v>19</v>
      </c>
      <c r="FA568" s="20">
        <v>0</v>
      </c>
      <c r="FB568" s="20">
        <v>0</v>
      </c>
      <c r="FC568" s="20">
        <v>0</v>
      </c>
      <c r="FD568" s="20">
        <v>0</v>
      </c>
      <c r="FE568" s="20">
        <v>0</v>
      </c>
      <c r="FF568" s="20">
        <v>0</v>
      </c>
      <c r="FG568" s="20">
        <v>3</v>
      </c>
      <c r="FH568" s="20">
        <v>0</v>
      </c>
      <c r="FI568" s="20">
        <v>4</v>
      </c>
      <c r="FJ568" s="46">
        <f>IF(EZ568&lt;&gt;"",((FA568*0.125)+((FB568+FC568+FD568+FE568+FF568)*0.25)+((FG568+FH568+FI568)*1))/EZ568,"")</f>
        <v>0.36842105263157893</v>
      </c>
      <c r="FK568" s="39">
        <v>35.518935999999997</v>
      </c>
      <c r="FL568" s="39">
        <v>-97.529841000000005</v>
      </c>
      <c r="FM568" s="39">
        <v>35.157110576177864</v>
      </c>
      <c r="FN568" s="39">
        <v>35.880761423822129</v>
      </c>
      <c r="FO568" s="39">
        <v>-97.97438572655841</v>
      </c>
      <c r="FP568" s="39">
        <v>-97.0852962734416</v>
      </c>
      <c r="FQ568" s="39">
        <v>34.795285152355731</v>
      </c>
      <c r="FR568" s="39">
        <v>36.242586847644262</v>
      </c>
      <c r="FS568" s="39">
        <v>-98.418930453116829</v>
      </c>
      <c r="FT568" s="39">
        <v>-96.64075154688318</v>
      </c>
      <c r="FU568" s="35">
        <v>45841</v>
      </c>
      <c r="FV568" s="20" t="s">
        <v>248</v>
      </c>
      <c r="FW568" s="20" t="s">
        <v>355</v>
      </c>
      <c r="FX568" s="20">
        <v>217</v>
      </c>
      <c r="FY568" s="20">
        <v>6</v>
      </c>
      <c r="FZ568" s="20">
        <v>6</v>
      </c>
      <c r="GA568" s="20">
        <v>15</v>
      </c>
      <c r="GB568" s="20">
        <v>0</v>
      </c>
      <c r="GC568" s="20">
        <v>0</v>
      </c>
      <c r="GD568" s="20">
        <v>0</v>
      </c>
      <c r="GE568" s="20">
        <v>0</v>
      </c>
      <c r="GF568" s="20">
        <v>0</v>
      </c>
      <c r="GG568" s="20">
        <v>0</v>
      </c>
      <c r="GH568" s="20">
        <v>0</v>
      </c>
      <c r="GI568" s="20">
        <v>1</v>
      </c>
      <c r="GJ568" s="20">
        <v>4</v>
      </c>
      <c r="GK568" s="46">
        <f>IF(GA568&lt;&gt;"",((GB568*0.125)+((GC568+GD568+GE568+GF568+GG568)*0.25)+((GH568+GI568+GJ568)*1))/GA568,"")</f>
        <v>0.33333333333333331</v>
      </c>
      <c r="GP568" s="20" t="s">
        <v>316</v>
      </c>
      <c r="GQ568" s="35" t="s">
        <v>323</v>
      </c>
      <c r="GR568" s="35">
        <v>46059</v>
      </c>
      <c r="GS568" s="20" t="s">
        <v>248</v>
      </c>
      <c r="GT568" s="20" t="s">
        <v>247</v>
      </c>
      <c r="GU568" s="20">
        <v>577</v>
      </c>
      <c r="GV568" s="20">
        <v>6</v>
      </c>
      <c r="GW568" s="20">
        <v>6</v>
      </c>
      <c r="GX568" s="20">
        <v>25</v>
      </c>
      <c r="GY568" s="20">
        <v>0</v>
      </c>
      <c r="GZ568" s="20">
        <v>0</v>
      </c>
      <c r="HA568" s="20">
        <v>0</v>
      </c>
      <c r="HB568" s="20">
        <f>1</f>
        <v>1</v>
      </c>
      <c r="HC568" s="20">
        <v>0</v>
      </c>
      <c r="HD568" s="20">
        <v>0</v>
      </c>
      <c r="HE568" s="20">
        <v>0</v>
      </c>
      <c r="HF568" s="20">
        <v>0</v>
      </c>
      <c r="HG568" s="20">
        <f>1</f>
        <v>1</v>
      </c>
      <c r="HH568" s="34">
        <f>IF(GX568&lt;&gt;"",((GY568*0.125)+((GZ568+HA568+HB568+HC568+HD568)*0.25)+((HE568+HF568+HG568)*1))/GX568,"")</f>
        <v>0.05</v>
      </c>
    </row>
    <row r="569" spans="1:216" ht="15" customHeight="1" x14ac:dyDescent="0.35">
      <c r="A569" s="11" t="s">
        <v>3671</v>
      </c>
      <c r="B569" s="12" t="s">
        <v>3672</v>
      </c>
      <c r="C569" s="13">
        <v>43829</v>
      </c>
      <c r="D569" s="13"/>
      <c r="E569" s="14" t="s">
        <v>214</v>
      </c>
      <c r="F569" s="15" t="s">
        <v>3673</v>
      </c>
      <c r="G569" s="15" t="s">
        <v>3674</v>
      </c>
      <c r="H569" s="14" t="s">
        <v>3670</v>
      </c>
      <c r="I569" s="16">
        <v>73801</v>
      </c>
      <c r="J569" s="17">
        <v>15671</v>
      </c>
      <c r="K569" s="18">
        <f ca="1">IF(A569&lt;&gt;"",RANDBETWEEN(1,2000)," ")</f>
        <v>1409</v>
      </c>
      <c r="L569" s="17" cm="1">
        <f t="array" ref="L569">IF(A569&lt;&gt;"",SUMPRODUCT(($E$2:$E$1303="Active") * (FK569 &gt;= $FM$2:$FM$1303) * (FK569 &lt;= $FN$2:$FN$1303) * (FL569 &gt;= $FO$2:$FO$1303) * (FL569 &lt;= $FP$2:$FP$1303)),"")</f>
        <v>1</v>
      </c>
      <c r="M569" s="17" cm="1">
        <f t="array" ref="M569">IF(A569&lt;&gt;"",SUMPRODUCT(($E$2:$E$1303="Active") * (FK569 &gt;= $FQ$2:$FQ$1303) * (FK569 &lt;= $FR$2:$FR$1303) * (FL569 &gt;= $FS$2:$FS$1303) * (FL569 &lt;= $FT$2:$FT$1303)),"")</f>
        <v>1</v>
      </c>
      <c r="N569" s="14" t="s">
        <v>218</v>
      </c>
      <c r="O569" s="14" t="s">
        <v>316</v>
      </c>
      <c r="P569" s="15" t="s">
        <v>1485</v>
      </c>
      <c r="Q569" s="14" t="s">
        <v>1486</v>
      </c>
      <c r="R569" s="51" t="s">
        <v>1487</v>
      </c>
      <c r="S569" s="14" t="s">
        <v>223</v>
      </c>
      <c r="T569" s="20" t="s">
        <v>224</v>
      </c>
      <c r="U569" s="21"/>
      <c r="V569" s="22"/>
      <c r="W569" s="22"/>
      <c r="X569" s="22"/>
      <c r="Y569" s="22"/>
      <c r="Z569" s="22"/>
      <c r="AA569" s="48">
        <v>2024</v>
      </c>
      <c r="AB569" s="43">
        <v>46020.4375</v>
      </c>
      <c r="AC569" s="63">
        <v>45931</v>
      </c>
      <c r="AD569" s="25">
        <v>17</v>
      </c>
      <c r="AE569" s="25">
        <v>23</v>
      </c>
      <c r="AF569" s="26">
        <v>34</v>
      </c>
      <c r="AG569" s="20">
        <v>39</v>
      </c>
      <c r="AH569" s="22">
        <v>44</v>
      </c>
      <c r="AI569" s="26">
        <v>70</v>
      </c>
      <c r="AN569" s="27">
        <f>IF(COUNT(DV569,ES569,FJ569,GK569,HH569)&gt;0,AVERAGE(DV569,ES569,FJ569,GK569,HH569),"")</f>
        <v>5.7142857142857148E-2</v>
      </c>
      <c r="AO569" s="28">
        <f>IF((E569&lt;&gt;""),COUNTA(AP569:BW569)+COUNTIF(T569,"No"),"")</f>
        <v>0</v>
      </c>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c r="BO569" s="29"/>
      <c r="BP569" s="29"/>
      <c r="BQ569" s="29"/>
      <c r="BR569" s="29"/>
      <c r="BS569" s="29"/>
      <c r="BT569" s="29"/>
      <c r="BU569" s="29"/>
      <c r="BV569" s="29"/>
      <c r="BW569" s="29"/>
      <c r="BX569" s="30">
        <v>44057</v>
      </c>
      <c r="BY569" s="30">
        <v>44131</v>
      </c>
      <c r="BZ569" s="14" t="s">
        <v>248</v>
      </c>
      <c r="CA569" s="30">
        <v>44131</v>
      </c>
      <c r="CB569" s="14" t="s">
        <v>316</v>
      </c>
      <c r="CC569" s="31">
        <v>44182</v>
      </c>
      <c r="CD569" s="32" t="s">
        <v>228</v>
      </c>
      <c r="CE569" s="33" t="s">
        <v>320</v>
      </c>
      <c r="CF569" s="33" t="s">
        <v>321</v>
      </c>
      <c r="CG569" s="29">
        <v>100</v>
      </c>
      <c r="CH569" s="29">
        <v>1</v>
      </c>
      <c r="CI569" s="29">
        <v>1</v>
      </c>
      <c r="CJ569" s="29">
        <v>10</v>
      </c>
      <c r="CK569" s="29">
        <v>0</v>
      </c>
      <c r="CL569" s="29">
        <v>0</v>
      </c>
      <c r="CM569" s="29">
        <v>2</v>
      </c>
      <c r="CN569" s="34">
        <f>IF(CJ569&gt;0,((CK569*0.125)+(CL569*0.25)+(CM569*1))/CJ569,"")</f>
        <v>0.2</v>
      </c>
      <c r="CO569" s="35">
        <v>44323</v>
      </c>
      <c r="CP569" s="35">
        <v>44330</v>
      </c>
      <c r="CQ569" s="20" t="s">
        <v>322</v>
      </c>
      <c r="CR569" s="35">
        <v>44330</v>
      </c>
      <c r="CS569" s="20" t="s">
        <v>316</v>
      </c>
      <c r="CT569" s="35" t="s">
        <v>323</v>
      </c>
      <c r="CU569" s="35">
        <v>44532</v>
      </c>
      <c r="CV569" s="11" t="s">
        <v>248</v>
      </c>
      <c r="CW569" s="20" t="s">
        <v>324</v>
      </c>
      <c r="CX569" s="11" t="s">
        <v>325</v>
      </c>
      <c r="CY569" s="20">
        <v>15</v>
      </c>
      <c r="CZ569" s="36">
        <v>1</v>
      </c>
      <c r="DA569" s="36">
        <v>1</v>
      </c>
      <c r="DB569" s="36">
        <v>5</v>
      </c>
      <c r="DC569" s="36">
        <v>0</v>
      </c>
      <c r="DD569" s="36">
        <v>0</v>
      </c>
      <c r="DE569" s="36">
        <v>0</v>
      </c>
      <c r="DF569" s="36">
        <v>0</v>
      </c>
      <c r="DG569" s="36">
        <v>0</v>
      </c>
      <c r="DH569" s="37">
        <f>IF(DB569&lt;&gt;"",((DC569*0.125)+(DD569*0.25)+(DE569*0.25)+(DF569*1)+(DG569*1))/DB569,"")</f>
        <v>0</v>
      </c>
      <c r="DI569" s="35">
        <v>44825</v>
      </c>
      <c r="DJ569" s="20" t="s">
        <v>248</v>
      </c>
      <c r="DK569" s="20" t="s">
        <v>235</v>
      </c>
      <c r="DL569" s="20" t="s">
        <v>234</v>
      </c>
      <c r="DM569" s="20">
        <v>21</v>
      </c>
      <c r="DN569" s="20">
        <v>1</v>
      </c>
      <c r="DO569" s="20">
        <v>1</v>
      </c>
      <c r="DP569" s="20">
        <v>5</v>
      </c>
      <c r="DQ569" s="20">
        <v>0</v>
      </c>
      <c r="DR569" s="20">
        <v>0</v>
      </c>
      <c r="DS569" s="20">
        <v>0</v>
      </c>
      <c r="DT569" s="20">
        <v>0</v>
      </c>
      <c r="DU569" s="20">
        <v>0</v>
      </c>
      <c r="DV569" s="37">
        <v>0</v>
      </c>
      <c r="DW569" s="35">
        <v>45079</v>
      </c>
      <c r="DX569" s="35">
        <v>45079</v>
      </c>
      <c r="DY569" s="20" t="s">
        <v>322</v>
      </c>
      <c r="DZ569" s="35">
        <v>45079</v>
      </c>
      <c r="EA569" s="35" t="s">
        <v>316</v>
      </c>
      <c r="EB569" s="38" t="s">
        <v>323</v>
      </c>
      <c r="EC569" s="35">
        <v>45140</v>
      </c>
      <c r="ED569" s="20" t="s">
        <v>248</v>
      </c>
      <c r="EE569" s="20" t="s">
        <v>247</v>
      </c>
      <c r="EF569" s="20">
        <v>11</v>
      </c>
      <c r="EG569" s="20">
        <v>1</v>
      </c>
      <c r="EH569" s="20">
        <v>1</v>
      </c>
      <c r="EI569" s="20">
        <v>5</v>
      </c>
      <c r="EJ569" s="20">
        <v>0</v>
      </c>
      <c r="EK569" s="20">
        <v>0</v>
      </c>
      <c r="EL569" s="20">
        <v>0</v>
      </c>
      <c r="EM569" s="20">
        <v>1</v>
      </c>
      <c r="EN569" s="20">
        <v>0</v>
      </c>
      <c r="EO569" s="20">
        <v>0</v>
      </c>
      <c r="EP569" s="20">
        <v>0</v>
      </c>
      <c r="EQ569" s="20">
        <v>0</v>
      </c>
      <c r="ER569" s="20">
        <v>0</v>
      </c>
      <c r="ES569" s="34">
        <f>IF(EI569&lt;&gt;"",((EJ569*0.125)+((EK569+EL569+EM569+EN569+EO569)*0.25)+((EP569+EQ569+ER569)*1))/EI569,"")</f>
        <v>0.05</v>
      </c>
      <c r="ET569" s="35">
        <v>45456</v>
      </c>
      <c r="EU569" s="20" t="s">
        <v>248</v>
      </c>
      <c r="EV569" s="20" t="s">
        <v>247</v>
      </c>
      <c r="EW569" s="20">
        <v>14</v>
      </c>
      <c r="EX569" s="20">
        <v>1</v>
      </c>
      <c r="EY569" s="20">
        <v>1</v>
      </c>
      <c r="EZ569" s="20">
        <v>5</v>
      </c>
      <c r="FA569" s="20">
        <v>0</v>
      </c>
      <c r="FB569" s="20">
        <v>0</v>
      </c>
      <c r="FC569" s="20">
        <v>0</v>
      </c>
      <c r="FD569" s="20">
        <v>0</v>
      </c>
      <c r="FE569" s="20">
        <v>0</v>
      </c>
      <c r="FF569" s="20">
        <v>0</v>
      </c>
      <c r="FG569" s="20">
        <v>0</v>
      </c>
      <c r="FH569" s="20">
        <v>0</v>
      </c>
      <c r="FI569" s="20">
        <v>0</v>
      </c>
      <c r="FJ569" s="34">
        <f>IF(EZ569&lt;&gt;"",((FA569*0.125)+((FB569+FC569+FD569+FE569+FF569)*0.25)+((FG569+FH569+FI569)*1))/EZ569,"")</f>
        <v>0</v>
      </c>
      <c r="FK569" s="39">
        <v>36.418793999999998</v>
      </c>
      <c r="FL569" s="39">
        <v>-99.387009000000006</v>
      </c>
      <c r="FM569" s="39">
        <v>36.056968576177866</v>
      </c>
      <c r="FN569" s="39">
        <v>36.780619423822131</v>
      </c>
      <c r="FO569" s="39">
        <v>-99.836649645443984</v>
      </c>
      <c r="FP569" s="39">
        <v>-98.937368354556028</v>
      </c>
      <c r="FQ569" s="39">
        <v>35.695143152355733</v>
      </c>
      <c r="FR569" s="39">
        <v>37.142444847644263</v>
      </c>
      <c r="FS569" s="39">
        <v>-100.28629029088798</v>
      </c>
      <c r="FT569" s="39">
        <v>-98.487727709112036</v>
      </c>
      <c r="FU569" s="35">
        <v>45944</v>
      </c>
      <c r="FV569" s="20" t="s">
        <v>248</v>
      </c>
      <c r="FW569" s="20" t="s">
        <v>295</v>
      </c>
      <c r="FX569" s="20">
        <v>48</v>
      </c>
      <c r="FY569" s="20">
        <v>1</v>
      </c>
      <c r="FZ569" s="20">
        <v>1</v>
      </c>
      <c r="GA569" s="20">
        <v>7</v>
      </c>
      <c r="GB569" s="20">
        <v>0</v>
      </c>
      <c r="GC569" s="20">
        <v>0</v>
      </c>
      <c r="GD569" s="20">
        <v>0</v>
      </c>
      <c r="GE569" s="20">
        <v>1</v>
      </c>
      <c r="GF569" s="20">
        <v>0</v>
      </c>
      <c r="GG569" s="20">
        <v>0</v>
      </c>
      <c r="GH569" s="20">
        <v>0</v>
      </c>
      <c r="GI569" s="20">
        <v>0</v>
      </c>
      <c r="GJ569" s="20">
        <v>1</v>
      </c>
      <c r="GK569" s="34">
        <f>IF(GA569&lt;&gt;"",((GB569*0.125)+((GC569+GD569+GE569+GF569+GG569)*0.25)+((GH569+GI569+GJ569)*1))/GA569,"")</f>
        <v>0.17857142857142858</v>
      </c>
      <c r="GP569" s="20" t="s">
        <v>316</v>
      </c>
      <c r="GQ569" s="35" t="s">
        <v>323</v>
      </c>
      <c r="HH569" s="34" t="str">
        <f>IF(GX569&lt;&gt;"",((GY569*0.125)+((GZ569+HA569+HB569+HC569+HD569)*0.25)+((HE569+HF569+HG569)*1))/GX569,"")</f>
        <v/>
      </c>
    </row>
    <row r="570" spans="1:216" ht="15" customHeight="1" x14ac:dyDescent="0.35">
      <c r="A570" s="11" t="s">
        <v>3675</v>
      </c>
      <c r="B570" s="12" t="s">
        <v>3676</v>
      </c>
      <c r="C570" s="13">
        <v>43829</v>
      </c>
      <c r="D570" s="13"/>
      <c r="E570" s="14" t="s">
        <v>214</v>
      </c>
      <c r="F570" s="15" t="s">
        <v>3677</v>
      </c>
      <c r="G570" s="15" t="s">
        <v>3678</v>
      </c>
      <c r="H570" s="14" t="s">
        <v>3670</v>
      </c>
      <c r="I570" s="16">
        <v>74501</v>
      </c>
      <c r="J570" s="17">
        <v>28566</v>
      </c>
      <c r="K570" s="18">
        <f ca="1">IF(A570&lt;&gt;"",RANDBETWEEN(1,2000)," ")</f>
        <v>1579</v>
      </c>
      <c r="L570" s="17" cm="1">
        <f t="array" ref="L570">IF(A570&lt;&gt;"",SUMPRODUCT(($E$2:$E$1303="Active") * (FK570 &gt;= $FM$2:$FM$1303) * (FK570 &lt;= $FN$2:$FN$1303) * (FL570 &gt;= $FO$2:$FO$1303) * (FL570 &lt;= $FP$2:$FP$1303)),"")</f>
        <v>1</v>
      </c>
      <c r="M570" s="17" cm="1">
        <f t="array" ref="M570">IF(A570&lt;&gt;"",SUMPRODUCT(($E$2:$E$1303="Active") * (FK570 &gt;= $FQ$2:$FQ$1303) * (FK570 &lt;= $FR$2:$FR$1303) * (FL570 &gt;= $FS$2:$FS$1303) * (FL570 &lt;= $FT$2:$FT$1303)),"")</f>
        <v>1</v>
      </c>
      <c r="N570" s="14" t="s">
        <v>218</v>
      </c>
      <c r="O570" s="14" t="s">
        <v>316</v>
      </c>
      <c r="P570" s="15" t="s">
        <v>1485</v>
      </c>
      <c r="Q570" s="14" t="s">
        <v>1486</v>
      </c>
      <c r="R570" s="51" t="s">
        <v>1487</v>
      </c>
      <c r="S570" s="14" t="s">
        <v>223</v>
      </c>
      <c r="T570" s="20" t="s">
        <v>224</v>
      </c>
      <c r="U570" s="21"/>
      <c r="V570" s="22"/>
      <c r="W570" s="22"/>
      <c r="X570" s="22"/>
      <c r="Y570" s="22"/>
      <c r="Z570" s="22"/>
      <c r="AA570" s="48">
        <v>2024</v>
      </c>
      <c r="AB570" s="43">
        <v>46011.375</v>
      </c>
      <c r="AC570" s="63">
        <v>45931</v>
      </c>
      <c r="AD570" s="25">
        <v>27</v>
      </c>
      <c r="AE570" s="25">
        <v>28</v>
      </c>
      <c r="AF570" s="26">
        <v>37</v>
      </c>
      <c r="AG570" s="20">
        <v>48</v>
      </c>
      <c r="AH570" s="22">
        <v>91</v>
      </c>
      <c r="AI570" s="26">
        <v>63</v>
      </c>
      <c r="AN570" s="27">
        <f>IF(COUNT(DV570,ES570,FJ570,GK570,HH570)&gt;0,AVERAGE(DV570,ES570,FJ570,GK570,HH570),"")</f>
        <v>0.10989010989010989</v>
      </c>
      <c r="AO570" s="28">
        <f>IF((E570&lt;&gt;""),COUNTA(AP570:BW570)+COUNTIF(T570,"No"),"")</f>
        <v>0</v>
      </c>
      <c r="AP570" s="29"/>
      <c r="AQ570" s="29"/>
      <c r="AR570" s="29"/>
      <c r="AS570" s="29"/>
      <c r="AT570" s="29"/>
      <c r="AU570" s="29"/>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29"/>
      <c r="BR570" s="29"/>
      <c r="BS570" s="29"/>
      <c r="BT570" s="29"/>
      <c r="BU570" s="29"/>
      <c r="BV570" s="29"/>
      <c r="BW570" s="29"/>
      <c r="BX570" s="30">
        <v>44156</v>
      </c>
      <c r="BY570" s="30">
        <v>44158</v>
      </c>
      <c r="BZ570" s="14" t="s">
        <v>248</v>
      </c>
      <c r="CA570" s="30">
        <v>44174</v>
      </c>
      <c r="CB570" s="14" t="s">
        <v>316</v>
      </c>
      <c r="CC570" s="31">
        <v>44182</v>
      </c>
      <c r="CD570" s="32" t="s">
        <v>228</v>
      </c>
      <c r="CE570" s="33" t="s">
        <v>320</v>
      </c>
      <c r="CF570" s="33" t="s">
        <v>321</v>
      </c>
      <c r="CG570" s="29">
        <v>100</v>
      </c>
      <c r="CH570" s="29">
        <v>2</v>
      </c>
      <c r="CI570" s="29">
        <v>2</v>
      </c>
      <c r="CJ570" s="29">
        <v>10</v>
      </c>
      <c r="CK570" s="29">
        <v>1</v>
      </c>
      <c r="CL570" s="29">
        <v>0</v>
      </c>
      <c r="CM570" s="29">
        <v>1</v>
      </c>
      <c r="CN570" s="34">
        <f>IF(CJ570&gt;0,((CK570*0.125)+(CL570*0.25)+(CM570*1))/CJ570,"")</f>
        <v>0.1125</v>
      </c>
      <c r="CO570" s="35">
        <v>44303</v>
      </c>
      <c r="CP570" s="35">
        <v>44313</v>
      </c>
      <c r="CQ570" s="20" t="s">
        <v>322</v>
      </c>
      <c r="CR570" s="35">
        <v>44316</v>
      </c>
      <c r="CS570" s="20" t="s">
        <v>316</v>
      </c>
      <c r="CT570" s="35" t="s">
        <v>323</v>
      </c>
      <c r="CU570" s="35">
        <v>44532</v>
      </c>
      <c r="CV570" s="11" t="s">
        <v>248</v>
      </c>
      <c r="CW570" s="20" t="s">
        <v>324</v>
      </c>
      <c r="CX570" s="11" t="s">
        <v>325</v>
      </c>
      <c r="CY570" s="20">
        <v>10</v>
      </c>
      <c r="CZ570" s="36">
        <v>1</v>
      </c>
      <c r="DA570" s="36">
        <v>1</v>
      </c>
      <c r="DB570" s="36">
        <v>5</v>
      </c>
      <c r="DC570" s="36">
        <v>0</v>
      </c>
      <c r="DD570" s="36">
        <v>1</v>
      </c>
      <c r="DE570" s="36">
        <v>0</v>
      </c>
      <c r="DF570" s="36">
        <v>0</v>
      </c>
      <c r="DG570" s="36">
        <v>0</v>
      </c>
      <c r="DH570" s="37">
        <f>IF(DB570&lt;&gt;"",((DC570*0.125)+(DD570*0.25)+(DE570*0.25)+(DF570*1)+(DG570*1))/DB570,"")</f>
        <v>0.05</v>
      </c>
      <c r="DI570" s="35">
        <v>44826</v>
      </c>
      <c r="DJ570" s="20" t="s">
        <v>248</v>
      </c>
      <c r="DK570" s="20" t="s">
        <v>235</v>
      </c>
      <c r="DL570" s="20" t="s">
        <v>234</v>
      </c>
      <c r="DM570" s="20">
        <v>17</v>
      </c>
      <c r="DN570" s="20">
        <v>6</v>
      </c>
      <c r="DO570" s="20">
        <v>6</v>
      </c>
      <c r="DP570" s="20">
        <v>13</v>
      </c>
      <c r="DQ570" s="20">
        <v>0</v>
      </c>
      <c r="DR570" s="20">
        <v>0</v>
      </c>
      <c r="DS570" s="20">
        <v>0</v>
      </c>
      <c r="DT570" s="20">
        <v>0</v>
      </c>
      <c r="DU570" s="20">
        <v>2</v>
      </c>
      <c r="DV570" s="37" cm="1">
        <f t="array" ref="DV570">IF(AND(DI570:DP570&lt;&gt;""),((DQ570*0.125)+(DR570*0.25)+(DS570*0.25)+(DT570*1)+(DU570*1))/DP570,"")</f>
        <v>0.15384615384615385</v>
      </c>
      <c r="DW570" s="35">
        <v>45079</v>
      </c>
      <c r="DX570" s="35">
        <v>45079</v>
      </c>
      <c r="DY570" s="20" t="s">
        <v>322</v>
      </c>
      <c r="DZ570" s="35">
        <v>45079</v>
      </c>
      <c r="EA570" s="35" t="s">
        <v>316</v>
      </c>
      <c r="EB570" s="38" t="s">
        <v>323</v>
      </c>
      <c r="EC570" s="35">
        <v>45140</v>
      </c>
      <c r="ED570" s="20" t="s">
        <v>248</v>
      </c>
      <c r="EE570" s="20" t="s">
        <v>247</v>
      </c>
      <c r="EF570" s="20">
        <v>19</v>
      </c>
      <c r="EG570" s="20">
        <v>2</v>
      </c>
      <c r="EH570" s="20">
        <v>2</v>
      </c>
      <c r="EI570" s="20">
        <v>10</v>
      </c>
      <c r="EJ570" s="20">
        <v>0</v>
      </c>
      <c r="EK570" s="20">
        <v>0</v>
      </c>
      <c r="EL570" s="20">
        <v>0</v>
      </c>
      <c r="EM570" s="20">
        <v>0</v>
      </c>
      <c r="EN570" s="20">
        <v>0</v>
      </c>
      <c r="EO570" s="20">
        <v>0</v>
      </c>
      <c r="EP570" s="20">
        <v>0</v>
      </c>
      <c r="EQ570" s="20">
        <v>2</v>
      </c>
      <c r="ER570" s="20">
        <v>0</v>
      </c>
      <c r="ES570" s="34">
        <f>IF(EI570&lt;&gt;"",((EJ570*0.125)+((EK570+EL570+EM570+EN570+EO570)*0.25)+((EP570+EQ570+ER570)*1))/EI570,"")</f>
        <v>0.2</v>
      </c>
      <c r="ET570" s="35">
        <v>45390</v>
      </c>
      <c r="EU570" s="20" t="s">
        <v>248</v>
      </c>
      <c r="EV570" s="20" t="s">
        <v>247</v>
      </c>
      <c r="EW570" s="20">
        <v>31</v>
      </c>
      <c r="EX570" s="20">
        <v>3</v>
      </c>
      <c r="EY570" s="20">
        <v>3</v>
      </c>
      <c r="EZ570" s="28">
        <v>5</v>
      </c>
      <c r="FA570" s="20">
        <v>0</v>
      </c>
      <c r="FB570" s="20">
        <v>0</v>
      </c>
      <c r="FC570" s="20">
        <v>0</v>
      </c>
      <c r="FD570" s="20">
        <v>1</v>
      </c>
      <c r="FE570" s="20">
        <v>0</v>
      </c>
      <c r="FF570" s="20">
        <v>0</v>
      </c>
      <c r="FG570" s="20">
        <v>0</v>
      </c>
      <c r="FH570" s="20">
        <v>0</v>
      </c>
      <c r="FI570" s="20">
        <v>0</v>
      </c>
      <c r="FJ570" s="34">
        <f>IF(EZ570&lt;&gt;"",((FA570*0.125)+((FB570+FC570+FD570+FE570+FF570)*0.25)+((FG570+FH570+FI570)*1))/EZ570,"")</f>
        <v>0.05</v>
      </c>
      <c r="FK570" s="39">
        <v>34.95279</v>
      </c>
      <c r="FL570" s="39">
        <v>-95.799741999999995</v>
      </c>
      <c r="FM570" s="39">
        <v>34.590964576177868</v>
      </c>
      <c r="FN570" s="39">
        <v>35.314615423822133</v>
      </c>
      <c r="FO570" s="39">
        <v>-96.241194736715499</v>
      </c>
      <c r="FP570" s="39">
        <v>-95.35828926328449</v>
      </c>
      <c r="FQ570" s="39">
        <v>34.229139152355735</v>
      </c>
      <c r="FR570" s="39">
        <v>35.676440847644265</v>
      </c>
      <c r="FS570" s="39">
        <v>-96.682647473431004</v>
      </c>
      <c r="FT570" s="39">
        <v>-94.916836526568986</v>
      </c>
      <c r="FU570" s="35">
        <v>45909</v>
      </c>
      <c r="FV570" s="20" t="s">
        <v>248</v>
      </c>
      <c r="FW570" s="20" t="s">
        <v>295</v>
      </c>
      <c r="FX570" s="20">
        <v>38</v>
      </c>
      <c r="FY570" s="20">
        <v>2</v>
      </c>
      <c r="FZ570" s="20">
        <v>2</v>
      </c>
      <c r="GA570" s="20">
        <v>7</v>
      </c>
      <c r="GB570" s="20">
        <v>0</v>
      </c>
      <c r="GC570" s="20">
        <v>0</v>
      </c>
      <c r="GD570" s="20">
        <v>0</v>
      </c>
      <c r="GE570" s="20">
        <v>1</v>
      </c>
      <c r="GF570" s="20">
        <v>0</v>
      </c>
      <c r="GG570" s="20">
        <v>0</v>
      </c>
      <c r="GH570" s="20">
        <v>0</v>
      </c>
      <c r="GI570" s="20">
        <v>0</v>
      </c>
      <c r="GJ570" s="20">
        <v>0</v>
      </c>
      <c r="GK570" s="34">
        <f>IF(GA570&lt;&gt;"",((GB570*0.125)+((GC570+GD570+GE570+GF570+GG570)*0.25)+((GH570+GI570+GJ570)*1))/GA570,"")</f>
        <v>3.5714285714285712E-2</v>
      </c>
      <c r="GP570" s="20" t="s">
        <v>316</v>
      </c>
      <c r="GQ570" s="35" t="s">
        <v>323</v>
      </c>
      <c r="HH570" s="34" t="str">
        <f>IF(GX570&lt;&gt;"",((GY570*0.125)+((GZ570+HA570+HB570+HC570+HD570)*0.25)+((HE570+HF570+HG570)*1))/GX570,"")</f>
        <v/>
      </c>
    </row>
    <row r="571" spans="1:216" ht="15" customHeight="1" x14ac:dyDescent="0.35">
      <c r="A571" s="11" t="s">
        <v>3679</v>
      </c>
      <c r="B571" s="12" t="s">
        <v>3680</v>
      </c>
      <c r="C571" s="13">
        <v>43829</v>
      </c>
      <c r="D571" s="13"/>
      <c r="E571" s="14" t="s">
        <v>214</v>
      </c>
      <c r="F571" s="15" t="s">
        <v>3681</v>
      </c>
      <c r="G571" s="15" t="s">
        <v>3682</v>
      </c>
      <c r="H571" s="14" t="s">
        <v>3670</v>
      </c>
      <c r="I571" s="16">
        <v>74105</v>
      </c>
      <c r="J571" s="17">
        <v>26640</v>
      </c>
      <c r="K571" s="18">
        <f ca="1">IF(A571&lt;&gt;"",RANDBETWEEN(1,2000)," ")</f>
        <v>512</v>
      </c>
      <c r="L571" s="17" cm="1">
        <f t="array" ref="L571">IF(A571&lt;&gt;"",SUMPRODUCT(($E$2:$E$1303="Active") * (FK571 &gt;= $FM$2:$FM$1303) * (FK571 &lt;= $FN$2:$FN$1303) * (FL571 &gt;= $FO$2:$FO$1303) * (FL571 &lt;= $FP$2:$FP$1303)),"")</f>
        <v>4</v>
      </c>
      <c r="M571" s="17" cm="1">
        <f t="array" ref="M571">IF(A571&lt;&gt;"",SUMPRODUCT(($E$2:$E$1303="Active") * (FK571 &gt;= $FQ$2:$FQ$1303) * (FK571 &lt;= $FR$2:$FR$1303) * (FL571 &gt;= $FS$2:$FS$1303) * (FL571 &lt;= $FT$2:$FT$1303)),"")</f>
        <v>4</v>
      </c>
      <c r="N571" s="14" t="s">
        <v>218</v>
      </c>
      <c r="O571" s="14" t="s">
        <v>316</v>
      </c>
      <c r="P571" s="15" t="s">
        <v>1485</v>
      </c>
      <c r="Q571" s="14" t="s">
        <v>1486</v>
      </c>
      <c r="R571" s="51" t="s">
        <v>1487</v>
      </c>
      <c r="S571" s="14" t="s">
        <v>223</v>
      </c>
      <c r="T571" s="20" t="s">
        <v>224</v>
      </c>
      <c r="U571" s="21"/>
      <c r="V571" s="22"/>
      <c r="W571" s="22"/>
      <c r="X571" s="22"/>
      <c r="Y571" s="22"/>
      <c r="Z571" s="22"/>
      <c r="AA571" s="48">
        <v>2024</v>
      </c>
      <c r="AB571" s="43">
        <v>46022.46875</v>
      </c>
      <c r="AC571" s="63">
        <v>45931</v>
      </c>
      <c r="AD571" s="25">
        <v>146</v>
      </c>
      <c r="AE571" s="25">
        <v>218</v>
      </c>
      <c r="AF571" s="26">
        <v>198</v>
      </c>
      <c r="AG571" s="20">
        <v>127</v>
      </c>
      <c r="AH571" s="22">
        <v>214</v>
      </c>
      <c r="AI571" s="26">
        <v>420</v>
      </c>
      <c r="AN571" s="27">
        <f>IF(COUNT(DV571,ES571,FJ571,GK571,HH571)&gt;0,AVERAGE(DV571,ES571,FJ571,GK571,HH571),"")</f>
        <v>6.6557017543859648E-2</v>
      </c>
      <c r="AO571" s="28">
        <f>IF((E571&lt;&gt;""),COUNTA(AP571:BW571)+COUNTIF(T571,"No"),"")</f>
        <v>0</v>
      </c>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29"/>
      <c r="BR571" s="29"/>
      <c r="BS571" s="29"/>
      <c r="BT571" s="29"/>
      <c r="BU571" s="29"/>
      <c r="BV571" s="29"/>
      <c r="BW571" s="29"/>
      <c r="BX571" s="30">
        <v>44154</v>
      </c>
      <c r="BY571" s="30">
        <v>44154</v>
      </c>
      <c r="BZ571" s="14" t="s">
        <v>248</v>
      </c>
      <c r="CA571" s="30">
        <v>44154</v>
      </c>
      <c r="CB571" s="14" t="s">
        <v>316</v>
      </c>
      <c r="CC571" s="31">
        <v>44182</v>
      </c>
      <c r="CD571" s="32" t="s">
        <v>228</v>
      </c>
      <c r="CE571" s="33" t="s">
        <v>320</v>
      </c>
      <c r="CF571" s="33" t="s">
        <v>321</v>
      </c>
      <c r="CG571" s="29">
        <v>100</v>
      </c>
      <c r="CH571" s="29">
        <v>2</v>
      </c>
      <c r="CI571" s="29">
        <v>2</v>
      </c>
      <c r="CJ571" s="29">
        <v>10</v>
      </c>
      <c r="CK571" s="29">
        <v>0</v>
      </c>
      <c r="CL571" s="29">
        <v>4</v>
      </c>
      <c r="CM571" s="29">
        <v>1</v>
      </c>
      <c r="CN571" s="34">
        <f>IF(CJ571&gt;0,((CK571*0.125)+(CL571*0.25)+(CM571*1))/CJ571,"")</f>
        <v>0.2</v>
      </c>
      <c r="CO571" s="35">
        <v>44309</v>
      </c>
      <c r="CP571" s="35">
        <v>44313</v>
      </c>
      <c r="CQ571" s="20" t="s">
        <v>322</v>
      </c>
      <c r="CR571" s="35">
        <v>44316</v>
      </c>
      <c r="CS571" s="20" t="s">
        <v>316</v>
      </c>
      <c r="CT571" s="35" t="s">
        <v>323</v>
      </c>
      <c r="CU571" s="35">
        <v>44532</v>
      </c>
      <c r="CV571" s="11" t="s">
        <v>248</v>
      </c>
      <c r="CW571" s="20" t="s">
        <v>324</v>
      </c>
      <c r="CX571" s="11" t="s">
        <v>325</v>
      </c>
      <c r="CY571" s="20">
        <v>110</v>
      </c>
      <c r="CZ571" s="36">
        <v>2</v>
      </c>
      <c r="DA571" s="36">
        <v>2</v>
      </c>
      <c r="DB571" s="36">
        <v>10</v>
      </c>
      <c r="DC571" s="36">
        <v>0</v>
      </c>
      <c r="DD571" s="36">
        <v>0</v>
      </c>
      <c r="DE571" s="36">
        <v>1</v>
      </c>
      <c r="DF571" s="36">
        <v>2</v>
      </c>
      <c r="DG571" s="36">
        <v>3</v>
      </c>
      <c r="DH571" s="46">
        <f>IF(DB571&lt;&gt;"",((DC571*0.125)+(DD571*0.25)+(DE571*0.25)+(DF571*1)+(DG571*1))/DB571,"")</f>
        <v>0.52500000000000002</v>
      </c>
      <c r="DI571" s="35">
        <v>44757</v>
      </c>
      <c r="DJ571" s="20" t="s">
        <v>248</v>
      </c>
      <c r="DK571" s="20" t="s">
        <v>235</v>
      </c>
      <c r="DL571" s="20" t="s">
        <v>234</v>
      </c>
      <c r="DM571" s="20">
        <v>63</v>
      </c>
      <c r="DN571" s="20">
        <v>3</v>
      </c>
      <c r="DO571" s="20">
        <v>3</v>
      </c>
      <c r="DP571" s="20">
        <v>15</v>
      </c>
      <c r="DQ571" s="20">
        <v>0</v>
      </c>
      <c r="DR571" s="20">
        <v>0</v>
      </c>
      <c r="DS571" s="20">
        <v>1</v>
      </c>
      <c r="DT571" s="20">
        <v>0</v>
      </c>
      <c r="DU571" s="20">
        <v>1</v>
      </c>
      <c r="DV571" s="37" cm="1">
        <f t="array" ref="DV571">IF(AND(DI571:DP571&lt;&gt;""),((DQ571*0.125)+(DR571*0.25)+(DS571*0.25)+(DT571*1)+(DU571*1))/DP571,"")</f>
        <v>8.3333333333333329E-2</v>
      </c>
      <c r="DW571" s="35">
        <v>45072</v>
      </c>
      <c r="DX571" s="35">
        <v>45078</v>
      </c>
      <c r="DY571" s="20" t="s">
        <v>322</v>
      </c>
      <c r="DZ571" s="35">
        <v>45093</v>
      </c>
      <c r="EA571" s="35" t="s">
        <v>316</v>
      </c>
      <c r="EB571" s="38" t="s">
        <v>323</v>
      </c>
      <c r="EC571" s="35">
        <v>45141</v>
      </c>
      <c r="ED571" s="20" t="s">
        <v>248</v>
      </c>
      <c r="EE571" s="20" t="s">
        <v>247</v>
      </c>
      <c r="EF571" s="20">
        <v>130</v>
      </c>
      <c r="EG571" s="20">
        <v>4</v>
      </c>
      <c r="EH571" s="20">
        <v>4</v>
      </c>
      <c r="EI571" s="20">
        <v>19</v>
      </c>
      <c r="EJ571" s="20">
        <v>0</v>
      </c>
      <c r="EK571" s="20">
        <v>0</v>
      </c>
      <c r="EL571" s="20">
        <v>0</v>
      </c>
      <c r="EM571" s="20">
        <v>0</v>
      </c>
      <c r="EN571" s="20">
        <v>0</v>
      </c>
      <c r="EO571" s="20">
        <v>0</v>
      </c>
      <c r="EP571" s="20">
        <v>1</v>
      </c>
      <c r="EQ571" s="20">
        <v>0</v>
      </c>
      <c r="ER571" s="20">
        <v>2</v>
      </c>
      <c r="ES571" s="34">
        <f>IF(EI571&lt;&gt;"",((EJ571*0.125)+((EK571+EL571+EM571+EN571+EO571)*0.25)+((EP571+EQ571+ER571)*1))/EI571,"")</f>
        <v>0.15789473684210525</v>
      </c>
      <c r="ET571" s="35">
        <v>45392</v>
      </c>
      <c r="EU571" s="20" t="s">
        <v>248</v>
      </c>
      <c r="EV571" s="20" t="s">
        <v>247</v>
      </c>
      <c r="EW571" s="20">
        <v>63</v>
      </c>
      <c r="EX571" s="20">
        <v>4</v>
      </c>
      <c r="EY571" s="20">
        <v>4</v>
      </c>
      <c r="EZ571" s="28">
        <v>5</v>
      </c>
      <c r="FA571" s="20">
        <v>0</v>
      </c>
      <c r="FB571" s="20">
        <v>0</v>
      </c>
      <c r="FC571" s="20">
        <v>0</v>
      </c>
      <c r="FD571" s="20">
        <v>0</v>
      </c>
      <c r="FE571" s="20">
        <v>0</v>
      </c>
      <c r="FF571" s="20">
        <v>0</v>
      </c>
      <c r="FG571" s="20">
        <v>0</v>
      </c>
      <c r="FH571" s="20">
        <v>0</v>
      </c>
      <c r="FI571" s="20">
        <v>0</v>
      </c>
      <c r="FJ571" s="34">
        <f>IF(EZ571&lt;&gt;"",((FA571*0.125)+((FB571+FC571+FD571+FE571+FF571)*0.25)+((FG571+FH571+FI571)*1))/EZ571,"")</f>
        <v>0</v>
      </c>
      <c r="FK571" s="39">
        <v>36.097033000000003</v>
      </c>
      <c r="FL571" s="39">
        <v>-95.964635000000001</v>
      </c>
      <c r="FM571" s="39">
        <v>35.735207576177871</v>
      </c>
      <c r="FN571" s="39">
        <v>36.458858423822136</v>
      </c>
      <c r="FO571" s="39">
        <v>-96.412427440188722</v>
      </c>
      <c r="FP571" s="39">
        <v>-95.51684255981128</v>
      </c>
      <c r="FQ571" s="39">
        <v>35.373382152355738</v>
      </c>
      <c r="FR571" s="39">
        <v>36.820683847644268</v>
      </c>
      <c r="FS571" s="39">
        <v>-96.860219880377457</v>
      </c>
      <c r="FT571" s="39">
        <v>-95.069050119622545</v>
      </c>
      <c r="FU571" s="35">
        <v>45805</v>
      </c>
      <c r="FV571" s="20" t="s">
        <v>248</v>
      </c>
      <c r="FW571" s="20" t="s">
        <v>258</v>
      </c>
      <c r="FX571" s="20">
        <v>131</v>
      </c>
      <c r="FY571" s="20">
        <v>4</v>
      </c>
      <c r="FZ571" s="20">
        <v>4</v>
      </c>
      <c r="GA571" s="20">
        <v>10</v>
      </c>
      <c r="GB571" s="20">
        <v>0</v>
      </c>
      <c r="GC571" s="20">
        <v>0</v>
      </c>
      <c r="GD571" s="20">
        <v>0</v>
      </c>
      <c r="GE571" s="20">
        <v>0</v>
      </c>
      <c r="GF571" s="20">
        <v>0</v>
      </c>
      <c r="GG571" s="20">
        <v>1</v>
      </c>
      <c r="GH571" s="20">
        <v>0</v>
      </c>
      <c r="GI571" s="20">
        <v>0</v>
      </c>
      <c r="GJ571" s="20">
        <v>0</v>
      </c>
      <c r="GK571" s="34">
        <f>IF(GA571&lt;&gt;"",((GB571*0.125)+((GC571+GD571+GE571+GF571+GG571)*0.25)+((GH571+GI571+GJ571)*1))/GA571,"")</f>
        <v>2.5000000000000001E-2</v>
      </c>
      <c r="GP571" s="20" t="s">
        <v>316</v>
      </c>
      <c r="GQ571" s="35" t="s">
        <v>323</v>
      </c>
      <c r="HH571" s="34" t="str">
        <f>IF(GX571&lt;&gt;"",((GY571*0.125)+((GZ571+HA571+HB571+HC571+HD571)*0.25)+((HE571+HF571+HG571)*1))/GX571,"")</f>
        <v/>
      </c>
    </row>
    <row r="572" spans="1:216" ht="15" customHeight="1" x14ac:dyDescent="0.35">
      <c r="A572" s="14" t="s">
        <v>3683</v>
      </c>
      <c r="B572" s="12" t="s">
        <v>3684</v>
      </c>
      <c r="C572" s="13">
        <v>43009</v>
      </c>
      <c r="D572" s="13"/>
      <c r="E572" s="14" t="s">
        <v>214</v>
      </c>
      <c r="F572" s="15" t="s">
        <v>3685</v>
      </c>
      <c r="G572" s="15" t="s">
        <v>3686</v>
      </c>
      <c r="H572" s="14" t="s">
        <v>3670</v>
      </c>
      <c r="I572" s="16">
        <v>74701</v>
      </c>
      <c r="J572" s="17">
        <v>25823</v>
      </c>
      <c r="K572" s="18">
        <f ca="1">IF(A572&lt;&gt;"",RANDBETWEEN(1,2000)," ")</f>
        <v>1408</v>
      </c>
      <c r="L572" s="17" cm="1">
        <f t="array" ref="L572">IF(A572&lt;&gt;"",SUMPRODUCT(($E$2:$E$1303="Active") * (FK572 &gt;= $FM$2:$FM$1303) * (FK572 &lt;= $FN$2:$FN$1303) * (FL572 &gt;= $FO$2:$FO$1303) * (FL572 &lt;= $FP$2:$FP$1303)),"")</f>
        <v>2</v>
      </c>
      <c r="M572" s="17" cm="1">
        <f t="array" ref="M572">IF(A572&lt;&gt;"",SUMPRODUCT(($E$2:$E$1303="Active") * (FK572 &gt;= $FQ$2:$FQ$1303) * (FK572 &lt;= $FR$2:$FR$1303) * (FL572 &gt;= $FS$2:$FS$1303) * (FL572 &lt;= $FT$2:$FT$1303)),"")</f>
        <v>2</v>
      </c>
      <c r="N572" s="14" t="s">
        <v>218</v>
      </c>
      <c r="O572" s="14" t="s">
        <v>219</v>
      </c>
      <c r="P572" s="15" t="s">
        <v>3687</v>
      </c>
      <c r="Q572" s="14" t="s">
        <v>3688</v>
      </c>
      <c r="R572" s="15" t="s">
        <v>3689</v>
      </c>
      <c r="S572" s="14" t="s">
        <v>223</v>
      </c>
      <c r="T572" s="20" t="s">
        <v>224</v>
      </c>
      <c r="U572" s="21"/>
      <c r="V572" s="22"/>
      <c r="W572" s="22"/>
      <c r="X572" s="22"/>
      <c r="Y572" s="22"/>
      <c r="Z572" s="22"/>
      <c r="AA572" s="22" t="s">
        <v>363</v>
      </c>
      <c r="AB572" s="43">
        <v>46009.583333333336</v>
      </c>
      <c r="AC572" s="63">
        <v>45931</v>
      </c>
      <c r="AD572" s="25">
        <v>55</v>
      </c>
      <c r="AE572" s="25">
        <v>201</v>
      </c>
      <c r="AF572" s="26">
        <v>279</v>
      </c>
      <c r="AG572" s="20">
        <v>306</v>
      </c>
      <c r="AH572" s="22">
        <v>255</v>
      </c>
      <c r="AI572" s="26">
        <v>259</v>
      </c>
      <c r="AN572" s="27">
        <f>IF(COUNT(DV572,ES572,FJ572,GK572,HH572)&gt;0,AVERAGE(DV572,ES572,FJ572,GK572,HH572),"")</f>
        <v>8.9431818181818182E-2</v>
      </c>
      <c r="AO572" s="28">
        <f>IF((E572&lt;&gt;""),COUNTA(AP572:BW572)+COUNTIF(T572,"No"),"")</f>
        <v>0</v>
      </c>
      <c r="AP572" s="29"/>
      <c r="AQ572" s="29"/>
      <c r="AR572" s="29"/>
      <c r="AS572" s="29"/>
      <c r="AT572" s="29"/>
      <c r="AU572" s="29"/>
      <c r="AV572" s="29"/>
      <c r="AW572" s="29"/>
      <c r="AX572" s="29"/>
      <c r="AY572" s="29"/>
      <c r="AZ572" s="29"/>
      <c r="BA572" s="29"/>
      <c r="BB572" s="29"/>
      <c r="BC572" s="29"/>
      <c r="BD572" s="29"/>
      <c r="BE572" s="29"/>
      <c r="BF572" s="29"/>
      <c r="BG572" s="29"/>
      <c r="BH572" s="29"/>
      <c r="BI572" s="29"/>
      <c r="BJ572" s="29"/>
      <c r="BK572" s="29"/>
      <c r="BL572" s="29"/>
      <c r="BM572" s="29"/>
      <c r="BN572" s="29"/>
      <c r="BO572" s="29"/>
      <c r="BP572" s="29"/>
      <c r="BQ572" s="29"/>
      <c r="BR572" s="29"/>
      <c r="BS572" s="29"/>
      <c r="BT572" s="29"/>
      <c r="BU572" s="29"/>
      <c r="BV572" s="29"/>
      <c r="BW572" s="29"/>
      <c r="BX572" s="30">
        <v>44153</v>
      </c>
      <c r="BY572" s="30">
        <v>44168</v>
      </c>
      <c r="BZ572" s="14" t="s">
        <v>226</v>
      </c>
      <c r="CA572" s="30">
        <v>44173</v>
      </c>
      <c r="CB572" s="14" t="s">
        <v>232</v>
      </c>
      <c r="CC572" s="35">
        <v>44194</v>
      </c>
      <c r="CD572" s="45" t="s">
        <v>228</v>
      </c>
      <c r="CE572" t="s">
        <v>282</v>
      </c>
      <c r="CF572" t="s">
        <v>247</v>
      </c>
      <c r="CG572" s="20">
        <v>100</v>
      </c>
      <c r="CH572" s="20">
        <v>1</v>
      </c>
      <c r="CI572" s="20">
        <v>1</v>
      </c>
      <c r="CJ572" s="20">
        <v>5</v>
      </c>
      <c r="CK572" s="20">
        <v>0</v>
      </c>
      <c r="CL572" s="20">
        <v>0</v>
      </c>
      <c r="CM572" s="20">
        <v>0</v>
      </c>
      <c r="CN572" s="34">
        <f>IF(CJ572&gt;0,((CK572*0.125)+(CL572*0.25)+(CM572*1))/CJ572,"")</f>
        <v>0</v>
      </c>
      <c r="CO572" s="35">
        <v>44831</v>
      </c>
      <c r="CP572" s="35">
        <v>44839</v>
      </c>
      <c r="CQ572" s="20" t="s">
        <v>237</v>
      </c>
      <c r="CR572" s="35">
        <v>44841</v>
      </c>
      <c r="CS572" s="20" t="s">
        <v>232</v>
      </c>
      <c r="CT572" s="35">
        <v>44848</v>
      </c>
      <c r="CU572" s="35">
        <v>44475</v>
      </c>
      <c r="CV572" s="20" t="s">
        <v>228</v>
      </c>
      <c r="CW572" s="20" t="s">
        <v>233</v>
      </c>
      <c r="CX572" s="11" t="s">
        <v>234</v>
      </c>
      <c r="CY572" s="20">
        <v>93</v>
      </c>
      <c r="CZ572" s="36">
        <v>1</v>
      </c>
      <c r="DA572" s="36">
        <v>1</v>
      </c>
      <c r="DB572" s="36">
        <v>5</v>
      </c>
      <c r="DC572" s="36">
        <v>0</v>
      </c>
      <c r="DD572" s="36">
        <v>0</v>
      </c>
      <c r="DE572" s="36">
        <v>0</v>
      </c>
      <c r="DF572" s="36">
        <v>0</v>
      </c>
      <c r="DG572" s="36">
        <v>0</v>
      </c>
      <c r="DH572" s="37">
        <f>IF(DB572&gt;0,((DC572*0.125)+(DD572*0.25)+(DE572*0.25)+(DF572*1)+(DG572*1))/DB572,"")</f>
        <v>0</v>
      </c>
      <c r="DI572" s="35">
        <v>44896</v>
      </c>
      <c r="DJ572" s="20" t="s">
        <v>248</v>
      </c>
      <c r="DK572" s="20" t="s">
        <v>235</v>
      </c>
      <c r="DL572" s="20" t="s">
        <v>234</v>
      </c>
      <c r="DM572" s="20">
        <v>128</v>
      </c>
      <c r="DN572" s="20">
        <v>2</v>
      </c>
      <c r="DO572" s="20">
        <v>2</v>
      </c>
      <c r="DP572" s="20">
        <v>8</v>
      </c>
      <c r="DQ572" s="20">
        <v>0</v>
      </c>
      <c r="DR572" s="20">
        <v>0</v>
      </c>
      <c r="DS572" s="20">
        <v>1</v>
      </c>
      <c r="DT572" s="20">
        <v>1</v>
      </c>
      <c r="DU572" s="20">
        <v>0</v>
      </c>
      <c r="DV572" s="37" cm="1">
        <f t="array" ref="DV572">IF(AND(DI572:DP572&lt;&gt;""),((DQ572*0.125)+(DR572*0.25)+(DS572*0.25)+(DT572*1)+(DU572*1))/DP572,"")</f>
        <v>0.15625</v>
      </c>
      <c r="DW572" s="35">
        <v>44986</v>
      </c>
      <c r="DX572" s="35">
        <v>44988</v>
      </c>
      <c r="DY572" s="20" t="s">
        <v>237</v>
      </c>
      <c r="DZ572" s="35">
        <v>44988</v>
      </c>
      <c r="EA572" s="35" t="s">
        <v>232</v>
      </c>
      <c r="EB572" s="38">
        <v>44994</v>
      </c>
      <c r="EC572" s="35">
        <v>45244</v>
      </c>
      <c r="ED572" s="20" t="s">
        <v>248</v>
      </c>
      <c r="EE572" s="20" t="s">
        <v>247</v>
      </c>
      <c r="EF572" s="20">
        <v>140</v>
      </c>
      <c r="EG572" s="20">
        <v>1</v>
      </c>
      <c r="EH572" s="20">
        <v>1</v>
      </c>
      <c r="EI572" s="20">
        <v>5</v>
      </c>
      <c r="EJ572" s="20">
        <v>0</v>
      </c>
      <c r="EK572" s="20">
        <v>0</v>
      </c>
      <c r="EL572" s="20">
        <v>0</v>
      </c>
      <c r="EM572" s="20">
        <v>0</v>
      </c>
      <c r="EN572" s="20">
        <v>0</v>
      </c>
      <c r="EO572" s="20">
        <v>0</v>
      </c>
      <c r="EP572" s="20">
        <v>0</v>
      </c>
      <c r="EQ572" s="20">
        <v>0</v>
      </c>
      <c r="ER572" s="20">
        <v>1</v>
      </c>
      <c r="ES572" s="34">
        <f>IF(EI572&lt;&gt;"",((EJ572*0.125)+((EK572+EL572+EM572+EN572+EO572)*0.25)+((EP572+EQ572+ER572)*1))/EI572,"")</f>
        <v>0.2</v>
      </c>
      <c r="ET572" s="35">
        <v>45400</v>
      </c>
      <c r="EU572" s="20" t="s">
        <v>248</v>
      </c>
      <c r="EV572" s="20" t="s">
        <v>247</v>
      </c>
      <c r="EW572" s="20">
        <v>139</v>
      </c>
      <c r="EX572" s="20">
        <v>2</v>
      </c>
      <c r="EY572" s="20">
        <v>1</v>
      </c>
      <c r="EZ572" s="28">
        <v>11</v>
      </c>
      <c r="FA572" s="20">
        <v>0</v>
      </c>
      <c r="FB572" s="20">
        <v>0</v>
      </c>
      <c r="FC572" s="20">
        <v>0</v>
      </c>
      <c r="FD572" s="20">
        <v>0</v>
      </c>
      <c r="FE572" s="20">
        <v>0</v>
      </c>
      <c r="FF572" s="20">
        <v>0</v>
      </c>
      <c r="FG572" s="20">
        <v>0</v>
      </c>
      <c r="FH572" s="20">
        <v>1</v>
      </c>
      <c r="FI572" s="20">
        <v>0</v>
      </c>
      <c r="FJ572" s="34">
        <f>IF(EZ572&lt;&gt;"",((FA572*0.125)+((FB572+FC572+FD572+FE572+FF572)*0.25)+((FG572+FH572+FI572)*1))/EZ572,"")</f>
        <v>9.0909090909090912E-2</v>
      </c>
      <c r="FK572" s="39">
        <v>34.012250999999999</v>
      </c>
      <c r="FL572" s="39">
        <v>-96.405112000000003</v>
      </c>
      <c r="FM572" s="39">
        <v>33.650425576177867</v>
      </c>
      <c r="FN572" s="39">
        <v>34.374076423822132</v>
      </c>
      <c r="FO572" s="39">
        <v>-96.841615284494111</v>
      </c>
      <c r="FP572" s="39">
        <v>-95.968608715505894</v>
      </c>
      <c r="FQ572" s="39">
        <v>33.288600152355734</v>
      </c>
      <c r="FR572" s="39">
        <v>34.735901847644264</v>
      </c>
      <c r="FS572" s="39">
        <v>-97.278118568988234</v>
      </c>
      <c r="FT572" s="39">
        <v>-95.532105431011772</v>
      </c>
      <c r="FU572" s="35">
        <v>45940</v>
      </c>
      <c r="FV572" s="20" t="s">
        <v>248</v>
      </c>
      <c r="FW572" s="20" t="s">
        <v>295</v>
      </c>
      <c r="FX572" s="20">
        <v>134</v>
      </c>
      <c r="FY572" s="20">
        <v>1</v>
      </c>
      <c r="FZ572" s="20">
        <v>1</v>
      </c>
      <c r="GA572" s="20">
        <v>9</v>
      </c>
      <c r="GB572" s="20">
        <v>0</v>
      </c>
      <c r="GC572" s="20">
        <v>0</v>
      </c>
      <c r="GD572" s="20">
        <v>0</v>
      </c>
      <c r="GE572" s="20">
        <v>0</v>
      </c>
      <c r="GF572" s="20">
        <v>0</v>
      </c>
      <c r="GG572" s="20">
        <v>0</v>
      </c>
      <c r="GH572" s="20">
        <v>0</v>
      </c>
      <c r="GI572" s="20">
        <v>0</v>
      </c>
      <c r="GJ572" s="20">
        <v>0</v>
      </c>
      <c r="GK572" s="34">
        <f>IF(GA572&lt;&gt;"",((GB572*0.125)+((GC572+GD572+GE572+GF572+GG572)*0.25)+((GH572+GI572+GJ572)*1))/GA572,"")</f>
        <v>0</v>
      </c>
      <c r="GP572" s="20" t="s">
        <v>232</v>
      </c>
      <c r="GR572" s="35">
        <v>46078</v>
      </c>
      <c r="GS572" s="20" t="s">
        <v>248</v>
      </c>
      <c r="GT572" s="20" t="s">
        <v>247</v>
      </c>
      <c r="GU572" s="20">
        <v>31</v>
      </c>
      <c r="GV572" s="20">
        <v>2</v>
      </c>
      <c r="GW572" s="20">
        <v>2</v>
      </c>
      <c r="GX572" s="20">
        <v>5</v>
      </c>
      <c r="GY572" s="20">
        <v>0</v>
      </c>
      <c r="GZ572" s="20">
        <v>0</v>
      </c>
      <c r="HA572" s="20">
        <v>0</v>
      </c>
      <c r="HB572" s="20">
        <v>0</v>
      </c>
      <c r="HC572" s="20">
        <v>0</v>
      </c>
      <c r="HD572" s="20">
        <v>0</v>
      </c>
      <c r="HE572" s="20">
        <v>0</v>
      </c>
      <c r="HF572" s="20">
        <v>0</v>
      </c>
      <c r="HG572" s="20">
        <v>0</v>
      </c>
      <c r="HH572" s="34">
        <f>IF(GX572&lt;&gt;"",((GY572*0.125)+((GZ572+HA572+HB572+HC572+HD572)*0.25)+((HE572+HF572+HG572)*1))/GX572,"")</f>
        <v>0</v>
      </c>
    </row>
    <row r="573" spans="1:216" ht="15" customHeight="1" x14ac:dyDescent="0.35">
      <c r="A573" s="11" t="s">
        <v>3690</v>
      </c>
      <c r="B573" s="12" t="s">
        <v>3691</v>
      </c>
      <c r="C573" s="13">
        <v>43009</v>
      </c>
      <c r="D573" s="13"/>
      <c r="E573" s="14" t="s">
        <v>214</v>
      </c>
      <c r="F573" s="15" t="s">
        <v>3692</v>
      </c>
      <c r="G573" s="15" t="s">
        <v>3682</v>
      </c>
      <c r="H573" s="14" t="s">
        <v>3670</v>
      </c>
      <c r="I573" s="16">
        <v>74132</v>
      </c>
      <c r="J573" s="17">
        <v>10968</v>
      </c>
      <c r="K573" s="18">
        <f ca="1">IF(A573&lt;&gt;"",RANDBETWEEN(1,2000)," ")</f>
        <v>275</v>
      </c>
      <c r="L573" s="17" cm="1">
        <f t="array" ref="L573">IF(A573&lt;&gt;"",SUMPRODUCT(($E$2:$E$1303="Active") * (FK573 &gt;= $FM$2:$FM$1303) * (FK573 &lt;= $FN$2:$FN$1303) * (FL573 &gt;= $FO$2:$FO$1303) * (FL573 &lt;= $FP$2:$FP$1303)),"")</f>
        <v>4</v>
      </c>
      <c r="M573" s="17" cm="1">
        <f t="array" ref="M573">IF(A573&lt;&gt;"",SUMPRODUCT(($E$2:$E$1303="Active") * (FK573 &gt;= $FQ$2:$FQ$1303) * (FK573 &lt;= $FR$2:$FR$1303) * (FL573 &gt;= $FS$2:$FS$1303) * (FL573 &lt;= $FT$2:$FT$1303)),"")</f>
        <v>4</v>
      </c>
      <c r="N573" s="14" t="s">
        <v>218</v>
      </c>
      <c r="O573" s="14" t="s">
        <v>219</v>
      </c>
      <c r="P573" s="15" t="s">
        <v>3693</v>
      </c>
      <c r="Q573" s="14" t="s">
        <v>3694</v>
      </c>
      <c r="R573" s="15" t="s">
        <v>3695</v>
      </c>
      <c r="S573" s="14" t="s">
        <v>224</v>
      </c>
      <c r="T573" s="20" t="s">
        <v>224</v>
      </c>
      <c r="U573" s="21"/>
      <c r="V573" s="22"/>
      <c r="W573" s="22"/>
      <c r="X573" s="22"/>
      <c r="Y573" s="22"/>
      <c r="Z573" s="22"/>
      <c r="AA573" s="22" t="s">
        <v>363</v>
      </c>
      <c r="AB573" s="43">
        <v>46009.354166666664</v>
      </c>
      <c r="AC573" s="63">
        <v>45931</v>
      </c>
      <c r="AD573" s="25">
        <v>146</v>
      </c>
      <c r="AE573" s="25">
        <v>221</v>
      </c>
      <c r="AF573" s="26">
        <v>312</v>
      </c>
      <c r="AG573" s="20">
        <v>547</v>
      </c>
      <c r="AH573" s="22">
        <v>608</v>
      </c>
      <c r="AI573" s="26">
        <v>704</v>
      </c>
      <c r="AN573" s="27">
        <f>IF(COUNT(DV573,ES573,FJ573,GK573,HH573)&gt;0,AVERAGE(DV573,ES573,FJ573,GK573,HH573),"")</f>
        <v>9.9107142857142852E-2</v>
      </c>
      <c r="AO573" s="28">
        <f>IF((E573&lt;&gt;""),COUNTA(AP573:BW573)+COUNTIF(T573,"No"),"")</f>
        <v>1</v>
      </c>
      <c r="AP573" s="29"/>
      <c r="AQ573" s="29"/>
      <c r="AR573" s="29"/>
      <c r="AS573" s="29"/>
      <c r="AT573" s="29"/>
      <c r="AU573" s="29"/>
      <c r="AV573" s="29"/>
      <c r="AW573" s="29"/>
      <c r="AX573" s="29"/>
      <c r="AY573" s="29"/>
      <c r="AZ573" s="29"/>
      <c r="BA573" s="29"/>
      <c r="BB573" s="29"/>
      <c r="BC573" s="29"/>
      <c r="BD573" s="29"/>
      <c r="BE573" s="29"/>
      <c r="BF573" s="29"/>
      <c r="BG573" s="29"/>
      <c r="BH573" s="29"/>
      <c r="BI573" s="29"/>
      <c r="BJ573" s="29"/>
      <c r="BK573" s="29"/>
      <c r="BL573" s="29"/>
      <c r="BM573" s="29"/>
      <c r="BN573" s="29"/>
      <c r="BO573" s="29"/>
      <c r="BP573" s="20" t="s">
        <v>224</v>
      </c>
      <c r="BQ573" s="29"/>
      <c r="BR573" s="29"/>
      <c r="BS573" s="29"/>
      <c r="BT573" s="29"/>
      <c r="BU573" s="29"/>
      <c r="BV573" s="29"/>
      <c r="BW573" s="29"/>
      <c r="BX573" s="30">
        <v>44084</v>
      </c>
      <c r="BY573" s="30">
        <v>44095</v>
      </c>
      <c r="BZ573" s="14" t="s">
        <v>248</v>
      </c>
      <c r="CA573" s="30">
        <v>44099</v>
      </c>
      <c r="CB573" s="14" t="s">
        <v>232</v>
      </c>
      <c r="CC573" s="31">
        <v>43907</v>
      </c>
      <c r="CD573" s="32" t="s">
        <v>364</v>
      </c>
      <c r="CE573" s="33" t="s">
        <v>282</v>
      </c>
      <c r="CF573" s="33" t="s">
        <v>247</v>
      </c>
      <c r="CG573" s="29">
        <v>77</v>
      </c>
      <c r="CH573" s="29">
        <v>6</v>
      </c>
      <c r="CI573" s="29">
        <v>6</v>
      </c>
      <c r="CJ573" s="29">
        <v>30</v>
      </c>
      <c r="CK573" s="29">
        <v>3</v>
      </c>
      <c r="CL573" s="29">
        <v>9</v>
      </c>
      <c r="CM573" s="29">
        <v>0</v>
      </c>
      <c r="CN573" s="34">
        <f>IF(CJ573&gt;0,((CK573*0.125)+(CL573*0.25)+(CM573*1))/CJ573,"")</f>
        <v>8.7499999999999994E-2</v>
      </c>
      <c r="CO573" s="35">
        <v>44340</v>
      </c>
      <c r="CP573" s="35">
        <v>44344</v>
      </c>
      <c r="CQ573" s="20" t="s">
        <v>231</v>
      </c>
      <c r="CR573" s="35">
        <v>44350</v>
      </c>
      <c r="CS573" s="20" t="s">
        <v>232</v>
      </c>
      <c r="CT573" s="35">
        <v>44350</v>
      </c>
      <c r="CU573" s="35">
        <v>44496</v>
      </c>
      <c r="CV573" s="20" t="s">
        <v>228</v>
      </c>
      <c r="CW573" s="20" t="s">
        <v>233</v>
      </c>
      <c r="CX573" s="11" t="s">
        <v>234</v>
      </c>
      <c r="CY573" s="20">
        <v>118</v>
      </c>
      <c r="CZ573" s="36">
        <v>7</v>
      </c>
      <c r="DA573" s="36">
        <v>7</v>
      </c>
      <c r="DB573" s="36">
        <v>35</v>
      </c>
      <c r="DC573" s="36">
        <v>0</v>
      </c>
      <c r="DD573" s="36">
        <v>0</v>
      </c>
      <c r="DE573" s="36">
        <v>27</v>
      </c>
      <c r="DF573" s="36">
        <v>0</v>
      </c>
      <c r="DG573" s="36">
        <v>0</v>
      </c>
      <c r="DH573" s="37">
        <f>IF(DB573&gt;0,((DC573*0.125)+(DD573*0.25)+(DE573*0.25)+(DF573*1)+(DG573*1))/DB573,"")</f>
        <v>0.19285714285714287</v>
      </c>
      <c r="DI573" s="35">
        <v>44805</v>
      </c>
      <c r="DJ573" s="20" t="s">
        <v>228</v>
      </c>
      <c r="DK573" s="20" t="s">
        <v>235</v>
      </c>
      <c r="DL573" s="20" t="s">
        <v>234</v>
      </c>
      <c r="DM573" s="20">
        <v>145</v>
      </c>
      <c r="DN573" s="20">
        <v>6</v>
      </c>
      <c r="DO573" s="20">
        <v>6</v>
      </c>
      <c r="DP573" s="20">
        <v>30</v>
      </c>
      <c r="DQ573" s="20">
        <v>0</v>
      </c>
      <c r="DR573" s="20">
        <v>3</v>
      </c>
      <c r="DS573" s="20">
        <v>1</v>
      </c>
      <c r="DT573" s="20">
        <v>0</v>
      </c>
      <c r="DU573" s="20">
        <v>1</v>
      </c>
      <c r="DV573" s="37" cm="1">
        <f t="array" ref="DV573">IF(AND(DI573:DP573&lt;&gt;""),((DQ573*0.125)+(DR573*0.25)+(DS573*0.25)+(DT573*1)+(DU573*1))/DP573,"")</f>
        <v>6.6666666666666666E-2</v>
      </c>
      <c r="DW573" s="35">
        <v>44978</v>
      </c>
      <c r="DX573" s="35">
        <v>44987</v>
      </c>
      <c r="DY573" s="20" t="s">
        <v>237</v>
      </c>
      <c r="DZ573" s="35">
        <v>44987</v>
      </c>
      <c r="EA573" s="35" t="s">
        <v>232</v>
      </c>
      <c r="EB573" s="38">
        <v>44994</v>
      </c>
      <c r="EC573" s="35">
        <v>45265</v>
      </c>
      <c r="ED573" s="20" t="s">
        <v>228</v>
      </c>
      <c r="EE573" s="20" t="s">
        <v>247</v>
      </c>
      <c r="EF573" s="20">
        <v>137</v>
      </c>
      <c r="EG573" s="20">
        <v>6</v>
      </c>
      <c r="EH573" s="20">
        <v>6</v>
      </c>
      <c r="EI573" s="20">
        <v>30</v>
      </c>
      <c r="EJ573" s="20">
        <v>0</v>
      </c>
      <c r="EK573" s="20">
        <v>0</v>
      </c>
      <c r="EL573" s="20">
        <v>0</v>
      </c>
      <c r="EM573" s="20">
        <v>1</v>
      </c>
      <c r="EN573" s="20">
        <v>0</v>
      </c>
      <c r="EO573" s="20">
        <v>0</v>
      </c>
      <c r="EP573" s="20">
        <v>1</v>
      </c>
      <c r="EQ573" s="20">
        <v>0</v>
      </c>
      <c r="ER573" s="20">
        <v>4</v>
      </c>
      <c r="ES573" s="34">
        <f>IF(EI573&lt;&gt;"",((EJ573*0.125)+((EK573+EL573+EM573+EN573+EO573)*0.25)+((EP573+EQ573+ER573)*1))/EI573,"")</f>
        <v>0.17499999999999999</v>
      </c>
      <c r="ET573" s="35">
        <v>45405</v>
      </c>
      <c r="EU573" s="20" t="s">
        <v>248</v>
      </c>
      <c r="EV573" s="20" t="s">
        <v>247</v>
      </c>
      <c r="EW573" s="20">
        <v>265</v>
      </c>
      <c r="EX573" s="20">
        <v>6</v>
      </c>
      <c r="EY573" s="20">
        <v>6</v>
      </c>
      <c r="EZ573" s="28">
        <v>21</v>
      </c>
      <c r="FA573" s="20">
        <v>0</v>
      </c>
      <c r="FB573" s="20">
        <v>0</v>
      </c>
      <c r="FC573" s="20">
        <v>0</v>
      </c>
      <c r="FD573" s="20">
        <v>0</v>
      </c>
      <c r="FE573" s="20">
        <v>1</v>
      </c>
      <c r="FF573" s="20">
        <v>0</v>
      </c>
      <c r="FG573" s="20">
        <v>0</v>
      </c>
      <c r="FH573" s="20">
        <v>1</v>
      </c>
      <c r="FI573" s="20">
        <v>2</v>
      </c>
      <c r="FJ573" s="34">
        <f>IF(EZ573&lt;&gt;"",((FA573*0.125)+((FB573+FC573+FD573+FE573+FF573)*0.25)+((FG573+FH573+FI573)*1))/EZ573,"")</f>
        <v>0.15476190476190477</v>
      </c>
      <c r="FK573" s="39">
        <v>36.045372</v>
      </c>
      <c r="FL573" s="39">
        <v>-96.012032000000005</v>
      </c>
      <c r="FM573" s="39">
        <v>35.683546576177868</v>
      </c>
      <c r="FN573" s="39">
        <v>36.407197423822133</v>
      </c>
      <c r="FO573" s="39">
        <v>-96.459530424904813</v>
      </c>
      <c r="FP573" s="39">
        <v>-95.564533575095197</v>
      </c>
      <c r="FQ573" s="39">
        <v>35.321721152355735</v>
      </c>
      <c r="FR573" s="39">
        <v>36.769022847644266</v>
      </c>
      <c r="FS573" s="39">
        <v>-96.90702884980962</v>
      </c>
      <c r="FT573" s="39">
        <v>-95.117035150190389</v>
      </c>
      <c r="FU573" s="35">
        <v>45880</v>
      </c>
      <c r="FV573" s="20" t="s">
        <v>248</v>
      </c>
      <c r="FW573" s="20" t="s">
        <v>355</v>
      </c>
      <c r="FX573" s="20">
        <v>275</v>
      </c>
      <c r="FY573" s="20">
        <v>5</v>
      </c>
      <c r="FZ573" s="20">
        <v>5</v>
      </c>
      <c r="GA573" s="20">
        <v>19</v>
      </c>
      <c r="GB573" s="20">
        <v>0</v>
      </c>
      <c r="GC573" s="20">
        <v>0</v>
      </c>
      <c r="GD573" s="20">
        <v>0</v>
      </c>
      <c r="GE573" s="20">
        <v>0</v>
      </c>
      <c r="GF573" s="20">
        <v>0</v>
      </c>
      <c r="GG573" s="20">
        <v>0</v>
      </c>
      <c r="GH573" s="20">
        <v>0</v>
      </c>
      <c r="GI573" s="20">
        <v>0</v>
      </c>
      <c r="GJ573" s="20">
        <v>0</v>
      </c>
      <c r="GK573" s="34">
        <f>IF(GA573&lt;&gt;"",((GB573*0.125)+((GC573+GD573+GE573+GF573+GG573)*0.25)+((GH573+GI573+GJ573)*1))/GA573,"")</f>
        <v>0</v>
      </c>
      <c r="GL573" s="40">
        <v>46121</v>
      </c>
      <c r="GM573" s="35">
        <v>46126</v>
      </c>
      <c r="GN573" s="20" t="s">
        <v>372</v>
      </c>
      <c r="GO573" s="35">
        <v>46126</v>
      </c>
      <c r="GP573" s="20" t="s">
        <v>232</v>
      </c>
      <c r="HH573" s="34" t="str">
        <f>IF(GX573&lt;&gt;"",((GY573*0.125)+((GZ573+HA573+HB573+HC573+HD573)*0.25)+((HE573+HF573+HG573)*1))/GX573,"")</f>
        <v/>
      </c>
    </row>
    <row r="574" spans="1:216" ht="15" customHeight="1" x14ac:dyDescent="0.35">
      <c r="A574" s="11" t="s">
        <v>3696</v>
      </c>
      <c r="B574" s="12" t="s">
        <v>3697</v>
      </c>
      <c r="C574" s="13">
        <v>43009</v>
      </c>
      <c r="D574" s="13"/>
      <c r="E574" s="14" t="s">
        <v>214</v>
      </c>
      <c r="F574" s="15" t="s">
        <v>3698</v>
      </c>
      <c r="G574" s="15" t="s">
        <v>3699</v>
      </c>
      <c r="H574" s="14" t="s">
        <v>3670</v>
      </c>
      <c r="I574" s="16">
        <v>73179</v>
      </c>
      <c r="J574" s="17">
        <v>7575</v>
      </c>
      <c r="K574" s="18">
        <f ca="1">IF(A574&lt;&gt;"",RANDBETWEEN(1,2000)," ")</f>
        <v>488</v>
      </c>
      <c r="L574" s="17" cm="1">
        <f t="array" ref="L574">IF(A574&lt;&gt;"",SUMPRODUCT(($E$2:$E$1303="Active") * (FK574 &gt;= $FM$2:$FM$1303) * (FK574 &lt;= $FN$2:$FN$1303) * (FL574 &gt;= $FO$2:$FO$1303) * (FL574 &lt;= $FP$2:$FP$1303)),"")</f>
        <v>3</v>
      </c>
      <c r="M574" s="17" cm="1">
        <f t="array" ref="M574">IF(A574&lt;&gt;"",SUMPRODUCT(($E$2:$E$1303="Active") * (FK574 &gt;= $FQ$2:$FQ$1303) * (FK574 &lt;= $FR$2:$FR$1303) * (FL574 &gt;= $FS$2:$FS$1303) * (FL574 &lt;= $FT$2:$FT$1303)),"")</f>
        <v>6</v>
      </c>
      <c r="N574" s="14" t="s">
        <v>287</v>
      </c>
      <c r="O574" s="14" t="s">
        <v>219</v>
      </c>
      <c r="P574" s="15" t="s">
        <v>3700</v>
      </c>
      <c r="Q574" s="14" t="s">
        <v>3701</v>
      </c>
      <c r="R574" s="15" t="s">
        <v>3702</v>
      </c>
      <c r="S574" s="14" t="s">
        <v>224</v>
      </c>
      <c r="T574" s="20" t="s">
        <v>224</v>
      </c>
      <c r="U574" s="21"/>
      <c r="V574" s="22"/>
      <c r="W574" s="22"/>
      <c r="X574" s="22"/>
      <c r="Y574" s="22"/>
      <c r="Z574" s="22"/>
      <c r="AA574" s="22" t="s">
        <v>363</v>
      </c>
      <c r="AB574" s="43">
        <v>46009.333333333336</v>
      </c>
      <c r="AC574" s="63">
        <v>45931</v>
      </c>
      <c r="AD574" s="25">
        <v>173</v>
      </c>
      <c r="AE574" s="25">
        <v>362</v>
      </c>
      <c r="AF574" s="26">
        <v>360</v>
      </c>
      <c r="AG574" s="20">
        <v>393</v>
      </c>
      <c r="AH574" s="22">
        <v>347</v>
      </c>
      <c r="AI574" s="26">
        <v>387</v>
      </c>
      <c r="AN574" s="27">
        <f>IF(COUNT(DV574,ES574,FJ574,GK574,HH574)&gt;0,AVERAGE(DV574,ES574,FJ574,GK574,HH574),"")</f>
        <v>5.3571428571428575E-2</v>
      </c>
      <c r="AO574" s="28">
        <f>IF((E574&lt;&gt;""),COUNTA(AP574:BW574)+COUNTIF(T574,"No"),"")</f>
        <v>0</v>
      </c>
      <c r="AP574" s="29"/>
      <c r="AQ574" s="29"/>
      <c r="AR574" s="29"/>
      <c r="AS574" s="29"/>
      <c r="AT574" s="29"/>
      <c r="AU574" s="29"/>
      <c r="AV574" s="29"/>
      <c r="AW574" s="29"/>
      <c r="AX574" s="29"/>
      <c r="AY574" s="29"/>
      <c r="AZ574" s="29"/>
      <c r="BA574" s="29"/>
      <c r="BB574" s="29"/>
      <c r="BC574" s="29"/>
      <c r="BD574" s="29"/>
      <c r="BE574" s="29"/>
      <c r="BF574" s="29"/>
      <c r="BG574" s="29"/>
      <c r="BH574" s="29"/>
      <c r="BI574" s="29"/>
      <c r="BJ574" s="29"/>
      <c r="BK574" s="29"/>
      <c r="BL574" s="29"/>
      <c r="BM574" s="29"/>
      <c r="BN574" s="29"/>
      <c r="BO574" s="29"/>
      <c r="BP574" s="29"/>
      <c r="BQ574" s="29"/>
      <c r="BR574" s="29"/>
      <c r="BS574" s="29"/>
      <c r="BT574" s="29"/>
      <c r="BU574" s="29"/>
      <c r="BV574" s="29"/>
      <c r="BW574" s="29"/>
      <c r="BX574" s="30">
        <v>44083</v>
      </c>
      <c r="BY574" s="30">
        <v>44095</v>
      </c>
      <c r="BZ574" s="14" t="s">
        <v>248</v>
      </c>
      <c r="CA574" s="30">
        <v>44102</v>
      </c>
      <c r="CB574" s="14" t="s">
        <v>232</v>
      </c>
      <c r="CC574" s="31">
        <v>43811</v>
      </c>
      <c r="CD574" s="32" t="s">
        <v>228</v>
      </c>
      <c r="CE574" s="33" t="s">
        <v>291</v>
      </c>
      <c r="CF574" s="33" t="s">
        <v>292</v>
      </c>
      <c r="CG574" s="29">
        <v>389</v>
      </c>
      <c r="CH574" s="29">
        <v>3</v>
      </c>
      <c r="CI574" s="29">
        <v>3</v>
      </c>
      <c r="CJ574" s="29">
        <v>11</v>
      </c>
      <c r="CK574" s="29">
        <v>1</v>
      </c>
      <c r="CL574" s="29">
        <v>1</v>
      </c>
      <c r="CM574" s="29">
        <v>7</v>
      </c>
      <c r="CN574" s="53">
        <f>IF(CJ574&gt;0,((CK574*0.125)+(CL574*0.25)+(CM574*1))/CJ574,"")</f>
        <v>0.67045454545454541</v>
      </c>
      <c r="CO574" s="35">
        <v>44340</v>
      </c>
      <c r="CP574" s="35">
        <v>44344</v>
      </c>
      <c r="CQ574" s="20" t="s">
        <v>231</v>
      </c>
      <c r="CR574" s="35">
        <v>44349</v>
      </c>
      <c r="CS574" s="20" t="s">
        <v>232</v>
      </c>
      <c r="CT574" s="35">
        <v>44350</v>
      </c>
      <c r="CU574" s="35">
        <v>44256</v>
      </c>
      <c r="CV574" s="11" t="s">
        <v>228</v>
      </c>
      <c r="CW574" s="11" t="s">
        <v>293</v>
      </c>
      <c r="CX574" s="11" t="s">
        <v>247</v>
      </c>
      <c r="CY574" s="20">
        <v>77</v>
      </c>
      <c r="CZ574" s="36">
        <v>1</v>
      </c>
      <c r="DA574" s="36">
        <v>1</v>
      </c>
      <c r="DB574" s="36">
        <v>5</v>
      </c>
      <c r="DC574" s="36">
        <v>0</v>
      </c>
      <c r="DD574" s="36">
        <v>0</v>
      </c>
      <c r="DE574" s="36">
        <v>0</v>
      </c>
      <c r="DF574" s="36">
        <v>0</v>
      </c>
      <c r="DG574" s="36">
        <v>0</v>
      </c>
      <c r="DH574" s="37">
        <f>IF(DB574&gt;0,((DC574*0.125)+(DD574*0.25)+(DE574*0.25)+(DF574*1)+(DG574*1))/DB574,"")</f>
        <v>0</v>
      </c>
      <c r="DI574" s="35">
        <v>44896</v>
      </c>
      <c r="DJ574" s="20" t="s">
        <v>228</v>
      </c>
      <c r="DK574" s="20" t="s">
        <v>235</v>
      </c>
      <c r="DL574" s="20" t="s">
        <v>234</v>
      </c>
      <c r="DM574" s="20">
        <v>262</v>
      </c>
      <c r="DN574" s="20">
        <v>2</v>
      </c>
      <c r="DO574" s="20">
        <v>2</v>
      </c>
      <c r="DP574" s="20">
        <v>6</v>
      </c>
      <c r="DQ574" s="20">
        <v>0</v>
      </c>
      <c r="DR574" s="20">
        <v>1</v>
      </c>
      <c r="DS574" s="20">
        <v>0</v>
      </c>
      <c r="DT574" s="20">
        <v>0</v>
      </c>
      <c r="DU574" s="20">
        <v>0</v>
      </c>
      <c r="DV574" s="37" cm="1">
        <f t="array" ref="DV574">IF(AND(DI574:DP574&lt;&gt;""),((DQ574*0.125)+(DR574*0.25)+(DS574*0.25)+(DT574*1)+(DU574*1))/DP574,"")</f>
        <v>4.1666666666666664E-2</v>
      </c>
      <c r="DW574" s="35">
        <v>44978</v>
      </c>
      <c r="DX574" s="35">
        <v>44987</v>
      </c>
      <c r="DY574" s="20" t="s">
        <v>237</v>
      </c>
      <c r="DZ574" s="35">
        <v>44987</v>
      </c>
      <c r="EA574" s="35" t="s">
        <v>232</v>
      </c>
      <c r="EB574" s="38">
        <v>44994</v>
      </c>
      <c r="EC574" s="35">
        <v>45288</v>
      </c>
      <c r="ED574" s="20" t="s">
        <v>228</v>
      </c>
      <c r="EE574" s="20" t="s">
        <v>247</v>
      </c>
      <c r="EF574" s="20">
        <v>98</v>
      </c>
      <c r="EG574" s="20">
        <v>3</v>
      </c>
      <c r="EH574" s="20">
        <v>3</v>
      </c>
      <c r="EI574" s="20">
        <v>15</v>
      </c>
      <c r="EJ574" s="20">
        <v>0</v>
      </c>
      <c r="EK574" s="20">
        <v>0</v>
      </c>
      <c r="EL574" s="20">
        <v>0</v>
      </c>
      <c r="EM574" s="20">
        <v>1</v>
      </c>
      <c r="EN574" s="20">
        <v>0</v>
      </c>
      <c r="EO574" s="20">
        <v>0</v>
      </c>
      <c r="EP574" s="20">
        <v>0</v>
      </c>
      <c r="EQ574" s="20">
        <v>0</v>
      </c>
      <c r="ER574" s="20">
        <v>1</v>
      </c>
      <c r="ES574" s="34">
        <f>IF(EI574&lt;&gt;"",((EJ574*0.125)+((EK574+EL574+EM574+EN574+EO574)*0.25)+((EP574+EQ574+ER574)*1))/EI574,"")</f>
        <v>8.3333333333333329E-2</v>
      </c>
      <c r="ET574" s="35">
        <v>45440</v>
      </c>
      <c r="EU574" s="20" t="s">
        <v>248</v>
      </c>
      <c r="EV574" s="20" t="s">
        <v>247</v>
      </c>
      <c r="EW574" s="20">
        <v>113</v>
      </c>
      <c r="EX574" s="20">
        <v>3</v>
      </c>
      <c r="EY574" s="20">
        <v>3</v>
      </c>
      <c r="EZ574" s="28">
        <f>113*0.08</f>
        <v>9.0400000000000009</v>
      </c>
      <c r="FA574" s="20">
        <v>0</v>
      </c>
      <c r="FB574" s="20">
        <v>0</v>
      </c>
      <c r="FC574" s="20">
        <v>0</v>
      </c>
      <c r="FD574" s="20">
        <v>0</v>
      </c>
      <c r="FE574" s="20">
        <v>0</v>
      </c>
      <c r="FF574" s="20">
        <v>0</v>
      </c>
      <c r="FG574" s="20">
        <v>0</v>
      </c>
      <c r="FH574" s="20">
        <v>0</v>
      </c>
      <c r="FI574" s="20">
        <v>0</v>
      </c>
      <c r="FJ574" s="34">
        <f>IF(EZ574&lt;&gt;"",((FA574*0.125)+((FB574+FC574+FD574+FE574+FF574)*0.25)+((FG574+FH574+FI574)*1))/EZ574,"")</f>
        <v>0</v>
      </c>
      <c r="FK574" s="39">
        <v>35.416896000000001</v>
      </c>
      <c r="FL574" s="39">
        <v>-97.645099999999999</v>
      </c>
      <c r="FM574" s="39">
        <v>35.055070576177869</v>
      </c>
      <c r="FN574" s="39">
        <v>35.778721423822134</v>
      </c>
      <c r="FO574" s="39">
        <v>-98.089081035100051</v>
      </c>
      <c r="FP574" s="39">
        <v>-97.201118964899948</v>
      </c>
      <c r="FQ574" s="39">
        <v>34.693245152355736</v>
      </c>
      <c r="FR574" s="39">
        <v>36.140546847644266</v>
      </c>
      <c r="FS574" s="39">
        <v>-98.533062070200089</v>
      </c>
      <c r="FT574" s="39">
        <v>-96.75713792979991</v>
      </c>
      <c r="FU574" s="35">
        <v>45834</v>
      </c>
      <c r="FV574" s="20" t="s">
        <v>248</v>
      </c>
      <c r="FW574" s="20" t="s">
        <v>355</v>
      </c>
      <c r="FX574" s="20">
        <v>193</v>
      </c>
      <c r="FY574" s="20">
        <v>3</v>
      </c>
      <c r="FZ574" s="20">
        <v>3</v>
      </c>
      <c r="GA574" s="20">
        <v>14</v>
      </c>
      <c r="GB574" s="20">
        <v>0</v>
      </c>
      <c r="GC574" s="20">
        <v>0</v>
      </c>
      <c r="GD574" s="20">
        <v>1</v>
      </c>
      <c r="GE574" s="20">
        <v>0</v>
      </c>
      <c r="GF574" s="20">
        <v>0</v>
      </c>
      <c r="GG574" s="20">
        <v>0</v>
      </c>
      <c r="GH574" s="20">
        <v>0</v>
      </c>
      <c r="GI574" s="20">
        <v>0</v>
      </c>
      <c r="GJ574" s="20">
        <v>1</v>
      </c>
      <c r="GK574" s="34">
        <f>IF(GA574&lt;&gt;"",((GB574*0.125)+((GC574+GD574+GE574+GF574+GG574)*0.25)+((GH574+GI574+GJ574)*1))/GA574,"")</f>
        <v>8.9285714285714288E-2</v>
      </c>
      <c r="GP574" s="20" t="s">
        <v>232</v>
      </c>
      <c r="HH574" s="34" t="str">
        <f>IF(GX574&lt;&gt;"",((GY574*0.125)+((GZ574+HA574+HB574+HC574+HD574)*0.25)+((HE574+HF574+HG574)*1))/GX574,"")</f>
        <v/>
      </c>
    </row>
    <row r="575" spans="1:216" ht="15" customHeight="1" x14ac:dyDescent="0.35">
      <c r="A575" s="14" t="s">
        <v>3703</v>
      </c>
      <c r="B575" s="12" t="s">
        <v>3704</v>
      </c>
      <c r="C575" s="13">
        <v>43009</v>
      </c>
      <c r="D575" s="13"/>
      <c r="E575" s="14" t="s">
        <v>214</v>
      </c>
      <c r="F575" s="15" t="s">
        <v>3705</v>
      </c>
      <c r="G575" s="15" t="s">
        <v>3706</v>
      </c>
      <c r="H575" s="14" t="s">
        <v>3670</v>
      </c>
      <c r="I575" s="16">
        <v>73008</v>
      </c>
      <c r="J575" s="17">
        <v>21592</v>
      </c>
      <c r="K575" s="18">
        <f ca="1">IF(A575&lt;&gt;"",RANDBETWEEN(1,2000)," ")</f>
        <v>1082</v>
      </c>
      <c r="L575" s="17" cm="1">
        <f t="array" ref="L575">IF(A575&lt;&gt;"",SUMPRODUCT(($E$2:$E$1303="Active") * (FK575 &gt;= $FM$2:$FM$1303) * (FK575 &lt;= $FN$2:$FN$1303) * (FL575 &gt;= $FO$2:$FO$1303) * (FL575 &lt;= $FP$2:$FP$1303)),"")</f>
        <v>3</v>
      </c>
      <c r="M575" s="17" cm="1">
        <f t="array" ref="M575">IF(A575&lt;&gt;"",SUMPRODUCT(($E$2:$E$1303="Active") * (FK575 &gt;= $FQ$2:$FQ$1303) * (FK575 &lt;= $FR$2:$FR$1303) * (FL575 &gt;= $FS$2:$FS$1303) * (FL575 &lt;= $FT$2:$FT$1303)),"")</f>
        <v>6</v>
      </c>
      <c r="N575" s="14" t="s">
        <v>287</v>
      </c>
      <c r="O575" s="14" t="s">
        <v>219</v>
      </c>
      <c r="P575" s="15" t="s">
        <v>3707</v>
      </c>
      <c r="Q575" s="14" t="s">
        <v>3708</v>
      </c>
      <c r="R575" s="15" t="s">
        <v>3709</v>
      </c>
      <c r="S575" s="14" t="s">
        <v>224</v>
      </c>
      <c r="T575" s="20" t="s">
        <v>224</v>
      </c>
      <c r="U575" s="21"/>
      <c r="V575" s="22"/>
      <c r="W575" s="22"/>
      <c r="X575" s="22"/>
      <c r="Y575" s="22"/>
      <c r="Z575" s="22"/>
      <c r="AA575" s="22" t="s">
        <v>363</v>
      </c>
      <c r="AB575" s="43">
        <v>46020.666666666664</v>
      </c>
      <c r="AC575" s="63">
        <v>45931</v>
      </c>
      <c r="AD575" s="25">
        <v>71</v>
      </c>
      <c r="AE575" s="25">
        <v>32</v>
      </c>
      <c r="AF575" s="26">
        <v>355</v>
      </c>
      <c r="AG575" s="20">
        <v>579</v>
      </c>
      <c r="AH575" s="22">
        <v>645</v>
      </c>
      <c r="AI575" s="26">
        <v>751</v>
      </c>
      <c r="AN575" s="27">
        <f>IF(COUNT(DV575,ES575,FJ575,GK575,HH575)&gt;0,AVERAGE(DV575,ES575,FJ575,GK575,HH575),"")</f>
        <v>0.23312500000000003</v>
      </c>
      <c r="AO575" s="28">
        <f>IF((E575&lt;&gt;""),COUNTA(AP575:BW575)+COUNTIF(T575,"No"),"")</f>
        <v>0</v>
      </c>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c r="BR575" s="29"/>
      <c r="BS575" s="29"/>
      <c r="BT575" s="29"/>
      <c r="BU575" s="29"/>
      <c r="BV575" s="29"/>
      <c r="BW575" s="29"/>
      <c r="BX575" s="30">
        <v>44083</v>
      </c>
      <c r="BY575" s="30">
        <v>44095</v>
      </c>
      <c r="BZ575" s="14" t="s">
        <v>248</v>
      </c>
      <c r="CA575" s="30">
        <v>44083</v>
      </c>
      <c r="CB575" s="14" t="s">
        <v>232</v>
      </c>
      <c r="CC575" s="31">
        <v>43909</v>
      </c>
      <c r="CD575" s="32" t="s">
        <v>364</v>
      </c>
      <c r="CE575" s="33" t="s">
        <v>380</v>
      </c>
      <c r="CF575" s="33" t="s">
        <v>321</v>
      </c>
      <c r="CG575" s="29">
        <v>195</v>
      </c>
      <c r="CH575" s="29">
        <v>1</v>
      </c>
      <c r="CI575" s="29">
        <v>1</v>
      </c>
      <c r="CJ575" s="29">
        <v>5</v>
      </c>
      <c r="CK575" s="29">
        <v>0</v>
      </c>
      <c r="CL575" s="29">
        <v>0</v>
      </c>
      <c r="CM575" s="29">
        <v>0</v>
      </c>
      <c r="CN575" s="34">
        <f>IF(CJ575&gt;0,((CK575*0.125)+(CL575*0.25)+(CM575*1))/CJ575,"")</f>
        <v>0</v>
      </c>
      <c r="CO575" s="35">
        <v>44831</v>
      </c>
      <c r="CR575" s="35"/>
      <c r="CS575" s="20" t="s">
        <v>232</v>
      </c>
      <c r="CT575" s="35">
        <v>44848</v>
      </c>
      <c r="CU575" s="35">
        <v>44474</v>
      </c>
      <c r="CV575" s="11" t="s">
        <v>228</v>
      </c>
      <c r="CW575" s="20" t="s">
        <v>233</v>
      </c>
      <c r="CX575" s="11" t="s">
        <v>234</v>
      </c>
      <c r="CY575" s="20">
        <v>31</v>
      </c>
      <c r="CZ575" s="36">
        <v>2</v>
      </c>
      <c r="DA575" s="36">
        <v>2</v>
      </c>
      <c r="DB575" s="36">
        <v>7</v>
      </c>
      <c r="DC575" s="36">
        <v>0</v>
      </c>
      <c r="DD575" s="36">
        <v>0</v>
      </c>
      <c r="DE575" s="36">
        <v>1</v>
      </c>
      <c r="DF575" s="36">
        <v>0</v>
      </c>
      <c r="DG575" s="36">
        <v>0</v>
      </c>
      <c r="DH575" s="37">
        <f>IF(DB575&gt;0,((DC575*0.125)+(DD575*0.25)+(DE575*0.25)+(DF575*1)+(DG575*1))/DB575,"")</f>
        <v>3.5714285714285712E-2</v>
      </c>
      <c r="DI575" s="35">
        <v>44866</v>
      </c>
      <c r="DJ575" s="20" t="s">
        <v>228</v>
      </c>
      <c r="DK575" s="20" t="s">
        <v>235</v>
      </c>
      <c r="DL575" s="20" t="s">
        <v>234</v>
      </c>
      <c r="DM575" s="20">
        <v>192</v>
      </c>
      <c r="DN575" s="20">
        <v>2</v>
      </c>
      <c r="DO575" s="20">
        <v>2</v>
      </c>
      <c r="DP575" s="20">
        <v>10</v>
      </c>
      <c r="DQ575" s="20">
        <v>0</v>
      </c>
      <c r="DR575" s="20">
        <v>0</v>
      </c>
      <c r="DS575" s="20">
        <v>0</v>
      </c>
      <c r="DT575" s="20">
        <v>0</v>
      </c>
      <c r="DU575" s="20">
        <v>4</v>
      </c>
      <c r="DV575" s="49" cm="1">
        <f t="array" ref="DV575">IF(AND(DI575:DP575&lt;&gt;""),((DQ575*0.125)+(DR575*0.25)+(DS575*0.25)+(DT575*1)+(DU575*1))/DP575,"")</f>
        <v>0.4</v>
      </c>
      <c r="DW575" s="35">
        <v>44978</v>
      </c>
      <c r="DX575" s="35">
        <v>44987</v>
      </c>
      <c r="DY575" s="20" t="s">
        <v>237</v>
      </c>
      <c r="DZ575" s="35">
        <v>44987</v>
      </c>
      <c r="EA575" s="35" t="s">
        <v>232</v>
      </c>
      <c r="EB575" s="38">
        <v>44994</v>
      </c>
      <c r="EC575" s="35">
        <v>45212</v>
      </c>
      <c r="ED575" s="20" t="s">
        <v>248</v>
      </c>
      <c r="EE575" s="20" t="s">
        <v>247</v>
      </c>
      <c r="EF575" s="20">
        <v>162</v>
      </c>
      <c r="EG575" s="20">
        <v>2</v>
      </c>
      <c r="EH575" s="20">
        <v>2</v>
      </c>
      <c r="EI575" s="20">
        <v>10</v>
      </c>
      <c r="EJ575" s="20">
        <v>0</v>
      </c>
      <c r="EK575" s="20">
        <v>0</v>
      </c>
      <c r="EL575" s="20">
        <v>0</v>
      </c>
      <c r="EM575" s="20">
        <v>0</v>
      </c>
      <c r="EN575" s="20">
        <v>0</v>
      </c>
      <c r="EO575" s="20">
        <v>0</v>
      </c>
      <c r="EP575" s="20">
        <v>2</v>
      </c>
      <c r="EQ575" s="20">
        <v>0</v>
      </c>
      <c r="ER575" s="20">
        <v>0</v>
      </c>
      <c r="ES575" s="34">
        <f>IF(EI575&lt;&gt;"",((EJ575*0.125)+((EK575+EL575+EM575+EN575+EO575)*0.25)+((EP575+EQ575+ER575)*1))/EI575,"")</f>
        <v>0.2</v>
      </c>
      <c r="ET575" s="35">
        <v>45401</v>
      </c>
      <c r="EU575" s="20" t="s">
        <v>248</v>
      </c>
      <c r="EV575" s="20" t="s">
        <v>247</v>
      </c>
      <c r="EW575" s="20">
        <v>247</v>
      </c>
      <c r="EX575" s="20">
        <v>3</v>
      </c>
      <c r="EY575" s="20">
        <v>3</v>
      </c>
      <c r="EZ575" s="28">
        <v>20</v>
      </c>
      <c r="FA575" s="20">
        <v>0</v>
      </c>
      <c r="FB575" s="20">
        <v>0</v>
      </c>
      <c r="FC575" s="20">
        <v>0</v>
      </c>
      <c r="FD575" s="20">
        <v>1</v>
      </c>
      <c r="FE575" s="20">
        <v>0</v>
      </c>
      <c r="FF575" s="20">
        <v>0</v>
      </c>
      <c r="FG575" s="20">
        <v>0</v>
      </c>
      <c r="FH575" s="20">
        <v>2</v>
      </c>
      <c r="FI575" s="20">
        <v>1</v>
      </c>
      <c r="FJ575" s="34">
        <f>IF(EZ575&lt;&gt;"",((FA575*0.125)+((FB575+FC575+FD575+FE575+FF575)*0.25)+((FG575+FH575+FI575)*1))/EZ575,"")</f>
        <v>0.16250000000000001</v>
      </c>
      <c r="FK575" s="39">
        <v>35.518611999999997</v>
      </c>
      <c r="FL575" s="39">
        <v>-97.645089999999996</v>
      </c>
      <c r="FM575" s="39">
        <v>35.156786576177865</v>
      </c>
      <c r="FN575" s="39">
        <v>35.88043742382213</v>
      </c>
      <c r="FO575" s="39">
        <v>-98.089632932213433</v>
      </c>
      <c r="FP575" s="39">
        <v>-97.200547067786559</v>
      </c>
      <c r="FQ575" s="39">
        <v>34.794961152355732</v>
      </c>
      <c r="FR575" s="39">
        <v>36.242262847644263</v>
      </c>
      <c r="FS575" s="39">
        <v>-98.534175864426871</v>
      </c>
      <c r="FT575" s="39">
        <v>-96.756004135573122</v>
      </c>
      <c r="FU575" s="35">
        <v>45833</v>
      </c>
      <c r="FV575" s="20" t="s">
        <v>248</v>
      </c>
      <c r="FW575" s="20" t="s">
        <v>355</v>
      </c>
      <c r="FX575" s="20">
        <v>392</v>
      </c>
      <c r="FY575" s="20">
        <v>2</v>
      </c>
      <c r="FZ575" s="20">
        <v>2</v>
      </c>
      <c r="GA575" s="20">
        <v>25</v>
      </c>
      <c r="GB575" s="20">
        <v>0</v>
      </c>
      <c r="GC575" s="20">
        <v>0</v>
      </c>
      <c r="GD575" s="20">
        <v>1</v>
      </c>
      <c r="GE575" s="20">
        <v>3</v>
      </c>
      <c r="GF575" s="20">
        <v>1</v>
      </c>
      <c r="GG575" s="20">
        <v>0</v>
      </c>
      <c r="GH575" s="20">
        <v>0</v>
      </c>
      <c r="GI575" s="20">
        <v>1</v>
      </c>
      <c r="GJ575" s="20">
        <v>2</v>
      </c>
      <c r="GK575" s="34">
        <f>IF(GA575&lt;&gt;"",((GB575*0.125)+((GC575+GD575+GE575+GF575+GG575)*0.25)+((GH575+GI575+GJ575)*1))/GA575,"")</f>
        <v>0.17</v>
      </c>
      <c r="GP575" s="20" t="s">
        <v>232</v>
      </c>
      <c r="HH575" s="34" t="str">
        <f>IF(GX575&lt;&gt;"",((GY575*0.125)+((GZ575+HA575+HB575+HC575+HD575)*0.25)+((HE575+HF575+HG575)*1))/GX575,"")</f>
        <v/>
      </c>
    </row>
    <row r="576" spans="1:216" ht="15" customHeight="1" x14ac:dyDescent="0.35">
      <c r="A576" s="11" t="s">
        <v>3710</v>
      </c>
      <c r="B576" s="12" t="s">
        <v>3711</v>
      </c>
      <c r="C576" s="13">
        <v>43009</v>
      </c>
      <c r="D576" s="13"/>
      <c r="E576" s="14" t="s">
        <v>214</v>
      </c>
      <c r="F576" s="15" t="s">
        <v>3712</v>
      </c>
      <c r="G576" s="15" t="s">
        <v>3713</v>
      </c>
      <c r="H576" s="14" t="s">
        <v>3670</v>
      </c>
      <c r="I576" s="16">
        <v>74801</v>
      </c>
      <c r="J576" s="17">
        <v>22000</v>
      </c>
      <c r="K576" s="18">
        <f ca="1">IF(A576&lt;&gt;"",RANDBETWEEN(1,2000)," ")</f>
        <v>1661</v>
      </c>
      <c r="L576" s="17" cm="1">
        <f t="array" ref="L576">IF(A576&lt;&gt;"",SUMPRODUCT(($E$2:$E$1303="Active") * (FK576 &gt;= $FM$2:$FM$1303) * (FK576 &lt;= $FN$2:$FN$1303) * (FL576 &gt;= $FO$2:$FO$1303) * (FL576 &lt;= $FP$2:$FP$1303)),"")</f>
        <v>1</v>
      </c>
      <c r="M576" s="17" cm="1">
        <f t="array" ref="M576">IF(A576&lt;&gt;"",SUMPRODUCT(($E$2:$E$1303="Active") * (FK576 &gt;= $FQ$2:$FQ$1303) * (FK576 &lt;= $FR$2:$FR$1303) * (FL576 &gt;= $FS$2:$FS$1303) * (FL576 &lt;= $FT$2:$FT$1303)),"")</f>
        <v>4</v>
      </c>
      <c r="N576" s="14" t="s">
        <v>287</v>
      </c>
      <c r="O576" s="14" t="s">
        <v>219</v>
      </c>
      <c r="P576" s="15" t="s">
        <v>3714</v>
      </c>
      <c r="Q576" s="14" t="s">
        <v>3715</v>
      </c>
      <c r="R576" s="15" t="s">
        <v>3716</v>
      </c>
      <c r="S576" s="14" t="s">
        <v>224</v>
      </c>
      <c r="T576" s="20" t="s">
        <v>224</v>
      </c>
      <c r="U576" s="21"/>
      <c r="V576" s="22"/>
      <c r="W576" s="22"/>
      <c r="X576" s="22"/>
      <c r="Y576" s="22"/>
      <c r="Z576" s="22"/>
      <c r="AA576" s="22" t="s">
        <v>363</v>
      </c>
      <c r="AB576" s="43">
        <v>46009.541666666664</v>
      </c>
      <c r="AC576" s="63">
        <v>45931</v>
      </c>
      <c r="AD576" s="25">
        <v>91</v>
      </c>
      <c r="AE576" s="25">
        <v>53</v>
      </c>
      <c r="AF576" s="26">
        <v>86</v>
      </c>
      <c r="AG576" s="20">
        <v>88</v>
      </c>
      <c r="AH576" s="22">
        <v>62</v>
      </c>
      <c r="AI576" s="26">
        <v>76</v>
      </c>
      <c r="AN576" s="27">
        <f>IF(COUNT(DV576,ES576,FJ576,GK576,HH576)&gt;0,AVERAGE(DV576,ES576,FJ576,GK576,HH576),"")</f>
        <v>1.8750000000000003E-2</v>
      </c>
      <c r="AO576" s="28">
        <f>IF((E576&lt;&gt;""),COUNTA(AP576:BW576)+COUNTIF(T576,"No"),"")</f>
        <v>0</v>
      </c>
      <c r="AP576" s="29"/>
      <c r="AQ576" s="29"/>
      <c r="AR576" s="29"/>
      <c r="AS576" s="29"/>
      <c r="AT576" s="29"/>
      <c r="AU576" s="29"/>
      <c r="AV576" s="29"/>
      <c r="AW576" s="29"/>
      <c r="AX576" s="29"/>
      <c r="AY576" s="29"/>
      <c r="AZ576" s="29"/>
      <c r="BA576" s="29"/>
      <c r="BB576" s="29"/>
      <c r="BC576" s="29"/>
      <c r="BD576" s="29"/>
      <c r="BE576" s="29"/>
      <c r="BF576" s="29"/>
      <c r="BG576" s="29"/>
      <c r="BH576" s="29"/>
      <c r="BI576" s="29"/>
      <c r="BJ576" s="29"/>
      <c r="BK576" s="29"/>
      <c r="BL576" s="29"/>
      <c r="BM576" s="29"/>
      <c r="BN576" s="29"/>
      <c r="BO576" s="29"/>
      <c r="BP576" s="29"/>
      <c r="BQ576" s="29"/>
      <c r="BR576" s="29"/>
      <c r="BS576" s="29"/>
      <c r="BT576" s="29"/>
      <c r="BU576" s="29"/>
      <c r="BV576" s="29"/>
      <c r="BW576" s="29"/>
      <c r="BX576" s="30">
        <v>44084</v>
      </c>
      <c r="BY576" s="30">
        <v>44138</v>
      </c>
      <c r="BZ576" s="14" t="s">
        <v>226</v>
      </c>
      <c r="CA576" s="30">
        <v>44146</v>
      </c>
      <c r="CB576" s="14" t="s">
        <v>232</v>
      </c>
      <c r="CC576" s="31">
        <v>44034</v>
      </c>
      <c r="CD576" s="32" t="s">
        <v>248</v>
      </c>
      <c r="CE576" s="33" t="s">
        <v>282</v>
      </c>
      <c r="CF576" s="33" t="s">
        <v>247</v>
      </c>
      <c r="CG576" s="29">
        <v>66</v>
      </c>
      <c r="CH576" s="29">
        <v>2</v>
      </c>
      <c r="CI576" s="29">
        <v>2</v>
      </c>
      <c r="CJ576" s="29">
        <v>10</v>
      </c>
      <c r="CK576" s="29">
        <v>6</v>
      </c>
      <c r="CL576" s="29">
        <v>1</v>
      </c>
      <c r="CM576" s="29">
        <v>0</v>
      </c>
      <c r="CN576" s="34">
        <f>IF(CJ576&gt;0,((CK576*0.125)+(CL576*0.25)+(CM576*1))/CJ576,"")</f>
        <v>0.1</v>
      </c>
      <c r="CO576" s="35">
        <v>44831</v>
      </c>
      <c r="CP576" s="35">
        <v>44839</v>
      </c>
      <c r="CQ576" s="20" t="s">
        <v>237</v>
      </c>
      <c r="CR576" s="35">
        <v>44841</v>
      </c>
      <c r="CS576" s="20" t="s">
        <v>232</v>
      </c>
      <c r="CT576" s="35">
        <v>44848</v>
      </c>
      <c r="CU576" s="35">
        <v>44498</v>
      </c>
      <c r="CV576" s="11" t="s">
        <v>228</v>
      </c>
      <c r="CW576" s="20" t="s">
        <v>233</v>
      </c>
      <c r="CX576" s="11" t="s">
        <v>234</v>
      </c>
      <c r="CY576" s="20">
        <v>21</v>
      </c>
      <c r="CZ576" s="36">
        <v>2</v>
      </c>
      <c r="DA576" s="36">
        <v>2</v>
      </c>
      <c r="DB576" s="36">
        <v>10</v>
      </c>
      <c r="DC576" s="36">
        <v>0</v>
      </c>
      <c r="DD576" s="36">
        <v>0</v>
      </c>
      <c r="DE576" s="36">
        <v>0</v>
      </c>
      <c r="DF576" s="36">
        <v>0</v>
      </c>
      <c r="DG576" s="36">
        <v>0</v>
      </c>
      <c r="DH576" s="37">
        <f>IF(DB576&gt;0,((DC576*0.125)+(DD576*0.25)+(DE576*0.25)+(DF576*1)+(DG576*1))/DB576,"")</f>
        <v>0</v>
      </c>
      <c r="DI576" s="35">
        <v>44835</v>
      </c>
      <c r="DJ576" s="20" t="s">
        <v>228</v>
      </c>
      <c r="DK576" s="20" t="s">
        <v>235</v>
      </c>
      <c r="DL576" s="20" t="s">
        <v>234</v>
      </c>
      <c r="DM576" s="20">
        <v>35</v>
      </c>
      <c r="DN576" s="20">
        <v>2</v>
      </c>
      <c r="DO576" s="20">
        <v>2</v>
      </c>
      <c r="DP576" s="20">
        <v>10</v>
      </c>
      <c r="DQ576" s="20">
        <v>0</v>
      </c>
      <c r="DR576" s="20">
        <v>0</v>
      </c>
      <c r="DS576" s="20">
        <v>1</v>
      </c>
      <c r="DT576" s="20">
        <v>0</v>
      </c>
      <c r="DU576" s="20">
        <v>0</v>
      </c>
      <c r="DV576" s="37" cm="1">
        <f t="array" ref="DV576">IF(AND(DI576:DP576&lt;&gt;""),((DQ576*0.125)+(DR576*0.25)+(DS576*0.25)+(DT576*1)+(DU576*1))/DP576,"")</f>
        <v>2.5000000000000001E-2</v>
      </c>
      <c r="DW576" s="35">
        <v>44979</v>
      </c>
      <c r="DX576" s="35">
        <v>44986</v>
      </c>
      <c r="DY576" s="20" t="s">
        <v>237</v>
      </c>
      <c r="DZ576" s="35">
        <v>44986</v>
      </c>
      <c r="EA576" s="35" t="s">
        <v>232</v>
      </c>
      <c r="EB576" s="38">
        <v>44994</v>
      </c>
      <c r="EC576" s="35">
        <v>45288</v>
      </c>
      <c r="ED576" s="20" t="s">
        <v>228</v>
      </c>
      <c r="EE576" s="20" t="s">
        <v>247</v>
      </c>
      <c r="EF576" s="20">
        <v>51</v>
      </c>
      <c r="EG576" s="20">
        <v>2</v>
      </c>
      <c r="EH576" s="20">
        <v>2</v>
      </c>
      <c r="EI576" s="20">
        <v>10</v>
      </c>
      <c r="EJ576" s="20">
        <v>0</v>
      </c>
      <c r="EK576" s="20">
        <v>0</v>
      </c>
      <c r="EL576" s="20">
        <v>0</v>
      </c>
      <c r="EM576" s="20">
        <v>0</v>
      </c>
      <c r="EN576" s="20">
        <v>0</v>
      </c>
      <c r="EO576" s="20">
        <v>0</v>
      </c>
      <c r="EP576" s="20">
        <v>0</v>
      </c>
      <c r="EQ576" s="20">
        <v>0</v>
      </c>
      <c r="ER576" s="20">
        <v>0</v>
      </c>
      <c r="ES576" s="34">
        <f>IF(EI576&lt;&gt;"",((EJ576*0.125)+((EK576+EL576+EM576+EN576+EO576)*0.25)+((EP576+EQ576+ER576)*1))/EI576,"")</f>
        <v>0</v>
      </c>
      <c r="ET576" s="35">
        <v>45614</v>
      </c>
      <c r="EU576" s="20" t="s">
        <v>248</v>
      </c>
      <c r="EV576" s="20" t="s">
        <v>234</v>
      </c>
      <c r="EW576" s="20">
        <v>37</v>
      </c>
      <c r="EX576" s="20">
        <v>2</v>
      </c>
      <c r="EY576" s="20">
        <v>2</v>
      </c>
      <c r="EZ576" s="20">
        <v>5</v>
      </c>
      <c r="FA576" s="20">
        <v>0</v>
      </c>
      <c r="FB576" s="20">
        <v>0</v>
      </c>
      <c r="FC576" s="20">
        <v>0</v>
      </c>
      <c r="FD576" s="20">
        <v>0</v>
      </c>
      <c r="FE576" s="20">
        <v>0</v>
      </c>
      <c r="FF576" s="20">
        <v>1</v>
      </c>
      <c r="FG576" s="20">
        <v>0</v>
      </c>
      <c r="FH576" s="20">
        <v>0</v>
      </c>
      <c r="FI576" s="20">
        <v>0</v>
      </c>
      <c r="FJ576" s="34">
        <f>IF(EZ576&lt;&gt;"",((FA576*0.125)+((FB576+FC576+FD576+FE576+FF576)*0.25)+((FG576+FH576+FI576)*1))/EZ576,"")</f>
        <v>0.05</v>
      </c>
      <c r="FK576" s="39">
        <v>35.296805999999997</v>
      </c>
      <c r="FL576" s="39">
        <v>-96.950684999999993</v>
      </c>
      <c r="FM576" s="39">
        <v>34.934980576177864</v>
      </c>
      <c r="FN576" s="39">
        <v>35.658631423822129</v>
      </c>
      <c r="FO576" s="39">
        <v>-97.394006258584355</v>
      </c>
      <c r="FP576" s="39">
        <v>-96.507363741415631</v>
      </c>
      <c r="FQ576" s="39">
        <v>34.573155152355731</v>
      </c>
      <c r="FR576" s="39">
        <v>36.020456847644262</v>
      </c>
      <c r="FS576" s="39">
        <v>-97.837327517168717</v>
      </c>
      <c r="FT576" s="39">
        <v>-96.064042482831269</v>
      </c>
      <c r="FU576" s="35">
        <v>45783</v>
      </c>
      <c r="FV576" s="20" t="s">
        <v>248</v>
      </c>
      <c r="FW576" s="20" t="s">
        <v>258</v>
      </c>
      <c r="FX576" s="20">
        <v>25</v>
      </c>
      <c r="FY576" s="20">
        <v>1</v>
      </c>
      <c r="FZ576" s="20">
        <v>1</v>
      </c>
      <c r="GA576" s="20">
        <v>5</v>
      </c>
      <c r="GB576" s="20">
        <v>0</v>
      </c>
      <c r="GC576" s="20">
        <v>0</v>
      </c>
      <c r="GD576" s="20">
        <v>0</v>
      </c>
      <c r="GE576" s="20">
        <v>0</v>
      </c>
      <c r="GF576" s="20">
        <v>0</v>
      </c>
      <c r="GG576" s="20">
        <v>0</v>
      </c>
      <c r="GH576" s="20">
        <v>0</v>
      </c>
      <c r="GI576" s="20">
        <v>0</v>
      </c>
      <c r="GJ576" s="20">
        <v>0</v>
      </c>
      <c r="GK576" s="34">
        <v>0</v>
      </c>
      <c r="GP576" s="20" t="s">
        <v>232</v>
      </c>
      <c r="HH576" s="34" t="str">
        <f>IF(GX576&lt;&gt;"",((GY576*0.125)+((GZ576+HA576+HB576+HC576+HD576)*0.25)+((HE576+HF576+HG576)*1))/GX576,"")</f>
        <v/>
      </c>
    </row>
    <row r="577" spans="1:216" ht="15" customHeight="1" x14ac:dyDescent="0.35">
      <c r="A577" s="11" t="s">
        <v>3717</v>
      </c>
      <c r="B577" s="12" t="s">
        <v>3718</v>
      </c>
      <c r="C577" s="13">
        <v>43009</v>
      </c>
      <c r="D577" s="13"/>
      <c r="E577" s="14" t="s">
        <v>214</v>
      </c>
      <c r="F577" s="15" t="s">
        <v>3719</v>
      </c>
      <c r="G577" s="15" t="s">
        <v>3720</v>
      </c>
      <c r="H577" s="14" t="s">
        <v>3670</v>
      </c>
      <c r="I577" s="16">
        <v>74078</v>
      </c>
      <c r="J577" s="17">
        <v>450</v>
      </c>
      <c r="K577" s="18">
        <f ca="1">IF(A577&lt;&gt;"",RANDBETWEEN(1,2000)," ")</f>
        <v>180</v>
      </c>
      <c r="L577" s="17" cm="1">
        <f t="array" ref="L577">IF(A577&lt;&gt;"",SUMPRODUCT(($E$2:$E$1303="Active") * (FK577 &gt;= $FM$2:$FM$1303) * (FK577 &lt;= $FN$2:$FN$1303) * (FL577 &gt;= $FO$2:$FO$1303) * (FL577 &lt;= $FP$2:$FP$1303)),"")</f>
        <v>1</v>
      </c>
      <c r="M577" s="17" cm="1">
        <f t="array" ref="M577">IF(A577&lt;&gt;"",SUMPRODUCT(($E$2:$E$1303="Active") * (FK577 &gt;= $FQ$2:$FQ$1303) * (FK577 &lt;= $FR$2:$FR$1303) * (FL577 &gt;= $FS$2:$FS$1303) * (FL577 &lt;= $FT$2:$FT$1303)),"")</f>
        <v>4</v>
      </c>
      <c r="N577" s="14" t="s">
        <v>218</v>
      </c>
      <c r="O577" s="14" t="s">
        <v>219</v>
      </c>
      <c r="P577" s="15" t="s">
        <v>3721</v>
      </c>
      <c r="Q577" s="14" t="s">
        <v>3722</v>
      </c>
      <c r="R577" s="15" t="s">
        <v>3723</v>
      </c>
      <c r="S577" s="14" t="s">
        <v>224</v>
      </c>
      <c r="T577" s="20" t="s">
        <v>224</v>
      </c>
      <c r="U577" s="21"/>
      <c r="V577" s="22"/>
      <c r="W577" s="22"/>
      <c r="X577" s="22"/>
      <c r="Y577" s="22"/>
      <c r="Z577" s="22"/>
      <c r="AA577" s="22" t="s">
        <v>363</v>
      </c>
      <c r="AB577" s="43">
        <v>46013.520833333336</v>
      </c>
      <c r="AC577" s="63">
        <v>45931</v>
      </c>
      <c r="AD577" s="25">
        <v>198</v>
      </c>
      <c r="AE577" s="25">
        <v>343</v>
      </c>
      <c r="AF577" s="26">
        <v>317</v>
      </c>
      <c r="AG577" s="20">
        <v>363</v>
      </c>
      <c r="AH577" s="22">
        <v>368</v>
      </c>
      <c r="AI577" s="26">
        <v>364</v>
      </c>
      <c r="AN577" s="27">
        <f>IF(COUNT(DV577,ES577,FJ577,GK577,HH577)&gt;0,AVERAGE(DV577,ES577,FJ577,GK577,HH577),"")</f>
        <v>8.1250000000000003E-3</v>
      </c>
      <c r="AO577" s="28">
        <f>IF((E577&lt;&gt;""),COUNTA(AP577:BW577)+COUNTIF(T577,"No"),"")</f>
        <v>0</v>
      </c>
      <c r="AP577" s="29"/>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c r="BO577" s="29"/>
      <c r="BP577" s="29"/>
      <c r="BQ577" s="29"/>
      <c r="BR577" s="29"/>
      <c r="BS577" s="29"/>
      <c r="BT577" s="29"/>
      <c r="BU577" s="29"/>
      <c r="BV577" s="29"/>
      <c r="BW577" s="29"/>
      <c r="BX577" s="30">
        <v>44084</v>
      </c>
      <c r="BY577" s="30">
        <v>44095</v>
      </c>
      <c r="BZ577" s="14" t="s">
        <v>248</v>
      </c>
      <c r="CA577" s="30">
        <v>44103</v>
      </c>
      <c r="CB577" s="14" t="s">
        <v>232</v>
      </c>
      <c r="CC577" s="31">
        <v>43909</v>
      </c>
      <c r="CD577" s="32" t="s">
        <v>364</v>
      </c>
      <c r="CE577" s="33" t="s">
        <v>380</v>
      </c>
      <c r="CF577" s="33" t="s">
        <v>321</v>
      </c>
      <c r="CG577" s="29">
        <v>136</v>
      </c>
      <c r="CH577" s="29">
        <v>8</v>
      </c>
      <c r="CI577" s="29">
        <v>7</v>
      </c>
      <c r="CJ577" s="29">
        <v>35</v>
      </c>
      <c r="CK577" s="29">
        <v>3</v>
      </c>
      <c r="CL577" s="29">
        <v>1</v>
      </c>
      <c r="CM577" s="29">
        <v>1</v>
      </c>
      <c r="CN577" s="34">
        <f>IF(CJ577&gt;0,((CK577*0.125)+(CL577*0.25)+(CM577*1))/CJ577,"")</f>
        <v>4.642857142857143E-2</v>
      </c>
      <c r="CO577" s="35">
        <v>44830</v>
      </c>
      <c r="CP577" s="35">
        <v>44839</v>
      </c>
      <c r="CQ577" s="20" t="s">
        <v>237</v>
      </c>
      <c r="CR577" s="35">
        <v>44841</v>
      </c>
      <c r="CS577" s="20" t="s">
        <v>232</v>
      </c>
      <c r="CT577" s="35">
        <v>44848</v>
      </c>
      <c r="CU577" s="35">
        <v>44473</v>
      </c>
      <c r="CV577" s="11" t="s">
        <v>228</v>
      </c>
      <c r="CW577" s="20" t="s">
        <v>233</v>
      </c>
      <c r="CX577" s="11" t="s">
        <v>234</v>
      </c>
      <c r="CY577" s="20">
        <v>166</v>
      </c>
      <c r="CZ577" s="36">
        <v>3</v>
      </c>
      <c r="DA577" s="36">
        <v>3</v>
      </c>
      <c r="DB577" s="36">
        <v>15</v>
      </c>
      <c r="DC577" s="36">
        <v>0</v>
      </c>
      <c r="DD577" s="36">
        <v>0</v>
      </c>
      <c r="DE577" s="36">
        <v>1</v>
      </c>
      <c r="DF577" s="36">
        <v>1</v>
      </c>
      <c r="DG577" s="36">
        <v>2</v>
      </c>
      <c r="DH577" s="37">
        <f>IF(DB577&gt;0,((DC577*0.125)+(DD577*0.25)+(DE577*0.25)+(DF577*1)+(DG577*1))/DB577,"")</f>
        <v>0.21666666666666667</v>
      </c>
      <c r="DI577" s="35">
        <v>44774</v>
      </c>
      <c r="DJ577" s="20" t="s">
        <v>228</v>
      </c>
      <c r="DK577" s="20" t="s">
        <v>235</v>
      </c>
      <c r="DL577" s="20" t="s">
        <v>234</v>
      </c>
      <c r="DM577" s="20">
        <v>156</v>
      </c>
      <c r="DN577" s="20">
        <v>4</v>
      </c>
      <c r="DO577" s="20">
        <v>4</v>
      </c>
      <c r="DP577" s="20">
        <v>20</v>
      </c>
      <c r="DQ577" s="20">
        <v>0</v>
      </c>
      <c r="DR577" s="20">
        <v>1</v>
      </c>
      <c r="DS577" s="20">
        <v>0</v>
      </c>
      <c r="DT577" s="20">
        <v>0</v>
      </c>
      <c r="DU577" s="20">
        <v>0</v>
      </c>
      <c r="DV577" s="37" cm="1">
        <f t="array" ref="DV577">IF(AND(DI577:DP577&lt;&gt;""),((DQ577*0.125)+(DR577*0.25)+(DS577*0.25)+(DT577*1)+(DU577*1))/DP577,"")</f>
        <v>1.2500000000000001E-2</v>
      </c>
      <c r="DW577" s="35">
        <v>44978</v>
      </c>
      <c r="DX577" s="35">
        <v>44986</v>
      </c>
      <c r="DY577" s="20" t="s">
        <v>237</v>
      </c>
      <c r="DZ577" s="35">
        <v>44986</v>
      </c>
      <c r="EA577" s="35" t="s">
        <v>232</v>
      </c>
      <c r="EB577" s="38">
        <v>44994</v>
      </c>
      <c r="EC577" s="35">
        <v>45268</v>
      </c>
      <c r="ED577" s="20" t="s">
        <v>228</v>
      </c>
      <c r="EE577" s="20" t="s">
        <v>247</v>
      </c>
      <c r="EF577" s="20">
        <v>161</v>
      </c>
      <c r="EG577" s="20">
        <v>6</v>
      </c>
      <c r="EH577" s="20">
        <v>6</v>
      </c>
      <c r="EI577" s="20">
        <v>25</v>
      </c>
      <c r="EJ577" s="20">
        <v>0</v>
      </c>
      <c r="EK577" s="20">
        <v>0</v>
      </c>
      <c r="EL577" s="20">
        <v>2</v>
      </c>
      <c r="EM577" s="20">
        <v>0</v>
      </c>
      <c r="EN577" s="20">
        <v>0</v>
      </c>
      <c r="EO577" s="20">
        <v>0</v>
      </c>
      <c r="EP577" s="20">
        <v>0</v>
      </c>
      <c r="EQ577" s="20">
        <v>0</v>
      </c>
      <c r="ER577" s="20">
        <v>0</v>
      </c>
      <c r="ES577" s="34">
        <f>IF(EI577&lt;&gt;"",((EJ577*0.125)+((EK577+EL577+EM577+EN577+EO577)*0.25)+((EP577+EQ577+ER577)*1))/EI577,"")</f>
        <v>0.02</v>
      </c>
      <c r="ET577" s="35">
        <v>45496</v>
      </c>
      <c r="EU577" s="20" t="s">
        <v>248</v>
      </c>
      <c r="EV577" s="20" t="s">
        <v>234</v>
      </c>
      <c r="EW577" s="20">
        <v>191</v>
      </c>
      <c r="EX577" s="20">
        <v>8</v>
      </c>
      <c r="EY577" s="20">
        <v>8</v>
      </c>
      <c r="EZ577" s="20">
        <v>15</v>
      </c>
      <c r="FA577" s="20">
        <v>0</v>
      </c>
      <c r="FB577" s="20">
        <v>0</v>
      </c>
      <c r="FC577" s="20">
        <v>0</v>
      </c>
      <c r="FD577" s="20">
        <v>0</v>
      </c>
      <c r="FE577" s="20">
        <v>0</v>
      </c>
      <c r="FF577" s="20">
        <v>0</v>
      </c>
      <c r="FG577" s="20">
        <v>0</v>
      </c>
      <c r="FH577" s="20">
        <v>0</v>
      </c>
      <c r="FI577" s="20">
        <v>0</v>
      </c>
      <c r="FJ577" s="34">
        <f>IF(EZ577&lt;&gt;"",((FA577*0.125)+((FB577+FC577+FD577+FE577+FF577)*0.25)+((FG577+FH577+FI577)*1))/EZ577,"")</f>
        <v>0</v>
      </c>
      <c r="FK577" s="39">
        <v>36.126099000000004</v>
      </c>
      <c r="FL577" s="39">
        <v>-97.079582000000002</v>
      </c>
      <c r="FM577" s="39">
        <v>35.764273576177871</v>
      </c>
      <c r="FN577" s="39">
        <v>36.487924423822136</v>
      </c>
      <c r="FO577" s="39">
        <v>-97.527540191909068</v>
      </c>
      <c r="FP577" s="39">
        <v>-96.631623808090936</v>
      </c>
      <c r="FQ577" s="39">
        <v>35.402448152355738</v>
      </c>
      <c r="FR577" s="39">
        <v>36.849749847644269</v>
      </c>
      <c r="FS577" s="39">
        <v>-97.975498383818149</v>
      </c>
      <c r="FT577" s="39">
        <v>-96.183665616181855</v>
      </c>
      <c r="FU577" s="35">
        <v>45855</v>
      </c>
      <c r="FV577" s="20" t="s">
        <v>248</v>
      </c>
      <c r="FW577" s="20" t="s">
        <v>355</v>
      </c>
      <c r="FX577" s="20">
        <v>150</v>
      </c>
      <c r="FY577" s="20">
        <v>5</v>
      </c>
      <c r="FZ577" s="20">
        <v>5</v>
      </c>
      <c r="GA577" s="20">
        <v>11</v>
      </c>
      <c r="GB577" s="20">
        <v>0</v>
      </c>
      <c r="GC577" s="20">
        <v>0</v>
      </c>
      <c r="GD577" s="20">
        <v>0</v>
      </c>
      <c r="GE577" s="20">
        <v>0</v>
      </c>
      <c r="GF577" s="20">
        <v>0</v>
      </c>
      <c r="GG577" s="20">
        <v>0</v>
      </c>
      <c r="GH577" s="20">
        <v>0</v>
      </c>
      <c r="GI577" s="20">
        <v>0</v>
      </c>
      <c r="GJ577" s="20">
        <v>0</v>
      </c>
      <c r="GK577" s="34">
        <f>IF(GA577&lt;&gt;"",((GB577*0.125)+((GC577+GD577+GE577+GF577+GG577)*0.25)+((GH577+GI577+GJ577)*1))/GA577,"")</f>
        <v>0</v>
      </c>
      <c r="GP577" s="20" t="s">
        <v>232</v>
      </c>
      <c r="HH577" s="34" t="str">
        <f>IF(GX577&lt;&gt;"",((GY577*0.125)+((GZ577+HA577+HB577+HC577+HD577)*0.25)+((HE577+HF577+HG577)*1))/GX577,"")</f>
        <v/>
      </c>
    </row>
    <row r="578" spans="1:216" ht="15" customHeight="1" x14ac:dyDescent="0.35">
      <c r="A578" s="11" t="s">
        <v>3724</v>
      </c>
      <c r="B578" s="12" t="s">
        <v>3725</v>
      </c>
      <c r="C578" s="13">
        <v>43009</v>
      </c>
      <c r="D578" s="13"/>
      <c r="E578" s="14" t="s">
        <v>214</v>
      </c>
      <c r="F578" s="15" t="s">
        <v>3726</v>
      </c>
      <c r="G578" s="15" t="s">
        <v>3727</v>
      </c>
      <c r="H578" s="14" t="s">
        <v>3670</v>
      </c>
      <c r="I578" s="16">
        <v>73018</v>
      </c>
      <c r="J578" s="17">
        <v>19806</v>
      </c>
      <c r="K578" s="18">
        <f ca="1">IF(A578&lt;&gt;"",RANDBETWEEN(1,2000)," ")</f>
        <v>1894</v>
      </c>
      <c r="L578" s="17" cm="1">
        <f t="array" ref="L578">IF(A578&lt;&gt;"",SUMPRODUCT(($E$2:$E$1303="Active") * (FK578 &gt;= $FM$2:$FM$1303) * (FK578 &lt;= $FN$2:$FN$1303) * (FL578 &gt;= $FO$2:$FO$1303) * (FL578 &lt;= $FP$2:$FP$1303)),"")</f>
        <v>1</v>
      </c>
      <c r="M578" s="17" cm="1">
        <f t="array" ref="M578">IF(A578&lt;&gt;"",SUMPRODUCT(($E$2:$E$1303="Active") * (FK578 &gt;= $FQ$2:$FQ$1303) * (FK578 &lt;= $FR$2:$FR$1303) * (FL578 &gt;= $FS$2:$FS$1303) * (FL578 &lt;= $FT$2:$FT$1303)),"")</f>
        <v>4</v>
      </c>
      <c r="N578" s="14" t="s">
        <v>287</v>
      </c>
      <c r="O578" s="14" t="s">
        <v>219</v>
      </c>
      <c r="P578" s="15" t="s">
        <v>3728</v>
      </c>
      <c r="Q578" s="14" t="s">
        <v>3729</v>
      </c>
      <c r="R578" s="15" t="s">
        <v>3730</v>
      </c>
      <c r="S578" s="14" t="s">
        <v>224</v>
      </c>
      <c r="T578" s="20" t="s">
        <v>224</v>
      </c>
      <c r="U578" s="21"/>
      <c r="V578" s="22"/>
      <c r="W578" s="22"/>
      <c r="X578" s="22"/>
      <c r="Y578" s="22"/>
      <c r="Z578" s="22"/>
      <c r="AA578" s="22" t="s">
        <v>363</v>
      </c>
      <c r="AB578" s="43">
        <v>45930.4375</v>
      </c>
      <c r="AC578" s="63">
        <v>45931</v>
      </c>
      <c r="AD578" s="25">
        <v>429</v>
      </c>
      <c r="AE578" s="25">
        <v>334</v>
      </c>
      <c r="AF578" s="26">
        <v>333</v>
      </c>
      <c r="AG578" s="20">
        <v>293</v>
      </c>
      <c r="AH578" s="22">
        <v>202</v>
      </c>
      <c r="AI578" s="26">
        <v>163</v>
      </c>
      <c r="AN578" s="27">
        <f>IF(COUNT(DV578,ES578,FJ578,GK578,HH578)&gt;0,AVERAGE(DV578,ES578,FJ578,GK578,HH578),"")</f>
        <v>3.4027777777777775E-2</v>
      </c>
      <c r="AO578" s="28">
        <f>IF((E578&lt;&gt;""),COUNTA(AP578:BW578)+COUNTIF(T578,"No"),"")</f>
        <v>0</v>
      </c>
      <c r="AP578" s="29"/>
      <c r="AQ578" s="29"/>
      <c r="AR578" s="29"/>
      <c r="AS578" s="29"/>
      <c r="AT578" s="29"/>
      <c r="AU578" s="29"/>
      <c r="AV578" s="29"/>
      <c r="AW578" s="29"/>
      <c r="AX578" s="29"/>
      <c r="AY578" s="29"/>
      <c r="AZ578" s="29"/>
      <c r="BA578" s="29"/>
      <c r="BB578" s="29"/>
      <c r="BC578" s="29"/>
      <c r="BD578" s="29"/>
      <c r="BE578" s="29"/>
      <c r="BF578" s="29"/>
      <c r="BG578" s="29"/>
      <c r="BH578" s="29"/>
      <c r="BI578" s="29"/>
      <c r="BJ578" s="29"/>
      <c r="BK578" s="29"/>
      <c r="BL578" s="29"/>
      <c r="BM578" s="29"/>
      <c r="BN578" s="29"/>
      <c r="BO578" s="29"/>
      <c r="BQ578" s="29"/>
      <c r="BR578" s="29"/>
      <c r="BS578" s="29"/>
      <c r="BT578" s="29"/>
      <c r="BU578" s="29"/>
      <c r="BV578" s="29"/>
      <c r="BW578" s="29"/>
      <c r="BX578" s="30">
        <v>44083</v>
      </c>
      <c r="BY578" s="30">
        <v>44138</v>
      </c>
      <c r="BZ578" s="14" t="s">
        <v>226</v>
      </c>
      <c r="CA578" s="30">
        <v>44146</v>
      </c>
      <c r="CB578" s="14" t="s">
        <v>232</v>
      </c>
      <c r="CC578" s="31">
        <v>43951</v>
      </c>
      <c r="CD578" s="32" t="s">
        <v>228</v>
      </c>
      <c r="CE578" s="33" t="s">
        <v>282</v>
      </c>
      <c r="CF578" s="33" t="s">
        <v>247</v>
      </c>
      <c r="CG578" s="29">
        <v>60</v>
      </c>
      <c r="CH578" s="29">
        <v>1</v>
      </c>
      <c r="CI578" s="29">
        <v>1</v>
      </c>
      <c r="CJ578" s="29">
        <v>5</v>
      </c>
      <c r="CK578" s="29">
        <v>2</v>
      </c>
      <c r="CL578" s="29">
        <v>0</v>
      </c>
      <c r="CM578" s="29">
        <v>0</v>
      </c>
      <c r="CN578" s="34">
        <f>IF(CJ578&gt;0,((CK578*0.125)+(CL578*0.25)+(CM578*1))/CJ578,"")</f>
        <v>0.05</v>
      </c>
      <c r="CO578" s="35">
        <v>44831</v>
      </c>
      <c r="CP578" s="35">
        <v>44837</v>
      </c>
      <c r="CQ578" s="20" t="s">
        <v>237</v>
      </c>
      <c r="CR578" s="35">
        <v>44841</v>
      </c>
      <c r="CS578" s="20" t="s">
        <v>232</v>
      </c>
      <c r="CT578" s="35">
        <v>44848</v>
      </c>
      <c r="CU578" s="35">
        <v>44473</v>
      </c>
      <c r="CV578" s="11" t="s">
        <v>228</v>
      </c>
      <c r="CW578" s="20" t="s">
        <v>233</v>
      </c>
      <c r="CX578" s="11" t="s">
        <v>234</v>
      </c>
      <c r="CY578" s="20">
        <v>201</v>
      </c>
      <c r="CZ578" s="36">
        <v>1</v>
      </c>
      <c r="DA578" s="36">
        <v>1</v>
      </c>
      <c r="DB578" s="36">
        <v>5</v>
      </c>
      <c r="DC578" s="36">
        <v>0</v>
      </c>
      <c r="DD578" s="36">
        <v>1</v>
      </c>
      <c r="DE578" s="36">
        <v>1</v>
      </c>
      <c r="DF578" s="36">
        <v>0</v>
      </c>
      <c r="DG578" s="36">
        <v>0</v>
      </c>
      <c r="DH578" s="37">
        <f>IF(DB578&gt;0,((DC578*0.125)+(DD578*0.25)+(DE578*0.25)+(DF578*1)+(DG578*1))/DB578,"")</f>
        <v>0.1</v>
      </c>
      <c r="DI578" s="35">
        <v>44835</v>
      </c>
      <c r="DJ578" s="20" t="s">
        <v>228</v>
      </c>
      <c r="DK578" s="20" t="s">
        <v>235</v>
      </c>
      <c r="DL578" s="20" t="s">
        <v>234</v>
      </c>
      <c r="DM578" s="20">
        <v>83</v>
      </c>
      <c r="DN578" s="20">
        <v>2</v>
      </c>
      <c r="DO578" s="20">
        <v>2</v>
      </c>
      <c r="DP578" s="20">
        <v>10</v>
      </c>
      <c r="DQ578" s="20">
        <v>0</v>
      </c>
      <c r="DR578" s="20">
        <v>1</v>
      </c>
      <c r="DS578" s="20">
        <v>0</v>
      </c>
      <c r="DT578" s="20">
        <v>0</v>
      </c>
      <c r="DU578" s="20">
        <v>0</v>
      </c>
      <c r="DV578" s="37" cm="1">
        <f t="array" ref="DV578">IF(AND(DI578:DP578&lt;&gt;""),((DQ578*0.125)+(DR578*0.25)+(DS578*0.25)+(DT578*1)+(DU578*1))/DP578,"")</f>
        <v>2.5000000000000001E-2</v>
      </c>
      <c r="DW578" s="35">
        <v>44979</v>
      </c>
      <c r="DX578" s="35">
        <v>44986</v>
      </c>
      <c r="DY578" s="20" t="s">
        <v>237</v>
      </c>
      <c r="DZ578" s="35">
        <v>44986</v>
      </c>
      <c r="EA578" s="35" t="s">
        <v>232</v>
      </c>
      <c r="EB578" s="38">
        <v>44994</v>
      </c>
      <c r="EC578" s="35">
        <v>45290</v>
      </c>
      <c r="ED578" s="20" t="s">
        <v>228</v>
      </c>
      <c r="EE578" s="20" t="s">
        <v>247</v>
      </c>
      <c r="EF578" s="20">
        <v>193</v>
      </c>
      <c r="EG578" s="20">
        <v>2</v>
      </c>
      <c r="EH578" s="20">
        <v>2</v>
      </c>
      <c r="EI578" s="20">
        <v>10</v>
      </c>
      <c r="EJ578" s="20">
        <v>0</v>
      </c>
      <c r="EK578" s="20">
        <v>0</v>
      </c>
      <c r="EL578" s="20">
        <v>0</v>
      </c>
      <c r="EM578" s="20">
        <v>0</v>
      </c>
      <c r="EN578" s="20">
        <v>0</v>
      </c>
      <c r="EO578" s="20">
        <v>0</v>
      </c>
      <c r="EP578" s="20">
        <v>0</v>
      </c>
      <c r="EQ578" s="20">
        <v>0</v>
      </c>
      <c r="ER578" s="20">
        <v>0</v>
      </c>
      <c r="ES578" s="34">
        <f>IF(EI578&lt;&gt;"",((EJ578*0.125)+((EK578+EL578+EM578+EN578+EO578)*0.25)+((EP578+EQ578+ER578)*1))/EI578,"")</f>
        <v>0</v>
      </c>
      <c r="ET578" s="35">
        <v>45621</v>
      </c>
      <c r="EU578" s="20" t="s">
        <v>248</v>
      </c>
      <c r="EV578" s="20" t="s">
        <v>234</v>
      </c>
      <c r="EW578" s="20">
        <v>89</v>
      </c>
      <c r="EX578" s="20">
        <v>2</v>
      </c>
      <c r="EY578" s="20">
        <v>2</v>
      </c>
      <c r="EZ578" s="20">
        <v>8</v>
      </c>
      <c r="FA578" s="20">
        <v>0</v>
      </c>
      <c r="FB578" s="20">
        <v>0</v>
      </c>
      <c r="FC578" s="20">
        <v>0</v>
      </c>
      <c r="FD578" s="20">
        <v>0</v>
      </c>
      <c r="FE578" s="20">
        <v>0</v>
      </c>
      <c r="FF578" s="20">
        <v>0</v>
      </c>
      <c r="FG578" s="20">
        <v>0</v>
      </c>
      <c r="FH578" s="20">
        <v>0</v>
      </c>
      <c r="FI578" s="20">
        <v>0</v>
      </c>
      <c r="FJ578" s="34">
        <f>IF(EZ578&lt;&gt;"",((FA578*0.125)+((FB578+FC578+FD578+FE578+FF578)*0.25)+((FG578+FH578+FI578)*1))/EZ578,"")</f>
        <v>0</v>
      </c>
      <c r="FK578" s="39">
        <v>34.964863999999999</v>
      </c>
      <c r="FL578" s="39">
        <v>-97.934734000000006</v>
      </c>
      <c r="FM578" s="39">
        <v>34.603038576177866</v>
      </c>
      <c r="FN578" s="39">
        <v>35.326689423822131</v>
      </c>
      <c r="FO578" s="39">
        <v>-98.376251780698226</v>
      </c>
      <c r="FP578" s="39">
        <v>-97.493216219301786</v>
      </c>
      <c r="FQ578" s="39">
        <v>34.241213152355733</v>
      </c>
      <c r="FR578" s="39">
        <v>35.688514847644264</v>
      </c>
      <c r="FS578" s="39">
        <v>-98.81776956139646</v>
      </c>
      <c r="FT578" s="39">
        <v>-97.051698438603552</v>
      </c>
      <c r="FU578" s="35">
        <v>45784</v>
      </c>
      <c r="FV578" s="20" t="s">
        <v>248</v>
      </c>
      <c r="FW578" s="20" t="s">
        <v>258</v>
      </c>
      <c r="FX578" s="20">
        <v>118</v>
      </c>
      <c r="FY578" s="20">
        <v>2</v>
      </c>
      <c r="FZ578" s="20">
        <v>2</v>
      </c>
      <c r="GA578" s="20">
        <v>9</v>
      </c>
      <c r="GB578" s="20">
        <v>0</v>
      </c>
      <c r="GC578" s="20">
        <v>0</v>
      </c>
      <c r="GD578" s="20">
        <v>0</v>
      </c>
      <c r="GE578" s="20">
        <v>0</v>
      </c>
      <c r="GF578" s="20">
        <v>0</v>
      </c>
      <c r="GG578" s="20">
        <v>0</v>
      </c>
      <c r="GH578" s="20">
        <v>0</v>
      </c>
      <c r="GI578" s="20">
        <v>0</v>
      </c>
      <c r="GJ578" s="20">
        <v>1</v>
      </c>
      <c r="GK578" s="34">
        <f>IF(GA578&lt;&gt;"",((GB578*0.125)+((GC578+GD578+GE578+GF578+GG578)*0.25)+((GH578+GI578+GJ578)*1))/GA578,"")</f>
        <v>0.1111111111111111</v>
      </c>
      <c r="GL578" s="35">
        <v>46126</v>
      </c>
      <c r="GM578" s="35">
        <v>46126</v>
      </c>
      <c r="GN578" s="20" t="s">
        <v>372</v>
      </c>
      <c r="GO578" s="35">
        <v>46126</v>
      </c>
      <c r="GP578" s="20" t="s">
        <v>232</v>
      </c>
      <c r="HH578" s="34" t="str">
        <f>IF(GX578&lt;&gt;"",((GY578*0.125)+((GZ578+HA578+HB578+HC578+HD578)*0.25)+((HE578+HF578+HG578)*1))/GX578,"")</f>
        <v/>
      </c>
    </row>
    <row r="579" spans="1:216" ht="15" customHeight="1" x14ac:dyDescent="0.35">
      <c r="A579" s="14" t="s">
        <v>3731</v>
      </c>
      <c r="B579" s="12" t="s">
        <v>3732</v>
      </c>
      <c r="C579" s="13">
        <v>43009</v>
      </c>
      <c r="D579" s="13"/>
      <c r="E579" s="14" t="s">
        <v>214</v>
      </c>
      <c r="F579" s="15" t="s">
        <v>3733</v>
      </c>
      <c r="G579" s="15" t="s">
        <v>3682</v>
      </c>
      <c r="H579" s="14" t="s">
        <v>3670</v>
      </c>
      <c r="I579" s="16">
        <v>74132</v>
      </c>
      <c r="J579" s="17">
        <v>10968</v>
      </c>
      <c r="K579" s="18">
        <f ca="1">IF(A579&lt;&gt;"",RANDBETWEEN(1,2000)," ")</f>
        <v>1230</v>
      </c>
      <c r="L579" s="17" cm="1">
        <f t="array" ref="L579">IF(A579&lt;&gt;"",SUMPRODUCT(($E$2:$E$1303="Active") * (FK579 &gt;= $FM$2:$FM$1303) * (FK579 &lt;= $FN$2:$FN$1303) * (FL579 &gt;= $FO$2:$FO$1303) * (FL579 &lt;= $FP$2:$FP$1303)),"")</f>
        <v>4</v>
      </c>
      <c r="M579" s="17" cm="1">
        <f t="array" ref="M579">IF(A579&lt;&gt;"",SUMPRODUCT(($E$2:$E$1303="Active") * (FK579 &gt;= $FQ$2:$FQ$1303) * (FK579 &lt;= $FR$2:$FR$1303) * (FL579 &gt;= $FS$2:$FS$1303) * (FL579 &lt;= $FT$2:$FT$1303)),"")</f>
        <v>4</v>
      </c>
      <c r="N579" s="14" t="s">
        <v>287</v>
      </c>
      <c r="O579" s="14" t="s">
        <v>219</v>
      </c>
      <c r="P579" s="15" t="s">
        <v>3734</v>
      </c>
      <c r="Q579" s="14" t="s">
        <v>3735</v>
      </c>
      <c r="R579" s="15" t="s">
        <v>3736</v>
      </c>
      <c r="S579" s="14" t="s">
        <v>224</v>
      </c>
      <c r="T579" s="20" t="s">
        <v>224</v>
      </c>
      <c r="U579" s="21"/>
      <c r="V579" s="22"/>
      <c r="W579" s="22"/>
      <c r="X579" s="22"/>
      <c r="Y579" s="22"/>
      <c r="Z579" s="22"/>
      <c r="AA579" s="22" t="s">
        <v>363</v>
      </c>
      <c r="AB579" s="43">
        <v>46022.5625</v>
      </c>
      <c r="AC579" s="63">
        <v>45931</v>
      </c>
      <c r="AD579" s="25">
        <v>498</v>
      </c>
      <c r="AE579" s="25">
        <v>646</v>
      </c>
      <c r="AF579" s="26">
        <v>706</v>
      </c>
      <c r="AG579" s="20">
        <v>930</v>
      </c>
      <c r="AH579" s="22">
        <v>1151</v>
      </c>
      <c r="AI579" s="26">
        <v>1152</v>
      </c>
      <c r="AN579" s="27">
        <f>IF(COUNT(DV579,ES579,FJ579,GK579,HH579)&gt;0,AVERAGE(DV579,ES579,FJ579,GK579,HH579),"")</f>
        <v>6.0000000000000005E-2</v>
      </c>
      <c r="AO579" s="28">
        <f>IF((E579&lt;&gt;""),COUNTA(AP579:BW579)+COUNTIF(T579,"No"),"")</f>
        <v>0</v>
      </c>
      <c r="AP579" s="29"/>
      <c r="AQ579" s="29"/>
      <c r="AR579" s="29"/>
      <c r="AS579" s="29"/>
      <c r="AT579" s="29"/>
      <c r="AU579" s="29"/>
      <c r="AV579" s="29"/>
      <c r="AW579" s="29"/>
      <c r="AX579" s="29"/>
      <c r="AY579" s="29"/>
      <c r="AZ579" s="29"/>
      <c r="BA579" s="29"/>
      <c r="BB579" s="29"/>
      <c r="BC579" s="29"/>
      <c r="BD579" s="29"/>
      <c r="BE579" s="29"/>
      <c r="BF579" s="29"/>
      <c r="BG579" s="29"/>
      <c r="BH579" s="29"/>
      <c r="BI579" s="29"/>
      <c r="BJ579" s="29"/>
      <c r="BK579" s="29"/>
      <c r="BL579" s="29"/>
      <c r="BM579" s="29"/>
      <c r="BN579" s="29"/>
      <c r="BO579" s="29"/>
      <c r="BP579" s="29"/>
      <c r="BQ579" s="29"/>
      <c r="BR579" s="29"/>
      <c r="BS579" s="29"/>
      <c r="BT579" s="29"/>
      <c r="BU579" s="29"/>
      <c r="BV579" s="29"/>
      <c r="BW579" s="29"/>
      <c r="BX579" s="30">
        <v>44084</v>
      </c>
      <c r="BY579" s="30">
        <v>44095</v>
      </c>
      <c r="BZ579" s="14" t="s">
        <v>248</v>
      </c>
      <c r="CA579" s="30">
        <v>44103</v>
      </c>
      <c r="CB579" s="14" t="s">
        <v>232</v>
      </c>
      <c r="CC579" s="31">
        <v>43791</v>
      </c>
      <c r="CD579" s="32" t="s">
        <v>228</v>
      </c>
      <c r="CE579" s="33" t="s">
        <v>425</v>
      </c>
      <c r="CF579" s="33" t="s">
        <v>325</v>
      </c>
      <c r="CG579" s="29">
        <v>393</v>
      </c>
      <c r="CH579" s="29">
        <v>2</v>
      </c>
      <c r="CI579" s="29">
        <v>2</v>
      </c>
      <c r="CJ579" s="29">
        <v>10</v>
      </c>
      <c r="CK579" s="29">
        <v>0</v>
      </c>
      <c r="CL579" s="29">
        <v>2</v>
      </c>
      <c r="CM579" s="29">
        <v>2</v>
      </c>
      <c r="CN579" s="34">
        <f>IF(CJ579&gt;0,((CK579*0.125)+(CL579*0.25)+(CM579*1))/CJ579,"")</f>
        <v>0.25</v>
      </c>
      <c r="CO579" s="35">
        <v>44340</v>
      </c>
      <c r="CP579" s="35">
        <v>44349</v>
      </c>
      <c r="CQ579" s="20" t="s">
        <v>231</v>
      </c>
      <c r="CR579" s="35">
        <v>44350</v>
      </c>
      <c r="CS579" s="20" t="s">
        <v>232</v>
      </c>
      <c r="CT579" s="35">
        <v>44350</v>
      </c>
      <c r="CU579" s="35">
        <v>44431</v>
      </c>
      <c r="CV579" s="20" t="s">
        <v>228</v>
      </c>
      <c r="CW579" s="20" t="s">
        <v>233</v>
      </c>
      <c r="CX579" s="11" t="s">
        <v>234</v>
      </c>
      <c r="CY579" s="20">
        <v>244</v>
      </c>
      <c r="CZ579" s="36">
        <v>1</v>
      </c>
      <c r="DA579" s="36">
        <v>1</v>
      </c>
      <c r="DB579" s="36">
        <v>5</v>
      </c>
      <c r="DC579" s="36">
        <v>0</v>
      </c>
      <c r="DD579" s="36">
        <v>1</v>
      </c>
      <c r="DE579" s="36">
        <v>0</v>
      </c>
      <c r="DF579" s="36">
        <v>0</v>
      </c>
      <c r="DG579" s="36">
        <v>0</v>
      </c>
      <c r="DH579" s="37">
        <f>IF(DB579&gt;0,((DC579*0.125)+(DD579*0.25)+(DE579*0.25)+(DF579*1)+(DG579*1))/DB579,"")</f>
        <v>0.05</v>
      </c>
      <c r="DI579" s="35">
        <v>44592</v>
      </c>
      <c r="DJ579" s="20" t="s">
        <v>228</v>
      </c>
      <c r="DK579" s="20" t="s">
        <v>294</v>
      </c>
      <c r="DL579" s="20" t="s">
        <v>247</v>
      </c>
      <c r="DM579" s="20">
        <v>340</v>
      </c>
      <c r="DN579" s="20">
        <v>1</v>
      </c>
      <c r="DO579" s="20">
        <v>1</v>
      </c>
      <c r="DP579" s="20">
        <v>5</v>
      </c>
      <c r="DQ579" s="20">
        <v>0</v>
      </c>
      <c r="DR579" s="20">
        <v>0</v>
      </c>
      <c r="DS579" s="20">
        <v>0</v>
      </c>
      <c r="DT579" s="20">
        <v>0</v>
      </c>
      <c r="DU579" s="20">
        <v>1</v>
      </c>
      <c r="DV579" s="37" cm="1">
        <f t="array" ref="DV579">IF(AND(DI579:DP579&lt;&gt;""),((DQ579*0.125)+(DR579*0.25)+(DS579*0.25)+(DT579*1)+(DU579*1))/DP579,"")</f>
        <v>0.2</v>
      </c>
      <c r="DW579" s="35">
        <v>44977</v>
      </c>
      <c r="DX579" s="35">
        <v>44986</v>
      </c>
      <c r="DY579" s="20" t="s">
        <v>237</v>
      </c>
      <c r="DZ579" s="35">
        <v>44986</v>
      </c>
      <c r="EA579" s="35" t="s">
        <v>232</v>
      </c>
      <c r="EB579" s="38">
        <v>44994</v>
      </c>
      <c r="EC579" s="35">
        <v>45238</v>
      </c>
      <c r="ED579" s="20" t="s">
        <v>248</v>
      </c>
      <c r="EE579" s="20" t="s">
        <v>247</v>
      </c>
      <c r="EF579" s="20">
        <v>329</v>
      </c>
      <c r="EG579" s="20">
        <v>1</v>
      </c>
      <c r="EH579" s="20">
        <v>1</v>
      </c>
      <c r="EI579" s="20">
        <v>5</v>
      </c>
      <c r="EJ579" s="20">
        <v>0</v>
      </c>
      <c r="EK579" s="20">
        <v>0</v>
      </c>
      <c r="EL579" s="20">
        <v>0</v>
      </c>
      <c r="EM579" s="20">
        <v>0</v>
      </c>
      <c r="EN579" s="20">
        <v>0</v>
      </c>
      <c r="EO579" s="20">
        <v>0</v>
      </c>
      <c r="EP579" s="20">
        <v>0</v>
      </c>
      <c r="EQ579" s="20">
        <v>0</v>
      </c>
      <c r="ER579" s="20">
        <v>0</v>
      </c>
      <c r="ES579" s="34">
        <f>IF(EI579&lt;&gt;"",((EJ579*0.125)+((EK579+EL579+EM579+EN579+EO579)*0.25)+((EP579+EQ579+ER579)*1))/EI579,"")</f>
        <v>0</v>
      </c>
      <c r="ET579" s="35">
        <v>45594</v>
      </c>
      <c r="EU579" s="20" t="s">
        <v>248</v>
      </c>
      <c r="EV579" s="20" t="s">
        <v>234</v>
      </c>
      <c r="EW579" s="20">
        <v>564</v>
      </c>
      <c r="EX579" s="20">
        <v>1</v>
      </c>
      <c r="EY579" s="20">
        <v>1</v>
      </c>
      <c r="EZ579" s="20">
        <v>25</v>
      </c>
      <c r="FA579" s="20">
        <v>0</v>
      </c>
      <c r="FB579" s="20">
        <v>0</v>
      </c>
      <c r="FC579" s="20">
        <v>0</v>
      </c>
      <c r="FD579" s="20">
        <v>0</v>
      </c>
      <c r="FE579" s="20">
        <v>0</v>
      </c>
      <c r="FF579" s="20">
        <v>0</v>
      </c>
      <c r="FG579" s="20">
        <v>0</v>
      </c>
      <c r="FH579" s="20">
        <v>1</v>
      </c>
      <c r="FI579" s="20">
        <v>0</v>
      </c>
      <c r="FJ579" s="34">
        <f>IF(EZ579&lt;&gt;"",((FA579*0.125)+((FB579+FC579+FD579+FE579+FF579)*0.25)+((FG579+FH579+FI579)*1))/EZ579,"")</f>
        <v>0.04</v>
      </c>
      <c r="FK579" s="39">
        <v>36.045372</v>
      </c>
      <c r="FL579" s="39">
        <v>-96.012032000000005</v>
      </c>
      <c r="FM579" s="39">
        <v>35.683546576177868</v>
      </c>
      <c r="FN579" s="39">
        <v>36.407197423822133</v>
      </c>
      <c r="FO579" s="39">
        <v>-96.459530424904813</v>
      </c>
      <c r="FP579" s="39">
        <v>-95.564533575095197</v>
      </c>
      <c r="FQ579" s="39">
        <v>35.321721152355735</v>
      </c>
      <c r="FR579" s="39">
        <v>36.769022847644266</v>
      </c>
      <c r="FS579" s="39">
        <v>-96.90702884980962</v>
      </c>
      <c r="FT579" s="39">
        <v>-95.117035150190389</v>
      </c>
      <c r="FU579" s="35">
        <v>45946</v>
      </c>
      <c r="FV579" s="20" t="s">
        <v>248</v>
      </c>
      <c r="FW579" s="20" t="s">
        <v>295</v>
      </c>
      <c r="FX579" s="20">
        <v>590</v>
      </c>
      <c r="FY579" s="20">
        <v>1</v>
      </c>
      <c r="FZ579" s="20">
        <v>1</v>
      </c>
      <c r="GA579" s="20">
        <v>25</v>
      </c>
      <c r="GB579" s="20">
        <v>0</v>
      </c>
      <c r="GC579" s="20">
        <v>0</v>
      </c>
      <c r="GD579" s="20">
        <v>0</v>
      </c>
      <c r="GE579" s="20">
        <v>0</v>
      </c>
      <c r="GF579" s="20">
        <v>0</v>
      </c>
      <c r="GG579" s="20">
        <v>0</v>
      </c>
      <c r="GH579" s="20">
        <v>0</v>
      </c>
      <c r="GI579" s="20">
        <v>0</v>
      </c>
      <c r="GJ579" s="20">
        <v>0</v>
      </c>
      <c r="GK579" s="34">
        <v>0</v>
      </c>
      <c r="GP579" s="20" t="s">
        <v>232</v>
      </c>
      <c r="HH579" s="34" t="str">
        <f>IF(GX579&lt;&gt;"",((GY579*0.125)+((GZ579+HA579+HB579+HC579+HD579)*0.25)+((HE579+HF579+HG579)*1))/GX579,"")</f>
        <v/>
      </c>
    </row>
    <row r="580" spans="1:216" ht="15" customHeight="1" x14ac:dyDescent="0.35">
      <c r="A580" s="14" t="s">
        <v>3737</v>
      </c>
      <c r="B580" s="12" t="s">
        <v>3738</v>
      </c>
      <c r="C580" s="13">
        <v>43009</v>
      </c>
      <c r="D580" s="13"/>
      <c r="E580" s="14" t="s">
        <v>214</v>
      </c>
      <c r="F580" s="15" t="s">
        <v>3739</v>
      </c>
      <c r="G580" s="15" t="s">
        <v>3682</v>
      </c>
      <c r="H580" s="14" t="s">
        <v>3670</v>
      </c>
      <c r="I580" s="16">
        <v>74132</v>
      </c>
      <c r="J580" s="17">
        <v>10968</v>
      </c>
      <c r="K580" s="18">
        <f ca="1">IF(A580&lt;&gt;"",RANDBETWEEN(1,2000)," ")</f>
        <v>1534</v>
      </c>
      <c r="L580" s="17" cm="1">
        <f t="array" ref="L580">IF(A580&lt;&gt;"",SUMPRODUCT(($E$2:$E$1303="Active") * (FK580 &gt;= $FM$2:$FM$1303) * (FK580 &lt;= $FN$2:$FN$1303) * (FL580 &gt;= $FO$2:$FO$1303) * (FL580 &lt;= $FP$2:$FP$1303)),"")</f>
        <v>4</v>
      </c>
      <c r="M580" s="17" cm="1">
        <f t="array" ref="M580">IF(A580&lt;&gt;"",SUMPRODUCT(($E$2:$E$1303="Active") * (FK580 &gt;= $FQ$2:$FQ$1303) * (FK580 &lt;= $FR$2:$FR$1303) * (FL580 &gt;= $FS$2:$FS$1303) * (FL580 &lt;= $FT$2:$FT$1303)),"")</f>
        <v>4</v>
      </c>
      <c r="N580" s="14" t="s">
        <v>287</v>
      </c>
      <c r="O580" s="14" t="s">
        <v>219</v>
      </c>
      <c r="P580" s="15" t="s">
        <v>3740</v>
      </c>
      <c r="Q580" s="14" t="s">
        <v>3741</v>
      </c>
      <c r="R580" s="15" t="s">
        <v>3742</v>
      </c>
      <c r="S580" s="14" t="s">
        <v>224</v>
      </c>
      <c r="T580" s="20" t="s">
        <v>224</v>
      </c>
      <c r="U580" s="21"/>
      <c r="V580" s="22"/>
      <c r="W580" s="22"/>
      <c r="X580" s="22"/>
      <c r="Y580" s="22"/>
      <c r="Z580" s="22"/>
      <c r="AA580" s="22" t="s">
        <v>363</v>
      </c>
      <c r="AB580" s="43">
        <v>46022.583333333336</v>
      </c>
      <c r="AC580" s="63">
        <v>45931</v>
      </c>
      <c r="AD580" s="25">
        <v>436</v>
      </c>
      <c r="AE580" s="25">
        <v>289</v>
      </c>
      <c r="AF580" s="26">
        <v>420</v>
      </c>
      <c r="AG580" s="20">
        <v>437</v>
      </c>
      <c r="AH580" s="22">
        <v>326</v>
      </c>
      <c r="AI580" s="26">
        <v>290</v>
      </c>
      <c r="AN580" s="27">
        <f>IF(COUNT(DV580,ES580,FJ580,GK580,HH580)&gt;0,AVERAGE(DV580,ES580,FJ580,GK580,HH580),"")</f>
        <v>0.1165201465201465</v>
      </c>
      <c r="AO580" s="28">
        <f>IF((E580&lt;&gt;""),COUNTA(AP580:BW580)+COUNTIF(T580,"No"),"")</f>
        <v>0</v>
      </c>
      <c r="AP580" s="29"/>
      <c r="AQ580" s="29"/>
      <c r="AR580" s="29"/>
      <c r="AS580" s="29"/>
      <c r="AT580" s="29"/>
      <c r="AU580" s="29"/>
      <c r="AV580" s="29"/>
      <c r="AW580" s="29"/>
      <c r="AX580" s="29"/>
      <c r="AY580" s="29"/>
      <c r="AZ580" s="29"/>
      <c r="BA580" s="29"/>
      <c r="BB580" s="29"/>
      <c r="BC580" s="29"/>
      <c r="BD580" s="29"/>
      <c r="BE580" s="29"/>
      <c r="BF580" s="29"/>
      <c r="BG580" s="29"/>
      <c r="BH580" s="29"/>
      <c r="BI580" s="29"/>
      <c r="BJ580" s="29"/>
      <c r="BK580" s="29"/>
      <c r="BL580" s="29"/>
      <c r="BM580" s="29"/>
      <c r="BN580" s="29"/>
      <c r="BO580" s="29"/>
      <c r="BP580" s="29"/>
      <c r="BQ580" s="29"/>
      <c r="BR580" s="29"/>
      <c r="BS580" s="29"/>
      <c r="BT580" s="29"/>
      <c r="BU580" s="29"/>
      <c r="BV580" s="29"/>
      <c r="BW580" s="29"/>
      <c r="BX580" s="30">
        <v>44084</v>
      </c>
      <c r="BY580" s="30">
        <v>44095</v>
      </c>
      <c r="BZ580" s="14" t="s">
        <v>248</v>
      </c>
      <c r="CA580" s="30">
        <v>44103</v>
      </c>
      <c r="CB580" s="14" t="s">
        <v>232</v>
      </c>
      <c r="CC580" s="31">
        <v>43794</v>
      </c>
      <c r="CD580" s="32" t="s">
        <v>226</v>
      </c>
      <c r="CE580" s="33" t="s">
        <v>425</v>
      </c>
      <c r="CF580" s="33" t="s">
        <v>325</v>
      </c>
      <c r="CG580" s="29">
        <v>295</v>
      </c>
      <c r="CH580" s="29">
        <v>1</v>
      </c>
      <c r="CI580" s="29">
        <v>1</v>
      </c>
      <c r="CJ580" s="29">
        <v>5</v>
      </c>
      <c r="CK580" s="29">
        <v>0</v>
      </c>
      <c r="CL580" s="29">
        <v>0</v>
      </c>
      <c r="CM580" s="29">
        <v>0</v>
      </c>
      <c r="CN580" s="34">
        <f>IF(CJ580&gt;0,((CK580*0.125)+(CL580*0.25)+(CM580*1))/CJ580,"")</f>
        <v>0</v>
      </c>
      <c r="CO580" s="35">
        <v>44340</v>
      </c>
      <c r="CP580" s="35">
        <v>44344</v>
      </c>
      <c r="CQ580" s="20" t="s">
        <v>231</v>
      </c>
      <c r="CR580" s="35">
        <v>44349</v>
      </c>
      <c r="CS580" s="20" t="s">
        <v>232</v>
      </c>
      <c r="CT580" s="35">
        <v>44350</v>
      </c>
      <c r="CU580" s="35">
        <v>44481</v>
      </c>
      <c r="CV580" s="11" t="s">
        <v>228</v>
      </c>
      <c r="CW580" s="20" t="s">
        <v>233</v>
      </c>
      <c r="CX580" s="11" t="s">
        <v>234</v>
      </c>
      <c r="CY580" s="20">
        <v>130</v>
      </c>
      <c r="CZ580" s="36">
        <v>2</v>
      </c>
      <c r="DA580" s="36">
        <v>2</v>
      </c>
      <c r="DB580" s="36">
        <v>7</v>
      </c>
      <c r="DC580" s="36">
        <v>0</v>
      </c>
      <c r="DD580" s="36">
        <v>1</v>
      </c>
      <c r="DE580" s="36">
        <v>0</v>
      </c>
      <c r="DF580" s="36">
        <v>0</v>
      </c>
      <c r="DG580" s="36">
        <v>0</v>
      </c>
      <c r="DH580" s="37">
        <f>IF(DB580&gt;0,((DC580*0.125)+(DD580*0.25)+(DE580*0.25)+(DF580*1)+(DG580*1))/DB580,"")</f>
        <v>3.5714285714285712E-2</v>
      </c>
      <c r="DI580" s="35">
        <v>44896</v>
      </c>
      <c r="DJ580" s="20" t="s">
        <v>228</v>
      </c>
      <c r="DK580" s="20" t="s">
        <v>235</v>
      </c>
      <c r="DL580" s="20" t="s">
        <v>234</v>
      </c>
      <c r="DM580" s="20">
        <v>197</v>
      </c>
      <c r="DN580" s="20">
        <v>1</v>
      </c>
      <c r="DO580" s="20">
        <v>1</v>
      </c>
      <c r="DP580" s="20">
        <v>5</v>
      </c>
      <c r="DQ580" s="20">
        <v>0</v>
      </c>
      <c r="DR580" s="20">
        <v>3</v>
      </c>
      <c r="DS580" s="20">
        <v>0</v>
      </c>
      <c r="DT580" s="20">
        <v>0</v>
      </c>
      <c r="DU580" s="20">
        <v>0</v>
      </c>
      <c r="DV580" s="37" cm="1">
        <f t="array" ref="DV580">IF(AND(DI580:DP580&lt;&gt;""),((DQ580*0.125)+(DR580*0.25)+(DS580*0.25)+(DT580*1)+(DU580*1))/DP580,"")</f>
        <v>0.15</v>
      </c>
      <c r="DW580" s="35">
        <v>44977</v>
      </c>
      <c r="DX580" s="35">
        <v>44986</v>
      </c>
      <c r="DY580" s="20" t="s">
        <v>237</v>
      </c>
      <c r="DZ580" s="35">
        <v>44986</v>
      </c>
      <c r="EA580" s="35" t="s">
        <v>232</v>
      </c>
      <c r="EB580" s="38">
        <v>44994</v>
      </c>
      <c r="EC580" s="35">
        <v>45247</v>
      </c>
      <c r="ED580" s="20" t="s">
        <v>248</v>
      </c>
      <c r="EE580" s="20" t="s">
        <v>247</v>
      </c>
      <c r="EF580" s="20">
        <v>223</v>
      </c>
      <c r="EG580" s="20">
        <v>1</v>
      </c>
      <c r="EH580" s="20">
        <v>1</v>
      </c>
      <c r="EI580" s="20">
        <v>5</v>
      </c>
      <c r="EJ580" s="20">
        <v>0</v>
      </c>
      <c r="EK580" s="20">
        <v>0</v>
      </c>
      <c r="EL580" s="20">
        <v>2</v>
      </c>
      <c r="EM580" s="20">
        <v>2</v>
      </c>
      <c r="EN580" s="20">
        <v>0</v>
      </c>
      <c r="EO580" s="20">
        <v>0</v>
      </c>
      <c r="EP580" s="20">
        <v>0</v>
      </c>
      <c r="EQ580" s="20">
        <v>0</v>
      </c>
      <c r="ER580" s="20">
        <v>0</v>
      </c>
      <c r="ES580" s="34">
        <f>IF(EI580&lt;&gt;"",((EJ580*0.125)+((EK580+EL580+EM580+EN580+EO580)*0.25)+((EP580+EQ580+ER580)*1))/EI580,"")</f>
        <v>0.2</v>
      </c>
      <c r="ET580" s="35">
        <v>45401</v>
      </c>
      <c r="EU580" s="20" t="s">
        <v>248</v>
      </c>
      <c r="EV580" s="20" t="s">
        <v>247</v>
      </c>
      <c r="EW580" s="20">
        <v>179</v>
      </c>
      <c r="EX580" s="20">
        <v>1</v>
      </c>
      <c r="EY580" s="20">
        <v>1</v>
      </c>
      <c r="EZ580" s="28">
        <v>14</v>
      </c>
      <c r="FA580" s="20">
        <v>0</v>
      </c>
      <c r="FB580" s="20">
        <v>0</v>
      </c>
      <c r="FC580" s="20">
        <v>0</v>
      </c>
      <c r="FD580" s="20">
        <v>0</v>
      </c>
      <c r="FE580" s="20">
        <v>0</v>
      </c>
      <c r="FF580" s="20">
        <v>0</v>
      </c>
      <c r="FG580" s="20">
        <v>0</v>
      </c>
      <c r="FH580" s="20">
        <v>0</v>
      </c>
      <c r="FI580" s="20">
        <v>0</v>
      </c>
      <c r="FJ580" s="34">
        <f>IF(EZ580&lt;&gt;"",((FA580*0.125)+((FB580+FC580+FD580+FE580+FF580)*0.25)+((FG580+FH580+FI580)*1))/EZ580,"")</f>
        <v>0</v>
      </c>
      <c r="FK580" s="39">
        <v>36.045372</v>
      </c>
      <c r="FL580" s="39">
        <v>-96.012032000000005</v>
      </c>
      <c r="FM580" s="39">
        <v>35.683546576177868</v>
      </c>
      <c r="FN580" s="39">
        <v>36.407197423822133</v>
      </c>
      <c r="FO580" s="39">
        <v>-96.459530424904813</v>
      </c>
      <c r="FP580" s="39">
        <v>-95.564533575095197</v>
      </c>
      <c r="FQ580" s="39">
        <v>35.321721152355735</v>
      </c>
      <c r="FR580" s="39">
        <v>36.769022847644266</v>
      </c>
      <c r="FS580" s="39">
        <v>-96.90702884980962</v>
      </c>
      <c r="FT580" s="39">
        <v>-95.117035150190389</v>
      </c>
      <c r="FU580" s="35">
        <v>45908</v>
      </c>
      <c r="FV580" s="20" t="s">
        <v>248</v>
      </c>
      <c r="FW580" s="20" t="s">
        <v>295</v>
      </c>
      <c r="FX580" s="20">
        <v>178</v>
      </c>
      <c r="FY580" s="20">
        <v>1</v>
      </c>
      <c r="FZ580" s="20">
        <v>1</v>
      </c>
      <c r="GA580" s="20">
        <v>13</v>
      </c>
      <c r="GB580" s="20">
        <v>0</v>
      </c>
      <c r="GC580" s="20">
        <v>0</v>
      </c>
      <c r="GD580" s="20">
        <v>0</v>
      </c>
      <c r="GE580" s="20">
        <v>1</v>
      </c>
      <c r="GF580" s="20">
        <v>0</v>
      </c>
      <c r="GG580" s="20">
        <v>0</v>
      </c>
      <c r="GH580" s="20">
        <v>0</v>
      </c>
      <c r="GI580" s="20">
        <v>1</v>
      </c>
      <c r="GJ580" s="20">
        <v>1</v>
      </c>
      <c r="GK580" s="34">
        <f>IF(GA580&lt;&gt;"",((GB580*0.125)+((GC580+GD580+GE580+GF580+GG580)*0.25)+((GH580+GI580+GJ580)*1))/GA580,"")</f>
        <v>0.17307692307692307</v>
      </c>
      <c r="GP580" s="20" t="s">
        <v>232</v>
      </c>
      <c r="GR580" s="35">
        <v>46099</v>
      </c>
      <c r="GS580" s="20" t="s">
        <v>248</v>
      </c>
      <c r="GT580" s="20" t="s">
        <v>247</v>
      </c>
      <c r="GU580" s="20">
        <v>265</v>
      </c>
      <c r="GV580" s="20">
        <v>5</v>
      </c>
      <c r="GW580" s="20">
        <v>4</v>
      </c>
      <c r="GX580" s="20">
        <v>21</v>
      </c>
      <c r="GY580" s="20">
        <v>0</v>
      </c>
      <c r="GZ580" s="20">
        <v>0</v>
      </c>
      <c r="HA580" s="20">
        <v>0</v>
      </c>
      <c r="HB580" s="20">
        <v>1</v>
      </c>
      <c r="HC580" s="20">
        <v>0</v>
      </c>
      <c r="HD580" s="20">
        <v>0</v>
      </c>
      <c r="HE580" s="20">
        <v>1</v>
      </c>
      <c r="HF580" s="20">
        <v>0</v>
      </c>
      <c r="HG580" s="20">
        <v>0</v>
      </c>
      <c r="HH580" s="34">
        <f>IF(GX580&lt;&gt;"",((GY580*0.125)+((GZ580+HA580+HB580+HC580+HD580)*0.25)+((HE580+HF580+HG580)*1))/GX580,"")</f>
        <v>5.9523809523809521E-2</v>
      </c>
    </row>
    <row r="581" spans="1:216" ht="15" customHeight="1" x14ac:dyDescent="0.35">
      <c r="A581" s="14" t="s">
        <v>3743</v>
      </c>
      <c r="B581" s="12" t="s">
        <v>3744</v>
      </c>
      <c r="C581" s="13">
        <v>43009</v>
      </c>
      <c r="D581" s="13">
        <v>45594</v>
      </c>
      <c r="E581" s="14" t="s">
        <v>214</v>
      </c>
      <c r="F581" s="15" t="s">
        <v>3745</v>
      </c>
      <c r="G581" s="15" t="s">
        <v>3746</v>
      </c>
      <c r="H581" s="14" t="s">
        <v>3670</v>
      </c>
      <c r="I581" s="16">
        <v>73521</v>
      </c>
      <c r="J581" s="17">
        <v>20209</v>
      </c>
      <c r="K581" s="18">
        <f ca="1">IF(A581&lt;&gt;"",RANDBETWEEN(1,2000)," ")</f>
        <v>666</v>
      </c>
      <c r="L581" s="17" cm="1">
        <f t="array" ref="L581">IF(A581&lt;&gt;"",SUMPRODUCT(($E$2:$E$1303="Active") * (FK581 &gt;= $FM$2:$FM$1303) * (FK581 &lt;= $FN$2:$FN$1303) * (FL581 &gt;= $FO$2:$FO$1303) * (FL581 &lt;= $FP$2:$FP$1303)),"")</f>
        <v>1</v>
      </c>
      <c r="M581" s="17" cm="1">
        <f t="array" ref="M581">IF(A581&lt;&gt;"",SUMPRODUCT(($E$2:$E$1303="Active") * (FK581 &gt;= $FQ$2:$FQ$1303) * (FK581 &lt;= $FR$2:$FR$1303) * (FL581 &gt;= $FS$2:$FS$1303) * (FL581 &lt;= $FT$2:$FT$1303)),"")</f>
        <v>1</v>
      </c>
      <c r="N581" s="14" t="s">
        <v>218</v>
      </c>
      <c r="O581" s="14" t="s">
        <v>219</v>
      </c>
      <c r="P581" s="15" t="s">
        <v>3747</v>
      </c>
      <c r="Q581" s="14" t="s">
        <v>3748</v>
      </c>
      <c r="R581" s="15" t="s">
        <v>3749</v>
      </c>
      <c r="S581" s="14" t="s">
        <v>223</v>
      </c>
      <c r="T581" s="20" t="s">
        <v>224</v>
      </c>
      <c r="U581" s="21"/>
      <c r="V581" s="22"/>
      <c r="W581" s="22"/>
      <c r="X581" s="22"/>
      <c r="Y581" s="22"/>
      <c r="Z581" s="22"/>
      <c r="AA581" s="22" t="s">
        <v>363</v>
      </c>
      <c r="AB581" s="43">
        <v>45999.416666666664</v>
      </c>
      <c r="AC581" s="63">
        <v>45931</v>
      </c>
      <c r="AD581" s="25">
        <v>103</v>
      </c>
      <c r="AE581" s="25">
        <v>100</v>
      </c>
      <c r="AF581" s="26">
        <v>129</v>
      </c>
      <c r="AG581" s="20">
        <v>107</v>
      </c>
      <c r="AH581" s="22">
        <v>84</v>
      </c>
      <c r="AI581" s="26">
        <v>140</v>
      </c>
      <c r="AN581" s="27">
        <f>IF(COUNT(DV581,ES581,FJ581,GK581,HH581)&gt;0,AVERAGE(DV581,ES581,FJ581,GK581,HH581),"")</f>
        <v>0.23125000000000001</v>
      </c>
      <c r="AO581" s="28">
        <f>IF((E581&lt;&gt;""),COUNTA(AP581:BW581)+COUNTIF(T581,"No"),"")</f>
        <v>0</v>
      </c>
      <c r="AP581" s="29"/>
      <c r="AQ581" s="29"/>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c r="BO581" s="29"/>
      <c r="BP581" s="29"/>
      <c r="BQ581" s="29"/>
      <c r="BR581" s="29"/>
      <c r="BS581" s="29"/>
      <c r="BT581" s="29"/>
      <c r="BU581" s="29"/>
      <c r="BV581" s="29"/>
      <c r="BW581" s="29"/>
      <c r="BX581" s="30"/>
      <c r="BY581" s="30"/>
      <c r="BZ581" s="14"/>
      <c r="CA581" s="30"/>
      <c r="CB581" s="14" t="s">
        <v>232</v>
      </c>
      <c r="CC581" s="31">
        <v>44053</v>
      </c>
      <c r="CD581" s="32" t="s">
        <v>228</v>
      </c>
      <c r="CE581" s="33" t="s">
        <v>256</v>
      </c>
      <c r="CF581" s="33" t="s">
        <v>257</v>
      </c>
      <c r="CG581" s="29">
        <v>20</v>
      </c>
      <c r="CH581" s="29">
        <v>1</v>
      </c>
      <c r="CI581" s="29">
        <v>1</v>
      </c>
      <c r="CJ581" s="29">
        <v>5</v>
      </c>
      <c r="CK581" s="29">
        <v>0</v>
      </c>
      <c r="CL581" s="29">
        <v>1</v>
      </c>
      <c r="CM581" s="29">
        <v>0</v>
      </c>
      <c r="CN581" s="34">
        <f>IF(CJ581&gt;0,((CK581*0.125)+(CL581*0.25)+(CM581*1))/CJ581,"")</f>
        <v>0.05</v>
      </c>
      <c r="CO581" s="35">
        <v>44363</v>
      </c>
      <c r="CP581" s="35">
        <v>44368</v>
      </c>
      <c r="CQ581" s="20" t="s">
        <v>507</v>
      </c>
      <c r="CR581" s="35">
        <v>44372</v>
      </c>
      <c r="CS581" s="20" t="s">
        <v>232</v>
      </c>
      <c r="CT581" s="35">
        <v>44370</v>
      </c>
      <c r="CU581" s="35">
        <v>44473</v>
      </c>
      <c r="CV581" s="11" t="s">
        <v>228</v>
      </c>
      <c r="CW581" s="20" t="s">
        <v>233</v>
      </c>
      <c r="CX581" s="11" t="s">
        <v>234</v>
      </c>
      <c r="CY581" s="20">
        <v>61</v>
      </c>
      <c r="CZ581" s="36">
        <v>3</v>
      </c>
      <c r="DA581" s="36">
        <v>3</v>
      </c>
      <c r="DB581" s="36">
        <v>12</v>
      </c>
      <c r="DC581" s="36">
        <v>0</v>
      </c>
      <c r="DD581" s="36">
        <v>0</v>
      </c>
      <c r="DE581" s="36">
        <v>0</v>
      </c>
      <c r="DF581" s="36">
        <v>1</v>
      </c>
      <c r="DG581" s="36">
        <v>0</v>
      </c>
      <c r="DH581" s="37">
        <f>IF(DB581&gt;0,((DC581*0.125)+(DD581*0.25)+(DE581*0.25)+(DF581*1)+(DG581*1))/DB581,"")</f>
        <v>8.3333333333333329E-2</v>
      </c>
      <c r="DI581" s="35">
        <v>44896</v>
      </c>
      <c r="DJ581" s="20" t="s">
        <v>228</v>
      </c>
      <c r="DK581" s="20" t="s">
        <v>235</v>
      </c>
      <c r="DL581" s="20" t="s">
        <v>234</v>
      </c>
      <c r="DM581" s="20">
        <v>64</v>
      </c>
      <c r="DN581" s="20">
        <v>1</v>
      </c>
      <c r="DO581" s="20">
        <v>1</v>
      </c>
      <c r="DP581" s="20">
        <v>10</v>
      </c>
      <c r="DQ581" s="20">
        <v>0</v>
      </c>
      <c r="DR581" s="20">
        <v>0</v>
      </c>
      <c r="DS581" s="20">
        <v>1</v>
      </c>
      <c r="DT581" s="20">
        <v>0</v>
      </c>
      <c r="DU581" s="20">
        <v>3</v>
      </c>
      <c r="DV581" s="49" cm="1">
        <f t="array" ref="DV581">IF(AND(DI581:DP581&lt;&gt;""),((DQ581*0.125)+(DR581*0.25)+(DS581*0.25)+(DT581*1)+(DU581*1))/DP581,"")</f>
        <v>0.32500000000000001</v>
      </c>
      <c r="DW581" s="35">
        <v>44979</v>
      </c>
      <c r="DX581" s="35">
        <v>44980</v>
      </c>
      <c r="DY581" s="20" t="s">
        <v>237</v>
      </c>
      <c r="DZ581" s="35">
        <v>44986</v>
      </c>
      <c r="EA581" s="35" t="s">
        <v>232</v>
      </c>
      <c r="EB581" s="38">
        <v>44994</v>
      </c>
      <c r="EC581" s="35">
        <v>45212</v>
      </c>
      <c r="ED581" s="20" t="s">
        <v>248</v>
      </c>
      <c r="EE581" s="20" t="s">
        <v>247</v>
      </c>
      <c r="EF581" s="20">
        <v>65</v>
      </c>
      <c r="EG581" s="20">
        <v>1</v>
      </c>
      <c r="EH581" s="20">
        <v>1</v>
      </c>
      <c r="EI581" s="20">
        <v>5</v>
      </c>
      <c r="EJ581" s="20">
        <v>0</v>
      </c>
      <c r="EK581" s="20">
        <v>0</v>
      </c>
      <c r="EL581" s="20">
        <v>0</v>
      </c>
      <c r="EM581" s="20">
        <v>0</v>
      </c>
      <c r="EN581" s="20">
        <v>0</v>
      </c>
      <c r="EO581" s="20">
        <v>0</v>
      </c>
      <c r="EP581" s="20">
        <v>0</v>
      </c>
      <c r="EQ581" s="20">
        <v>0</v>
      </c>
      <c r="ER581" s="20">
        <v>0</v>
      </c>
      <c r="ES581" s="34">
        <f>IF(EI581&lt;&gt;"",((EJ581*0.125)+((EK581+EL581+EM581+EN581+EO581)*0.25)+((EP581+EQ581+ER581)*1))/EI581,"")</f>
        <v>0</v>
      </c>
      <c r="ET581" s="35">
        <v>45586</v>
      </c>
      <c r="EU581" s="20" t="s">
        <v>248</v>
      </c>
      <c r="EV581" s="20" t="s">
        <v>234</v>
      </c>
      <c r="EW581" s="20">
        <v>45</v>
      </c>
      <c r="EX581" s="20">
        <v>4</v>
      </c>
      <c r="EY581" s="20">
        <v>4</v>
      </c>
      <c r="EZ581" s="20">
        <v>5</v>
      </c>
      <c r="FA581" s="20">
        <v>0</v>
      </c>
      <c r="FB581" s="20">
        <v>0</v>
      </c>
      <c r="FC581" s="20">
        <v>0</v>
      </c>
      <c r="FD581" s="20">
        <v>0</v>
      </c>
      <c r="FE581" s="20">
        <v>0</v>
      </c>
      <c r="FF581" s="20">
        <v>0</v>
      </c>
      <c r="FG581" s="20">
        <v>0</v>
      </c>
      <c r="FH581" s="20">
        <v>1</v>
      </c>
      <c r="FI581" s="20">
        <v>2</v>
      </c>
      <c r="FJ581" s="46">
        <f>IF(EZ581&lt;&gt;"",((FA581*0.125)+((FB581+FC581+FD581+FE581+FF581)*0.25)+((FG581+FH581+FI581)*1))/EZ581,"")</f>
        <v>0.6</v>
      </c>
      <c r="FK581" s="39">
        <v>34.688823999999997</v>
      </c>
      <c r="FL581" s="39">
        <v>-99.344442999999998</v>
      </c>
      <c r="FM581" s="39">
        <v>34.326998576177864</v>
      </c>
      <c r="FN581" s="39">
        <v>35.050649423822129</v>
      </c>
      <c r="FO581" s="39">
        <v>-99.78448336939573</v>
      </c>
      <c r="FP581" s="39">
        <v>-98.904402630604267</v>
      </c>
      <c r="FQ581" s="39">
        <v>33.965173152355732</v>
      </c>
      <c r="FR581" s="39">
        <v>35.412474847644262</v>
      </c>
      <c r="FS581" s="39">
        <v>-100.22452373879148</v>
      </c>
      <c r="FT581" s="39">
        <v>-98.464362261208521</v>
      </c>
      <c r="FU581" s="35">
        <v>45754</v>
      </c>
      <c r="FV581" s="20" t="s">
        <v>248</v>
      </c>
      <c r="FW581" s="20" t="s">
        <v>258</v>
      </c>
      <c r="FX581" s="20">
        <v>39</v>
      </c>
      <c r="FY581" s="20">
        <v>2</v>
      </c>
      <c r="FZ581" s="20">
        <v>2</v>
      </c>
      <c r="GA581" s="20">
        <v>5</v>
      </c>
      <c r="GB581" s="20">
        <v>0</v>
      </c>
      <c r="GC581" s="20">
        <v>0</v>
      </c>
      <c r="GD581" s="20">
        <v>0</v>
      </c>
      <c r="GE581" s="20">
        <v>0</v>
      </c>
      <c r="GF581" s="20">
        <v>0</v>
      </c>
      <c r="GG581" s="20">
        <v>0</v>
      </c>
      <c r="GH581" s="20">
        <v>0</v>
      </c>
      <c r="GI581" s="20">
        <v>0</v>
      </c>
      <c r="GJ581" s="20">
        <v>0</v>
      </c>
      <c r="GK581" s="34">
        <f>IF(GA581&lt;&gt;"",((GB581*0.125)+((GC581+GD581+GE581+GF581+GG581)*0.25)+((GH581+GI581+GJ581)*1))/GA581,"")</f>
        <v>0</v>
      </c>
      <c r="GP581" s="20" t="s">
        <v>232</v>
      </c>
      <c r="HH581" s="34" t="str">
        <f>IF(GX581&lt;&gt;"",((GY581*0.125)+((GZ581+HA581+HB581+HC581+HD581)*0.25)+((HE581+HF581+HG581)*1))/GX581,"")</f>
        <v/>
      </c>
    </row>
    <row r="582" spans="1:216" ht="15" customHeight="1" x14ac:dyDescent="0.35">
      <c r="A582" s="11" t="s">
        <v>3750</v>
      </c>
      <c r="B582" s="12" t="s">
        <v>3751</v>
      </c>
      <c r="C582" s="43">
        <v>44623</v>
      </c>
      <c r="D582" s="13">
        <v>44936</v>
      </c>
      <c r="E582" s="11" t="s">
        <v>214</v>
      </c>
      <c r="F582" s="19" t="s">
        <v>3752</v>
      </c>
      <c r="G582" s="19" t="s">
        <v>3753</v>
      </c>
      <c r="H582" s="11" t="s">
        <v>1705</v>
      </c>
      <c r="I582" s="42">
        <v>97603</v>
      </c>
      <c r="J582" s="17">
        <v>31302</v>
      </c>
      <c r="K582" s="18">
        <f ca="1">IF(A582&lt;&gt;"",RANDBETWEEN(1,2000)," ")</f>
        <v>1863</v>
      </c>
      <c r="L582" s="17" cm="1">
        <f t="array" ref="L582">IF(A582&lt;&gt;"",SUMPRODUCT(($E$2:$E$1303="Active") * (FK582 &gt;= $FM$2:$FM$1303) * (FK582 &lt;= $FN$2:$FN$1303) * (FL582 &gt;= $FO$2:$FO$1303) * (FL582 &lt;= $FP$2:$FP$1303)),"")</f>
        <v>1</v>
      </c>
      <c r="M582" s="17" cm="1">
        <f t="array" ref="M582">IF(A582&lt;&gt;"",SUMPRODUCT(($E$2:$E$1303="Active") * (FK582 &gt;= $FQ$2:$FQ$1303) * (FK582 &lt;= $FR$2:$FR$1303) * (FL582 &gt;= $FS$2:$FS$1303) * (FL582 &lt;= $FT$2:$FT$1303)),"")</f>
        <v>1</v>
      </c>
      <c r="N582" s="11" t="s">
        <v>218</v>
      </c>
      <c r="O582" s="11" t="s">
        <v>242</v>
      </c>
      <c r="P582" s="19" t="s">
        <v>3754</v>
      </c>
      <c r="Q582" s="11" t="s">
        <v>3755</v>
      </c>
      <c r="R582" s="19" t="s">
        <v>3756</v>
      </c>
      <c r="S582" s="11" t="s">
        <v>224</v>
      </c>
      <c r="T582" s="20" t="s">
        <v>224</v>
      </c>
      <c r="U582" s="21"/>
      <c r="V582" s="22"/>
      <c r="W582" s="22"/>
      <c r="X582" s="22"/>
      <c r="Y582" s="22"/>
      <c r="Z582" s="22"/>
      <c r="AB582" s="43">
        <v>46014.375</v>
      </c>
      <c r="AC582" s="63">
        <v>45931</v>
      </c>
      <c r="AF582" s="26">
        <v>19</v>
      </c>
      <c r="AG582" s="20">
        <v>0</v>
      </c>
      <c r="AH582" s="22">
        <v>46</v>
      </c>
      <c r="AI582" s="26">
        <v>79</v>
      </c>
      <c r="AN582" s="27">
        <f>IF(COUNT(DV582,ES582,FJ582,GK582,HH582)&gt;0,AVERAGE(DV582,ES582,FJ582,GK582,HH582),"")</f>
        <v>0</v>
      </c>
      <c r="AO582" s="28">
        <f>IF((E582&lt;&gt;""),COUNTA(AP582:BW582)+COUNTIF(T582,"No"),"")</f>
        <v>0</v>
      </c>
      <c r="CN582" s="34" t="str">
        <f>IF(CJ582&gt;0,((CK582*0.125)+(CL582*0.25)+(CM582*1))/CJ582,"")</f>
        <v/>
      </c>
      <c r="CS582" s="20" t="s">
        <v>323</v>
      </c>
      <c r="CT582" s="35" t="s">
        <v>323</v>
      </c>
      <c r="DH582" s="37" t="str">
        <f>IF(DB582&gt;0,((DC582*0.125)+(DD582*0.25)+(DE582*0.25)+(DF582*1)+(DG582*1))/DB582,"")</f>
        <v/>
      </c>
      <c r="DJ582" s="20" t="s">
        <v>248</v>
      </c>
      <c r="DK582" s="20" t="s">
        <v>235</v>
      </c>
      <c r="DL582" s="20" t="s">
        <v>234</v>
      </c>
      <c r="DM582" s="20">
        <v>0</v>
      </c>
      <c r="DN582" s="20">
        <v>0</v>
      </c>
      <c r="DO582" s="20">
        <v>0</v>
      </c>
      <c r="DP582" s="20">
        <v>0</v>
      </c>
      <c r="DQ582" s="20">
        <v>0</v>
      </c>
      <c r="DR582" s="20">
        <v>0</v>
      </c>
      <c r="DS582" s="20">
        <v>0</v>
      </c>
      <c r="DT582" s="20">
        <v>0</v>
      </c>
      <c r="DU582" s="20">
        <v>0</v>
      </c>
      <c r="DW582" s="35">
        <v>45531</v>
      </c>
      <c r="DX582" s="35">
        <v>45553</v>
      </c>
      <c r="DY582" s="20" t="s">
        <v>237</v>
      </c>
      <c r="DZ582" s="35">
        <v>45553</v>
      </c>
      <c r="EA582" s="35" t="s">
        <v>232</v>
      </c>
      <c r="EB582" s="38">
        <v>45555</v>
      </c>
      <c r="EJ582" s="20"/>
      <c r="EK582" s="20"/>
      <c r="EL582" s="20"/>
      <c r="EM582" s="20"/>
      <c r="EN582" s="20"/>
      <c r="EO582" s="20"/>
      <c r="EP582" s="20"/>
      <c r="EQ582" s="20"/>
      <c r="ER582" s="20"/>
      <c r="ES582" s="34" t="str">
        <f>IF(EI582&lt;&gt;"",((EJ582*0.125)+((EK582+EL582+EM582+EN582+EO582)*0.25)+((EP582+EQ582+ER582)*1))/EI582,"")</f>
        <v/>
      </c>
      <c r="FG582" s="20"/>
      <c r="FJ582" s="34" t="str">
        <f>IF(EZ582&lt;&gt;"",((FA582*0.125)+((FB582+FC582+FD582+FE582+FF582)*0.25)+((FG582+FH582+FI582)*1))/EZ582,"")</f>
        <v/>
      </c>
      <c r="FK582" s="39">
        <v>42.129491999999999</v>
      </c>
      <c r="FL582" s="39">
        <v>-121.69859599999999</v>
      </c>
      <c r="FM582" s="39">
        <v>41.767666576177866</v>
      </c>
      <c r="FN582" s="39">
        <v>42.491317423822132</v>
      </c>
      <c r="FO582" s="39">
        <v>-122.1864741947419</v>
      </c>
      <c r="FP582" s="39">
        <v>-121.21071780525808</v>
      </c>
      <c r="FQ582" s="39">
        <v>41.405841152355734</v>
      </c>
      <c r="FR582" s="39">
        <v>42.853142847644264</v>
      </c>
      <c r="FS582" s="39">
        <v>-122.67435238948381</v>
      </c>
      <c r="FT582" s="39">
        <v>-120.72283961051617</v>
      </c>
      <c r="FU582" s="35">
        <v>45673</v>
      </c>
      <c r="FV582" s="20" t="s">
        <v>248</v>
      </c>
      <c r="FW582" s="20" t="s">
        <v>247</v>
      </c>
      <c r="FX582" s="20">
        <v>46</v>
      </c>
      <c r="FY582" s="20">
        <v>2</v>
      </c>
      <c r="FZ582" s="20">
        <v>2</v>
      </c>
      <c r="GA582" s="20">
        <v>5</v>
      </c>
      <c r="GB582" s="20">
        <v>0</v>
      </c>
      <c r="GC582" s="20">
        <v>0</v>
      </c>
      <c r="GD582" s="20">
        <v>0</v>
      </c>
      <c r="GE582" s="20">
        <v>0</v>
      </c>
      <c r="GF582" s="20">
        <v>0</v>
      </c>
      <c r="GG582" s="20">
        <v>0</v>
      </c>
      <c r="GH582" s="20">
        <v>0</v>
      </c>
      <c r="GI582" s="20">
        <v>0</v>
      </c>
      <c r="GJ582" s="20">
        <v>0</v>
      </c>
      <c r="GK582" s="34">
        <v>0</v>
      </c>
      <c r="GP582" s="20" t="s">
        <v>232</v>
      </c>
      <c r="HH582" s="34" t="str">
        <f>IF(GX582&lt;&gt;"",((GY582*0.125)+((GZ582+HA582+HB582+HC582+HD582)*0.25)+((HE582+HF582+HG582)*1))/GX582,"")</f>
        <v/>
      </c>
    </row>
    <row r="583" spans="1:216" ht="15" customHeight="1" x14ac:dyDescent="0.35">
      <c r="A583" s="11" t="s">
        <v>3757</v>
      </c>
      <c r="B583" s="12" t="s">
        <v>3758</v>
      </c>
      <c r="C583" s="13">
        <v>43009</v>
      </c>
      <c r="D583" s="13">
        <v>45966</v>
      </c>
      <c r="E583" s="14" t="s">
        <v>214</v>
      </c>
      <c r="F583" s="15" t="s">
        <v>3759</v>
      </c>
      <c r="G583" s="15" t="s">
        <v>3760</v>
      </c>
      <c r="H583" s="14" t="s">
        <v>1705</v>
      </c>
      <c r="I583" s="16">
        <v>97132</v>
      </c>
      <c r="J583" s="17">
        <v>32028</v>
      </c>
      <c r="K583" s="18">
        <f ca="1">IF(A583&lt;&gt;"",RANDBETWEEN(1,2000)," ")</f>
        <v>752</v>
      </c>
      <c r="L583" s="17" cm="1">
        <f t="array" ref="L583">IF(A583&lt;&gt;"",SUMPRODUCT(($E$2:$E$1303="Active") * (FK583 &gt;= $FM$2:$FM$1303) * (FK583 &lt;= $FN$2:$FN$1303) * (FL583 &gt;= $FO$2:$FO$1303) * (FL583 &lt;= $FP$2:$FP$1303)),"")</f>
        <v>7</v>
      </c>
      <c r="M583" s="17" cm="1">
        <f t="array" ref="M583">IF(A583&lt;&gt;"",SUMPRODUCT(($E$2:$E$1303="Active") * (FK583 &gt;= $FQ$2:$FQ$1303) * (FK583 &lt;= $FR$2:$FR$1303) * (FL583 &gt;= $FS$2:$FS$1303) * (FL583 &lt;= $FT$2:$FT$1303)),"")</f>
        <v>9</v>
      </c>
      <c r="N583" s="14" t="s">
        <v>287</v>
      </c>
      <c r="O583" s="14" t="s">
        <v>219</v>
      </c>
      <c r="P583" s="15" t="s">
        <v>3761</v>
      </c>
      <c r="Q583" s="14" t="s">
        <v>3762</v>
      </c>
      <c r="R583" s="15" t="s">
        <v>3763</v>
      </c>
      <c r="S583" s="14" t="s">
        <v>224</v>
      </c>
      <c r="T583" s="20" t="s">
        <v>224</v>
      </c>
      <c r="U583" s="21"/>
      <c r="V583" s="22"/>
      <c r="W583" s="22"/>
      <c r="X583" s="22"/>
      <c r="Y583" s="22"/>
      <c r="Z583" s="22"/>
      <c r="AB583" s="43">
        <v>45966.395833333336</v>
      </c>
      <c r="AC583" s="63">
        <v>45931</v>
      </c>
      <c r="AD583" s="25">
        <v>63</v>
      </c>
      <c r="AE583" s="25">
        <v>77</v>
      </c>
      <c r="AF583" s="26">
        <v>61</v>
      </c>
      <c r="AG583" s="20">
        <v>69</v>
      </c>
      <c r="AH583" s="22">
        <v>64</v>
      </c>
      <c r="AI583" s="26">
        <v>97</v>
      </c>
      <c r="AN583" s="27">
        <f>IF(COUNT(DV583,ES583,FJ583,GK583,HH583)&gt;0,AVERAGE(DV583,ES583,FJ583,GK583,HH583),"")</f>
        <v>0.51363636363636367</v>
      </c>
      <c r="AO583" s="28">
        <f>IF((E583&lt;&gt;""),COUNTA(AP583:BW583)+COUNTIF(T583,"No"),"")</f>
        <v>0</v>
      </c>
      <c r="AP583" s="29"/>
      <c r="AQ583" s="29"/>
      <c r="AR583" s="29"/>
      <c r="AS583" s="29"/>
      <c r="AT583" s="29"/>
      <c r="AU583" s="29"/>
      <c r="AV583" s="29"/>
      <c r="AW583" s="29"/>
      <c r="AX583" s="29"/>
      <c r="AY583" s="29"/>
      <c r="AZ583" s="29"/>
      <c r="BA583" s="29"/>
      <c r="BB583" s="29"/>
      <c r="BC583" s="29"/>
      <c r="BD583" s="29"/>
      <c r="BE583" s="29"/>
      <c r="BF583" s="29"/>
      <c r="BG583" s="29"/>
      <c r="BH583" s="29"/>
      <c r="BI583" s="29"/>
      <c r="BJ583" s="29"/>
      <c r="BK583" s="29"/>
      <c r="BL583" s="29"/>
      <c r="BM583" s="29"/>
      <c r="BN583" s="29"/>
      <c r="BO583" s="29"/>
      <c r="BP583" s="29"/>
      <c r="BQ583" s="29"/>
      <c r="BR583" s="29"/>
      <c r="BS583" s="29"/>
      <c r="BT583" s="29"/>
      <c r="BU583" s="29"/>
      <c r="BV583" s="29"/>
      <c r="BW583" s="29"/>
      <c r="BX583" s="30">
        <v>43984</v>
      </c>
      <c r="BY583" s="30">
        <v>43993</v>
      </c>
      <c r="BZ583" s="14" t="s">
        <v>226</v>
      </c>
      <c r="CA583" s="30">
        <v>43997</v>
      </c>
      <c r="CB583" s="14" t="s">
        <v>227</v>
      </c>
      <c r="CC583" s="31">
        <v>44053</v>
      </c>
      <c r="CD583" s="32" t="s">
        <v>228</v>
      </c>
      <c r="CE583" s="33" t="s">
        <v>256</v>
      </c>
      <c r="CF583" s="33" t="s">
        <v>257</v>
      </c>
      <c r="CG583" s="29">
        <v>44</v>
      </c>
      <c r="CH583" s="29">
        <v>2</v>
      </c>
      <c r="CI583" s="29">
        <v>2</v>
      </c>
      <c r="CJ583" s="29">
        <v>10</v>
      </c>
      <c r="CK583" s="29">
        <v>0</v>
      </c>
      <c r="CL583" s="29">
        <v>0</v>
      </c>
      <c r="CM583" s="29">
        <v>0</v>
      </c>
      <c r="CN583" s="34">
        <f>IF(CJ583&gt;0,((CK583*0.125)+(CL583*0.25)+(CM583*1))/CJ583,"")</f>
        <v>0</v>
      </c>
      <c r="CO583" s="35">
        <v>44664</v>
      </c>
      <c r="CP583" s="35">
        <v>44679</v>
      </c>
      <c r="CQ583" s="20" t="s">
        <v>237</v>
      </c>
      <c r="CR583" s="35">
        <v>44679</v>
      </c>
      <c r="CS583" s="20" t="s">
        <v>232</v>
      </c>
      <c r="CT583" s="35">
        <v>44694</v>
      </c>
      <c r="CU583" s="35">
        <v>44474</v>
      </c>
      <c r="CV583" s="11" t="s">
        <v>228</v>
      </c>
      <c r="CW583" s="20" t="s">
        <v>233</v>
      </c>
      <c r="CX583" s="11" t="s">
        <v>234</v>
      </c>
      <c r="CY583" s="20">
        <v>45</v>
      </c>
      <c r="CZ583" s="36">
        <v>1</v>
      </c>
      <c r="DA583" s="36">
        <v>1</v>
      </c>
      <c r="DB583" s="36">
        <v>5</v>
      </c>
      <c r="DC583" s="36">
        <v>0</v>
      </c>
      <c r="DD583" s="36">
        <v>0</v>
      </c>
      <c r="DE583" s="36">
        <v>0</v>
      </c>
      <c r="DF583" s="36">
        <v>0</v>
      </c>
      <c r="DG583" s="36">
        <v>0</v>
      </c>
      <c r="DH583" s="37">
        <f>IF(DB583&gt;0,((DC583*0.125)+(DD583*0.25)+(DE583*0.25)+(DF583*1)+(DG583*1))/DB583,"")</f>
        <v>0</v>
      </c>
      <c r="DI583" s="35">
        <v>44896</v>
      </c>
      <c r="DJ583" s="20" t="s">
        <v>228</v>
      </c>
      <c r="DK583" s="20" t="s">
        <v>235</v>
      </c>
      <c r="DL583" s="20" t="s">
        <v>234</v>
      </c>
      <c r="DM583" s="20">
        <v>33</v>
      </c>
      <c r="DN583" s="20">
        <v>3</v>
      </c>
      <c r="DO583" s="20">
        <v>3</v>
      </c>
      <c r="DP583" s="20">
        <v>12</v>
      </c>
      <c r="DQ583" s="20">
        <v>0</v>
      </c>
      <c r="DR583" s="20">
        <v>0</v>
      </c>
      <c r="DS583" s="20">
        <v>0</v>
      </c>
      <c r="DT583" s="20">
        <v>0</v>
      </c>
      <c r="DU583" s="20">
        <v>0</v>
      </c>
      <c r="DV583" s="37" cm="1">
        <f t="array" ref="DV583">IF(AND(DI583:DP583&lt;&gt;""),((DQ583*0.125)+(DR583*0.25)+(DS583*0.25)+(DT583*1)+(DU583*1))/DP583,"")</f>
        <v>0</v>
      </c>
      <c r="DW583" s="35" t="s">
        <v>3764</v>
      </c>
      <c r="DX583" s="35">
        <v>45551</v>
      </c>
      <c r="DY583" s="20" t="s">
        <v>237</v>
      </c>
      <c r="DZ583" s="35">
        <v>45551</v>
      </c>
      <c r="EA583" s="35" t="s">
        <v>232</v>
      </c>
      <c r="EB583" s="38">
        <v>45562</v>
      </c>
      <c r="EC583" s="35">
        <v>45290</v>
      </c>
      <c r="ED583" s="20" t="s">
        <v>228</v>
      </c>
      <c r="EE583" s="20" t="s">
        <v>247</v>
      </c>
      <c r="EF583" s="20">
        <v>28</v>
      </c>
      <c r="EG583" s="20">
        <v>1</v>
      </c>
      <c r="EH583" s="20">
        <v>1</v>
      </c>
      <c r="EI583" s="20">
        <v>5</v>
      </c>
      <c r="EJ583" s="20">
        <v>0</v>
      </c>
      <c r="EK583" s="20">
        <v>0</v>
      </c>
      <c r="EL583" s="20">
        <v>1</v>
      </c>
      <c r="EM583" s="20">
        <v>0</v>
      </c>
      <c r="EN583" s="20">
        <v>0</v>
      </c>
      <c r="EO583" s="20">
        <v>0</v>
      </c>
      <c r="EP583" s="20">
        <v>0</v>
      </c>
      <c r="EQ583" s="20">
        <v>0</v>
      </c>
      <c r="ER583" s="20">
        <v>1</v>
      </c>
      <c r="ES583" s="46">
        <f>IF(EI583&lt;&gt;"",((EJ583*0.125)+((EK583+EL583+EM583+EN583+EO583)*0.25)+((EP583+EQ583+ER583)*1))/EI583,"")</f>
        <v>0.25</v>
      </c>
      <c r="ET583" s="35">
        <v>45349</v>
      </c>
      <c r="EU583" s="20" t="s">
        <v>248</v>
      </c>
      <c r="EV583" s="20" t="s">
        <v>247</v>
      </c>
      <c r="EW583" s="20">
        <v>33</v>
      </c>
      <c r="EX583" s="20">
        <v>1</v>
      </c>
      <c r="EY583" s="20">
        <v>1</v>
      </c>
      <c r="EZ583" s="28">
        <v>5</v>
      </c>
      <c r="FA583" s="20">
        <v>0</v>
      </c>
      <c r="FB583" s="20">
        <v>0</v>
      </c>
      <c r="FC583" s="20">
        <v>0</v>
      </c>
      <c r="FD583" s="20">
        <v>0</v>
      </c>
      <c r="FE583" s="20">
        <v>1</v>
      </c>
      <c r="FF583" s="20">
        <v>0</v>
      </c>
      <c r="FG583" s="20">
        <v>0</v>
      </c>
      <c r="FH583" s="20">
        <v>0</v>
      </c>
      <c r="FI583" s="20">
        <v>1</v>
      </c>
      <c r="FJ583" s="46">
        <f>IF(EZ583&lt;&gt;"",((FA583*0.125)+((FB583+FC583+FD583+FE583+FF583)*0.25)+((FG583+FH583+FI583)*1))/EZ583,"")</f>
        <v>0.25</v>
      </c>
      <c r="FK583" s="39">
        <v>45.322412999999997</v>
      </c>
      <c r="FL583" s="39">
        <v>-122.982907</v>
      </c>
      <c r="FM583" s="39">
        <v>44.960587576177865</v>
      </c>
      <c r="FN583" s="39">
        <v>45.68423842382213</v>
      </c>
      <c r="FO583" s="39">
        <v>-123.49750930756844</v>
      </c>
      <c r="FP583" s="39">
        <v>-122.46830469243156</v>
      </c>
      <c r="FQ583" s="39">
        <v>44.598762152355732</v>
      </c>
      <c r="FR583" s="39">
        <v>46.046063847644263</v>
      </c>
      <c r="FS583" s="39">
        <v>-124.01211161513687</v>
      </c>
      <c r="FT583" s="39">
        <v>-121.95370238486312</v>
      </c>
      <c r="FU583" s="35">
        <v>45959</v>
      </c>
      <c r="FV583" s="20" t="s">
        <v>248</v>
      </c>
      <c r="FW583" s="20" t="s">
        <v>295</v>
      </c>
      <c r="FX583" s="20">
        <v>55</v>
      </c>
      <c r="FY583" s="20">
        <v>1</v>
      </c>
      <c r="FZ583" s="20">
        <v>1</v>
      </c>
      <c r="GA583" s="20">
        <v>5</v>
      </c>
      <c r="GB583" s="20">
        <v>0</v>
      </c>
      <c r="GC583" s="20">
        <v>0</v>
      </c>
      <c r="GD583" s="20">
        <v>0</v>
      </c>
      <c r="GE583" s="20">
        <v>0</v>
      </c>
      <c r="GF583" s="20">
        <v>0</v>
      </c>
      <c r="GG583" s="20">
        <v>0</v>
      </c>
      <c r="GH583" s="20">
        <v>0</v>
      </c>
      <c r="GI583" s="20">
        <v>5</v>
      </c>
      <c r="GJ583" s="20">
        <v>5</v>
      </c>
      <c r="GK583" s="46">
        <f>IF(GA583&lt;&gt;"",((GB583*0.125)+((GC583+GD583+GE583+GF583+GG583)*0.25)+((GH583+GI583+GJ583)*1))/GA583,"")</f>
        <v>2</v>
      </c>
      <c r="GP583" s="20" t="s">
        <v>232</v>
      </c>
      <c r="GR583" s="35">
        <v>46122</v>
      </c>
      <c r="GS583" s="20" t="s">
        <v>248</v>
      </c>
      <c r="GT583" s="20" t="s">
        <v>331</v>
      </c>
      <c r="GU583" s="20">
        <v>134</v>
      </c>
      <c r="GV583" s="20">
        <v>1</v>
      </c>
      <c r="GW583" s="20">
        <v>1</v>
      </c>
      <c r="GX583" s="20">
        <v>11</v>
      </c>
      <c r="GY583" s="20">
        <v>0</v>
      </c>
      <c r="GZ583" s="20">
        <v>0</v>
      </c>
      <c r="HA583" s="20">
        <v>3</v>
      </c>
      <c r="HB583" s="20">
        <v>0</v>
      </c>
      <c r="HC583" s="20">
        <v>0</v>
      </c>
      <c r="HD583" s="20">
        <v>0</v>
      </c>
      <c r="HE583" s="20">
        <v>0</v>
      </c>
      <c r="HF583" s="20">
        <v>0</v>
      </c>
      <c r="HG583" s="20">
        <v>0</v>
      </c>
      <c r="HH583" s="34">
        <f>IF(GX583&lt;&gt;"",((GY583*0.125)+((GZ583+HA583+HB583+HC583+HD583)*0.25)+((HE583+HF583+HG583)*1))/GX583,"")</f>
        <v>6.8181818181818177E-2</v>
      </c>
    </row>
    <row r="584" spans="1:216" ht="15" customHeight="1" x14ac:dyDescent="0.35">
      <c r="A584" s="11" t="s">
        <v>3765</v>
      </c>
      <c r="B584" s="12" t="s">
        <v>3766</v>
      </c>
      <c r="C584" s="13">
        <v>43009</v>
      </c>
      <c r="D584" s="13">
        <v>46080</v>
      </c>
      <c r="E584" s="14" t="s">
        <v>214</v>
      </c>
      <c r="F584" s="15" t="s">
        <v>3767</v>
      </c>
      <c r="G584" s="15" t="s">
        <v>3768</v>
      </c>
      <c r="H584" s="14" t="s">
        <v>1705</v>
      </c>
      <c r="I584" s="16">
        <v>97060</v>
      </c>
      <c r="J584" s="17">
        <v>21792</v>
      </c>
      <c r="K584" s="18">
        <f ca="1">IF(A584&lt;&gt;"",RANDBETWEEN(1,2000)," ")</f>
        <v>131</v>
      </c>
      <c r="L584" s="17" cm="1">
        <f t="array" ref="L584">IF(A584&lt;&gt;"",SUMPRODUCT(($E$2:$E$1303="Active") * (FK584 &gt;= $FM$2:$FM$1303) * (FK584 &lt;= $FN$2:$FN$1303) * (FL584 &gt;= $FO$2:$FO$1303) * (FL584 &lt;= $FP$2:$FP$1303)),"")</f>
        <v>4</v>
      </c>
      <c r="M584" s="17" cm="1">
        <f t="array" ref="M584">IF(A584&lt;&gt;"",SUMPRODUCT(($E$2:$E$1303="Active") * (FK584 &gt;= $FQ$2:$FQ$1303) * (FK584 &lt;= $FR$2:$FR$1303) * (FL584 &gt;= $FS$2:$FS$1303) * (FL584 &lt;= $FT$2:$FT$1303)),"")</f>
        <v>9</v>
      </c>
      <c r="N584" s="14" t="s">
        <v>287</v>
      </c>
      <c r="O584" s="14" t="s">
        <v>219</v>
      </c>
      <c r="P584" s="15" t="s">
        <v>3769</v>
      </c>
      <c r="Q584" s="14" t="s">
        <v>3770</v>
      </c>
      <c r="R584" s="15" t="s">
        <v>3771</v>
      </c>
      <c r="S584" s="14" t="s">
        <v>223</v>
      </c>
      <c r="T584" s="20" t="s">
        <v>224</v>
      </c>
      <c r="U584" s="21"/>
      <c r="V584" s="22" t="s">
        <v>224</v>
      </c>
      <c r="W584" s="22"/>
      <c r="X584" s="22"/>
      <c r="Y584" s="22" t="s">
        <v>224</v>
      </c>
      <c r="Z584" s="22"/>
      <c r="AA584" s="22" t="s">
        <v>542</v>
      </c>
      <c r="AB584" s="43">
        <v>46009.458333333336</v>
      </c>
      <c r="AC584" s="63">
        <v>45931</v>
      </c>
      <c r="AD584" s="25">
        <v>117</v>
      </c>
      <c r="AE584" s="25">
        <v>255</v>
      </c>
      <c r="AF584" s="26">
        <v>253</v>
      </c>
      <c r="AG584" s="20">
        <v>304</v>
      </c>
      <c r="AH584" s="22">
        <v>147</v>
      </c>
      <c r="AI584" s="26">
        <v>304</v>
      </c>
      <c r="AN584" s="27">
        <f>IF(COUNT(DV584,ES584,FJ584,GK584,HH584)&gt;0,AVERAGE(DV584,ES584,FJ584,GK584,HH584),"")</f>
        <v>6.2559523809523815E-2</v>
      </c>
      <c r="AO584" s="28">
        <f>IF((E584&lt;&gt;""),COUNTA(AP584:BW584)+COUNTIF(T584,"No"),"")</f>
        <v>0</v>
      </c>
      <c r="AP584" s="29"/>
      <c r="AQ584" s="29"/>
      <c r="AR584" s="29"/>
      <c r="AS584" s="29"/>
      <c r="AT584" s="29"/>
      <c r="AU584" s="29"/>
      <c r="AV584" s="29"/>
      <c r="AW584" s="29"/>
      <c r="AX584" s="29"/>
      <c r="AY584" s="29"/>
      <c r="AZ584" s="29"/>
      <c r="BA584" s="29"/>
      <c r="BB584" s="29"/>
      <c r="BC584" s="29"/>
      <c r="BD584" s="29"/>
      <c r="BE584" s="29"/>
      <c r="BF584" s="29"/>
      <c r="BG584" s="29"/>
      <c r="BH584" s="29"/>
      <c r="BI584" s="29"/>
      <c r="BJ584" s="29"/>
      <c r="BK584" s="29"/>
      <c r="BL584" s="29"/>
      <c r="BM584" s="29"/>
      <c r="BN584" s="29"/>
      <c r="BO584" s="29"/>
      <c r="BP584" s="29"/>
      <c r="BQ584" s="29"/>
      <c r="BR584" s="29"/>
      <c r="BS584" s="29"/>
      <c r="BT584" s="29"/>
      <c r="BU584" s="29"/>
      <c r="BV584" s="29"/>
      <c r="BW584" s="29"/>
      <c r="BX584" s="30">
        <v>43985</v>
      </c>
      <c r="BY584" s="30">
        <v>43993</v>
      </c>
      <c r="BZ584" s="14" t="s">
        <v>226</v>
      </c>
      <c r="CA584" s="30">
        <v>44000</v>
      </c>
      <c r="CB584" s="14" t="s">
        <v>227</v>
      </c>
      <c r="CC584" s="31">
        <v>43951</v>
      </c>
      <c r="CD584" s="32" t="s">
        <v>228</v>
      </c>
      <c r="CE584" s="33" t="s">
        <v>282</v>
      </c>
      <c r="CF584" s="33" t="s">
        <v>247</v>
      </c>
      <c r="CG584" s="29">
        <v>77</v>
      </c>
      <c r="CH584" s="29">
        <v>1</v>
      </c>
      <c r="CI584" s="29">
        <v>1</v>
      </c>
      <c r="CJ584" s="29">
        <v>5</v>
      </c>
      <c r="CK584" s="29">
        <v>0</v>
      </c>
      <c r="CL584" s="29">
        <v>0</v>
      </c>
      <c r="CM584" s="29">
        <v>2</v>
      </c>
      <c r="CN584" s="34">
        <f>IF(CJ584&gt;0,((CK584*0.125)+(CL584*0.25)+(CM584*1))/CJ584,"")</f>
        <v>0.4</v>
      </c>
      <c r="CO584" s="35">
        <v>44664</v>
      </c>
      <c r="CP584" s="35">
        <v>44685</v>
      </c>
      <c r="CQ584" s="20" t="s">
        <v>237</v>
      </c>
      <c r="CR584" s="35">
        <v>44685</v>
      </c>
      <c r="CS584" s="20" t="s">
        <v>232</v>
      </c>
      <c r="CT584" s="35">
        <v>44687</v>
      </c>
      <c r="CU584" s="35">
        <v>44259</v>
      </c>
      <c r="CV584" s="11" t="s">
        <v>228</v>
      </c>
      <c r="CW584" s="11" t="s">
        <v>293</v>
      </c>
      <c r="CX584" s="11" t="s">
        <v>247</v>
      </c>
      <c r="CY584" s="20">
        <v>67</v>
      </c>
      <c r="CZ584" s="36">
        <v>1</v>
      </c>
      <c r="DA584" s="36">
        <v>1</v>
      </c>
      <c r="DB584" s="36">
        <v>5</v>
      </c>
      <c r="DC584" s="36">
        <v>0</v>
      </c>
      <c r="DD584" s="36">
        <v>0</v>
      </c>
      <c r="DE584" s="36">
        <v>0</v>
      </c>
      <c r="DF584" s="36">
        <v>0</v>
      </c>
      <c r="DG584" s="36">
        <v>0</v>
      </c>
      <c r="DH584" s="37">
        <f>IF(DB584&gt;0,((DC584*0.125)+(DD584*0.25)+(DE584*0.25)+(DF584*1)+(DG584*1))/DB584,"")</f>
        <v>0</v>
      </c>
      <c r="DI584" s="35">
        <v>44896</v>
      </c>
      <c r="DJ584" s="20" t="s">
        <v>228</v>
      </c>
      <c r="DK584" s="20" t="s">
        <v>235</v>
      </c>
      <c r="DL584" s="20" t="s">
        <v>234</v>
      </c>
      <c r="DM584" s="20">
        <v>150</v>
      </c>
      <c r="DN584" s="20">
        <v>2</v>
      </c>
      <c r="DO584" s="20">
        <v>2</v>
      </c>
      <c r="DP584" s="20">
        <v>10</v>
      </c>
      <c r="DQ584" s="20">
        <v>0</v>
      </c>
      <c r="DR584" s="20">
        <v>0</v>
      </c>
      <c r="DS584" s="20">
        <v>0</v>
      </c>
      <c r="DT584" s="20">
        <v>0</v>
      </c>
      <c r="DU584" s="20">
        <v>0</v>
      </c>
      <c r="DV584" s="37" cm="1">
        <f t="array" ref="DV584">IF(AND(DI584:DP584&lt;&gt;""),((DQ584*0.125)+(DR584*0.25)+(DS584*0.25)+(DT584*1)+(DU584*1))/DP584,"")</f>
        <v>0</v>
      </c>
      <c r="DW584" s="35">
        <v>45372</v>
      </c>
      <c r="DX584" s="35">
        <v>45390</v>
      </c>
      <c r="DY584" s="20" t="s">
        <v>237</v>
      </c>
      <c r="DZ584" s="35">
        <v>45390</v>
      </c>
      <c r="EA584" s="35" t="s">
        <v>232</v>
      </c>
      <c r="EB584" s="38">
        <v>45394</v>
      </c>
      <c r="EC584" s="35">
        <v>45271</v>
      </c>
      <c r="ED584" s="20" t="s">
        <v>228</v>
      </c>
      <c r="EE584" s="20" t="s">
        <v>247</v>
      </c>
      <c r="EF584" s="20">
        <v>103</v>
      </c>
      <c r="EG584" s="20">
        <v>2</v>
      </c>
      <c r="EH584" s="20">
        <v>2</v>
      </c>
      <c r="EI584" s="20">
        <v>10</v>
      </c>
      <c r="EJ584" s="20">
        <v>0</v>
      </c>
      <c r="EK584" s="20">
        <v>0</v>
      </c>
      <c r="EL584" s="20">
        <v>0</v>
      </c>
      <c r="EM584" s="20">
        <v>1</v>
      </c>
      <c r="EN584" s="20">
        <v>0</v>
      </c>
      <c r="EO584" s="20">
        <v>0</v>
      </c>
      <c r="EP584" s="20">
        <v>0</v>
      </c>
      <c r="EQ584" s="20">
        <v>0</v>
      </c>
      <c r="ER584" s="20">
        <v>2</v>
      </c>
      <c r="ES584" s="34">
        <f>IF(EI584&lt;&gt;"",((EJ584*0.125)+((EK584+EL584+EM584+EN584+EO584)*0.25)+((EP584+EQ584+ER584)*1))/EI584,"")</f>
        <v>0.22500000000000001</v>
      </c>
      <c r="ET584" s="35">
        <v>45380</v>
      </c>
      <c r="EU584" s="20" t="s">
        <v>228</v>
      </c>
      <c r="EV584" s="20" t="s">
        <v>247</v>
      </c>
      <c r="EW584" s="20">
        <v>178</v>
      </c>
      <c r="EX584" s="20">
        <v>4</v>
      </c>
      <c r="EY584" s="20">
        <v>3</v>
      </c>
      <c r="EZ584" s="28">
        <v>14</v>
      </c>
      <c r="FA584" s="20">
        <v>0</v>
      </c>
      <c r="FB584" s="20">
        <v>0</v>
      </c>
      <c r="FC584" s="20">
        <v>0</v>
      </c>
      <c r="FD584" s="20">
        <v>0</v>
      </c>
      <c r="FE584" s="20">
        <v>0</v>
      </c>
      <c r="FF584" s="20">
        <v>0</v>
      </c>
      <c r="FG584" s="20">
        <v>0</v>
      </c>
      <c r="FH584" s="20">
        <v>0</v>
      </c>
      <c r="FI584" s="20">
        <v>0</v>
      </c>
      <c r="FJ584" s="34">
        <f>IF(EZ584&lt;&gt;"",((FA584*0.125)+((FB584+FC584+FD584+FE584+FF584)*0.25)+((FG584+FH584+FI584)*1))/EZ584,"")</f>
        <v>0</v>
      </c>
      <c r="FK584" s="39">
        <v>45.528908000000001</v>
      </c>
      <c r="FL584" s="39">
        <v>-122.36003700000001</v>
      </c>
      <c r="FM584" s="39">
        <v>45.167082576177869</v>
      </c>
      <c r="FN584" s="39">
        <v>45.890733423822134</v>
      </c>
      <c r="FO584" s="39">
        <v>-122.87652515820253</v>
      </c>
      <c r="FP584" s="39">
        <v>-121.84354884179749</v>
      </c>
      <c r="FQ584" s="39">
        <v>44.805257152355736</v>
      </c>
      <c r="FR584" s="39">
        <v>46.252558847644266</v>
      </c>
      <c r="FS584" s="39">
        <v>-123.39301331640505</v>
      </c>
      <c r="FT584" s="39">
        <v>-121.32706068359496</v>
      </c>
      <c r="FU584" s="35">
        <v>45909</v>
      </c>
      <c r="FV584" s="20" t="s">
        <v>248</v>
      </c>
      <c r="FW584" s="20" t="s">
        <v>295</v>
      </c>
      <c r="FX584" s="20">
        <v>76</v>
      </c>
      <c r="FY584" s="20">
        <v>2</v>
      </c>
      <c r="FZ584" s="20">
        <v>2</v>
      </c>
      <c r="GA584" s="20">
        <v>7</v>
      </c>
      <c r="GB584" s="20">
        <v>0</v>
      </c>
      <c r="GC584" s="20">
        <v>0</v>
      </c>
      <c r="GD584" s="20">
        <v>1</v>
      </c>
      <c r="GE584" s="20">
        <v>0</v>
      </c>
      <c r="GF584" s="20">
        <v>0</v>
      </c>
      <c r="GG584" s="20">
        <v>0</v>
      </c>
      <c r="GH584" s="20">
        <v>0</v>
      </c>
      <c r="GI584" s="20">
        <v>0</v>
      </c>
      <c r="GJ584" s="20">
        <v>0</v>
      </c>
      <c r="GK584" s="34">
        <f>IF(GA584&lt;&gt;"",((GB584*0.125)+((GC584+GD584+GE584+GF584+GG584)*0.25)+((GH584+GI584+GJ584)*1))/GA584,"")</f>
        <v>3.5714285714285712E-2</v>
      </c>
      <c r="GL584" s="40">
        <v>46106</v>
      </c>
      <c r="GM584" s="40">
        <v>46118</v>
      </c>
      <c r="GN584" s="20" t="s">
        <v>372</v>
      </c>
      <c r="GO584" s="35">
        <v>46118</v>
      </c>
      <c r="GP584" s="20" t="s">
        <v>232</v>
      </c>
      <c r="GR584" s="35">
        <v>46120</v>
      </c>
      <c r="GS584" s="20" t="s">
        <v>248</v>
      </c>
      <c r="GT584" s="20" t="s">
        <v>247</v>
      </c>
      <c r="GU584" s="20">
        <v>305</v>
      </c>
      <c r="GV584" s="20">
        <v>2</v>
      </c>
      <c r="GW584" s="20">
        <v>2</v>
      </c>
      <c r="GX584" s="20">
        <v>24</v>
      </c>
      <c r="GY584" s="20">
        <v>0</v>
      </c>
      <c r="GZ584" s="20">
        <v>0</v>
      </c>
      <c r="HA584" s="20">
        <v>0</v>
      </c>
      <c r="HB584" s="20">
        <v>1</v>
      </c>
      <c r="HC584" s="20">
        <v>0</v>
      </c>
      <c r="HD584" s="20">
        <v>0</v>
      </c>
      <c r="HE584" s="20">
        <v>0</v>
      </c>
      <c r="HF584" s="20">
        <v>0</v>
      </c>
      <c r="HG584" s="20">
        <v>1</v>
      </c>
      <c r="HH584" s="34">
        <f>IF(GX584&lt;&gt;"",((GY584*0.125)+((GZ584+HA584+HB584+HC584+HD584)*0.25)+((HE584+HF584+HG584)*1))/GX584,"")</f>
        <v>5.2083333333333336E-2</v>
      </c>
    </row>
    <row r="585" spans="1:216" ht="15" customHeight="1" x14ac:dyDescent="0.35">
      <c r="A585" s="11" t="s">
        <v>3772</v>
      </c>
      <c r="B585" s="12" t="s">
        <v>3773</v>
      </c>
      <c r="C585" s="13">
        <v>43009</v>
      </c>
      <c r="D585" s="13">
        <v>45397</v>
      </c>
      <c r="E585" s="14" t="s">
        <v>214</v>
      </c>
      <c r="F585" s="15" t="s">
        <v>3774</v>
      </c>
      <c r="G585" s="15" t="s">
        <v>3775</v>
      </c>
      <c r="H585" s="14" t="s">
        <v>1705</v>
      </c>
      <c r="I585" s="16">
        <v>97351</v>
      </c>
      <c r="J585" s="17">
        <v>11292</v>
      </c>
      <c r="K585" s="18">
        <f ca="1">IF(A585&lt;&gt;"",RANDBETWEEN(1,2000)," ")</f>
        <v>984</v>
      </c>
      <c r="L585" s="17" cm="1">
        <f t="array" ref="L585">IF(A585&lt;&gt;"",SUMPRODUCT(($E$2:$E$1303="Active") * (FK585 &gt;= $FM$2:$FM$1303) * (FK585 &lt;= $FN$2:$FN$1303) * (FL585 &gt;= $FO$2:$FO$1303) * (FL585 &lt;= $FP$2:$FP$1303)),"")</f>
        <v>2</v>
      </c>
      <c r="M585" s="17" cm="1">
        <f t="array" ref="M585">IF(A585&lt;&gt;"",SUMPRODUCT(($E$2:$E$1303="Active") * (FK585 &gt;= $FQ$2:$FQ$1303) * (FK585 &lt;= $FR$2:$FR$1303) * (FL585 &gt;= $FS$2:$FS$1303) * (FL585 &lt;= $FT$2:$FT$1303)),"")</f>
        <v>7</v>
      </c>
      <c r="N585" s="14" t="s">
        <v>287</v>
      </c>
      <c r="O585" s="14" t="s">
        <v>219</v>
      </c>
      <c r="P585" s="15" t="s">
        <v>3776</v>
      </c>
      <c r="Q585" s="14" t="s">
        <v>3777</v>
      </c>
      <c r="R585" s="15" t="s">
        <v>3778</v>
      </c>
      <c r="S585" s="14" t="s">
        <v>224</v>
      </c>
      <c r="T585" s="20" t="s">
        <v>224</v>
      </c>
      <c r="U585" s="21"/>
      <c r="V585" s="22"/>
      <c r="W585" s="22"/>
      <c r="X585" s="22"/>
      <c r="Y585" s="22"/>
      <c r="Z585" s="22"/>
      <c r="AA585" s="22" t="s">
        <v>542</v>
      </c>
      <c r="AB585" s="43">
        <v>46013.489583333336</v>
      </c>
      <c r="AC585" s="63">
        <v>45931</v>
      </c>
      <c r="AD585" s="25">
        <v>202</v>
      </c>
      <c r="AE585" s="25">
        <v>212</v>
      </c>
      <c r="AF585" s="26">
        <v>213</v>
      </c>
      <c r="AG585" s="20">
        <v>286</v>
      </c>
      <c r="AH585" s="22">
        <v>253</v>
      </c>
      <c r="AI585" s="26">
        <v>361</v>
      </c>
      <c r="AN585" s="27">
        <f>IF(COUNT(DV585,ES585,FJ585,GK585,HH585)&gt;0,AVERAGE(DV585,ES585,FJ585,GK585,HH585),"")</f>
        <v>0.18654160382101559</v>
      </c>
      <c r="AO585" s="28">
        <f>IF((E585&lt;&gt;""),COUNTA(AP585:BW585)+COUNTIF(T585,"No"),"")</f>
        <v>0</v>
      </c>
      <c r="AP585" s="29"/>
      <c r="AQ585" s="29"/>
      <c r="AR585" s="29"/>
      <c r="AS585" s="29"/>
      <c r="AT585" s="29"/>
      <c r="AU585" s="29"/>
      <c r="AV585" s="29"/>
      <c r="AW585" s="29"/>
      <c r="AX585" s="29"/>
      <c r="AY585" s="29"/>
      <c r="AZ585" s="29"/>
      <c r="BA585" s="29"/>
      <c r="BB585" s="29"/>
      <c r="BC585" s="29"/>
      <c r="BD585" s="29"/>
      <c r="BE585" s="29"/>
      <c r="BF585" s="29"/>
      <c r="BG585" s="29"/>
      <c r="BH585" s="29"/>
      <c r="BI585" s="29"/>
      <c r="BJ585" s="29"/>
      <c r="BK585" s="29"/>
      <c r="BL585" s="29"/>
      <c r="BM585" s="29"/>
      <c r="BN585" s="29"/>
      <c r="BO585" s="29"/>
      <c r="BP585" s="29"/>
      <c r="BQ585" s="29"/>
      <c r="BR585" s="29"/>
      <c r="BS585" s="29"/>
      <c r="BT585" s="29"/>
      <c r="BU585" s="29"/>
      <c r="BV585" s="29"/>
      <c r="BW585" s="29"/>
      <c r="BX585" s="30">
        <v>43983</v>
      </c>
      <c r="BY585" s="30">
        <v>43993</v>
      </c>
      <c r="BZ585" s="14" t="s">
        <v>226</v>
      </c>
      <c r="CA585" s="30">
        <v>43997</v>
      </c>
      <c r="CB585" s="14" t="s">
        <v>227</v>
      </c>
      <c r="CC585" s="31">
        <v>43951</v>
      </c>
      <c r="CD585" s="32" t="s">
        <v>228</v>
      </c>
      <c r="CE585" s="33" t="s">
        <v>282</v>
      </c>
      <c r="CF585" s="33" t="s">
        <v>247</v>
      </c>
      <c r="CG585" s="29">
        <v>92</v>
      </c>
      <c r="CH585" s="29">
        <v>3</v>
      </c>
      <c r="CI585" s="29">
        <v>2</v>
      </c>
      <c r="CJ585" s="29">
        <v>10</v>
      </c>
      <c r="CK585" s="29">
        <v>0</v>
      </c>
      <c r="CL585" s="29">
        <v>0</v>
      </c>
      <c r="CM585" s="29">
        <v>2</v>
      </c>
      <c r="CN585" s="34">
        <f>IF(CJ585&gt;0,((CK585*0.125)+(CL585*0.25)+(CM585*1))/CJ585,"")</f>
        <v>0.2</v>
      </c>
      <c r="CO585" s="35">
        <v>44664</v>
      </c>
      <c r="CP585" s="35">
        <v>44685</v>
      </c>
      <c r="CQ585" s="20" t="s">
        <v>237</v>
      </c>
      <c r="CR585" s="35">
        <v>44685</v>
      </c>
      <c r="CS585" s="20" t="s">
        <v>232</v>
      </c>
      <c r="CT585" s="35">
        <v>44687</v>
      </c>
      <c r="CU585" s="35">
        <v>44446</v>
      </c>
      <c r="CV585" s="11" t="s">
        <v>228</v>
      </c>
      <c r="CW585" s="20" t="s">
        <v>233</v>
      </c>
      <c r="CX585" s="11" t="s">
        <v>234</v>
      </c>
      <c r="CY585" s="20">
        <v>107</v>
      </c>
      <c r="CZ585" s="36">
        <v>3</v>
      </c>
      <c r="DA585" s="36">
        <v>3</v>
      </c>
      <c r="DB585" s="36">
        <v>15</v>
      </c>
      <c r="DC585" s="36">
        <v>0</v>
      </c>
      <c r="DD585" s="36">
        <v>0</v>
      </c>
      <c r="DE585" s="36">
        <v>1</v>
      </c>
      <c r="DF585" s="36">
        <v>1</v>
      </c>
      <c r="DG585" s="36">
        <v>0</v>
      </c>
      <c r="DH585" s="37">
        <f>IF(DB585&gt;0,((DC585*0.125)+(DD585*0.25)+(DE585*0.25)+(DF585*1)+(DG585*1))/DB585,"")</f>
        <v>8.3333333333333329E-2</v>
      </c>
      <c r="DI585" s="35">
        <v>44866</v>
      </c>
      <c r="DJ585" s="20" t="s">
        <v>228</v>
      </c>
      <c r="DK585" s="20" t="s">
        <v>235</v>
      </c>
      <c r="DL585" s="20" t="s">
        <v>234</v>
      </c>
      <c r="DM585" s="20">
        <v>89</v>
      </c>
      <c r="DN585" s="20">
        <v>5</v>
      </c>
      <c r="DO585" s="20">
        <v>5</v>
      </c>
      <c r="DP585" s="20">
        <v>18</v>
      </c>
      <c r="DQ585" s="20">
        <v>0</v>
      </c>
      <c r="DR585" s="20">
        <v>0</v>
      </c>
      <c r="DS585" s="20">
        <v>1</v>
      </c>
      <c r="DT585" s="20">
        <v>0</v>
      </c>
      <c r="DU585" s="20">
        <v>1</v>
      </c>
      <c r="DV585" s="37" cm="1">
        <f t="array" ref="DV585">IF(AND(DI585:DP585&lt;&gt;""),((DQ585*0.125)+(DR585*0.25)+(DS585*0.25)+(DT585*1)+(DU585*1))/DP585,"")</f>
        <v>6.9444444444444448E-2</v>
      </c>
      <c r="DW585" s="35">
        <v>45371</v>
      </c>
      <c r="DX585" s="35">
        <v>45387</v>
      </c>
      <c r="DY585" s="20" t="s">
        <v>237</v>
      </c>
      <c r="DZ585" s="35">
        <v>45387</v>
      </c>
      <c r="EA585" s="35" t="s">
        <v>232</v>
      </c>
      <c r="EB585" s="38">
        <v>45394</v>
      </c>
      <c r="EC585" s="35">
        <v>45272</v>
      </c>
      <c r="ED585" s="20" t="s">
        <v>228</v>
      </c>
      <c r="EE585" s="20" t="s">
        <v>247</v>
      </c>
      <c r="EF585" s="20">
        <v>124</v>
      </c>
      <c r="EG585" s="20">
        <v>4</v>
      </c>
      <c r="EH585" s="20">
        <v>4</v>
      </c>
      <c r="EI585" s="20">
        <v>17</v>
      </c>
      <c r="EJ585" s="20">
        <v>0</v>
      </c>
      <c r="EK585" s="20">
        <v>0</v>
      </c>
      <c r="EL585" s="20">
        <v>0</v>
      </c>
      <c r="EM585" s="20">
        <v>0</v>
      </c>
      <c r="EN585" s="20">
        <v>0</v>
      </c>
      <c r="EO585" s="20">
        <v>0</v>
      </c>
      <c r="EP585" s="20">
        <v>1</v>
      </c>
      <c r="EQ585" s="20">
        <v>1</v>
      </c>
      <c r="ER585" s="20">
        <v>5</v>
      </c>
      <c r="ES585" s="46">
        <f>IF(EI585&lt;&gt;"",((EJ585*0.125)+((EK585+EL585+EM585+EN585+EO585)*0.25)+((EP585+EQ585+ER585)*1))/EI585,"")</f>
        <v>0.41176470588235292</v>
      </c>
      <c r="ET585" s="35">
        <v>45336</v>
      </c>
      <c r="EU585" s="20" t="s">
        <v>228</v>
      </c>
      <c r="EV585" s="20" t="s">
        <v>247</v>
      </c>
      <c r="EW585" s="20">
        <v>156</v>
      </c>
      <c r="EX585" s="20">
        <v>4</v>
      </c>
      <c r="EY585" s="20">
        <v>3</v>
      </c>
      <c r="EZ585" s="28">
        <v>13</v>
      </c>
      <c r="FA585" s="20">
        <v>0</v>
      </c>
      <c r="FB585" s="20">
        <v>0</v>
      </c>
      <c r="FC585" s="20">
        <v>0</v>
      </c>
      <c r="FD585" s="20">
        <v>0</v>
      </c>
      <c r="FE585" s="20">
        <v>0</v>
      </c>
      <c r="FF585" s="20">
        <v>0</v>
      </c>
      <c r="FG585" s="20">
        <v>0</v>
      </c>
      <c r="FH585" s="20">
        <v>0</v>
      </c>
      <c r="FI585" s="20">
        <v>2</v>
      </c>
      <c r="FJ585" s="34">
        <f>IF(EZ585&lt;&gt;"",((FA585*0.125)+((FB585+FC585+FD585+FE585+FF585)*0.25)+((FG585+FH585+FI585)*1))/EZ585,"")</f>
        <v>0.15384615384615385</v>
      </c>
      <c r="FK585" s="39">
        <v>44.826884999999997</v>
      </c>
      <c r="FL585" s="39">
        <v>-123.160189</v>
      </c>
      <c r="FM585" s="39">
        <v>44.465059576177865</v>
      </c>
      <c r="FN585" s="39">
        <v>45.18871042382213</v>
      </c>
      <c r="FO585" s="39">
        <v>-123.67034834347217</v>
      </c>
      <c r="FP585" s="39">
        <v>-122.65002965652783</v>
      </c>
      <c r="FQ585" s="39">
        <v>44.103234152355732</v>
      </c>
      <c r="FR585" s="39">
        <v>45.550535847644262</v>
      </c>
      <c r="FS585" s="39">
        <v>-124.18050768694435</v>
      </c>
      <c r="FT585" s="39">
        <v>-122.13987031305565</v>
      </c>
      <c r="FU585" s="35">
        <v>45798</v>
      </c>
      <c r="FV585" s="20" t="s">
        <v>248</v>
      </c>
      <c r="FW585" s="20" t="s">
        <v>258</v>
      </c>
      <c r="FX585" s="20">
        <v>123</v>
      </c>
      <c r="FY585" s="20">
        <v>3</v>
      </c>
      <c r="FZ585" s="20">
        <v>3</v>
      </c>
      <c r="GA585" s="20">
        <v>9</v>
      </c>
      <c r="GB585" s="20">
        <v>0</v>
      </c>
      <c r="GC585" s="20">
        <v>0</v>
      </c>
      <c r="GD585" s="20">
        <v>0</v>
      </c>
      <c r="GE585" s="20">
        <v>0</v>
      </c>
      <c r="GF585" s="20">
        <v>0</v>
      </c>
      <c r="GG585" s="20">
        <v>0</v>
      </c>
      <c r="GH585" s="20">
        <v>0</v>
      </c>
      <c r="GI585" s="20">
        <v>0</v>
      </c>
      <c r="GJ585" s="20">
        <v>1</v>
      </c>
      <c r="GK585" s="34">
        <f>IF(GA585&lt;&gt;"",((GB585*0.125)+((GC585+GD585+GE585+GF585+GG585)*0.25)+((GH585+GI585+GJ585)*1))/GA585,"")</f>
        <v>0.1111111111111111</v>
      </c>
      <c r="GL585" s="40">
        <v>46107</v>
      </c>
      <c r="GM585" s="35">
        <v>46118</v>
      </c>
      <c r="GN585" s="20" t="s">
        <v>372</v>
      </c>
      <c r="GO585" s="35">
        <v>46118</v>
      </c>
      <c r="GP585" s="20" t="s">
        <v>232</v>
      </c>
      <c r="HH585" s="41" t="str">
        <f>IF(GX585&lt;&gt;"",((GY585*0.125)+((GZ585+HA585+HB585+HC585+HD585)*0.25)+((HE585+HF585+HG585)*1))/GX585,"")</f>
        <v/>
      </c>
    </row>
    <row r="586" spans="1:216" ht="15" customHeight="1" x14ac:dyDescent="0.35">
      <c r="A586" s="11" t="s">
        <v>3779</v>
      </c>
      <c r="B586" s="12" t="s">
        <v>3780</v>
      </c>
      <c r="C586" s="13">
        <v>43009</v>
      </c>
      <c r="D586" s="13"/>
      <c r="E586" s="14" t="s">
        <v>214</v>
      </c>
      <c r="F586" s="15" t="s">
        <v>3781</v>
      </c>
      <c r="G586" s="15" t="s">
        <v>3782</v>
      </c>
      <c r="H586" s="14" t="s">
        <v>1705</v>
      </c>
      <c r="I586" s="16">
        <v>97701</v>
      </c>
      <c r="J586" s="17">
        <v>42159</v>
      </c>
      <c r="K586" s="18">
        <f ca="1">IF(A586&lt;&gt;"",RANDBETWEEN(1,2000)," ")</f>
        <v>1362</v>
      </c>
      <c r="L586" s="17" cm="1">
        <f t="array" ref="L586">IF(A586&lt;&gt;"",SUMPRODUCT(($E$2:$E$1303="Active") * (FK586 &gt;= $FM$2:$FM$1303) * (FK586 &lt;= $FN$2:$FN$1303) * (FL586 &gt;= $FO$2:$FO$1303) * (FL586 &lt;= $FP$2:$FP$1303)),"")</f>
        <v>2</v>
      </c>
      <c r="M586" s="17" cm="1">
        <f t="array" ref="M586">IF(A586&lt;&gt;"",SUMPRODUCT(($E$2:$E$1303="Active") * (FK586 &gt;= $FQ$2:$FQ$1303) * (FK586 &lt;= $FR$2:$FR$1303) * (FL586 &gt;= $FS$2:$FS$1303) * (FL586 &lt;= $FT$2:$FT$1303)),"")</f>
        <v>2</v>
      </c>
      <c r="N586" s="14" t="s">
        <v>287</v>
      </c>
      <c r="O586" s="14" t="s">
        <v>219</v>
      </c>
      <c r="P586" s="15" t="s">
        <v>3783</v>
      </c>
      <c r="Q586" s="14" t="s">
        <v>3784</v>
      </c>
      <c r="R586" s="15" t="s">
        <v>3785</v>
      </c>
      <c r="S586" s="14" t="s">
        <v>224</v>
      </c>
      <c r="T586" s="20" t="s">
        <v>224</v>
      </c>
      <c r="U586" s="21"/>
      <c r="V586" s="22"/>
      <c r="W586" s="22"/>
      <c r="X586" s="22"/>
      <c r="Y586" s="22"/>
      <c r="Z586" s="22"/>
      <c r="AA586" s="22" t="s">
        <v>542</v>
      </c>
      <c r="AB586" s="43">
        <v>46022.541666666664</v>
      </c>
      <c r="AC586" s="63">
        <v>45931</v>
      </c>
      <c r="AD586" s="25">
        <v>602</v>
      </c>
      <c r="AE586" s="25">
        <v>556</v>
      </c>
      <c r="AF586" s="26">
        <v>906</v>
      </c>
      <c r="AG586" s="20">
        <v>974</v>
      </c>
      <c r="AH586" s="22">
        <v>1009</v>
      </c>
      <c r="AI586" s="26">
        <v>983</v>
      </c>
      <c r="AN586" s="27">
        <f>IF(COUNT(DV586,ES586,FJ586,GK586,HH586)&gt;0,AVERAGE(DV586,ES586,FJ586,GK586,HH586),"")</f>
        <v>9.0000000000000011E-2</v>
      </c>
      <c r="AO586" s="28">
        <f>IF((E586&lt;&gt;""),COUNTA(AP586:BW586)+COUNTIF(T586,"No"),"")</f>
        <v>1</v>
      </c>
      <c r="AP586" s="29"/>
      <c r="AQ586" s="29"/>
      <c r="AR586" s="29"/>
      <c r="AS586" s="29"/>
      <c r="AT586" s="29"/>
      <c r="AU586" s="29"/>
      <c r="AV586" s="29"/>
      <c r="AW586" s="29"/>
      <c r="AX586" s="29"/>
      <c r="AY586" s="29"/>
      <c r="AZ586" s="29"/>
      <c r="BA586" s="29"/>
      <c r="BB586" s="29"/>
      <c r="BC586" s="29"/>
      <c r="BD586" s="29"/>
      <c r="BE586" s="29"/>
      <c r="BF586" s="29"/>
      <c r="BG586" s="29"/>
      <c r="BH586" s="29"/>
      <c r="BI586" s="29"/>
      <c r="BJ586" s="29"/>
      <c r="BK586" s="29"/>
      <c r="BL586" s="29"/>
      <c r="BM586" s="29"/>
      <c r="BN586" s="20" t="s">
        <v>224</v>
      </c>
      <c r="BO586" s="29"/>
      <c r="BP586" s="29"/>
      <c r="BQ586" s="29"/>
      <c r="BR586" s="29"/>
      <c r="BS586" s="29"/>
      <c r="BT586" s="29"/>
      <c r="BU586" s="29"/>
      <c r="BV586" s="29"/>
      <c r="BW586" s="29"/>
      <c r="BX586" s="30">
        <v>43951</v>
      </c>
      <c r="BY586" s="30">
        <v>43965</v>
      </c>
      <c r="BZ586" s="14" t="s">
        <v>226</v>
      </c>
      <c r="CA586" s="30">
        <v>43965</v>
      </c>
      <c r="CB586" s="14" t="s">
        <v>227</v>
      </c>
      <c r="CC586" s="31">
        <v>43793</v>
      </c>
      <c r="CD586" s="32" t="s">
        <v>228</v>
      </c>
      <c r="CE586" s="33" t="s">
        <v>425</v>
      </c>
      <c r="CF586" s="33" t="s">
        <v>325</v>
      </c>
      <c r="CG586" s="29">
        <v>455</v>
      </c>
      <c r="CH586" s="29">
        <v>2</v>
      </c>
      <c r="CI586" s="29">
        <v>2</v>
      </c>
      <c r="CJ586" s="29">
        <v>10</v>
      </c>
      <c r="CK586" s="29">
        <v>0</v>
      </c>
      <c r="CL586" s="29">
        <v>1</v>
      </c>
      <c r="CM586" s="29">
        <v>1</v>
      </c>
      <c r="CN586" s="34">
        <f>IF(CJ586&gt;0,((CK586*0.125)+(CL586*0.25)+(CM586*1))/CJ586,"")</f>
        <v>0.125</v>
      </c>
      <c r="CO586" s="35">
        <v>44665</v>
      </c>
      <c r="CP586" s="35">
        <v>44677</v>
      </c>
      <c r="CQ586" s="20" t="s">
        <v>237</v>
      </c>
      <c r="CR586" s="35">
        <v>44677</v>
      </c>
      <c r="CS586" s="20" t="s">
        <v>232</v>
      </c>
      <c r="CT586" s="35">
        <v>44680</v>
      </c>
      <c r="CU586" s="35">
        <v>44480</v>
      </c>
      <c r="CV586" s="11" t="s">
        <v>226</v>
      </c>
      <c r="CW586" s="20" t="s">
        <v>233</v>
      </c>
      <c r="CX586" s="11" t="s">
        <v>234</v>
      </c>
      <c r="CY586" s="20">
        <v>213</v>
      </c>
      <c r="CZ586" s="36">
        <v>3</v>
      </c>
      <c r="DA586" s="36">
        <v>3</v>
      </c>
      <c r="DB586" s="36">
        <v>10</v>
      </c>
      <c r="DC586" s="36">
        <v>0</v>
      </c>
      <c r="DD586" s="36">
        <v>0</v>
      </c>
      <c r="DE586" s="36">
        <v>0</v>
      </c>
      <c r="DF586" s="36">
        <v>0</v>
      </c>
      <c r="DG586" s="36">
        <v>0</v>
      </c>
      <c r="DH586" s="37">
        <f>IF(DB586&gt;0,((DC586*0.125)+(DD586*0.25)+(DE586*0.25)+(DF586*1)+(DG586*1))/DB586,"")</f>
        <v>0</v>
      </c>
      <c r="DJ586" s="20" t="s">
        <v>228</v>
      </c>
      <c r="DK586" s="20" t="s">
        <v>235</v>
      </c>
      <c r="DL586" s="20" t="s">
        <v>234</v>
      </c>
      <c r="DM586" s="20">
        <v>0</v>
      </c>
      <c r="DN586" s="20">
        <v>0</v>
      </c>
      <c r="DO586" s="20">
        <v>0</v>
      </c>
      <c r="DP586" s="20">
        <v>0</v>
      </c>
      <c r="DQ586" s="20">
        <v>0</v>
      </c>
      <c r="DR586" s="20">
        <v>0</v>
      </c>
      <c r="DS586" s="20">
        <v>0</v>
      </c>
      <c r="DT586" s="20">
        <v>0</v>
      </c>
      <c r="DU586" s="20">
        <v>0</v>
      </c>
      <c r="DW586" s="35">
        <v>45371</v>
      </c>
      <c r="DX586" s="35">
        <v>45387</v>
      </c>
      <c r="DY586" s="20" t="s">
        <v>237</v>
      </c>
      <c r="DZ586" s="35">
        <v>45387</v>
      </c>
      <c r="EA586" s="35" t="s">
        <v>232</v>
      </c>
      <c r="EB586" s="38">
        <v>45394</v>
      </c>
      <c r="EC586" s="35">
        <v>45272</v>
      </c>
      <c r="ED586" s="20" t="s">
        <v>228</v>
      </c>
      <c r="EE586" s="20" t="s">
        <v>247</v>
      </c>
      <c r="EF586" s="20">
        <v>460</v>
      </c>
      <c r="EG586" s="20">
        <v>5</v>
      </c>
      <c r="EH586" s="20">
        <v>5</v>
      </c>
      <c r="EI586" s="20">
        <v>25</v>
      </c>
      <c r="EJ586" s="20">
        <v>0</v>
      </c>
      <c r="EK586" s="20">
        <v>0</v>
      </c>
      <c r="EL586" s="20">
        <v>1</v>
      </c>
      <c r="EM586" s="20">
        <v>1</v>
      </c>
      <c r="EN586" s="20">
        <v>0</v>
      </c>
      <c r="EO586" s="20">
        <v>0</v>
      </c>
      <c r="EP586" s="20">
        <v>0</v>
      </c>
      <c r="EQ586" s="20">
        <v>0</v>
      </c>
      <c r="ER586" s="20">
        <v>0</v>
      </c>
      <c r="ES586" s="34">
        <f>IF(EI586&lt;&gt;"",((EJ586*0.125)+((EK586+EL586+EM586+EN586+EO586)*0.25)+((EP586+EQ586+ER586)*1))/EI586,"")</f>
        <v>0.02</v>
      </c>
      <c r="ET586" s="35">
        <v>45498</v>
      </c>
      <c r="EU586" s="20" t="s">
        <v>248</v>
      </c>
      <c r="EV586" s="20" t="s">
        <v>234</v>
      </c>
      <c r="EW586" s="20">
        <v>465</v>
      </c>
      <c r="EX586" s="20">
        <v>8</v>
      </c>
      <c r="EY586" s="20">
        <v>5</v>
      </c>
      <c r="EZ586" s="20">
        <v>25</v>
      </c>
      <c r="FA586" s="20">
        <v>0</v>
      </c>
      <c r="FB586" s="20">
        <v>0</v>
      </c>
      <c r="FC586" s="20">
        <v>0</v>
      </c>
      <c r="FD586" s="20">
        <v>2</v>
      </c>
      <c r="FE586" s="20">
        <v>0</v>
      </c>
      <c r="FF586" s="20">
        <v>0</v>
      </c>
      <c r="FG586" s="20">
        <v>0</v>
      </c>
      <c r="FH586" s="20">
        <v>0</v>
      </c>
      <c r="FI586" s="20">
        <v>2</v>
      </c>
      <c r="FJ586" s="34">
        <f>IF(EZ586&lt;&gt;"",((FA586*0.125)+((FB586+FC586+FD586+FE586+FF586)*0.25)+((FG586+FH586+FI586)*1))/EZ586,"")</f>
        <v>0.1</v>
      </c>
      <c r="FK586" s="39">
        <v>44.086767000000002</v>
      </c>
      <c r="FL586" s="39">
        <v>-121.257448</v>
      </c>
      <c r="FM586" s="39">
        <v>43.724941576177869</v>
      </c>
      <c r="FN586" s="39">
        <v>44.448592423822134</v>
      </c>
      <c r="FO586" s="39">
        <v>-121.76118177311119</v>
      </c>
      <c r="FP586" s="39">
        <v>-120.7537142268888</v>
      </c>
      <c r="FQ586" s="39">
        <v>43.363116152355737</v>
      </c>
      <c r="FR586" s="39">
        <v>44.810417847644267</v>
      </c>
      <c r="FS586" s="39">
        <v>-122.2649155462224</v>
      </c>
      <c r="FT586" s="39">
        <v>-120.2499804537776</v>
      </c>
      <c r="FU586" s="35">
        <v>45859</v>
      </c>
      <c r="FV586" s="20" t="s">
        <v>248</v>
      </c>
      <c r="FW586" s="20" t="s">
        <v>355</v>
      </c>
      <c r="FX586" s="20">
        <v>416</v>
      </c>
      <c r="FY586" s="20">
        <v>6</v>
      </c>
      <c r="FZ586" s="20">
        <v>6</v>
      </c>
      <c r="GA586" s="20">
        <v>25</v>
      </c>
      <c r="GB586" s="20">
        <v>0</v>
      </c>
      <c r="GC586" s="20">
        <v>0</v>
      </c>
      <c r="GD586" s="20">
        <v>0</v>
      </c>
      <c r="GE586" s="20">
        <v>3</v>
      </c>
      <c r="GF586" s="20">
        <v>0</v>
      </c>
      <c r="GG586" s="20">
        <v>0</v>
      </c>
      <c r="GH586" s="20">
        <v>3</v>
      </c>
      <c r="GI586" s="20">
        <v>0</v>
      </c>
      <c r="GJ586" s="20">
        <v>0</v>
      </c>
      <c r="GK586" s="34">
        <f>IF(GA586&lt;&gt;"",((GB586*0.125)+((GC586+GD586+GE586+GF586+GG586)*0.25)+((GH586+GI586+GJ586)*1))/GA586,"")</f>
        <v>0.15</v>
      </c>
      <c r="GL586" s="40">
        <v>46107</v>
      </c>
      <c r="GM586" s="40">
        <v>46119</v>
      </c>
      <c r="GN586" s="20" t="s">
        <v>372</v>
      </c>
      <c r="GO586" s="35">
        <v>46119</v>
      </c>
      <c r="GP586" s="20" t="s">
        <v>232</v>
      </c>
      <c r="HH586" s="41" t="str">
        <f>IF(GX586&lt;&gt;"",((GY586*0.125)+((GZ586+HA586+HB586+HC586+HD586)*0.25)+((HE586+HF586+HG586)*1))/GX586,"")</f>
        <v/>
      </c>
    </row>
    <row r="587" spans="1:216" ht="15" customHeight="1" x14ac:dyDescent="0.35">
      <c r="A587" s="11" t="s">
        <v>3786</v>
      </c>
      <c r="B587" s="12" t="s">
        <v>3787</v>
      </c>
      <c r="C587" s="13">
        <v>43009</v>
      </c>
      <c r="D587" s="13">
        <v>45741</v>
      </c>
      <c r="E587" s="14" t="s">
        <v>214</v>
      </c>
      <c r="F587" s="15" t="s">
        <v>3788</v>
      </c>
      <c r="G587" s="15" t="s">
        <v>3789</v>
      </c>
      <c r="H587" s="14" t="s">
        <v>1705</v>
      </c>
      <c r="I587" s="16">
        <v>97060</v>
      </c>
      <c r="J587" s="17">
        <v>53487</v>
      </c>
      <c r="K587" s="18">
        <f ca="1">IF(A587&lt;&gt;"",RANDBETWEEN(1,2000)," ")</f>
        <v>898</v>
      </c>
      <c r="L587" s="17" cm="1">
        <f t="array" ref="L587">IF(A587&lt;&gt;"",SUMPRODUCT(($E$2:$E$1303="Active") * (FK587 &gt;= $FM$2:$FM$1303) * (FK587 &lt;= $FN$2:$FN$1303) * (FL587 &gt;= $FO$2:$FO$1303) * (FL587 &lt;= $FP$2:$FP$1303)),"")</f>
        <v>6</v>
      </c>
      <c r="M587" s="17" cm="1">
        <f t="array" ref="M587">IF(A587&lt;&gt;"",SUMPRODUCT(($E$2:$E$1303="Active") * (FK587 &gt;= $FQ$2:$FQ$1303) * (FK587 &lt;= $FR$2:$FR$1303) * (FL587 &gt;= $FS$2:$FS$1303) * (FL587 &lt;= $FT$2:$FT$1303)),"")</f>
        <v>8</v>
      </c>
      <c r="N587" s="14" t="s">
        <v>287</v>
      </c>
      <c r="O587" s="14" t="s">
        <v>219</v>
      </c>
      <c r="P587" s="15" t="s">
        <v>3790</v>
      </c>
      <c r="Q587" s="14" t="s">
        <v>3791</v>
      </c>
      <c r="R587" s="15" t="s">
        <v>3792</v>
      </c>
      <c r="S587" s="14" t="s">
        <v>224</v>
      </c>
      <c r="T587" s="20" t="s">
        <v>224</v>
      </c>
      <c r="U587" s="21"/>
      <c r="V587" s="22"/>
      <c r="W587" s="22"/>
      <c r="X587" s="22"/>
      <c r="Y587" s="22"/>
      <c r="Z587" s="22"/>
      <c r="AA587" s="22" t="s">
        <v>542</v>
      </c>
      <c r="AB587" s="43">
        <v>46021.375</v>
      </c>
      <c r="AC587" s="63">
        <v>45931</v>
      </c>
      <c r="AD587" s="25">
        <v>440</v>
      </c>
      <c r="AE587" s="25">
        <v>527</v>
      </c>
      <c r="AF587" s="26">
        <v>764</v>
      </c>
      <c r="AG587" s="20">
        <v>1055</v>
      </c>
      <c r="AH587" s="22">
        <v>883</v>
      </c>
      <c r="AI587" s="26">
        <v>952</v>
      </c>
      <c r="AN587" s="27">
        <f>IF(COUNT(DV587,ES587,FJ587,GK587,HH587)&gt;0,AVERAGE(DV587,ES587,FJ587,GK587,HH587),"")</f>
        <v>7.6197916666666671E-2</v>
      </c>
      <c r="AO587" s="28">
        <f>IF((E587&lt;&gt;""),COUNTA(AP587:BW587)+COUNTIF(T587,"No"),"")</f>
        <v>0</v>
      </c>
      <c r="AP587" s="29"/>
      <c r="AQ587" s="29"/>
      <c r="AR587" s="29"/>
      <c r="AS587" s="29"/>
      <c r="AT587" s="29"/>
      <c r="AU587" s="29"/>
      <c r="AV587" s="29"/>
      <c r="AW587" s="29"/>
      <c r="AX587" s="29"/>
      <c r="AY587" s="29"/>
      <c r="AZ587" s="29"/>
      <c r="BA587" s="29"/>
      <c r="BB587" s="29"/>
      <c r="BC587" s="29"/>
      <c r="BD587" s="29"/>
      <c r="BE587" s="29"/>
      <c r="BF587" s="29"/>
      <c r="BG587" s="29"/>
      <c r="BH587" s="29"/>
      <c r="BI587" s="29"/>
      <c r="BJ587" s="29"/>
      <c r="BK587" s="29"/>
      <c r="BL587" s="29"/>
      <c r="BM587" s="29"/>
      <c r="BN587" s="29"/>
      <c r="BO587" s="29"/>
      <c r="BP587" s="29"/>
      <c r="BQ587" s="29"/>
      <c r="BR587" s="29"/>
      <c r="BS587" s="29"/>
      <c r="BT587" s="29"/>
      <c r="BU587" s="29"/>
      <c r="BV587" s="29"/>
      <c r="BW587" s="29"/>
      <c r="BX587" s="30">
        <v>43984</v>
      </c>
      <c r="BY587" s="30">
        <v>43993</v>
      </c>
      <c r="BZ587" s="14" t="s">
        <v>226</v>
      </c>
      <c r="CA587" s="30">
        <v>43997</v>
      </c>
      <c r="CB587" s="14" t="s">
        <v>227</v>
      </c>
      <c r="CC587" s="31">
        <v>43809</v>
      </c>
      <c r="CD587" s="32" t="s">
        <v>228</v>
      </c>
      <c r="CE587" s="33" t="s">
        <v>425</v>
      </c>
      <c r="CF587" s="33" t="s">
        <v>325</v>
      </c>
      <c r="CG587" s="29">
        <v>470</v>
      </c>
      <c r="CH587" s="29">
        <v>6</v>
      </c>
      <c r="CI587" s="29">
        <v>6</v>
      </c>
      <c r="CJ587" s="29">
        <v>30</v>
      </c>
      <c r="CK587" s="29">
        <v>1</v>
      </c>
      <c r="CL587" s="29">
        <v>3</v>
      </c>
      <c r="CM587" s="29">
        <v>1</v>
      </c>
      <c r="CN587" s="34">
        <f>IF(CJ587&gt;0,((CK587*0.125)+(CL587*0.25)+(CM587*1))/CJ587,"")</f>
        <v>6.25E-2</v>
      </c>
      <c r="CO587" s="35">
        <v>44397</v>
      </c>
      <c r="CP587" s="35">
        <v>44399</v>
      </c>
      <c r="CQ587" s="20" t="s">
        <v>507</v>
      </c>
      <c r="CR587" s="35">
        <v>44410</v>
      </c>
      <c r="CS587" s="20" t="s">
        <v>232</v>
      </c>
      <c r="CT587" s="35">
        <v>44407</v>
      </c>
      <c r="CU587" s="35">
        <v>44508</v>
      </c>
      <c r="CV587" s="11" t="s">
        <v>226</v>
      </c>
      <c r="CW587" s="20" t="s">
        <v>233</v>
      </c>
      <c r="CX587" s="11" t="s">
        <v>234</v>
      </c>
      <c r="CY587" s="20">
        <v>28</v>
      </c>
      <c r="CZ587" s="36">
        <v>5</v>
      </c>
      <c r="DA587" s="36">
        <v>5</v>
      </c>
      <c r="DB587" s="36">
        <v>28</v>
      </c>
      <c r="DC587" s="36">
        <v>0</v>
      </c>
      <c r="DD587" s="36">
        <v>1</v>
      </c>
      <c r="DE587" s="36">
        <v>1</v>
      </c>
      <c r="DF587" s="36">
        <v>7</v>
      </c>
      <c r="DG587" s="36">
        <v>4</v>
      </c>
      <c r="DH587" s="46">
        <f>IF(DB587&gt;0,((DC587*0.125)+(DD587*0.25)+(DE587*0.25)+(DF587*1)+(DG587*1))/DB587,"")</f>
        <v>0.4107142857142857</v>
      </c>
      <c r="DI587" s="35">
        <v>44743</v>
      </c>
      <c r="DJ587" s="20" t="s">
        <v>228</v>
      </c>
      <c r="DK587" s="20" t="s">
        <v>235</v>
      </c>
      <c r="DL587" s="20" t="s">
        <v>234</v>
      </c>
      <c r="DM587" s="20">
        <v>318</v>
      </c>
      <c r="DN587" s="20">
        <v>6</v>
      </c>
      <c r="DO587" s="20">
        <v>6</v>
      </c>
      <c r="DP587" s="20">
        <v>30</v>
      </c>
      <c r="DQ587" s="20">
        <v>0</v>
      </c>
      <c r="DR587" s="20">
        <v>1</v>
      </c>
      <c r="DS587" s="20">
        <v>1</v>
      </c>
      <c r="DT587" s="20">
        <v>0</v>
      </c>
      <c r="DU587" s="20">
        <v>0</v>
      </c>
      <c r="DV587" s="37" cm="1">
        <f t="array" ref="DV587">IF(AND(DI587:DP587&lt;&gt;""),((DQ587*0.125)+(DR587*0.25)+(DS587*0.25)+(DT587*1)+(DU587*1))/DP587,"")</f>
        <v>1.6666666666666666E-2</v>
      </c>
      <c r="DW587" s="35">
        <v>45372</v>
      </c>
      <c r="DX587" s="35">
        <v>45386</v>
      </c>
      <c r="DY587" s="20" t="s">
        <v>237</v>
      </c>
      <c r="DZ587" s="35">
        <v>45386</v>
      </c>
      <c r="EA587" s="35" t="s">
        <v>232</v>
      </c>
      <c r="EB587" s="38">
        <v>45394</v>
      </c>
      <c r="EC587" s="35">
        <v>45268</v>
      </c>
      <c r="ED587" s="20" t="s">
        <v>228</v>
      </c>
      <c r="EE587" s="20" t="s">
        <v>247</v>
      </c>
      <c r="EF587" s="20">
        <v>415</v>
      </c>
      <c r="EG587" s="20">
        <v>7</v>
      </c>
      <c r="EH587" s="20">
        <v>7</v>
      </c>
      <c r="EI587" s="20">
        <v>32</v>
      </c>
      <c r="EJ587" s="20">
        <v>0</v>
      </c>
      <c r="EK587" s="20">
        <v>0</v>
      </c>
      <c r="EL587" s="20">
        <v>2</v>
      </c>
      <c r="EM587" s="20">
        <v>0</v>
      </c>
      <c r="EN587" s="20">
        <v>0</v>
      </c>
      <c r="EO587" s="20">
        <v>0</v>
      </c>
      <c r="EP587" s="20">
        <v>0</v>
      </c>
      <c r="EQ587" s="20">
        <v>0</v>
      </c>
      <c r="ER587" s="20">
        <v>2</v>
      </c>
      <c r="ES587" s="34">
        <f>IF(EI587&lt;&gt;"",((EJ587*0.125)+((EK587+EL587+EM587+EN587+EO587)*0.25)+((EP587+EQ587+ER587)*1))/EI587,"")</f>
        <v>7.8125E-2</v>
      </c>
      <c r="ET587" s="35">
        <v>45443</v>
      </c>
      <c r="EU587" s="20" t="s">
        <v>248</v>
      </c>
      <c r="EV587" s="20" t="s">
        <v>247</v>
      </c>
      <c r="EW587" s="20">
        <v>490</v>
      </c>
      <c r="EX587" s="20">
        <v>8</v>
      </c>
      <c r="EY587" s="20">
        <v>8</v>
      </c>
      <c r="EZ587" s="28">
        <v>25</v>
      </c>
      <c r="FA587" s="20">
        <v>0</v>
      </c>
      <c r="FB587" s="20">
        <v>0</v>
      </c>
      <c r="FC587" s="20">
        <v>0</v>
      </c>
      <c r="FD587" s="20">
        <v>0</v>
      </c>
      <c r="FE587" s="20">
        <v>0</v>
      </c>
      <c r="FF587" s="20">
        <v>0</v>
      </c>
      <c r="FG587" s="20">
        <v>0</v>
      </c>
      <c r="FH587" s="20">
        <v>1</v>
      </c>
      <c r="FI587" s="20">
        <v>4</v>
      </c>
      <c r="FJ587" s="34">
        <f>IF(EZ587&lt;&gt;"",((FA587*0.125)+((FB587+FC587+FD587+FE587+FF587)*0.25)+((FG587+FH587+FI587)*1))/EZ587,"")</f>
        <v>0.2</v>
      </c>
      <c r="FK587" s="39">
        <v>45.590536</v>
      </c>
      <c r="FL587" s="39">
        <v>-122.956073</v>
      </c>
      <c r="FM587" s="39">
        <v>45.228710576177868</v>
      </c>
      <c r="FN587" s="39">
        <v>45.952361423822133</v>
      </c>
      <c r="FO587" s="39">
        <v>-123.47312797129133</v>
      </c>
      <c r="FP587" s="39">
        <v>-122.43901802870867</v>
      </c>
      <c r="FQ587" s="39">
        <v>44.866885152355735</v>
      </c>
      <c r="FR587" s="39">
        <v>46.314186847644265</v>
      </c>
      <c r="FS587" s="39">
        <v>-123.99018294258268</v>
      </c>
      <c r="FT587" s="39">
        <v>-121.92196305741733</v>
      </c>
      <c r="FU587" s="35">
        <v>45843</v>
      </c>
      <c r="FV587" s="20" t="s">
        <v>248</v>
      </c>
      <c r="FW587" s="20" t="s">
        <v>355</v>
      </c>
      <c r="FX587" s="20">
        <v>357</v>
      </c>
      <c r="FY587" s="20">
        <v>4</v>
      </c>
      <c r="FZ587" s="20">
        <v>4</v>
      </c>
      <c r="GA587" s="20">
        <v>25</v>
      </c>
      <c r="GB587" s="20">
        <v>0</v>
      </c>
      <c r="GC587" s="20">
        <v>0</v>
      </c>
      <c r="GD587" s="20">
        <v>0</v>
      </c>
      <c r="GE587" s="20">
        <v>1</v>
      </c>
      <c r="GF587" s="20">
        <v>0</v>
      </c>
      <c r="GG587" s="20">
        <v>0</v>
      </c>
      <c r="GH587" s="20">
        <v>0</v>
      </c>
      <c r="GI587" s="20">
        <v>0</v>
      </c>
      <c r="GJ587" s="20">
        <v>0</v>
      </c>
      <c r="GK587" s="34">
        <f>IF(GA587&lt;&gt;"",((GB587*0.125)+((GC587+GD587+GE587+GF587+GG587)*0.25)+((GH587+GI587+GJ587)*1))/GA587,"")</f>
        <v>0.01</v>
      </c>
      <c r="GL587" s="40">
        <v>46106</v>
      </c>
      <c r="GM587" s="35">
        <v>46118</v>
      </c>
      <c r="GN587" s="20" t="s">
        <v>372</v>
      </c>
      <c r="GO587" s="35">
        <v>46118</v>
      </c>
      <c r="GP587" s="20" t="s">
        <v>232</v>
      </c>
      <c r="HH587" s="34" t="str">
        <f>IF(GX587&lt;&gt;"",((GY587*0.125)+((GZ587+HA587+HB587+HC587+HD587)*0.25)+((HE587+HF587+HG587)*1))/GX587,"")</f>
        <v/>
      </c>
    </row>
    <row r="588" spans="1:216" ht="15" customHeight="1" x14ac:dyDescent="0.35">
      <c r="A588" s="11" t="s">
        <v>3793</v>
      </c>
      <c r="B588" s="12" t="s">
        <v>3794</v>
      </c>
      <c r="C588" s="13">
        <v>43009</v>
      </c>
      <c r="D588" s="13">
        <v>45652</v>
      </c>
      <c r="E588" s="14" t="s">
        <v>214</v>
      </c>
      <c r="F588" s="15" t="s">
        <v>3795</v>
      </c>
      <c r="G588" s="15" t="s">
        <v>3796</v>
      </c>
      <c r="H588" s="14" t="s">
        <v>1705</v>
      </c>
      <c r="I588" s="16">
        <v>97128</v>
      </c>
      <c r="J588" s="17">
        <v>38394</v>
      </c>
      <c r="K588" s="18">
        <f ca="1">IF(A588&lt;&gt;"",RANDBETWEEN(1,2000)," ")</f>
        <v>1757</v>
      </c>
      <c r="L588" s="17" cm="1">
        <f t="array" ref="L588">IF(A588&lt;&gt;"",SUMPRODUCT(($E$2:$E$1303="Active") * (FK588 &gt;= $FM$2:$FM$1303) * (FK588 &lt;= $FN$2:$FN$1303) * (FL588 &gt;= $FO$2:$FO$1303) * (FL588 &lt;= $FP$2:$FP$1303)),"")</f>
        <v>5</v>
      </c>
      <c r="M588" s="17" cm="1">
        <f t="array" ref="M588">IF(A588&lt;&gt;"",SUMPRODUCT(($E$2:$E$1303="Active") * (FK588 &gt;= $FQ$2:$FQ$1303) * (FK588 &lt;= $FR$2:$FR$1303) * (FL588 &gt;= $FS$2:$FS$1303) * (FL588 &lt;= $FT$2:$FT$1303)),"")</f>
        <v>9</v>
      </c>
      <c r="N588" s="14" t="s">
        <v>287</v>
      </c>
      <c r="O588" s="14" t="s">
        <v>219</v>
      </c>
      <c r="P588" s="15" t="s">
        <v>3797</v>
      </c>
      <c r="Q588" s="14" t="s">
        <v>3798</v>
      </c>
      <c r="R588" s="15" t="s">
        <v>3799</v>
      </c>
      <c r="S588" s="14" t="s">
        <v>223</v>
      </c>
      <c r="T588" s="20" t="s">
        <v>224</v>
      </c>
      <c r="U588" s="21"/>
      <c r="V588" s="22"/>
      <c r="W588" s="22"/>
      <c r="X588" s="22"/>
      <c r="Y588" s="22"/>
      <c r="Z588" s="22"/>
      <c r="AB588" s="43">
        <v>46021.5</v>
      </c>
      <c r="AC588" s="63">
        <v>45931</v>
      </c>
      <c r="AD588" s="25">
        <v>141</v>
      </c>
      <c r="AE588" s="25">
        <v>123</v>
      </c>
      <c r="AF588" s="26">
        <v>183</v>
      </c>
      <c r="AG588" s="20">
        <v>218</v>
      </c>
      <c r="AH588" s="22">
        <v>232</v>
      </c>
      <c r="AI588" s="26">
        <v>286</v>
      </c>
      <c r="AN588" s="27">
        <f>IF(COUNT(DV588,ES588,FJ588,GK588,HH588)&gt;0,AVERAGE(DV588,ES588,FJ588,GK588,HH588),"")</f>
        <v>0.28750000000000003</v>
      </c>
      <c r="AO588" s="28">
        <f>IF((E588&lt;&gt;""),COUNTA(AP588:BW588)+COUNTIF(T588,"No"),"")</f>
        <v>0</v>
      </c>
      <c r="AP588" s="29"/>
      <c r="AQ588" s="29"/>
      <c r="AR588" s="29"/>
      <c r="AS588" s="29"/>
      <c r="AT588" s="29"/>
      <c r="AU588" s="29"/>
      <c r="AV588" s="29"/>
      <c r="AW588" s="29"/>
      <c r="AX588" s="29"/>
      <c r="AY588" s="29"/>
      <c r="AZ588" s="29"/>
      <c r="BA588" s="29"/>
      <c r="BB588" s="29"/>
      <c r="BC588" s="29"/>
      <c r="BD588" s="29"/>
      <c r="BE588" s="29"/>
      <c r="BF588" s="29"/>
      <c r="BG588" s="29"/>
      <c r="BH588" s="29"/>
      <c r="BI588" s="29"/>
      <c r="BJ588" s="29"/>
      <c r="BK588" s="29"/>
      <c r="BL588" s="29"/>
      <c r="BM588" s="29"/>
      <c r="BN588" s="29"/>
      <c r="BO588" s="29"/>
      <c r="BP588" s="29"/>
      <c r="BQ588" s="29"/>
      <c r="BR588" s="29"/>
      <c r="BS588" s="29"/>
      <c r="BT588" s="29"/>
      <c r="BU588" s="29"/>
      <c r="BV588" s="29"/>
      <c r="BW588" s="29"/>
      <c r="BX588" s="30">
        <v>43984</v>
      </c>
      <c r="BY588" s="30">
        <v>43993</v>
      </c>
      <c r="BZ588" s="14" t="s">
        <v>226</v>
      </c>
      <c r="CA588" s="30">
        <v>43997</v>
      </c>
      <c r="CB588" s="14" t="s">
        <v>227</v>
      </c>
      <c r="CC588" s="31">
        <v>43969</v>
      </c>
      <c r="CD588" s="32" t="s">
        <v>226</v>
      </c>
      <c r="CE588" s="33" t="s">
        <v>282</v>
      </c>
      <c r="CF588" s="33" t="s">
        <v>247</v>
      </c>
      <c r="CG588" s="29">
        <v>78</v>
      </c>
      <c r="CH588" s="29">
        <v>2</v>
      </c>
      <c r="CI588" s="29">
        <v>2</v>
      </c>
      <c r="CJ588" s="29">
        <v>10</v>
      </c>
      <c r="CK588" s="29">
        <v>1</v>
      </c>
      <c r="CL588" s="29">
        <v>0</v>
      </c>
      <c r="CM588" s="29">
        <v>1</v>
      </c>
      <c r="CN588" s="34">
        <f>IF(CJ588&gt;0,((CK588*0.125)+(CL588*0.25)+(CM588*1))/CJ588,"")</f>
        <v>0.1125</v>
      </c>
      <c r="CO588" s="35">
        <v>44397</v>
      </c>
      <c r="CP588" s="35">
        <v>44399</v>
      </c>
      <c r="CQ588" s="20" t="s">
        <v>507</v>
      </c>
      <c r="CR588" s="35">
        <v>44410</v>
      </c>
      <c r="CS588" s="20" t="s">
        <v>232</v>
      </c>
      <c r="CT588" s="35">
        <v>44407</v>
      </c>
      <c r="CU588" s="35">
        <v>44487</v>
      </c>
      <c r="CV588" s="11" t="s">
        <v>226</v>
      </c>
      <c r="CW588" s="20" t="s">
        <v>233</v>
      </c>
      <c r="CX588" s="11" t="s">
        <v>234</v>
      </c>
      <c r="CY588" s="20">
        <v>45</v>
      </c>
      <c r="CZ588" s="36">
        <v>1</v>
      </c>
      <c r="DA588" s="36">
        <v>1</v>
      </c>
      <c r="DB588" s="36">
        <v>5</v>
      </c>
      <c r="DC588" s="36">
        <v>0</v>
      </c>
      <c r="DD588" s="36">
        <v>0</v>
      </c>
      <c r="DE588" s="36">
        <v>0</v>
      </c>
      <c r="DF588" s="36">
        <v>1</v>
      </c>
      <c r="DG588" s="36">
        <v>0</v>
      </c>
      <c r="DH588" s="37">
        <f>IF(DB588&gt;0,((DC588*0.125)+(DD588*0.25)+(DE588*0.25)+(DF588*1)+(DG588*1))/DB588,"")</f>
        <v>0.2</v>
      </c>
      <c r="DI588" s="35">
        <v>44805</v>
      </c>
      <c r="DJ588" s="20" t="s">
        <v>228</v>
      </c>
      <c r="DK588" s="20" t="s">
        <v>235</v>
      </c>
      <c r="DL588" s="20" t="s">
        <v>234</v>
      </c>
      <c r="DM588" s="20">
        <v>74</v>
      </c>
      <c r="DN588" s="20">
        <v>2</v>
      </c>
      <c r="DO588" s="20">
        <v>2</v>
      </c>
      <c r="DP588" s="20">
        <v>10</v>
      </c>
      <c r="DQ588" s="20">
        <v>0</v>
      </c>
      <c r="DR588" s="20">
        <v>1</v>
      </c>
      <c r="DS588" s="20">
        <v>1</v>
      </c>
      <c r="DT588" s="20">
        <v>0</v>
      </c>
      <c r="DU588" s="20">
        <v>1</v>
      </c>
      <c r="DV588" s="37" cm="1">
        <f t="array" ref="DV588">IF(AND(DI588:DP588&lt;&gt;""),((DQ588*0.125)+(DR588*0.25)+(DS588*0.25)+(DT588*1)+(DU588*1))/DP588,"")</f>
        <v>0.15</v>
      </c>
      <c r="DW588" s="35">
        <v>45371</v>
      </c>
      <c r="DX588" s="35">
        <v>45384</v>
      </c>
      <c r="DY588" s="20" t="s">
        <v>237</v>
      </c>
      <c r="DZ588" s="35">
        <v>45384</v>
      </c>
      <c r="EA588" s="35" t="s">
        <v>232</v>
      </c>
      <c r="EB588" s="38">
        <v>45387</v>
      </c>
      <c r="EC588" s="35">
        <v>45246</v>
      </c>
      <c r="ED588" s="20" t="s">
        <v>248</v>
      </c>
      <c r="EE588" s="20" t="s">
        <v>247</v>
      </c>
      <c r="EF588" s="20">
        <v>95</v>
      </c>
      <c r="EG588" s="20">
        <v>2</v>
      </c>
      <c r="EH588" s="20">
        <v>2</v>
      </c>
      <c r="EI588" s="20">
        <v>10</v>
      </c>
      <c r="EJ588" s="20">
        <v>0</v>
      </c>
      <c r="EK588" s="20">
        <v>0</v>
      </c>
      <c r="EL588" s="20">
        <v>0</v>
      </c>
      <c r="EM588" s="20">
        <v>0</v>
      </c>
      <c r="EN588" s="20">
        <v>0</v>
      </c>
      <c r="EO588" s="20">
        <v>0</v>
      </c>
      <c r="EP588" s="20">
        <v>0</v>
      </c>
      <c r="EQ588" s="20">
        <v>0</v>
      </c>
      <c r="ER588" s="20">
        <v>0</v>
      </c>
      <c r="ES588" s="34">
        <f>IF(EI588&lt;&gt;"",((EJ588*0.125)+((EK588+EL588+EM588+EN588+EO588)*0.25)+((EP588+EQ588+ER588)*1))/EI588,"")</f>
        <v>0</v>
      </c>
      <c r="ET588" s="35">
        <v>45642</v>
      </c>
      <c r="EU588" s="20" t="s">
        <v>248</v>
      </c>
      <c r="EV588" s="20" t="s">
        <v>3800</v>
      </c>
      <c r="EW588" s="20">
        <v>223</v>
      </c>
      <c r="EX588" s="20">
        <v>2</v>
      </c>
      <c r="EY588" s="20">
        <v>2</v>
      </c>
      <c r="EZ588" s="20">
        <v>12</v>
      </c>
      <c r="FA588" s="20">
        <v>0</v>
      </c>
      <c r="FB588" s="20">
        <v>0</v>
      </c>
      <c r="FC588" s="20">
        <v>0</v>
      </c>
      <c r="FD588" s="20">
        <v>0</v>
      </c>
      <c r="FE588" s="20">
        <v>0</v>
      </c>
      <c r="FF588" s="20">
        <v>0</v>
      </c>
      <c r="FG588" s="20">
        <v>5</v>
      </c>
      <c r="FH588" s="20">
        <v>2</v>
      </c>
      <c r="FI588" s="20">
        <v>0</v>
      </c>
      <c r="FJ588" s="46">
        <f>IF(EZ588&lt;&gt;"",((FA588*0.125)+((FB588+FC588+FD588+FE588+FF588)*0.25)+((FG588+FH588+FI588)*1))/EZ588,"")</f>
        <v>0.58333333333333337</v>
      </c>
      <c r="FK588" s="39">
        <v>45.183171999999999</v>
      </c>
      <c r="FL588" s="39">
        <v>-123.26356</v>
      </c>
      <c r="FM588" s="39">
        <v>44.821346576177866</v>
      </c>
      <c r="FN588" s="39">
        <v>45.544997423822132</v>
      </c>
      <c r="FO588" s="39">
        <v>-123.77690217366519</v>
      </c>
      <c r="FP588" s="39">
        <v>-122.7502178263348</v>
      </c>
      <c r="FQ588" s="39">
        <v>44.459521152355734</v>
      </c>
      <c r="FR588" s="39">
        <v>45.906822847644264</v>
      </c>
      <c r="FS588" s="39">
        <v>-124.2902443473304</v>
      </c>
      <c r="FT588" s="39">
        <v>-122.2368756526696</v>
      </c>
      <c r="FU588" s="35">
        <v>45972</v>
      </c>
      <c r="FV588" s="20" t="s">
        <v>248</v>
      </c>
      <c r="FW588" s="20" t="s">
        <v>234</v>
      </c>
      <c r="FX588" s="20">
        <v>128</v>
      </c>
      <c r="FY588" s="20">
        <v>2</v>
      </c>
      <c r="FZ588" s="20">
        <v>2</v>
      </c>
      <c r="GA588" s="20">
        <v>9</v>
      </c>
      <c r="GB588" s="20">
        <v>0</v>
      </c>
      <c r="GC588" s="20">
        <v>0</v>
      </c>
      <c r="GD588" s="20">
        <v>0</v>
      </c>
      <c r="GE588" s="20">
        <v>3</v>
      </c>
      <c r="GF588" s="20">
        <v>0</v>
      </c>
      <c r="GG588" s="20">
        <v>0</v>
      </c>
      <c r="GH588" s="20">
        <v>1</v>
      </c>
      <c r="GI588" s="20">
        <v>1</v>
      </c>
      <c r="GJ588" s="20">
        <v>1</v>
      </c>
      <c r="GK588" s="46">
        <f>IF(GA588&lt;&gt;"",((GB588*0.125)+((GC588+GD588+GE588+GF588+GG588)*0.25)+((GH588+GI588+GJ588)*1))/GA588,"")</f>
        <v>0.41666666666666669</v>
      </c>
      <c r="GP588" s="20" t="s">
        <v>232</v>
      </c>
      <c r="HH588" s="34" t="str">
        <f>IF(GX588&lt;&gt;"",((GY588*0.125)+((GZ588+HA588+HB588+HC588+HD588)*0.25)+((HE588+HF588+HG588)*1))/GX588,"")</f>
        <v/>
      </c>
    </row>
    <row r="589" spans="1:216" ht="15" customHeight="1" x14ac:dyDescent="0.35">
      <c r="A589" s="11" t="s">
        <v>3801</v>
      </c>
      <c r="B589" s="12" t="s">
        <v>3802</v>
      </c>
      <c r="C589" s="13">
        <v>43829</v>
      </c>
      <c r="D589" s="13"/>
      <c r="E589" s="14" t="s">
        <v>214</v>
      </c>
      <c r="F589" s="15" t="s">
        <v>3803</v>
      </c>
      <c r="G589" s="15" t="s">
        <v>3804</v>
      </c>
      <c r="H589" s="14" t="s">
        <v>1705</v>
      </c>
      <c r="I589" s="16">
        <v>97814</v>
      </c>
      <c r="J589" s="17">
        <v>12780</v>
      </c>
      <c r="K589" s="18">
        <f ca="1">IF(A589&lt;&gt;"",RANDBETWEEN(1,2000)," ")</f>
        <v>122</v>
      </c>
      <c r="L589" s="17" cm="1">
        <f t="array" ref="L589">IF(A589&lt;&gt;"",SUMPRODUCT(($E$2:$E$1303="Active") * (FK589 &gt;= $FM$2:$FM$1303) * (FK589 &lt;= $FN$2:$FN$1303) * (FL589 &gt;= $FO$2:$FO$1303) * (FL589 &lt;= $FP$2:$FP$1303)),"")</f>
        <v>1</v>
      </c>
      <c r="M589" s="17" cm="1">
        <f t="array" ref="M589">IF(A589&lt;&gt;"",SUMPRODUCT(($E$2:$E$1303="Active") * (FK589 &gt;= $FQ$2:$FQ$1303) * (FK589 &lt;= $FR$2:$FR$1303) * (FL589 &gt;= $FS$2:$FS$1303) * (FL589 &lt;= $FT$2:$FT$1303)),"")</f>
        <v>1</v>
      </c>
      <c r="N589" s="14" t="s">
        <v>218</v>
      </c>
      <c r="O589" s="14" t="s">
        <v>316</v>
      </c>
      <c r="P589" s="15" t="s">
        <v>964</v>
      </c>
      <c r="Q589" s="14" t="s">
        <v>965</v>
      </c>
      <c r="R589" s="51" t="s">
        <v>966</v>
      </c>
      <c r="S589" s="14" t="s">
        <v>223</v>
      </c>
      <c r="T589" s="20" t="s">
        <v>224</v>
      </c>
      <c r="U589" s="21"/>
      <c r="V589" s="22"/>
      <c r="W589" s="22"/>
      <c r="X589" s="22"/>
      <c r="Y589" s="22"/>
      <c r="Z589" s="22"/>
      <c r="AA589" s="48">
        <v>2025</v>
      </c>
      <c r="AB589" s="43">
        <v>46006.496527777781</v>
      </c>
      <c r="AC589" s="24">
        <v>46023</v>
      </c>
      <c r="AD589" s="25">
        <v>22</v>
      </c>
      <c r="AE589" s="25">
        <v>34</v>
      </c>
      <c r="AF589" s="26">
        <v>38</v>
      </c>
      <c r="AG589" s="20">
        <v>46</v>
      </c>
      <c r="AH589" s="22">
        <v>38</v>
      </c>
      <c r="AI589" s="26">
        <v>32</v>
      </c>
      <c r="AN589" s="27">
        <f>IF(COUNT(DV589,ES589,FJ589,GK589,HH589)&gt;0,AVERAGE(DV589,ES589,FJ589,GK589,HH589),"")</f>
        <v>0</v>
      </c>
      <c r="AO589" s="28">
        <f>IF((E589&lt;&gt;""),COUNTA(AP589:BW589)+COUNTIF(T589,"No"),"")</f>
        <v>0</v>
      </c>
      <c r="AP589" s="29"/>
      <c r="AQ589" s="29"/>
      <c r="AR589" s="29"/>
      <c r="AS589" s="29"/>
      <c r="AT589" s="29"/>
      <c r="AU589" s="29"/>
      <c r="AV589" s="29"/>
      <c r="AW589" s="29"/>
      <c r="AX589" s="29"/>
      <c r="AY589" s="29"/>
      <c r="AZ589" s="29"/>
      <c r="BA589" s="29"/>
      <c r="BB589" s="29"/>
      <c r="BC589" s="29"/>
      <c r="BD589" s="29"/>
      <c r="BE589" s="29"/>
      <c r="BF589" s="29"/>
      <c r="BG589" s="29"/>
      <c r="BH589" s="29"/>
      <c r="BI589" s="29"/>
      <c r="BJ589" s="29"/>
      <c r="BK589" s="29"/>
      <c r="BL589" s="29"/>
      <c r="BM589" s="29"/>
      <c r="BN589" s="29"/>
      <c r="BO589" s="29"/>
      <c r="BP589" s="29"/>
      <c r="BQ589" s="29"/>
      <c r="BR589" s="29"/>
      <c r="BS589" s="29"/>
      <c r="BT589" s="29"/>
      <c r="BU589" s="29"/>
      <c r="BV589" s="29"/>
      <c r="BW589" s="29"/>
      <c r="BX589" s="30">
        <v>44137</v>
      </c>
      <c r="BY589" s="30">
        <v>44139</v>
      </c>
      <c r="BZ589" s="14" t="s">
        <v>248</v>
      </c>
      <c r="CA589" s="30">
        <v>44165</v>
      </c>
      <c r="CB589" s="14" t="s">
        <v>316</v>
      </c>
      <c r="CC589" s="31">
        <v>44174</v>
      </c>
      <c r="CD589" s="32" t="s">
        <v>228</v>
      </c>
      <c r="CE589" s="33" t="s">
        <v>320</v>
      </c>
      <c r="CF589" s="33" t="s">
        <v>321</v>
      </c>
      <c r="CG589" s="29">
        <v>100</v>
      </c>
      <c r="CH589" s="29">
        <v>2</v>
      </c>
      <c r="CI589" s="29">
        <v>2</v>
      </c>
      <c r="CJ589" s="29">
        <v>10</v>
      </c>
      <c r="CK589" s="29">
        <v>0</v>
      </c>
      <c r="CL589" s="29">
        <v>5</v>
      </c>
      <c r="CM589" s="29">
        <v>1</v>
      </c>
      <c r="CN589" s="34">
        <f>IF(CJ589&gt;0,((CK589*0.125)+(CL589*0.25)+(CM589*1))/CJ589,"")</f>
        <v>0.22500000000000001</v>
      </c>
      <c r="CO589" s="35">
        <v>44238</v>
      </c>
      <c r="CP589" s="35">
        <v>44238</v>
      </c>
      <c r="CQ589" s="20" t="s">
        <v>322</v>
      </c>
      <c r="CR589" s="47">
        <v>44244</v>
      </c>
      <c r="CS589" s="20" t="s">
        <v>316</v>
      </c>
      <c r="CT589" s="35" t="s">
        <v>323</v>
      </c>
      <c r="CU589" s="35">
        <v>44509</v>
      </c>
      <c r="CV589" s="11" t="s">
        <v>248</v>
      </c>
      <c r="CW589" s="20" t="s">
        <v>324</v>
      </c>
      <c r="CX589" s="11" t="s">
        <v>325</v>
      </c>
      <c r="CY589" s="20">
        <v>13</v>
      </c>
      <c r="CZ589" s="36">
        <v>1</v>
      </c>
      <c r="DA589" s="36">
        <v>1</v>
      </c>
      <c r="DB589" s="36">
        <v>5</v>
      </c>
      <c r="DC589" s="36">
        <v>0</v>
      </c>
      <c r="DD589" s="36">
        <v>0</v>
      </c>
      <c r="DE589" s="36">
        <v>0</v>
      </c>
      <c r="DF589" s="36">
        <v>0</v>
      </c>
      <c r="DG589" s="36">
        <v>0</v>
      </c>
      <c r="DH589" s="37">
        <f>IF(DB589&lt;&gt;"",((DC589*0.125)+(DD589*0.25)+(DE589*0.25)+(DF589*1)+(DG589*1))/DB589,"")</f>
        <v>0</v>
      </c>
      <c r="DI589" s="35">
        <v>44823</v>
      </c>
      <c r="DJ589" s="20" t="s">
        <v>248</v>
      </c>
      <c r="DK589" s="20" t="s">
        <v>235</v>
      </c>
      <c r="DL589" s="20" t="s">
        <v>234</v>
      </c>
      <c r="DM589" s="20">
        <v>20</v>
      </c>
      <c r="DN589" s="20">
        <v>2</v>
      </c>
      <c r="DO589" s="20">
        <v>2</v>
      </c>
      <c r="DP589" s="20">
        <v>7</v>
      </c>
      <c r="DQ589" s="20">
        <v>0</v>
      </c>
      <c r="DR589" s="20">
        <v>0</v>
      </c>
      <c r="DS589" s="20">
        <v>0</v>
      </c>
      <c r="DT589" s="20">
        <v>0</v>
      </c>
      <c r="DU589" s="20">
        <v>1</v>
      </c>
      <c r="DV589" s="37">
        <v>0</v>
      </c>
      <c r="DW589" s="35">
        <v>45035</v>
      </c>
      <c r="DX589" s="35">
        <v>45055</v>
      </c>
      <c r="DY589" s="20" t="s">
        <v>322</v>
      </c>
      <c r="DZ589" s="35">
        <v>45055</v>
      </c>
      <c r="EA589" s="35" t="s">
        <v>316</v>
      </c>
      <c r="EB589" s="38" t="s">
        <v>323</v>
      </c>
      <c r="EC589" s="35">
        <v>45163</v>
      </c>
      <c r="ED589" s="20" t="s">
        <v>248</v>
      </c>
      <c r="EE589" s="20" t="s">
        <v>247</v>
      </c>
      <c r="EF589" s="20">
        <v>16</v>
      </c>
      <c r="EG589" s="20">
        <v>1</v>
      </c>
      <c r="EH589" s="20">
        <v>1</v>
      </c>
      <c r="EI589" s="20">
        <v>5</v>
      </c>
      <c r="EJ589" s="20">
        <v>0</v>
      </c>
      <c r="EK589" s="20">
        <v>0</v>
      </c>
      <c r="EL589" s="20">
        <v>0</v>
      </c>
      <c r="EM589" s="20">
        <v>0</v>
      </c>
      <c r="EN589" s="20">
        <v>0</v>
      </c>
      <c r="EO589" s="20">
        <v>0</v>
      </c>
      <c r="EP589" s="20">
        <v>0</v>
      </c>
      <c r="EQ589" s="20">
        <v>0</v>
      </c>
      <c r="ER589" s="20">
        <v>0</v>
      </c>
      <c r="ES589" s="34">
        <f>IF(EI589&lt;&gt;"",((EJ589*0.125)+((EK589+EL589+EM589+EN589+EO589)*0.25)+((EP589+EQ589+ER589)*1))/EI589,"")</f>
        <v>0</v>
      </c>
      <c r="ET589" s="35">
        <v>45376</v>
      </c>
      <c r="EU589" s="20" t="s">
        <v>248</v>
      </c>
      <c r="EV589" s="20" t="s">
        <v>247</v>
      </c>
      <c r="EW589" s="20">
        <v>17</v>
      </c>
      <c r="EX589" s="20">
        <v>1</v>
      </c>
      <c r="EY589" s="20">
        <v>1</v>
      </c>
      <c r="EZ589" s="28">
        <v>5</v>
      </c>
      <c r="FA589" s="20">
        <v>0</v>
      </c>
      <c r="FB589" s="20">
        <v>0</v>
      </c>
      <c r="FC589" s="20">
        <v>0</v>
      </c>
      <c r="FD589" s="20">
        <v>0</v>
      </c>
      <c r="FE589" s="20">
        <v>0</v>
      </c>
      <c r="FF589" s="20">
        <v>0</v>
      </c>
      <c r="FG589" s="20">
        <v>0</v>
      </c>
      <c r="FH589" s="20">
        <v>0</v>
      </c>
      <c r="FI589" s="20">
        <v>0</v>
      </c>
      <c r="FJ589" s="34">
        <f>IF(EZ589&lt;&gt;"",((FA589*0.125)+((FB589+FC589+FD589+FE589+FF589)*0.25)+((FG589+FH589+FI589)*1))/EZ589,"")</f>
        <v>0</v>
      </c>
      <c r="FK589" s="39">
        <v>44.820112000000002</v>
      </c>
      <c r="FL589" s="39">
        <v>-117.752996</v>
      </c>
      <c r="FM589" s="39">
        <v>44.458286576177869</v>
      </c>
      <c r="FN589" s="39">
        <v>45.181937423822134</v>
      </c>
      <c r="FO589" s="39">
        <v>-118.26309541088239</v>
      </c>
      <c r="FP589" s="39">
        <v>-117.24289658911761</v>
      </c>
      <c r="FQ589" s="39">
        <v>44.096461152355737</v>
      </c>
      <c r="FR589" s="39">
        <v>45.543762847644267</v>
      </c>
      <c r="FS589" s="39">
        <v>-118.77319482176478</v>
      </c>
      <c r="FT589" s="39">
        <v>-116.73279717823522</v>
      </c>
      <c r="FU589" s="35">
        <v>45947</v>
      </c>
      <c r="FV589" s="20" t="s">
        <v>248</v>
      </c>
      <c r="FW589" s="20" t="s">
        <v>295</v>
      </c>
      <c r="FX589" s="20">
        <v>17</v>
      </c>
      <c r="FY589" s="20">
        <v>1</v>
      </c>
      <c r="FZ589" s="20">
        <v>1</v>
      </c>
      <c r="GA589" s="20">
        <v>6</v>
      </c>
      <c r="GB589" s="20">
        <v>0</v>
      </c>
      <c r="GC589" s="20">
        <v>0</v>
      </c>
      <c r="GD589" s="20">
        <v>0</v>
      </c>
      <c r="GE589" s="20">
        <v>0</v>
      </c>
      <c r="GF589" s="20">
        <v>0</v>
      </c>
      <c r="GG589" s="20">
        <v>0</v>
      </c>
      <c r="GH589" s="20">
        <v>0</v>
      </c>
      <c r="GI589" s="20">
        <v>0</v>
      </c>
      <c r="GJ589" s="20">
        <v>0</v>
      </c>
      <c r="GK589" s="34">
        <v>0</v>
      </c>
      <c r="GL589" s="40">
        <v>45915</v>
      </c>
      <c r="GM589" s="40">
        <v>45915</v>
      </c>
      <c r="GN589" s="20" t="s">
        <v>237</v>
      </c>
      <c r="GO589" s="35">
        <v>45916</v>
      </c>
      <c r="GP589" s="20" t="s">
        <v>316</v>
      </c>
      <c r="GQ589" s="35" t="s">
        <v>323</v>
      </c>
      <c r="HH589" s="34" t="str">
        <f>IF(GX589&lt;&gt;"",((GY589*0.125)+((GZ589+HA589+HB589+HC589+HD589)*0.25)+((HE589+HF589+HG589)*1))/GX589,"")</f>
        <v/>
      </c>
    </row>
    <row r="590" spans="1:216" ht="15" customHeight="1" x14ac:dyDescent="0.35">
      <c r="A590" s="11" t="s">
        <v>3805</v>
      </c>
      <c r="B590" s="12" t="s">
        <v>3806</v>
      </c>
      <c r="C590" s="13">
        <v>43829</v>
      </c>
      <c r="D590" s="13"/>
      <c r="E590" s="14" t="s">
        <v>214</v>
      </c>
      <c r="F590" s="15" t="s">
        <v>3807</v>
      </c>
      <c r="G590" s="15" t="s">
        <v>3782</v>
      </c>
      <c r="H590" s="14" t="s">
        <v>1705</v>
      </c>
      <c r="I590" s="16">
        <v>97701</v>
      </c>
      <c r="J590" s="17">
        <v>42159</v>
      </c>
      <c r="K590" s="18">
        <f ca="1">IF(A590&lt;&gt;"",RANDBETWEEN(1,2000)," ")</f>
        <v>1069</v>
      </c>
      <c r="L590" s="17" cm="1">
        <f t="array" ref="L590">IF(A590&lt;&gt;"",SUMPRODUCT(($E$2:$E$1303="Active") * (FK590 &gt;= $FM$2:$FM$1303) * (FK590 &lt;= $FN$2:$FN$1303) * (FL590 &gt;= $FO$2:$FO$1303) * (FL590 &lt;= $FP$2:$FP$1303)),"")</f>
        <v>2</v>
      </c>
      <c r="M590" s="17" cm="1">
        <f t="array" ref="M590">IF(A590&lt;&gt;"",SUMPRODUCT(($E$2:$E$1303="Active") * (FK590 &gt;= $FQ$2:$FQ$1303) * (FK590 &lt;= $FR$2:$FR$1303) * (FL590 &gt;= $FS$2:$FS$1303) * (FL590 &lt;= $FT$2:$FT$1303)),"")</f>
        <v>2</v>
      </c>
      <c r="N590" s="14" t="s">
        <v>218</v>
      </c>
      <c r="O590" s="14" t="s">
        <v>316</v>
      </c>
      <c r="P590" s="15" t="s">
        <v>964</v>
      </c>
      <c r="Q590" s="14" t="s">
        <v>965</v>
      </c>
      <c r="R590" s="51" t="s">
        <v>966</v>
      </c>
      <c r="S590" s="14" t="s">
        <v>223</v>
      </c>
      <c r="T590" s="20" t="s">
        <v>224</v>
      </c>
      <c r="U590" s="21"/>
      <c r="V590" s="22"/>
      <c r="W590" s="22"/>
      <c r="X590" s="22"/>
      <c r="Y590" s="22"/>
      <c r="Z590" s="22"/>
      <c r="AA590" s="48">
        <v>2025</v>
      </c>
      <c r="AB590" s="43">
        <v>46014.447916666664</v>
      </c>
      <c r="AC590" s="24">
        <v>46023</v>
      </c>
      <c r="AD590" s="25">
        <v>172</v>
      </c>
      <c r="AE590" s="25">
        <v>154</v>
      </c>
      <c r="AF590" s="26">
        <v>118</v>
      </c>
      <c r="AG590" s="20">
        <v>167</v>
      </c>
      <c r="AH590" s="22">
        <v>203</v>
      </c>
      <c r="AI590" s="26">
        <v>202</v>
      </c>
      <c r="AN590" s="27">
        <f>IF(COUNT(DV590,ES590,FJ590,GK590,HH590)&gt;0,AVERAGE(DV590,ES590,FJ590,GK590,HH590),"")</f>
        <v>0.19002403846153848</v>
      </c>
      <c r="AO590" s="28">
        <f>IF((E590&lt;&gt;""),COUNTA(AP590:BW590)+COUNTIF(T590,"No"),"")</f>
        <v>0</v>
      </c>
      <c r="AP590" s="29"/>
      <c r="AQ590" s="29"/>
      <c r="AR590" s="29"/>
      <c r="AS590" s="29"/>
      <c r="AT590" s="29"/>
      <c r="AU590" s="29"/>
      <c r="AV590" s="29"/>
      <c r="AW590" s="29"/>
      <c r="AX590" s="29"/>
      <c r="AY590" s="29"/>
      <c r="AZ590" s="29"/>
      <c r="BA590" s="29"/>
      <c r="BB590" s="29"/>
      <c r="BC590" s="29"/>
      <c r="BD590" s="29"/>
      <c r="BE590" s="29"/>
      <c r="BF590" s="29"/>
      <c r="BG590" s="29"/>
      <c r="BH590" s="29"/>
      <c r="BI590" s="29"/>
      <c r="BJ590" s="29"/>
      <c r="BK590" s="29"/>
      <c r="BL590" s="29"/>
      <c r="BM590" s="29"/>
      <c r="BN590" s="29"/>
      <c r="BO590" s="29"/>
      <c r="BP590" s="29"/>
      <c r="BQ590" s="29"/>
      <c r="BR590" s="29"/>
      <c r="BS590" s="29"/>
      <c r="BT590" s="29"/>
      <c r="BU590" s="29"/>
      <c r="BV590" s="29"/>
      <c r="BW590" s="29"/>
      <c r="BX590" s="30">
        <v>44139</v>
      </c>
      <c r="BY590" s="30">
        <v>44139</v>
      </c>
      <c r="BZ590" s="14" t="s">
        <v>248</v>
      </c>
      <c r="CA590" s="30">
        <v>44165</v>
      </c>
      <c r="CB590" s="14" t="s">
        <v>316</v>
      </c>
      <c r="CC590" s="31">
        <v>44174</v>
      </c>
      <c r="CD590" s="32" t="s">
        <v>228</v>
      </c>
      <c r="CE590" s="33" t="s">
        <v>320</v>
      </c>
      <c r="CF590" s="33" t="s">
        <v>321</v>
      </c>
      <c r="CG590" s="29">
        <v>100</v>
      </c>
      <c r="CH590" s="29">
        <v>4</v>
      </c>
      <c r="CI590" s="29">
        <v>4</v>
      </c>
      <c r="CJ590" s="29">
        <v>10</v>
      </c>
      <c r="CK590" s="29">
        <v>0</v>
      </c>
      <c r="CL590" s="29">
        <v>3</v>
      </c>
      <c r="CM590" s="29">
        <v>1</v>
      </c>
      <c r="CN590" s="34">
        <f>IF(CJ590&gt;0,((CK590*0.125)+(CL590*0.25)+(CM590*1))/CJ590,"")</f>
        <v>0.17499999999999999</v>
      </c>
      <c r="CO590" s="35">
        <v>44252</v>
      </c>
      <c r="CP590" s="35">
        <v>44252</v>
      </c>
      <c r="CQ590" s="20" t="s">
        <v>322</v>
      </c>
      <c r="CR590" s="47">
        <v>44253</v>
      </c>
      <c r="CS590" s="20" t="s">
        <v>316</v>
      </c>
      <c r="CT590" s="35" t="s">
        <v>323</v>
      </c>
      <c r="CU590" s="35">
        <v>44508</v>
      </c>
      <c r="CV590" s="11" t="s">
        <v>248</v>
      </c>
      <c r="CW590" s="20" t="s">
        <v>324</v>
      </c>
      <c r="CX590" s="11" t="s">
        <v>325</v>
      </c>
      <c r="CY590" s="20">
        <v>69</v>
      </c>
      <c r="CZ590" s="36">
        <v>2</v>
      </c>
      <c r="DA590" s="36">
        <v>2</v>
      </c>
      <c r="DB590" s="36">
        <v>10</v>
      </c>
      <c r="DC590" s="36">
        <v>0</v>
      </c>
      <c r="DD590" s="36">
        <v>0</v>
      </c>
      <c r="DE590" s="36">
        <v>1</v>
      </c>
      <c r="DF590" s="36">
        <v>0</v>
      </c>
      <c r="DG590" s="36">
        <v>0</v>
      </c>
      <c r="DH590" s="37">
        <f>IF(DB590&lt;&gt;"",((DC590*0.125)+(DD590*0.25)+(DE590*0.25)+(DF590*1)+(DG590*1))/DB590,"")</f>
        <v>2.5000000000000001E-2</v>
      </c>
      <c r="DI590" s="35">
        <v>44823</v>
      </c>
      <c r="DJ590" s="20" t="s">
        <v>248</v>
      </c>
      <c r="DK590" s="20" t="s">
        <v>235</v>
      </c>
      <c r="DL590" s="20" t="s">
        <v>234</v>
      </c>
      <c r="DM590" s="20">
        <v>62</v>
      </c>
      <c r="DN590" s="20">
        <v>3</v>
      </c>
      <c r="DO590" s="20">
        <v>3</v>
      </c>
      <c r="DP590" s="20">
        <v>13</v>
      </c>
      <c r="DQ590" s="20">
        <v>0</v>
      </c>
      <c r="DR590" s="20">
        <v>0</v>
      </c>
      <c r="DS590" s="20">
        <v>0</v>
      </c>
      <c r="DT590" s="20">
        <v>2</v>
      </c>
      <c r="DU590" s="20">
        <v>0</v>
      </c>
      <c r="DV590" s="37" cm="1">
        <f t="array" ref="DV590">IF(AND(DI590:DP590&lt;&gt;""),((DQ590*0.125)+(DR590*0.25)+(DS590*0.25)+(DT590*1)+(DU590*1))/DP590,"")</f>
        <v>0.15384615384615385</v>
      </c>
      <c r="DW590" s="35">
        <v>45044</v>
      </c>
      <c r="DX590" s="35">
        <v>45052</v>
      </c>
      <c r="DY590" s="20" t="s">
        <v>322</v>
      </c>
      <c r="DZ590" s="35">
        <v>45055</v>
      </c>
      <c r="EA590" s="35" t="s">
        <v>316</v>
      </c>
      <c r="EB590" s="38" t="s">
        <v>323</v>
      </c>
      <c r="EC590" s="35">
        <v>45170</v>
      </c>
      <c r="ED590" s="20" t="s">
        <v>248</v>
      </c>
      <c r="EE590" s="20" t="s">
        <v>247</v>
      </c>
      <c r="EF590" s="20">
        <v>51</v>
      </c>
      <c r="EG590" s="20">
        <v>2</v>
      </c>
      <c r="EH590" s="20">
        <v>2</v>
      </c>
      <c r="EI590" s="20">
        <v>8</v>
      </c>
      <c r="EJ590" s="20">
        <v>0</v>
      </c>
      <c r="EK590" s="20">
        <v>0</v>
      </c>
      <c r="EL590" s="20">
        <v>0</v>
      </c>
      <c r="EM590" s="20">
        <v>1</v>
      </c>
      <c r="EN590" s="20">
        <v>0</v>
      </c>
      <c r="EO590" s="20">
        <v>0</v>
      </c>
      <c r="EP590" s="20">
        <v>1</v>
      </c>
      <c r="EQ590" s="20">
        <v>0</v>
      </c>
      <c r="ER590" s="20">
        <v>0</v>
      </c>
      <c r="ES590" s="34">
        <f>IF(EI590&lt;&gt;"",((EJ590*0.125)+((EK590+EL590+EM590+EN590+EO590)*0.25)+((EP590+EQ590+ER590)*1))/EI590,"")</f>
        <v>0.15625</v>
      </c>
      <c r="ET590" s="35">
        <v>45392</v>
      </c>
      <c r="EU590" s="20" t="s">
        <v>248</v>
      </c>
      <c r="EV590" s="20" t="s">
        <v>247</v>
      </c>
      <c r="EW590" s="20">
        <v>101</v>
      </c>
      <c r="EX590" s="20">
        <v>3</v>
      </c>
      <c r="EY590" s="20">
        <v>3</v>
      </c>
      <c r="EZ590" s="28">
        <v>8</v>
      </c>
      <c r="FA590" s="20">
        <v>0</v>
      </c>
      <c r="FB590" s="20">
        <v>0</v>
      </c>
      <c r="FC590" s="20">
        <v>0</v>
      </c>
      <c r="FD590" s="20">
        <v>0</v>
      </c>
      <c r="FE590" s="20">
        <v>0</v>
      </c>
      <c r="FF590" s="20">
        <v>0</v>
      </c>
      <c r="FG590" s="20">
        <v>1</v>
      </c>
      <c r="FH590" s="20">
        <v>0</v>
      </c>
      <c r="FI590" s="20">
        <v>1</v>
      </c>
      <c r="FJ590" s="46">
        <f>IF(EZ590&lt;&gt;"",((FA590*0.125)+((FB590+FC590+FD590+FE590+FF590)*0.25)+((FG590+FH590+FI590)*1))/EZ590,"")</f>
        <v>0.25</v>
      </c>
      <c r="FK590" s="39">
        <v>44.086767000000002</v>
      </c>
      <c r="FL590" s="39">
        <v>-121.257448</v>
      </c>
      <c r="FM590" s="39">
        <v>43.724941576177869</v>
      </c>
      <c r="FN590" s="39">
        <v>44.448592423822134</v>
      </c>
      <c r="FO590" s="39">
        <v>-121.76118177311119</v>
      </c>
      <c r="FP590" s="39">
        <v>-120.7537142268888</v>
      </c>
      <c r="FQ590" s="39">
        <v>43.363116152355737</v>
      </c>
      <c r="FR590" s="39">
        <v>44.810417847644267</v>
      </c>
      <c r="FS590" s="39">
        <v>-122.2649155462224</v>
      </c>
      <c r="FT590" s="39">
        <v>-120.2499804537776</v>
      </c>
      <c r="FU590" s="35">
        <v>45854</v>
      </c>
      <c r="FV590" s="59" t="s">
        <v>248</v>
      </c>
      <c r="FW590" s="59" t="s">
        <v>355</v>
      </c>
      <c r="FX590" s="20">
        <v>73</v>
      </c>
      <c r="FY590" s="20">
        <v>1</v>
      </c>
      <c r="FZ590" s="20">
        <v>1</v>
      </c>
      <c r="GA590" s="20">
        <v>5</v>
      </c>
      <c r="GB590" s="20">
        <v>0</v>
      </c>
      <c r="GC590" s="20">
        <v>0</v>
      </c>
      <c r="GD590" s="20">
        <v>0</v>
      </c>
      <c r="GE590" s="20">
        <v>0</v>
      </c>
      <c r="GF590" s="20">
        <v>0</v>
      </c>
      <c r="GG590" s="20">
        <v>0</v>
      </c>
      <c r="GH590" s="20">
        <v>0</v>
      </c>
      <c r="GI590" s="20">
        <v>0</v>
      </c>
      <c r="GJ590" s="20">
        <v>1</v>
      </c>
      <c r="GK590" s="34">
        <f>IF(GA590&lt;&gt;"",((GB590*0.125)+((GC590+GD590+GE590+GF590+GG590)*0.25)+((GH590+GI590+GJ590)*1))/GA590,"")</f>
        <v>0.2</v>
      </c>
      <c r="GL590" s="40">
        <v>45912</v>
      </c>
      <c r="GM590" s="40">
        <v>45912</v>
      </c>
      <c r="GN590" s="20" t="s">
        <v>237</v>
      </c>
      <c r="GO590" s="35">
        <v>45916</v>
      </c>
      <c r="GP590" s="20" t="s">
        <v>316</v>
      </c>
      <c r="GQ590" s="35" t="s">
        <v>323</v>
      </c>
      <c r="HH590" s="34" t="str">
        <f>IF(GX590&lt;&gt;"",((GY590*0.125)+((GZ590+HA590+HB590+HC590+HD590)*0.25)+((HE590+HF590+HG590)*1))/GX590,"")</f>
        <v/>
      </c>
    </row>
    <row r="591" spans="1:216" ht="15" customHeight="1" x14ac:dyDescent="0.35">
      <c r="A591" s="11" t="s">
        <v>3808</v>
      </c>
      <c r="B591" s="12" t="s">
        <v>3809</v>
      </c>
      <c r="C591" s="13">
        <v>43829</v>
      </c>
      <c r="D591" s="13"/>
      <c r="E591" s="14" t="s">
        <v>214</v>
      </c>
      <c r="F591" s="15" t="s">
        <v>3810</v>
      </c>
      <c r="G591" s="15" t="s">
        <v>3811</v>
      </c>
      <c r="H591" s="14" t="s">
        <v>1705</v>
      </c>
      <c r="I591" s="16">
        <v>97070</v>
      </c>
      <c r="J591" s="17">
        <v>26443</v>
      </c>
      <c r="K591" s="18">
        <f ca="1">IF(A591&lt;&gt;"",RANDBETWEEN(1,2000)," ")</f>
        <v>1278</v>
      </c>
      <c r="L591" s="17" cm="1">
        <f t="array" ref="L591">IF(A591&lt;&gt;"",SUMPRODUCT(($E$2:$E$1303="Active") * (FK591 &gt;= $FM$2:$FM$1303) * (FK591 &lt;= $FN$2:$FN$1303) * (FL591 &gt;= $FO$2:$FO$1303) * (FL591 &lt;= $FP$2:$FP$1303)),"")</f>
        <v>8</v>
      </c>
      <c r="M591" s="17" cm="1">
        <f t="array" ref="M591">IF(A591&lt;&gt;"",SUMPRODUCT(($E$2:$E$1303="Active") * (FK591 &gt;= $FQ$2:$FQ$1303) * (FK591 &lt;= $FR$2:$FR$1303) * (FL591 &gt;= $FS$2:$FS$1303) * (FL591 &lt;= $FT$2:$FT$1303)),"")</f>
        <v>9</v>
      </c>
      <c r="N591" s="14" t="s">
        <v>218</v>
      </c>
      <c r="O591" s="14" t="s">
        <v>316</v>
      </c>
      <c r="P591" s="15" t="s">
        <v>964</v>
      </c>
      <c r="Q591" s="14" t="s">
        <v>965</v>
      </c>
      <c r="R591" s="51" t="s">
        <v>966</v>
      </c>
      <c r="S591" s="14" t="s">
        <v>223</v>
      </c>
      <c r="T591" s="20" t="s">
        <v>224</v>
      </c>
      <c r="U591" s="21"/>
      <c r="V591" s="22"/>
      <c r="W591" s="22"/>
      <c r="X591" s="22"/>
      <c r="Y591" s="22"/>
      <c r="Z591" s="22"/>
      <c r="AA591" s="48">
        <v>2024</v>
      </c>
      <c r="AB591" s="43">
        <v>46022.375</v>
      </c>
      <c r="AC591" s="63">
        <v>45931</v>
      </c>
      <c r="AD591" s="25">
        <v>182</v>
      </c>
      <c r="AE591" s="25">
        <v>199</v>
      </c>
      <c r="AF591" s="26">
        <v>181</v>
      </c>
      <c r="AG591" s="20">
        <v>263</v>
      </c>
      <c r="AH591" s="22">
        <v>274</v>
      </c>
      <c r="AI591" s="26">
        <v>421</v>
      </c>
      <c r="AN591" s="27">
        <f>IF(COUNT(DV591,ES591,FJ591,GK591,HH591)&gt;0,AVERAGE(DV591,ES591,FJ591,GK591,HH591),"")</f>
        <v>0.22676282051282051</v>
      </c>
      <c r="AO591" s="28">
        <f>IF((E591&lt;&gt;""),COUNTA(AP591:BW591)+COUNTIF(T591,"No"),"")</f>
        <v>0</v>
      </c>
      <c r="AP591" s="29"/>
      <c r="AQ591" s="29"/>
      <c r="AR591" s="29"/>
      <c r="AS591" s="29"/>
      <c r="AT591" s="29"/>
      <c r="AU591" s="29"/>
      <c r="AV591" s="29"/>
      <c r="AW591" s="29"/>
      <c r="AX591" s="29"/>
      <c r="AY591" s="29"/>
      <c r="AZ591" s="29"/>
      <c r="BA591" s="29"/>
      <c r="BB591" s="29"/>
      <c r="BC591" s="29"/>
      <c r="BD591" s="29"/>
      <c r="BE591" s="29"/>
      <c r="BF591" s="29"/>
      <c r="BG591" s="29"/>
      <c r="BH591" s="29"/>
      <c r="BI591" s="29"/>
      <c r="BJ591" s="29"/>
      <c r="BK591" s="29"/>
      <c r="BL591" s="29"/>
      <c r="BM591" s="29"/>
      <c r="BN591" s="29"/>
      <c r="BO591" s="29"/>
      <c r="BP591" s="29"/>
      <c r="BQ591" s="29"/>
      <c r="BR591" s="29"/>
      <c r="BS591" s="29"/>
      <c r="BT591" s="29"/>
      <c r="BU591" s="29"/>
      <c r="BV591" s="29"/>
      <c r="BW591" s="29"/>
      <c r="BX591" s="30">
        <v>44139</v>
      </c>
      <c r="BY591" s="30">
        <v>44139</v>
      </c>
      <c r="BZ591" s="14" t="s">
        <v>1128</v>
      </c>
      <c r="CA591" s="30">
        <v>44159</v>
      </c>
      <c r="CB591" s="14" t="s">
        <v>316</v>
      </c>
      <c r="CC591" s="31">
        <v>44174</v>
      </c>
      <c r="CD591" s="32" t="s">
        <v>228</v>
      </c>
      <c r="CE591" s="33" t="s">
        <v>320</v>
      </c>
      <c r="CF591" s="33" t="s">
        <v>321</v>
      </c>
      <c r="CG591" s="29">
        <v>100</v>
      </c>
      <c r="CH591" s="29">
        <v>5</v>
      </c>
      <c r="CI591" s="29">
        <v>5</v>
      </c>
      <c r="CJ591" s="29">
        <v>10</v>
      </c>
      <c r="CK591" s="29">
        <v>0</v>
      </c>
      <c r="CL591" s="29">
        <v>3</v>
      </c>
      <c r="CM591" s="29">
        <v>3</v>
      </c>
      <c r="CN591" s="34">
        <f>IF(CJ591&gt;0,((CK591*0.125)+(CL591*0.25)+(CM591*1))/CJ591,"")</f>
        <v>0.375</v>
      </c>
      <c r="CO591" s="35">
        <v>44225</v>
      </c>
      <c r="CP591" s="35">
        <v>44231</v>
      </c>
      <c r="CQ591" s="20" t="s">
        <v>322</v>
      </c>
      <c r="CR591" s="47">
        <v>44232</v>
      </c>
      <c r="CS591" s="20" t="s">
        <v>316</v>
      </c>
      <c r="CT591" s="35" t="s">
        <v>323</v>
      </c>
      <c r="CU591" s="35">
        <v>44509</v>
      </c>
      <c r="CV591" s="11" t="s">
        <v>248</v>
      </c>
      <c r="CW591" s="20" t="s">
        <v>324</v>
      </c>
      <c r="CX591" s="11" t="s">
        <v>325</v>
      </c>
      <c r="CY591" s="20">
        <v>98</v>
      </c>
      <c r="CZ591" s="36">
        <v>5</v>
      </c>
      <c r="DA591" s="36">
        <v>5</v>
      </c>
      <c r="DB591" s="36">
        <v>20</v>
      </c>
      <c r="DC591" s="36">
        <v>0</v>
      </c>
      <c r="DD591" s="36">
        <v>0</v>
      </c>
      <c r="DE591" s="36">
        <v>1</v>
      </c>
      <c r="DF591" s="36">
        <v>0</v>
      </c>
      <c r="DG591" s="36">
        <v>1</v>
      </c>
      <c r="DH591" s="37">
        <f>IF(DB591&lt;&gt;"",((DC591*0.125)+(DD591*0.25)+(DE591*0.25)+(DF591*1)+(DG591*1))/DB591,"")</f>
        <v>6.25E-2</v>
      </c>
      <c r="DI591" s="35">
        <v>44824</v>
      </c>
      <c r="DJ591" s="20" t="s">
        <v>248</v>
      </c>
      <c r="DK591" s="20" t="s">
        <v>235</v>
      </c>
      <c r="DL591" s="20" t="s">
        <v>234</v>
      </c>
      <c r="DM591" s="20">
        <v>81</v>
      </c>
      <c r="DN591" s="20">
        <v>3</v>
      </c>
      <c r="DO591" s="20">
        <v>3</v>
      </c>
      <c r="DP591" s="20">
        <v>15</v>
      </c>
      <c r="DQ591" s="20">
        <v>0</v>
      </c>
      <c r="DR591" s="20">
        <v>2</v>
      </c>
      <c r="DS591" s="20">
        <v>0</v>
      </c>
      <c r="DT591" s="20">
        <v>0</v>
      </c>
      <c r="DU591" s="20">
        <v>2</v>
      </c>
      <c r="DV591" s="37" cm="1">
        <f t="array" ref="DV591">IF(AND(DI591:DP591&lt;&gt;""),((DQ591*0.125)+(DR591*0.25)+(DS591*0.25)+(DT591*1)+(DU591*1))/DP591,"")</f>
        <v>0.16666666666666666</v>
      </c>
      <c r="DW591" s="35">
        <v>45030</v>
      </c>
      <c r="DX591" s="35">
        <v>45042</v>
      </c>
      <c r="DY591" s="20" t="s">
        <v>322</v>
      </c>
      <c r="DZ591" s="35">
        <v>45043</v>
      </c>
      <c r="EA591" s="35" t="s">
        <v>316</v>
      </c>
      <c r="EB591" s="38" t="s">
        <v>323</v>
      </c>
      <c r="EC591" s="35">
        <v>45170</v>
      </c>
      <c r="ED591" s="20" t="s">
        <v>248</v>
      </c>
      <c r="EE591" s="20" t="s">
        <v>247</v>
      </c>
      <c r="EF591" s="20">
        <v>92</v>
      </c>
      <c r="EG591" s="20">
        <v>3</v>
      </c>
      <c r="EH591" s="20">
        <v>3</v>
      </c>
      <c r="EI591" s="20">
        <v>15</v>
      </c>
      <c r="EJ591" s="20">
        <v>0</v>
      </c>
      <c r="EK591" s="20">
        <v>0</v>
      </c>
      <c r="EL591" s="20">
        <v>0</v>
      </c>
      <c r="EM591" s="20">
        <v>0</v>
      </c>
      <c r="EN591" s="20">
        <v>0</v>
      </c>
      <c r="EO591" s="20">
        <v>0</v>
      </c>
      <c r="EP591" s="20">
        <v>0</v>
      </c>
      <c r="EQ591" s="20">
        <v>0</v>
      </c>
      <c r="ER591" s="20">
        <v>0</v>
      </c>
      <c r="ES591" s="34">
        <f>IF(EI591&lt;&gt;"",((EJ591*0.125)+((EK591+EL591+EM591+EN591+EO591)*0.25)+((EP591+EQ591+ER591)*1))/EI591,"")</f>
        <v>0</v>
      </c>
      <c r="ET591" s="35">
        <v>45568</v>
      </c>
      <c r="EU591" s="20" t="s">
        <v>248</v>
      </c>
      <c r="EV591" s="20" t="s">
        <v>234</v>
      </c>
      <c r="EW591" s="20">
        <v>125</v>
      </c>
      <c r="EX591" s="20">
        <v>2</v>
      </c>
      <c r="EY591" s="20">
        <v>2</v>
      </c>
      <c r="EZ591" s="20">
        <v>10</v>
      </c>
      <c r="FA591" s="20">
        <v>0</v>
      </c>
      <c r="FB591" s="20">
        <v>0</v>
      </c>
      <c r="FC591" s="20">
        <v>0</v>
      </c>
      <c r="FD591" s="20">
        <v>0</v>
      </c>
      <c r="FE591" s="20">
        <v>0</v>
      </c>
      <c r="FF591" s="20">
        <v>1</v>
      </c>
      <c r="FG591" s="20">
        <v>2</v>
      </c>
      <c r="FH591" s="20">
        <v>0</v>
      </c>
      <c r="FI591" s="20">
        <v>4</v>
      </c>
      <c r="FJ591" s="46">
        <f>IF(EZ591&lt;&gt;"",((FA591*0.125)+((FB591+FC591+FD591+FE591+FF591)*0.25)+((FG591+FH591+FI591)*1))/EZ591,"")</f>
        <v>0.625</v>
      </c>
      <c r="FK591" s="39">
        <v>45.308500000000002</v>
      </c>
      <c r="FL591" s="39">
        <v>-122.77941</v>
      </c>
      <c r="FM591" s="39">
        <v>44.94667457617787</v>
      </c>
      <c r="FN591" s="39">
        <v>45.670325423822135</v>
      </c>
      <c r="FO591" s="39">
        <v>-123.29388597977554</v>
      </c>
      <c r="FP591" s="39">
        <v>-122.26493402022446</v>
      </c>
      <c r="FQ591" s="39">
        <v>44.584849152355737</v>
      </c>
      <c r="FR591" s="39">
        <v>46.032150847644267</v>
      </c>
      <c r="FS591" s="39">
        <v>-123.80836195955108</v>
      </c>
      <c r="FT591" s="39">
        <v>-121.75045804044892</v>
      </c>
      <c r="FU591" s="35">
        <v>45744</v>
      </c>
      <c r="FV591" s="20" t="s">
        <v>248</v>
      </c>
      <c r="FW591" s="20" t="s">
        <v>258</v>
      </c>
      <c r="FX591" s="20">
        <v>122</v>
      </c>
      <c r="FY591" s="20">
        <v>3</v>
      </c>
      <c r="FZ591" s="20">
        <v>3</v>
      </c>
      <c r="GA591" s="20">
        <v>13</v>
      </c>
      <c r="GB591" s="20">
        <v>0</v>
      </c>
      <c r="GC591" s="20">
        <v>1</v>
      </c>
      <c r="GD591" s="20">
        <v>0</v>
      </c>
      <c r="GE591" s="20">
        <v>1</v>
      </c>
      <c r="GF591" s="20">
        <v>0</v>
      </c>
      <c r="GG591" s="20">
        <v>0</v>
      </c>
      <c r="GH591" s="20">
        <v>0</v>
      </c>
      <c r="GI591" s="20">
        <v>0</v>
      </c>
      <c r="GJ591" s="20">
        <v>1</v>
      </c>
      <c r="GK591" s="34">
        <f>IF(GA591&lt;&gt;"",((GB591*0.125)+((GC591+GD591+GE591+GF591+GG591)*0.25)+((GH591+GI591+GJ591)*1))/GA591,"")</f>
        <v>0.11538461538461539</v>
      </c>
      <c r="GP591" s="20" t="s">
        <v>316</v>
      </c>
      <c r="GQ591" s="35" t="s">
        <v>323</v>
      </c>
      <c r="HH591" s="34" t="str">
        <f>IF(GX591&lt;&gt;"",((GY591*0.125)+((GZ591+HA591+HB591+HC591+HD591)*0.25)+((HE591+HF591+HG591)*1))/GX591,"")</f>
        <v/>
      </c>
    </row>
    <row r="592" spans="1:216" ht="15" customHeight="1" x14ac:dyDescent="0.35">
      <c r="A592" s="11" t="s">
        <v>3812</v>
      </c>
      <c r="B592" s="12" t="s">
        <v>3813</v>
      </c>
      <c r="C592" s="13">
        <v>43829</v>
      </c>
      <c r="D592" s="13"/>
      <c r="E592" s="14" t="s">
        <v>214</v>
      </c>
      <c r="F592" s="15" t="s">
        <v>3814</v>
      </c>
      <c r="G592" s="15" t="s">
        <v>3815</v>
      </c>
      <c r="H592" s="14" t="s">
        <v>1705</v>
      </c>
      <c r="I592" s="16">
        <v>97402</v>
      </c>
      <c r="J592" s="17">
        <v>56610</v>
      </c>
      <c r="K592" s="18">
        <f ca="1">IF(A592&lt;&gt;"",RANDBETWEEN(1,2000)," ")</f>
        <v>863</v>
      </c>
      <c r="L592" s="17" cm="1">
        <f t="array" ref="L592">IF(A592&lt;&gt;"",SUMPRODUCT(($E$2:$E$1303="Active") * (FK592 &gt;= $FM$2:$FM$1303) * (FK592 &lt;= $FN$2:$FN$1303) * (FL592 &gt;= $FO$2:$FO$1303) * (FL592 &lt;= $FP$2:$FP$1303)),"")</f>
        <v>1</v>
      </c>
      <c r="M592" s="17" cm="1">
        <f t="array" ref="M592">IF(A592&lt;&gt;"",SUMPRODUCT(($E$2:$E$1303="Active") * (FK592 &gt;= $FQ$2:$FQ$1303) * (FK592 &lt;= $FR$2:$FR$1303) * (FL592 &gt;= $FS$2:$FS$1303) * (FL592 &lt;= $FT$2:$FT$1303)),"")</f>
        <v>1</v>
      </c>
      <c r="N592" s="14" t="s">
        <v>218</v>
      </c>
      <c r="O592" s="14" t="s">
        <v>316</v>
      </c>
      <c r="P592" s="15" t="s">
        <v>964</v>
      </c>
      <c r="Q592" s="14" t="s">
        <v>965</v>
      </c>
      <c r="R592" s="51" t="s">
        <v>966</v>
      </c>
      <c r="S592" s="14" t="s">
        <v>223</v>
      </c>
      <c r="T592" s="20" t="s">
        <v>224</v>
      </c>
      <c r="U592" s="21"/>
      <c r="V592" s="22"/>
      <c r="W592" s="22"/>
      <c r="X592" s="22"/>
      <c r="Y592" s="22"/>
      <c r="Z592" s="22"/>
      <c r="AA592" s="48">
        <v>2025</v>
      </c>
      <c r="AB592" s="43">
        <v>46021.375</v>
      </c>
      <c r="AC592" s="24">
        <v>46023</v>
      </c>
      <c r="AD592" s="25">
        <v>95</v>
      </c>
      <c r="AE592" s="25">
        <v>194</v>
      </c>
      <c r="AF592" s="26">
        <v>155</v>
      </c>
      <c r="AG592" s="20">
        <v>222</v>
      </c>
      <c r="AH592" s="22">
        <v>261</v>
      </c>
      <c r="AI592" s="26">
        <v>277</v>
      </c>
      <c r="AN592" s="27">
        <f>IF(COUNT(DV592,ES592,FJ592,GK592,HH592)&gt;0,AVERAGE(DV592,ES592,FJ592,GK592,HH592),"")</f>
        <v>9.4711538461538458E-2</v>
      </c>
      <c r="AO592" s="28">
        <f>IF((E592&lt;&gt;""),COUNTA(AP592:BW592)+COUNTIF(T592,"No"),"")</f>
        <v>1</v>
      </c>
      <c r="AP592" s="29"/>
      <c r="AQ592" s="29"/>
      <c r="AR592" s="29"/>
      <c r="AS592" s="29"/>
      <c r="AT592" s="29" t="s">
        <v>224</v>
      </c>
      <c r="AU592" s="29"/>
      <c r="AV592" s="29"/>
      <c r="AW592" s="29"/>
      <c r="AX592" s="29"/>
      <c r="AY592" s="29"/>
      <c r="AZ592" s="29"/>
      <c r="BA592" s="29"/>
      <c r="BB592" s="29"/>
      <c r="BC592" s="29"/>
      <c r="BD592" s="29"/>
      <c r="BE592" s="29"/>
      <c r="BF592" s="29"/>
      <c r="BG592" s="29"/>
      <c r="BH592" s="29"/>
      <c r="BI592" s="29"/>
      <c r="BJ592" s="29"/>
      <c r="BK592" s="29"/>
      <c r="BL592" s="29"/>
      <c r="BM592" s="29"/>
      <c r="BN592" s="29"/>
      <c r="BO592" s="29"/>
      <c r="BP592" s="29"/>
      <c r="BQ592" s="29"/>
      <c r="BR592" s="29"/>
      <c r="BS592" s="29"/>
      <c r="BT592" s="29"/>
      <c r="BU592" s="29"/>
      <c r="BV592" s="29"/>
      <c r="BW592" s="29"/>
      <c r="BX592" s="30">
        <v>44138</v>
      </c>
      <c r="BY592" s="30">
        <v>44138</v>
      </c>
      <c r="BZ592" s="14" t="s">
        <v>248</v>
      </c>
      <c r="CA592" s="30">
        <v>44169</v>
      </c>
      <c r="CB592" s="14" t="s">
        <v>316</v>
      </c>
      <c r="CC592" s="31">
        <v>44174</v>
      </c>
      <c r="CD592" s="32" t="s">
        <v>228</v>
      </c>
      <c r="CE592" s="33" t="s">
        <v>320</v>
      </c>
      <c r="CF592" s="33" t="s">
        <v>321</v>
      </c>
      <c r="CG592" s="29">
        <v>100</v>
      </c>
      <c r="CH592" s="29">
        <v>2</v>
      </c>
      <c r="CI592" s="29">
        <v>2</v>
      </c>
      <c r="CJ592" s="29">
        <v>10</v>
      </c>
      <c r="CK592" s="29">
        <v>0</v>
      </c>
      <c r="CL592" s="29">
        <v>6</v>
      </c>
      <c r="CM592" s="29">
        <v>1</v>
      </c>
      <c r="CN592" s="34">
        <f>IF(CJ592&gt;0,((CK592*0.125)+(CL592*0.25)+(CM592*1))/CJ592,"")</f>
        <v>0.25</v>
      </c>
      <c r="CO592" s="35">
        <v>44250</v>
      </c>
      <c r="CP592" s="35">
        <v>44258</v>
      </c>
      <c r="CQ592" s="20" t="s">
        <v>322</v>
      </c>
      <c r="CR592" s="35">
        <v>44258</v>
      </c>
      <c r="CS592" s="20" t="s">
        <v>316</v>
      </c>
      <c r="CT592" s="35" t="s">
        <v>323</v>
      </c>
      <c r="CU592" s="35">
        <v>44504</v>
      </c>
      <c r="CV592" s="11" t="s">
        <v>248</v>
      </c>
      <c r="CW592" s="20" t="s">
        <v>324</v>
      </c>
      <c r="CX592" s="11" t="s">
        <v>325</v>
      </c>
      <c r="CY592" s="20">
        <v>110</v>
      </c>
      <c r="CZ592" s="36">
        <v>3</v>
      </c>
      <c r="DA592" s="36">
        <v>3</v>
      </c>
      <c r="DB592" s="36">
        <v>14</v>
      </c>
      <c r="DC592" s="36">
        <v>0</v>
      </c>
      <c r="DD592" s="36">
        <v>0</v>
      </c>
      <c r="DE592" s="36">
        <v>1</v>
      </c>
      <c r="DF592" s="36">
        <v>0</v>
      </c>
      <c r="DG592" s="36">
        <v>1</v>
      </c>
      <c r="DH592" s="37">
        <f>IF(DB592&lt;&gt;"",((DC592*0.125)+(DD592*0.25)+(DE592*0.25)+(DF592*1)+(DG592*1))/DB592,"")</f>
        <v>8.9285714285714288E-2</v>
      </c>
      <c r="DI592" s="35">
        <v>44823</v>
      </c>
      <c r="DJ592" s="20" t="s">
        <v>248</v>
      </c>
      <c r="DK592" s="20" t="s">
        <v>235</v>
      </c>
      <c r="DL592" s="20" t="s">
        <v>234</v>
      </c>
      <c r="DM592" s="20">
        <v>70</v>
      </c>
      <c r="DN592" s="20">
        <v>3</v>
      </c>
      <c r="DO592" s="20">
        <v>3</v>
      </c>
      <c r="DP592" s="20">
        <v>13</v>
      </c>
      <c r="DQ592" s="20">
        <v>0</v>
      </c>
      <c r="DR592" s="20">
        <v>0</v>
      </c>
      <c r="DS592" s="20">
        <v>0</v>
      </c>
      <c r="DT592" s="20">
        <v>2</v>
      </c>
      <c r="DU592" s="20">
        <v>0</v>
      </c>
      <c r="DV592" s="37" cm="1">
        <f t="array" ref="DV592">IF(AND(DI592:DP592&lt;&gt;""),((DQ592*0.125)+(DR592*0.25)+(DS592*0.25)+(DT592*1)+(DU592*1))/DP592,"")</f>
        <v>0.15384615384615385</v>
      </c>
      <c r="DW592" s="35">
        <v>45030</v>
      </c>
      <c r="DX592" s="35">
        <v>45030</v>
      </c>
      <c r="DY592" s="20" t="s">
        <v>322</v>
      </c>
      <c r="DZ592" s="35">
        <v>45037</v>
      </c>
      <c r="EA592" s="35" t="s">
        <v>316</v>
      </c>
      <c r="EB592" s="38" t="s">
        <v>323</v>
      </c>
      <c r="EC592" s="35">
        <v>45170</v>
      </c>
      <c r="ED592" s="20" t="s">
        <v>248</v>
      </c>
      <c r="EE592" s="20" t="s">
        <v>247</v>
      </c>
      <c r="EF592" s="20">
        <v>76</v>
      </c>
      <c r="EG592" s="20">
        <v>3</v>
      </c>
      <c r="EH592" s="20">
        <v>3</v>
      </c>
      <c r="EI592" s="20">
        <v>11</v>
      </c>
      <c r="EJ592" s="20">
        <v>0</v>
      </c>
      <c r="EK592" s="20">
        <v>0</v>
      </c>
      <c r="EL592" s="20">
        <v>0</v>
      </c>
      <c r="EM592" s="20">
        <v>0</v>
      </c>
      <c r="EN592" s="20">
        <v>0</v>
      </c>
      <c r="EO592" s="20">
        <v>0</v>
      </c>
      <c r="EP592" s="20">
        <v>0</v>
      </c>
      <c r="EQ592" s="20">
        <v>0</v>
      </c>
      <c r="ER592" s="20">
        <v>0</v>
      </c>
      <c r="ES592" s="34">
        <f>IF(EI592&lt;&gt;"",((EJ592*0.125)+((EK592+EL592+EM592+EN592+EO592)*0.25)+((EP592+EQ592+ER592)*1))/EI592,"")</f>
        <v>0</v>
      </c>
      <c r="ET592" s="35">
        <v>45568</v>
      </c>
      <c r="EU592" s="20" t="s">
        <v>248</v>
      </c>
      <c r="EV592" s="20" t="s">
        <v>234</v>
      </c>
      <c r="EW592" s="20">
        <v>164</v>
      </c>
      <c r="EX592" s="20">
        <v>2</v>
      </c>
      <c r="EY592" s="20">
        <v>2</v>
      </c>
      <c r="EZ592" s="20">
        <v>13</v>
      </c>
      <c r="FA592" s="20">
        <v>0</v>
      </c>
      <c r="FB592" s="20">
        <v>0</v>
      </c>
      <c r="FC592" s="20">
        <v>0</v>
      </c>
      <c r="FD592" s="20">
        <v>0</v>
      </c>
      <c r="FE592" s="20">
        <v>0</v>
      </c>
      <c r="FF592" s="20">
        <v>0</v>
      </c>
      <c r="FG592" s="20">
        <v>0</v>
      </c>
      <c r="FH592" s="20">
        <v>0</v>
      </c>
      <c r="FI592" s="20">
        <v>0</v>
      </c>
      <c r="FJ592" s="34">
        <v>0</v>
      </c>
      <c r="FK592" s="39">
        <v>44.028103000000002</v>
      </c>
      <c r="FL592" s="39">
        <v>-123.248479</v>
      </c>
      <c r="FM592" s="39">
        <v>43.666277576177869</v>
      </c>
      <c r="FN592" s="39">
        <v>44.389928423822134</v>
      </c>
      <c r="FO592" s="39">
        <v>-123.75171395358181</v>
      </c>
      <c r="FP592" s="39">
        <v>-122.74524404641819</v>
      </c>
      <c r="FQ592" s="39">
        <v>43.304452152355736</v>
      </c>
      <c r="FR592" s="39">
        <v>44.751753847644267</v>
      </c>
      <c r="FS592" s="39">
        <v>-124.25494890716362</v>
      </c>
      <c r="FT592" s="39">
        <v>-122.24200909283638</v>
      </c>
      <c r="FU592" s="35">
        <v>45917</v>
      </c>
      <c r="FV592" s="20" t="s">
        <v>248</v>
      </c>
      <c r="FW592" s="20" t="s">
        <v>295</v>
      </c>
      <c r="FX592" s="20">
        <v>132</v>
      </c>
      <c r="FY592" s="20">
        <v>3</v>
      </c>
      <c r="FZ592" s="20">
        <v>3</v>
      </c>
      <c r="GA592" s="20">
        <v>10</v>
      </c>
      <c r="GB592" s="20">
        <v>0</v>
      </c>
      <c r="GC592" s="20">
        <v>0</v>
      </c>
      <c r="GD592" s="20">
        <v>0</v>
      </c>
      <c r="GE592" s="20">
        <v>1</v>
      </c>
      <c r="GF592" s="20">
        <v>0</v>
      </c>
      <c r="GG592" s="20">
        <v>0</v>
      </c>
      <c r="GH592" s="20">
        <v>0</v>
      </c>
      <c r="GI592" s="20">
        <v>1</v>
      </c>
      <c r="GJ592" s="20">
        <v>1</v>
      </c>
      <c r="GK592" s="34">
        <f>IF(GA592&lt;&gt;"",((GB592*0.125)+((GC592+GD592+GE592+GF592+GG592)*0.25)+((GH592+GI592+GJ592)*1))/GA592,"")</f>
        <v>0.22500000000000001</v>
      </c>
      <c r="GL592" s="40">
        <v>45947</v>
      </c>
      <c r="GM592" s="40">
        <v>45947</v>
      </c>
      <c r="GN592" s="20" t="s">
        <v>237</v>
      </c>
      <c r="GO592" s="35">
        <v>45950</v>
      </c>
      <c r="GP592" s="20" t="s">
        <v>316</v>
      </c>
      <c r="GQ592" s="35" t="s">
        <v>323</v>
      </c>
      <c r="HH592" s="41" t="str">
        <f>IF(GX592&lt;&gt;"",((GY592*0.125)+((GZ592+HA592+HB592+HC592+HD592)*0.25)+((HE592+HF592+HG592)*1))/GX592,"")</f>
        <v/>
      </c>
    </row>
    <row r="593" spans="1:216" ht="15" customHeight="1" x14ac:dyDescent="0.35">
      <c r="A593" s="11" t="s">
        <v>3816</v>
      </c>
      <c r="B593" s="12" t="s">
        <v>3817</v>
      </c>
      <c r="C593" s="13">
        <v>43829</v>
      </c>
      <c r="D593" s="13"/>
      <c r="E593" s="14" t="s">
        <v>214</v>
      </c>
      <c r="F593" s="15" t="s">
        <v>3818</v>
      </c>
      <c r="G593" s="15" t="s">
        <v>3353</v>
      </c>
      <c r="H593" s="14" t="s">
        <v>1705</v>
      </c>
      <c r="I593" s="16">
        <v>97501</v>
      </c>
      <c r="J593" s="17">
        <v>47519</v>
      </c>
      <c r="K593" s="18">
        <f ca="1">IF(A593&lt;&gt;"",RANDBETWEEN(1,2000)," ")</f>
        <v>633</v>
      </c>
      <c r="L593" s="17" cm="1">
        <f t="array" ref="L593">IF(A593&lt;&gt;"",SUMPRODUCT(($E$2:$E$1303="Active") * (FK593 &gt;= $FM$2:$FM$1303) * (FK593 &lt;= $FN$2:$FN$1303) * (FL593 &gt;= $FO$2:$FO$1303) * (FL593 &lt;= $FP$2:$FP$1303)),"")</f>
        <v>1</v>
      </c>
      <c r="M593" s="17" cm="1">
        <f t="array" ref="M593">IF(A593&lt;&gt;"",SUMPRODUCT(($E$2:$E$1303="Active") * (FK593 &gt;= $FQ$2:$FQ$1303) * (FK593 &lt;= $FR$2:$FR$1303) * (FL593 &gt;= $FS$2:$FS$1303) * (FL593 &lt;= $FT$2:$FT$1303)),"")</f>
        <v>1</v>
      </c>
      <c r="N593" s="14" t="s">
        <v>218</v>
      </c>
      <c r="O593" s="14" t="s">
        <v>316</v>
      </c>
      <c r="P593" s="15" t="s">
        <v>964</v>
      </c>
      <c r="Q593" s="14" t="s">
        <v>965</v>
      </c>
      <c r="R593" s="51" t="s">
        <v>966</v>
      </c>
      <c r="S593" s="14" t="s">
        <v>223</v>
      </c>
      <c r="T593" s="20" t="s">
        <v>224</v>
      </c>
      <c r="U593" s="21"/>
      <c r="V593" s="22"/>
      <c r="W593" s="22"/>
      <c r="X593" s="22"/>
      <c r="Y593" s="22"/>
      <c r="Z593" s="22"/>
      <c r="AA593" s="48">
        <v>2024</v>
      </c>
      <c r="AB593" s="43">
        <v>46022.375</v>
      </c>
      <c r="AC593" s="63">
        <v>45931</v>
      </c>
      <c r="AD593" s="25">
        <v>107</v>
      </c>
      <c r="AE593" s="25">
        <v>135</v>
      </c>
      <c r="AF593" s="26">
        <v>128</v>
      </c>
      <c r="AG593" s="20">
        <v>191</v>
      </c>
      <c r="AH593" s="22">
        <v>211</v>
      </c>
      <c r="AI593" s="26">
        <v>128</v>
      </c>
      <c r="AN593" s="27">
        <f>IF(COUNT(DV593,ES593,FJ593,GK593,HH593)&gt;0,AVERAGE(DV593,ES593,FJ593,GK593,HH593),"")</f>
        <v>0.18906250000000002</v>
      </c>
      <c r="AO593" s="28">
        <f>IF((E593&lt;&gt;""),COUNTA(AP593:BW593)+COUNTIF(T593,"No"),"")</f>
        <v>0</v>
      </c>
      <c r="AP593" s="29"/>
      <c r="AQ593" s="29"/>
      <c r="AR593" s="29"/>
      <c r="AS593" s="29"/>
      <c r="AT593" s="29"/>
      <c r="AU593" s="29"/>
      <c r="AV593" s="29"/>
      <c r="AW593" s="29"/>
      <c r="AX593" s="29"/>
      <c r="AY593" s="29"/>
      <c r="AZ593" s="29"/>
      <c r="BA593" s="29"/>
      <c r="BB593" s="29"/>
      <c r="BC593" s="29"/>
      <c r="BD593" s="29"/>
      <c r="BE593" s="29"/>
      <c r="BF593" s="29"/>
      <c r="BG593" s="29"/>
      <c r="BH593" s="29"/>
      <c r="BI593" s="29"/>
      <c r="BJ593" s="29"/>
      <c r="BK593" s="29"/>
      <c r="BL593" s="29"/>
      <c r="BM593" s="29"/>
      <c r="BN593" s="29"/>
      <c r="BO593" s="29"/>
      <c r="BP593" s="29"/>
      <c r="BQ593" s="29"/>
      <c r="BR593" s="29"/>
      <c r="BS593" s="29"/>
      <c r="BT593" s="29"/>
      <c r="BU593" s="29"/>
      <c r="BV593" s="29"/>
      <c r="BW593" s="29"/>
      <c r="BX593" s="30">
        <v>44133</v>
      </c>
      <c r="BY593" s="30">
        <v>44146</v>
      </c>
      <c r="BZ593" s="14" t="s">
        <v>248</v>
      </c>
      <c r="CA593" s="30">
        <v>44146</v>
      </c>
      <c r="CB593" s="14" t="s">
        <v>316</v>
      </c>
      <c r="CC593" s="31">
        <v>44174</v>
      </c>
      <c r="CD593" s="32" t="s">
        <v>228</v>
      </c>
      <c r="CE593" s="33" t="s">
        <v>320</v>
      </c>
      <c r="CF593" s="33" t="s">
        <v>321</v>
      </c>
      <c r="CG593" s="29">
        <v>100</v>
      </c>
      <c r="CH593" s="29">
        <v>2</v>
      </c>
      <c r="CI593" s="29">
        <v>2</v>
      </c>
      <c r="CJ593" s="29">
        <v>10</v>
      </c>
      <c r="CK593" s="29">
        <v>1</v>
      </c>
      <c r="CL593" s="29">
        <v>2</v>
      </c>
      <c r="CM593" s="29">
        <v>5</v>
      </c>
      <c r="CN593" s="53">
        <f>IF(CJ593&gt;0,((CK593*0.125)+(CL593*0.25)+(CM593*1))/CJ593,"")</f>
        <v>0.5625</v>
      </c>
      <c r="CO593" s="35">
        <v>44238</v>
      </c>
      <c r="CP593" s="35">
        <v>44250</v>
      </c>
      <c r="CQ593" s="20" t="s">
        <v>322</v>
      </c>
      <c r="CR593" s="47">
        <v>44250</v>
      </c>
      <c r="CS593" s="20" t="s">
        <v>316</v>
      </c>
      <c r="CT593" s="35" t="s">
        <v>323</v>
      </c>
      <c r="CU593" s="35">
        <v>44509</v>
      </c>
      <c r="CV593" s="20" t="s">
        <v>248</v>
      </c>
      <c r="CW593" s="20" t="s">
        <v>324</v>
      </c>
      <c r="CX593" s="11" t="s">
        <v>325</v>
      </c>
      <c r="CY593" s="20">
        <v>62</v>
      </c>
      <c r="CZ593" s="36">
        <v>1</v>
      </c>
      <c r="DA593" s="36">
        <v>1</v>
      </c>
      <c r="DB593" s="36">
        <v>5</v>
      </c>
      <c r="DC593" s="36">
        <v>0</v>
      </c>
      <c r="DD593" s="36">
        <v>1</v>
      </c>
      <c r="DE593" s="36">
        <v>0</v>
      </c>
      <c r="DF593" s="36">
        <v>0</v>
      </c>
      <c r="DG593" s="36">
        <v>4</v>
      </c>
      <c r="DH593" s="46">
        <f>IF(DB593&lt;&gt;"",((DC593*0.125)+(DD593*0.25)+(DE593*0.25)+(DF593*1)+(DG593*1))/DB593,"")</f>
        <v>0.85</v>
      </c>
      <c r="DI593" s="35">
        <v>44757</v>
      </c>
      <c r="DJ593" s="20" t="s">
        <v>248</v>
      </c>
      <c r="DK593" s="20" t="s">
        <v>235</v>
      </c>
      <c r="DL593" s="20" t="s">
        <v>234</v>
      </c>
      <c r="DM593" s="20">
        <v>60</v>
      </c>
      <c r="DN593" s="20">
        <v>1</v>
      </c>
      <c r="DO593" s="20">
        <v>1</v>
      </c>
      <c r="DP593" s="20">
        <v>5</v>
      </c>
      <c r="DQ593" s="20">
        <v>0</v>
      </c>
      <c r="DR593" s="20">
        <v>0</v>
      </c>
      <c r="DS593" s="20">
        <v>0</v>
      </c>
      <c r="DT593" s="20">
        <v>0</v>
      </c>
      <c r="DU593" s="20">
        <v>1</v>
      </c>
      <c r="DV593" s="37" cm="1">
        <f t="array" ref="DV593">IF(AND(DI593:DP593&lt;&gt;""),((DQ593*0.125)+(DR593*0.25)+(DS593*0.25)+(DT593*1)+(DU593*1))/DP593,"")</f>
        <v>0.2</v>
      </c>
      <c r="DW593" s="35">
        <v>45022</v>
      </c>
      <c r="DX593" s="35">
        <v>45026</v>
      </c>
      <c r="DY593" s="20" t="s">
        <v>322</v>
      </c>
      <c r="DZ593" s="35">
        <v>45051</v>
      </c>
      <c r="EA593" s="35" t="s">
        <v>316</v>
      </c>
      <c r="EB593" s="38" t="s">
        <v>323</v>
      </c>
      <c r="EC593" s="35">
        <v>45170</v>
      </c>
      <c r="ED593" s="20" t="s">
        <v>248</v>
      </c>
      <c r="EE593" s="20" t="s">
        <v>247</v>
      </c>
      <c r="EF593" s="20">
        <v>61</v>
      </c>
      <c r="EG593" s="20">
        <v>1</v>
      </c>
      <c r="EH593" s="20">
        <v>1</v>
      </c>
      <c r="EI593" s="20">
        <v>5</v>
      </c>
      <c r="EJ593" s="20">
        <v>0</v>
      </c>
      <c r="EK593" s="20">
        <v>0</v>
      </c>
      <c r="EL593" s="20">
        <v>0</v>
      </c>
      <c r="EM593" s="20">
        <v>0</v>
      </c>
      <c r="EN593" s="20">
        <v>0</v>
      </c>
      <c r="EO593" s="20">
        <v>0</v>
      </c>
      <c r="EP593" s="20">
        <v>0</v>
      </c>
      <c r="EQ593" s="20">
        <v>0</v>
      </c>
      <c r="ER593" s="20">
        <v>2</v>
      </c>
      <c r="ES593" s="46">
        <f>IF(EI593&lt;&gt;"",((EJ593*0.125)+((EK593+EL593+EM593+EN593+EO593)*0.25)+((EP593+EQ593+ER593)*1))/EI593,"")</f>
        <v>0.4</v>
      </c>
      <c r="ET593" s="35">
        <v>45363</v>
      </c>
      <c r="EU593" s="20" t="s">
        <v>248</v>
      </c>
      <c r="EV593" s="20" t="s">
        <v>247</v>
      </c>
      <c r="EW593" s="20">
        <v>101</v>
      </c>
      <c r="EX593" s="20">
        <v>1</v>
      </c>
      <c r="EY593" s="20">
        <v>1</v>
      </c>
      <c r="EZ593" s="28">
        <v>8</v>
      </c>
      <c r="FA593" s="20">
        <v>0</v>
      </c>
      <c r="FB593" s="20">
        <v>0</v>
      </c>
      <c r="FC593" s="20">
        <v>0</v>
      </c>
      <c r="FD593" s="20">
        <v>0</v>
      </c>
      <c r="FE593" s="20">
        <v>0</v>
      </c>
      <c r="FF593" s="20">
        <v>0</v>
      </c>
      <c r="FG593" s="20">
        <v>0</v>
      </c>
      <c r="FH593" s="20">
        <v>0</v>
      </c>
      <c r="FI593" s="20">
        <v>1</v>
      </c>
      <c r="FJ593" s="34">
        <f>IF(EZ593&lt;&gt;"",((FA593*0.125)+((FB593+FC593+FD593+FE593+FF593)*0.25)+((FG593+FH593+FI593)*1))/EZ593,"")</f>
        <v>0.125</v>
      </c>
      <c r="FK593" s="39">
        <v>42.256943999999997</v>
      </c>
      <c r="FL593" s="39">
        <v>-122.896766</v>
      </c>
      <c r="FM593" s="39">
        <v>41.895118576177865</v>
      </c>
      <c r="FN593" s="39">
        <v>42.61876942382213</v>
      </c>
      <c r="FO593" s="39">
        <v>-123.38562901143226</v>
      </c>
      <c r="FP593" s="39">
        <v>-122.40790298856774</v>
      </c>
      <c r="FQ593" s="39">
        <v>41.533293152355732</v>
      </c>
      <c r="FR593" s="39">
        <v>42.980594847644262</v>
      </c>
      <c r="FS593" s="39">
        <v>-123.87449202286453</v>
      </c>
      <c r="FT593" s="39">
        <v>-121.91903997713547</v>
      </c>
      <c r="FU593" s="35">
        <v>45674</v>
      </c>
      <c r="FV593" s="20" t="s">
        <v>248</v>
      </c>
      <c r="FW593" s="20" t="s">
        <v>247</v>
      </c>
      <c r="FX593" s="20">
        <v>90</v>
      </c>
      <c r="FY593" s="20">
        <v>1</v>
      </c>
      <c r="FZ593" s="20">
        <v>1</v>
      </c>
      <c r="GA593" s="20">
        <v>8</v>
      </c>
      <c r="GB593" s="20">
        <v>0</v>
      </c>
      <c r="GC593" s="20">
        <v>0</v>
      </c>
      <c r="GD593" s="20">
        <v>0</v>
      </c>
      <c r="GE593" s="20">
        <v>0</v>
      </c>
      <c r="GF593" s="20">
        <v>1</v>
      </c>
      <c r="GG593" s="20">
        <v>0</v>
      </c>
      <c r="GH593" s="20">
        <v>0</v>
      </c>
      <c r="GI593" s="20">
        <v>0</v>
      </c>
      <c r="GJ593" s="20">
        <v>0</v>
      </c>
      <c r="GK593" s="34">
        <f>IF(GA593&lt;&gt;"",((GB593*0.125)+((GC593+GD593+GE593+GF593+GG593)*0.25)+((GH593+GI593+GJ593)*1))/GA593,"")</f>
        <v>3.125E-2</v>
      </c>
      <c r="GP593" s="20" t="s">
        <v>316</v>
      </c>
      <c r="GQ593" s="35" t="s">
        <v>323</v>
      </c>
      <c r="HH593" s="34" t="str">
        <f>IF(GX593&lt;&gt;"",((GY593*0.125)+((GZ593+HA593+HB593+HC593+HD593)*0.25)+((HE593+HF593+HG593)*1))/GX593,"")</f>
        <v/>
      </c>
    </row>
    <row r="594" spans="1:216" ht="15" customHeight="1" x14ac:dyDescent="0.35">
      <c r="A594" s="11" t="s">
        <v>3819</v>
      </c>
      <c r="B594" s="12" t="s">
        <v>3820</v>
      </c>
      <c r="C594" s="40">
        <v>45957</v>
      </c>
      <c r="E594" s="11" t="s">
        <v>214</v>
      </c>
      <c r="F594" s="19" t="s">
        <v>3821</v>
      </c>
      <c r="G594" s="19" t="s">
        <v>2000</v>
      </c>
      <c r="H594" s="11" t="s">
        <v>1705</v>
      </c>
      <c r="I594" s="42">
        <v>97219</v>
      </c>
      <c r="J594" s="17">
        <v>42474</v>
      </c>
      <c r="K594" s="18">
        <f ca="1">IF(A594&lt;&gt;"",RANDBETWEEN(1,2000)," ")</f>
        <v>1657</v>
      </c>
      <c r="L594" s="17" cm="1">
        <f t="array" ref="L594">IF(A594&lt;&gt;"",SUMPRODUCT(($E$2:$E$1303="Active") * (FK594 &gt;= $FM$2:$FM$1303) * (FK594 &lt;= $FN$2:$FN$1303) * (FL594 &gt;= $FO$2:$FO$1303) * (FL594 &lt;= $FP$2:$FP$1303)),"")</f>
        <v>7</v>
      </c>
      <c r="M594" s="17" cm="1">
        <f t="array" ref="M594">IF(A594&lt;&gt;"",SUMPRODUCT(($E$2:$E$1303="Active") * (FK594 &gt;= $FQ$2:$FQ$1303) * (FK594 &lt;= $FR$2:$FR$1303) * (FL594 &gt;= $FS$2:$FS$1303) * (FL594 &lt;= $FT$2:$FT$1303)),"")</f>
        <v>9</v>
      </c>
      <c r="N594" s="11" t="s">
        <v>218</v>
      </c>
      <c r="O594" s="11" t="s">
        <v>316</v>
      </c>
      <c r="P594" s="19" t="s">
        <v>964</v>
      </c>
      <c r="Q594" s="11" t="s">
        <v>3822</v>
      </c>
      <c r="R594" s="51" t="s">
        <v>966</v>
      </c>
      <c r="S594" s="11" t="s">
        <v>223</v>
      </c>
      <c r="T594" s="20" t="s">
        <v>224</v>
      </c>
      <c r="AA594" s="48">
        <v>2027</v>
      </c>
      <c r="AB594" s="23">
        <v>46022.5625</v>
      </c>
      <c r="AI594" s="26">
        <v>153</v>
      </c>
      <c r="AN594" s="27">
        <f>IF(COUNT(DV594,ES594,FJ594,GK594,HH594)&gt;0,AVERAGE(DV594,ES594,FJ594,GK594,HH594),"")</f>
        <v>0</v>
      </c>
      <c r="AO594" s="28">
        <f>IF((E594&lt;&gt;""),COUNTA(AP594:BW594)+COUNTIF(T594,"No"),"")</f>
        <v>0</v>
      </c>
      <c r="CB594" s="11" t="s">
        <v>316</v>
      </c>
      <c r="FK594" s="54">
        <v>45.451023999999997</v>
      </c>
      <c r="FL594" s="54">
        <v>-122.695013</v>
      </c>
      <c r="FM594" s="54">
        <v>45.0891985761779</v>
      </c>
      <c r="FN594" s="54">
        <v>45.812849423822101</v>
      </c>
      <c r="FO594" s="54">
        <v>-123.210787460982</v>
      </c>
      <c r="FP594" s="54">
        <v>-122.179238539018</v>
      </c>
      <c r="FQ594" s="54">
        <v>44.727373152355703</v>
      </c>
      <c r="FR594" s="54">
        <v>46.174674847644297</v>
      </c>
      <c r="FS594" s="54">
        <v>-123.726561921963</v>
      </c>
      <c r="FT594" s="54">
        <v>-121.66346407803699</v>
      </c>
      <c r="GK594" s="34" t="str">
        <f>IF(GA594&lt;&gt;"",((GB594*0.125)+((GC594+GD594+GE594+GF594+GG594)*0.25)+((GH594+GI594+GJ594)*1))/GA594,"")</f>
        <v/>
      </c>
      <c r="GP594" s="20" t="s">
        <v>316</v>
      </c>
      <c r="GQ594" s="35" t="s">
        <v>323</v>
      </c>
      <c r="GR594" s="35">
        <v>46119</v>
      </c>
      <c r="GS594" s="20" t="s">
        <v>248</v>
      </c>
      <c r="GT594" s="20" t="s">
        <v>247</v>
      </c>
      <c r="GU594" s="20">
        <v>238</v>
      </c>
      <c r="GV594" s="20">
        <v>6</v>
      </c>
      <c r="GW594" s="20">
        <v>5</v>
      </c>
      <c r="GX594" s="20">
        <v>19</v>
      </c>
      <c r="GY594" s="20">
        <v>0</v>
      </c>
      <c r="GZ594" s="20">
        <v>0</v>
      </c>
      <c r="HA594" s="20">
        <v>0</v>
      </c>
      <c r="HB594" s="20">
        <v>0</v>
      </c>
      <c r="HC594" s="20">
        <v>0</v>
      </c>
      <c r="HD594" s="20">
        <v>0</v>
      </c>
      <c r="HE594" s="20">
        <v>0</v>
      </c>
      <c r="HF594" s="20">
        <v>0</v>
      </c>
      <c r="HG594" s="20">
        <v>0</v>
      </c>
      <c r="HH594" s="34">
        <f>IF(GX594&lt;&gt;"",((GY594*0.125)+((GZ594+HA594+HB594+HC594+HD594)*0.25)+((HE594+HF594+HG594)*1))/GX594,"")</f>
        <v>0</v>
      </c>
    </row>
    <row r="595" spans="1:216" ht="15" customHeight="1" x14ac:dyDescent="0.35">
      <c r="A595" s="11" t="s">
        <v>3823</v>
      </c>
      <c r="B595" s="12" t="s">
        <v>3824</v>
      </c>
      <c r="C595" s="40">
        <v>46106</v>
      </c>
      <c r="E595" s="11" t="s">
        <v>214</v>
      </c>
      <c r="F595" s="19" t="s">
        <v>3825</v>
      </c>
      <c r="G595" s="19" t="s">
        <v>1519</v>
      </c>
      <c r="H595" s="11" t="s">
        <v>1705</v>
      </c>
      <c r="I595" s="42">
        <v>97002</v>
      </c>
      <c r="K595" s="18">
        <f ca="1">IF(A595&lt;&gt;"",RANDBETWEEN(1,2000)," ")</f>
        <v>1658</v>
      </c>
      <c r="L595" s="17" cm="1">
        <f t="array" ref="L595">IF(A595&lt;&gt;"",SUMPRODUCT(($E$2:$E$1303="Active") * (FK595 &gt;= $FM$2:$FM$1303) * (FK595 &lt;= $FN$2:$FN$1303) * (FL595 &gt;= $FO$2:$FO$1303) * (FL595 &lt;= $FP$2:$FP$1303)),"")</f>
        <v>8</v>
      </c>
      <c r="M595" s="17" cm="1">
        <f t="array" ref="M595">IF(A595&lt;&gt;"",SUMPRODUCT(($E$2:$E$1303="Active") * (FK595 &gt;= $FQ$2:$FQ$1303) * (FK595 &lt;= $FR$2:$FR$1303) * (FL595 &gt;= $FS$2:$FS$1303) * (FL595 &lt;= $FT$2:$FT$1303)),"")</f>
        <v>9</v>
      </c>
      <c r="N595" s="11" t="s">
        <v>218</v>
      </c>
      <c r="O595" s="11" t="s">
        <v>219</v>
      </c>
      <c r="P595" s="19" t="s">
        <v>3826</v>
      </c>
      <c r="Q595" s="11" t="s">
        <v>3827</v>
      </c>
      <c r="R595" s="19" t="s">
        <v>3828</v>
      </c>
      <c r="S595" s="11" t="s">
        <v>224</v>
      </c>
      <c r="T595" s="20" t="s">
        <v>224</v>
      </c>
      <c r="AA595" s="22">
        <v>2028</v>
      </c>
      <c r="AN595" s="27" t="str">
        <f>IF(COUNT(DV595,ES595,FJ595,GK595,HH595)&gt;0,AVERAGE(DV595,ES595,FJ595,GK595,HH595),"")</f>
        <v/>
      </c>
      <c r="AO595" s="28">
        <f>IF((E595&lt;&gt;""),COUNTA(AP595:BW595)+COUNTIF(T595,"No"),"")</f>
        <v>0</v>
      </c>
      <c r="FK595" s="39">
        <v>45.238931999999998</v>
      </c>
      <c r="FL595" s="39">
        <v>-122.80560800000001</v>
      </c>
      <c r="FM595" s="39">
        <v>44.877106576177866</v>
      </c>
      <c r="FN595" s="39">
        <v>45.600757423822131</v>
      </c>
      <c r="FO595" s="39">
        <v>-123.3194536969695</v>
      </c>
      <c r="FP595" s="39">
        <v>-122.29176230303051</v>
      </c>
      <c r="FQ595" s="39">
        <v>44.515281152355733</v>
      </c>
      <c r="FR595" s="39">
        <v>45.962582847644263</v>
      </c>
      <c r="FS595" s="39">
        <v>-123.833299393939</v>
      </c>
      <c r="FT595" s="39">
        <v>-121.77791660606101</v>
      </c>
      <c r="GP595" s="20" t="s">
        <v>232</v>
      </c>
      <c r="HH595" s="34" t="str">
        <f>IF(GX595&lt;&gt;"",((GY595*0.125)+((GZ595+HA595+HB595+HC595+HD595)*0.25)+((HE595+HF595+HG595)*1))/GX595,"")</f>
        <v/>
      </c>
    </row>
    <row r="596" spans="1:216" ht="15" customHeight="1" x14ac:dyDescent="0.35">
      <c r="A596" s="11" t="s">
        <v>3829</v>
      </c>
      <c r="B596" s="12" t="s">
        <v>3830</v>
      </c>
      <c r="C596" s="40">
        <v>46121</v>
      </c>
      <c r="E596" s="11" t="s">
        <v>214</v>
      </c>
      <c r="F596" s="19" t="s">
        <v>3831</v>
      </c>
      <c r="G596" s="19" t="s">
        <v>3789</v>
      </c>
      <c r="H596" s="11" t="s">
        <v>1705</v>
      </c>
      <c r="I596" s="42">
        <v>97124</v>
      </c>
      <c r="K596" s="18">
        <f ca="1">IF(A596&lt;&gt;"",RANDBETWEEN(1,2000)," ")</f>
        <v>1013</v>
      </c>
      <c r="L596" s="17" cm="1">
        <f t="array" ref="L596">IF(A596&lt;&gt;"",SUMPRODUCT(($E$2:$E$1303="Active") * (FK596 &gt;= $FM$2:$FM$1303) * (FK596 &lt;= $FN$2:$FN$1303) * (FL596 &gt;= $FO$2:$FO$1303) * (FL596 &lt;= $FP$2:$FP$1303)),"")</f>
        <v>6</v>
      </c>
      <c r="M596" s="17" cm="1">
        <f t="array" ref="M596">IF(A596&lt;&gt;"",SUMPRODUCT(($E$2:$E$1303="Active") * (FK596 &gt;= $FQ$2:$FQ$1303) * (FK596 &lt;= $FR$2:$FR$1303) * (FL596 &gt;= $FS$2:$FS$1303) * (FL596 &lt;= $FT$2:$FT$1303)),"")</f>
        <v>8</v>
      </c>
      <c r="N596" s="11" t="s">
        <v>218</v>
      </c>
      <c r="O596" s="11" t="s">
        <v>219</v>
      </c>
      <c r="P596" s="19" t="s">
        <v>3832</v>
      </c>
      <c r="Q596" s="11" t="s">
        <v>3833</v>
      </c>
      <c r="R596" s="15" t="s">
        <v>3834</v>
      </c>
      <c r="S596" s="11" t="s">
        <v>223</v>
      </c>
      <c r="T596" s="20" t="s">
        <v>224</v>
      </c>
      <c r="AA596" s="22">
        <v>2028</v>
      </c>
      <c r="AN596" s="27" t="str">
        <f>IF(COUNT(DV596,ES596,FJ596,GK596,HH596)&gt;0,AVERAGE(DV596,ES596,FJ596,GK596,HH596),"")</f>
        <v/>
      </c>
      <c r="AO596" s="28">
        <f>IF((E596&lt;&gt;""),COUNTA(AP596:BW596)+COUNTIF(T596,"No"),"")</f>
        <v>0</v>
      </c>
      <c r="FK596" s="39">
        <v>45.590536</v>
      </c>
      <c r="FL596" s="39">
        <v>-122.956073</v>
      </c>
      <c r="FM596" s="39">
        <v>45.228710576177868</v>
      </c>
      <c r="FN596" s="39">
        <v>45.952361423822133</v>
      </c>
      <c r="FO596" s="39">
        <v>-123.47312797129133</v>
      </c>
      <c r="FP596" s="39">
        <v>-122.43901802870867</v>
      </c>
      <c r="FQ596" s="39">
        <v>44.866885152355735</v>
      </c>
      <c r="FR596" s="39">
        <v>46.314186847644265</v>
      </c>
      <c r="FS596" s="39">
        <v>-123.99018294258268</v>
      </c>
      <c r="FT596" s="39">
        <v>-121.92196305741733</v>
      </c>
      <c r="GP596" s="20" t="s">
        <v>232</v>
      </c>
      <c r="HH596" s="34" t="str">
        <f>IF(GX596&lt;&gt;"",((GY596*0.125)+((GZ596+HA596+HB596+HC596+HD596)*0.25)+((HE596+HF596+HG596)*1))/GX596,"")</f>
        <v/>
      </c>
    </row>
    <row r="597" spans="1:216" ht="15" customHeight="1" x14ac:dyDescent="0.35">
      <c r="A597" s="14" t="s">
        <v>3835</v>
      </c>
      <c r="B597" s="12" t="s">
        <v>3836</v>
      </c>
      <c r="C597" s="13">
        <v>43829</v>
      </c>
      <c r="D597" s="13"/>
      <c r="E597" s="14" t="s">
        <v>214</v>
      </c>
      <c r="F597" s="15" t="s">
        <v>3837</v>
      </c>
      <c r="G597" s="15" t="s">
        <v>3838</v>
      </c>
      <c r="H597" s="14" t="s">
        <v>1431</v>
      </c>
      <c r="I597" s="16">
        <v>16505</v>
      </c>
      <c r="J597" s="17">
        <v>16437</v>
      </c>
      <c r="K597" s="18">
        <f ca="1">IF(A597&lt;&gt;"",RANDBETWEEN(1,2000)," ")</f>
        <v>844</v>
      </c>
      <c r="L597" s="17" cm="1">
        <f t="array" ref="L597">IF(A597&lt;&gt;"",SUMPRODUCT(($E$2:$E$1303="Active") * (FK597 &gt;= $FM$2:$FM$1303) * (FK597 &lt;= $FN$2:$FN$1303) * (FL597 &gt;= $FO$2:$FO$1303) * (FL597 &lt;= $FP$2:$FP$1303)),"")</f>
        <v>1</v>
      </c>
      <c r="M597" s="17" cm="1">
        <f t="array" ref="M597">IF(A597&lt;&gt;"",SUMPRODUCT(($E$2:$E$1303="Active") * (FK597 &gt;= $FQ$2:$FQ$1303) * (FK597 &lt;= $FR$2:$FR$1303) * (FL597 &gt;= $FS$2:$FS$1303) * (FL597 &lt;= $FT$2:$FT$1303)),"")</f>
        <v>1</v>
      </c>
      <c r="N597" s="14" t="s">
        <v>218</v>
      </c>
      <c r="O597" s="14" t="s">
        <v>316</v>
      </c>
      <c r="P597" s="15" t="s">
        <v>991</v>
      </c>
      <c r="Q597" s="14" t="s">
        <v>992</v>
      </c>
      <c r="R597" s="19" t="s">
        <v>993</v>
      </c>
      <c r="S597" s="14" t="s">
        <v>223</v>
      </c>
      <c r="T597" s="20" t="s">
        <v>224</v>
      </c>
      <c r="U597" s="21"/>
      <c r="V597" s="22"/>
      <c r="W597" s="22"/>
      <c r="X597" s="22"/>
      <c r="Y597" s="22"/>
      <c r="Z597" s="22"/>
      <c r="AA597" s="48">
        <v>2025</v>
      </c>
      <c r="AB597" s="43">
        <v>46014.5625</v>
      </c>
      <c r="AC597" s="24">
        <v>46023</v>
      </c>
      <c r="AD597" s="25">
        <v>68</v>
      </c>
      <c r="AE597" s="25">
        <v>137</v>
      </c>
      <c r="AF597" s="26">
        <v>98</v>
      </c>
      <c r="AG597" s="20">
        <v>178</v>
      </c>
      <c r="AH597" s="22">
        <v>204</v>
      </c>
      <c r="AI597" s="26">
        <v>205</v>
      </c>
      <c r="AN597" s="27">
        <f>IF(COUNT(DV597,ES597,FJ597,GK597,HH597)&gt;0,AVERAGE(DV597,ES597,FJ597,GK597,HH597),"")</f>
        <v>0.21205357142857142</v>
      </c>
      <c r="AO597" s="28">
        <f>IF((E597&lt;&gt;""),COUNTA(AP597:BW597)+COUNTIF(T597,"No"),"")</f>
        <v>0</v>
      </c>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c r="BO597" s="29"/>
      <c r="BP597" s="29"/>
      <c r="BQ597" s="29"/>
      <c r="BR597" s="29"/>
      <c r="BS597" s="29"/>
      <c r="BT597" s="29"/>
      <c r="BU597" s="29"/>
      <c r="BV597" s="29"/>
      <c r="BW597" s="29"/>
      <c r="BX597" s="30">
        <v>44119</v>
      </c>
      <c r="BY597" s="30">
        <v>44153</v>
      </c>
      <c r="BZ597" s="14" t="s">
        <v>248</v>
      </c>
      <c r="CA597" s="30">
        <v>44175</v>
      </c>
      <c r="CB597" s="14" t="s">
        <v>316</v>
      </c>
      <c r="CC597" s="31">
        <v>44188</v>
      </c>
      <c r="CD597" s="32" t="s">
        <v>228</v>
      </c>
      <c r="CE597" s="33" t="s">
        <v>320</v>
      </c>
      <c r="CF597" s="33" t="s">
        <v>321</v>
      </c>
      <c r="CG597" s="29">
        <v>100</v>
      </c>
      <c r="CH597" s="29">
        <v>2</v>
      </c>
      <c r="CI597" s="29">
        <v>2</v>
      </c>
      <c r="CJ597" s="29">
        <v>10</v>
      </c>
      <c r="CK597" s="29">
        <v>0</v>
      </c>
      <c r="CL597" s="29">
        <v>3</v>
      </c>
      <c r="CM597" s="29">
        <v>4</v>
      </c>
      <c r="CN597" s="53">
        <f>IF(CJ597&gt;0,((CK597*0.125)+(CL597*0.25)+(CM597*1))/CJ597,"")</f>
        <v>0.47499999999999998</v>
      </c>
      <c r="CO597" s="35">
        <v>44694</v>
      </c>
      <c r="CP597" s="35">
        <v>44694</v>
      </c>
      <c r="CQ597" s="20" t="s">
        <v>322</v>
      </c>
      <c r="CR597" s="35">
        <v>44708</v>
      </c>
      <c r="CS597" s="20" t="s">
        <v>316</v>
      </c>
      <c r="CT597" s="35" t="s">
        <v>323</v>
      </c>
      <c r="CU597" s="35">
        <v>44498</v>
      </c>
      <c r="CV597" s="11" t="s">
        <v>248</v>
      </c>
      <c r="CW597" s="11" t="s">
        <v>324</v>
      </c>
      <c r="CX597" s="11" t="s">
        <v>325</v>
      </c>
      <c r="CY597" s="20">
        <v>99</v>
      </c>
      <c r="CZ597" s="36">
        <v>1</v>
      </c>
      <c r="DA597" s="36">
        <v>1</v>
      </c>
      <c r="DB597" s="36">
        <v>5</v>
      </c>
      <c r="DC597" s="36">
        <v>0</v>
      </c>
      <c r="DD597" s="36">
        <v>0</v>
      </c>
      <c r="DE597" s="36">
        <v>1</v>
      </c>
      <c r="DF597" s="36">
        <v>0</v>
      </c>
      <c r="DG597" s="36">
        <v>0</v>
      </c>
      <c r="DH597" s="37">
        <f>IF(DB597&lt;&gt;"",((DC597*0.125)+(DD597*0.25)+(DE597*0.25)+(DF597*1)+(DG597*1))/DB597,"")</f>
        <v>0.05</v>
      </c>
      <c r="DI597" s="35">
        <v>44795</v>
      </c>
      <c r="DJ597" s="20" t="s">
        <v>248</v>
      </c>
      <c r="DK597" s="20" t="s">
        <v>235</v>
      </c>
      <c r="DL597" s="20" t="s">
        <v>234</v>
      </c>
      <c r="DM597" s="20">
        <v>43</v>
      </c>
      <c r="DN597" s="20">
        <v>5</v>
      </c>
      <c r="DO597" s="20">
        <v>5</v>
      </c>
      <c r="DP597" s="20">
        <v>16</v>
      </c>
      <c r="DQ597" s="20">
        <v>0</v>
      </c>
      <c r="DR597" s="20">
        <v>3</v>
      </c>
      <c r="DS597" s="20">
        <v>1</v>
      </c>
      <c r="DT597" s="20">
        <v>0</v>
      </c>
      <c r="DU597" s="20">
        <v>0</v>
      </c>
      <c r="DV597" s="37" cm="1">
        <f t="array" ref="DV597">IF(AND(DI597:DP597&lt;&gt;""),((DQ597*0.125)+(DR597*0.25)+(DS597*0.25)+(DT597*1)+(DU597*1))/DP597,"")</f>
        <v>6.25E-2</v>
      </c>
      <c r="DW597" s="35">
        <v>45547</v>
      </c>
      <c r="DX597" s="35">
        <v>45547</v>
      </c>
      <c r="DY597" s="20" t="s">
        <v>237</v>
      </c>
      <c r="DZ597" s="35">
        <v>45614</v>
      </c>
      <c r="EA597" s="35" t="s">
        <v>316</v>
      </c>
      <c r="EB597" s="38" t="s">
        <v>323</v>
      </c>
      <c r="EC597" s="35">
        <v>45149</v>
      </c>
      <c r="ED597" s="20" t="s">
        <v>248</v>
      </c>
      <c r="EE597" s="20" t="s">
        <v>247</v>
      </c>
      <c r="EF597" s="20">
        <v>53</v>
      </c>
      <c r="EG597" s="20">
        <v>5</v>
      </c>
      <c r="EH597" s="20">
        <v>5</v>
      </c>
      <c r="EI597" s="20">
        <v>16</v>
      </c>
      <c r="EJ597" s="20">
        <v>0</v>
      </c>
      <c r="EK597" s="20">
        <v>0</v>
      </c>
      <c r="EL597" s="20">
        <v>0</v>
      </c>
      <c r="EM597" s="20">
        <v>0</v>
      </c>
      <c r="EN597" s="20">
        <v>0</v>
      </c>
      <c r="EO597" s="20">
        <v>0</v>
      </c>
      <c r="EP597" s="20">
        <v>0</v>
      </c>
      <c r="EQ597" s="20">
        <v>1</v>
      </c>
      <c r="ER597" s="20">
        <v>1</v>
      </c>
      <c r="ES597" s="34">
        <f>IF(EI597&lt;&gt;"",((EJ597*0.125)+((EK597+EL597+EM597+EN597+EO597)*0.25)+((EP597+EQ597+ER597)*1))/EI597,"")</f>
        <v>0.125</v>
      </c>
      <c r="ET597" s="35">
        <v>45415</v>
      </c>
      <c r="EU597" s="20" t="s">
        <v>248</v>
      </c>
      <c r="EV597" s="20" t="s">
        <v>247</v>
      </c>
      <c r="EW597" s="20">
        <v>86</v>
      </c>
      <c r="EX597" s="20">
        <v>2</v>
      </c>
      <c r="EY597" s="20">
        <v>2</v>
      </c>
      <c r="EZ597" s="28">
        <v>7</v>
      </c>
      <c r="FA597" s="20">
        <v>0</v>
      </c>
      <c r="FB597" s="20">
        <v>0</v>
      </c>
      <c r="FC597" s="20">
        <v>0</v>
      </c>
      <c r="FD597" s="20">
        <v>0</v>
      </c>
      <c r="FE597" s="20">
        <v>0</v>
      </c>
      <c r="FF597" s="20">
        <v>0</v>
      </c>
      <c r="FG597" s="20">
        <v>0</v>
      </c>
      <c r="FH597" s="20">
        <v>1</v>
      </c>
      <c r="FI597" s="20">
        <v>1</v>
      </c>
      <c r="FJ597" s="46">
        <f>IF(EZ597&lt;&gt;"",((FA597*0.125)+((FB597+FC597+FD597+FE597+FF597)*0.25)+((FG597+FH597+FI597)*1))/EZ597,"")</f>
        <v>0.2857142857142857</v>
      </c>
      <c r="FK597" s="39">
        <v>42.113985</v>
      </c>
      <c r="FL597" s="39">
        <v>-80.148263</v>
      </c>
      <c r="FM597" s="39">
        <v>41.752159576177867</v>
      </c>
      <c r="FN597" s="39">
        <v>42.475810423822132</v>
      </c>
      <c r="FO597" s="39">
        <v>-80.636021807988428</v>
      </c>
      <c r="FP597" s="39">
        <v>-79.660504192011572</v>
      </c>
      <c r="FQ597" s="39">
        <v>41.390334152355734</v>
      </c>
      <c r="FR597" s="39">
        <v>42.837635847644265</v>
      </c>
      <c r="FS597" s="39">
        <v>-81.123780615976855</v>
      </c>
      <c r="FT597" s="39">
        <v>-79.172745384023145</v>
      </c>
      <c r="FU597" s="35">
        <v>45799</v>
      </c>
      <c r="FV597" s="20" t="s">
        <v>248</v>
      </c>
      <c r="FW597" s="20" t="s">
        <v>258</v>
      </c>
      <c r="FX597" s="20">
        <v>92</v>
      </c>
      <c r="FY597" s="20">
        <v>2</v>
      </c>
      <c r="FZ597" s="20">
        <v>2</v>
      </c>
      <c r="GA597" s="20">
        <v>8</v>
      </c>
      <c r="GB597" s="20">
        <v>0</v>
      </c>
      <c r="GC597" s="20">
        <v>0</v>
      </c>
      <c r="GD597" s="20">
        <v>0</v>
      </c>
      <c r="GE597" s="20">
        <v>0</v>
      </c>
      <c r="GF597" s="20">
        <v>0</v>
      </c>
      <c r="GG597" s="20">
        <v>0</v>
      </c>
      <c r="GH597" s="20">
        <v>1</v>
      </c>
      <c r="GI597" s="20">
        <v>0</v>
      </c>
      <c r="GJ597" s="20">
        <v>2</v>
      </c>
      <c r="GK597" s="46">
        <f>IF(GA597&lt;&gt;"",((GB597*0.125)+((GC597+GD597+GE597+GF597+GG597)*0.25)+((GH597+GI597+GJ597)*1))/GA597,"")</f>
        <v>0.375</v>
      </c>
      <c r="GL597" s="40">
        <v>45884</v>
      </c>
      <c r="GM597" s="40">
        <v>45887</v>
      </c>
      <c r="GN597" s="20" t="s">
        <v>237</v>
      </c>
      <c r="GO597" s="35">
        <v>45887</v>
      </c>
      <c r="GP597" s="20" t="s">
        <v>316</v>
      </c>
      <c r="GQ597" s="35" t="s">
        <v>323</v>
      </c>
      <c r="HH597" s="34" t="str">
        <f>IF(GX597&lt;&gt;"",((GY597*0.125)+((GZ597+HA597+HB597+HC597+HD597)*0.25)+((HE597+HF597+HG597)*1))/GX597,"")</f>
        <v/>
      </c>
    </row>
    <row r="598" spans="1:216" ht="15" customHeight="1" x14ac:dyDescent="0.35">
      <c r="A598" s="14" t="s">
        <v>3839</v>
      </c>
      <c r="B598" s="12" t="s">
        <v>3840</v>
      </c>
      <c r="C598" s="13">
        <v>43829</v>
      </c>
      <c r="D598" s="13"/>
      <c r="E598" s="14" t="s">
        <v>214</v>
      </c>
      <c r="F598" s="15" t="s">
        <v>3841</v>
      </c>
      <c r="G598" s="15" t="s">
        <v>3842</v>
      </c>
      <c r="H598" s="14" t="s">
        <v>1431</v>
      </c>
      <c r="I598" s="16">
        <v>15218</v>
      </c>
      <c r="J598" s="17">
        <v>13497</v>
      </c>
      <c r="K598" s="18">
        <f ca="1">IF(A598&lt;&gt;"",RANDBETWEEN(1,2000)," ")</f>
        <v>893</v>
      </c>
      <c r="L598" s="17" cm="1">
        <f t="array" ref="L598">IF(A598&lt;&gt;"",SUMPRODUCT(($E$2:$E$1303="Active") * (FK598 &gt;= $FM$2:$FM$1303) * (FK598 &lt;= $FN$2:$FN$1303) * (FL598 &gt;= $FO$2:$FO$1303) * (FL598 &lt;= $FP$2:$FP$1303)),"")</f>
        <v>6</v>
      </c>
      <c r="M598" s="17" cm="1">
        <f t="array" ref="M598">IF(A598&lt;&gt;"",SUMPRODUCT(($E$2:$E$1303="Active") * (FK598 &gt;= $FQ$2:$FQ$1303) * (FK598 &lt;= $FR$2:$FR$1303) * (FL598 &gt;= $FS$2:$FS$1303) * (FL598 &lt;= $FT$2:$FT$1303)),"")</f>
        <v>8</v>
      </c>
      <c r="N598" s="14" t="s">
        <v>218</v>
      </c>
      <c r="O598" s="14" t="s">
        <v>316</v>
      </c>
      <c r="P598" s="15" t="s">
        <v>991</v>
      </c>
      <c r="Q598" s="14" t="s">
        <v>992</v>
      </c>
      <c r="R598" s="19" t="s">
        <v>993</v>
      </c>
      <c r="S598" s="14" t="s">
        <v>223</v>
      </c>
      <c r="T598" s="20" t="s">
        <v>224</v>
      </c>
      <c r="U598" s="21"/>
      <c r="V598" s="22"/>
      <c r="W598" s="22"/>
      <c r="X598" s="22"/>
      <c r="Y598" s="22"/>
      <c r="Z598" s="22"/>
      <c r="AA598" s="48">
        <v>2024</v>
      </c>
      <c r="AB598" s="43">
        <v>46022.5</v>
      </c>
      <c r="AC598" s="63">
        <v>45931</v>
      </c>
      <c r="AD598" s="25">
        <v>69</v>
      </c>
      <c r="AE598" s="25">
        <v>148</v>
      </c>
      <c r="AF598" s="26">
        <v>145</v>
      </c>
      <c r="AG598" s="20">
        <v>282</v>
      </c>
      <c r="AH598" s="22">
        <v>292</v>
      </c>
      <c r="AI598" s="26">
        <v>257</v>
      </c>
      <c r="AN598" s="27">
        <f>IF(COUNT(DV598,ES598,FJ598,GK598,HH598)&gt;0,AVERAGE(DV598,ES598,FJ598,GK598,HH598),"")</f>
        <v>0.21577797202797205</v>
      </c>
      <c r="AO598" s="28">
        <f>IF((E598&lt;&gt;""),COUNTA(AP598:BW598)+COUNTIF(T598,"No"),"")</f>
        <v>2</v>
      </c>
      <c r="AP598" s="29"/>
      <c r="AQ598" s="29"/>
      <c r="AR598" s="29"/>
      <c r="AS598" s="29"/>
      <c r="AT598" s="29"/>
      <c r="AU598" s="29"/>
      <c r="AV598" s="29"/>
      <c r="AW598" s="29"/>
      <c r="AX598" s="29"/>
      <c r="AY598" s="29"/>
      <c r="AZ598" s="29"/>
      <c r="BA598" s="29"/>
      <c r="BB598" s="29"/>
      <c r="BC598" s="29"/>
      <c r="BD598" s="29"/>
      <c r="BE598" s="29"/>
      <c r="BF598" s="29"/>
      <c r="BG598" s="29"/>
      <c r="BH598" s="29"/>
      <c r="BI598" s="29"/>
      <c r="BJ598" s="29"/>
      <c r="BK598" s="29"/>
      <c r="BL598" s="29"/>
      <c r="BM598" s="29"/>
      <c r="BN598" s="29"/>
      <c r="BO598" s="29"/>
      <c r="BP598" s="29"/>
      <c r="BQ598" s="29" t="s">
        <v>223</v>
      </c>
      <c r="BR598" s="29"/>
      <c r="BS598" s="29"/>
      <c r="BT598" s="29"/>
      <c r="BU598" s="29"/>
      <c r="BV598" s="29" t="s">
        <v>3843</v>
      </c>
      <c r="BW598" s="29"/>
      <c r="BX598" s="30">
        <v>44112</v>
      </c>
      <c r="BY598" s="30">
        <v>44137</v>
      </c>
      <c r="BZ598" s="14" t="s">
        <v>248</v>
      </c>
      <c r="CA598" s="30">
        <v>44137</v>
      </c>
      <c r="CB598" s="14" t="s">
        <v>316</v>
      </c>
      <c r="CC598" s="31">
        <v>44188</v>
      </c>
      <c r="CD598" s="32" t="s">
        <v>228</v>
      </c>
      <c r="CE598" s="33" t="s">
        <v>603</v>
      </c>
      <c r="CF598" s="33" t="s">
        <v>604</v>
      </c>
      <c r="CG598" s="29">
        <v>100</v>
      </c>
      <c r="CH598" s="29">
        <v>2</v>
      </c>
      <c r="CI598" s="29">
        <v>2</v>
      </c>
      <c r="CJ598" s="29">
        <v>10</v>
      </c>
      <c r="CK598" s="29">
        <v>0</v>
      </c>
      <c r="CL598" s="29">
        <v>0</v>
      </c>
      <c r="CM598" s="29">
        <v>1</v>
      </c>
      <c r="CN598" s="34">
        <f>IF(CJ598&gt;0,((CK598*0.125)+(CL598*0.25)+(CM598*1))/CJ598,"")</f>
        <v>0.1</v>
      </c>
      <c r="CO598" s="35">
        <v>44708</v>
      </c>
      <c r="CP598" s="35">
        <v>44714</v>
      </c>
      <c r="CQ598" s="20" t="s">
        <v>322</v>
      </c>
      <c r="CR598" s="35">
        <v>44804</v>
      </c>
      <c r="CS598" s="20" t="s">
        <v>316</v>
      </c>
      <c r="CT598" s="35" t="s">
        <v>323</v>
      </c>
      <c r="CU598" s="35">
        <v>44497</v>
      </c>
      <c r="CV598" s="11" t="s">
        <v>1128</v>
      </c>
      <c r="CW598" s="11" t="s">
        <v>324</v>
      </c>
      <c r="CX598" s="11" t="s">
        <v>325</v>
      </c>
      <c r="CY598" s="20">
        <v>87</v>
      </c>
      <c r="CZ598" s="36">
        <v>2</v>
      </c>
      <c r="DA598" s="36">
        <v>2</v>
      </c>
      <c r="DB598" s="36">
        <v>10</v>
      </c>
      <c r="DC598" s="36">
        <v>0</v>
      </c>
      <c r="DD598" s="36">
        <v>0</v>
      </c>
      <c r="DE598" s="36">
        <v>0</v>
      </c>
      <c r="DF598" s="36">
        <v>0</v>
      </c>
      <c r="DG598" s="36">
        <v>4</v>
      </c>
      <c r="DH598" s="46">
        <f>IF(DB598&lt;&gt;"",((DC598*0.125)+(DD598*0.25)+(DE598*0.25)+(DF598*1)+(DG598*1))/DB598,"")</f>
        <v>0.4</v>
      </c>
      <c r="DI598" s="35">
        <v>44795</v>
      </c>
      <c r="DJ598" s="20" t="s">
        <v>248</v>
      </c>
      <c r="DK598" s="20" t="s">
        <v>235</v>
      </c>
      <c r="DL598" s="20" t="s">
        <v>234</v>
      </c>
      <c r="DM598" s="20">
        <v>58</v>
      </c>
      <c r="DN598" s="20">
        <v>2</v>
      </c>
      <c r="DO598" s="20">
        <v>2</v>
      </c>
      <c r="DP598" s="20">
        <v>10</v>
      </c>
      <c r="DQ598" s="20">
        <v>0</v>
      </c>
      <c r="DR598" s="20">
        <v>0</v>
      </c>
      <c r="DS598" s="20">
        <v>0</v>
      </c>
      <c r="DT598" s="20">
        <v>0</v>
      </c>
      <c r="DU598" s="20">
        <v>4</v>
      </c>
      <c r="DV598" s="49" cm="1">
        <f t="array" ref="DV598">IF(AND(DI598:DP598&lt;&gt;""),((DQ598*0.125)+(DR598*0.25)+(DS598*0.25)+(DT598*1)+(DU598*1))/DP598,"")</f>
        <v>0.4</v>
      </c>
      <c r="DW598" s="35">
        <v>45510</v>
      </c>
      <c r="DX598" s="35">
        <v>45514</v>
      </c>
      <c r="DY598" s="20" t="s">
        <v>237</v>
      </c>
      <c r="DZ598" s="35">
        <v>45614</v>
      </c>
      <c r="EA598" s="35" t="s">
        <v>316</v>
      </c>
      <c r="EB598" s="38" t="s">
        <v>323</v>
      </c>
      <c r="EC598" s="35">
        <v>45148</v>
      </c>
      <c r="ED598" s="20" t="s">
        <v>248</v>
      </c>
      <c r="EE598" s="20" t="s">
        <v>247</v>
      </c>
      <c r="EF598" s="20">
        <v>79</v>
      </c>
      <c r="EG598" s="20">
        <v>2</v>
      </c>
      <c r="EH598" s="20">
        <v>2</v>
      </c>
      <c r="EI598" s="20">
        <v>10</v>
      </c>
      <c r="EJ598" s="20">
        <v>0</v>
      </c>
      <c r="EK598" s="20">
        <v>0</v>
      </c>
      <c r="EL598" s="20">
        <v>0</v>
      </c>
      <c r="EM598" s="20">
        <v>1</v>
      </c>
      <c r="EN598" s="20">
        <v>0</v>
      </c>
      <c r="EO598" s="20">
        <v>0</v>
      </c>
      <c r="EP598" s="20">
        <v>0</v>
      </c>
      <c r="EQ598" s="20">
        <v>0</v>
      </c>
      <c r="ER598" s="20">
        <v>3</v>
      </c>
      <c r="ES598" s="46">
        <f>IF(EI598&lt;&gt;"",((EJ598*0.125)+((EK598+EL598+EM598+EN598+EO598)*0.25)+((EP598+EQ598+ER598)*1))/EI598,"")</f>
        <v>0.32500000000000001</v>
      </c>
      <c r="ET598" s="35">
        <v>45378</v>
      </c>
      <c r="EU598" s="20" t="s">
        <v>228</v>
      </c>
      <c r="EV598" s="20" t="s">
        <v>247</v>
      </c>
      <c r="EW598" s="20">
        <v>153</v>
      </c>
      <c r="EX598" s="20">
        <v>2</v>
      </c>
      <c r="EY598" s="20">
        <v>2</v>
      </c>
      <c r="EZ598" s="28">
        <v>13</v>
      </c>
      <c r="FA598" s="20">
        <v>0</v>
      </c>
      <c r="FB598" s="20">
        <v>0</v>
      </c>
      <c r="FC598" s="20">
        <v>0</v>
      </c>
      <c r="FD598" s="20">
        <v>2</v>
      </c>
      <c r="FE598" s="20">
        <v>0</v>
      </c>
      <c r="FF598" s="20">
        <v>0</v>
      </c>
      <c r="FG598" s="20">
        <v>0</v>
      </c>
      <c r="FH598" s="20">
        <v>0</v>
      </c>
      <c r="FI598" s="20">
        <v>1</v>
      </c>
      <c r="FJ598" s="34">
        <f>IF(EZ598&lt;&gt;"",((FA598*0.125)+((FB598+FC598+FD598+FE598+FF598)*0.25)+((FG598+FH598+FI598)*1))/EZ598,"")</f>
        <v>0.11538461538461539</v>
      </c>
      <c r="FK598" s="39">
        <v>40.425123999999997</v>
      </c>
      <c r="FL598" s="39">
        <v>-79.891583999999995</v>
      </c>
      <c r="FM598" s="39">
        <v>40.063298576177864</v>
      </c>
      <c r="FN598" s="39">
        <v>40.786949423822129</v>
      </c>
      <c r="FO598" s="39">
        <v>-80.366885813463796</v>
      </c>
      <c r="FP598" s="39">
        <v>-79.416282186536193</v>
      </c>
      <c r="FQ598" s="39">
        <v>39.701473152355732</v>
      </c>
      <c r="FR598" s="39">
        <v>41.148774847644262</v>
      </c>
      <c r="FS598" s="39">
        <v>-80.842187626927597</v>
      </c>
      <c r="FT598" s="39">
        <v>-78.940980373072392</v>
      </c>
      <c r="FU598" s="35">
        <v>45726</v>
      </c>
      <c r="FV598" s="20" t="s">
        <v>248</v>
      </c>
      <c r="FW598" s="20" t="s">
        <v>247</v>
      </c>
      <c r="FX598" s="20">
        <v>130</v>
      </c>
      <c r="FY598" s="20">
        <v>5</v>
      </c>
      <c r="FZ598" s="20">
        <v>5</v>
      </c>
      <c r="GA598" s="20">
        <v>11</v>
      </c>
      <c r="GB598" s="20">
        <v>0</v>
      </c>
      <c r="GC598" s="20">
        <v>0</v>
      </c>
      <c r="GD598" s="20">
        <v>0</v>
      </c>
      <c r="GE598" s="20">
        <v>1</v>
      </c>
      <c r="GF598" s="20">
        <v>0</v>
      </c>
      <c r="GG598" s="20">
        <v>0</v>
      </c>
      <c r="GH598" s="20">
        <v>0</v>
      </c>
      <c r="GI598" s="20">
        <v>0</v>
      </c>
      <c r="GJ598" s="20">
        <v>0</v>
      </c>
      <c r="GK598" s="34">
        <f>IF(GA598&lt;&gt;"",((GB598*0.125)+((GC598+GD598+GE598+GF598+GG598)*0.25)+((GH598+GI598+GJ598)*1))/GA598,"")</f>
        <v>2.2727272727272728E-2</v>
      </c>
      <c r="GP598" s="20" t="s">
        <v>316</v>
      </c>
      <c r="GQ598" s="35" t="s">
        <v>323</v>
      </c>
      <c r="HH598" s="41" t="str">
        <f>IF(GX598&lt;&gt;"",((GY598*0.125)+((GZ598+HA598+HB598+HC598+HD598)*0.25)+((HE598+HF598+HG598)*1))/GX598,"")</f>
        <v/>
      </c>
    </row>
    <row r="599" spans="1:216" ht="15" customHeight="1" x14ac:dyDescent="0.35">
      <c r="A599" s="14" t="s">
        <v>3844</v>
      </c>
      <c r="B599" s="12" t="s">
        <v>3845</v>
      </c>
      <c r="C599" s="13">
        <v>43829</v>
      </c>
      <c r="D599" s="13"/>
      <c r="E599" s="14" t="s">
        <v>214</v>
      </c>
      <c r="F599" s="15" t="s">
        <v>3846</v>
      </c>
      <c r="G599" s="15" t="s">
        <v>3847</v>
      </c>
      <c r="H599" s="14" t="s">
        <v>1431</v>
      </c>
      <c r="I599" s="16">
        <v>19004</v>
      </c>
      <c r="J599" s="17">
        <v>10668</v>
      </c>
      <c r="K599" s="18">
        <f ca="1">IF(A599&lt;&gt;"",RANDBETWEEN(1,2000)," ")</f>
        <v>193</v>
      </c>
      <c r="L599" s="17" cm="1">
        <f t="array" ref="L599">IF(A599&lt;&gt;"",SUMPRODUCT(($E$2:$E$1303="Active") * (FK599 &gt;= $FM$2:$FM$1303) * (FK599 &lt;= $FN$2:$FN$1303) * (FL599 &gt;= $FO$2:$FO$1303) * (FL599 &lt;= $FP$2:$FP$1303)),"")</f>
        <v>6</v>
      </c>
      <c r="M599" s="17" cm="1">
        <f t="array" ref="M599">IF(A599&lt;&gt;"",SUMPRODUCT(($E$2:$E$1303="Active") * (FK599 &gt;= $FQ$2:$FQ$1303) * (FK599 &lt;= $FR$2:$FR$1303) * (FL599 &gt;= $FS$2:$FS$1303) * (FL599 &lt;= $FT$2:$FT$1303)),"")</f>
        <v>14</v>
      </c>
      <c r="N599" s="14" t="s">
        <v>218</v>
      </c>
      <c r="O599" s="14" t="s">
        <v>316</v>
      </c>
      <c r="P599" s="15" t="s">
        <v>991</v>
      </c>
      <c r="Q599" s="14" t="s">
        <v>992</v>
      </c>
      <c r="R599" s="19" t="s">
        <v>993</v>
      </c>
      <c r="S599" s="14" t="s">
        <v>223</v>
      </c>
      <c r="T599" s="20" t="s">
        <v>224</v>
      </c>
      <c r="U599" s="21"/>
      <c r="V599" s="22"/>
      <c r="W599" s="22"/>
      <c r="X599" s="22"/>
      <c r="Y599" s="22"/>
      <c r="Z599" s="22"/>
      <c r="AA599" s="48">
        <v>2024</v>
      </c>
      <c r="AB599" s="43">
        <v>46022.5625</v>
      </c>
      <c r="AC599" s="63">
        <v>45931</v>
      </c>
      <c r="AD599" s="25">
        <v>140</v>
      </c>
      <c r="AE599" s="25">
        <v>358</v>
      </c>
      <c r="AF599" s="26">
        <v>330</v>
      </c>
      <c r="AG599" s="20">
        <v>322</v>
      </c>
      <c r="AH599" s="22">
        <v>297</v>
      </c>
      <c r="AI599" s="26">
        <v>444</v>
      </c>
      <c r="AN599" s="27">
        <f>IF(COUNT(DV599,ES599,FJ599,GK599,HH599)&gt;0,AVERAGE(DV599,ES599,FJ599,GK599,HH599),"")</f>
        <v>0.19466117216117218</v>
      </c>
      <c r="AO599" s="28">
        <f>IF((E599&lt;&gt;""),COUNTA(AP599:BW599)+COUNTIF(T599,"No"),"")</f>
        <v>0</v>
      </c>
      <c r="AP599" s="29"/>
      <c r="AQ599" s="29"/>
      <c r="AR599" s="29"/>
      <c r="AS599" s="29"/>
      <c r="AT599" s="29"/>
      <c r="AU599" s="29"/>
      <c r="AV599" s="29"/>
      <c r="AW599" s="29"/>
      <c r="AX599" s="29"/>
      <c r="AY599" s="29"/>
      <c r="AZ599" s="29"/>
      <c r="BA599" s="29"/>
      <c r="BB599" s="29"/>
      <c r="BC599" s="29"/>
      <c r="BD599" s="29"/>
      <c r="BE599" s="29"/>
      <c r="BF599" s="29"/>
      <c r="BG599" s="29"/>
      <c r="BH599" s="29"/>
      <c r="BI599" s="29"/>
      <c r="BJ599" s="29"/>
      <c r="BK599" s="29"/>
      <c r="BL599" s="29"/>
      <c r="BM599" s="29"/>
      <c r="BN599" s="29"/>
      <c r="BO599" s="29"/>
      <c r="BP599" s="29"/>
      <c r="BQ599" s="29"/>
      <c r="BR599" s="29"/>
      <c r="BS599" s="29"/>
      <c r="BT599" s="29"/>
      <c r="BU599" s="29"/>
      <c r="BV599" s="29"/>
      <c r="BW599" s="29"/>
      <c r="BX599" s="30">
        <v>44155</v>
      </c>
      <c r="BY599" s="30">
        <v>44155</v>
      </c>
      <c r="BZ599" s="14" t="s">
        <v>248</v>
      </c>
      <c r="CA599" s="30">
        <v>44155</v>
      </c>
      <c r="CB599" s="14" t="s">
        <v>316</v>
      </c>
      <c r="CC599" s="31">
        <v>44188</v>
      </c>
      <c r="CD599" s="32" t="s">
        <v>228</v>
      </c>
      <c r="CE599" s="33" t="s">
        <v>320</v>
      </c>
      <c r="CF599" s="33" t="s">
        <v>321</v>
      </c>
      <c r="CG599" s="29">
        <v>100</v>
      </c>
      <c r="CH599" s="29">
        <v>4</v>
      </c>
      <c r="CI599" s="29">
        <v>4</v>
      </c>
      <c r="CJ599" s="29">
        <v>10</v>
      </c>
      <c r="CK599" s="29">
        <v>0</v>
      </c>
      <c r="CL599" s="29">
        <v>0</v>
      </c>
      <c r="CM599" s="29">
        <v>2</v>
      </c>
      <c r="CN599" s="34">
        <f>IF(CJ599&gt;0,((CK599*0.125)+(CL599*0.25)+(CM599*1))/CJ599,"")</f>
        <v>0.2</v>
      </c>
      <c r="CO599" s="35">
        <v>44706</v>
      </c>
      <c r="CP599" s="35">
        <v>44706</v>
      </c>
      <c r="CQ599" s="20" t="s">
        <v>322</v>
      </c>
      <c r="CR599" s="35">
        <v>44708</v>
      </c>
      <c r="CS599" s="20" t="s">
        <v>316</v>
      </c>
      <c r="CT599" s="35" t="s">
        <v>323</v>
      </c>
      <c r="CU599" s="35">
        <v>44501</v>
      </c>
      <c r="CV599" s="11" t="s">
        <v>1128</v>
      </c>
      <c r="CW599" s="11" t="s">
        <v>324</v>
      </c>
      <c r="CX599" s="11" t="s">
        <v>325</v>
      </c>
      <c r="CY599" s="20">
        <v>209</v>
      </c>
      <c r="CZ599" s="36">
        <v>3</v>
      </c>
      <c r="DA599" s="36">
        <v>3</v>
      </c>
      <c r="DB599" s="36">
        <v>15</v>
      </c>
      <c r="DC599" s="36">
        <v>0</v>
      </c>
      <c r="DD599" s="36">
        <v>2</v>
      </c>
      <c r="DE599" s="36">
        <v>0</v>
      </c>
      <c r="DF599" s="36">
        <v>1</v>
      </c>
      <c r="DG599" s="36">
        <v>2</v>
      </c>
      <c r="DH599" s="37">
        <f>IF(DB599&lt;&gt;"",((DC599*0.125)+(DD599*0.25)+(DE599*0.25)+(DF599*1)+(DG599*1))/DB599,"")</f>
        <v>0.23333333333333334</v>
      </c>
      <c r="DI599" s="35">
        <v>44839</v>
      </c>
      <c r="DJ599" s="20" t="s">
        <v>248</v>
      </c>
      <c r="DK599" s="20" t="s">
        <v>235</v>
      </c>
      <c r="DL599" s="20" t="s">
        <v>234</v>
      </c>
      <c r="DM599" s="20">
        <v>149</v>
      </c>
      <c r="DN599" s="20">
        <v>4</v>
      </c>
      <c r="DO599" s="20">
        <v>4</v>
      </c>
      <c r="DP599" s="20">
        <v>18</v>
      </c>
      <c r="DQ599" s="20">
        <v>0</v>
      </c>
      <c r="DR599" s="20">
        <v>1</v>
      </c>
      <c r="DS599" s="20">
        <v>0</v>
      </c>
      <c r="DT599" s="20">
        <v>0</v>
      </c>
      <c r="DU599" s="20">
        <v>2</v>
      </c>
      <c r="DV599" s="37" cm="1">
        <f t="array" ref="DV599">IF(AND(DI599:DP599&lt;&gt;""),((DQ599*0.125)+(DR599*0.25)+(DS599*0.25)+(DT599*1)+(DU599*1))/DP599,"")</f>
        <v>0.125</v>
      </c>
      <c r="DW599" s="35" t="s">
        <v>3848</v>
      </c>
      <c r="DX599" s="35">
        <v>45510</v>
      </c>
      <c r="DY599" s="20" t="s">
        <v>237</v>
      </c>
      <c r="DZ599" s="35">
        <v>45614</v>
      </c>
      <c r="EA599" s="35" t="s">
        <v>316</v>
      </c>
      <c r="EB599" s="38" t="s">
        <v>323</v>
      </c>
      <c r="EC599" s="35">
        <v>45149</v>
      </c>
      <c r="ED599" s="20" t="s">
        <v>248</v>
      </c>
      <c r="EE599" s="20" t="s">
        <v>247</v>
      </c>
      <c r="EF599" s="20">
        <v>167</v>
      </c>
      <c r="EG599" s="20">
        <v>4</v>
      </c>
      <c r="EH599" s="20">
        <v>4</v>
      </c>
      <c r="EI599" s="20">
        <v>20</v>
      </c>
      <c r="EJ599" s="20">
        <v>0</v>
      </c>
      <c r="EK599" s="20">
        <v>0</v>
      </c>
      <c r="EL599" s="20">
        <v>0</v>
      </c>
      <c r="EM599" s="20">
        <v>1</v>
      </c>
      <c r="EN599" s="20">
        <v>0</v>
      </c>
      <c r="EO599" s="20">
        <v>0</v>
      </c>
      <c r="EP599" s="20">
        <v>0</v>
      </c>
      <c r="EQ599" s="20">
        <v>0</v>
      </c>
      <c r="ER599" s="20">
        <v>2</v>
      </c>
      <c r="ES599" s="34">
        <f>IF(EI599&lt;&gt;"",((EJ599*0.125)+((EK599+EL599+EM599+EN599+EO599)*0.25)+((EP599+EQ599+ER599)*1))/EI599,"")</f>
        <v>0.1125</v>
      </c>
      <c r="ET599" s="35">
        <v>45420</v>
      </c>
      <c r="EU599" s="20" t="s">
        <v>248</v>
      </c>
      <c r="EV599" s="20" t="s">
        <v>247</v>
      </c>
      <c r="EW599" s="20">
        <v>163</v>
      </c>
      <c r="EX599" s="20">
        <v>8</v>
      </c>
      <c r="EY599" s="20">
        <v>4</v>
      </c>
      <c r="EZ599" s="28">
        <v>13</v>
      </c>
      <c r="FA599" s="20">
        <v>0</v>
      </c>
      <c r="FB599" s="20">
        <v>3</v>
      </c>
      <c r="FC599" s="20">
        <v>0</v>
      </c>
      <c r="FD599" s="20">
        <v>0</v>
      </c>
      <c r="FE599" s="20">
        <v>2</v>
      </c>
      <c r="FF599" s="20">
        <v>0</v>
      </c>
      <c r="FG599" s="20">
        <v>2</v>
      </c>
      <c r="FH599" s="20">
        <v>2</v>
      </c>
      <c r="FI599" s="20">
        <v>3</v>
      </c>
      <c r="FJ599" s="46">
        <f>IF(EZ599&lt;&gt;"",((FA599*0.125)+((FB599+FC599+FD599+FE599+FF599)*0.25)+((FG599+FH599+FI599)*1))/EZ599,"")</f>
        <v>0.63461538461538458</v>
      </c>
      <c r="FK599" s="39">
        <v>40.014912000000002</v>
      </c>
      <c r="FL599" s="39">
        <v>-75.226590999999999</v>
      </c>
      <c r="FM599" s="39">
        <v>39.65308657617787</v>
      </c>
      <c r="FN599" s="39">
        <v>40.376737423822135</v>
      </c>
      <c r="FO599" s="39">
        <v>-75.699023734892748</v>
      </c>
      <c r="FP599" s="39">
        <v>-74.75415826510725</v>
      </c>
      <c r="FQ599" s="39">
        <v>39.291261152355737</v>
      </c>
      <c r="FR599" s="39">
        <v>40.738562847644268</v>
      </c>
      <c r="FS599" s="39">
        <v>-76.171456469785483</v>
      </c>
      <c r="FT599" s="39">
        <v>-74.281725530214516</v>
      </c>
      <c r="FU599" s="35">
        <v>45733</v>
      </c>
      <c r="FV599" s="20" t="s">
        <v>248</v>
      </c>
      <c r="FW599" s="20" t="s">
        <v>247</v>
      </c>
      <c r="FX599" s="20">
        <v>169</v>
      </c>
      <c r="FY599" s="20">
        <v>1</v>
      </c>
      <c r="FZ599" s="20">
        <v>1</v>
      </c>
      <c r="GA599" s="20">
        <v>14</v>
      </c>
      <c r="GB599" s="20">
        <v>0</v>
      </c>
      <c r="GC599" s="20">
        <v>0</v>
      </c>
      <c r="GD599" s="20">
        <v>0</v>
      </c>
      <c r="GE599" s="20">
        <v>1</v>
      </c>
      <c r="GF599" s="20">
        <v>0</v>
      </c>
      <c r="GG599" s="20">
        <v>0</v>
      </c>
      <c r="GH599" s="20">
        <v>0</v>
      </c>
      <c r="GI599" s="20">
        <v>0</v>
      </c>
      <c r="GJ599" s="20">
        <v>0</v>
      </c>
      <c r="GK599" s="34">
        <f>IF(GA599&lt;&gt;"",((GB599*0.125)+((GC599+GD599+GE599+GF599+GG599)*0.25)+((GH599+GI599+GJ599)*1))/GA599,"")</f>
        <v>1.7857142857142856E-2</v>
      </c>
      <c r="GP599" s="20" t="s">
        <v>316</v>
      </c>
      <c r="GQ599" s="35" t="s">
        <v>323</v>
      </c>
      <c r="GR599" s="35">
        <v>46108</v>
      </c>
      <c r="GS599" s="20" t="s">
        <v>248</v>
      </c>
      <c r="GT599" s="20" t="s">
        <v>247</v>
      </c>
      <c r="GU599" s="20">
        <v>154</v>
      </c>
      <c r="GV599" s="20">
        <v>9</v>
      </c>
      <c r="GW599" s="20">
        <v>5</v>
      </c>
      <c r="GX599" s="20">
        <v>12</v>
      </c>
      <c r="GY599" s="20">
        <v>0</v>
      </c>
      <c r="GZ599" s="20">
        <v>0</v>
      </c>
      <c r="HA599" s="20">
        <v>0</v>
      </c>
      <c r="HB599" s="20">
        <v>0</v>
      </c>
      <c r="HC599" s="20">
        <v>0</v>
      </c>
      <c r="HD599" s="20">
        <v>0</v>
      </c>
      <c r="HE599" s="20">
        <v>0</v>
      </c>
      <c r="HF599" s="20">
        <v>0</v>
      </c>
      <c r="HG599" s="20">
        <v>1</v>
      </c>
      <c r="HH599" s="34">
        <f>IF(GX599&lt;&gt;"",((GY599*0.125)+((GZ599+HA599+HB599+HC599+HD599)*0.25)+((HE599+HF599+HG599)*1))/GX599,"")</f>
        <v>8.3333333333333329E-2</v>
      </c>
    </row>
    <row r="600" spans="1:216" ht="15" customHeight="1" x14ac:dyDescent="0.35">
      <c r="A600" s="77" t="s">
        <v>3849</v>
      </c>
      <c r="B600" s="12" t="s">
        <v>3850</v>
      </c>
      <c r="C600" s="13">
        <v>43829</v>
      </c>
      <c r="D600" s="13"/>
      <c r="E600" s="14" t="s">
        <v>214</v>
      </c>
      <c r="F600" s="15" t="s">
        <v>3851</v>
      </c>
      <c r="G600" s="15" t="s">
        <v>3852</v>
      </c>
      <c r="H600" s="14" t="s">
        <v>1431</v>
      </c>
      <c r="I600" s="16">
        <v>18411</v>
      </c>
      <c r="J600" s="17">
        <v>22851</v>
      </c>
      <c r="K600" s="18">
        <f ca="1">IF(A600&lt;&gt;"",RANDBETWEEN(1,2000)," ")</f>
        <v>1786</v>
      </c>
      <c r="L600" s="17" cm="1">
        <f t="array" ref="L600">IF(A600&lt;&gt;"",SUMPRODUCT(($E$2:$E$1303="Active") * (FK600 &gt;= $FM$2:$FM$1303) * (FK600 &lt;= $FN$2:$FN$1303) * (FL600 &gt;= $FO$2:$FO$1303) * (FL600 &lt;= $FP$2:$FP$1303)),"")</f>
        <v>1</v>
      </c>
      <c r="M600" s="17" cm="1">
        <f t="array" ref="M600">IF(A600&lt;&gt;"",SUMPRODUCT(($E$2:$E$1303="Active") * (FK600 &gt;= $FQ$2:$FQ$1303) * (FK600 &lt;= $FR$2:$FR$1303) * (FL600 &gt;= $FS$2:$FS$1303) * (FL600 &lt;= $FT$2:$FT$1303)),"")</f>
        <v>2</v>
      </c>
      <c r="N600" s="14" t="s">
        <v>218</v>
      </c>
      <c r="O600" s="14" t="s">
        <v>316</v>
      </c>
      <c r="P600" s="15" t="s">
        <v>991</v>
      </c>
      <c r="Q600" s="14" t="s">
        <v>992</v>
      </c>
      <c r="R600" s="19" t="s">
        <v>993</v>
      </c>
      <c r="S600" s="14" t="s">
        <v>223</v>
      </c>
      <c r="T600" s="20" t="s">
        <v>224</v>
      </c>
      <c r="U600" s="21"/>
      <c r="V600" s="22"/>
      <c r="W600" s="22"/>
      <c r="X600" s="22"/>
      <c r="Y600" s="22"/>
      <c r="Z600" s="22"/>
      <c r="AA600" s="48">
        <v>2024</v>
      </c>
      <c r="AB600" s="43">
        <v>46021.583333333336</v>
      </c>
      <c r="AC600" s="63">
        <v>45931</v>
      </c>
      <c r="AD600" s="25">
        <v>48</v>
      </c>
      <c r="AE600" s="25">
        <v>69</v>
      </c>
      <c r="AF600" s="26">
        <v>59</v>
      </c>
      <c r="AG600" s="20">
        <v>186</v>
      </c>
      <c r="AH600" s="22">
        <v>202</v>
      </c>
      <c r="AI600" s="26">
        <v>304</v>
      </c>
      <c r="AN600" s="27">
        <f>IF(COUNT(DV600,ES600,FJ600,GK600,HH600)&gt;0,AVERAGE(DV600,ES600,FJ600,GK600,HH600),"")</f>
        <v>0.15885416666666666</v>
      </c>
      <c r="AO600" s="28">
        <f>IF((E600&lt;&gt;""),COUNTA(AP600:BW600)+COUNTIF(T600,"No"),"")</f>
        <v>0</v>
      </c>
      <c r="AP600" s="29"/>
      <c r="AQ600" s="29"/>
      <c r="AR600" s="29"/>
      <c r="AS600" s="29"/>
      <c r="AT600" s="29"/>
      <c r="AU600" s="29"/>
      <c r="AV600" s="29"/>
      <c r="AW600" s="29"/>
      <c r="AX600" s="29"/>
      <c r="AY600" s="29"/>
      <c r="AZ600" s="29"/>
      <c r="BA600" s="29"/>
      <c r="BB600" s="29"/>
      <c r="BC600" s="29"/>
      <c r="BD600" s="29"/>
      <c r="BE600" s="29"/>
      <c r="BF600" s="29"/>
      <c r="BG600" s="29"/>
      <c r="BH600" s="29"/>
      <c r="BI600" s="29"/>
      <c r="BJ600" s="29"/>
      <c r="BK600" s="29"/>
      <c r="BL600" s="29"/>
      <c r="BM600" s="29"/>
      <c r="BN600" s="29"/>
      <c r="BO600" s="29"/>
      <c r="BP600" s="29"/>
      <c r="BQ600" s="29"/>
      <c r="BR600" s="29"/>
      <c r="BS600" s="29"/>
      <c r="BT600" s="29"/>
      <c r="BU600" s="29"/>
      <c r="BV600" s="29"/>
      <c r="BW600" s="29"/>
      <c r="BX600" s="30">
        <v>44119</v>
      </c>
      <c r="BY600" s="30">
        <v>44138</v>
      </c>
      <c r="BZ600" s="14" t="s">
        <v>248</v>
      </c>
      <c r="CA600" s="30">
        <v>44169</v>
      </c>
      <c r="CB600" s="14" t="s">
        <v>316</v>
      </c>
      <c r="CC600" s="31">
        <v>44188</v>
      </c>
      <c r="CD600" s="32" t="s">
        <v>228</v>
      </c>
      <c r="CE600" s="33" t="s">
        <v>320</v>
      </c>
      <c r="CF600" s="33" t="s">
        <v>321</v>
      </c>
      <c r="CG600" s="29">
        <v>100</v>
      </c>
      <c r="CH600" s="29">
        <v>4</v>
      </c>
      <c r="CI600" s="29">
        <v>4</v>
      </c>
      <c r="CJ600" s="29">
        <v>10</v>
      </c>
      <c r="CK600" s="29">
        <v>0</v>
      </c>
      <c r="CL600" s="29">
        <v>1</v>
      </c>
      <c r="CM600" s="29">
        <v>2</v>
      </c>
      <c r="CN600" s="34">
        <f>IF(CJ600&gt;0,((CK600*0.125)+(CL600*0.25)+(CM600*1))/CJ600,"")</f>
        <v>0.22500000000000001</v>
      </c>
      <c r="CO600" s="35">
        <v>44698</v>
      </c>
      <c r="CP600" s="35">
        <v>44698</v>
      </c>
      <c r="CQ600" s="20" t="s">
        <v>322</v>
      </c>
      <c r="CR600" s="35">
        <v>44698</v>
      </c>
      <c r="CS600" s="20" t="s">
        <v>316</v>
      </c>
      <c r="CT600" s="35" t="s">
        <v>323</v>
      </c>
      <c r="CU600" s="35">
        <v>44498</v>
      </c>
      <c r="CV600" s="11" t="s">
        <v>248</v>
      </c>
      <c r="CW600" s="11" t="s">
        <v>324</v>
      </c>
      <c r="CX600" s="11" t="s">
        <v>325</v>
      </c>
      <c r="CY600" s="20">
        <v>40</v>
      </c>
      <c r="CZ600" s="36">
        <v>3</v>
      </c>
      <c r="DA600" s="36">
        <v>3</v>
      </c>
      <c r="DB600" s="36">
        <v>9</v>
      </c>
      <c r="DC600" s="36">
        <v>0</v>
      </c>
      <c r="DD600" s="36">
        <v>0</v>
      </c>
      <c r="DE600" s="36">
        <v>1</v>
      </c>
      <c r="DF600" s="36">
        <v>9</v>
      </c>
      <c r="DG600" s="36">
        <v>3</v>
      </c>
      <c r="DH600" s="46">
        <f>IF(DB600&lt;&gt;"",((DC600*0.125)+(DD600*0.25)+(DE600*0.25)+(DF600*1)+(DG600*1))/DB600,"")</f>
        <v>1.3611111111111112</v>
      </c>
      <c r="DI600" s="35">
        <v>44896</v>
      </c>
      <c r="DJ600" s="20" t="s">
        <v>248</v>
      </c>
      <c r="DK600" s="20" t="s">
        <v>235</v>
      </c>
      <c r="DL600" s="20" t="s">
        <v>234</v>
      </c>
      <c r="DM600" s="20">
        <v>26</v>
      </c>
      <c r="DN600" s="20">
        <v>3</v>
      </c>
      <c r="DO600" s="20">
        <v>3</v>
      </c>
      <c r="DP600" s="20">
        <v>15</v>
      </c>
      <c r="DQ600" s="20">
        <v>0</v>
      </c>
      <c r="DR600" s="20">
        <v>0</v>
      </c>
      <c r="DS600" s="20">
        <v>1</v>
      </c>
      <c r="DT600" s="20">
        <v>0</v>
      </c>
      <c r="DU600" s="20">
        <v>1</v>
      </c>
      <c r="DV600" s="37" cm="1">
        <f t="array" ref="DV600">IF(AND(DI600:DP600&lt;&gt;""),((DQ600*0.125)+(DR600*0.25)+(DS600*0.25)+(DT600*1)+(DU600*1))/DP600,"")</f>
        <v>8.3333333333333329E-2</v>
      </c>
      <c r="DW600" s="35" t="s">
        <v>3853</v>
      </c>
      <c r="DX600" s="35">
        <v>45510</v>
      </c>
      <c r="DY600" s="20" t="s">
        <v>237</v>
      </c>
      <c r="DZ600" s="35">
        <v>45614</v>
      </c>
      <c r="EA600" s="35" t="s">
        <v>316</v>
      </c>
      <c r="EB600" s="38" t="s">
        <v>323</v>
      </c>
      <c r="EC600" s="35">
        <v>45149</v>
      </c>
      <c r="ED600" s="20" t="s">
        <v>248</v>
      </c>
      <c r="EE600" s="20" t="s">
        <v>247</v>
      </c>
      <c r="EF600" s="20">
        <v>31</v>
      </c>
      <c r="EG600" s="20">
        <v>3</v>
      </c>
      <c r="EH600" s="20">
        <v>3</v>
      </c>
      <c r="EI600" s="20">
        <v>15</v>
      </c>
      <c r="EJ600" s="20">
        <v>0</v>
      </c>
      <c r="EK600" s="20">
        <v>0</v>
      </c>
      <c r="EL600" s="20">
        <v>0</v>
      </c>
      <c r="EM600" s="20">
        <v>1</v>
      </c>
      <c r="EN600" s="20">
        <v>0</v>
      </c>
      <c r="EO600" s="20">
        <v>0</v>
      </c>
      <c r="EP600" s="20">
        <v>0</v>
      </c>
      <c r="EQ600" s="20">
        <v>1</v>
      </c>
      <c r="ER600" s="20">
        <v>0</v>
      </c>
      <c r="ES600" s="34">
        <f>IF(EI600&lt;&gt;"",((EJ600*0.125)+((EK600+EL600+EM600+EN600+EO600)*0.25)+((EP600+EQ600+ER600)*1))/EI600,"")</f>
        <v>8.3333333333333329E-2</v>
      </c>
      <c r="ET600" s="35">
        <v>45440</v>
      </c>
      <c r="EU600" s="20" t="s">
        <v>248</v>
      </c>
      <c r="EV600" s="20" t="s">
        <v>247</v>
      </c>
      <c r="EW600" s="20">
        <v>108</v>
      </c>
      <c r="EX600" s="20">
        <v>3</v>
      </c>
      <c r="EY600" s="20">
        <v>3</v>
      </c>
      <c r="EZ600" s="28">
        <f>108*0.08</f>
        <v>8.64</v>
      </c>
      <c r="FA600" s="20">
        <v>0</v>
      </c>
      <c r="FB600" s="20">
        <v>0</v>
      </c>
      <c r="FC600" s="20">
        <v>0</v>
      </c>
      <c r="FD600" s="20">
        <v>0</v>
      </c>
      <c r="FE600" s="20">
        <v>0</v>
      </c>
      <c r="FF600" s="20">
        <v>0</v>
      </c>
      <c r="FG600" s="20">
        <v>0</v>
      </c>
      <c r="FH600" s="20">
        <v>0</v>
      </c>
      <c r="FI600" s="20">
        <v>0</v>
      </c>
      <c r="FJ600" s="34">
        <f>IF(EZ600&lt;&gt;"",((FA600*0.125)+((FB600+FC600+FD600+FE600+FF600)*0.25)+((FG600+FH600+FI600)*1))/EZ600,"")</f>
        <v>0</v>
      </c>
      <c r="FK600" s="39">
        <v>41.458053999999997</v>
      </c>
      <c r="FL600" s="39">
        <v>-75.730478000000005</v>
      </c>
      <c r="FM600" s="39">
        <v>41.096228576177865</v>
      </c>
      <c r="FN600" s="39">
        <v>41.81987942382213</v>
      </c>
      <c r="FO600" s="39">
        <v>-76.213271984594698</v>
      </c>
      <c r="FP600" s="39">
        <v>-75.247684015405312</v>
      </c>
      <c r="FQ600" s="39">
        <v>40.734403152355732</v>
      </c>
      <c r="FR600" s="39">
        <v>42.181704847644262</v>
      </c>
      <c r="FS600" s="39">
        <v>-76.696065969189405</v>
      </c>
      <c r="FT600" s="39">
        <v>-74.764890030810605</v>
      </c>
      <c r="FU600" s="35">
        <v>45684</v>
      </c>
      <c r="FV600" s="20" t="s">
        <v>248</v>
      </c>
      <c r="FW600" s="20" t="s">
        <v>247</v>
      </c>
      <c r="FX600" s="20">
        <v>101</v>
      </c>
      <c r="FY600" s="20">
        <v>3</v>
      </c>
      <c r="FZ600" s="20">
        <v>3</v>
      </c>
      <c r="GA600" s="20">
        <v>8</v>
      </c>
      <c r="GB600" s="20">
        <v>0</v>
      </c>
      <c r="GC600" s="20">
        <v>0</v>
      </c>
      <c r="GD600" s="20">
        <v>0</v>
      </c>
      <c r="GE600" s="20">
        <v>0</v>
      </c>
      <c r="GF600" s="20">
        <v>2</v>
      </c>
      <c r="GG600" s="20">
        <v>1</v>
      </c>
      <c r="GH600" s="20">
        <v>0</v>
      </c>
      <c r="GI600" s="20">
        <v>1</v>
      </c>
      <c r="GJ600" s="20">
        <v>2</v>
      </c>
      <c r="GK600" s="46">
        <f>IF(GA600&lt;&gt;"",((GB600*0.125)+((GC600+GD600+GE600+GF600+GG600)*0.25)+((GH600+GI600+GJ600)*1))/GA600,"")</f>
        <v>0.46875</v>
      </c>
      <c r="GP600" s="20" t="s">
        <v>316</v>
      </c>
      <c r="GQ600" s="35" t="s">
        <v>323</v>
      </c>
      <c r="HH600" s="34" t="str">
        <f>IF(GX600&lt;&gt;"",((GY600*0.125)+((GZ600+HA600+HB600+HC600+HD600)*0.25)+((HE600+HF600+HG600)*1))/GX600,"")</f>
        <v/>
      </c>
    </row>
    <row r="601" spans="1:216" ht="15" customHeight="1" x14ac:dyDescent="0.35">
      <c r="A601" s="14" t="s">
        <v>3854</v>
      </c>
      <c r="B601" s="12" t="s">
        <v>3855</v>
      </c>
      <c r="C601" s="13">
        <v>43829</v>
      </c>
      <c r="D601" s="13"/>
      <c r="E601" s="14" t="s">
        <v>214</v>
      </c>
      <c r="F601" s="15" t="s">
        <v>3856</v>
      </c>
      <c r="G601" s="15" t="s">
        <v>3857</v>
      </c>
      <c r="H601" s="14" t="s">
        <v>1431</v>
      </c>
      <c r="I601" s="16">
        <v>19007</v>
      </c>
      <c r="J601" s="17">
        <v>21849</v>
      </c>
      <c r="K601" s="18">
        <f ca="1">IF(A601&lt;&gt;"",RANDBETWEEN(1,2000)," ")</f>
        <v>1712</v>
      </c>
      <c r="L601" s="17" cm="1">
        <f t="array" ref="L601">IF(A601&lt;&gt;"",SUMPRODUCT(($E$2:$E$1303="Active") * (FK601 &gt;= $FM$2:$FM$1303) * (FK601 &lt;= $FN$2:$FN$1303) * (FL601 &gt;= $FO$2:$FO$1303) * (FL601 &lt;= $FP$2:$FP$1303)),"")</f>
        <v>9</v>
      </c>
      <c r="M601" s="17" cm="1">
        <f t="array" ref="M601">IF(A601&lt;&gt;"",SUMPRODUCT(($E$2:$E$1303="Active") * (FK601 &gt;= $FQ$2:$FQ$1303) * (FK601 &lt;= $FR$2:$FR$1303) * (FL601 &gt;= $FS$2:$FS$1303) * (FL601 &lt;= $FT$2:$FT$1303)),"")</f>
        <v>20</v>
      </c>
      <c r="N601" s="14" t="s">
        <v>218</v>
      </c>
      <c r="O601" s="14" t="s">
        <v>316</v>
      </c>
      <c r="P601" s="15" t="s">
        <v>991</v>
      </c>
      <c r="Q601" s="14" t="s">
        <v>992</v>
      </c>
      <c r="R601" s="15" t="s">
        <v>993</v>
      </c>
      <c r="S601" s="14" t="s">
        <v>223</v>
      </c>
      <c r="T601" s="20" t="s">
        <v>224</v>
      </c>
      <c r="U601" s="21"/>
      <c r="V601" s="22"/>
      <c r="W601" s="22"/>
      <c r="X601" s="22"/>
      <c r="Y601" s="22"/>
      <c r="Z601" s="22"/>
      <c r="AA601" s="48">
        <v>2025</v>
      </c>
      <c r="AB601" s="43">
        <v>46022.5</v>
      </c>
      <c r="AC601" s="24">
        <v>46023</v>
      </c>
      <c r="AD601" s="25">
        <v>30</v>
      </c>
      <c r="AE601" s="25">
        <v>92</v>
      </c>
      <c r="AF601" s="26">
        <v>90</v>
      </c>
      <c r="AG601" s="20">
        <v>135</v>
      </c>
      <c r="AH601" s="22">
        <v>168</v>
      </c>
      <c r="AI601" s="26">
        <v>272</v>
      </c>
      <c r="AN601" s="27">
        <f>IF(COUNT(DV601,ES601,FJ601,GK601,HH601)&gt;0,AVERAGE(DV601,ES601,FJ601,GK601,HH601),"")</f>
        <v>0.21354166666666669</v>
      </c>
      <c r="AO601" s="28">
        <f>IF((E601&lt;&gt;""),COUNTA(AP601:BW601)+COUNTIF(T601,"No"),"")</f>
        <v>0</v>
      </c>
      <c r="AP601" s="29"/>
      <c r="AQ601" s="29"/>
      <c r="AR601" s="29"/>
      <c r="AS601" s="29"/>
      <c r="AT601" s="29"/>
      <c r="AU601" s="29"/>
      <c r="AV601" s="29"/>
      <c r="AW601" s="29"/>
      <c r="AX601" s="29"/>
      <c r="AY601" s="29"/>
      <c r="AZ601" s="29"/>
      <c r="BA601" s="29"/>
      <c r="BB601" s="29"/>
      <c r="BC601" s="29"/>
      <c r="BD601" s="29"/>
      <c r="BE601" s="29"/>
      <c r="BF601" s="29"/>
      <c r="BG601" s="29"/>
      <c r="BH601" s="29"/>
      <c r="BI601" s="29"/>
      <c r="BJ601" s="29"/>
      <c r="BK601" s="29"/>
      <c r="BL601" s="29"/>
      <c r="BM601" s="29"/>
      <c r="BN601" s="29"/>
      <c r="BO601" s="29"/>
      <c r="BP601" s="29"/>
      <c r="BQ601" s="29"/>
      <c r="BR601" s="29"/>
      <c r="BS601" s="29"/>
      <c r="BT601" s="29"/>
      <c r="BU601" s="29"/>
      <c r="BV601" s="29"/>
      <c r="BW601" s="29"/>
      <c r="BX601" s="30">
        <v>44153</v>
      </c>
      <c r="BY601" s="30">
        <v>44153</v>
      </c>
      <c r="BZ601" s="14" t="s">
        <v>248</v>
      </c>
      <c r="CA601" s="30">
        <v>44179</v>
      </c>
      <c r="CB601" s="14" t="s">
        <v>316</v>
      </c>
      <c r="CC601" s="31">
        <v>44188</v>
      </c>
      <c r="CD601" s="32" t="s">
        <v>228</v>
      </c>
      <c r="CE601" s="33" t="s">
        <v>320</v>
      </c>
      <c r="CF601" s="33" t="s">
        <v>321</v>
      </c>
      <c r="CG601" s="29">
        <v>100</v>
      </c>
      <c r="CH601" s="29">
        <v>3</v>
      </c>
      <c r="CI601" s="29">
        <v>3</v>
      </c>
      <c r="CJ601" s="29">
        <v>10</v>
      </c>
      <c r="CK601" s="29">
        <v>1</v>
      </c>
      <c r="CL601" s="29">
        <v>0</v>
      </c>
      <c r="CM601" s="29">
        <v>0</v>
      </c>
      <c r="CN601" s="34">
        <f>IF(CJ601&gt;0,((CK601*0.125)+(CL601*0.25)+(CM601*1))/CJ601,"")</f>
        <v>1.2500000000000001E-2</v>
      </c>
      <c r="CO601" s="35">
        <v>44697</v>
      </c>
      <c r="CP601" s="35">
        <v>44697</v>
      </c>
      <c r="CQ601" s="20" t="s">
        <v>322</v>
      </c>
      <c r="CR601" s="35">
        <v>44719</v>
      </c>
      <c r="CS601" s="20" t="s">
        <v>316</v>
      </c>
      <c r="CT601" s="35" t="s">
        <v>323</v>
      </c>
      <c r="CU601" s="35">
        <v>44501</v>
      </c>
      <c r="CV601" s="11" t="s">
        <v>1128</v>
      </c>
      <c r="CW601" s="11" t="s">
        <v>324</v>
      </c>
      <c r="CX601" s="11" t="s">
        <v>325</v>
      </c>
      <c r="CY601" s="20">
        <v>54</v>
      </c>
      <c r="CZ601" s="36">
        <v>3</v>
      </c>
      <c r="DA601" s="36">
        <v>3</v>
      </c>
      <c r="DB601" s="36">
        <v>15</v>
      </c>
      <c r="DC601" s="36">
        <v>0</v>
      </c>
      <c r="DD601" s="36">
        <v>0</v>
      </c>
      <c r="DE601" s="36">
        <v>0</v>
      </c>
      <c r="DF601" s="36">
        <v>1</v>
      </c>
      <c r="DG601" s="36">
        <v>2</v>
      </c>
      <c r="DH601" s="37">
        <f>IF(DB601&lt;&gt;"",((DC601*0.125)+(DD601*0.25)+(DE601*0.25)+(DF601*1)+(DG601*1))/DB601,"")</f>
        <v>0.2</v>
      </c>
      <c r="DI601" s="35">
        <v>44896</v>
      </c>
      <c r="DJ601" s="20" t="s">
        <v>248</v>
      </c>
      <c r="DK601" s="20" t="s">
        <v>235</v>
      </c>
      <c r="DL601" s="20" t="s">
        <v>234</v>
      </c>
      <c r="DM601" s="20">
        <v>42</v>
      </c>
      <c r="DN601" s="20">
        <v>3</v>
      </c>
      <c r="DO601" s="20">
        <v>3</v>
      </c>
      <c r="DP601" s="20">
        <v>12</v>
      </c>
      <c r="DQ601" s="20">
        <v>0</v>
      </c>
      <c r="DR601" s="20">
        <v>0</v>
      </c>
      <c r="DS601" s="20">
        <v>1</v>
      </c>
      <c r="DT601" s="20">
        <v>1</v>
      </c>
      <c r="DU601" s="20">
        <v>1</v>
      </c>
      <c r="DV601" s="37" cm="1">
        <f t="array" ref="DV601">IF(AND(DI601:DP601&lt;&gt;""),((DQ601*0.125)+(DR601*0.25)+(DS601*0.25)+(DT601*1)+(DU601*1))/DP601,"")</f>
        <v>0.1875</v>
      </c>
      <c r="DW601" s="35">
        <v>45457</v>
      </c>
      <c r="DX601" s="35">
        <v>45463</v>
      </c>
      <c r="DY601" s="20" t="s">
        <v>237</v>
      </c>
      <c r="DZ601" s="35">
        <v>45614</v>
      </c>
      <c r="EA601" s="35" t="s">
        <v>316</v>
      </c>
      <c r="EB601" s="38" t="s">
        <v>323</v>
      </c>
      <c r="EC601" s="35">
        <v>45180</v>
      </c>
      <c r="ED601" s="20" t="s">
        <v>248</v>
      </c>
      <c r="EE601" s="20" t="s">
        <v>247</v>
      </c>
      <c r="EF601" s="20">
        <v>37</v>
      </c>
      <c r="EG601" s="20">
        <v>4</v>
      </c>
      <c r="EH601" s="20">
        <v>4</v>
      </c>
      <c r="EI601" s="20">
        <v>15</v>
      </c>
      <c r="EJ601" s="20">
        <v>0</v>
      </c>
      <c r="EK601" s="20">
        <v>0</v>
      </c>
      <c r="EL601" s="20">
        <v>0</v>
      </c>
      <c r="EM601" s="20">
        <v>0</v>
      </c>
      <c r="EN601" s="20">
        <v>0</v>
      </c>
      <c r="EO601" s="20">
        <v>0</v>
      </c>
      <c r="EP601" s="20">
        <v>0</v>
      </c>
      <c r="EQ601" s="20">
        <v>1</v>
      </c>
      <c r="ER601" s="20">
        <v>3</v>
      </c>
      <c r="ES601" s="46">
        <f>IF(EI601&lt;&gt;"",((EJ601*0.125)+((EK601+EL601+EM601+EN601+EO601)*0.25)+((EP601+EQ601+ER601)*1))/EI601,"")</f>
        <v>0.26666666666666666</v>
      </c>
      <c r="ET601" s="35">
        <v>45379</v>
      </c>
      <c r="EU601" s="20" t="s">
        <v>228</v>
      </c>
      <c r="EV601" s="20" t="s">
        <v>247</v>
      </c>
      <c r="EW601" s="20">
        <v>64</v>
      </c>
      <c r="EX601" s="20">
        <v>2</v>
      </c>
      <c r="EY601" s="20">
        <v>2</v>
      </c>
      <c r="EZ601" s="28">
        <v>5</v>
      </c>
      <c r="FA601" s="20">
        <v>0</v>
      </c>
      <c r="FB601" s="20">
        <v>0</v>
      </c>
      <c r="FC601" s="20">
        <v>0</v>
      </c>
      <c r="FD601" s="20">
        <v>0</v>
      </c>
      <c r="FE601" s="20">
        <v>0</v>
      </c>
      <c r="FF601" s="20">
        <v>0</v>
      </c>
      <c r="FG601" s="20">
        <v>1</v>
      </c>
      <c r="FH601" s="20">
        <v>0</v>
      </c>
      <c r="FI601" s="20">
        <v>0</v>
      </c>
      <c r="FJ601" s="34">
        <f>IF(EZ601&lt;&gt;"",((FA601*0.125)+((FB601+FC601+FD601+FE601+FF601)*0.25)+((FG601+FH601+FI601)*1))/EZ601,"")</f>
        <v>0.2</v>
      </c>
      <c r="FK601" s="39">
        <v>40.116455999999999</v>
      </c>
      <c r="FL601" s="39">
        <v>-74.843661999999995</v>
      </c>
      <c r="FM601" s="39">
        <v>39.754630576177867</v>
      </c>
      <c r="FN601" s="39">
        <v>40.478281423822132</v>
      </c>
      <c r="FO601" s="39">
        <v>-75.316799460361679</v>
      </c>
      <c r="FP601" s="39">
        <v>-74.370524539638311</v>
      </c>
      <c r="FQ601" s="39">
        <v>39.392805152355734</v>
      </c>
      <c r="FR601" s="39">
        <v>40.840106847644265</v>
      </c>
      <c r="FS601" s="39">
        <v>-75.789936920723349</v>
      </c>
      <c r="FT601" s="39">
        <v>-73.897387079276641</v>
      </c>
      <c r="FU601" s="35">
        <v>45831</v>
      </c>
      <c r="FV601" s="20" t="s">
        <v>248</v>
      </c>
      <c r="FW601" s="20" t="s">
        <v>355</v>
      </c>
      <c r="FX601" s="20">
        <v>92</v>
      </c>
      <c r="FY601" s="20">
        <v>2</v>
      </c>
      <c r="FZ601" s="20">
        <v>2</v>
      </c>
      <c r="GA601" s="20">
        <v>5</v>
      </c>
      <c r="GB601" s="20">
        <v>0</v>
      </c>
      <c r="GC601" s="20">
        <v>0</v>
      </c>
      <c r="GD601" s="20">
        <v>0</v>
      </c>
      <c r="GE601" s="20">
        <v>0</v>
      </c>
      <c r="GF601" s="20">
        <v>0</v>
      </c>
      <c r="GG601" s="20">
        <v>0</v>
      </c>
      <c r="GH601" s="20">
        <v>1</v>
      </c>
      <c r="GI601" s="20">
        <v>0</v>
      </c>
      <c r="GJ601" s="20">
        <v>0</v>
      </c>
      <c r="GK601" s="34">
        <f>IF(GA601&lt;&gt;"",((GB601*0.125)+((GC601+GD601+GE601+GF601+GG601)*0.25)+((GH601+GI601+GJ601)*1))/GA601,"")</f>
        <v>0.2</v>
      </c>
      <c r="GL601" s="40">
        <v>45848</v>
      </c>
      <c r="GM601" s="40">
        <v>45856</v>
      </c>
      <c r="GN601" s="20" t="s">
        <v>237</v>
      </c>
      <c r="GO601" s="35">
        <v>45856</v>
      </c>
      <c r="GP601" s="20" t="s">
        <v>316</v>
      </c>
      <c r="GQ601" s="35" t="s">
        <v>323</v>
      </c>
      <c r="HH601" s="34" t="str">
        <f>IF(GX601&lt;&gt;"",((GY601*0.125)+((GZ601+HA601+HB601+HC601+HD601)*0.25)+((HE601+HF601+HG601)*1))/GX601,"")</f>
        <v/>
      </c>
    </row>
    <row r="602" spans="1:216" ht="15" customHeight="1" x14ac:dyDescent="0.35">
      <c r="A602" s="14" t="s">
        <v>3858</v>
      </c>
      <c r="B602" s="12" t="s">
        <v>3859</v>
      </c>
      <c r="C602" s="13">
        <v>43829</v>
      </c>
      <c r="D602" s="13"/>
      <c r="E602" s="14" t="s">
        <v>214</v>
      </c>
      <c r="F602" s="15" t="s">
        <v>3860</v>
      </c>
      <c r="G602" s="15" t="s">
        <v>3861</v>
      </c>
      <c r="H602" s="14" t="s">
        <v>1431</v>
      </c>
      <c r="I602" s="16">
        <v>15601</v>
      </c>
      <c r="J602" s="17">
        <v>57141</v>
      </c>
      <c r="K602" s="18">
        <f ca="1">IF(A602&lt;&gt;"",RANDBETWEEN(1,2000)," ")</f>
        <v>1470</v>
      </c>
      <c r="L602" s="17" cm="1">
        <f t="array" ref="L602">IF(A602&lt;&gt;"",SUMPRODUCT(($E$2:$E$1303="Active") * (FK602 &gt;= $FM$2:$FM$1303) * (FK602 &lt;= $FN$2:$FN$1303) * (FL602 &gt;= $FO$2:$FO$1303) * (FL602 &lt;= $FP$2:$FP$1303)),"")</f>
        <v>5</v>
      </c>
      <c r="M602" s="17" cm="1">
        <f t="array" ref="M602">IF(A602&lt;&gt;"",SUMPRODUCT(($E$2:$E$1303="Active") * (FK602 &gt;= $FQ$2:$FQ$1303) * (FK602 &lt;= $FR$2:$FR$1303) * (FL602 &gt;= $FS$2:$FS$1303) * (FL602 &lt;= $FT$2:$FT$1303)),"")</f>
        <v>9</v>
      </c>
      <c r="N602" s="14" t="s">
        <v>218</v>
      </c>
      <c r="O602" s="14" t="s">
        <v>316</v>
      </c>
      <c r="P602" s="15" t="s">
        <v>991</v>
      </c>
      <c r="Q602" s="14" t="s">
        <v>992</v>
      </c>
      <c r="R602" s="15" t="s">
        <v>993</v>
      </c>
      <c r="S602" s="14" t="s">
        <v>223</v>
      </c>
      <c r="T602" s="20" t="s">
        <v>224</v>
      </c>
      <c r="U602" s="21"/>
      <c r="V602" s="22"/>
      <c r="W602" s="22"/>
      <c r="X602" s="22"/>
      <c r="Y602" s="22"/>
      <c r="Z602" s="22"/>
      <c r="AA602" s="48">
        <v>2024</v>
      </c>
      <c r="AB602" s="43">
        <v>46022.5625</v>
      </c>
      <c r="AC602" s="63">
        <v>45931</v>
      </c>
      <c r="AD602" s="25">
        <v>70</v>
      </c>
      <c r="AE602" s="25">
        <v>125</v>
      </c>
      <c r="AF602" s="26">
        <v>104</v>
      </c>
      <c r="AG602" s="20">
        <v>146</v>
      </c>
      <c r="AH602" s="22">
        <v>178</v>
      </c>
      <c r="AI602" s="26">
        <v>218</v>
      </c>
      <c r="AN602" s="27">
        <f>IF(COUNT(DV602,ES602,FJ602,GK602,HH602)&gt;0,AVERAGE(DV602,ES602,FJ602,GK602,HH602),"")</f>
        <v>3.125E-2</v>
      </c>
      <c r="AO602" s="28">
        <f>IF((E602&lt;&gt;""),COUNTA(AP602:BW602)+COUNTIF(T602,"No"),"")</f>
        <v>0</v>
      </c>
      <c r="AP602" s="29"/>
      <c r="AQ602" s="29"/>
      <c r="AR602" s="29"/>
      <c r="AS602" s="29"/>
      <c r="AT602" s="29"/>
      <c r="AU602" s="29"/>
      <c r="AV602" s="29"/>
      <c r="AW602" s="29"/>
      <c r="AX602" s="29"/>
      <c r="AY602" s="29"/>
      <c r="AZ602" s="29"/>
      <c r="BA602" s="29"/>
      <c r="BB602" s="29"/>
      <c r="BC602" s="29"/>
      <c r="BD602" s="29"/>
      <c r="BE602" s="29"/>
      <c r="BF602" s="29"/>
      <c r="BG602" s="29"/>
      <c r="BH602" s="29"/>
      <c r="BI602" s="29"/>
      <c r="BJ602" s="29"/>
      <c r="BK602" s="29"/>
      <c r="BL602" s="29"/>
      <c r="BM602" s="29"/>
      <c r="BN602" s="29"/>
      <c r="BO602" s="29"/>
      <c r="BP602" s="29"/>
      <c r="BQ602" s="29"/>
      <c r="BR602" s="29"/>
      <c r="BS602" s="29"/>
      <c r="BT602" s="29"/>
      <c r="BU602" s="29"/>
      <c r="BV602" s="29"/>
      <c r="BW602" s="29"/>
      <c r="BX602" s="30">
        <v>44117</v>
      </c>
      <c r="BY602" s="30">
        <v>44140</v>
      </c>
      <c r="BZ602" s="14" t="s">
        <v>248</v>
      </c>
      <c r="CA602" s="30">
        <v>44140</v>
      </c>
      <c r="CB602" s="14" t="s">
        <v>316</v>
      </c>
      <c r="CC602" s="31">
        <v>44188</v>
      </c>
      <c r="CD602" s="32" t="s">
        <v>228</v>
      </c>
      <c r="CE602" s="33" t="s">
        <v>603</v>
      </c>
      <c r="CF602" s="33" t="s">
        <v>604</v>
      </c>
      <c r="CG602" s="29">
        <v>100</v>
      </c>
      <c r="CH602" s="29">
        <v>2</v>
      </c>
      <c r="CI602" s="29">
        <v>2</v>
      </c>
      <c r="CJ602" s="29">
        <v>10</v>
      </c>
      <c r="CK602" s="29">
        <v>0</v>
      </c>
      <c r="CL602" s="29">
        <v>1</v>
      </c>
      <c r="CM602" s="29">
        <v>0</v>
      </c>
      <c r="CN602" s="34">
        <f>IF(CJ602&gt;0,((CK602*0.125)+(CL602*0.25)+(CM602*1))/CJ602,"")</f>
        <v>2.5000000000000001E-2</v>
      </c>
      <c r="CO602" s="35">
        <v>44691</v>
      </c>
      <c r="CP602" s="35">
        <v>44691</v>
      </c>
      <c r="CQ602" s="20" t="s">
        <v>322</v>
      </c>
      <c r="CR602" s="35">
        <v>44692</v>
      </c>
      <c r="CS602" s="20" t="s">
        <v>316</v>
      </c>
      <c r="CT602" s="35" t="s">
        <v>323</v>
      </c>
      <c r="CU602" s="35">
        <v>44497</v>
      </c>
      <c r="CV602" s="11" t="s">
        <v>248</v>
      </c>
      <c r="CW602" s="11" t="s">
        <v>324</v>
      </c>
      <c r="CX602" s="11" t="s">
        <v>325</v>
      </c>
      <c r="CY602" s="20">
        <v>62</v>
      </c>
      <c r="CZ602" s="36">
        <v>2</v>
      </c>
      <c r="DA602" s="36">
        <v>2</v>
      </c>
      <c r="DB602" s="36">
        <v>10</v>
      </c>
      <c r="DC602" s="36">
        <v>0</v>
      </c>
      <c r="DD602" s="36">
        <v>0</v>
      </c>
      <c r="DE602" s="36">
        <v>0</v>
      </c>
      <c r="DF602" s="36">
        <v>0</v>
      </c>
      <c r="DG602" s="36">
        <v>0</v>
      </c>
      <c r="DH602" s="37">
        <f>IF(DB602&lt;&gt;"",((DC602*0.125)+(DD602*0.25)+(DE602*0.25)+(DF602*1)+(DG602*1))/DB602,"")</f>
        <v>0</v>
      </c>
      <c r="DI602" s="35">
        <v>44798</v>
      </c>
      <c r="DJ602" s="20" t="s">
        <v>248</v>
      </c>
      <c r="DK602" s="20" t="s">
        <v>235</v>
      </c>
      <c r="DL602" s="20" t="s">
        <v>234</v>
      </c>
      <c r="DM602" s="20">
        <v>47</v>
      </c>
      <c r="DN602" s="20">
        <v>2</v>
      </c>
      <c r="DO602" s="20">
        <v>2</v>
      </c>
      <c r="DP602" s="20">
        <v>10</v>
      </c>
      <c r="DQ602" s="20">
        <v>0</v>
      </c>
      <c r="DR602" s="20">
        <v>0</v>
      </c>
      <c r="DS602" s="20">
        <v>0</v>
      </c>
      <c r="DT602" s="20">
        <v>0</v>
      </c>
      <c r="DU602" s="20">
        <v>0</v>
      </c>
      <c r="DV602" s="37" cm="1">
        <f t="array" ref="DV602">IF(AND(DI602:DP602&lt;&gt;""),((DQ602*0.125)+(DR602*0.25)+(DS602*0.25)+(DT602*1)+(DU602*1))/DP602,"")</f>
        <v>0</v>
      </c>
      <c r="DW602" s="35">
        <v>45461</v>
      </c>
      <c r="DX602" s="35">
        <v>45463</v>
      </c>
      <c r="DY602" s="20" t="s">
        <v>237</v>
      </c>
      <c r="DZ602" s="35">
        <v>45614</v>
      </c>
      <c r="EA602" s="35" t="s">
        <v>316</v>
      </c>
      <c r="EB602" s="38" t="s">
        <v>323</v>
      </c>
      <c r="EC602" s="35">
        <v>45149</v>
      </c>
      <c r="ED602" s="20" t="s">
        <v>248</v>
      </c>
      <c r="EE602" s="20" t="s">
        <v>247</v>
      </c>
      <c r="EF602" s="20">
        <v>53</v>
      </c>
      <c r="EG602" s="20">
        <v>2</v>
      </c>
      <c r="EH602" s="20">
        <v>2</v>
      </c>
      <c r="EI602" s="20">
        <v>10</v>
      </c>
      <c r="EJ602" s="20">
        <v>0</v>
      </c>
      <c r="EK602" s="20">
        <v>0</v>
      </c>
      <c r="EL602" s="20">
        <v>0</v>
      </c>
      <c r="EM602" s="20">
        <v>0</v>
      </c>
      <c r="EN602" s="20">
        <v>0</v>
      </c>
      <c r="EO602" s="20">
        <v>0</v>
      </c>
      <c r="EP602" s="20">
        <v>0</v>
      </c>
      <c r="EQ602" s="20">
        <v>0</v>
      </c>
      <c r="ER602" s="20">
        <v>0</v>
      </c>
      <c r="ES602" s="34">
        <f>IF(EI602&lt;&gt;"",((EJ602*0.125)+((EK602+EL602+EM602+EN602+EO602)*0.25)+((EP602+EQ602+ER602)*1))/EI602,"")</f>
        <v>0</v>
      </c>
      <c r="ET602" s="35">
        <v>45511</v>
      </c>
      <c r="EU602" s="20" t="s">
        <v>248</v>
      </c>
      <c r="EV602" s="20" t="s">
        <v>234</v>
      </c>
      <c r="EW602" s="20">
        <v>98</v>
      </c>
      <c r="EX602" s="20">
        <v>2</v>
      </c>
      <c r="EY602" s="20">
        <v>2</v>
      </c>
      <c r="EZ602" s="20">
        <v>8</v>
      </c>
      <c r="FA602" s="20">
        <v>0</v>
      </c>
      <c r="FB602" s="20">
        <v>0</v>
      </c>
      <c r="FC602" s="20">
        <v>0</v>
      </c>
      <c r="FD602" s="20">
        <v>0</v>
      </c>
      <c r="FE602" s="20">
        <v>0</v>
      </c>
      <c r="FF602" s="20">
        <v>0</v>
      </c>
      <c r="FG602" s="20">
        <v>0</v>
      </c>
      <c r="FH602" s="20">
        <v>1</v>
      </c>
      <c r="FI602" s="20">
        <v>0</v>
      </c>
      <c r="FJ602" s="34">
        <f>IF(EZ602&lt;&gt;"",((FA602*0.125)+((FB602+FC602+FD602+FE602+FF602)*0.25)+((FG602+FH602+FI602)*1))/EZ602,"")</f>
        <v>0.125</v>
      </c>
      <c r="FK602" s="39">
        <v>40.332034</v>
      </c>
      <c r="FL602" s="39">
        <v>-79.534355000000005</v>
      </c>
      <c r="FM602" s="39">
        <v>39.970208576177868</v>
      </c>
      <c r="FN602" s="39">
        <v>40.693859423822133</v>
      </c>
      <c r="FO602" s="39">
        <v>-80.009000540294508</v>
      </c>
      <c r="FP602" s="39">
        <v>-79.059709459705502</v>
      </c>
      <c r="FQ602" s="39">
        <v>39.608383152355735</v>
      </c>
      <c r="FR602" s="39">
        <v>41.055684847644265</v>
      </c>
      <c r="FS602" s="39">
        <v>-80.483646080589011</v>
      </c>
      <c r="FT602" s="39">
        <v>-78.585063919410999</v>
      </c>
      <c r="FU602" s="35">
        <v>45953</v>
      </c>
      <c r="FV602" s="20" t="s">
        <v>248</v>
      </c>
      <c r="FW602" s="20" t="s">
        <v>295</v>
      </c>
      <c r="FX602" s="20">
        <v>79</v>
      </c>
      <c r="FY602" s="20">
        <v>4</v>
      </c>
      <c r="FZ602" s="20">
        <v>4</v>
      </c>
      <c r="GA602" s="20">
        <v>5</v>
      </c>
      <c r="GB602" s="20">
        <v>0</v>
      </c>
      <c r="GC602" s="20">
        <v>0</v>
      </c>
      <c r="GD602" s="20">
        <v>0</v>
      </c>
      <c r="GE602" s="20">
        <v>0</v>
      </c>
      <c r="GF602" s="20">
        <v>0</v>
      </c>
      <c r="GG602" s="20">
        <v>0</v>
      </c>
      <c r="GH602" s="20">
        <v>0</v>
      </c>
      <c r="GI602" s="20">
        <v>0</v>
      </c>
      <c r="GJ602" s="20">
        <v>0</v>
      </c>
      <c r="GK602" s="34">
        <f>IF(GA602&lt;&gt;"",((GB602*0.125)+((GC602+GD602+GE602+GF602+GG602)*0.25)+((GH602+GI602+GJ602)*1))/GA602,"")</f>
        <v>0</v>
      </c>
      <c r="GL602" s="40">
        <v>46100</v>
      </c>
      <c r="GM602" s="40">
        <v>46107</v>
      </c>
      <c r="GN602" s="20" t="s">
        <v>372</v>
      </c>
      <c r="GO602" s="35">
        <v>46107</v>
      </c>
      <c r="GP602" s="20" t="s">
        <v>316</v>
      </c>
      <c r="GQ602" s="35" t="s">
        <v>323</v>
      </c>
      <c r="HH602" s="41" t="str">
        <f>IF(GX602&lt;&gt;"",((GY602*0.125)+((GZ602+HA602+HB602+HC602+HD602)*0.25)+((HE602+HF602+HG602)*1))/GX602,"")</f>
        <v/>
      </c>
    </row>
    <row r="603" spans="1:216" ht="15" customHeight="1" x14ac:dyDescent="0.35">
      <c r="A603" s="11" t="s">
        <v>3862</v>
      </c>
      <c r="B603" s="12" t="s">
        <v>3863</v>
      </c>
      <c r="C603" s="13">
        <v>44468</v>
      </c>
      <c r="D603" s="13"/>
      <c r="E603" s="11" t="s">
        <v>214</v>
      </c>
      <c r="F603" s="19" t="s">
        <v>3864</v>
      </c>
      <c r="G603" s="19" t="s">
        <v>3865</v>
      </c>
      <c r="H603" s="11" t="s">
        <v>1431</v>
      </c>
      <c r="I603" s="42">
        <v>19406</v>
      </c>
      <c r="J603" s="17">
        <v>28553</v>
      </c>
      <c r="K603" s="18">
        <f ca="1">IF(A603&lt;&gt;"",RANDBETWEEN(1,2000)," ")</f>
        <v>1013</v>
      </c>
      <c r="L603" s="17" cm="1">
        <f t="array" ref="L603">IF(A603&lt;&gt;"",SUMPRODUCT(($E$2:$E$1303="Active") * (FK603 &gt;= $FM$2:$FM$1303) * (FK603 &lt;= $FN$2:$FN$1303) * (FL603 &gt;= $FO$2:$FO$1303) * (FL603 &lt;= $FP$2:$FP$1303)),"")</f>
        <v>4</v>
      </c>
      <c r="M603" s="17" cm="1">
        <f t="array" ref="M603">IF(A603&lt;&gt;"",SUMPRODUCT(($E$2:$E$1303="Active") * (FK603 &gt;= $FQ$2:$FQ$1303) * (FK603 &lt;= $FR$2:$FR$1303) * (FL603 &gt;= $FS$2:$FS$1303) * (FL603 &lt;= $FT$2:$FT$1303)),"")</f>
        <v>16</v>
      </c>
      <c r="N603" s="11" t="s">
        <v>287</v>
      </c>
      <c r="O603" s="11" t="s">
        <v>242</v>
      </c>
      <c r="P603" s="19" t="s">
        <v>3866</v>
      </c>
      <c r="Q603" s="11" t="s">
        <v>3867</v>
      </c>
      <c r="R603" s="19" t="s">
        <v>3868</v>
      </c>
      <c r="S603" s="11" t="s">
        <v>223</v>
      </c>
      <c r="T603" s="20" t="s">
        <v>224</v>
      </c>
      <c r="U603" s="21"/>
      <c r="V603" s="22"/>
      <c r="W603" s="22"/>
      <c r="X603" s="22"/>
      <c r="Y603" s="22"/>
      <c r="Z603" s="22"/>
      <c r="AA603" s="48">
        <v>2025.8</v>
      </c>
      <c r="AB603" s="43">
        <v>46021.645833333336</v>
      </c>
      <c r="AC603" s="24">
        <v>46023</v>
      </c>
      <c r="AD603" s="25">
        <v>0</v>
      </c>
      <c r="AE603" s="25">
        <v>98</v>
      </c>
      <c r="AF603" s="26">
        <v>394</v>
      </c>
      <c r="AG603" s="20">
        <v>647</v>
      </c>
      <c r="AH603" s="22">
        <v>781</v>
      </c>
      <c r="AI603" s="26">
        <v>1106</v>
      </c>
      <c r="AN603" s="27">
        <f>IF(COUNT(DV603,ES603,FJ603,GK603,HH603)&gt;0,AVERAGE(DV603,ES603,FJ603,GK603,HH603),"")</f>
        <v>0.17833333333333334</v>
      </c>
      <c r="AO603" s="28">
        <f>IF((E603&lt;&gt;""),COUNTA(AP603:BW603)+COUNTIF(T603,"No"),"")</f>
        <v>0</v>
      </c>
      <c r="CN603" s="34" t="str">
        <f>IF(CJ603&gt;0,((CK603*0.125)+(CL603*0.25)+(CM603*1))/CJ603,"")</f>
        <v/>
      </c>
      <c r="CS603" s="20" t="s">
        <v>232</v>
      </c>
      <c r="CV603" s="11" t="s">
        <v>228</v>
      </c>
      <c r="CW603" s="20" t="s">
        <v>233</v>
      </c>
      <c r="CX603" s="11" t="s">
        <v>234</v>
      </c>
      <c r="CY603" s="20">
        <v>0</v>
      </c>
      <c r="CZ603" s="36">
        <v>0</v>
      </c>
      <c r="DA603" s="36">
        <v>0</v>
      </c>
      <c r="DB603" s="36">
        <v>0</v>
      </c>
      <c r="DC603" s="36">
        <v>0</v>
      </c>
      <c r="DD603" s="36">
        <v>0</v>
      </c>
      <c r="DE603" s="36">
        <v>0</v>
      </c>
      <c r="DF603" s="36">
        <v>0</v>
      </c>
      <c r="DG603" s="36">
        <v>0</v>
      </c>
      <c r="DJ603" s="20" t="s">
        <v>248</v>
      </c>
      <c r="DK603" s="20" t="s">
        <v>235</v>
      </c>
      <c r="DL603" s="20" t="s">
        <v>234</v>
      </c>
      <c r="DM603" s="20">
        <v>0</v>
      </c>
      <c r="DN603" s="20">
        <v>0</v>
      </c>
      <c r="DO603" s="20">
        <v>0</v>
      </c>
      <c r="DP603" s="20">
        <v>0</v>
      </c>
      <c r="DQ603" s="20">
        <v>0</v>
      </c>
      <c r="DR603" s="20">
        <v>0</v>
      </c>
      <c r="DS603" s="20">
        <v>0</v>
      </c>
      <c r="DT603" s="20">
        <v>0</v>
      </c>
      <c r="DU603" s="20">
        <v>0</v>
      </c>
      <c r="DW603" s="35">
        <v>45152</v>
      </c>
      <c r="DX603" s="35">
        <v>45201</v>
      </c>
      <c r="DY603" s="20" t="s">
        <v>237</v>
      </c>
      <c r="DZ603" s="35">
        <v>45201</v>
      </c>
      <c r="EA603" s="35" t="s">
        <v>232</v>
      </c>
      <c r="EB603" s="38">
        <v>45093</v>
      </c>
      <c r="EC603" s="35">
        <v>45290</v>
      </c>
      <c r="ED603" s="20" t="s">
        <v>228</v>
      </c>
      <c r="EE603" s="20" t="s">
        <v>247</v>
      </c>
      <c r="EF603" s="20">
        <v>196</v>
      </c>
      <c r="EG603" s="20">
        <v>2</v>
      </c>
      <c r="EH603" s="20">
        <v>2</v>
      </c>
      <c r="EI603" s="20">
        <v>10</v>
      </c>
      <c r="EJ603" s="20">
        <v>0</v>
      </c>
      <c r="EK603" s="20">
        <v>0</v>
      </c>
      <c r="EL603" s="20">
        <v>0</v>
      </c>
      <c r="EM603" s="20">
        <v>0</v>
      </c>
      <c r="EN603" s="20">
        <v>0</v>
      </c>
      <c r="EO603" s="20">
        <v>0</v>
      </c>
      <c r="EP603" s="20">
        <v>0</v>
      </c>
      <c r="EQ603" s="20">
        <v>1</v>
      </c>
      <c r="ER603" s="20">
        <v>1</v>
      </c>
      <c r="ES603" s="34">
        <f>IF(EI603&lt;&gt;"",((EJ603*0.125)+((EK603+EL603+EM603+EN603+EO603)*0.25)+((EP603+EQ603+ER603)*1))/EI603,"")</f>
        <v>0.2</v>
      </c>
      <c r="ET603" s="35">
        <v>45385</v>
      </c>
      <c r="EU603" s="20" t="s">
        <v>228</v>
      </c>
      <c r="EV603" s="20" t="s">
        <v>247</v>
      </c>
      <c r="EW603" s="20">
        <v>300</v>
      </c>
      <c r="EX603" s="20">
        <v>4</v>
      </c>
      <c r="EY603" s="20">
        <v>4</v>
      </c>
      <c r="EZ603" s="28">
        <v>25</v>
      </c>
      <c r="FA603" s="20">
        <v>1</v>
      </c>
      <c r="FB603" s="20">
        <v>0</v>
      </c>
      <c r="FC603" s="20">
        <v>0</v>
      </c>
      <c r="FD603" s="20">
        <v>1</v>
      </c>
      <c r="FE603" s="20">
        <v>0</v>
      </c>
      <c r="FF603" s="20">
        <v>0</v>
      </c>
      <c r="FG603" s="20">
        <v>1</v>
      </c>
      <c r="FH603" s="20">
        <v>0</v>
      </c>
      <c r="FI603" s="20">
        <v>3</v>
      </c>
      <c r="FJ603" s="34">
        <f>IF(EZ603&lt;&gt;"",((FA603*0.125)+((FB603+FC603+FD603+FE603+FF603)*0.25)+((FG603+FH603+FI603)*1))/EZ603,"")</f>
        <v>0.17499999999999999</v>
      </c>
      <c r="FK603" s="39">
        <v>40.092869999999998</v>
      </c>
      <c r="FL603" s="39">
        <v>-75.394369999999995</v>
      </c>
      <c r="FM603" s="39">
        <v>39.731044576177865</v>
      </c>
      <c r="FN603" s="39">
        <v>40.45469542382213</v>
      </c>
      <c r="FO603" s="39">
        <v>-75.867343451286743</v>
      </c>
      <c r="FP603" s="39">
        <v>-74.921396548713247</v>
      </c>
      <c r="FQ603" s="39">
        <v>39.369219152355733</v>
      </c>
      <c r="FR603" s="39">
        <v>40.816520847644263</v>
      </c>
      <c r="FS603" s="39">
        <v>-76.340316902573491</v>
      </c>
      <c r="FT603" s="39">
        <v>-74.448423097426499</v>
      </c>
      <c r="FU603" s="35">
        <v>45793</v>
      </c>
      <c r="FV603" s="20" t="s">
        <v>248</v>
      </c>
      <c r="FW603" s="20" t="s">
        <v>258</v>
      </c>
      <c r="FX603" s="20">
        <v>361</v>
      </c>
      <c r="FY603" s="20">
        <v>5</v>
      </c>
      <c r="FZ603" s="20">
        <v>5</v>
      </c>
      <c r="GA603" s="20">
        <v>25</v>
      </c>
      <c r="GB603" s="20">
        <v>0</v>
      </c>
      <c r="GC603" s="20">
        <v>0</v>
      </c>
      <c r="GD603" s="20">
        <v>0</v>
      </c>
      <c r="GE603" s="20">
        <v>0</v>
      </c>
      <c r="GF603" s="20">
        <v>0</v>
      </c>
      <c r="GG603" s="20">
        <v>0</v>
      </c>
      <c r="GH603" s="20">
        <v>0</v>
      </c>
      <c r="GI603" s="20">
        <v>0</v>
      </c>
      <c r="GJ603" s="20">
        <v>4</v>
      </c>
      <c r="GK603" s="34">
        <f>IF(GA603&lt;&gt;"",((GB603*0.125)+((GC603+GD603+GE603+GF603+GG603)*0.25)+((GH603+GI603+GJ603)*1))/GA603,"")</f>
        <v>0.16</v>
      </c>
      <c r="GL603" s="40">
        <v>45886</v>
      </c>
      <c r="GM603" s="40">
        <v>45966</v>
      </c>
      <c r="GN603" s="20" t="s">
        <v>231</v>
      </c>
      <c r="GO603" s="40">
        <v>45966</v>
      </c>
      <c r="GP603" s="20" t="s">
        <v>232</v>
      </c>
      <c r="GQ603" s="35">
        <v>45982</v>
      </c>
      <c r="HH603" s="34" t="str">
        <f>IF(GX603&lt;&gt;"",((GY603*0.125)+((GZ603+HA603+HB603+HC603+HD603)*0.25)+((HE603+HF603+HG603)*1))/GX603,"")</f>
        <v/>
      </c>
    </row>
    <row r="604" spans="1:216" ht="15" customHeight="1" x14ac:dyDescent="0.35">
      <c r="A604" s="14" t="s">
        <v>3869</v>
      </c>
      <c r="B604" s="12" t="s">
        <v>3870</v>
      </c>
      <c r="C604" s="13">
        <v>43009</v>
      </c>
      <c r="D604" s="13">
        <v>45547</v>
      </c>
      <c r="E604" s="14" t="s">
        <v>214</v>
      </c>
      <c r="F604" s="15" t="s">
        <v>3871</v>
      </c>
      <c r="G604" s="15" t="s">
        <v>3872</v>
      </c>
      <c r="H604" s="14" t="s">
        <v>1431</v>
      </c>
      <c r="I604" s="16">
        <v>16002</v>
      </c>
      <c r="J604" s="17">
        <v>15379</v>
      </c>
      <c r="K604" s="18">
        <f ca="1">IF(A604&lt;&gt;"",RANDBETWEEN(1,2000)," ")</f>
        <v>705</v>
      </c>
      <c r="L604" s="17" cm="1">
        <f t="array" ref="L604">IF(A604&lt;&gt;"",SUMPRODUCT(($E$2:$E$1303="Active") * (FK604 &gt;= $FM$2:$FM$1303) * (FK604 &lt;= $FN$2:$FN$1303) * (FL604 &gt;= $FO$2:$FO$1303) * (FL604 &lt;= $FP$2:$FP$1303)),"")</f>
        <v>3</v>
      </c>
      <c r="M604" s="17" cm="1">
        <f t="array" ref="M604">IF(A604&lt;&gt;"",SUMPRODUCT(($E$2:$E$1303="Active") * (FK604 &gt;= $FQ$2:$FQ$1303) * (FK604 &lt;= $FR$2:$FR$1303) * (FL604 &gt;= $FS$2:$FS$1303) * (FL604 &lt;= $FT$2:$FT$1303)),"")</f>
        <v>8</v>
      </c>
      <c r="N604" s="14" t="s">
        <v>287</v>
      </c>
      <c r="O604" s="14" t="s">
        <v>219</v>
      </c>
      <c r="P604" s="15" t="s">
        <v>3873</v>
      </c>
      <c r="Q604" s="14" t="s">
        <v>3874</v>
      </c>
      <c r="R604" s="15" t="s">
        <v>3875</v>
      </c>
      <c r="S604" s="14" t="s">
        <v>223</v>
      </c>
      <c r="T604" s="20" t="s">
        <v>224</v>
      </c>
      <c r="U604" s="21"/>
      <c r="V604" s="22"/>
      <c r="W604" s="22"/>
      <c r="X604" s="22"/>
      <c r="Y604" s="22"/>
      <c r="Z604" s="22"/>
      <c r="AA604" s="22" t="s">
        <v>363</v>
      </c>
      <c r="AB604" s="43">
        <v>46013.583333333336</v>
      </c>
      <c r="AC604" s="63">
        <v>45931</v>
      </c>
      <c r="AD604" s="25">
        <v>415</v>
      </c>
      <c r="AE604" s="25">
        <v>220</v>
      </c>
      <c r="AF604" s="26">
        <v>286</v>
      </c>
      <c r="AG604" s="20">
        <v>347</v>
      </c>
      <c r="AH604" s="22">
        <v>396</v>
      </c>
      <c r="AI604" s="26">
        <v>433</v>
      </c>
      <c r="AN604" s="27">
        <f>IF(COUNT(DV604,ES604,FJ604,GK604,HH604)&gt;0,AVERAGE(DV604,ES604,FJ604,GK604,HH604),"")</f>
        <v>0.21116071428571426</v>
      </c>
      <c r="AO604" s="28">
        <f>IF((E604&lt;&gt;""),COUNTA(AP604:BW604)+COUNTIF(T604,"No"),"")</f>
        <v>0</v>
      </c>
      <c r="AP604" s="29"/>
      <c r="AQ604" s="29"/>
      <c r="AR604" s="29"/>
      <c r="AS604" s="29"/>
      <c r="AT604" s="29"/>
      <c r="AU604" s="29"/>
      <c r="AV604" s="29"/>
      <c r="AW604" s="29"/>
      <c r="AX604" s="29"/>
      <c r="AY604" s="29"/>
      <c r="AZ604" s="29"/>
      <c r="BA604" s="29"/>
      <c r="BB604" s="29"/>
      <c r="BC604" s="29"/>
      <c r="BD604" s="29"/>
      <c r="BE604" s="29"/>
      <c r="BF604" s="29"/>
      <c r="BG604" s="29"/>
      <c r="BH604" s="29"/>
      <c r="BI604" s="29"/>
      <c r="BJ604" s="29"/>
      <c r="BK604" s="29"/>
      <c r="BL604" s="29"/>
      <c r="BM604" s="29"/>
      <c r="BN604" s="29"/>
      <c r="BO604" s="29"/>
      <c r="BQ604" s="29"/>
      <c r="BR604" s="29"/>
      <c r="BS604" s="29"/>
      <c r="BT604" s="29"/>
      <c r="BU604" s="29"/>
      <c r="BV604" s="29"/>
      <c r="BW604" s="29"/>
      <c r="BX604" s="30">
        <v>43889</v>
      </c>
      <c r="BY604" s="30">
        <v>43893</v>
      </c>
      <c r="BZ604" s="14" t="s">
        <v>228</v>
      </c>
      <c r="CA604" s="30">
        <v>43901</v>
      </c>
      <c r="CB604" s="14" t="s">
        <v>227</v>
      </c>
      <c r="CC604" s="31">
        <v>43951</v>
      </c>
      <c r="CD604" s="32" t="s">
        <v>228</v>
      </c>
      <c r="CE604" s="33" t="s">
        <v>282</v>
      </c>
      <c r="CF604" s="33" t="s">
        <v>247</v>
      </c>
      <c r="CG604" s="29">
        <v>104</v>
      </c>
      <c r="CH604" s="29">
        <v>3</v>
      </c>
      <c r="CI604" s="29">
        <v>3</v>
      </c>
      <c r="CJ604" s="29">
        <v>15</v>
      </c>
      <c r="CK604" s="29">
        <v>4</v>
      </c>
      <c r="CL604" s="29">
        <v>1</v>
      </c>
      <c r="CM604" s="29">
        <v>0</v>
      </c>
      <c r="CN604" s="34">
        <f>IF(CJ604&gt;0,((CK604*0.125)+(CL604*0.25)+(CM604*1))/CJ604,"")</f>
        <v>0.05</v>
      </c>
      <c r="CO604" s="35">
        <v>44424</v>
      </c>
      <c r="CP604" s="35">
        <v>44431</v>
      </c>
      <c r="CQ604" s="20" t="s">
        <v>507</v>
      </c>
      <c r="CR604" s="35">
        <v>44440</v>
      </c>
      <c r="CS604" s="20" t="s">
        <v>232</v>
      </c>
      <c r="CT604" s="35">
        <v>44432</v>
      </c>
      <c r="CU604" s="35">
        <v>44474</v>
      </c>
      <c r="CV604" s="20" t="s">
        <v>228</v>
      </c>
      <c r="CW604" s="20" t="s">
        <v>233</v>
      </c>
      <c r="CX604" s="11" t="s">
        <v>234</v>
      </c>
      <c r="CY604" s="20">
        <v>97</v>
      </c>
      <c r="CZ604" s="36">
        <v>3</v>
      </c>
      <c r="DA604" s="36">
        <v>3</v>
      </c>
      <c r="DB604" s="36">
        <v>15</v>
      </c>
      <c r="DC604" s="36">
        <v>0</v>
      </c>
      <c r="DD604" s="36">
        <v>0</v>
      </c>
      <c r="DE604" s="36">
        <v>0</v>
      </c>
      <c r="DF604" s="36">
        <v>0</v>
      </c>
      <c r="DG604" s="36">
        <v>2</v>
      </c>
      <c r="DH604" s="37">
        <f>IF(DB604&gt;0,((DC604*0.125)+(DD604*0.25)+(DE604*0.25)+(DF604*1)+(DG604*1))/DB604,"")</f>
        <v>0.13333333333333333</v>
      </c>
      <c r="DI604" s="35">
        <v>44805</v>
      </c>
      <c r="DJ604" s="20" t="s">
        <v>228</v>
      </c>
      <c r="DK604" s="20" t="s">
        <v>235</v>
      </c>
      <c r="DL604" s="20" t="s">
        <v>234</v>
      </c>
      <c r="DM604" s="20">
        <v>129</v>
      </c>
      <c r="DN604" s="20">
        <v>4</v>
      </c>
      <c r="DO604" s="20">
        <v>4</v>
      </c>
      <c r="DP604" s="20">
        <v>20</v>
      </c>
      <c r="DQ604" s="20">
        <v>0</v>
      </c>
      <c r="DR604" s="20">
        <v>0</v>
      </c>
      <c r="DS604" s="20">
        <v>3</v>
      </c>
      <c r="DT604" s="20">
        <v>4</v>
      </c>
      <c r="DU604" s="20">
        <v>1</v>
      </c>
      <c r="DV604" s="49" cm="1">
        <f t="array" ref="DV604">IF(AND(DI604:DP604&lt;&gt;""),((DQ604*0.125)+(DR604*0.25)+(DS604*0.25)+(DT604*1)+(DU604*1))/DP604,"")</f>
        <v>0.28749999999999998</v>
      </c>
      <c r="DW604" s="35">
        <v>45155</v>
      </c>
      <c r="DX604" s="35">
        <v>45162</v>
      </c>
      <c r="DY604" s="20" t="s">
        <v>237</v>
      </c>
      <c r="DZ604" s="35">
        <v>45166</v>
      </c>
      <c r="EA604" s="35" t="s">
        <v>232</v>
      </c>
      <c r="EB604" s="38">
        <v>45177</v>
      </c>
      <c r="EC604" s="35">
        <v>45265</v>
      </c>
      <c r="ED604" s="20" t="s">
        <v>228</v>
      </c>
      <c r="EE604" s="20" t="s">
        <v>247</v>
      </c>
      <c r="EF604" s="20">
        <v>146</v>
      </c>
      <c r="EG604" s="20">
        <v>3</v>
      </c>
      <c r="EH604" s="20">
        <v>3</v>
      </c>
      <c r="EI604" s="20">
        <v>15</v>
      </c>
      <c r="EJ604" s="20">
        <v>0</v>
      </c>
      <c r="EK604" s="20">
        <v>0</v>
      </c>
      <c r="EL604" s="20">
        <v>0</v>
      </c>
      <c r="EM604" s="20">
        <v>0</v>
      </c>
      <c r="EN604" s="20">
        <v>0</v>
      </c>
      <c r="EO604" s="20">
        <v>0</v>
      </c>
      <c r="EP604" s="20">
        <v>0</v>
      </c>
      <c r="EQ604" s="20">
        <v>0</v>
      </c>
      <c r="ER604" s="20">
        <v>1</v>
      </c>
      <c r="ES604" s="34">
        <f>IF(EI604&lt;&gt;"",((EJ604*0.125)+((EK604+EL604+EM604+EN604+EO604)*0.25)+((EP604+EQ604+ER604)*1))/EI604,"")</f>
        <v>6.6666666666666666E-2</v>
      </c>
      <c r="ET604" s="35">
        <v>45448</v>
      </c>
      <c r="EU604" s="20" t="s">
        <v>248</v>
      </c>
      <c r="EV604" s="20" t="s">
        <v>247</v>
      </c>
      <c r="EW604" s="20">
        <v>176</v>
      </c>
      <c r="EX604" s="20">
        <v>3</v>
      </c>
      <c r="EY604" s="20">
        <v>3</v>
      </c>
      <c r="EZ604" s="20">
        <v>14</v>
      </c>
      <c r="FA604" s="20">
        <v>0</v>
      </c>
      <c r="FB604" s="20">
        <v>0</v>
      </c>
      <c r="FC604" s="20">
        <v>0</v>
      </c>
      <c r="FD604" s="20">
        <v>0</v>
      </c>
      <c r="FE604" s="20">
        <v>0</v>
      </c>
      <c r="FF604" s="20">
        <v>0</v>
      </c>
      <c r="FG604" s="20">
        <v>0</v>
      </c>
      <c r="FH604" s="20">
        <v>1</v>
      </c>
      <c r="FI604" s="20">
        <v>4</v>
      </c>
      <c r="FJ604" s="46">
        <f>IF(EZ604&lt;&gt;"",((FA604*0.125)+((FB604+FC604+FD604+FE604+FF604)*0.25)+((FG604+FH604+FI604)*1))/EZ604,"")</f>
        <v>0.35714285714285715</v>
      </c>
      <c r="FK604" s="39">
        <v>40.815407999999998</v>
      </c>
      <c r="FL604" s="39">
        <v>-79.856020000000001</v>
      </c>
      <c r="FM604" s="39">
        <v>40.453582576177865</v>
      </c>
      <c r="FN604" s="39">
        <v>41.17723342382213</v>
      </c>
      <c r="FO604" s="39">
        <v>-80.334106934288485</v>
      </c>
      <c r="FP604" s="39">
        <v>-79.377933065711517</v>
      </c>
      <c r="FQ604" s="39">
        <v>40.091757152355733</v>
      </c>
      <c r="FR604" s="39">
        <v>41.539058847644263</v>
      </c>
      <c r="FS604" s="39">
        <v>-80.812193868576955</v>
      </c>
      <c r="FT604" s="39">
        <v>-78.899846131423047</v>
      </c>
      <c r="FU604" s="35">
        <v>45805</v>
      </c>
      <c r="FV604" s="20" t="s">
        <v>248</v>
      </c>
      <c r="FW604" s="20" t="s">
        <v>258</v>
      </c>
      <c r="FX604" s="20">
        <v>174</v>
      </c>
      <c r="FY604" s="20">
        <v>3</v>
      </c>
      <c r="FZ604" s="20">
        <v>3</v>
      </c>
      <c r="GA604" s="20">
        <v>15</v>
      </c>
      <c r="GB604" s="20">
        <v>0</v>
      </c>
      <c r="GC604" s="20">
        <v>0</v>
      </c>
      <c r="GD604" s="20">
        <v>0</v>
      </c>
      <c r="GE604" s="20">
        <v>0</v>
      </c>
      <c r="GF604" s="20">
        <v>0</v>
      </c>
      <c r="GG604" s="20">
        <v>0</v>
      </c>
      <c r="GH604" s="20">
        <v>0</v>
      </c>
      <c r="GI604" s="20">
        <v>0</v>
      </c>
      <c r="GJ604" s="20">
        <v>2</v>
      </c>
      <c r="GK604" s="34">
        <f>IF(GA604&lt;&gt;"",((GB604*0.125)+((GC604+GD604+GE604+GF604+GG604)*0.25)+((GH604+GI604+GJ604)*1))/GA604,"")</f>
        <v>0.13333333333333333</v>
      </c>
      <c r="GP604" s="20" t="s">
        <v>232</v>
      </c>
      <c r="HH604" s="34" t="str">
        <f>IF(GX604&lt;&gt;"",((GY604*0.125)+((GZ604+HA604+HB604+HC604+HD604)*0.25)+((HE604+HF604+HG604)*1))/GX604,"")</f>
        <v/>
      </c>
    </row>
    <row r="605" spans="1:216" ht="15" customHeight="1" x14ac:dyDescent="0.35">
      <c r="A605" s="14" t="s">
        <v>3876</v>
      </c>
      <c r="B605" s="12" t="s">
        <v>3877</v>
      </c>
      <c r="C605" s="13">
        <v>43009</v>
      </c>
      <c r="D605" s="13"/>
      <c r="E605" s="14" t="s">
        <v>214</v>
      </c>
      <c r="F605" s="15" t="s">
        <v>3878</v>
      </c>
      <c r="G605" s="15" t="s">
        <v>3879</v>
      </c>
      <c r="H605" s="14" t="s">
        <v>1431</v>
      </c>
      <c r="I605" s="16">
        <v>16101</v>
      </c>
      <c r="J605" s="17">
        <v>31960</v>
      </c>
      <c r="K605" s="18">
        <f ca="1">IF(A605&lt;&gt;"",RANDBETWEEN(1,2000)," ")</f>
        <v>1425</v>
      </c>
      <c r="L605" s="17" cm="1">
        <f t="array" ref="L605">IF(A605&lt;&gt;"",SUMPRODUCT(($E$2:$E$1303="Active") * (FK605 &gt;= $FM$2:$FM$1303) * (FK605 &lt;= $FN$2:$FN$1303) * (FL605 &gt;= $FO$2:$FO$1303) * (FL605 &lt;= $FP$2:$FP$1303)),"")</f>
        <v>3</v>
      </c>
      <c r="M605" s="17" cm="1">
        <f t="array" ref="M605">IF(A605&lt;&gt;"",SUMPRODUCT(($E$2:$E$1303="Active") * (FK605 &gt;= $FQ$2:$FQ$1303) * (FK605 &lt;= $FR$2:$FR$1303) * (FL605 &gt;= $FS$2:$FS$1303) * (FL605 &lt;= $FT$2:$FT$1303)),"")</f>
        <v>8</v>
      </c>
      <c r="N605" s="14" t="s">
        <v>287</v>
      </c>
      <c r="O605" s="14" t="s">
        <v>242</v>
      </c>
      <c r="P605" s="15" t="s">
        <v>3880</v>
      </c>
      <c r="Q605" s="14" t="s">
        <v>3881</v>
      </c>
      <c r="R605" s="15" t="s">
        <v>3882</v>
      </c>
      <c r="S605" s="14" t="s">
        <v>224</v>
      </c>
      <c r="T605" s="20" t="s">
        <v>224</v>
      </c>
      <c r="U605" s="21"/>
      <c r="V605" s="22"/>
      <c r="W605" s="22"/>
      <c r="X605" s="22"/>
      <c r="Y605" s="22"/>
      <c r="Z605" s="22"/>
      <c r="AA605" s="22" t="s">
        <v>363</v>
      </c>
      <c r="AB605" s="43">
        <v>46021.583333333336</v>
      </c>
      <c r="AC605" s="63">
        <v>45931</v>
      </c>
      <c r="AD605" s="25">
        <v>166</v>
      </c>
      <c r="AE605" s="25">
        <v>145</v>
      </c>
      <c r="AF605" s="26">
        <v>306</v>
      </c>
      <c r="AG605" s="20">
        <v>333</v>
      </c>
      <c r="AH605" s="22">
        <v>378</v>
      </c>
      <c r="AI605" s="26">
        <v>360</v>
      </c>
      <c r="AN605" s="27">
        <f>IF(COUNT(DV605,ES605,FJ605,GK605,HH605)&gt;0,AVERAGE(DV605,ES605,FJ605,GK605,HH605),"")</f>
        <v>8.8141025641025633E-2</v>
      </c>
      <c r="AO605" s="28">
        <f>IF((E605&lt;&gt;""),COUNTA(AP605:BW605)+COUNTIF(T605,"No"),"")</f>
        <v>0</v>
      </c>
      <c r="AP605" s="29"/>
      <c r="AQ605" s="29"/>
      <c r="AR605" s="29"/>
      <c r="AS605" s="29"/>
      <c r="AT605" s="29"/>
      <c r="AU605" s="29"/>
      <c r="AV605" s="29"/>
      <c r="AW605" s="29"/>
      <c r="AX605" s="29"/>
      <c r="AY605" s="29"/>
      <c r="AZ605" s="29"/>
      <c r="BA605" s="29"/>
      <c r="BB605" s="29"/>
      <c r="BC605" s="29"/>
      <c r="BD605" s="29"/>
      <c r="BE605" s="29"/>
      <c r="BF605" s="29"/>
      <c r="BG605" s="29"/>
      <c r="BH605" s="29"/>
      <c r="BI605" s="29"/>
      <c r="BJ605" s="29"/>
      <c r="BK605" s="29"/>
      <c r="BL605" s="29"/>
      <c r="BM605" s="29"/>
      <c r="BN605" s="29"/>
      <c r="BO605" s="29"/>
      <c r="BQ605" s="29"/>
      <c r="BR605" s="29"/>
      <c r="BS605" s="29"/>
      <c r="BT605" s="29"/>
      <c r="BU605" s="29"/>
      <c r="BV605" s="29"/>
      <c r="BW605" s="29"/>
      <c r="BX605" s="30">
        <v>43888</v>
      </c>
      <c r="BY605" s="30">
        <v>43893</v>
      </c>
      <c r="BZ605" s="14" t="s">
        <v>228</v>
      </c>
      <c r="CA605" s="30">
        <v>43901</v>
      </c>
      <c r="CB605" s="14" t="s">
        <v>227</v>
      </c>
      <c r="CC605" s="31">
        <v>43908</v>
      </c>
      <c r="CD605" s="32" t="s">
        <v>364</v>
      </c>
      <c r="CE605" s="33" t="s">
        <v>380</v>
      </c>
      <c r="CF605" s="33" t="s">
        <v>321</v>
      </c>
      <c r="CG605" s="29">
        <v>160</v>
      </c>
      <c r="CH605" s="29">
        <v>2</v>
      </c>
      <c r="CI605" s="29">
        <v>2</v>
      </c>
      <c r="CJ605" s="29">
        <v>10</v>
      </c>
      <c r="CK605" s="29">
        <v>0</v>
      </c>
      <c r="CL605" s="29">
        <v>0</v>
      </c>
      <c r="CM605" s="29">
        <v>1</v>
      </c>
      <c r="CN605" s="34">
        <f>IF(CJ605&gt;0,((CK605*0.125)+(CL605*0.25)+(CM605*1))/CJ605,"")</f>
        <v>0.1</v>
      </c>
      <c r="CO605" s="35">
        <v>44424</v>
      </c>
      <c r="CP605" s="35">
        <v>44431</v>
      </c>
      <c r="CQ605" s="20" t="s">
        <v>507</v>
      </c>
      <c r="CR605" s="35">
        <v>44440</v>
      </c>
      <c r="CS605" s="20" t="s">
        <v>232</v>
      </c>
      <c r="CT605" s="35">
        <v>44432</v>
      </c>
      <c r="CU605" s="35">
        <v>44501</v>
      </c>
      <c r="CV605" s="11" t="s">
        <v>226</v>
      </c>
      <c r="CW605" s="20" t="s">
        <v>233</v>
      </c>
      <c r="CX605" s="11" t="s">
        <v>234</v>
      </c>
      <c r="CY605" s="20">
        <v>59</v>
      </c>
      <c r="CZ605" s="36">
        <v>1</v>
      </c>
      <c r="DA605" s="36">
        <v>1</v>
      </c>
      <c r="DB605" s="36">
        <v>5</v>
      </c>
      <c r="DC605" s="36">
        <v>0</v>
      </c>
      <c r="DD605" s="36">
        <v>1</v>
      </c>
      <c r="DE605" s="36">
        <v>0</v>
      </c>
      <c r="DF605" s="36">
        <v>0</v>
      </c>
      <c r="DG605" s="36">
        <v>1</v>
      </c>
      <c r="DH605" s="37">
        <f>IF(DB605&gt;0,((DC605*0.125)+(DD605*0.25)+(DE605*0.25)+(DF605*1)+(DG605*1))/DB605,"")</f>
        <v>0.25</v>
      </c>
      <c r="DI605" s="35">
        <v>44743</v>
      </c>
      <c r="DJ605" s="20" t="s">
        <v>228</v>
      </c>
      <c r="DK605" s="20" t="s">
        <v>235</v>
      </c>
      <c r="DL605" s="20" t="s">
        <v>234</v>
      </c>
      <c r="DM605" s="20">
        <v>128</v>
      </c>
      <c r="DN605" s="20">
        <v>2</v>
      </c>
      <c r="DO605" s="20">
        <v>2</v>
      </c>
      <c r="DP605" s="20">
        <v>9</v>
      </c>
      <c r="DQ605" s="20">
        <v>0</v>
      </c>
      <c r="DR605" s="20">
        <v>1</v>
      </c>
      <c r="DS605" s="20">
        <v>1</v>
      </c>
      <c r="DT605" s="20">
        <v>0</v>
      </c>
      <c r="DU605" s="20">
        <v>1</v>
      </c>
      <c r="DV605" s="37" cm="1">
        <f t="array" ref="DV605">IF(AND(DI605:DP605&lt;&gt;""),((DQ605*0.125)+(DR605*0.25)+(DS605*0.25)+(DT605*1)+(DU605*1))/DP605,"")</f>
        <v>0.16666666666666666</v>
      </c>
      <c r="DW605" s="35">
        <v>45155</v>
      </c>
      <c r="DX605" s="35">
        <v>45162</v>
      </c>
      <c r="DY605" s="20" t="s">
        <v>237</v>
      </c>
      <c r="DZ605" s="35">
        <v>45166</v>
      </c>
      <c r="EA605" s="35" t="s">
        <v>232</v>
      </c>
      <c r="EB605" s="38">
        <v>45177</v>
      </c>
      <c r="EC605" s="35">
        <v>45290</v>
      </c>
      <c r="ED605" s="20" t="s">
        <v>228</v>
      </c>
      <c r="EE605" s="20" t="s">
        <v>247</v>
      </c>
      <c r="EF605" s="20">
        <v>174</v>
      </c>
      <c r="EG605" s="20">
        <v>2</v>
      </c>
      <c r="EH605" s="20">
        <v>2</v>
      </c>
      <c r="EI605" s="20">
        <v>10</v>
      </c>
      <c r="EJ605" s="20">
        <v>0</v>
      </c>
      <c r="EK605" s="20">
        <v>0</v>
      </c>
      <c r="EL605" s="20">
        <v>0</v>
      </c>
      <c r="EM605" s="20">
        <v>0</v>
      </c>
      <c r="EN605" s="20">
        <v>0</v>
      </c>
      <c r="EO605" s="20">
        <v>0</v>
      </c>
      <c r="EP605" s="20">
        <v>0</v>
      </c>
      <c r="EQ605" s="20">
        <v>0</v>
      </c>
      <c r="ER605" s="20">
        <v>1</v>
      </c>
      <c r="ES605" s="34">
        <f>IF(EI605&lt;&gt;"",((EJ605*0.125)+((EK605+EL605+EM605+EN605+EO605)*0.25)+((EP605+EQ605+ER605)*1))/EI605,"")</f>
        <v>0.1</v>
      </c>
      <c r="ET605" s="35">
        <v>45432</v>
      </c>
      <c r="EU605" s="20" t="s">
        <v>248</v>
      </c>
      <c r="EV605" s="20" t="s">
        <v>247</v>
      </c>
      <c r="EW605" s="20">
        <v>163</v>
      </c>
      <c r="EX605" s="20">
        <v>2</v>
      </c>
      <c r="EY605" s="20">
        <v>2</v>
      </c>
      <c r="EZ605" s="28">
        <v>13</v>
      </c>
      <c r="FA605" s="20">
        <v>0</v>
      </c>
      <c r="FB605" s="20">
        <v>0</v>
      </c>
      <c r="FC605" s="20">
        <v>0</v>
      </c>
      <c r="FD605" s="20">
        <v>0</v>
      </c>
      <c r="FE605" s="20">
        <v>1</v>
      </c>
      <c r="FF605" s="20">
        <v>0</v>
      </c>
      <c r="FG605" s="20">
        <v>0</v>
      </c>
      <c r="FH605" s="20">
        <v>0</v>
      </c>
      <c r="FI605" s="20">
        <v>0</v>
      </c>
      <c r="FJ605" s="34">
        <f>IF(EZ605&lt;&gt;"",((FA605*0.125)+((FB605+FC605+FD605+FE605+FF605)*0.25)+((FG605+FH605+FI605)*1))/EZ605,"")</f>
        <v>1.9230769230769232E-2</v>
      </c>
      <c r="FK605" s="39">
        <v>40.965637999999998</v>
      </c>
      <c r="FL605" s="39">
        <v>-80.307319000000007</v>
      </c>
      <c r="FM605" s="39">
        <v>40.603812576177866</v>
      </c>
      <c r="FN605" s="39">
        <v>41.327463423822131</v>
      </c>
      <c r="FO605" s="39">
        <v>-80.786492662940688</v>
      </c>
      <c r="FP605" s="39">
        <v>-79.828145337059325</v>
      </c>
      <c r="FQ605" s="39">
        <v>40.241987152355733</v>
      </c>
      <c r="FR605" s="39">
        <v>41.689288847644264</v>
      </c>
      <c r="FS605" s="39">
        <v>-81.265666325881369</v>
      </c>
      <c r="FT605" s="39">
        <v>-79.348971674118644</v>
      </c>
      <c r="FU605" s="35">
        <v>45903</v>
      </c>
      <c r="FV605" s="20" t="s">
        <v>248</v>
      </c>
      <c r="FW605" s="20" t="s">
        <v>295</v>
      </c>
      <c r="FX605" s="20">
        <v>208</v>
      </c>
      <c r="FY605" s="20">
        <v>1</v>
      </c>
      <c r="FZ605" s="20">
        <v>1</v>
      </c>
      <c r="GA605" s="20">
        <v>15</v>
      </c>
      <c r="GB605" s="20">
        <v>0</v>
      </c>
      <c r="GC605" s="20">
        <v>0</v>
      </c>
      <c r="GD605" s="20">
        <v>0</v>
      </c>
      <c r="GE605" s="20">
        <v>0</v>
      </c>
      <c r="GF605" s="20">
        <v>0</v>
      </c>
      <c r="GG605" s="20">
        <v>0</v>
      </c>
      <c r="GH605" s="20">
        <v>0</v>
      </c>
      <c r="GI605" s="20">
        <v>1</v>
      </c>
      <c r="GJ605" s="20">
        <v>0</v>
      </c>
      <c r="GK605" s="34">
        <f>IF(GA605&lt;&gt;"",((GB605*0.125)+((GC605+GD605+GE605+GF605+GG605)*0.25)+((GH605+GI605+GJ605)*1))/GA605,"")</f>
        <v>6.6666666666666666E-2</v>
      </c>
      <c r="GP605" s="20" t="s">
        <v>232</v>
      </c>
      <c r="HH605" s="41" t="str">
        <f>IF(GX605&lt;&gt;"",((GY605*0.125)+((GZ605+HA605+HB605+HC605+HD605)*0.25)+((HE605+HF605+HG605)*1))/GX605,"")</f>
        <v/>
      </c>
    </row>
    <row r="606" spans="1:216" ht="15" customHeight="1" x14ac:dyDescent="0.35">
      <c r="A606" s="14" t="s">
        <v>3883</v>
      </c>
      <c r="B606" s="12" t="s">
        <v>3884</v>
      </c>
      <c r="C606" s="13">
        <v>43009</v>
      </c>
      <c r="D606" s="13"/>
      <c r="E606" s="14" t="s">
        <v>214</v>
      </c>
      <c r="F606" s="15" t="s">
        <v>3885</v>
      </c>
      <c r="G606" s="15" t="s">
        <v>3886</v>
      </c>
      <c r="H606" s="14" t="s">
        <v>1431</v>
      </c>
      <c r="I606" s="16">
        <v>15122</v>
      </c>
      <c r="J606" s="17">
        <v>19340</v>
      </c>
      <c r="K606" s="18">
        <f ca="1">IF(A606&lt;&gt;"",RANDBETWEEN(1,2000)," ")</f>
        <v>457</v>
      </c>
      <c r="L606" s="17" cm="1">
        <f t="array" ref="L606">IF(A606&lt;&gt;"",SUMPRODUCT(($E$2:$E$1303="Active") * (FK606 &gt;= $FM$2:$FM$1303) * (FK606 &lt;= $FN$2:$FN$1303) * (FL606 &gt;= $FO$2:$FO$1303) * (FL606 &lt;= $FP$2:$FP$1303)),"")</f>
        <v>5</v>
      </c>
      <c r="M606" s="17" cm="1">
        <f t="array" ref="M606">IF(A606&lt;&gt;"",SUMPRODUCT(($E$2:$E$1303="Active") * (FK606 &gt;= $FQ$2:$FQ$1303) * (FK606 &lt;= $FR$2:$FR$1303) * (FL606 &gt;= $FS$2:$FS$1303) * (FL606 &lt;= $FT$2:$FT$1303)),"")</f>
        <v>8</v>
      </c>
      <c r="N606" s="14" t="s">
        <v>287</v>
      </c>
      <c r="O606" s="14" t="s">
        <v>219</v>
      </c>
      <c r="P606" s="15" t="s">
        <v>3887</v>
      </c>
      <c r="Q606" s="14" t="s">
        <v>3888</v>
      </c>
      <c r="R606" s="15" t="s">
        <v>3889</v>
      </c>
      <c r="S606" s="14" t="s">
        <v>224</v>
      </c>
      <c r="T606" s="20" t="s">
        <v>224</v>
      </c>
      <c r="U606" s="21"/>
      <c r="V606" s="22"/>
      <c r="W606" s="22"/>
      <c r="X606" s="22"/>
      <c r="Y606" s="22"/>
      <c r="Z606" s="22"/>
      <c r="AA606" s="22" t="s">
        <v>363</v>
      </c>
      <c r="AB606" s="43">
        <v>46022.541666666664</v>
      </c>
      <c r="AC606" s="63">
        <v>45931</v>
      </c>
      <c r="AD606" s="25">
        <v>210</v>
      </c>
      <c r="AE606" s="25">
        <v>357</v>
      </c>
      <c r="AF606" s="26">
        <v>368</v>
      </c>
      <c r="AG606" s="20">
        <v>426</v>
      </c>
      <c r="AH606" s="22">
        <v>353</v>
      </c>
      <c r="AI606" s="26">
        <v>619</v>
      </c>
      <c r="AN606" s="27">
        <f>IF(COUNT(DV606,ES606,FJ606,GK606,HH606)&gt;0,AVERAGE(DV606,ES606,FJ606,GK606,HH606),"")</f>
        <v>0.1058531746031746</v>
      </c>
      <c r="AO606" s="28">
        <f>IF((E606&lt;&gt;""),COUNTA(AP606:BW606)+COUNTIF(T606,"No"),"")</f>
        <v>0</v>
      </c>
      <c r="AP606" s="29"/>
      <c r="AQ606" s="29"/>
      <c r="AR606" s="29"/>
      <c r="AS606" s="29"/>
      <c r="AT606" s="29"/>
      <c r="AU606" s="29"/>
      <c r="AV606" s="29"/>
      <c r="AW606" s="29"/>
      <c r="AX606" s="29"/>
      <c r="AY606" s="29"/>
      <c r="AZ606" s="29"/>
      <c r="BA606" s="29"/>
      <c r="BB606" s="29"/>
      <c r="BC606" s="29"/>
      <c r="BD606" s="29"/>
      <c r="BE606" s="29"/>
      <c r="BF606" s="29"/>
      <c r="BG606" s="29"/>
      <c r="BH606" s="29"/>
      <c r="BI606" s="29"/>
      <c r="BJ606" s="29"/>
      <c r="BK606" s="29"/>
      <c r="BL606" s="29"/>
      <c r="BM606" s="29"/>
      <c r="BN606" s="29"/>
      <c r="BO606" s="29"/>
      <c r="BP606" s="29"/>
      <c r="BQ606" s="29"/>
      <c r="BR606" s="29"/>
      <c r="BS606" s="29"/>
      <c r="BT606" s="29"/>
      <c r="BU606" s="29"/>
      <c r="BV606" s="29"/>
      <c r="BW606" s="29"/>
      <c r="BX606" s="30">
        <v>43889</v>
      </c>
      <c r="BY606" s="30">
        <v>43893</v>
      </c>
      <c r="BZ606" s="14" t="s">
        <v>226</v>
      </c>
      <c r="CA606" s="30">
        <v>43907</v>
      </c>
      <c r="CB606" s="14" t="s">
        <v>227</v>
      </c>
      <c r="CC606" s="31">
        <v>43787</v>
      </c>
      <c r="CD606" s="32" t="s">
        <v>226</v>
      </c>
      <c r="CE606" s="33" t="s">
        <v>425</v>
      </c>
      <c r="CF606" s="33" t="s">
        <v>325</v>
      </c>
      <c r="CG606" s="29">
        <v>299</v>
      </c>
      <c r="CH606" s="29">
        <v>5</v>
      </c>
      <c r="CI606" s="29">
        <v>5</v>
      </c>
      <c r="CJ606" s="29">
        <v>24</v>
      </c>
      <c r="CK606" s="29">
        <v>4</v>
      </c>
      <c r="CL606" s="29">
        <v>3</v>
      </c>
      <c r="CM606" s="29">
        <v>4</v>
      </c>
      <c r="CN606" s="34">
        <f>IF(CJ606&gt;0,((CK606*0.125)+(CL606*0.25)+(CM606*1))/CJ606,"")</f>
        <v>0.21875</v>
      </c>
      <c r="CO606" s="35">
        <v>44740</v>
      </c>
      <c r="CR606" s="35"/>
      <c r="CS606" s="20" t="s">
        <v>232</v>
      </c>
      <c r="CT606" s="35">
        <v>44757</v>
      </c>
      <c r="CU606" s="35">
        <v>44442</v>
      </c>
      <c r="CV606" s="11" t="s">
        <v>228</v>
      </c>
      <c r="CW606" s="20" t="s">
        <v>233</v>
      </c>
      <c r="CX606" s="11" t="s">
        <v>234</v>
      </c>
      <c r="CY606" s="20">
        <v>246</v>
      </c>
      <c r="CZ606" s="36">
        <v>3</v>
      </c>
      <c r="DA606" s="36">
        <v>3</v>
      </c>
      <c r="DB606" s="36">
        <v>15</v>
      </c>
      <c r="DC606" s="36">
        <v>0</v>
      </c>
      <c r="DD606" s="36">
        <v>0</v>
      </c>
      <c r="DE606" s="36">
        <v>0</v>
      </c>
      <c r="DF606" s="36">
        <v>0</v>
      </c>
      <c r="DG606" s="36">
        <v>0</v>
      </c>
      <c r="DH606" s="37">
        <f>IF(DB606&gt;0,((DC606*0.125)+(DD606*0.25)+(DE606*0.25)+(DF606*1)+(DG606*1))/DB606,"")</f>
        <v>0</v>
      </c>
      <c r="DI606" s="35">
        <v>44866</v>
      </c>
      <c r="DJ606" s="20" t="s">
        <v>248</v>
      </c>
      <c r="DK606" s="20" t="s">
        <v>235</v>
      </c>
      <c r="DL606" s="20" t="s">
        <v>234</v>
      </c>
      <c r="DM606" s="20">
        <v>188</v>
      </c>
      <c r="DN606" s="20">
        <v>3</v>
      </c>
      <c r="DO606" s="20">
        <v>3</v>
      </c>
      <c r="DP606" s="20">
        <v>15</v>
      </c>
      <c r="DQ606" s="20">
        <v>0</v>
      </c>
      <c r="DR606" s="20">
        <v>0</v>
      </c>
      <c r="DS606" s="20">
        <v>0</v>
      </c>
      <c r="DT606" s="20">
        <v>4</v>
      </c>
      <c r="DU606" s="20">
        <v>0</v>
      </c>
      <c r="DV606" s="49" cm="1">
        <f t="array" ref="DV606">IF(AND(DI606:DP606&lt;&gt;""),((DQ606*0.125)+(DR606*0.25)+(DS606*0.25)+(DT606*1)+(DU606*1))/DP606,"")</f>
        <v>0.26666666666666666</v>
      </c>
      <c r="DW606" s="35">
        <v>45155</v>
      </c>
      <c r="DX606" s="35">
        <v>45162</v>
      </c>
      <c r="DY606" s="20" t="s">
        <v>237</v>
      </c>
      <c r="DZ606" s="35">
        <v>45166</v>
      </c>
      <c r="EA606" s="35" t="s">
        <v>232</v>
      </c>
      <c r="EB606" s="38">
        <v>45177</v>
      </c>
      <c r="EC606" s="35">
        <v>45219</v>
      </c>
      <c r="ED606" s="20" t="s">
        <v>248</v>
      </c>
      <c r="EE606" s="20" t="s">
        <v>247</v>
      </c>
      <c r="EF606" s="20">
        <v>94</v>
      </c>
      <c r="EG606" s="20">
        <v>3</v>
      </c>
      <c r="EH606" s="20">
        <v>3</v>
      </c>
      <c r="EI606" s="20">
        <v>10</v>
      </c>
      <c r="EJ606" s="20">
        <v>0</v>
      </c>
      <c r="EK606" s="20">
        <v>0</v>
      </c>
      <c r="EL606" s="20">
        <v>0</v>
      </c>
      <c r="EM606" s="20">
        <v>0</v>
      </c>
      <c r="EN606" s="20">
        <v>0</v>
      </c>
      <c r="EO606" s="20">
        <v>0</v>
      </c>
      <c r="EP606" s="20">
        <v>0</v>
      </c>
      <c r="EQ606" s="20">
        <v>0</v>
      </c>
      <c r="ER606" s="20">
        <v>0</v>
      </c>
      <c r="ES606" s="34">
        <f>IF(EI606&lt;&gt;"",((EJ606*0.125)+((EK606+EL606+EM606+EN606+EO606)*0.25)+((EP606+EQ606+ER606)*1))/EI606,"")</f>
        <v>0</v>
      </c>
      <c r="ET606" s="35">
        <v>45593</v>
      </c>
      <c r="EU606" s="20" t="s">
        <v>248</v>
      </c>
      <c r="EV606" s="20" t="s">
        <v>234</v>
      </c>
      <c r="EW606" s="20">
        <v>259</v>
      </c>
      <c r="EX606" s="20">
        <v>2</v>
      </c>
      <c r="EY606" s="20">
        <v>2</v>
      </c>
      <c r="EZ606" s="20">
        <v>21</v>
      </c>
      <c r="FA606" s="20">
        <v>0</v>
      </c>
      <c r="FB606" s="20">
        <v>0</v>
      </c>
      <c r="FC606" s="20">
        <v>0</v>
      </c>
      <c r="FD606" s="20">
        <v>0</v>
      </c>
      <c r="FE606" s="20">
        <v>0</v>
      </c>
      <c r="FF606" s="20">
        <v>0</v>
      </c>
      <c r="FG606" s="20">
        <v>3</v>
      </c>
      <c r="FH606" s="20">
        <v>0</v>
      </c>
      <c r="FI606" s="20">
        <v>0</v>
      </c>
      <c r="FJ606" s="34">
        <f>IF(EZ606&lt;&gt;"",((FA606*0.125)+((FB606+FC606+FD606+FE606+FF606)*0.25)+((FG606+FH606+FI606)*1))/EZ606,"")</f>
        <v>0.14285714285714285</v>
      </c>
      <c r="FK606" s="39">
        <v>40.362985999999999</v>
      </c>
      <c r="FL606" s="39">
        <v>-79.901734000000005</v>
      </c>
      <c r="FM606" s="39">
        <v>40.001160576177867</v>
      </c>
      <c r="FN606" s="39">
        <v>40.724811423822132</v>
      </c>
      <c r="FO606" s="39">
        <v>-80.376597407839398</v>
      </c>
      <c r="FP606" s="39">
        <v>-79.426870592160611</v>
      </c>
      <c r="FQ606" s="39">
        <v>39.639335152355734</v>
      </c>
      <c r="FR606" s="39">
        <v>41.086636847644264</v>
      </c>
      <c r="FS606" s="39">
        <v>-80.851460815678777</v>
      </c>
      <c r="FT606" s="39">
        <v>-78.952007184321232</v>
      </c>
      <c r="FU606" s="35">
        <v>45905</v>
      </c>
      <c r="FV606" s="20" t="s">
        <v>248</v>
      </c>
      <c r="FW606" s="20" t="s">
        <v>295</v>
      </c>
      <c r="FX606" s="20">
        <v>265</v>
      </c>
      <c r="FY606" s="20">
        <v>2</v>
      </c>
      <c r="FZ606" s="20">
        <v>2</v>
      </c>
      <c r="GA606" s="20">
        <v>18</v>
      </c>
      <c r="GB606" s="20">
        <v>0</v>
      </c>
      <c r="GC606" s="20">
        <v>0</v>
      </c>
      <c r="GD606" s="20">
        <v>0</v>
      </c>
      <c r="GE606" s="20">
        <v>1</v>
      </c>
      <c r="GF606" s="20">
        <v>0</v>
      </c>
      <c r="GG606" s="20">
        <v>0</v>
      </c>
      <c r="GH606" s="20">
        <v>0</v>
      </c>
      <c r="GI606" s="20">
        <v>0</v>
      </c>
      <c r="GJ606" s="20">
        <v>0</v>
      </c>
      <c r="GK606" s="34">
        <f>IF(GA606&lt;&gt;"",((GB606*0.125)+((GC606+GD606+GE606+GF606+GG606)*0.25)+((GH606+GI606+GJ606)*1))/GA606,"")</f>
        <v>1.3888888888888888E-2</v>
      </c>
      <c r="GP606" s="20" t="s">
        <v>232</v>
      </c>
      <c r="HH606" s="41" t="str">
        <f>IF(GX606&lt;&gt;"",((GY606*0.125)+((GZ606+HA606+HB606+HC606+HD606)*0.25)+((HE606+HF606+HG606)*1))/GX606,"")</f>
        <v/>
      </c>
    </row>
    <row r="607" spans="1:216" ht="15" customHeight="1" x14ac:dyDescent="0.35">
      <c r="A607" s="11" t="s">
        <v>3890</v>
      </c>
      <c r="B607" s="12" t="s">
        <v>3891</v>
      </c>
      <c r="C607" s="13">
        <v>44503</v>
      </c>
      <c r="D607" s="13"/>
      <c r="E607" s="11" t="s">
        <v>214</v>
      </c>
      <c r="F607" s="19" t="s">
        <v>3892</v>
      </c>
      <c r="G607" s="19" t="s">
        <v>3893</v>
      </c>
      <c r="H607" s="11" t="s">
        <v>1431</v>
      </c>
      <c r="I607" s="42">
        <v>15010</v>
      </c>
      <c r="J607" s="17">
        <v>28736</v>
      </c>
      <c r="K607" s="18">
        <f ca="1">IF(A607&lt;&gt;"",RANDBETWEEN(1,2000)," ")</f>
        <v>817</v>
      </c>
      <c r="L607" s="17" cm="1">
        <f t="array" ref="L607">IF(A607&lt;&gt;"",SUMPRODUCT(($E$2:$E$1303="Active") * (FK607 &gt;= $FM$2:$FM$1303) * (FK607 &lt;= $FN$2:$FN$1303) * (FL607 &gt;= $FO$2:$FO$1303) * (FL607 &lt;= $FP$2:$FP$1303)),"")</f>
        <v>3</v>
      </c>
      <c r="M607" s="17" cm="1">
        <f t="array" ref="M607">IF(A607&lt;&gt;"",SUMPRODUCT(($E$2:$E$1303="Active") * (FK607 &gt;= $FQ$2:$FQ$1303) * (FK607 &lt;= $FR$2:$FR$1303) * (FL607 &gt;= $FS$2:$FS$1303) * (FL607 &lt;= $FT$2:$FT$1303)),"")</f>
        <v>8</v>
      </c>
      <c r="N607" s="11" t="s">
        <v>218</v>
      </c>
      <c r="O607" s="14" t="s">
        <v>219</v>
      </c>
      <c r="P607" s="19" t="s">
        <v>3894</v>
      </c>
      <c r="Q607" s="11" t="s">
        <v>3895</v>
      </c>
      <c r="R607" s="19" t="s">
        <v>3896</v>
      </c>
      <c r="S607" s="11" t="s">
        <v>223</v>
      </c>
      <c r="T607" s="20" t="s">
        <v>224</v>
      </c>
      <c r="U607" s="21"/>
      <c r="V607" s="22"/>
      <c r="W607" s="22"/>
      <c r="X607" s="22"/>
      <c r="Y607" s="22"/>
      <c r="Z607" s="22"/>
      <c r="AA607" s="22" t="s">
        <v>363</v>
      </c>
      <c r="AB607" s="43">
        <v>46020.4375</v>
      </c>
      <c r="AC607" s="63">
        <v>45931</v>
      </c>
      <c r="AD607" s="25">
        <v>0</v>
      </c>
      <c r="AE607" s="25">
        <v>14</v>
      </c>
      <c r="AF607" s="26">
        <v>158</v>
      </c>
      <c r="AG607" s="20">
        <v>176</v>
      </c>
      <c r="AH607" s="22">
        <v>290</v>
      </c>
      <c r="AI607" s="26">
        <v>335</v>
      </c>
      <c r="AN607" s="27">
        <f>IF(COUNT(DV607,ES607,FJ607,GK607,HH607)&gt;0,AVERAGE(DV607,ES607,FJ607,GK607,HH607),"")</f>
        <v>7.9738562091503262E-2</v>
      </c>
      <c r="AO607" s="28">
        <f>IF((E607&lt;&gt;""),COUNTA(AP607:BW607)+COUNTIF(T607,"No"),"")</f>
        <v>0</v>
      </c>
      <c r="CN607" s="34" t="str">
        <f>IF(CJ607&gt;0,((CK607*0.125)+(CL607*0.25)+(CM607*1))/CJ607,"")</f>
        <v/>
      </c>
      <c r="CO607" s="35">
        <v>44494</v>
      </c>
      <c r="CP607" s="35">
        <v>44504</v>
      </c>
      <c r="CQ607" s="20" t="s">
        <v>266</v>
      </c>
      <c r="CR607" s="47">
        <v>44494</v>
      </c>
      <c r="CS607" s="20" t="s">
        <v>232</v>
      </c>
      <c r="CT607" s="35">
        <v>44512</v>
      </c>
      <c r="CV607" s="11" t="s">
        <v>228</v>
      </c>
      <c r="CW607" s="20" t="s">
        <v>233</v>
      </c>
      <c r="CX607" s="11" t="s">
        <v>234</v>
      </c>
      <c r="CY607" s="20">
        <v>0</v>
      </c>
      <c r="CZ607" s="36">
        <v>0</v>
      </c>
      <c r="DA607" s="36">
        <v>0</v>
      </c>
      <c r="DB607" s="36">
        <v>0</v>
      </c>
      <c r="DC607" s="36">
        <v>0</v>
      </c>
      <c r="DD607" s="36">
        <v>0</v>
      </c>
      <c r="DE607" s="36">
        <v>0</v>
      </c>
      <c r="DF607" s="36">
        <v>0</v>
      </c>
      <c r="DG607" s="36">
        <v>0</v>
      </c>
      <c r="DJ607" s="20" t="s">
        <v>248</v>
      </c>
      <c r="DK607" s="20" t="s">
        <v>235</v>
      </c>
      <c r="DL607" s="20" t="s">
        <v>234</v>
      </c>
      <c r="DM607" s="20">
        <v>0</v>
      </c>
      <c r="DN607" s="20">
        <v>0</v>
      </c>
      <c r="DO607" s="20">
        <v>0</v>
      </c>
      <c r="DP607" s="20">
        <v>0</v>
      </c>
      <c r="DQ607" s="20">
        <v>0</v>
      </c>
      <c r="DR607" s="20">
        <v>0</v>
      </c>
      <c r="DS607" s="20">
        <v>0</v>
      </c>
      <c r="DT607" s="20">
        <v>0</v>
      </c>
      <c r="DU607" s="20">
        <v>0</v>
      </c>
      <c r="DW607" s="35">
        <v>45155</v>
      </c>
      <c r="DX607" s="35">
        <v>45161</v>
      </c>
      <c r="DY607" s="20" t="s">
        <v>237</v>
      </c>
      <c r="DZ607" s="35">
        <v>45166</v>
      </c>
      <c r="EA607" s="35" t="s">
        <v>232</v>
      </c>
      <c r="EB607" s="38">
        <v>45170</v>
      </c>
      <c r="EC607" s="35">
        <v>45290</v>
      </c>
      <c r="ED607" s="20" t="s">
        <v>228</v>
      </c>
      <c r="EE607" s="20" t="s">
        <v>247</v>
      </c>
      <c r="EF607" s="20">
        <v>90</v>
      </c>
      <c r="EG607" s="20">
        <v>3</v>
      </c>
      <c r="EH607" s="20">
        <v>3</v>
      </c>
      <c r="EI607" s="20">
        <v>15</v>
      </c>
      <c r="EJ607" s="20">
        <v>0</v>
      </c>
      <c r="EK607" s="20">
        <v>0</v>
      </c>
      <c r="EL607" s="20">
        <v>0</v>
      </c>
      <c r="EM607" s="20">
        <v>0</v>
      </c>
      <c r="EN607" s="20">
        <v>0</v>
      </c>
      <c r="EO607" s="20">
        <v>0</v>
      </c>
      <c r="EP607" s="20">
        <v>0</v>
      </c>
      <c r="EQ607" s="20">
        <v>0</v>
      </c>
      <c r="ER607" s="20">
        <v>1</v>
      </c>
      <c r="ES607" s="34">
        <f>IF(EI607&lt;&gt;"",((EJ607*0.125)+((EK607+EL607+EM607+EN607+EO607)*0.25)+((EP607+EQ607+ER607)*1))/EI607,"")</f>
        <v>6.6666666666666666E-2</v>
      </c>
      <c r="ET607" s="35">
        <v>45449</v>
      </c>
      <c r="EU607" s="20" t="s">
        <v>248</v>
      </c>
      <c r="EV607" s="20" t="s">
        <v>247</v>
      </c>
      <c r="EW607" s="20">
        <v>102</v>
      </c>
      <c r="EX607" s="20">
        <v>2</v>
      </c>
      <c r="EY607" s="20">
        <v>2</v>
      </c>
      <c r="EZ607" s="28">
        <f>102*0.08</f>
        <v>8.16</v>
      </c>
      <c r="FA607" s="20">
        <v>0</v>
      </c>
      <c r="FB607" s="20">
        <v>0</v>
      </c>
      <c r="FC607" s="20">
        <v>0</v>
      </c>
      <c r="FD607" s="20">
        <v>0</v>
      </c>
      <c r="FE607" s="20">
        <v>0</v>
      </c>
      <c r="FF607" s="20">
        <v>0</v>
      </c>
      <c r="FG607" s="20">
        <v>0</v>
      </c>
      <c r="FH607" s="20">
        <v>1</v>
      </c>
      <c r="FI607" s="20">
        <v>0</v>
      </c>
      <c r="FJ607" s="34">
        <f>IF(EZ607&lt;&gt;"",((FA607*0.125)+((FB607+FC607+FD607+FE607+FF607)*0.25)+((FG607+FH607+FI607)*1))/EZ607,"")</f>
        <v>0.12254901960784313</v>
      </c>
      <c r="FK607" s="39">
        <v>40.769601999999999</v>
      </c>
      <c r="FL607" s="39">
        <v>-80.355700999999996</v>
      </c>
      <c r="FM607" s="39">
        <v>40.407776576177866</v>
      </c>
      <c r="FN607" s="39">
        <v>41.131427423822132</v>
      </c>
      <c r="FO607" s="39">
        <v>-80.833458216957084</v>
      </c>
      <c r="FP607" s="39">
        <v>-79.877943783042909</v>
      </c>
      <c r="FQ607" s="39">
        <v>40.045951152355734</v>
      </c>
      <c r="FR607" s="39">
        <v>41.493252847644264</v>
      </c>
      <c r="FS607" s="39">
        <v>-81.311215433914171</v>
      </c>
      <c r="FT607" s="39">
        <v>-79.400186566085821</v>
      </c>
      <c r="FU607" s="35">
        <v>45954</v>
      </c>
      <c r="FV607" s="20" t="s">
        <v>248</v>
      </c>
      <c r="FW607" s="20" t="s">
        <v>295</v>
      </c>
      <c r="FX607" s="20">
        <v>184</v>
      </c>
      <c r="FY607" s="20">
        <v>2</v>
      </c>
      <c r="FZ607" s="20">
        <v>2</v>
      </c>
      <c r="GA607" s="20">
        <v>5</v>
      </c>
      <c r="GB607" s="20">
        <v>0</v>
      </c>
      <c r="GC607" s="20">
        <v>0</v>
      </c>
      <c r="GD607" s="20">
        <v>0</v>
      </c>
      <c r="GE607" s="20">
        <v>1</v>
      </c>
      <c r="GF607" s="20">
        <v>0</v>
      </c>
      <c r="GG607" s="20">
        <v>0</v>
      </c>
      <c r="GH607" s="20">
        <v>0</v>
      </c>
      <c r="GI607" s="20">
        <v>0</v>
      </c>
      <c r="GJ607" s="20">
        <v>0</v>
      </c>
      <c r="GK607" s="34">
        <f>IF(GA607&lt;&gt;"",((GB607*0.125)+((GC607+GD607+GE607+GF607+GG607)*0.25)+((GH607+GI607+GJ607)*1))/GA607,"")</f>
        <v>0.05</v>
      </c>
      <c r="GP607" s="20" t="s">
        <v>232</v>
      </c>
      <c r="HH607" s="41" t="str">
        <f>IF(GX607&lt;&gt;"",((GY607*0.125)+((GZ607+HA607+HB607+HC607+HD607)*0.25)+((HE607+HF607+HG607)*1))/GX607,"")</f>
        <v/>
      </c>
    </row>
    <row r="608" spans="1:216" ht="15" customHeight="1" x14ac:dyDescent="0.35">
      <c r="A608" s="14" t="s">
        <v>3897</v>
      </c>
      <c r="B608" s="12" t="s">
        <v>3898</v>
      </c>
      <c r="C608" s="13">
        <v>43009</v>
      </c>
      <c r="D608" s="13">
        <v>45365</v>
      </c>
      <c r="E608" s="14" t="s">
        <v>214</v>
      </c>
      <c r="F608" s="15" t="s">
        <v>3899</v>
      </c>
      <c r="G608" s="15" t="s">
        <v>3886</v>
      </c>
      <c r="H608" s="14" t="s">
        <v>1431</v>
      </c>
      <c r="I608" s="16">
        <v>15122</v>
      </c>
      <c r="J608" s="17">
        <v>19340</v>
      </c>
      <c r="K608" s="18">
        <f ca="1">IF(A608&lt;&gt;"",RANDBETWEEN(1,2000)," ")</f>
        <v>253</v>
      </c>
      <c r="L608" s="17" cm="1">
        <f t="array" ref="L608">IF(A608&lt;&gt;"",SUMPRODUCT(($E$2:$E$1303="Active") * (FK608 &gt;= $FM$2:$FM$1303) * (FK608 &lt;= $FN$2:$FN$1303) * (FL608 &gt;= $FO$2:$FO$1303) * (FL608 &lt;= $FP$2:$FP$1303)),"")</f>
        <v>5</v>
      </c>
      <c r="M608" s="17" cm="1">
        <f t="array" ref="M608">IF(A608&lt;&gt;"",SUMPRODUCT(($E$2:$E$1303="Active") * (FK608 &gt;= $FQ$2:$FQ$1303) * (FK608 &lt;= $FR$2:$FR$1303) * (FL608 &gt;= $FS$2:$FS$1303) * (FL608 &lt;= $FT$2:$FT$1303)),"")</f>
        <v>8</v>
      </c>
      <c r="N608" s="14" t="s">
        <v>287</v>
      </c>
      <c r="O608" s="14" t="s">
        <v>219</v>
      </c>
      <c r="P608" s="15" t="s">
        <v>3900</v>
      </c>
      <c r="Q608" s="14" t="s">
        <v>3901</v>
      </c>
      <c r="R608" s="15" t="s">
        <v>3902</v>
      </c>
      <c r="S608" s="14" t="s">
        <v>224</v>
      </c>
      <c r="T608" s="20" t="s">
        <v>224</v>
      </c>
      <c r="U608" s="21"/>
      <c r="V608" s="22"/>
      <c r="W608" s="22"/>
      <c r="X608" s="22"/>
      <c r="Y608" s="22"/>
      <c r="Z608" s="22"/>
      <c r="AA608" s="22" t="s">
        <v>363</v>
      </c>
      <c r="AB608" s="43">
        <v>46022.416666666664</v>
      </c>
      <c r="AC608" s="63">
        <v>45931</v>
      </c>
      <c r="AD608" s="25">
        <v>297</v>
      </c>
      <c r="AE608" s="25">
        <v>178</v>
      </c>
      <c r="AF608" s="26">
        <v>217</v>
      </c>
      <c r="AG608" s="20">
        <v>226</v>
      </c>
      <c r="AH608" s="22">
        <v>146</v>
      </c>
      <c r="AI608" s="26">
        <v>137</v>
      </c>
      <c r="AN608" s="27">
        <f>IF(COUNT(DV608,ES608,FJ608,GK608,HH608)&gt;0,AVERAGE(DV608,ES608,FJ608,GK608,HH608),"")</f>
        <v>0.27767857142857144</v>
      </c>
      <c r="AO608" s="28">
        <f>IF((E608&lt;&gt;""),COUNTA(AP608:BW608)+COUNTIF(T608,"No"),"")</f>
        <v>0</v>
      </c>
      <c r="AP608" s="29"/>
      <c r="AQ608" s="29"/>
      <c r="AR608" s="29"/>
      <c r="AS608" s="29"/>
      <c r="AT608" s="29"/>
      <c r="AU608" s="29"/>
      <c r="AV608" s="29"/>
      <c r="AW608" s="29"/>
      <c r="AX608" s="29"/>
      <c r="AY608" s="29"/>
      <c r="AZ608" s="29"/>
      <c r="BA608" s="29"/>
      <c r="BB608" s="29"/>
      <c r="BC608" s="29"/>
      <c r="BD608" s="29"/>
      <c r="BE608" s="29"/>
      <c r="BF608" s="29"/>
      <c r="BG608" s="29"/>
      <c r="BH608" s="29"/>
      <c r="BI608" s="29"/>
      <c r="BJ608" s="29"/>
      <c r="BK608" s="29"/>
      <c r="BL608" s="29"/>
      <c r="BM608" s="29"/>
      <c r="BN608" s="29"/>
      <c r="BO608" s="29"/>
      <c r="BP608" s="29"/>
      <c r="BQ608" s="29"/>
      <c r="BR608" s="29"/>
      <c r="BS608" s="29"/>
      <c r="BT608" s="29"/>
      <c r="BU608" s="29"/>
      <c r="BV608" s="29"/>
      <c r="BW608" s="29"/>
      <c r="BX608" s="30">
        <v>43889</v>
      </c>
      <c r="BY608" s="30">
        <v>43893</v>
      </c>
      <c r="BZ608" s="14" t="s">
        <v>228</v>
      </c>
      <c r="CA608" s="30">
        <v>43906</v>
      </c>
      <c r="CB608" s="14" t="s">
        <v>227</v>
      </c>
      <c r="CC608" s="31">
        <v>43906</v>
      </c>
      <c r="CD608" s="32" t="s">
        <v>364</v>
      </c>
      <c r="CE608" s="33" t="s">
        <v>380</v>
      </c>
      <c r="CF608" s="33" t="s">
        <v>321</v>
      </c>
      <c r="CG608" s="29">
        <v>155</v>
      </c>
      <c r="CH608" s="29">
        <v>4</v>
      </c>
      <c r="CI608" s="29">
        <v>4</v>
      </c>
      <c r="CJ608" s="29">
        <v>20</v>
      </c>
      <c r="CK608" s="29">
        <v>1</v>
      </c>
      <c r="CL608" s="29">
        <v>2</v>
      </c>
      <c r="CM608" s="29">
        <v>4</v>
      </c>
      <c r="CN608" s="34">
        <f>IF(CJ608&gt;0,((CK608*0.125)+(CL608*0.25)+(CM608*1))/CJ608,"")</f>
        <v>0.23125000000000001</v>
      </c>
      <c r="CO608" s="35">
        <v>44424</v>
      </c>
      <c r="CP608" s="35">
        <v>44431</v>
      </c>
      <c r="CQ608" s="20" t="s">
        <v>507</v>
      </c>
      <c r="CR608" s="35">
        <v>44440</v>
      </c>
      <c r="CS608" s="20" t="s">
        <v>232</v>
      </c>
      <c r="CT608" s="35">
        <v>44432</v>
      </c>
      <c r="CU608" s="35">
        <v>44441</v>
      </c>
      <c r="CV608" s="11" t="s">
        <v>228</v>
      </c>
      <c r="CW608" s="20" t="s">
        <v>233</v>
      </c>
      <c r="CX608" s="11" t="s">
        <v>234</v>
      </c>
      <c r="CY608" s="20">
        <v>101</v>
      </c>
      <c r="CZ608" s="36">
        <v>4</v>
      </c>
      <c r="DA608" s="36">
        <v>4</v>
      </c>
      <c r="DB608" s="36">
        <v>20</v>
      </c>
      <c r="DC608" s="36">
        <v>0</v>
      </c>
      <c r="DD608" s="36">
        <v>0</v>
      </c>
      <c r="DE608" s="36">
        <v>1</v>
      </c>
      <c r="DF608" s="36">
        <v>0</v>
      </c>
      <c r="DG608" s="36">
        <v>0</v>
      </c>
      <c r="DH608" s="37">
        <f>IF(DB608&gt;0,((DC608*0.125)+(DD608*0.25)+(DE608*0.25)+(DF608*1)+(DG608*1))/DB608,"")</f>
        <v>1.2500000000000001E-2</v>
      </c>
      <c r="DI608" s="35">
        <v>44866</v>
      </c>
      <c r="DJ608" s="20" t="s">
        <v>228</v>
      </c>
      <c r="DK608" s="20" t="s">
        <v>235</v>
      </c>
      <c r="DL608" s="20" t="s">
        <v>234</v>
      </c>
      <c r="DM608" s="20">
        <v>106</v>
      </c>
      <c r="DN608" s="20">
        <v>2</v>
      </c>
      <c r="DO608" s="20">
        <v>2</v>
      </c>
      <c r="DP608" s="20">
        <v>10</v>
      </c>
      <c r="DQ608" s="20">
        <v>0</v>
      </c>
      <c r="DR608" s="20">
        <v>0</v>
      </c>
      <c r="DS608" s="20">
        <v>1</v>
      </c>
      <c r="DT608" s="20">
        <v>0</v>
      </c>
      <c r="DU608" s="20">
        <v>5</v>
      </c>
      <c r="DV608" s="49" cm="1">
        <f t="array" ref="DV608">IF(AND(DI608:DP608&lt;&gt;""),((DQ608*0.125)+(DR608*0.25)+(DS608*0.25)+(DT608*1)+(DU608*1))/DP608,"")</f>
        <v>0.52500000000000002</v>
      </c>
      <c r="DW608" s="35">
        <v>45155</v>
      </c>
      <c r="DX608" s="35">
        <v>45161</v>
      </c>
      <c r="DY608" s="20" t="s">
        <v>237</v>
      </c>
      <c r="DZ608" s="35">
        <v>45166</v>
      </c>
      <c r="EA608" s="35" t="s">
        <v>232</v>
      </c>
      <c r="EB608" s="38">
        <v>45170</v>
      </c>
      <c r="EC608" s="35">
        <v>45210</v>
      </c>
      <c r="ED608" s="20" t="s">
        <v>248</v>
      </c>
      <c r="EE608" s="20" t="s">
        <v>247</v>
      </c>
      <c r="EF608" s="20">
        <v>111</v>
      </c>
      <c r="EG608" s="20">
        <v>2</v>
      </c>
      <c r="EH608" s="20">
        <v>2</v>
      </c>
      <c r="EI608" s="20">
        <v>10</v>
      </c>
      <c r="EJ608" s="20">
        <v>0</v>
      </c>
      <c r="EK608" s="20">
        <v>0</v>
      </c>
      <c r="EL608" s="20">
        <v>0</v>
      </c>
      <c r="EM608" s="20">
        <v>0</v>
      </c>
      <c r="EN608" s="20">
        <v>0</v>
      </c>
      <c r="EO608" s="20">
        <v>0</v>
      </c>
      <c r="EP608" s="20">
        <v>1</v>
      </c>
      <c r="EQ608" s="20">
        <v>0</v>
      </c>
      <c r="ER608" s="20">
        <v>2</v>
      </c>
      <c r="ES608" s="46">
        <f>IF(EI608&lt;&gt;"",((EJ608*0.125)+((EK608+EL608+EM608+EN608+EO608)*0.25)+((EP608+EQ608+ER608)*1))/EI608,"")</f>
        <v>0.3</v>
      </c>
      <c r="ET608" s="35">
        <v>45358</v>
      </c>
      <c r="EU608" s="20" t="s">
        <v>228</v>
      </c>
      <c r="EV608" s="20" t="s">
        <v>247</v>
      </c>
      <c r="EW608" s="20">
        <v>104</v>
      </c>
      <c r="EX608" s="20">
        <v>4</v>
      </c>
      <c r="EY608" s="20">
        <v>4</v>
      </c>
      <c r="EZ608" s="28">
        <v>7</v>
      </c>
      <c r="FA608" s="20">
        <v>0</v>
      </c>
      <c r="FB608" s="20">
        <v>0</v>
      </c>
      <c r="FC608" s="20">
        <v>0</v>
      </c>
      <c r="FD608" s="20">
        <v>0</v>
      </c>
      <c r="FE608" s="20">
        <v>0</v>
      </c>
      <c r="FF608" s="20">
        <v>0</v>
      </c>
      <c r="FG608" s="20">
        <v>0</v>
      </c>
      <c r="FH608" s="20">
        <v>1</v>
      </c>
      <c r="FI608" s="20">
        <v>1</v>
      </c>
      <c r="FJ608" s="46">
        <f>IF(EZ608&lt;&gt;"",((FA608*0.125)+((FB608+FC608+FD608+FE608+FF608)*0.25)+((FG608+FH608+FI608)*1))/EZ608,"")</f>
        <v>0.2857142857142857</v>
      </c>
      <c r="FK608" s="39">
        <v>40.362985999999999</v>
      </c>
      <c r="FL608" s="39">
        <v>-79.901734000000005</v>
      </c>
      <c r="FM608" s="39">
        <v>40.001160576177867</v>
      </c>
      <c r="FN608" s="39">
        <v>40.724811423822132</v>
      </c>
      <c r="FO608" s="39">
        <v>-80.376597407839398</v>
      </c>
      <c r="FP608" s="39">
        <v>-79.426870592160611</v>
      </c>
      <c r="FQ608" s="39">
        <v>39.639335152355734</v>
      </c>
      <c r="FR608" s="39">
        <v>41.086636847644264</v>
      </c>
      <c r="FS608" s="39">
        <v>-80.851460815678777</v>
      </c>
      <c r="FT608" s="39">
        <v>-78.952007184321232</v>
      </c>
      <c r="FU608" s="35">
        <v>45714</v>
      </c>
      <c r="FV608" s="20" t="s">
        <v>248</v>
      </c>
      <c r="FW608" s="20" t="s">
        <v>247</v>
      </c>
      <c r="FX608" s="20">
        <v>69</v>
      </c>
      <c r="FY608" s="20">
        <v>1</v>
      </c>
      <c r="FZ608" s="20">
        <v>1</v>
      </c>
      <c r="GA608" s="20">
        <v>5</v>
      </c>
      <c r="GB608" s="20">
        <v>0</v>
      </c>
      <c r="GC608" s="20">
        <v>0</v>
      </c>
      <c r="GD608" s="20">
        <v>0</v>
      </c>
      <c r="GE608" s="20">
        <v>0</v>
      </c>
      <c r="GF608" s="20">
        <v>0</v>
      </c>
      <c r="GG608" s="20">
        <v>0</v>
      </c>
      <c r="GH608" s="20">
        <v>0</v>
      </c>
      <c r="GI608" s="20">
        <v>0</v>
      </c>
      <c r="GJ608" s="20">
        <v>0</v>
      </c>
      <c r="GK608" s="34">
        <f>IF(GA608&lt;&gt;"",((GB608*0.125)+((GC608+GD608+GE608+GF608+GG608)*0.25)+((GH608+GI608+GJ608)*1))/GA608,"")</f>
        <v>0</v>
      </c>
      <c r="GP608" s="20" t="s">
        <v>232</v>
      </c>
      <c r="HH608" s="34" t="str">
        <f>IF(GX608&lt;&gt;"",((GY608*0.125)+((GZ608+HA608+HB608+HC608+HD608)*0.25)+((HE608+HF608+HG608)*1))/GX608,"")</f>
        <v/>
      </c>
    </row>
    <row r="609" spans="1:216" ht="15" customHeight="1" x14ac:dyDescent="0.35">
      <c r="A609" s="14" t="s">
        <v>3903</v>
      </c>
      <c r="B609" s="12" t="s">
        <v>3904</v>
      </c>
      <c r="C609" s="13">
        <v>43009</v>
      </c>
      <c r="D609" s="13">
        <v>45965</v>
      </c>
      <c r="E609" s="14" t="s">
        <v>214</v>
      </c>
      <c r="F609" s="15" t="s">
        <v>3905</v>
      </c>
      <c r="G609" s="15" t="s">
        <v>3906</v>
      </c>
      <c r="H609" s="14" t="s">
        <v>1431</v>
      </c>
      <c r="I609" s="16">
        <v>15904</v>
      </c>
      <c r="J609" s="17">
        <v>16065</v>
      </c>
      <c r="K609" s="18">
        <f ca="1">IF(A609&lt;&gt;"",RANDBETWEEN(1,2000)," ")</f>
        <v>83</v>
      </c>
      <c r="L609" s="17" cm="1">
        <f t="array" ref="L609">IF(A609&lt;&gt;"",SUMPRODUCT(($E$2:$E$1303="Active") * (FK609 &gt;= $FM$2:$FM$1303) * (FK609 &lt;= $FN$2:$FN$1303) * (FL609 &gt;= $FO$2:$FO$1303) * (FL609 &lt;= $FP$2:$FP$1303)),"")</f>
        <v>1</v>
      </c>
      <c r="M609" s="17" cm="1">
        <f t="array" ref="M609">IF(A609&lt;&gt;"",SUMPRODUCT(($E$2:$E$1303="Active") * (FK609 &gt;= $FQ$2:$FQ$1303) * (FK609 &lt;= $FR$2:$FR$1303) * (FL609 &gt;= $FS$2:$FS$1303) * (FL609 &lt;= $FT$2:$FT$1303)),"")</f>
        <v>3</v>
      </c>
      <c r="N609" s="14" t="s">
        <v>287</v>
      </c>
      <c r="O609" s="14" t="s">
        <v>219</v>
      </c>
      <c r="P609" s="15" t="s">
        <v>3907</v>
      </c>
      <c r="Q609" s="14" t="s">
        <v>3908</v>
      </c>
      <c r="R609" s="15" t="s">
        <v>3909</v>
      </c>
      <c r="S609" s="14" t="s">
        <v>224</v>
      </c>
      <c r="T609" s="20" t="s">
        <v>224</v>
      </c>
      <c r="U609" s="21"/>
      <c r="V609" s="22"/>
      <c r="W609" s="22"/>
      <c r="X609" s="22"/>
      <c r="Y609" s="22"/>
      <c r="Z609" s="22"/>
      <c r="AA609" s="22" t="s">
        <v>363</v>
      </c>
      <c r="AB609" s="43">
        <v>46022.541666666664</v>
      </c>
      <c r="AC609" s="63">
        <v>45931</v>
      </c>
      <c r="AD609" s="25">
        <v>75</v>
      </c>
      <c r="AE609" s="25">
        <v>111</v>
      </c>
      <c r="AF609" s="26">
        <v>146</v>
      </c>
      <c r="AG609" s="20">
        <v>181</v>
      </c>
      <c r="AH609" s="22">
        <v>209</v>
      </c>
      <c r="AI609" s="26">
        <v>214</v>
      </c>
      <c r="AN609" s="27">
        <f>IF(COUNT(DV609,ES609,FJ609,GK609,HH609)&gt;0,AVERAGE(DV609,ES609,FJ609,GK609,HH609),"")</f>
        <v>0.22410714285714284</v>
      </c>
      <c r="AO609" s="28">
        <f>IF((E609&lt;&gt;""),COUNTA(AP609:BW609)+COUNTIF(T609,"No"),"")</f>
        <v>0</v>
      </c>
      <c r="AP609" s="29"/>
      <c r="AQ609" s="29"/>
      <c r="AR609" s="29"/>
      <c r="AS609" s="29"/>
      <c r="AT609" s="29"/>
      <c r="AU609" s="29"/>
      <c r="AV609" s="29"/>
      <c r="AW609" s="29"/>
      <c r="AX609" s="29"/>
      <c r="AY609" s="29"/>
      <c r="AZ609" s="29"/>
      <c r="BA609" s="29"/>
      <c r="BB609" s="29"/>
      <c r="BC609" s="29"/>
      <c r="BD609" s="29"/>
      <c r="BE609" s="29"/>
      <c r="BF609" s="29"/>
      <c r="BG609" s="29"/>
      <c r="BH609" s="29"/>
      <c r="BI609" s="29"/>
      <c r="BJ609" s="29"/>
      <c r="BK609" s="29"/>
      <c r="BL609" s="29"/>
      <c r="BM609" s="29"/>
      <c r="BN609" s="29"/>
      <c r="BO609" s="29"/>
      <c r="BP609" s="29"/>
      <c r="BQ609" s="29"/>
      <c r="BR609" s="29"/>
      <c r="BS609" s="29"/>
      <c r="BT609" s="29"/>
      <c r="BU609" s="29"/>
      <c r="BV609" s="29"/>
      <c r="BW609" s="29"/>
      <c r="BX609" s="30">
        <v>44152</v>
      </c>
      <c r="BY609" s="30">
        <v>44169</v>
      </c>
      <c r="BZ609" s="14" t="s">
        <v>226</v>
      </c>
      <c r="CA609" s="30">
        <v>44173</v>
      </c>
      <c r="CB609" s="14" t="s">
        <v>227</v>
      </c>
      <c r="CC609" s="31">
        <v>44071</v>
      </c>
      <c r="CD609" s="32" t="s">
        <v>228</v>
      </c>
      <c r="CE609" s="33" t="s">
        <v>229</v>
      </c>
      <c r="CF609" s="33" t="s">
        <v>230</v>
      </c>
      <c r="CG609" s="29">
        <v>41</v>
      </c>
      <c r="CH609" s="29">
        <v>2</v>
      </c>
      <c r="CI609" s="29">
        <v>1</v>
      </c>
      <c r="CJ609" s="29">
        <v>5</v>
      </c>
      <c r="CK609" s="29">
        <v>0</v>
      </c>
      <c r="CL609" s="29">
        <v>1</v>
      </c>
      <c r="CM609" s="29">
        <v>0</v>
      </c>
      <c r="CN609" s="34">
        <f>IF(CJ609&gt;0,((CK609*0.125)+(CL609*0.25)+(CM609*1))/CJ609,"")</f>
        <v>0.05</v>
      </c>
      <c r="CO609" s="35">
        <v>44424</v>
      </c>
      <c r="CP609" s="35">
        <v>44431</v>
      </c>
      <c r="CQ609" s="20" t="s">
        <v>507</v>
      </c>
      <c r="CR609" s="35">
        <v>44440</v>
      </c>
      <c r="CS609" s="20" t="s">
        <v>232</v>
      </c>
      <c r="CT609" s="35">
        <v>44432</v>
      </c>
      <c r="CU609" s="35">
        <v>44474</v>
      </c>
      <c r="CV609" s="11" t="s">
        <v>228</v>
      </c>
      <c r="CW609" s="20" t="s">
        <v>233</v>
      </c>
      <c r="CX609" s="11" t="s">
        <v>234</v>
      </c>
      <c r="CY609" s="20">
        <v>49</v>
      </c>
      <c r="CZ609" s="36">
        <v>2</v>
      </c>
      <c r="DA609" s="36">
        <v>2</v>
      </c>
      <c r="DB609" s="36">
        <v>8</v>
      </c>
      <c r="DC609" s="36">
        <v>0</v>
      </c>
      <c r="DD609" s="36">
        <v>0</v>
      </c>
      <c r="DE609" s="36">
        <v>0</v>
      </c>
      <c r="DF609" s="36">
        <v>0</v>
      </c>
      <c r="DG609" s="36">
        <v>1</v>
      </c>
      <c r="DH609" s="37">
        <f>IF(DB609&gt;0,((DC609*0.125)+(DD609*0.25)+(DE609*0.25)+(DF609*1)+(DG609*1))/DB609,"")</f>
        <v>0.125</v>
      </c>
      <c r="DI609" s="35">
        <v>44805</v>
      </c>
      <c r="DJ609" s="20" t="s">
        <v>228</v>
      </c>
      <c r="DK609" s="20" t="s">
        <v>235</v>
      </c>
      <c r="DL609" s="20" t="s">
        <v>234</v>
      </c>
      <c r="DM609" s="20">
        <v>76</v>
      </c>
      <c r="DN609" s="20">
        <v>2</v>
      </c>
      <c r="DO609" s="20">
        <v>2</v>
      </c>
      <c r="DP609" s="20">
        <v>10</v>
      </c>
      <c r="DQ609" s="20">
        <v>0</v>
      </c>
      <c r="DR609" s="20">
        <v>0</v>
      </c>
      <c r="DS609" s="20">
        <v>0</v>
      </c>
      <c r="DT609" s="20">
        <v>1</v>
      </c>
      <c r="DU609" s="20">
        <v>1</v>
      </c>
      <c r="DV609" s="37" cm="1">
        <f t="array" ref="DV609">IF(AND(DI609:DP609&lt;&gt;""),((DQ609*0.125)+(DR609*0.25)+(DS609*0.25)+(DT609*1)+(DU609*1))/DP609,"")</f>
        <v>0.2</v>
      </c>
      <c r="DW609" s="35">
        <v>45154</v>
      </c>
      <c r="DX609" s="35">
        <v>45161</v>
      </c>
      <c r="DY609" s="20" t="s">
        <v>237</v>
      </c>
      <c r="DZ609" s="35">
        <v>45166</v>
      </c>
      <c r="EA609" s="35" t="s">
        <v>232</v>
      </c>
      <c r="EB609" s="38">
        <v>45170</v>
      </c>
      <c r="EC609" s="35">
        <v>45237</v>
      </c>
      <c r="ED609" s="20" t="s">
        <v>248</v>
      </c>
      <c r="EE609" s="20" t="s">
        <v>247</v>
      </c>
      <c r="EF609" s="20">
        <v>65</v>
      </c>
      <c r="EG609" s="20">
        <v>2</v>
      </c>
      <c r="EH609" s="20">
        <v>2</v>
      </c>
      <c r="EI609" s="20">
        <v>10</v>
      </c>
      <c r="EJ609" s="20">
        <v>0</v>
      </c>
      <c r="EK609" s="20">
        <v>0</v>
      </c>
      <c r="EL609" s="20">
        <v>0</v>
      </c>
      <c r="EM609" s="20">
        <v>1</v>
      </c>
      <c r="EN609" s="20">
        <v>0</v>
      </c>
      <c r="EO609" s="20">
        <v>0</v>
      </c>
      <c r="EP609" s="20">
        <v>0</v>
      </c>
      <c r="EQ609" s="20">
        <v>1</v>
      </c>
      <c r="ER609" s="20">
        <v>0</v>
      </c>
      <c r="ES609" s="34">
        <f>IF(EI609&lt;&gt;"",((EJ609*0.125)+((EK609+EL609+EM609+EN609+EO609)*0.25)+((EP609+EQ609+ER609)*1))/EI609,"")</f>
        <v>0.125</v>
      </c>
      <c r="ET609" s="35">
        <v>45418</v>
      </c>
      <c r="EU609" s="20" t="s">
        <v>248</v>
      </c>
      <c r="EV609" s="20" t="s">
        <v>247</v>
      </c>
      <c r="EW609" s="20">
        <v>97</v>
      </c>
      <c r="EX609" s="20">
        <v>3</v>
      </c>
      <c r="EY609" s="20">
        <v>3</v>
      </c>
      <c r="EZ609" s="28">
        <v>7</v>
      </c>
      <c r="FA609" s="20">
        <v>0</v>
      </c>
      <c r="FB609" s="20">
        <v>0</v>
      </c>
      <c r="FC609" s="20">
        <v>0</v>
      </c>
      <c r="FD609" s="20">
        <v>0</v>
      </c>
      <c r="FE609" s="20">
        <v>0</v>
      </c>
      <c r="FF609" s="20">
        <v>0</v>
      </c>
      <c r="FG609" s="20">
        <v>0</v>
      </c>
      <c r="FH609" s="20">
        <v>0</v>
      </c>
      <c r="FI609" s="20">
        <v>0</v>
      </c>
      <c r="FJ609" s="34">
        <f>IF(EZ609&lt;&gt;"",((FA609*0.125)+((FB609+FC609+FD609+FE609+FF609)*0.25)+((FG609+FH609+FI609)*1))/EZ609,"")</f>
        <v>0</v>
      </c>
      <c r="FK609" s="39">
        <v>40.312314000000001</v>
      </c>
      <c r="FL609" s="39">
        <v>-78.855680000000007</v>
      </c>
      <c r="FM609" s="39">
        <v>39.950488576177868</v>
      </c>
      <c r="FN609" s="39">
        <v>40.674139423822133</v>
      </c>
      <c r="FO609" s="39">
        <v>-79.330186909918339</v>
      </c>
      <c r="FP609" s="39">
        <v>-78.381173090081674</v>
      </c>
      <c r="FQ609" s="39">
        <v>39.588663152355736</v>
      </c>
      <c r="FR609" s="39">
        <v>41.035964847644266</v>
      </c>
      <c r="FS609" s="39">
        <v>-79.804693819836686</v>
      </c>
      <c r="FT609" s="39">
        <v>-77.906666180163327</v>
      </c>
      <c r="FU609" s="35">
        <v>45957</v>
      </c>
      <c r="FV609" s="20" t="s">
        <v>248</v>
      </c>
      <c r="FW609" s="20" t="s">
        <v>295</v>
      </c>
      <c r="FX609" s="20">
        <v>102</v>
      </c>
      <c r="FY609" s="20">
        <v>3</v>
      </c>
      <c r="FZ609" s="20">
        <v>3</v>
      </c>
      <c r="GA609" s="20">
        <v>7</v>
      </c>
      <c r="GB609" s="20">
        <v>0</v>
      </c>
      <c r="GC609" s="20">
        <v>0</v>
      </c>
      <c r="GD609" s="20">
        <v>0</v>
      </c>
      <c r="GE609" s="20">
        <v>0</v>
      </c>
      <c r="GF609" s="20">
        <v>0</v>
      </c>
      <c r="GG609" s="20">
        <v>0</v>
      </c>
      <c r="GH609" s="20">
        <v>0</v>
      </c>
      <c r="GI609" s="20">
        <v>1</v>
      </c>
      <c r="GJ609" s="20">
        <v>3</v>
      </c>
      <c r="GK609" s="46">
        <f>IF(GA609&lt;&gt;"",((GB609*0.125)+((GC609+GD609+GE609+GF609+GG609)*0.25)+((GH609+GI609+GJ609)*1))/GA609,"")</f>
        <v>0.5714285714285714</v>
      </c>
      <c r="GP609" s="20" t="s">
        <v>232</v>
      </c>
      <c r="HH609" s="41" t="str">
        <f>IF(GX609&lt;&gt;"",((GY609*0.125)+((GZ609+HA609+HB609+HC609+HD609)*0.25)+((HE609+HF609+HG609)*1))/GX609,"")</f>
        <v/>
      </c>
    </row>
    <row r="610" spans="1:216" ht="15" customHeight="1" x14ac:dyDescent="0.35">
      <c r="A610" s="11" t="s">
        <v>3910</v>
      </c>
      <c r="B610" s="12" t="s">
        <v>3911</v>
      </c>
      <c r="C610" s="13">
        <v>44676</v>
      </c>
      <c r="D610" s="13">
        <v>45454</v>
      </c>
      <c r="E610" s="14" t="s">
        <v>214</v>
      </c>
      <c r="F610" s="19" t="s">
        <v>3912</v>
      </c>
      <c r="G610" s="19" t="s">
        <v>3913</v>
      </c>
      <c r="H610" s="11" t="s">
        <v>1431</v>
      </c>
      <c r="I610" s="42">
        <v>17112</v>
      </c>
      <c r="J610" s="17">
        <v>37137</v>
      </c>
      <c r="K610" s="18">
        <f ca="1">IF(A610&lt;&gt;"",RANDBETWEEN(1,2000)," ")</f>
        <v>1693</v>
      </c>
      <c r="L610" s="17" cm="1">
        <f t="array" ref="L610">IF(A610&lt;&gt;"",SUMPRODUCT(($E$2:$E$1303="Active") * (FK610 &gt;= $FM$2:$FM$1303) * (FK610 &lt;= $FN$2:$FN$1303) * (FL610 &gt;= $FO$2:$FO$1303) * (FL610 &lt;= $FP$2:$FP$1303)),"")</f>
        <v>1</v>
      </c>
      <c r="M610" s="17" cm="1">
        <f t="array" ref="M610">IF(A610&lt;&gt;"",SUMPRODUCT(($E$2:$E$1303="Active") * (FK610 &gt;= $FQ$2:$FQ$1303) * (FK610 &lt;= $FR$2:$FR$1303) * (FL610 &gt;= $FS$2:$FS$1303) * (FL610 &lt;= $FT$2:$FT$1303)),"")</f>
        <v>3</v>
      </c>
      <c r="N610" s="11" t="s">
        <v>287</v>
      </c>
      <c r="O610" s="11" t="s">
        <v>242</v>
      </c>
      <c r="P610" s="19" t="s">
        <v>3304</v>
      </c>
      <c r="Q610" s="11" t="s">
        <v>3305</v>
      </c>
      <c r="R610" s="19" t="s">
        <v>3306</v>
      </c>
      <c r="S610" s="11" t="s">
        <v>223</v>
      </c>
      <c r="T610" s="20" t="s">
        <v>224</v>
      </c>
      <c r="U610" s="21"/>
      <c r="V610" s="22"/>
      <c r="W610" s="22"/>
      <c r="X610" s="22"/>
      <c r="Y610" s="22"/>
      <c r="Z610" s="22"/>
      <c r="AA610" s="22" t="s">
        <v>363</v>
      </c>
      <c r="AB610" s="43">
        <v>46020.583333333336</v>
      </c>
      <c r="AC610" s="63">
        <v>45931</v>
      </c>
      <c r="AD610" s="25">
        <v>0</v>
      </c>
      <c r="AE610" s="25">
        <v>0</v>
      </c>
      <c r="AF610" s="26">
        <v>81</v>
      </c>
      <c r="AG610" s="20">
        <v>181</v>
      </c>
      <c r="AH610" s="22">
        <v>227</v>
      </c>
      <c r="AI610" s="26">
        <v>539</v>
      </c>
      <c r="AN610" s="27">
        <f>IF(COUNT(DV610,ES610,FJ610,GK610,HH610)&gt;0,AVERAGE(DV610,ES610,FJ610,GK610,HH610),"")</f>
        <v>9.3154761904761907E-2</v>
      </c>
      <c r="AO610" s="28">
        <f>IF((E610&lt;&gt;""),COUNTA(AP610:BW610)+COUNTIF(T610,"No"),"")</f>
        <v>0</v>
      </c>
      <c r="CN610" s="34" t="str">
        <f>IF(CJ610&gt;0,((CK610*0.125)+(CL610*0.25)+(CM610*1))/CJ610,"")</f>
        <v/>
      </c>
      <c r="CO610" s="35">
        <v>44735</v>
      </c>
      <c r="CP610" s="35">
        <v>44741</v>
      </c>
      <c r="CQ610" s="20" t="s">
        <v>237</v>
      </c>
      <c r="CR610" s="47">
        <v>44743</v>
      </c>
      <c r="CS610" s="20" t="s">
        <v>232</v>
      </c>
      <c r="CT610" s="35">
        <v>44743</v>
      </c>
      <c r="DH610" s="37" t="str">
        <f>IF(DB610&gt;0,((DC610*0.125)+(DD610*0.25)+(DE610*0.25)+(DF610*1)+(DG610*1))/DB610,"")</f>
        <v/>
      </c>
      <c r="DI610" s="35">
        <v>44908</v>
      </c>
      <c r="DJ610" s="20" t="s">
        <v>248</v>
      </c>
      <c r="DK610" s="20" t="s">
        <v>235</v>
      </c>
      <c r="DL610" s="20" t="s">
        <v>234</v>
      </c>
      <c r="DM610" s="20">
        <v>18</v>
      </c>
      <c r="DN610" s="20">
        <v>3</v>
      </c>
      <c r="DO610" s="20">
        <v>3</v>
      </c>
      <c r="DP610" s="20">
        <v>9</v>
      </c>
      <c r="DQ610" s="20">
        <v>0</v>
      </c>
      <c r="DR610" s="20">
        <v>0</v>
      </c>
      <c r="DS610" s="20">
        <v>0</v>
      </c>
      <c r="DT610" s="20">
        <v>0</v>
      </c>
      <c r="DU610" s="20">
        <v>0</v>
      </c>
      <c r="DV610" s="37">
        <v>0</v>
      </c>
      <c r="DW610" s="35">
        <v>45083</v>
      </c>
      <c r="DX610" s="35">
        <v>45085</v>
      </c>
      <c r="DY610" s="20" t="s">
        <v>237</v>
      </c>
      <c r="DZ610" s="35">
        <v>45086</v>
      </c>
      <c r="EA610" s="35" t="s">
        <v>232</v>
      </c>
      <c r="EB610" s="38">
        <v>45093</v>
      </c>
      <c r="EC610" s="35">
        <v>45290</v>
      </c>
      <c r="ED610" s="20" t="s">
        <v>228</v>
      </c>
      <c r="EE610" s="20" t="s">
        <v>247</v>
      </c>
      <c r="EF610" s="20">
        <v>63</v>
      </c>
      <c r="EG610" s="20">
        <v>3</v>
      </c>
      <c r="EH610" s="20">
        <v>3</v>
      </c>
      <c r="EI610" s="20">
        <v>15</v>
      </c>
      <c r="EJ610" s="20">
        <v>1</v>
      </c>
      <c r="EK610" s="20">
        <v>0</v>
      </c>
      <c r="EL610" s="20">
        <v>0</v>
      </c>
      <c r="EM610" s="20">
        <v>0</v>
      </c>
      <c r="EN610" s="20">
        <v>0</v>
      </c>
      <c r="EO610" s="20">
        <v>0</v>
      </c>
      <c r="EP610" s="20">
        <v>1</v>
      </c>
      <c r="EQ610" s="20">
        <v>0</v>
      </c>
      <c r="ER610" s="20">
        <v>0</v>
      </c>
      <c r="ES610" s="34">
        <f>IF(EI610&lt;&gt;"",((EJ610*0.125)+((EK610+EL610+EM610+EN610+EO610)*0.25)+((EP610+EQ610+ER610)*1))/EI610,"")</f>
        <v>7.4999999999999997E-2</v>
      </c>
      <c r="ET610" s="35">
        <v>45446</v>
      </c>
      <c r="EU610" s="20" t="s">
        <v>248</v>
      </c>
      <c r="EV610" s="20" t="s">
        <v>247</v>
      </c>
      <c r="EW610" s="20">
        <v>105</v>
      </c>
      <c r="EX610" s="20">
        <v>6</v>
      </c>
      <c r="EY610" s="20">
        <v>6</v>
      </c>
      <c r="EZ610" s="28">
        <f>105*0.08</f>
        <v>8.4</v>
      </c>
      <c r="FA610" s="20">
        <v>0</v>
      </c>
      <c r="FB610" s="20">
        <v>0</v>
      </c>
      <c r="FC610" s="20">
        <v>1</v>
      </c>
      <c r="FD610" s="20">
        <v>1</v>
      </c>
      <c r="FE610" s="20">
        <v>0</v>
      </c>
      <c r="FF610" s="20">
        <v>0</v>
      </c>
      <c r="FG610" s="20">
        <v>0</v>
      </c>
      <c r="FH610" s="20">
        <v>1</v>
      </c>
      <c r="FI610" s="20">
        <v>1</v>
      </c>
      <c r="FJ610" s="46">
        <f>IF(EZ610&lt;&gt;"",((FA610*0.125)+((FB610+FC610+FD610+FE610+FF610)*0.25)+((FG610+FH610+FI610)*1))/EZ610,"")</f>
        <v>0.29761904761904762</v>
      </c>
      <c r="FK610" s="39">
        <v>40.362189000000001</v>
      </c>
      <c r="FL610" s="39">
        <v>-76.806932000000003</v>
      </c>
      <c r="FM610" s="39">
        <v>40.000363576177868</v>
      </c>
      <c r="FN610" s="39">
        <v>40.724014423822133</v>
      </c>
      <c r="FO610" s="39">
        <v>-77.281789793601462</v>
      </c>
      <c r="FP610" s="39">
        <v>-76.332074206398545</v>
      </c>
      <c r="FQ610" s="39">
        <v>39.638538152355736</v>
      </c>
      <c r="FR610" s="39">
        <v>41.085839847644266</v>
      </c>
      <c r="FS610" s="39">
        <v>-77.756647587202934</v>
      </c>
      <c r="FT610" s="39">
        <v>-75.857216412797072</v>
      </c>
      <c r="FU610" s="35">
        <v>45912</v>
      </c>
      <c r="FV610" s="20" t="s">
        <v>248</v>
      </c>
      <c r="FW610" s="20" t="s">
        <v>295</v>
      </c>
      <c r="FX610" s="20">
        <v>195</v>
      </c>
      <c r="FY610" s="20">
        <v>3</v>
      </c>
      <c r="FZ610" s="20">
        <v>3</v>
      </c>
      <c r="GA610" s="20">
        <v>14</v>
      </c>
      <c r="GB610" s="20">
        <v>0</v>
      </c>
      <c r="GC610" s="20">
        <v>0</v>
      </c>
      <c r="GD610" s="20">
        <v>0</v>
      </c>
      <c r="GE610" s="20">
        <v>0</v>
      </c>
      <c r="GF610" s="20">
        <v>0</v>
      </c>
      <c r="GG610" s="20">
        <v>0</v>
      </c>
      <c r="GH610" s="20">
        <v>0</v>
      </c>
      <c r="GI610" s="20">
        <v>0</v>
      </c>
      <c r="GJ610" s="20">
        <v>0</v>
      </c>
      <c r="GK610" s="34">
        <v>0</v>
      </c>
      <c r="GP610" s="20" t="s">
        <v>232</v>
      </c>
      <c r="HH610" s="34" t="str">
        <f>IF(GX610&lt;&gt;"",((GY610*0.125)+((GZ610+HA610+HB610+HC610+HD610)*0.25)+((HE610+HF610+HG610)*1))/GX610,"")</f>
        <v/>
      </c>
    </row>
    <row r="611" spans="1:216" ht="15" customHeight="1" x14ac:dyDescent="0.35">
      <c r="A611" s="11" t="s">
        <v>3914</v>
      </c>
      <c r="B611" s="12" t="s">
        <v>3915</v>
      </c>
      <c r="C611" s="13">
        <v>43009</v>
      </c>
      <c r="D611" s="13"/>
      <c r="E611" s="14" t="s">
        <v>214</v>
      </c>
      <c r="F611" s="15" t="s">
        <v>3916</v>
      </c>
      <c r="G611" s="15" t="s">
        <v>3917</v>
      </c>
      <c r="H611" s="14" t="s">
        <v>1431</v>
      </c>
      <c r="I611" s="16">
        <v>17543</v>
      </c>
      <c r="J611" s="17">
        <v>45320</v>
      </c>
      <c r="K611" s="18">
        <f ca="1">IF(A611&lt;&gt;"",RANDBETWEEN(1,2000)," ")</f>
        <v>1794</v>
      </c>
      <c r="L611" s="17" cm="1">
        <f t="array" ref="L611">IF(A611&lt;&gt;"",SUMPRODUCT(($E$2:$E$1303="Active") * (FK611 &gt;= $FM$2:$FM$1303) * (FK611 &lt;= $FN$2:$FN$1303) * (FL611 &gt;= $FO$2:$FO$1303) * (FL611 &lt;= $FP$2:$FP$1303)),"")</f>
        <v>1</v>
      </c>
      <c r="M611" s="17" cm="1">
        <f t="array" ref="M611">IF(A611&lt;&gt;"",SUMPRODUCT(($E$2:$E$1303="Active") * (FK611 &gt;= $FQ$2:$FQ$1303) * (FK611 &lt;= $FR$2:$FR$1303) * (FL611 &gt;= $FS$2:$FS$1303) * (FL611 &lt;= $FT$2:$FT$1303)),"")</f>
        <v>5</v>
      </c>
      <c r="N611" s="14" t="s">
        <v>287</v>
      </c>
      <c r="O611" s="14" t="s">
        <v>219</v>
      </c>
      <c r="P611" s="15" t="s">
        <v>3918</v>
      </c>
      <c r="Q611" s="14" t="s">
        <v>3919</v>
      </c>
      <c r="R611" s="15" t="s">
        <v>3920</v>
      </c>
      <c r="S611" s="14" t="s">
        <v>223</v>
      </c>
      <c r="T611" s="20" t="s">
        <v>224</v>
      </c>
      <c r="U611" s="21"/>
      <c r="V611" s="22"/>
      <c r="W611" s="22"/>
      <c r="X611" s="22"/>
      <c r="Y611" s="22"/>
      <c r="Z611" s="22"/>
      <c r="AA611" s="22" t="s">
        <v>363</v>
      </c>
      <c r="AB611" s="43">
        <v>45926.604166666664</v>
      </c>
      <c r="AC611" s="63">
        <v>45931</v>
      </c>
      <c r="AD611" s="25">
        <v>226</v>
      </c>
      <c r="AE611" s="25">
        <v>293</v>
      </c>
      <c r="AF611" s="26">
        <v>303</v>
      </c>
      <c r="AG611" s="20">
        <v>219</v>
      </c>
      <c r="AH611" s="22">
        <v>262</v>
      </c>
      <c r="AI611" s="26">
        <v>215</v>
      </c>
      <c r="AN611" s="27">
        <f>IF(COUNT(DV611,ES611,FJ611,GK611,HH611)&gt;0,AVERAGE(DV611,ES611,FJ611,GK611,HH611),"")</f>
        <v>0</v>
      </c>
      <c r="AO611" s="28">
        <f>IF((E611&lt;&gt;""),COUNTA(AP611:BW611)+COUNTIF(T611,"No"),"")</f>
        <v>0</v>
      </c>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c r="BO611" s="29"/>
      <c r="BP611" s="29"/>
      <c r="BQ611" s="29"/>
      <c r="BR611" s="29"/>
      <c r="BS611" s="29"/>
      <c r="BT611" s="29"/>
      <c r="BU611" s="29"/>
      <c r="BV611" s="29"/>
      <c r="BW611" s="29"/>
      <c r="BX611" s="30">
        <v>43860</v>
      </c>
      <c r="BY611" s="30">
        <v>43867</v>
      </c>
      <c r="BZ611" s="14" t="s">
        <v>228</v>
      </c>
      <c r="CA611" s="30">
        <v>43897</v>
      </c>
      <c r="CB611" s="14" t="s">
        <v>227</v>
      </c>
      <c r="CC611" s="31">
        <v>43787</v>
      </c>
      <c r="CD611" s="32" t="s">
        <v>226</v>
      </c>
      <c r="CE611" s="33" t="s">
        <v>425</v>
      </c>
      <c r="CF611" s="33" t="s">
        <v>325</v>
      </c>
      <c r="CG611" s="29">
        <v>196</v>
      </c>
      <c r="CH611" s="29">
        <v>2</v>
      </c>
      <c r="CI611" s="29">
        <v>2</v>
      </c>
      <c r="CJ611" s="29">
        <v>11</v>
      </c>
      <c r="CK611" s="29">
        <v>1</v>
      </c>
      <c r="CL611" s="29">
        <v>0</v>
      </c>
      <c r="CM611" s="29">
        <v>0</v>
      </c>
      <c r="CN611" s="34">
        <f>IF(CJ611&gt;0,((CK611*0.125)+(CL611*0.25)+(CM611*1))/CJ611,"")</f>
        <v>1.1363636363636364E-2</v>
      </c>
      <c r="CO611" s="35">
        <v>44735</v>
      </c>
      <c r="CP611" s="35">
        <v>44741</v>
      </c>
      <c r="CQ611" s="20" t="s">
        <v>237</v>
      </c>
      <c r="CR611" s="35">
        <v>44743</v>
      </c>
      <c r="CS611" s="20" t="s">
        <v>232</v>
      </c>
      <c r="CT611" s="35">
        <v>44743</v>
      </c>
      <c r="CU611" s="35">
        <v>44539</v>
      </c>
      <c r="CV611" s="11" t="s">
        <v>228</v>
      </c>
      <c r="CW611" s="20" t="s">
        <v>233</v>
      </c>
      <c r="CX611" s="11" t="s">
        <v>234</v>
      </c>
      <c r="CY611" s="20">
        <v>137</v>
      </c>
      <c r="CZ611" s="36">
        <v>1</v>
      </c>
      <c r="DA611" s="36">
        <v>1</v>
      </c>
      <c r="DB611" s="36">
        <v>5</v>
      </c>
      <c r="DC611" s="36">
        <v>0</v>
      </c>
      <c r="DD611" s="36">
        <v>0</v>
      </c>
      <c r="DE611" s="36">
        <v>0</v>
      </c>
      <c r="DF611" s="36">
        <v>0</v>
      </c>
      <c r="DG611" s="36">
        <v>0</v>
      </c>
      <c r="DH611" s="37">
        <f>IF(DB611&gt;0,((DC611*0.125)+(DD611*0.25)+(DE611*0.25)+(DF611*1)+(DG611*1))/DB611,"")</f>
        <v>0</v>
      </c>
      <c r="DI611" s="35">
        <v>44866</v>
      </c>
      <c r="DJ611" s="20" t="s">
        <v>228</v>
      </c>
      <c r="DK611" s="20" t="s">
        <v>235</v>
      </c>
      <c r="DL611" s="20" t="s">
        <v>234</v>
      </c>
      <c r="DM611" s="20">
        <v>140</v>
      </c>
      <c r="DN611" s="20">
        <v>1</v>
      </c>
      <c r="DO611" s="20">
        <v>1</v>
      </c>
      <c r="DP611" s="20">
        <v>5</v>
      </c>
      <c r="DQ611" s="20">
        <v>0</v>
      </c>
      <c r="DR611" s="20">
        <v>0</v>
      </c>
      <c r="DS611" s="20">
        <v>0</v>
      </c>
      <c r="DT611" s="20">
        <v>0</v>
      </c>
      <c r="DU611" s="20">
        <v>0</v>
      </c>
      <c r="DV611" s="37" cm="1">
        <f t="array" ref="DV611">IF(AND(DI611:DP611&lt;&gt;""),((DQ611*0.125)+(DR611*0.25)+(DS611*0.25)+(DT611*1)+(DU611*1))/DP611,"")</f>
        <v>0</v>
      </c>
      <c r="DW611" s="35">
        <v>45083</v>
      </c>
      <c r="DX611" s="35">
        <v>45085</v>
      </c>
      <c r="DY611" s="20" t="s">
        <v>237</v>
      </c>
      <c r="DZ611" s="35">
        <v>45086</v>
      </c>
      <c r="EA611" s="35" t="s">
        <v>232</v>
      </c>
      <c r="EB611" s="38">
        <v>45093</v>
      </c>
      <c r="EC611" s="35">
        <v>45290</v>
      </c>
      <c r="ED611" s="20" t="s">
        <v>228</v>
      </c>
      <c r="EE611" s="20" t="s">
        <v>247</v>
      </c>
      <c r="EF611" s="20">
        <v>163</v>
      </c>
      <c r="EG611" s="20">
        <v>1</v>
      </c>
      <c r="EH611" s="20">
        <v>1</v>
      </c>
      <c r="EI611" s="20">
        <v>5</v>
      </c>
      <c r="EJ611" s="20">
        <v>0</v>
      </c>
      <c r="EK611" s="20">
        <v>0</v>
      </c>
      <c r="EL611" s="20">
        <v>0</v>
      </c>
      <c r="EM611" s="20">
        <v>0</v>
      </c>
      <c r="EN611" s="20">
        <v>0</v>
      </c>
      <c r="EO611" s="20">
        <v>0</v>
      </c>
      <c r="EP611" s="20">
        <v>0</v>
      </c>
      <c r="EQ611" s="20">
        <v>0</v>
      </c>
      <c r="ER611" s="20">
        <v>0</v>
      </c>
      <c r="ES611" s="34">
        <f>IF(EI611&lt;&gt;"",((EJ611*0.125)+((EK611+EL611+EM611+EN611+EO611)*0.25)+((EP611+EQ611+ER611)*1))/EI611,"")</f>
        <v>0</v>
      </c>
      <c r="ET611" s="35">
        <v>45628</v>
      </c>
      <c r="EU611" s="20" t="s">
        <v>248</v>
      </c>
      <c r="EV611" s="20" t="s">
        <v>234</v>
      </c>
      <c r="EW611" s="20">
        <v>126</v>
      </c>
      <c r="EX611" s="20">
        <v>1</v>
      </c>
      <c r="EY611" s="20">
        <v>1</v>
      </c>
      <c r="EZ611" s="20">
        <v>10</v>
      </c>
      <c r="FA611" s="20">
        <v>0</v>
      </c>
      <c r="FB611" s="20">
        <v>0</v>
      </c>
      <c r="FC611" s="20">
        <v>0</v>
      </c>
      <c r="FD611" s="20">
        <v>0</v>
      </c>
      <c r="FE611" s="20">
        <v>0</v>
      </c>
      <c r="FF611" s="20">
        <v>0</v>
      </c>
      <c r="FG611" s="20">
        <v>0</v>
      </c>
      <c r="FH611" s="20">
        <v>0</v>
      </c>
      <c r="FI611" s="20">
        <v>0</v>
      </c>
      <c r="FJ611" s="34">
        <v>0</v>
      </c>
      <c r="FK611" s="39">
        <v>40.179062000000002</v>
      </c>
      <c r="FL611" s="39">
        <v>-76.290619000000007</v>
      </c>
      <c r="FM611" s="39">
        <v>39.817236576177869</v>
      </c>
      <c r="FN611" s="39">
        <v>40.540887423822134</v>
      </c>
      <c r="FO611" s="39">
        <v>-76.764192743007513</v>
      </c>
      <c r="FP611" s="39">
        <v>-75.8170452569925</v>
      </c>
      <c r="FQ611" s="39">
        <v>39.455411152355737</v>
      </c>
      <c r="FR611" s="39">
        <v>40.902712847644267</v>
      </c>
      <c r="FS611" s="39">
        <v>-77.237766486015033</v>
      </c>
      <c r="FT611" s="39">
        <v>-75.34347151398498</v>
      </c>
      <c r="FU611" s="35">
        <v>45720</v>
      </c>
      <c r="FV611" s="20" t="s">
        <v>248</v>
      </c>
      <c r="FW611" s="20" t="s">
        <v>247</v>
      </c>
      <c r="FX611" s="20">
        <v>136</v>
      </c>
      <c r="FY611" s="20">
        <v>1</v>
      </c>
      <c r="FZ611" s="20">
        <v>1</v>
      </c>
      <c r="GA611" s="20">
        <v>9</v>
      </c>
      <c r="GB611" s="20">
        <v>0</v>
      </c>
      <c r="GC611" s="20">
        <v>0</v>
      </c>
      <c r="GD611" s="20">
        <v>0</v>
      </c>
      <c r="GE611" s="20">
        <v>0</v>
      </c>
      <c r="GF611" s="20">
        <v>0</v>
      </c>
      <c r="GG611" s="20">
        <v>0</v>
      </c>
      <c r="GH611" s="20">
        <v>0</v>
      </c>
      <c r="GI611" s="20">
        <v>0</v>
      </c>
      <c r="GJ611" s="20">
        <v>0</v>
      </c>
      <c r="GK611" s="34">
        <v>0</v>
      </c>
      <c r="GP611" s="20" t="s">
        <v>232</v>
      </c>
      <c r="HH611" s="34" t="str">
        <f>IF(GX611&lt;&gt;"",((GY611*0.125)+((GZ611+HA611+HB611+HC611+HD611)*0.25)+((HE611+HF611+HG611)*1))/GX611,"")</f>
        <v/>
      </c>
    </row>
    <row r="612" spans="1:216" ht="15" customHeight="1" x14ac:dyDescent="0.35">
      <c r="A612" s="14" t="s">
        <v>3921</v>
      </c>
      <c r="B612" s="12" t="s">
        <v>3922</v>
      </c>
      <c r="C612" s="13">
        <v>43009</v>
      </c>
      <c r="D612" s="13"/>
      <c r="E612" s="14" t="s">
        <v>214</v>
      </c>
      <c r="F612" s="15" t="s">
        <v>3923</v>
      </c>
      <c r="G612" s="15" t="s">
        <v>3924</v>
      </c>
      <c r="H612" s="14" t="s">
        <v>1431</v>
      </c>
      <c r="I612" s="16">
        <v>19114</v>
      </c>
      <c r="J612" s="17">
        <v>32645</v>
      </c>
      <c r="K612" s="18">
        <f ca="1">IF(A612&lt;&gt;"",RANDBETWEEN(1,2000)," ")</f>
        <v>1642</v>
      </c>
      <c r="L612" s="17" cm="1">
        <f t="array" ref="L612">IF(A612&lt;&gt;"",SUMPRODUCT(($E$2:$E$1303="Active") * (FK612 &gt;= $FM$2:$FM$1303) * (FK612 &lt;= $FN$2:$FN$1303) * (FL612 &gt;= $FO$2:$FO$1303) * (FL612 &lt;= $FP$2:$FP$1303)),"")</f>
        <v>9</v>
      </c>
      <c r="M612" s="17" cm="1">
        <f t="array" ref="M612">IF(A612&lt;&gt;"",SUMPRODUCT(($E$2:$E$1303="Active") * (FK612 &gt;= $FQ$2:$FQ$1303) * (FK612 &lt;= $FR$2:$FR$1303) * (FL612 &gt;= $FS$2:$FS$1303) * (FL612 &lt;= $FT$2:$FT$1303)),"")</f>
        <v>17</v>
      </c>
      <c r="N612" s="14" t="s">
        <v>287</v>
      </c>
      <c r="O612" s="14" t="s">
        <v>219</v>
      </c>
      <c r="P612" s="15" t="s">
        <v>3925</v>
      </c>
      <c r="Q612" s="14" t="s">
        <v>3926</v>
      </c>
      <c r="R612" s="15" t="s">
        <v>3927</v>
      </c>
      <c r="S612" s="14" t="s">
        <v>223</v>
      </c>
      <c r="T612" s="20" t="s">
        <v>224</v>
      </c>
      <c r="U612" s="21"/>
      <c r="V612" s="22"/>
      <c r="W612" s="22"/>
      <c r="X612" s="22"/>
      <c r="Y612" s="22"/>
      <c r="Z612" s="22"/>
      <c r="AA612" s="48" t="s">
        <v>347</v>
      </c>
      <c r="AB612" s="43">
        <v>46014.5</v>
      </c>
      <c r="AC612" s="24">
        <v>46023</v>
      </c>
      <c r="AD612" s="25">
        <v>367</v>
      </c>
      <c r="AE612" s="25">
        <v>560</v>
      </c>
      <c r="AF612" s="26">
        <v>388</v>
      </c>
      <c r="AG612" s="20">
        <v>469</v>
      </c>
      <c r="AH612" s="22">
        <v>609</v>
      </c>
      <c r="AI612" s="26">
        <v>809</v>
      </c>
      <c r="AN612" s="27">
        <f>IF(COUNT(DV612,ES612,FJ612,GK612,HH612)&gt;0,AVERAGE(DV612,ES612,FJ612,GK612,HH612),"")</f>
        <v>4.6666666666666662E-2</v>
      </c>
      <c r="AO612" s="28">
        <f>IF((E612&lt;&gt;""),COUNTA(AP612:BW612)+COUNTIF(T612,"No"),"")</f>
        <v>0</v>
      </c>
      <c r="AP612" s="29"/>
      <c r="AQ612" s="29"/>
      <c r="AR612" s="29"/>
      <c r="AS612" s="29"/>
      <c r="AT612" s="29"/>
      <c r="AU612" s="29"/>
      <c r="AV612" s="29"/>
      <c r="AW612" s="29"/>
      <c r="AX612" s="29"/>
      <c r="AY612" s="29"/>
      <c r="AZ612" s="29"/>
      <c r="BA612" s="29"/>
      <c r="BB612" s="29"/>
      <c r="BC612" s="29"/>
      <c r="BD612" s="29"/>
      <c r="BE612" s="29"/>
      <c r="BF612" s="29"/>
      <c r="BG612" s="29"/>
      <c r="BH612" s="29"/>
      <c r="BI612" s="29"/>
      <c r="BJ612" s="29"/>
      <c r="BK612" s="29"/>
      <c r="BL612" s="29"/>
      <c r="BM612" s="29"/>
      <c r="BN612" s="29"/>
      <c r="BO612" s="29"/>
      <c r="BP612" s="29"/>
      <c r="BQ612" s="29"/>
      <c r="BR612" s="29"/>
      <c r="BS612" s="29"/>
      <c r="BT612" s="29"/>
      <c r="BU612" s="29"/>
      <c r="BV612" s="29"/>
      <c r="BW612" s="29"/>
      <c r="BX612" s="30">
        <v>43839</v>
      </c>
      <c r="BY612" s="30">
        <v>43845</v>
      </c>
      <c r="BZ612" s="14" t="s">
        <v>226</v>
      </c>
      <c r="CA612" s="30">
        <v>43859</v>
      </c>
      <c r="CB612" s="14" t="s">
        <v>227</v>
      </c>
      <c r="CC612" s="31">
        <v>43759</v>
      </c>
      <c r="CD612" s="32" t="s">
        <v>228</v>
      </c>
      <c r="CE612" s="33" t="s">
        <v>425</v>
      </c>
      <c r="CF612" s="33" t="s">
        <v>325</v>
      </c>
      <c r="CG612" s="29">
        <v>340</v>
      </c>
      <c r="CH612" s="29">
        <v>7</v>
      </c>
      <c r="CI612" s="29">
        <v>7</v>
      </c>
      <c r="CJ612" s="29">
        <v>34</v>
      </c>
      <c r="CK612" s="29">
        <v>4</v>
      </c>
      <c r="CL612" s="29">
        <v>0</v>
      </c>
      <c r="CM612" s="29">
        <v>19</v>
      </c>
      <c r="CN612" s="53">
        <f>IF(CJ612&gt;0,((CK612*0.125)+(CL612*0.25)+(CM612*1))/CJ612,"")</f>
        <v>0.57352941176470584</v>
      </c>
      <c r="CO612" s="35">
        <v>44426</v>
      </c>
      <c r="CP612" s="35">
        <v>44431</v>
      </c>
      <c r="CQ612" s="20" t="s">
        <v>507</v>
      </c>
      <c r="CR612" s="35">
        <v>44440</v>
      </c>
      <c r="CS612" s="20" t="s">
        <v>232</v>
      </c>
      <c r="CT612" s="35">
        <v>44432</v>
      </c>
      <c r="CU612" s="35">
        <v>44256</v>
      </c>
      <c r="CV612" s="11" t="s">
        <v>228</v>
      </c>
      <c r="CW612" s="11" t="s">
        <v>293</v>
      </c>
      <c r="CX612" s="11" t="s">
        <v>247</v>
      </c>
      <c r="CY612" s="20">
        <v>230</v>
      </c>
      <c r="CZ612" s="36">
        <v>4</v>
      </c>
      <c r="DA612" s="36">
        <v>4</v>
      </c>
      <c r="DB612" s="36">
        <v>20</v>
      </c>
      <c r="DC612" s="36">
        <v>0</v>
      </c>
      <c r="DD612" s="36">
        <v>3</v>
      </c>
      <c r="DE612" s="36">
        <v>1</v>
      </c>
      <c r="DF612" s="36">
        <v>3</v>
      </c>
      <c r="DG612" s="36">
        <v>0</v>
      </c>
      <c r="DH612" s="37">
        <f>IF(DB612&gt;0,((DC612*0.125)+(DD612*0.25)+(DE612*0.25)+(DF612*1)+(DG612*1))/DB612,"")</f>
        <v>0.2</v>
      </c>
      <c r="DI612" s="35">
        <v>44774</v>
      </c>
      <c r="DJ612" s="20" t="s">
        <v>228</v>
      </c>
      <c r="DK612" s="20" t="s">
        <v>235</v>
      </c>
      <c r="DL612" s="20" t="s">
        <v>234</v>
      </c>
      <c r="DM612" s="20">
        <v>190</v>
      </c>
      <c r="DN612" s="20">
        <v>3</v>
      </c>
      <c r="DO612" s="20">
        <v>3</v>
      </c>
      <c r="DP612" s="20">
        <v>15</v>
      </c>
      <c r="DQ612" s="20">
        <v>0</v>
      </c>
      <c r="DR612" s="20">
        <v>2</v>
      </c>
      <c r="DS612" s="20">
        <v>0</v>
      </c>
      <c r="DT612" s="20">
        <v>0</v>
      </c>
      <c r="DU612" s="20">
        <v>2</v>
      </c>
      <c r="DV612" s="37" cm="1">
        <f t="array" ref="DV612">IF(AND(DI612:DP612&lt;&gt;""),((DQ612*0.125)+(DR612*0.25)+(DS612*0.25)+(DT612*1)+(DU612*1))/DP612,"")</f>
        <v>0.16666666666666666</v>
      </c>
      <c r="DW612" s="35">
        <v>45084</v>
      </c>
      <c r="DX612" s="35">
        <v>45085</v>
      </c>
      <c r="DY612" s="20" t="s">
        <v>237</v>
      </c>
      <c r="DZ612" s="35">
        <v>45086</v>
      </c>
      <c r="EA612" s="35" t="s">
        <v>232</v>
      </c>
      <c r="EB612" s="40">
        <v>45100</v>
      </c>
      <c r="EC612" s="35">
        <v>45240</v>
      </c>
      <c r="ED612" s="20" t="s">
        <v>248</v>
      </c>
      <c r="EE612" s="20" t="s">
        <v>247</v>
      </c>
      <c r="EF612" s="20">
        <v>226</v>
      </c>
      <c r="EG612" s="20">
        <v>3</v>
      </c>
      <c r="EH612" s="20">
        <v>3</v>
      </c>
      <c r="EI612" s="20">
        <v>15</v>
      </c>
      <c r="EJ612" s="20">
        <v>0</v>
      </c>
      <c r="EK612" s="20">
        <v>0</v>
      </c>
      <c r="EL612" s="20">
        <v>0</v>
      </c>
      <c r="EM612" s="20">
        <v>0</v>
      </c>
      <c r="EN612" s="20">
        <v>0</v>
      </c>
      <c r="EO612" s="20">
        <v>0</v>
      </c>
      <c r="EP612" s="20">
        <v>0</v>
      </c>
      <c r="EQ612" s="20">
        <v>0</v>
      </c>
      <c r="ER612" s="20">
        <v>0</v>
      </c>
      <c r="ES612" s="34">
        <f>IF(EI612&lt;&gt;"",((EJ612*0.125)+((EK612+EL612+EM612+EN612+EO612)*0.25)+((EP612+EQ612+ER612)*1))/EI612,"")</f>
        <v>0</v>
      </c>
      <c r="ET612" s="35">
        <v>45569</v>
      </c>
      <c r="EU612" s="20" t="s">
        <v>248</v>
      </c>
      <c r="EV612" s="20" t="s">
        <v>234</v>
      </c>
      <c r="EW612" s="20">
        <v>278</v>
      </c>
      <c r="EX612" s="20">
        <v>5</v>
      </c>
      <c r="EY612" s="20">
        <v>5</v>
      </c>
      <c r="EZ612" s="20">
        <v>25</v>
      </c>
      <c r="FA612" s="20">
        <v>0</v>
      </c>
      <c r="FB612" s="20">
        <v>0</v>
      </c>
      <c r="FC612" s="20">
        <v>1</v>
      </c>
      <c r="FD612" s="20">
        <v>1</v>
      </c>
      <c r="FE612" s="20">
        <v>0</v>
      </c>
      <c r="FF612" s="20">
        <v>0</v>
      </c>
      <c r="FG612" s="20">
        <v>0</v>
      </c>
      <c r="FH612" s="20">
        <v>0</v>
      </c>
      <c r="FI612" s="20">
        <v>0</v>
      </c>
      <c r="FJ612" s="34">
        <f>IF(EZ612&lt;&gt;"",((FA612*0.125)+((FB612+FC612+FD612+FE612+FF612)*0.25)+((FG612+FH612+FI612)*1))/EZ612,"")</f>
        <v>0.02</v>
      </c>
      <c r="FK612" s="39">
        <v>40.067279999999997</v>
      </c>
      <c r="FL612" s="39">
        <v>-75.004884000000004</v>
      </c>
      <c r="FM612" s="39">
        <v>39.705454576177864</v>
      </c>
      <c r="FN612" s="39">
        <v>40.429105423822129</v>
      </c>
      <c r="FO612" s="39">
        <v>-75.477679726217531</v>
      </c>
      <c r="FP612" s="39">
        <v>-74.532088273782477</v>
      </c>
      <c r="FQ612" s="39">
        <v>39.343629152355732</v>
      </c>
      <c r="FR612" s="39">
        <v>40.790930847644262</v>
      </c>
      <c r="FS612" s="39">
        <v>-75.950475452435057</v>
      </c>
      <c r="FT612" s="39">
        <v>-74.059292547564951</v>
      </c>
      <c r="FU612" s="35">
        <v>45784</v>
      </c>
      <c r="FV612" s="20" t="s">
        <v>248</v>
      </c>
      <c r="FW612" s="20" t="s">
        <v>258</v>
      </c>
      <c r="FX612" s="20">
        <v>347</v>
      </c>
      <c r="FY612" s="20">
        <v>5</v>
      </c>
      <c r="FZ612" s="20">
        <v>5</v>
      </c>
      <c r="GA612" s="20">
        <v>25</v>
      </c>
      <c r="GB612" s="20">
        <v>0</v>
      </c>
      <c r="GC612" s="20">
        <v>0</v>
      </c>
      <c r="GD612" s="20">
        <v>0</v>
      </c>
      <c r="GE612" s="20">
        <v>0</v>
      </c>
      <c r="GF612" s="20">
        <v>0</v>
      </c>
      <c r="GG612" s="20">
        <v>0</v>
      </c>
      <c r="GH612" s="20">
        <v>0</v>
      </c>
      <c r="GI612" s="20">
        <v>0</v>
      </c>
      <c r="GJ612" s="20">
        <v>0</v>
      </c>
      <c r="GK612" s="34">
        <f>IF(GA612&lt;&gt;"",((GB612*0.125)+((GC612+GD612+GE612+GF612+GG612)*0.25)+((GH612+GI612+GJ612)*1))/GA612,"")</f>
        <v>0</v>
      </c>
      <c r="GL612" s="40">
        <v>45862</v>
      </c>
      <c r="GM612" s="40">
        <v>45881</v>
      </c>
      <c r="GN612" s="20" t="s">
        <v>237</v>
      </c>
      <c r="GO612" s="35">
        <v>45881</v>
      </c>
      <c r="GP612" s="20" t="s">
        <v>232</v>
      </c>
      <c r="GQ612" s="35">
        <v>45905</v>
      </c>
      <c r="HH612" s="41" t="str">
        <f>IF(GX612&lt;&gt;"",((GY612*0.125)+((GZ612+HA612+HB612+HC612+HD612)*0.25)+((HE612+HF612+HG612)*1))/GX612,"")</f>
        <v/>
      </c>
    </row>
    <row r="613" spans="1:216" ht="15" customHeight="1" x14ac:dyDescent="0.35">
      <c r="A613" s="14" t="s">
        <v>3928</v>
      </c>
      <c r="B613" s="12" t="s">
        <v>3929</v>
      </c>
      <c r="C613" s="13">
        <v>43009</v>
      </c>
      <c r="D613" s="13">
        <v>45568</v>
      </c>
      <c r="E613" s="14" t="s">
        <v>214</v>
      </c>
      <c r="F613" s="15" t="s">
        <v>3930</v>
      </c>
      <c r="G613" s="15" t="s">
        <v>3924</v>
      </c>
      <c r="H613" s="14" t="s">
        <v>1431</v>
      </c>
      <c r="I613" s="16">
        <v>19114</v>
      </c>
      <c r="J613" s="17">
        <v>32645</v>
      </c>
      <c r="K613" s="18">
        <f ca="1">IF(A613&lt;&gt;"",RANDBETWEEN(1,2000)," ")</f>
        <v>530</v>
      </c>
      <c r="L613" s="17" cm="1">
        <f t="array" ref="L613">IF(A613&lt;&gt;"",SUMPRODUCT(($E$2:$E$1303="Active") * (FK613 &gt;= $FM$2:$FM$1303) * (FK613 &lt;= $FN$2:$FN$1303) * (FL613 &gt;= $FO$2:$FO$1303) * (FL613 &lt;= $FP$2:$FP$1303)),"")</f>
        <v>9</v>
      </c>
      <c r="M613" s="17" cm="1">
        <f t="array" ref="M613">IF(A613&lt;&gt;"",SUMPRODUCT(($E$2:$E$1303="Active") * (FK613 &gt;= $FQ$2:$FQ$1303) * (FK613 &lt;= $FR$2:$FR$1303) * (FL613 &gt;= $FS$2:$FS$1303) * (FL613 &lt;= $FT$2:$FT$1303)),"")</f>
        <v>17</v>
      </c>
      <c r="N613" s="14" t="s">
        <v>287</v>
      </c>
      <c r="O613" s="14" t="s">
        <v>219</v>
      </c>
      <c r="P613" s="15" t="s">
        <v>3931</v>
      </c>
      <c r="Q613" s="14" t="s">
        <v>3932</v>
      </c>
      <c r="R613" s="15" t="s">
        <v>3933</v>
      </c>
      <c r="S613" s="14" t="s">
        <v>224</v>
      </c>
      <c r="T613" s="20" t="s">
        <v>224</v>
      </c>
      <c r="U613" s="21"/>
      <c r="V613" s="22"/>
      <c r="W613" s="22"/>
      <c r="X613" s="22"/>
      <c r="Y613" s="22"/>
      <c r="Z613" s="22"/>
      <c r="AA613" s="48" t="s">
        <v>347</v>
      </c>
      <c r="AB613" s="23">
        <v>45991.520833333336</v>
      </c>
      <c r="AC613" s="24">
        <v>46023</v>
      </c>
      <c r="AD613" s="25">
        <v>205</v>
      </c>
      <c r="AE613" s="25">
        <v>150</v>
      </c>
      <c r="AF613" s="26">
        <v>189</v>
      </c>
      <c r="AG613" s="20">
        <v>143</v>
      </c>
      <c r="AH613" s="22">
        <v>62</v>
      </c>
      <c r="AI613" s="26">
        <v>71</v>
      </c>
      <c r="AN613" s="27">
        <f>IF(COUNT(DV613,ES613,FJ613,GK613,HH613)&gt;0,AVERAGE(DV613,ES613,FJ613,GK613,HH613),"")</f>
        <v>0.2901785714285714</v>
      </c>
      <c r="AO613" s="28">
        <f>IF((E613&lt;&gt;""),COUNTA(AP613:BW613)+COUNTIF(T613,"No"),"")</f>
        <v>0</v>
      </c>
      <c r="AP613" s="29"/>
      <c r="AQ613" s="29"/>
      <c r="AR613" s="29"/>
      <c r="AS613" s="29"/>
      <c r="AT613" s="29"/>
      <c r="AU613" s="29"/>
      <c r="AV613" s="29"/>
      <c r="AW613" s="29"/>
      <c r="AX613" s="29"/>
      <c r="AY613" s="29"/>
      <c r="AZ613" s="29"/>
      <c r="BA613" s="29"/>
      <c r="BB613" s="29"/>
      <c r="BC613" s="29"/>
      <c r="BD613" s="29"/>
      <c r="BE613" s="29"/>
      <c r="BF613" s="29"/>
      <c r="BG613" s="29"/>
      <c r="BH613" s="29"/>
      <c r="BI613" s="29"/>
      <c r="BJ613" s="29"/>
      <c r="BK613" s="29"/>
      <c r="BL613" s="29"/>
      <c r="BM613" s="29"/>
      <c r="BN613" s="29"/>
      <c r="BO613" s="29"/>
      <c r="BP613" s="29"/>
      <c r="BQ613" s="29"/>
      <c r="BR613" s="29"/>
      <c r="BS613" s="29"/>
      <c r="BT613" s="29"/>
      <c r="BU613" s="29"/>
      <c r="BV613" s="29"/>
      <c r="BW613" s="29"/>
      <c r="BX613" s="30">
        <v>43879</v>
      </c>
      <c r="BY613" s="30">
        <v>43886</v>
      </c>
      <c r="BZ613" s="14" t="s">
        <v>226</v>
      </c>
      <c r="CA613" s="30">
        <v>43892</v>
      </c>
      <c r="CB613" s="14" t="s">
        <v>227</v>
      </c>
      <c r="CC613" s="31">
        <v>43759</v>
      </c>
      <c r="CD613" s="32" t="s">
        <v>228</v>
      </c>
      <c r="CE613" s="33" t="s">
        <v>425</v>
      </c>
      <c r="CF613" s="33" t="s">
        <v>325</v>
      </c>
      <c r="CG613" s="29">
        <v>75</v>
      </c>
      <c r="CH613" s="29">
        <v>2</v>
      </c>
      <c r="CI613" s="29">
        <v>2</v>
      </c>
      <c r="CJ613" s="29">
        <v>10</v>
      </c>
      <c r="CK613" s="29">
        <v>3</v>
      </c>
      <c r="CL613" s="29">
        <v>0</v>
      </c>
      <c r="CM613" s="29">
        <v>1</v>
      </c>
      <c r="CN613" s="34">
        <f>IF(CJ613&gt;0,((CK613*0.125)+(CL613*0.25)+(CM613*1))/CJ613,"")</f>
        <v>0.13750000000000001</v>
      </c>
      <c r="CO613" s="35">
        <v>44426</v>
      </c>
      <c r="CP613" s="35">
        <v>44431</v>
      </c>
      <c r="CQ613" s="20" t="s">
        <v>507</v>
      </c>
      <c r="CR613" s="35">
        <v>44440</v>
      </c>
      <c r="CS613" s="20" t="s">
        <v>232</v>
      </c>
      <c r="CT613" s="35">
        <v>44432</v>
      </c>
      <c r="CU613" s="35">
        <v>44467</v>
      </c>
      <c r="CV613" s="11" t="s">
        <v>248</v>
      </c>
      <c r="CW613" s="20" t="s">
        <v>233</v>
      </c>
      <c r="CX613" s="11" t="s">
        <v>234</v>
      </c>
      <c r="CY613" s="20">
        <v>79</v>
      </c>
      <c r="CZ613" s="36">
        <v>2</v>
      </c>
      <c r="DA613" s="36">
        <v>2</v>
      </c>
      <c r="DB613" s="36">
        <v>10</v>
      </c>
      <c r="DC613" s="36">
        <v>0</v>
      </c>
      <c r="DD613" s="36">
        <v>0</v>
      </c>
      <c r="DE613" s="36">
        <v>1</v>
      </c>
      <c r="DF613" s="36">
        <v>1</v>
      </c>
      <c r="DG613" s="36">
        <v>0</v>
      </c>
      <c r="DH613" s="37">
        <f>IF(DB613&gt;0,((DC613*0.125)+(DD613*0.25)+(DE613*0.25)+(DF613*1)+(DG613*1))/DB613,"")</f>
        <v>0.125</v>
      </c>
      <c r="DI613" s="35">
        <v>44701</v>
      </c>
      <c r="DJ613" s="20" t="s">
        <v>228</v>
      </c>
      <c r="DK613" s="20" t="s">
        <v>235</v>
      </c>
      <c r="DL613" s="20" t="s">
        <v>234</v>
      </c>
      <c r="DM613" s="20">
        <v>70</v>
      </c>
      <c r="DN613" s="20">
        <v>3</v>
      </c>
      <c r="DO613" s="20">
        <v>3</v>
      </c>
      <c r="DP613" s="20">
        <v>14</v>
      </c>
      <c r="DQ613" s="20">
        <v>0</v>
      </c>
      <c r="DR613" s="20">
        <v>2</v>
      </c>
      <c r="DS613" s="20">
        <v>0</v>
      </c>
      <c r="DT613" s="20">
        <v>5</v>
      </c>
      <c r="DU613" s="20">
        <v>2</v>
      </c>
      <c r="DV613" s="49" cm="1">
        <f t="array" ref="DV613">IF(AND(DI613:DP613&lt;&gt;""),((DQ613*0.125)+(DR613*0.25)+(DS613*0.25)+(DT613*1)+(DU613*1))/DP613,"")</f>
        <v>0.5357142857142857</v>
      </c>
      <c r="DW613" s="35">
        <v>45084</v>
      </c>
      <c r="DX613" s="35">
        <v>45085</v>
      </c>
      <c r="DY613" s="20" t="s">
        <v>237</v>
      </c>
      <c r="DZ613" s="35">
        <v>45086</v>
      </c>
      <c r="EA613" s="35" t="s">
        <v>232</v>
      </c>
      <c r="EB613" s="38">
        <v>45100</v>
      </c>
      <c r="EC613" s="35">
        <v>45210</v>
      </c>
      <c r="ED613" s="20" t="s">
        <v>248</v>
      </c>
      <c r="EE613" s="20" t="s">
        <v>247</v>
      </c>
      <c r="EF613" s="20">
        <v>113</v>
      </c>
      <c r="EG613" s="20">
        <v>2</v>
      </c>
      <c r="EH613" s="20">
        <v>2</v>
      </c>
      <c r="EI613" s="20">
        <v>10</v>
      </c>
      <c r="EJ613" s="20">
        <v>0</v>
      </c>
      <c r="EK613" s="20">
        <v>0</v>
      </c>
      <c r="EL613" s="20">
        <v>1</v>
      </c>
      <c r="EM613" s="20">
        <v>0</v>
      </c>
      <c r="EN613" s="20">
        <v>0</v>
      </c>
      <c r="EO613" s="20">
        <v>0</v>
      </c>
      <c r="EP613" s="20">
        <v>0</v>
      </c>
      <c r="EQ613" s="20">
        <v>0</v>
      </c>
      <c r="ER613" s="20">
        <v>0</v>
      </c>
      <c r="ES613" s="34">
        <f>IF(EI613&lt;&gt;"",((EJ613*0.125)+((EK613+EL613+EM613+EN613+EO613)*0.25)+((EP613+EQ613+ER613)*1))/EI613,"")</f>
        <v>2.5000000000000001E-2</v>
      </c>
      <c r="ET613" s="35">
        <v>45492</v>
      </c>
      <c r="EU613" s="20" t="s">
        <v>248</v>
      </c>
      <c r="EV613" s="20" t="s">
        <v>234</v>
      </c>
      <c r="EW613" s="20">
        <v>62</v>
      </c>
      <c r="EX613" s="20">
        <v>1</v>
      </c>
      <c r="EY613" s="20">
        <v>1</v>
      </c>
      <c r="EZ613" s="20">
        <v>5</v>
      </c>
      <c r="FA613" s="20">
        <v>0</v>
      </c>
      <c r="FB613" s="20">
        <v>0</v>
      </c>
      <c r="FC613" s="20">
        <v>0</v>
      </c>
      <c r="FD613" s="20">
        <v>0</v>
      </c>
      <c r="FE613" s="20">
        <v>0</v>
      </c>
      <c r="FF613" s="20">
        <v>0</v>
      </c>
      <c r="FG613" s="20">
        <v>0</v>
      </c>
      <c r="FH613" s="20">
        <v>0</v>
      </c>
      <c r="FI613" s="20">
        <v>0</v>
      </c>
      <c r="FJ613" s="34">
        <f>IF(EZ613&lt;&gt;"",((FA613*0.125)+((FB613+FC613+FD613+FE613+FF613)*0.25)+((FG613+FH613+FI613)*1))/EZ613,"")</f>
        <v>0</v>
      </c>
      <c r="FK613" s="39">
        <v>40.067279999999997</v>
      </c>
      <c r="FL613" s="39">
        <v>-75.004884000000004</v>
      </c>
      <c r="FM613" s="39">
        <v>39.705454576177864</v>
      </c>
      <c r="FN613" s="39">
        <v>40.429105423822129</v>
      </c>
      <c r="FO613" s="39">
        <v>-75.477679726217531</v>
      </c>
      <c r="FP613" s="39">
        <v>-74.532088273782477</v>
      </c>
      <c r="FQ613" s="39">
        <v>39.343629152355732</v>
      </c>
      <c r="FR613" s="39">
        <v>40.790930847644262</v>
      </c>
      <c r="FS613" s="39">
        <v>-75.950475452435057</v>
      </c>
      <c r="FT613" s="39">
        <v>-74.059292547564951</v>
      </c>
      <c r="FU613" s="35">
        <v>45972</v>
      </c>
      <c r="FV613" s="20" t="s">
        <v>248</v>
      </c>
      <c r="FW613" s="20" t="s">
        <v>234</v>
      </c>
      <c r="FX613" s="20">
        <v>27</v>
      </c>
      <c r="FY613" s="20">
        <v>3</v>
      </c>
      <c r="FZ613" s="20">
        <v>3</v>
      </c>
      <c r="GA613" s="20">
        <v>5</v>
      </c>
      <c r="GB613" s="20">
        <v>0</v>
      </c>
      <c r="GC613" s="20">
        <v>0</v>
      </c>
      <c r="GD613" s="20">
        <v>0</v>
      </c>
      <c r="GE613" s="20">
        <v>0</v>
      </c>
      <c r="GF613" s="20">
        <v>0</v>
      </c>
      <c r="GG613" s="20">
        <v>0</v>
      </c>
      <c r="GH613" s="20">
        <v>0</v>
      </c>
      <c r="GI613" s="20">
        <v>2</v>
      </c>
      <c r="GJ613" s="20">
        <v>1</v>
      </c>
      <c r="GK613" s="46">
        <f>IF(GA613&lt;&gt;"",((GB613*0.125)+((GC613+GD613+GE613+GF613+GG613)*0.25)+((GH613+GI613+GJ613)*1))/GA613,"")</f>
        <v>0.6</v>
      </c>
      <c r="GL613" s="40">
        <v>45862</v>
      </c>
      <c r="GM613" s="40">
        <v>45880</v>
      </c>
      <c r="GN613" s="20" t="s">
        <v>237</v>
      </c>
      <c r="GO613" s="35">
        <v>45880</v>
      </c>
      <c r="GP613" s="20" t="s">
        <v>232</v>
      </c>
      <c r="GQ613" s="35">
        <v>45905</v>
      </c>
      <c r="HH613" s="34" t="str">
        <f>IF(GX613&lt;&gt;"",((GY613*0.125)+((GZ613+HA613+HB613+HC613+HD613)*0.25)+((HE613+HF613+HG613)*1))/GX613,"")</f>
        <v/>
      </c>
    </row>
    <row r="614" spans="1:216" ht="15" customHeight="1" x14ac:dyDescent="0.35">
      <c r="A614" s="11" t="s">
        <v>3934</v>
      </c>
      <c r="B614" s="12" t="s">
        <v>3935</v>
      </c>
      <c r="C614" s="43">
        <v>44798</v>
      </c>
      <c r="D614" s="13"/>
      <c r="E614" s="11" t="s">
        <v>214</v>
      </c>
      <c r="F614" s="19" t="s">
        <v>3936</v>
      </c>
      <c r="G614" s="19" t="s">
        <v>1430</v>
      </c>
      <c r="H614" s="11" t="s">
        <v>1431</v>
      </c>
      <c r="I614" s="42">
        <v>18109</v>
      </c>
      <c r="J614" s="17">
        <v>18915</v>
      </c>
      <c r="K614" s="18">
        <f ca="1">IF(A614&lt;&gt;"",RANDBETWEEN(1,2000)," ")</f>
        <v>365</v>
      </c>
      <c r="L614" s="17" cm="1">
        <f t="array" ref="L614">IF(A614&lt;&gt;"",SUMPRODUCT(($E$2:$E$1303="Active") * (FK614 &gt;= $FM$2:$FM$1303) * (FK614 &lt;= $FN$2:$FN$1303) * (FL614 &gt;= $FO$2:$FO$1303) * (FL614 &lt;= $FP$2:$FP$1303)),"")</f>
        <v>1</v>
      </c>
      <c r="M614" s="17" cm="1">
        <f t="array" ref="M614">IF(A614&lt;&gt;"",SUMPRODUCT(($E$2:$E$1303="Active") * (FK614 &gt;= $FQ$2:$FQ$1303) * (FK614 &lt;= $FR$2:$FR$1303) * (FL614 &gt;= $FS$2:$FS$1303) * (FL614 &lt;= $FT$2:$FT$1303)),"")</f>
        <v>14</v>
      </c>
      <c r="N614" s="11" t="s">
        <v>218</v>
      </c>
      <c r="O614" s="11" t="s">
        <v>242</v>
      </c>
      <c r="P614" s="19" t="s">
        <v>3139</v>
      </c>
      <c r="Q614" s="11" t="s">
        <v>3937</v>
      </c>
      <c r="R614" s="19" t="s">
        <v>3140</v>
      </c>
      <c r="S614" s="11" t="s">
        <v>224</v>
      </c>
      <c r="T614" s="20" t="s">
        <v>224</v>
      </c>
      <c r="AA614" s="48" t="s">
        <v>347</v>
      </c>
      <c r="AB614" s="43">
        <v>46022.479166666664</v>
      </c>
      <c r="AC614" s="24">
        <v>46023</v>
      </c>
      <c r="AD614" s="25">
        <v>0</v>
      </c>
      <c r="AE614" s="25">
        <v>0</v>
      </c>
      <c r="AF614" s="26">
        <v>108</v>
      </c>
      <c r="AG614" s="20">
        <v>445</v>
      </c>
      <c r="AH614" s="22">
        <v>516</v>
      </c>
      <c r="AI614" s="26">
        <v>541</v>
      </c>
      <c r="AN614" s="27">
        <f>IF(COUNT(DV614,ES614,FJ614,GK614,HH614)&gt;0,AVERAGE(DV614,ES614,FJ614,GK614,HH614),"")</f>
        <v>4.3478260869565216E-2</v>
      </c>
      <c r="AO614" s="28">
        <f>IF((E614&lt;&gt;""),COUNTA(AP614:BW614)+COUNTIF(T614,"No"),"")</f>
        <v>0</v>
      </c>
      <c r="CS614" s="20" t="s">
        <v>323</v>
      </c>
      <c r="CT614" s="20" t="s">
        <v>323</v>
      </c>
      <c r="DJ614" s="20" t="s">
        <v>228</v>
      </c>
      <c r="DK614" s="20" t="s">
        <v>235</v>
      </c>
      <c r="DL614" s="20" t="s">
        <v>234</v>
      </c>
      <c r="DM614" s="20">
        <v>0</v>
      </c>
      <c r="DN614" s="20">
        <v>0</v>
      </c>
      <c r="DO614" s="20">
        <v>0</v>
      </c>
      <c r="DP614" s="20">
        <v>0</v>
      </c>
      <c r="DQ614" s="20">
        <v>0</v>
      </c>
      <c r="DR614" s="20">
        <v>0</v>
      </c>
      <c r="DS614" s="20">
        <v>0</v>
      </c>
      <c r="DT614" s="20">
        <v>0</v>
      </c>
      <c r="DU614" s="20">
        <v>0</v>
      </c>
      <c r="DW614" s="35">
        <v>45083</v>
      </c>
      <c r="DX614" s="35">
        <v>45085</v>
      </c>
      <c r="DY614" s="20" t="s">
        <v>237</v>
      </c>
      <c r="DZ614" s="35">
        <v>45086</v>
      </c>
      <c r="EA614" s="35" t="s">
        <v>232</v>
      </c>
      <c r="EB614" s="38">
        <v>45093</v>
      </c>
      <c r="EJ614" s="20"/>
      <c r="EK614" s="20"/>
      <c r="EL614" s="20"/>
      <c r="EM614" s="20"/>
      <c r="EN614" s="20"/>
      <c r="EO614" s="20"/>
      <c r="EP614" s="20"/>
      <c r="EQ614" s="20"/>
      <c r="ER614" s="20"/>
      <c r="ES614" s="34" t="str">
        <f>IF(EI614&lt;&gt;"",((EJ614*0.125)+((EK614+EL614+EM614+EN614+EO614)*0.25)+((EP614+EQ614+ER614)*1))/EI614,"")</f>
        <v/>
      </c>
      <c r="ET614" s="35">
        <v>45632</v>
      </c>
      <c r="EU614" s="20" t="s">
        <v>248</v>
      </c>
      <c r="EV614" s="20" t="s">
        <v>234</v>
      </c>
      <c r="EW614" s="20">
        <v>280</v>
      </c>
      <c r="EX614" s="20">
        <v>3</v>
      </c>
      <c r="EY614" s="20">
        <v>3</v>
      </c>
      <c r="EZ614" s="20">
        <v>25</v>
      </c>
      <c r="FA614" s="20">
        <v>0</v>
      </c>
      <c r="FB614" s="20">
        <v>0</v>
      </c>
      <c r="FC614" s="20">
        <v>0</v>
      </c>
      <c r="FD614" s="20">
        <v>0</v>
      </c>
      <c r="FE614" s="20">
        <v>0</v>
      </c>
      <c r="FF614" s="20">
        <v>0</v>
      </c>
      <c r="FG614" s="20">
        <v>0</v>
      </c>
      <c r="FH614" s="20">
        <v>0</v>
      </c>
      <c r="FI614" s="20">
        <v>0</v>
      </c>
      <c r="FJ614" s="34">
        <v>0</v>
      </c>
      <c r="FK614" s="39">
        <v>40.641824</v>
      </c>
      <c r="FL614" s="39">
        <v>-75.430266000000003</v>
      </c>
      <c r="FM614" s="39">
        <v>40.279998576177867</v>
      </c>
      <c r="FN614" s="39">
        <v>41.003649423822132</v>
      </c>
      <c r="FO614" s="39">
        <v>-75.907107462525047</v>
      </c>
      <c r="FP614" s="39">
        <v>-74.953424537474959</v>
      </c>
      <c r="FQ614" s="39">
        <v>39.918173152355735</v>
      </c>
      <c r="FR614" s="39">
        <v>41.365474847644265</v>
      </c>
      <c r="FS614" s="39">
        <v>-76.383948925050092</v>
      </c>
      <c r="FT614" s="39">
        <v>-74.476583074949914</v>
      </c>
      <c r="FU614" s="35">
        <v>45685</v>
      </c>
      <c r="FV614" s="20" t="s">
        <v>248</v>
      </c>
      <c r="FW614" s="20" t="s">
        <v>247</v>
      </c>
      <c r="FX614" s="20">
        <v>236</v>
      </c>
      <c r="FY614" s="20">
        <v>3</v>
      </c>
      <c r="FZ614" s="20">
        <v>3</v>
      </c>
      <c r="GA614" s="20">
        <v>23</v>
      </c>
      <c r="GB614" s="20">
        <v>0</v>
      </c>
      <c r="GC614" s="20">
        <v>0</v>
      </c>
      <c r="GD614" s="20">
        <v>0</v>
      </c>
      <c r="GE614" s="20">
        <v>0</v>
      </c>
      <c r="GF614" s="20">
        <v>0</v>
      </c>
      <c r="GG614" s="20">
        <v>0</v>
      </c>
      <c r="GH614" s="20">
        <v>1</v>
      </c>
      <c r="GI614" s="20">
        <v>1</v>
      </c>
      <c r="GJ614" s="20">
        <v>0</v>
      </c>
      <c r="GK614" s="34">
        <f>IF(GA614&lt;&gt;"",((GB614*0.125)+((GC614+GD614+GE614+GF614+GG614)*0.25)+((GH614+GI614+GJ614)*1))/GA614,"")</f>
        <v>8.6956521739130432E-2</v>
      </c>
      <c r="GL614" s="40">
        <v>45860</v>
      </c>
      <c r="GM614" s="40">
        <v>45875</v>
      </c>
      <c r="GN614" s="20" t="s">
        <v>237</v>
      </c>
      <c r="GO614" s="35">
        <v>45875</v>
      </c>
      <c r="GP614" s="20" t="s">
        <v>232</v>
      </c>
      <c r="GQ614" s="35">
        <v>45884</v>
      </c>
      <c r="HH614" s="34" t="str">
        <f>IF(GX614&lt;&gt;"",((GY614*0.125)+((GZ614+HA614+HB614+HC614+HD614)*0.25)+((HE614+HF614+HG614)*1))/GX614,"")</f>
        <v/>
      </c>
    </row>
    <row r="615" spans="1:216" ht="15" customHeight="1" x14ac:dyDescent="0.35">
      <c r="A615" s="11" t="s">
        <v>3938</v>
      </c>
      <c r="B615" s="12" t="s">
        <v>3939</v>
      </c>
      <c r="C615" s="13">
        <v>43009</v>
      </c>
      <c r="D615" s="13"/>
      <c r="E615" s="14" t="s">
        <v>214</v>
      </c>
      <c r="F615" s="15" t="s">
        <v>3940</v>
      </c>
      <c r="G615" s="15" t="s">
        <v>3941</v>
      </c>
      <c r="H615" s="14" t="s">
        <v>1431</v>
      </c>
      <c r="I615" s="16">
        <v>17754</v>
      </c>
      <c r="J615" s="17">
        <v>12458</v>
      </c>
      <c r="K615" s="18">
        <f ca="1">IF(A615&lt;&gt;"",RANDBETWEEN(1,2000)," ")</f>
        <v>982</v>
      </c>
      <c r="L615" s="17" cm="1">
        <f t="array" ref="L615">IF(A615&lt;&gt;"",SUMPRODUCT(($E$2:$E$1303="Active") * (FK615 &gt;= $FM$2:$FM$1303) * (FK615 &lt;= $FN$2:$FN$1303) * (FL615 &gt;= $FO$2:$FO$1303) * (FL615 &lt;= $FP$2:$FP$1303)),"")</f>
        <v>2</v>
      </c>
      <c r="M615" s="17" cm="1">
        <f t="array" ref="M615">IF(A615&lt;&gt;"",SUMPRODUCT(($E$2:$E$1303="Active") * (FK615 &gt;= $FQ$2:$FQ$1303) * (FK615 &lt;= $FR$2:$FR$1303) * (FL615 &gt;= $FS$2:$FS$1303) * (FL615 &lt;= $FT$2:$FT$1303)),"")</f>
        <v>2</v>
      </c>
      <c r="N615" s="14" t="s">
        <v>287</v>
      </c>
      <c r="O615" s="14" t="s">
        <v>219</v>
      </c>
      <c r="P615" s="15" t="s">
        <v>3942</v>
      </c>
      <c r="Q615" s="14" t="s">
        <v>3943</v>
      </c>
      <c r="R615" s="15" t="s">
        <v>3944</v>
      </c>
      <c r="S615" s="14" t="s">
        <v>224</v>
      </c>
      <c r="T615" s="20" t="s">
        <v>224</v>
      </c>
      <c r="U615" s="21"/>
      <c r="V615" s="22"/>
      <c r="W615" s="22"/>
      <c r="X615" s="22"/>
      <c r="Y615" s="22"/>
      <c r="Z615" s="22"/>
      <c r="AA615" s="48" t="s">
        <v>394</v>
      </c>
      <c r="AB615" s="43">
        <v>46010.375</v>
      </c>
      <c r="AC615" s="24">
        <v>46023</v>
      </c>
      <c r="AD615" s="25">
        <v>157</v>
      </c>
      <c r="AE615" s="25">
        <v>146</v>
      </c>
      <c r="AF615" s="26">
        <v>145</v>
      </c>
      <c r="AG615" s="20">
        <v>176</v>
      </c>
      <c r="AH615" s="22">
        <v>180</v>
      </c>
      <c r="AI615" s="26">
        <v>148</v>
      </c>
      <c r="AN615" s="27">
        <f>IF(COUNT(DV615,ES615,FJ615,GK615,HH615)&gt;0,AVERAGE(DV615,ES615,FJ615,GK615,HH615),"")</f>
        <v>5.2777777777777778E-2</v>
      </c>
      <c r="AO615" s="28">
        <f>IF((E615&lt;&gt;""),COUNTA(AP615:BW615)+COUNTIF(T615,"No"),"")</f>
        <v>0</v>
      </c>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c r="BO615" s="29"/>
      <c r="BP615" s="29"/>
      <c r="BQ615" s="29"/>
      <c r="BR615" s="29"/>
      <c r="BS615" s="29"/>
      <c r="BT615" s="29"/>
      <c r="BU615" s="29"/>
      <c r="BV615" s="29"/>
      <c r="BW615" s="29"/>
      <c r="BX615" s="30">
        <v>43886</v>
      </c>
      <c r="BY615" s="30">
        <v>43893</v>
      </c>
      <c r="BZ615" s="14" t="s">
        <v>228</v>
      </c>
      <c r="CA615" s="30">
        <v>43906</v>
      </c>
      <c r="CB615" s="14" t="s">
        <v>227</v>
      </c>
      <c r="CC615" s="31">
        <v>43916</v>
      </c>
      <c r="CD615" s="32" t="s">
        <v>364</v>
      </c>
      <c r="CE615" s="33" t="s">
        <v>380</v>
      </c>
      <c r="CF615" s="33" t="s">
        <v>321</v>
      </c>
      <c r="CG615" s="29">
        <v>104</v>
      </c>
      <c r="CH615" s="29">
        <v>4</v>
      </c>
      <c r="CI615" s="29">
        <v>4</v>
      </c>
      <c r="CJ615" s="29">
        <v>17</v>
      </c>
      <c r="CK615" s="29">
        <v>0</v>
      </c>
      <c r="CL615" s="29">
        <v>0</v>
      </c>
      <c r="CM615" s="29">
        <v>0</v>
      </c>
      <c r="CN615" s="34">
        <f>IF(CJ615&gt;0,((CK615*0.125)+(CL615*0.25)+(CM615*1))/CJ615,"")</f>
        <v>0</v>
      </c>
      <c r="CR615" s="35"/>
      <c r="CS615" s="20" t="s">
        <v>232</v>
      </c>
      <c r="CU615" s="35">
        <v>44490</v>
      </c>
      <c r="CV615" s="20" t="s">
        <v>228</v>
      </c>
      <c r="CW615" s="20" t="s">
        <v>233</v>
      </c>
      <c r="CX615" s="11" t="s">
        <v>234</v>
      </c>
      <c r="CY615" s="20">
        <v>73</v>
      </c>
      <c r="CZ615" s="36">
        <v>2</v>
      </c>
      <c r="DA615" s="36">
        <v>2</v>
      </c>
      <c r="DB615" s="36">
        <v>10</v>
      </c>
      <c r="DC615" s="36">
        <v>0</v>
      </c>
      <c r="DD615" s="36">
        <v>0</v>
      </c>
      <c r="DE615" s="36">
        <v>0</v>
      </c>
      <c r="DF615" s="36">
        <v>0</v>
      </c>
      <c r="DG615" s="36">
        <v>0</v>
      </c>
      <c r="DH615" s="37">
        <f>IF(DB615&gt;0,((DC615*0.125)+(DD615*0.25)+(DE615*0.25)+(DF615*1)+(DG615*1))/DB615,"")</f>
        <v>0</v>
      </c>
      <c r="DI615" s="35">
        <v>44835</v>
      </c>
      <c r="DJ615" s="20" t="s">
        <v>228</v>
      </c>
      <c r="DK615" s="20" t="s">
        <v>235</v>
      </c>
      <c r="DL615" s="20" t="s">
        <v>234</v>
      </c>
      <c r="DM615" s="20">
        <v>74</v>
      </c>
      <c r="DN615" s="20">
        <v>2</v>
      </c>
      <c r="DO615" s="20">
        <v>2</v>
      </c>
      <c r="DP615" s="20">
        <v>10</v>
      </c>
      <c r="DQ615" s="20">
        <v>0</v>
      </c>
      <c r="DR615" s="20">
        <v>0</v>
      </c>
      <c r="DS615" s="20">
        <v>0</v>
      </c>
      <c r="DT615" s="20">
        <v>1</v>
      </c>
      <c r="DU615" s="20">
        <v>0</v>
      </c>
      <c r="DV615" s="37" cm="1">
        <f t="array" ref="DV615">IF(AND(DI615:DP615&lt;&gt;""),((DQ615*0.125)+(DR615*0.25)+(DS615*0.25)+(DT615*1)+(DU615*1))/DP615,"")</f>
        <v>0.1</v>
      </c>
      <c r="EA615" s="35" t="s">
        <v>232</v>
      </c>
      <c r="EB615" s="38"/>
      <c r="EC615" s="35">
        <v>45289</v>
      </c>
      <c r="ED615" s="20" t="s">
        <v>228</v>
      </c>
      <c r="EE615" s="20" t="s">
        <v>247</v>
      </c>
      <c r="EF615" s="20">
        <v>71</v>
      </c>
      <c r="EG615" s="20">
        <v>2</v>
      </c>
      <c r="EH615" s="20">
        <v>2</v>
      </c>
      <c r="EI615" s="20">
        <v>10</v>
      </c>
      <c r="EJ615" s="20">
        <v>0</v>
      </c>
      <c r="EK615" s="20">
        <v>0</v>
      </c>
      <c r="EL615" s="20">
        <v>0</v>
      </c>
      <c r="EM615" s="20">
        <v>0</v>
      </c>
      <c r="EN615" s="20">
        <v>0</v>
      </c>
      <c r="EO615" s="20">
        <v>0</v>
      </c>
      <c r="EP615" s="20">
        <v>0</v>
      </c>
      <c r="EQ615" s="20">
        <v>0</v>
      </c>
      <c r="ER615" s="20">
        <v>0</v>
      </c>
      <c r="ES615" s="34">
        <f>IF(EI615&lt;&gt;"",((EJ615*0.125)+((EK615+EL615+EM615+EN615+EO615)*0.25)+((EP615+EQ615+ER615)*1))/EI615,"")</f>
        <v>0</v>
      </c>
      <c r="ET615" s="35">
        <v>45615</v>
      </c>
      <c r="EU615" s="20" t="s">
        <v>248</v>
      </c>
      <c r="EV615" s="20" t="s">
        <v>234</v>
      </c>
      <c r="EW615" s="20">
        <v>112</v>
      </c>
      <c r="EX615" s="20">
        <v>2</v>
      </c>
      <c r="EY615" s="20">
        <v>2</v>
      </c>
      <c r="EZ615" s="20">
        <v>9</v>
      </c>
      <c r="FA615" s="20">
        <v>0</v>
      </c>
      <c r="FB615" s="20">
        <v>0</v>
      </c>
      <c r="FC615" s="20">
        <v>0</v>
      </c>
      <c r="FD615" s="20">
        <v>0</v>
      </c>
      <c r="FE615" s="20">
        <v>0</v>
      </c>
      <c r="FF615" s="20">
        <v>0</v>
      </c>
      <c r="FG615" s="20">
        <v>0</v>
      </c>
      <c r="FH615" s="20">
        <v>0</v>
      </c>
      <c r="FI615" s="20">
        <v>1</v>
      </c>
      <c r="FJ615" s="34">
        <f>IF(EZ615&lt;&gt;"",((FA615*0.125)+((FB615+FC615+FD615+FE615+FF615)*0.25)+((FG615+FH615+FI615)*1))/EZ615,"")</f>
        <v>0.1111111111111111</v>
      </c>
      <c r="FK615" s="39">
        <v>41.320777999999997</v>
      </c>
      <c r="FL615" s="39">
        <v>-76.876868000000002</v>
      </c>
      <c r="FM615" s="39">
        <v>40.958952576177865</v>
      </c>
      <c r="FN615" s="39">
        <v>41.68260342382213</v>
      </c>
      <c r="FO615" s="39">
        <v>-77.358643639940809</v>
      </c>
      <c r="FP615" s="39">
        <v>-76.395092360059195</v>
      </c>
      <c r="FQ615" s="39">
        <v>40.597127152355732</v>
      </c>
      <c r="FR615" s="39">
        <v>42.044428847644262</v>
      </c>
      <c r="FS615" s="39">
        <v>-77.840419279881615</v>
      </c>
      <c r="FT615" s="39">
        <v>-75.913316720118388</v>
      </c>
      <c r="FU615" s="35">
        <v>45805</v>
      </c>
      <c r="FV615" s="20" t="s">
        <v>248</v>
      </c>
      <c r="FW615" s="20" t="s">
        <v>258</v>
      </c>
      <c r="FX615" s="20">
        <v>96</v>
      </c>
      <c r="FY615" s="20">
        <v>2</v>
      </c>
      <c r="FZ615" s="20">
        <v>2</v>
      </c>
      <c r="GA615" s="20">
        <v>8</v>
      </c>
      <c r="GB615" s="20">
        <v>0</v>
      </c>
      <c r="GC615" s="20">
        <v>0</v>
      </c>
      <c r="GD615" s="20">
        <v>0</v>
      </c>
      <c r="GE615" s="20">
        <v>0</v>
      </c>
      <c r="GF615" s="20">
        <v>0</v>
      </c>
      <c r="GG615" s="20">
        <v>0</v>
      </c>
      <c r="GH615" s="20">
        <v>0</v>
      </c>
      <c r="GI615" s="20">
        <v>0</v>
      </c>
      <c r="GJ615" s="20">
        <v>0</v>
      </c>
      <c r="GK615" s="34">
        <f>IF(GA615&lt;&gt;"",((GB615*0.125)+((GC615+GD615+GE615+GF615+GG615)*0.25)+((GH615+GI615+GJ615)*1))/GA615,"")</f>
        <v>0</v>
      </c>
      <c r="GL615" s="40">
        <v>45860</v>
      </c>
      <c r="GM615" s="40">
        <v>45874</v>
      </c>
      <c r="GN615" s="20" t="s">
        <v>237</v>
      </c>
      <c r="GO615" s="35">
        <v>45874</v>
      </c>
      <c r="GP615" s="20" t="s">
        <v>232</v>
      </c>
      <c r="GQ615" s="35">
        <v>45884</v>
      </c>
      <c r="HH615" s="34" t="str">
        <f>IF(GX615&lt;&gt;"",((GY615*0.125)+((GZ615+HA615+HB615+HC615+HD615)*0.25)+((HE615+HF615+HG615)*1))/GX615,"")</f>
        <v/>
      </c>
    </row>
    <row r="616" spans="1:216" ht="15" customHeight="1" x14ac:dyDescent="0.35">
      <c r="A616" s="11" t="s">
        <v>3945</v>
      </c>
      <c r="B616" s="12" t="s">
        <v>3946</v>
      </c>
      <c r="C616" s="40">
        <v>45778</v>
      </c>
      <c r="D616" s="43">
        <v>45968</v>
      </c>
      <c r="E616" s="11" t="s">
        <v>214</v>
      </c>
      <c r="F616" s="19" t="s">
        <v>3947</v>
      </c>
      <c r="G616" s="19" t="s">
        <v>3948</v>
      </c>
      <c r="H616" s="11" t="s">
        <v>1431</v>
      </c>
      <c r="I616" s="42">
        <v>17815</v>
      </c>
      <c r="J616" s="17">
        <v>28963</v>
      </c>
      <c r="K616" s="18">
        <f ca="1">IF(A616&lt;&gt;"",RANDBETWEEN(1,2000)," ")</f>
        <v>1868</v>
      </c>
      <c r="L616" s="17" cm="1">
        <f t="array" ref="L616">IF(A616&lt;&gt;"",SUMPRODUCT(($E$2:$E$1303="Active") * (FK616 &gt;= $FM$2:$FM$1303) * (FK616 &lt;= $FN$2:$FN$1303) * (FL616 &gt;= $FO$2:$FO$1303) * (FL616 &lt;= $FP$2:$FP$1303)),"")</f>
        <v>2</v>
      </c>
      <c r="M616" s="17" cm="1">
        <f t="array" ref="M616">IF(A616&lt;&gt;"",SUMPRODUCT(($E$2:$E$1303="Active") * (FK616 &gt;= $FQ$2:$FQ$1303) * (FK616 &lt;= $FR$2:$FR$1303) * (FL616 &gt;= $FS$2:$FS$1303) * (FL616 &lt;= $FT$2:$FT$1303)),"")</f>
        <v>4</v>
      </c>
      <c r="N616" s="11" t="s">
        <v>218</v>
      </c>
      <c r="O616" s="11" t="s">
        <v>242</v>
      </c>
      <c r="P616" s="19" t="s">
        <v>3949</v>
      </c>
      <c r="Q616" s="11" t="s">
        <v>3950</v>
      </c>
      <c r="R616" s="19" t="s">
        <v>3951</v>
      </c>
      <c r="S616" s="11" t="s">
        <v>224</v>
      </c>
      <c r="T616" s="20" t="s">
        <v>224</v>
      </c>
      <c r="AA616" s="48" t="s">
        <v>274</v>
      </c>
      <c r="AB616" s="23">
        <v>46006.541666666664</v>
      </c>
      <c r="AC616" s="63">
        <v>45931</v>
      </c>
      <c r="AI616" s="26">
        <v>20</v>
      </c>
      <c r="AN616" s="27">
        <f>IF(COUNT(DV616,ES616,FJ616,GK616,HH616)&gt;0,AVERAGE(DV616,ES616,FJ616,GK616,HH616),"")</f>
        <v>0.4</v>
      </c>
      <c r="AO616" s="28">
        <f>IF((E616&lt;&gt;""),COUNTA(AP616:BW616)+COUNTIF(T616,"No"),"")</f>
        <v>0</v>
      </c>
      <c r="FK616" s="39">
        <v>41.045712000000002</v>
      </c>
      <c r="FL616" s="39">
        <v>-76.428978999999998</v>
      </c>
      <c r="FM616" s="39">
        <v>40.683886576177898</v>
      </c>
      <c r="FN616" s="39">
        <v>41.407537423822099</v>
      </c>
      <c r="FO616" s="39">
        <v>-76.908735270038605</v>
      </c>
      <c r="FP616" s="39">
        <v>-75.949222729961406</v>
      </c>
      <c r="FQ616" s="39">
        <v>40.322061152355701</v>
      </c>
      <c r="FR616" s="39">
        <v>41.769362847644302</v>
      </c>
      <c r="FS616" s="39">
        <v>-77.388491540077197</v>
      </c>
      <c r="FT616" s="39">
        <v>-75.469466459922799</v>
      </c>
      <c r="FU616" s="35">
        <v>45961</v>
      </c>
      <c r="FV616" s="20" t="s">
        <v>248</v>
      </c>
      <c r="FW616" s="20" t="s">
        <v>234</v>
      </c>
      <c r="FX616" s="20">
        <v>8</v>
      </c>
      <c r="FY616" s="20">
        <v>1</v>
      </c>
      <c r="FZ616" s="20">
        <v>1</v>
      </c>
      <c r="GA616" s="20">
        <v>5</v>
      </c>
      <c r="GB616" s="20">
        <v>0</v>
      </c>
      <c r="GC616" s="20">
        <v>0</v>
      </c>
      <c r="GD616" s="20">
        <v>0</v>
      </c>
      <c r="GE616" s="20">
        <v>0</v>
      </c>
      <c r="GF616" s="20">
        <v>0</v>
      </c>
      <c r="GG616" s="20">
        <v>0</v>
      </c>
      <c r="GH616" s="20">
        <v>0</v>
      </c>
      <c r="GI616" s="20">
        <v>1</v>
      </c>
      <c r="GJ616" s="20">
        <v>1</v>
      </c>
      <c r="GK616" s="57">
        <f>IF(GA616&lt;&gt;"",((GB616*0.125)+((GC616+GD616+GE616+GF616+GG616)*0.25)+((GH616+GI616+GJ616)*1))/GA616,"")</f>
        <v>0.4</v>
      </c>
      <c r="GP616" s="20" t="s">
        <v>232</v>
      </c>
      <c r="HH616" s="34" t="str">
        <f>IF(GX616&lt;&gt;"",((GY616*0.125)+((GZ616+HA616+HB616+HC616+HD616)*0.25)+((HE616+HF616+HG616)*1))/GX616,"")</f>
        <v/>
      </c>
    </row>
    <row r="617" spans="1:216" ht="15" customHeight="1" x14ac:dyDescent="0.35">
      <c r="A617" s="11" t="s">
        <v>3952</v>
      </c>
      <c r="B617" s="12" t="s">
        <v>3953</v>
      </c>
      <c r="C617" s="13">
        <v>43009</v>
      </c>
      <c r="D617" s="13">
        <v>45509</v>
      </c>
      <c r="E617" s="14" t="s">
        <v>214</v>
      </c>
      <c r="F617" s="15" t="s">
        <v>3954</v>
      </c>
      <c r="G617" s="15" t="s">
        <v>3955</v>
      </c>
      <c r="H617" s="14" t="s">
        <v>3956</v>
      </c>
      <c r="I617" s="16">
        <v>913</v>
      </c>
      <c r="J617" s="17">
        <v>70261</v>
      </c>
      <c r="K617" s="18">
        <f ca="1">IF(A617&lt;&gt;"",RANDBETWEEN(1,2000)," ")</f>
        <v>1243</v>
      </c>
      <c r="L617" s="17" cm="1">
        <f t="array" ref="L617">IF(A617&lt;&gt;"",SUMPRODUCT(($E$2:$E$1303="Active") * (FK617 &gt;= $FM$2:$FM$1303) * (FK617 &lt;= $FN$2:$FN$1303) * (FL617 &gt;= $FO$2:$FO$1303) * (FL617 &lt;= $FP$2:$FP$1303)),"")</f>
        <v>2</v>
      </c>
      <c r="M617" s="17" cm="1">
        <f t="array" ref="M617">IF(A617&lt;&gt;"",SUMPRODUCT(($E$2:$E$1303="Active") * (FK617 &gt;= $FQ$2:$FQ$1303) * (FK617 &lt;= $FR$2:$FR$1303) * (FL617 &gt;= $FS$2:$FS$1303) * (FL617 &lt;= $FT$2:$FT$1303)),"")</f>
        <v>2</v>
      </c>
      <c r="N617" s="14" t="s">
        <v>287</v>
      </c>
      <c r="O617" s="14" t="s">
        <v>219</v>
      </c>
      <c r="P617" s="15" t="s">
        <v>3957</v>
      </c>
      <c r="Q617" s="14" t="s">
        <v>3958</v>
      </c>
      <c r="R617" s="15" t="s">
        <v>3959</v>
      </c>
      <c r="S617" s="14" t="s">
        <v>224</v>
      </c>
      <c r="T617" s="20" t="s">
        <v>224</v>
      </c>
      <c r="U617" s="21"/>
      <c r="V617" s="22"/>
      <c r="W617" s="22"/>
      <c r="X617" s="22"/>
      <c r="Y617" s="22"/>
      <c r="Z617" s="22"/>
      <c r="AA617" s="22" t="s">
        <v>542</v>
      </c>
      <c r="AB617" s="43">
        <v>46014.541666666664</v>
      </c>
      <c r="AC617" s="63">
        <v>45931</v>
      </c>
      <c r="AD617" s="25">
        <v>297</v>
      </c>
      <c r="AE617" s="25">
        <v>607</v>
      </c>
      <c r="AF617" s="26">
        <v>480</v>
      </c>
      <c r="AG617" s="20">
        <v>485</v>
      </c>
      <c r="AH617" s="22">
        <v>453</v>
      </c>
      <c r="AI617" s="26">
        <v>490</v>
      </c>
      <c r="AN617" s="27">
        <f>IF(COUNT(DV617,ES617,FJ617,GK617,HH617)&gt;0,AVERAGE(DV617,ES617,FJ617,GK617,HH617),"")</f>
        <v>3.8157894736842106E-2</v>
      </c>
      <c r="AO617" s="28">
        <f>IF((E617&lt;&gt;""),COUNTA(AP617:BW617)+COUNTIF(T617,"No"),"")</f>
        <v>0</v>
      </c>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c r="BO617" s="29"/>
      <c r="BP617" s="29"/>
      <c r="BQ617" s="29"/>
      <c r="BR617" s="29"/>
      <c r="BS617" s="29"/>
      <c r="BT617" s="29"/>
      <c r="BU617" s="29"/>
      <c r="BV617" s="29"/>
      <c r="BW617" s="29"/>
      <c r="BX617" s="30"/>
      <c r="BY617" s="30"/>
      <c r="BZ617" s="14"/>
      <c r="CA617" s="30"/>
      <c r="CB617" s="14" t="s">
        <v>227</v>
      </c>
      <c r="CC617" s="31">
        <v>43908</v>
      </c>
      <c r="CD617" s="32" t="s">
        <v>364</v>
      </c>
      <c r="CE617" s="33" t="s">
        <v>291</v>
      </c>
      <c r="CF617" s="33" t="s">
        <v>292</v>
      </c>
      <c r="CG617" s="29">
        <v>250</v>
      </c>
      <c r="CH617" s="29">
        <v>1</v>
      </c>
      <c r="CI617" s="29">
        <v>1</v>
      </c>
      <c r="CJ617" s="29">
        <v>5</v>
      </c>
      <c r="CK617" s="29">
        <v>0</v>
      </c>
      <c r="CL617" s="29">
        <v>0</v>
      </c>
      <c r="CM617" s="29">
        <v>0</v>
      </c>
      <c r="CN617" s="34">
        <f>IF(CJ617&gt;0,((CK617*0.125)+(CL617*0.25)+(CM617*1))/CJ617,"")</f>
        <v>0</v>
      </c>
      <c r="CO617" s="35">
        <v>44839</v>
      </c>
      <c r="CP617" s="35">
        <v>44845</v>
      </c>
      <c r="CQ617" s="20" t="s">
        <v>237</v>
      </c>
      <c r="CR617" s="35">
        <v>44866</v>
      </c>
      <c r="CS617" s="20" t="s">
        <v>232</v>
      </c>
      <c r="CT617" s="35">
        <v>44848</v>
      </c>
      <c r="CU617" s="35">
        <v>44476</v>
      </c>
      <c r="CV617" s="20" t="s">
        <v>228</v>
      </c>
      <c r="CW617" s="20" t="s">
        <v>233</v>
      </c>
      <c r="CX617" s="11" t="s">
        <v>234</v>
      </c>
      <c r="CY617" s="20">
        <v>241</v>
      </c>
      <c r="CZ617" s="36">
        <v>2</v>
      </c>
      <c r="DA617" s="36">
        <v>2</v>
      </c>
      <c r="DB617" s="36">
        <v>10</v>
      </c>
      <c r="DC617" s="36">
        <v>0</v>
      </c>
      <c r="DD617" s="36">
        <v>0</v>
      </c>
      <c r="DE617" s="36">
        <v>0</v>
      </c>
      <c r="DF617" s="36">
        <v>1</v>
      </c>
      <c r="DG617" s="36">
        <v>1</v>
      </c>
      <c r="DH617" s="37">
        <f>IF(DB617&gt;0,((DC617*0.125)+(DD617*0.25)+(DE617*0.25)+(DF617*1)+(DG617*1))/DB617,"")</f>
        <v>0.2</v>
      </c>
      <c r="DI617" s="35">
        <v>44774</v>
      </c>
      <c r="DJ617" s="20" t="s">
        <v>228</v>
      </c>
      <c r="DK617" s="20" t="s">
        <v>235</v>
      </c>
      <c r="DL617" s="20" t="s">
        <v>234</v>
      </c>
      <c r="DM617" s="20">
        <v>196</v>
      </c>
      <c r="DN617" s="20">
        <v>2</v>
      </c>
      <c r="DO617" s="20">
        <v>2</v>
      </c>
      <c r="DP617" s="20">
        <v>10</v>
      </c>
      <c r="DQ617" s="20">
        <v>0</v>
      </c>
      <c r="DR617" s="20">
        <v>0</v>
      </c>
      <c r="DS617" s="20">
        <v>0</v>
      </c>
      <c r="DT617" s="20">
        <v>0</v>
      </c>
      <c r="DU617" s="20">
        <v>0</v>
      </c>
      <c r="DV617" s="37" cm="1">
        <f t="array" ref="DV617">IF(AND(DI617:DP617&lt;&gt;""),((DQ617*0.125)+(DR617*0.25)+(DS617*0.25)+(DT617*1)+(DU617*1))/DP617,"")</f>
        <v>0</v>
      </c>
      <c r="DW617" s="35">
        <v>45468</v>
      </c>
      <c r="DX617" s="35">
        <v>45499</v>
      </c>
      <c r="DY617" s="20" t="s">
        <v>237</v>
      </c>
      <c r="DZ617" s="35">
        <v>45499</v>
      </c>
      <c r="EA617" s="35" t="s">
        <v>232</v>
      </c>
      <c r="EB617" s="38">
        <v>45509</v>
      </c>
      <c r="EC617" s="35">
        <v>45290</v>
      </c>
      <c r="ED617" s="20" t="s">
        <v>228</v>
      </c>
      <c r="EE617" s="20" t="s">
        <v>247</v>
      </c>
      <c r="EF617" s="20">
        <v>247</v>
      </c>
      <c r="EG617" s="20">
        <v>2</v>
      </c>
      <c r="EH617" s="20">
        <v>2</v>
      </c>
      <c r="EI617" s="20">
        <v>10</v>
      </c>
      <c r="EJ617" s="20">
        <v>0</v>
      </c>
      <c r="EK617" s="20">
        <v>0</v>
      </c>
      <c r="EL617" s="20">
        <v>0</v>
      </c>
      <c r="EM617" s="20">
        <v>0</v>
      </c>
      <c r="EN617" s="20">
        <v>0</v>
      </c>
      <c r="EO617" s="20">
        <v>0</v>
      </c>
      <c r="EP617" s="20">
        <v>0</v>
      </c>
      <c r="EQ617" s="20">
        <v>0</v>
      </c>
      <c r="ER617" s="20">
        <v>1</v>
      </c>
      <c r="ES617" s="34">
        <f>IF(EI617&lt;&gt;"",((EJ617*0.125)+((EK617+EL617+EM617+EN617+EO617)*0.25)+((EP617+EQ617+ER617)*1))/EI617,"")</f>
        <v>0.1</v>
      </c>
      <c r="ET617" s="35">
        <v>45434</v>
      </c>
      <c r="EU617" s="20" t="s">
        <v>248</v>
      </c>
      <c r="EV617" s="20" t="s">
        <v>247</v>
      </c>
      <c r="EW617" s="20">
        <v>239</v>
      </c>
      <c r="EX617" s="20">
        <v>2</v>
      </c>
      <c r="EY617" s="20">
        <v>2</v>
      </c>
      <c r="EZ617" s="28">
        <v>19</v>
      </c>
      <c r="FA617" s="20">
        <v>0</v>
      </c>
      <c r="FB617" s="20">
        <v>0</v>
      </c>
      <c r="FC617" s="20">
        <v>0</v>
      </c>
      <c r="FD617" s="20">
        <v>0</v>
      </c>
      <c r="FE617" s="20">
        <v>0</v>
      </c>
      <c r="FF617" s="20">
        <v>0</v>
      </c>
      <c r="FG617" s="20">
        <v>0</v>
      </c>
      <c r="FH617" s="20">
        <v>0</v>
      </c>
      <c r="FI617" s="20">
        <v>1</v>
      </c>
      <c r="FJ617" s="34">
        <f>IF(EZ617&lt;&gt;"",((FA617*0.125)+((FB617+FC617+FD617+FE617+FF617)*0.25)+((FG617+FH617+FI617)*1))/EZ617,"")</f>
        <v>5.2631578947368418E-2</v>
      </c>
      <c r="FK617" s="39">
        <v>18.450365000000001</v>
      </c>
      <c r="FL617" s="39">
        <v>-66.044398999999999</v>
      </c>
      <c r="FM617" s="39">
        <v>18.088539576177869</v>
      </c>
      <c r="FN617" s="39">
        <v>18.812190423822134</v>
      </c>
      <c r="FO617" s="39">
        <v>-66.425830708410373</v>
      </c>
      <c r="FP617" s="39">
        <v>-65.662967291589624</v>
      </c>
      <c r="FQ617" s="39">
        <v>17.726714152355736</v>
      </c>
      <c r="FR617" s="39">
        <v>19.174015847644267</v>
      </c>
      <c r="FS617" s="39">
        <v>-66.807262416820748</v>
      </c>
      <c r="FT617" s="39">
        <v>-65.281535583179249</v>
      </c>
      <c r="FU617" s="35">
        <v>45881</v>
      </c>
      <c r="FV617" s="20" t="s">
        <v>248</v>
      </c>
      <c r="FW617" s="20" t="s">
        <v>355</v>
      </c>
      <c r="FX617" s="20">
        <v>196</v>
      </c>
      <c r="FY617" s="20">
        <v>2</v>
      </c>
      <c r="FZ617" s="20">
        <v>2</v>
      </c>
      <c r="GA617" s="20">
        <v>14</v>
      </c>
      <c r="GB617" s="20">
        <v>0</v>
      </c>
      <c r="GC617" s="20">
        <v>0</v>
      </c>
      <c r="GD617" s="20">
        <v>0</v>
      </c>
      <c r="GE617" s="20">
        <v>0</v>
      </c>
      <c r="GF617" s="20">
        <v>0</v>
      </c>
      <c r="GG617" s="20">
        <v>0</v>
      </c>
      <c r="GH617" s="20">
        <v>0</v>
      </c>
      <c r="GI617" s="20">
        <v>0</v>
      </c>
      <c r="GJ617" s="20">
        <v>0</v>
      </c>
      <c r="GK617" s="34">
        <f>IF(GA617&lt;&gt;"",((GB617*0.125)+((GC617+GD617+GE617+GF617+GG617)*0.25)+((GH617+GI617+GJ617)*1))/GA617,"")</f>
        <v>0</v>
      </c>
      <c r="GP617" s="20" t="s">
        <v>232</v>
      </c>
      <c r="HH617" s="34" t="str">
        <f>IF(GX617&lt;&gt;"",((GY617*0.125)+((GZ617+HA617+HB617+HC617+HD617)*0.25)+((HE617+HF617+HG617)*1))/GX617,"")</f>
        <v/>
      </c>
    </row>
    <row r="618" spans="1:216" ht="15" customHeight="1" x14ac:dyDescent="0.35">
      <c r="A618" s="11" t="s">
        <v>3960</v>
      </c>
      <c r="B618" s="12" t="s">
        <v>3961</v>
      </c>
      <c r="C618" s="13">
        <v>43829</v>
      </c>
      <c r="D618" s="13"/>
      <c r="E618" s="11" t="s">
        <v>214</v>
      </c>
      <c r="F618" s="19" t="s">
        <v>3962</v>
      </c>
      <c r="G618" s="19" t="s">
        <v>3963</v>
      </c>
      <c r="H618" s="11" t="s">
        <v>3956</v>
      </c>
      <c r="I618" s="42">
        <v>917</v>
      </c>
      <c r="J618" s="17">
        <v>17319</v>
      </c>
      <c r="K618" s="18">
        <f ca="1">IF(A618&lt;&gt;"",RANDBETWEEN(1,2000)," ")</f>
        <v>1761</v>
      </c>
      <c r="L618" s="17" cm="1">
        <f t="array" ref="L618">IF(A618&lt;&gt;"",SUMPRODUCT(($E$2:$E$1303="Active") * (FK618 &gt;= $FM$2:$FM$1303) * (FK618 &lt;= $FN$2:$FN$1303) * (FL618 &gt;= $FO$2:$FO$1303) * (FL618 &lt;= $FP$2:$FP$1303)),"")</f>
        <v>2</v>
      </c>
      <c r="M618" s="17" cm="1">
        <f t="array" ref="M618">IF(A618&lt;&gt;"",SUMPRODUCT(($E$2:$E$1303="Active") * (FK618 &gt;= $FQ$2:$FQ$1303) * (FK618 &lt;= $FR$2:$FR$1303) * (FL618 &gt;= $FS$2:$FS$1303) * (FL618 &lt;= $FT$2:$FT$1303)),"")</f>
        <v>2</v>
      </c>
      <c r="N618" s="11" t="s">
        <v>218</v>
      </c>
      <c r="O618" s="11" t="s">
        <v>242</v>
      </c>
      <c r="P618" s="19" t="s">
        <v>1167</v>
      </c>
      <c r="Q618" s="11" t="s">
        <v>3964</v>
      </c>
      <c r="R618" s="19" t="s">
        <v>1169</v>
      </c>
      <c r="S618" s="11" t="s">
        <v>224</v>
      </c>
      <c r="T618" s="20" t="s">
        <v>224</v>
      </c>
      <c r="U618" s="21"/>
      <c r="V618" s="22"/>
      <c r="W618" s="22"/>
      <c r="X618" s="22"/>
      <c r="Y618" s="22"/>
      <c r="Z618" s="22"/>
      <c r="AB618" s="43">
        <v>46009.479166666664</v>
      </c>
      <c r="AC618" s="63">
        <v>45931</v>
      </c>
      <c r="AD618" s="25">
        <v>0</v>
      </c>
      <c r="AE618" s="25">
        <v>6</v>
      </c>
      <c r="AF618" s="26">
        <v>135</v>
      </c>
      <c r="AG618" s="20">
        <v>133</v>
      </c>
      <c r="AH618" s="22">
        <v>122</v>
      </c>
      <c r="AI618" s="26">
        <v>213</v>
      </c>
      <c r="AN618" s="27">
        <f>IF(COUNT(DV618,ES618,FJ618,GK618,HH618)&gt;0,AVERAGE(DV618,ES618,FJ618,GK618,HH618),"")</f>
        <v>1.6666666666666666E-2</v>
      </c>
      <c r="AO618" s="28">
        <f>IF((E618&lt;&gt;""),COUNTA(AP618:BW618)+COUNTIF(T618,"No"),"")</f>
        <v>0</v>
      </c>
      <c r="CN618" s="34" t="str">
        <f>IF(CJ618&gt;0,((CK618*0.125)+(CL618*0.25)+(CM618*1))/CJ618,"")</f>
        <v/>
      </c>
      <c r="CO618" s="35">
        <v>44839</v>
      </c>
      <c r="CP618" s="35">
        <v>44845</v>
      </c>
      <c r="CQ618" s="20" t="s">
        <v>237</v>
      </c>
      <c r="CR618" s="47">
        <v>44866</v>
      </c>
      <c r="CS618" s="20" t="s">
        <v>232</v>
      </c>
      <c r="CT618" s="35">
        <v>44848</v>
      </c>
      <c r="CV618" s="11" t="s">
        <v>228</v>
      </c>
      <c r="CW618" s="11" t="s">
        <v>233</v>
      </c>
      <c r="CX618" s="11" t="s">
        <v>234</v>
      </c>
      <c r="CY618" s="20">
        <v>0</v>
      </c>
      <c r="CZ618" s="36">
        <v>0</v>
      </c>
      <c r="DA618" s="36">
        <v>0</v>
      </c>
      <c r="DB618" s="36">
        <v>0</v>
      </c>
      <c r="DC618" s="36">
        <v>0</v>
      </c>
      <c r="DD618" s="36">
        <v>0</v>
      </c>
      <c r="DE618" s="36">
        <v>0</v>
      </c>
      <c r="DF618" s="36">
        <v>0</v>
      </c>
      <c r="DG618" s="36">
        <v>0</v>
      </c>
      <c r="DJ618" s="20" t="s">
        <v>228</v>
      </c>
      <c r="DK618" s="20" t="s">
        <v>235</v>
      </c>
      <c r="DL618" s="20" t="s">
        <v>234</v>
      </c>
      <c r="DM618" s="20">
        <v>0</v>
      </c>
      <c r="DN618" s="20">
        <v>0</v>
      </c>
      <c r="DO618" s="20">
        <v>0</v>
      </c>
      <c r="DP618" s="20">
        <v>0</v>
      </c>
      <c r="DQ618" s="20">
        <v>0</v>
      </c>
      <c r="DR618" s="20">
        <v>0</v>
      </c>
      <c r="DS618" s="20">
        <v>0</v>
      </c>
      <c r="DT618" s="20">
        <v>0</v>
      </c>
      <c r="DU618" s="20">
        <v>0</v>
      </c>
      <c r="DW618" s="35">
        <v>45467</v>
      </c>
      <c r="DX618" s="35">
        <v>45499</v>
      </c>
      <c r="DY618" s="20" t="s">
        <v>237</v>
      </c>
      <c r="DZ618" s="35">
        <v>45499</v>
      </c>
      <c r="EA618" s="35" t="s">
        <v>232</v>
      </c>
      <c r="EB618" s="38">
        <v>45509</v>
      </c>
      <c r="EC618" s="35">
        <v>45290</v>
      </c>
      <c r="ED618" s="20" t="s">
        <v>228</v>
      </c>
      <c r="EE618" s="20" t="s">
        <v>247</v>
      </c>
      <c r="EF618" s="20">
        <v>179</v>
      </c>
      <c r="EG618" s="20">
        <v>1</v>
      </c>
      <c r="EH618" s="20">
        <v>1</v>
      </c>
      <c r="EI618" s="20">
        <v>5</v>
      </c>
      <c r="EJ618" s="20">
        <v>0</v>
      </c>
      <c r="EK618" s="20">
        <v>0</v>
      </c>
      <c r="EL618" s="20">
        <v>0</v>
      </c>
      <c r="EM618" s="20">
        <v>0</v>
      </c>
      <c r="EN618" s="20">
        <v>0</v>
      </c>
      <c r="EO618" s="20">
        <v>0</v>
      </c>
      <c r="EP618" s="20">
        <v>0</v>
      </c>
      <c r="EQ618" s="20">
        <v>0</v>
      </c>
      <c r="ER618" s="20">
        <v>0</v>
      </c>
      <c r="ES618" s="34">
        <f>IF(EI618&lt;&gt;"",((EJ618*0.125)+((EK618+EL618+EM618+EN618+EO618)*0.25)+((EP618+EQ618+ER618)*1))/EI618,"")</f>
        <v>0</v>
      </c>
      <c r="ET618" s="35">
        <v>45615</v>
      </c>
      <c r="EU618" s="20" t="s">
        <v>248</v>
      </c>
      <c r="EV618" s="20" t="s">
        <v>234</v>
      </c>
      <c r="EW618" s="20">
        <v>43</v>
      </c>
      <c r="EX618" s="20">
        <v>1</v>
      </c>
      <c r="EY618" s="20">
        <v>1</v>
      </c>
      <c r="EZ618" s="20">
        <v>5</v>
      </c>
      <c r="FA618" s="20">
        <v>0</v>
      </c>
      <c r="FB618" s="20">
        <v>0</v>
      </c>
      <c r="FC618" s="20">
        <v>0</v>
      </c>
      <c r="FD618" s="20">
        <v>1</v>
      </c>
      <c r="FE618" s="20">
        <v>0</v>
      </c>
      <c r="FF618" s="20">
        <v>0</v>
      </c>
      <c r="FG618" s="20">
        <v>0</v>
      </c>
      <c r="FH618" s="20">
        <v>0</v>
      </c>
      <c r="FI618" s="20">
        <v>0</v>
      </c>
      <c r="FJ618" s="34">
        <f>IF(EZ618&lt;&gt;"",((FA618*0.125)+((FB618+FC618+FD618+FE618+FF618)*0.25)+((FG618+FH618+FI618)*1))/EZ618,"")</f>
        <v>0.05</v>
      </c>
      <c r="FK618" s="39">
        <v>18.421194</v>
      </c>
      <c r="FL618" s="39">
        <v>-66.049351999999999</v>
      </c>
      <c r="FM618" s="39">
        <v>18.059368576177867</v>
      </c>
      <c r="FN618" s="39">
        <v>18.783019423822132</v>
      </c>
      <c r="FO618" s="39">
        <v>-66.430718977998851</v>
      </c>
      <c r="FP618" s="39">
        <v>-65.667985022001147</v>
      </c>
      <c r="FQ618" s="39">
        <v>17.697543152355735</v>
      </c>
      <c r="FR618" s="39">
        <v>19.144844847644265</v>
      </c>
      <c r="FS618" s="39">
        <v>-66.812085955997716</v>
      </c>
      <c r="FT618" s="39">
        <v>-65.286618044002282</v>
      </c>
      <c r="FU618" s="35">
        <v>45762</v>
      </c>
      <c r="FV618" s="20" t="s">
        <v>248</v>
      </c>
      <c r="FW618" s="20" t="s">
        <v>258</v>
      </c>
      <c r="FX618" s="20">
        <v>45</v>
      </c>
      <c r="FY618" s="20">
        <v>1</v>
      </c>
      <c r="FZ618" s="20">
        <v>1</v>
      </c>
      <c r="GA618" s="20">
        <v>6</v>
      </c>
      <c r="GB618" s="20">
        <v>0</v>
      </c>
      <c r="GC618" s="20">
        <v>0</v>
      </c>
      <c r="GD618" s="20">
        <v>0</v>
      </c>
      <c r="GE618" s="20">
        <v>0</v>
      </c>
      <c r="GF618" s="20">
        <v>0</v>
      </c>
      <c r="GG618" s="20">
        <v>0</v>
      </c>
      <c r="GH618" s="20">
        <v>0</v>
      </c>
      <c r="GI618" s="20">
        <v>0</v>
      </c>
      <c r="GJ618" s="20">
        <v>0</v>
      </c>
      <c r="GK618" s="34">
        <f>IF(GA618&lt;&gt;"",((GB618*0.125)+((GC618+GD618+GE618+GF618+GG618)*0.25)+((GH618+GI618+GJ618)*1))/GA618,"")</f>
        <v>0</v>
      </c>
      <c r="GP618" s="20" t="s">
        <v>232</v>
      </c>
      <c r="HH618" s="34" t="str">
        <f>IF(GX618&lt;&gt;"",((GY618*0.125)+((GZ618+HA618+HB618+HC618+HD618)*0.25)+((HE618+HF618+HG618)*1))/GX618,"")</f>
        <v/>
      </c>
    </row>
    <row r="619" spans="1:216" ht="15" customHeight="1" x14ac:dyDescent="0.35">
      <c r="A619" s="11" t="s">
        <v>3965</v>
      </c>
      <c r="B619" s="12" t="s">
        <v>3966</v>
      </c>
      <c r="C619" s="13">
        <v>43829</v>
      </c>
      <c r="D619" s="13"/>
      <c r="E619" s="11" t="s">
        <v>214</v>
      </c>
      <c r="F619" s="19" t="s">
        <v>3967</v>
      </c>
      <c r="G619" s="19" t="s">
        <v>3968</v>
      </c>
      <c r="H619" s="11" t="s">
        <v>3956</v>
      </c>
      <c r="I619" s="42">
        <v>698</v>
      </c>
      <c r="J619" s="17">
        <v>33774</v>
      </c>
      <c r="K619" s="18">
        <f ca="1">IF(A619&lt;&gt;"",RANDBETWEEN(1,2000)," ")</f>
        <v>1548</v>
      </c>
      <c r="L619" s="17" cm="1">
        <f t="array" ref="L619">IF(A619&lt;&gt;"",SUMPRODUCT(($E$2:$E$1303="Active") * (FK619 &gt;= $FM$2:$FM$1303) * (FK619 &lt;= $FN$2:$FN$1303) * (FL619 &gt;= $FO$2:$FO$1303) * (FL619 &lt;= $FP$2:$FP$1303)),"")</f>
        <v>1</v>
      </c>
      <c r="M619" s="17" cm="1">
        <f t="array" ref="M619">IF(A619&lt;&gt;"",SUMPRODUCT(($E$2:$E$1303="Active") * (FK619 &gt;= $FQ$2:$FQ$1303) * (FK619 &lt;= $FR$2:$FR$1303) * (FL619 &gt;= $FS$2:$FS$1303) * (FL619 &lt;= $FT$2:$FT$1303)),"")</f>
        <v>1</v>
      </c>
      <c r="N619" s="11" t="s">
        <v>218</v>
      </c>
      <c r="O619" s="11" t="s">
        <v>242</v>
      </c>
      <c r="P619" s="19" t="s">
        <v>1167</v>
      </c>
      <c r="Q619" s="11" t="s">
        <v>3964</v>
      </c>
      <c r="R619" s="19" t="s">
        <v>1169</v>
      </c>
      <c r="S619" s="11" t="s">
        <v>224</v>
      </c>
      <c r="T619" s="20" t="s">
        <v>224</v>
      </c>
      <c r="U619" s="21"/>
      <c r="V619" s="22"/>
      <c r="W619" s="22"/>
      <c r="X619" s="22"/>
      <c r="Y619" s="22"/>
      <c r="Z619" s="22"/>
      <c r="AB619" s="43">
        <v>46021.479166666664</v>
      </c>
      <c r="AC619" s="63">
        <v>45931</v>
      </c>
      <c r="AD619" s="25">
        <v>0</v>
      </c>
      <c r="AE619" s="25">
        <v>1</v>
      </c>
      <c r="AF619" s="26">
        <v>81</v>
      </c>
      <c r="AG619" s="20">
        <v>145</v>
      </c>
      <c r="AH619" s="22">
        <v>129</v>
      </c>
      <c r="AI619" s="26">
        <v>100</v>
      </c>
      <c r="AN619" s="27">
        <f>IF(COUNT(DV619,ES619,FJ619,GK619,HH619)&gt;0,AVERAGE(DV619,ES619,FJ619,GK619,HH619),"")</f>
        <v>3.3333333333333333E-2</v>
      </c>
      <c r="AO619" s="28">
        <f>IF((E619&lt;&gt;""),COUNTA(AP619:BW619)+COUNTIF(T619,"No"),"")</f>
        <v>0</v>
      </c>
      <c r="CN619" s="34" t="str">
        <f>IF(CJ619&gt;0,((CK619*0.125)+(CL619*0.25)+(CM619*1))/CJ619,"")</f>
        <v/>
      </c>
      <c r="CO619" s="35">
        <v>44839</v>
      </c>
      <c r="CP619" s="35">
        <v>44845</v>
      </c>
      <c r="CQ619" s="20" t="s">
        <v>237</v>
      </c>
      <c r="CR619" s="47">
        <v>44866</v>
      </c>
      <c r="CS619" s="20" t="s">
        <v>232</v>
      </c>
      <c r="CT619" s="35">
        <v>44848</v>
      </c>
      <c r="CV619" s="11" t="s">
        <v>228</v>
      </c>
      <c r="CW619" s="11" t="s">
        <v>233</v>
      </c>
      <c r="CX619" s="11" t="s">
        <v>234</v>
      </c>
      <c r="CY619" s="20">
        <v>0</v>
      </c>
      <c r="CZ619" s="36">
        <v>0</v>
      </c>
      <c r="DA619" s="36">
        <v>0</v>
      </c>
      <c r="DB619" s="36">
        <v>0</v>
      </c>
      <c r="DC619" s="36">
        <v>0</v>
      </c>
      <c r="DD619" s="36">
        <v>0</v>
      </c>
      <c r="DE619" s="36">
        <v>0</v>
      </c>
      <c r="DF619" s="36">
        <v>0</v>
      </c>
      <c r="DG619" s="36">
        <v>0</v>
      </c>
      <c r="DH619" s="37" t="str">
        <f>IF(DB619&gt;0,((DC619*0.125)+(DD619*0.25)+(DE619*0.25)+(DF619*1)+(DG619*1))/DB619,"")</f>
        <v/>
      </c>
      <c r="DJ619" s="20" t="s">
        <v>228</v>
      </c>
      <c r="DK619" s="20" t="s">
        <v>235</v>
      </c>
      <c r="DL619" s="20" t="s">
        <v>234</v>
      </c>
      <c r="DM619" s="20">
        <v>0</v>
      </c>
      <c r="DN619" s="20">
        <v>0</v>
      </c>
      <c r="DO619" s="20">
        <v>0</v>
      </c>
      <c r="DP619" s="20">
        <v>0</v>
      </c>
      <c r="DQ619" s="20">
        <v>0</v>
      </c>
      <c r="DR619" s="20">
        <v>0</v>
      </c>
      <c r="DS619" s="20">
        <v>0</v>
      </c>
      <c r="DT619" s="20">
        <v>0</v>
      </c>
      <c r="DU619" s="20">
        <v>0</v>
      </c>
      <c r="DW619" s="35">
        <v>45467</v>
      </c>
      <c r="DX619" s="35">
        <v>45498</v>
      </c>
      <c r="DY619" s="20" t="s">
        <v>237</v>
      </c>
      <c r="DZ619" s="35">
        <v>45498</v>
      </c>
      <c r="EA619" s="35" t="s">
        <v>232</v>
      </c>
      <c r="EB619" s="38">
        <v>45509</v>
      </c>
      <c r="EC619" s="35">
        <v>45290</v>
      </c>
      <c r="ED619" s="20" t="s">
        <v>228</v>
      </c>
      <c r="EE619" s="20" t="s">
        <v>247</v>
      </c>
      <c r="EF619" s="20">
        <v>179</v>
      </c>
      <c r="EG619" s="20">
        <v>1</v>
      </c>
      <c r="EH619" s="20">
        <v>1</v>
      </c>
      <c r="EI619" s="20">
        <v>5</v>
      </c>
      <c r="EJ619" s="20">
        <v>0</v>
      </c>
      <c r="EK619" s="20">
        <v>0</v>
      </c>
      <c r="EL619" s="20">
        <v>0</v>
      </c>
      <c r="EM619" s="20">
        <v>0</v>
      </c>
      <c r="EN619" s="20">
        <v>0</v>
      </c>
      <c r="EO619" s="20">
        <v>2</v>
      </c>
      <c r="EP619" s="20">
        <v>0</v>
      </c>
      <c r="EQ619" s="20">
        <v>0</v>
      </c>
      <c r="ER619" s="20">
        <v>0</v>
      </c>
      <c r="ES619" s="34">
        <f>IF(EI619&lt;&gt;"",((EJ619*0.125)+((EK619+EL619+EM619+EN619+EO619)*0.25)+((EP619+EQ619+ER619)*1))/EI619,"")</f>
        <v>0.1</v>
      </c>
      <c r="ET619" s="35">
        <v>45341</v>
      </c>
      <c r="EU619" s="20" t="s">
        <v>248</v>
      </c>
      <c r="EV619" s="20" t="s">
        <v>247</v>
      </c>
      <c r="EW619" s="20">
        <v>87</v>
      </c>
      <c r="EX619" s="20">
        <v>2</v>
      </c>
      <c r="EY619" s="20">
        <v>2</v>
      </c>
      <c r="EZ619" s="28">
        <v>7</v>
      </c>
      <c r="FA619" s="20">
        <v>0</v>
      </c>
      <c r="FB619" s="20">
        <v>0</v>
      </c>
      <c r="FC619" s="20">
        <v>0</v>
      </c>
      <c r="FD619" s="20">
        <v>0</v>
      </c>
      <c r="FE619" s="20">
        <v>0</v>
      </c>
      <c r="FF619" s="20">
        <v>0</v>
      </c>
      <c r="FG619" s="20">
        <v>0</v>
      </c>
      <c r="FH619" s="20">
        <v>0</v>
      </c>
      <c r="FI619" s="20">
        <v>0</v>
      </c>
      <c r="FJ619" s="34">
        <f>IF(EZ619&lt;&gt;"",((FA619*0.125)+((FB619+FC619+FD619+FE619+FF619)*0.25)+((FG619+FH619+FI619)*1))/EZ619,"")</f>
        <v>0</v>
      </c>
      <c r="FK619" s="39">
        <v>18.090875</v>
      </c>
      <c r="FL619" s="39">
        <v>-66.867756</v>
      </c>
      <c r="FM619" s="39">
        <v>17.729049576177868</v>
      </c>
      <c r="FN619" s="39">
        <v>18.452700423822133</v>
      </c>
      <c r="FO619" s="39">
        <v>-67.248398405663451</v>
      </c>
      <c r="FP619" s="39">
        <v>-66.487113594336549</v>
      </c>
      <c r="FQ619" s="39">
        <v>17.367224152355735</v>
      </c>
      <c r="FR619" s="39">
        <v>18.814525847644266</v>
      </c>
      <c r="FS619" s="39">
        <v>-67.629040811326888</v>
      </c>
      <c r="FT619" s="39">
        <v>-66.106471188673112</v>
      </c>
      <c r="FU619" s="35">
        <v>45833</v>
      </c>
      <c r="FV619" s="20" t="s">
        <v>248</v>
      </c>
      <c r="FW619" s="20" t="s">
        <v>355</v>
      </c>
      <c r="FX619" s="20">
        <v>38</v>
      </c>
      <c r="FY619" s="20">
        <v>2</v>
      </c>
      <c r="FZ619" s="20">
        <v>2</v>
      </c>
      <c r="GA619" s="20">
        <v>5</v>
      </c>
      <c r="GB619" s="20">
        <v>0</v>
      </c>
      <c r="GC619" s="20">
        <v>0</v>
      </c>
      <c r="GD619" s="20">
        <v>0</v>
      </c>
      <c r="GE619" s="20">
        <v>0</v>
      </c>
      <c r="GF619" s="20">
        <v>0</v>
      </c>
      <c r="GG619" s="20">
        <v>0</v>
      </c>
      <c r="GH619" s="20">
        <v>0</v>
      </c>
      <c r="GI619" s="20">
        <v>0</v>
      </c>
      <c r="GJ619" s="20">
        <v>0</v>
      </c>
      <c r="GK619" s="34">
        <f>IF(GA619&lt;&gt;"",((GB619*0.125)+((GC619+GD619+GE619+GF619+GG619)*0.25)+((GH619+GI619+GJ619)*1))/GA619,"")</f>
        <v>0</v>
      </c>
      <c r="GP619" s="20" t="s">
        <v>232</v>
      </c>
      <c r="HH619" s="41" t="str">
        <f>IF(GX619&lt;&gt;"",((GY619*0.125)+((GZ619+HA619+HB619+HC619+HD619)*0.25)+((HE619+HF619+HG619)*1))/GX619,"")</f>
        <v/>
      </c>
    </row>
    <row r="620" spans="1:216" ht="15" hidden="1" customHeight="1" x14ac:dyDescent="0.35">
      <c r="A620" s="14" t="s">
        <v>3969</v>
      </c>
      <c r="B620" s="12" t="s">
        <v>3970</v>
      </c>
      <c r="C620" s="13">
        <v>43009</v>
      </c>
      <c r="D620" s="13">
        <v>46125</v>
      </c>
      <c r="E620" s="14" t="s">
        <v>1420</v>
      </c>
      <c r="F620" s="15" t="s">
        <v>3971</v>
      </c>
      <c r="G620" s="15" t="s">
        <v>3972</v>
      </c>
      <c r="H620" s="14" t="s">
        <v>2102</v>
      </c>
      <c r="I620" s="16">
        <v>96707</v>
      </c>
      <c r="J620" s="17">
        <v>47181</v>
      </c>
      <c r="K620" s="18">
        <f ca="1">IF(A620&lt;&gt;"",RANDBETWEEN(1,2000)," ")</f>
        <v>857</v>
      </c>
      <c r="L620" s="17" cm="1">
        <f t="array" ref="L620">IF(A620&lt;&gt;"",SUMPRODUCT(($E$2:$E$1303="Active") * (FK620 &gt;= $FM$2:$FM$1303) * (FK620 &lt;= $FN$2:$FN$1303) * (FL620 &gt;= $FO$2:$FO$1303) * (FL620 &lt;= $FP$2:$FP$1303)),"")</f>
        <v>2</v>
      </c>
      <c r="M620" s="17" cm="1">
        <f t="array" ref="M620">IF(A620&lt;&gt;"",SUMPRODUCT(($E$2:$E$1303="Active") * (FK620 &gt;= $FQ$2:$FQ$1303) * (FK620 &lt;= $FR$2:$FR$1303) * (FL620 &gt;= $FS$2:$FS$1303) * (FL620 &lt;= $FT$2:$FT$1303)),"")</f>
        <v>2</v>
      </c>
      <c r="N620" s="14" t="s">
        <v>287</v>
      </c>
      <c r="O620" s="14" t="s">
        <v>219</v>
      </c>
      <c r="P620" s="15" t="s">
        <v>3973</v>
      </c>
      <c r="Q620" s="14" t="s">
        <v>3974</v>
      </c>
      <c r="R620" s="15" t="s">
        <v>3975</v>
      </c>
      <c r="S620" s="14" t="s">
        <v>223</v>
      </c>
      <c r="T620" s="20" t="s">
        <v>224</v>
      </c>
      <c r="U620" s="21"/>
      <c r="V620" s="22"/>
      <c r="W620" s="22"/>
      <c r="X620" s="22"/>
      <c r="Y620" s="22"/>
      <c r="Z620" s="22"/>
      <c r="AB620" s="43">
        <v>46021.520833333336</v>
      </c>
      <c r="AC620" s="24">
        <v>46023</v>
      </c>
      <c r="AD620" s="25">
        <v>326</v>
      </c>
      <c r="AE620" s="25">
        <v>131</v>
      </c>
      <c r="AF620" s="26">
        <v>142</v>
      </c>
      <c r="AG620" s="20">
        <v>428</v>
      </c>
      <c r="AH620" s="22">
        <v>240</v>
      </c>
      <c r="AI620" s="26">
        <v>188</v>
      </c>
      <c r="AN620" s="27">
        <f>IF(COUNT(DV620,ES620,FJ620,GK620,HH620)&gt;0,AVERAGE(DV620,ES620,FJ620,GK620,HH620),"")</f>
        <v>0.05</v>
      </c>
      <c r="AO620" s="28">
        <f>IF((E620&lt;&gt;""),COUNTA(AP620:BW620)+COUNTIF(T620,"No"),"")</f>
        <v>0</v>
      </c>
      <c r="AP620" s="29"/>
      <c r="AQ620" s="29"/>
      <c r="AR620" s="29"/>
      <c r="AS620" s="29"/>
      <c r="AT620" s="29"/>
      <c r="AU620" s="29"/>
      <c r="AV620" s="29"/>
      <c r="AW620" s="29"/>
      <c r="AX620" s="29"/>
      <c r="AY620" s="29"/>
      <c r="AZ620" s="29"/>
      <c r="BA620" s="29"/>
      <c r="BB620" s="29"/>
      <c r="BC620" s="29"/>
      <c r="BD620" s="29"/>
      <c r="BE620" s="29"/>
      <c r="BF620" s="29"/>
      <c r="BG620" s="29"/>
      <c r="BH620" s="29"/>
      <c r="BI620" s="29"/>
      <c r="BJ620" s="29"/>
      <c r="BK620" s="29"/>
      <c r="BL620" s="29"/>
      <c r="BM620" s="29"/>
      <c r="BN620" s="29"/>
      <c r="BO620" s="29"/>
      <c r="BP620" s="29"/>
      <c r="BQ620" s="29"/>
      <c r="BR620" s="29"/>
      <c r="BS620" s="29"/>
      <c r="BT620" s="29"/>
      <c r="BU620" s="29"/>
      <c r="BV620" s="29"/>
      <c r="BW620" s="29"/>
      <c r="BX620" s="30">
        <v>44112</v>
      </c>
      <c r="BY620" s="30">
        <v>44165</v>
      </c>
      <c r="BZ620" s="14" t="s">
        <v>226</v>
      </c>
      <c r="CA620" s="30">
        <v>44165</v>
      </c>
      <c r="CB620" s="14" t="s">
        <v>227</v>
      </c>
      <c r="CC620" s="31">
        <v>43794</v>
      </c>
      <c r="CD620" s="32" t="s">
        <v>226</v>
      </c>
      <c r="CE620" s="33" t="s">
        <v>425</v>
      </c>
      <c r="CF620" s="33" t="s">
        <v>325</v>
      </c>
      <c r="CG620" s="29">
        <v>324</v>
      </c>
      <c r="CH620" s="29">
        <v>5</v>
      </c>
      <c r="CI620" s="29">
        <v>3</v>
      </c>
      <c r="CJ620" s="29">
        <v>15</v>
      </c>
      <c r="CK620" s="29">
        <v>1</v>
      </c>
      <c r="CL620" s="29">
        <v>0</v>
      </c>
      <c r="CM620" s="29">
        <v>0</v>
      </c>
      <c r="CN620" s="34">
        <f>IF(CJ620&gt;0,((CK620*0.125)+(CL620*0.25)+(CM620*1))/CJ620,"")</f>
        <v>8.3333333333333332E-3</v>
      </c>
      <c r="CO620" s="35">
        <v>44868</v>
      </c>
      <c r="CP620" s="35">
        <v>44880</v>
      </c>
      <c r="CQ620" s="20" t="s">
        <v>237</v>
      </c>
      <c r="CR620" s="35">
        <v>44880</v>
      </c>
      <c r="CS620" s="20" t="s">
        <v>232</v>
      </c>
      <c r="CT620" s="35">
        <v>44886</v>
      </c>
      <c r="CU620" s="35">
        <v>44539</v>
      </c>
      <c r="CV620" s="20" t="s">
        <v>228</v>
      </c>
      <c r="CW620" s="20" t="s">
        <v>233</v>
      </c>
      <c r="CX620" s="11" t="s">
        <v>234</v>
      </c>
      <c r="CY620" s="20">
        <v>53</v>
      </c>
      <c r="CZ620" s="36">
        <v>2</v>
      </c>
      <c r="DA620" s="36">
        <v>2</v>
      </c>
      <c r="DB620" s="36">
        <v>8</v>
      </c>
      <c r="DC620" s="36">
        <v>0</v>
      </c>
      <c r="DD620" s="36">
        <v>0</v>
      </c>
      <c r="DE620" s="36">
        <v>1</v>
      </c>
      <c r="DF620" s="36">
        <v>0</v>
      </c>
      <c r="DG620" s="36">
        <v>0</v>
      </c>
      <c r="DH620" s="37">
        <f>IF(DB620&gt;0,((DC620*0.125)+(DD620*0.25)+(DE620*0.25)+(DF620*1)+(DG620*1))/DB620,"")</f>
        <v>3.125E-2</v>
      </c>
      <c r="DI620" s="35">
        <v>44866</v>
      </c>
      <c r="DJ620" s="20" t="s">
        <v>228</v>
      </c>
      <c r="DK620" s="20" t="s">
        <v>235</v>
      </c>
      <c r="DL620" s="20" t="s">
        <v>234</v>
      </c>
      <c r="DM620" s="20">
        <v>63</v>
      </c>
      <c r="DN620" s="20">
        <v>2</v>
      </c>
      <c r="DO620" s="20">
        <v>2</v>
      </c>
      <c r="DP620" s="20">
        <v>10</v>
      </c>
      <c r="DQ620" s="20">
        <v>0</v>
      </c>
      <c r="DR620" s="20">
        <v>0</v>
      </c>
      <c r="DS620" s="20">
        <v>0</v>
      </c>
      <c r="DT620" s="20">
        <v>1</v>
      </c>
      <c r="DU620" s="20">
        <v>1</v>
      </c>
      <c r="DV620" s="37" cm="1">
        <f t="array" ref="DV620">IF(AND(DI620:DP620&lt;&gt;""),((DQ620*0.125)+(DR620*0.25)+(DS620*0.25)+(DT620*1)+(DU620*1))/DP620,"")</f>
        <v>0.2</v>
      </c>
      <c r="DW620" s="35">
        <v>45558</v>
      </c>
      <c r="DX620" s="35">
        <v>45574</v>
      </c>
      <c r="DY620" s="20" t="s">
        <v>266</v>
      </c>
      <c r="DZ620" s="35">
        <v>45574</v>
      </c>
      <c r="EA620" s="35" t="s">
        <v>410</v>
      </c>
      <c r="EB620" s="38"/>
      <c r="EC620" s="35">
        <v>45233</v>
      </c>
      <c r="ED620" s="20" t="s">
        <v>248</v>
      </c>
      <c r="EE620" s="20" t="s">
        <v>247</v>
      </c>
      <c r="EF620" s="20">
        <v>79</v>
      </c>
      <c r="EG620" s="20">
        <v>2</v>
      </c>
      <c r="EH620" s="20">
        <v>2</v>
      </c>
      <c r="EI620" s="20">
        <v>10</v>
      </c>
      <c r="EJ620" s="20">
        <v>0</v>
      </c>
      <c r="EK620" s="20">
        <v>0</v>
      </c>
      <c r="EL620" s="20">
        <v>0</v>
      </c>
      <c r="EM620" s="20">
        <v>0</v>
      </c>
      <c r="EN620" s="20">
        <v>0</v>
      </c>
      <c r="EO620" s="20">
        <v>0</v>
      </c>
      <c r="EP620" s="20">
        <v>0</v>
      </c>
      <c r="EQ620" s="20">
        <v>0</v>
      </c>
      <c r="ER620" s="20">
        <v>0</v>
      </c>
      <c r="ES620" s="34">
        <f>IF(EI620&lt;&gt;"",((EJ620*0.125)+((EK620+EL620+EM620+EN620+EO620)*0.25)+((EP620+EQ620+ER620)*1))/EI620,"")</f>
        <v>0</v>
      </c>
      <c r="ET620" s="35">
        <v>45552</v>
      </c>
      <c r="EU620" s="20" t="s">
        <v>248</v>
      </c>
      <c r="EV620" s="20" t="s">
        <v>234</v>
      </c>
      <c r="EW620" s="20">
        <v>93</v>
      </c>
      <c r="EX620" s="20">
        <v>3</v>
      </c>
      <c r="EY620" s="20">
        <v>3</v>
      </c>
      <c r="EZ620" s="20">
        <v>7</v>
      </c>
      <c r="FA620" s="20">
        <v>0</v>
      </c>
      <c r="FB620" s="20">
        <v>0</v>
      </c>
      <c r="FC620" s="20">
        <v>0</v>
      </c>
      <c r="FD620" s="20">
        <v>0</v>
      </c>
      <c r="FE620" s="20">
        <v>0</v>
      </c>
      <c r="FF620" s="20">
        <v>0</v>
      </c>
      <c r="FG620" s="20">
        <v>0</v>
      </c>
      <c r="FH620" s="20">
        <v>0</v>
      </c>
      <c r="FI620" s="20">
        <v>0</v>
      </c>
      <c r="FJ620" s="34">
        <f>IF(EZ620&lt;&gt;"",((FA620*0.125)+((FB620+FC620+FD620+FE620+FF620)*0.25)+((FG620+FH620+FI620)*1))/EZ620,"")</f>
        <v>0</v>
      </c>
      <c r="FK620" s="39">
        <v>21.374251000000001</v>
      </c>
      <c r="FL620" s="39">
        <v>-158.08103</v>
      </c>
      <c r="FM620" s="39">
        <v>21.012425576177868</v>
      </c>
      <c r="FN620" s="39">
        <v>21.736076423822134</v>
      </c>
      <c r="FO620" s="39">
        <v>-158.46958001040355</v>
      </c>
      <c r="FP620" s="39">
        <v>-157.69247998959645</v>
      </c>
      <c r="FQ620" s="39">
        <v>20.650600152355736</v>
      </c>
      <c r="FR620" s="39">
        <v>22.097901847644266</v>
      </c>
      <c r="FS620" s="39">
        <v>-158.85813002080707</v>
      </c>
      <c r="FT620" s="39">
        <v>-157.30392997919293</v>
      </c>
      <c r="FU620" s="35">
        <v>45825</v>
      </c>
      <c r="FV620" s="20" t="s">
        <v>248</v>
      </c>
      <c r="FW620" s="20" t="s">
        <v>355</v>
      </c>
      <c r="FX620" s="20">
        <v>108</v>
      </c>
      <c r="FY620" s="20">
        <v>1</v>
      </c>
      <c r="FZ620" s="20">
        <v>1</v>
      </c>
      <c r="GA620" s="20">
        <v>8</v>
      </c>
      <c r="GB620" s="20">
        <v>0</v>
      </c>
      <c r="GC620" s="20">
        <v>0</v>
      </c>
      <c r="GD620" s="20">
        <v>0</v>
      </c>
      <c r="GE620" s="20">
        <v>0</v>
      </c>
      <c r="GF620" s="20">
        <v>0</v>
      </c>
      <c r="GG620" s="20">
        <v>0</v>
      </c>
      <c r="GH620" s="20">
        <v>0</v>
      </c>
      <c r="GI620" s="20">
        <v>0</v>
      </c>
      <c r="GJ620" s="20">
        <v>0</v>
      </c>
      <c r="GK620" s="34">
        <f>IF(GA620&lt;&gt;"",((GB620*0.125)+((GC620+GD620+GE620+GF620+GG620)*0.25)+((GH620+GI620+GJ620)*1))/GA620,"")</f>
        <v>0</v>
      </c>
      <c r="GP620" s="20" t="s">
        <v>232</v>
      </c>
      <c r="HH620" s="34" t="str">
        <f>IF(GX620&lt;&gt;"",((GY620*0.125)+((GZ620+HA620+HB620+HC620+HD620)*0.25)+((HE620+HF620+HG620)*1))/GX620,"")</f>
        <v/>
      </c>
    </row>
    <row r="621" spans="1:216" ht="15" customHeight="1" x14ac:dyDescent="0.35">
      <c r="A621" s="11" t="s">
        <v>3976</v>
      </c>
      <c r="B621" s="12" t="s">
        <v>3977</v>
      </c>
      <c r="C621" s="13">
        <v>43829</v>
      </c>
      <c r="D621" s="13"/>
      <c r="E621" s="14" t="s">
        <v>214</v>
      </c>
      <c r="F621" s="15" t="s">
        <v>3978</v>
      </c>
      <c r="G621" s="15" t="s">
        <v>3979</v>
      </c>
      <c r="H621" s="14" t="s">
        <v>3980</v>
      </c>
      <c r="I621" s="16">
        <v>29906</v>
      </c>
      <c r="J621" s="17">
        <v>22608</v>
      </c>
      <c r="K621" s="18">
        <f ca="1">IF(A621&lt;&gt;"",RANDBETWEEN(1,2000)," ")</f>
        <v>812</v>
      </c>
      <c r="L621" s="17" cm="1">
        <f t="array" ref="L621">IF(A621&lt;&gt;"",SUMPRODUCT(($E$2:$E$1303="Active") * (FK621 &gt;= $FM$2:$FM$1303) * (FK621 &lt;= $FN$2:$FN$1303) * (FL621 &gt;= $FO$2:$FO$1303) * (FL621 &lt;= $FP$2:$FP$1303)),"")</f>
        <v>3</v>
      </c>
      <c r="M621" s="17" cm="1">
        <f t="array" ref="M621">IF(A621&lt;&gt;"",SUMPRODUCT(($E$2:$E$1303="Active") * (FK621 &gt;= $FQ$2:$FQ$1303) * (FK621 &lt;= $FR$2:$FR$1303) * (FL621 &gt;= $FS$2:$FS$1303) * (FL621 &lt;= $FT$2:$FT$1303)),"")</f>
        <v>6</v>
      </c>
      <c r="N621" s="14" t="s">
        <v>218</v>
      </c>
      <c r="O621" s="14" t="s">
        <v>316</v>
      </c>
      <c r="P621" s="15" t="s">
        <v>3042</v>
      </c>
      <c r="Q621" s="14" t="s">
        <v>3043</v>
      </c>
      <c r="R621" s="15" t="s">
        <v>3044</v>
      </c>
      <c r="S621" s="14" t="s">
        <v>223</v>
      </c>
      <c r="T621" s="20" t="s">
        <v>224</v>
      </c>
      <c r="U621" s="21"/>
      <c r="V621" s="22"/>
      <c r="W621" s="22"/>
      <c r="X621" s="22"/>
      <c r="Y621" s="22"/>
      <c r="Z621" s="22"/>
      <c r="AA621" s="48">
        <v>2025</v>
      </c>
      <c r="AB621" s="43">
        <v>46021.524305555555</v>
      </c>
      <c r="AC621" s="24">
        <v>46023</v>
      </c>
      <c r="AD621" s="25">
        <v>137</v>
      </c>
      <c r="AE621" s="25">
        <v>195</v>
      </c>
      <c r="AF621" s="26">
        <v>160</v>
      </c>
      <c r="AG621" s="20">
        <v>131</v>
      </c>
      <c r="AH621" s="22">
        <v>165</v>
      </c>
      <c r="AI621" s="26">
        <v>253</v>
      </c>
      <c r="AN621" s="27">
        <f>IF(COUNT(DV621,ES621,FJ621,GK621,HH621)&gt;0,AVERAGE(DV621,ES621,FJ621,GK621,HH621),"")</f>
        <v>0.3911290322580645</v>
      </c>
      <c r="AO621" s="28">
        <f>IF((E621&lt;&gt;""),COUNTA(AP621:BW621)+COUNTIF(T621,"No"),"")</f>
        <v>0</v>
      </c>
      <c r="AP621" s="29"/>
      <c r="AQ621" s="29"/>
      <c r="AR621" s="29"/>
      <c r="AS621" s="29"/>
      <c r="AT621" s="29"/>
      <c r="AU621" s="29"/>
      <c r="AV621" s="29"/>
      <c r="AW621" s="29"/>
      <c r="AX621" s="29"/>
      <c r="AY621" s="29"/>
      <c r="AZ621" s="29"/>
      <c r="BA621" s="29"/>
      <c r="BB621" s="29"/>
      <c r="BC621" s="29"/>
      <c r="BD621" s="29"/>
      <c r="BE621" s="29"/>
      <c r="BF621" s="29"/>
      <c r="BG621" s="29"/>
      <c r="BH621" s="29"/>
      <c r="BI621" s="29"/>
      <c r="BJ621" s="29"/>
      <c r="BK621" s="29"/>
      <c r="BL621" s="29"/>
      <c r="BM621" s="29"/>
      <c r="BN621" s="29"/>
      <c r="BO621" s="29"/>
      <c r="BP621" s="29"/>
      <c r="BQ621" s="29"/>
      <c r="BR621" s="29"/>
      <c r="BS621" s="29"/>
      <c r="BT621" s="29"/>
      <c r="BU621" s="29"/>
      <c r="BV621" s="29"/>
      <c r="BW621" s="29"/>
      <c r="BX621" s="30">
        <v>44167</v>
      </c>
      <c r="BY621" s="30">
        <v>44167</v>
      </c>
      <c r="BZ621" s="14" t="s">
        <v>248</v>
      </c>
      <c r="CA621" s="30">
        <v>44179</v>
      </c>
      <c r="CB621" s="14" t="s">
        <v>316</v>
      </c>
      <c r="CC621" s="31">
        <v>44194</v>
      </c>
      <c r="CD621" s="32" t="s">
        <v>228</v>
      </c>
      <c r="CE621" s="33" t="s">
        <v>320</v>
      </c>
      <c r="CF621" s="33" t="s">
        <v>321</v>
      </c>
      <c r="CG621" s="29">
        <v>100</v>
      </c>
      <c r="CH621" s="29">
        <v>2</v>
      </c>
      <c r="CI621" s="29">
        <v>2</v>
      </c>
      <c r="CJ621" s="29">
        <v>10</v>
      </c>
      <c r="CK621" s="29">
        <v>0</v>
      </c>
      <c r="CL621" s="29">
        <v>0</v>
      </c>
      <c r="CM621" s="29">
        <v>1</v>
      </c>
      <c r="CN621" s="34">
        <f>IF(CJ621&gt;0,((CK621*0.125)+(CL621*0.25)+(CM621*1))/CJ621,"")</f>
        <v>0.1</v>
      </c>
      <c r="CO621" s="35">
        <v>44687</v>
      </c>
      <c r="CP621" s="35">
        <v>44693</v>
      </c>
      <c r="CQ621" s="20" t="s">
        <v>322</v>
      </c>
      <c r="CR621" s="35">
        <v>44795</v>
      </c>
      <c r="CS621" s="20" t="s">
        <v>316</v>
      </c>
      <c r="CT621" s="35" t="s">
        <v>323</v>
      </c>
      <c r="CU621" s="35">
        <v>44490</v>
      </c>
      <c r="CV621" s="20" t="s">
        <v>248</v>
      </c>
      <c r="CW621" s="11" t="s">
        <v>324</v>
      </c>
      <c r="CX621" s="20" t="s">
        <v>325</v>
      </c>
      <c r="CY621" s="20">
        <v>93</v>
      </c>
      <c r="CZ621" s="36">
        <v>3</v>
      </c>
      <c r="DA621" s="36">
        <v>3</v>
      </c>
      <c r="DB621" s="36">
        <v>15</v>
      </c>
      <c r="DC621" s="36">
        <v>0</v>
      </c>
      <c r="DD621" s="36">
        <v>0</v>
      </c>
      <c r="DE621" s="36">
        <v>1</v>
      </c>
      <c r="DF621" s="36">
        <v>3</v>
      </c>
      <c r="DG621" s="36">
        <v>2</v>
      </c>
      <c r="DH621" s="46">
        <f>IF(DB621&lt;&gt;"",((DC621*0.125)+(DD621*0.25)+(DE621*0.25)+(DF621*1)+(DG621*1))/DB621,"")</f>
        <v>0.35</v>
      </c>
      <c r="DI621" s="35">
        <v>44757</v>
      </c>
      <c r="DJ621" s="20" t="s">
        <v>248</v>
      </c>
      <c r="DK621" s="20" t="s">
        <v>235</v>
      </c>
      <c r="DL621" s="20" t="s">
        <v>234</v>
      </c>
      <c r="DM621" s="20">
        <v>86</v>
      </c>
      <c r="DN621" s="20">
        <v>2</v>
      </c>
      <c r="DO621" s="20">
        <v>2</v>
      </c>
      <c r="DP621" s="20">
        <v>10</v>
      </c>
      <c r="DQ621" s="20">
        <v>0</v>
      </c>
      <c r="DR621" s="20">
        <v>0</v>
      </c>
      <c r="DS621" s="20">
        <v>1</v>
      </c>
      <c r="DT621" s="20">
        <v>0</v>
      </c>
      <c r="DU621" s="20">
        <v>2</v>
      </c>
      <c r="DV621" s="37" cm="1">
        <f t="array" ref="DV621">IF(AND(DI621:DP621&lt;&gt;""),((DQ621*0.125)+(DR621*0.25)+(DS621*0.25)+(DT621*1)+(DU621*1))/DP621,"")</f>
        <v>0.22500000000000001</v>
      </c>
      <c r="DW621" s="35">
        <v>45385</v>
      </c>
      <c r="DX621" s="35">
        <v>45412</v>
      </c>
      <c r="DY621" s="20" t="s">
        <v>322</v>
      </c>
      <c r="DZ621" s="35">
        <v>45428</v>
      </c>
      <c r="EA621" s="35" t="s">
        <v>316</v>
      </c>
      <c r="EB621" s="38" t="s">
        <v>323</v>
      </c>
      <c r="EC621" s="35">
        <v>45132</v>
      </c>
      <c r="ED621" s="20" t="s">
        <v>248</v>
      </c>
      <c r="EE621" s="20" t="s">
        <v>247</v>
      </c>
      <c r="EF621" s="20">
        <v>64</v>
      </c>
      <c r="EG621" s="20">
        <v>7</v>
      </c>
      <c r="EH621" s="20">
        <v>7</v>
      </c>
      <c r="EI621" s="20">
        <v>31</v>
      </c>
      <c r="EJ621" s="20">
        <v>0</v>
      </c>
      <c r="EK621" s="20">
        <v>0</v>
      </c>
      <c r="EL621" s="20">
        <v>0</v>
      </c>
      <c r="EM621" s="20">
        <v>0</v>
      </c>
      <c r="EN621" s="20">
        <v>0</v>
      </c>
      <c r="EO621" s="20">
        <v>0</v>
      </c>
      <c r="EP621" s="20">
        <v>0</v>
      </c>
      <c r="EQ621" s="20">
        <v>0</v>
      </c>
      <c r="ER621" s="20">
        <v>2</v>
      </c>
      <c r="ES621" s="34">
        <f>IF(EI621&lt;&gt;"",((EJ621*0.125)+((EK621+EL621+EM621+EN621+EO621)*0.25)+((EP621+EQ621+ER621)*1))/EI621,"")</f>
        <v>6.4516129032258063E-2</v>
      </c>
      <c r="ET621" s="35">
        <v>45385</v>
      </c>
      <c r="EU621" s="20" t="s">
        <v>248</v>
      </c>
      <c r="EV621" s="20" t="s">
        <v>247</v>
      </c>
      <c r="EW621" s="20">
        <v>65</v>
      </c>
      <c r="EX621" s="20">
        <v>2</v>
      </c>
      <c r="EY621" s="20">
        <v>1</v>
      </c>
      <c r="EZ621" s="28">
        <v>5</v>
      </c>
      <c r="FA621" s="20">
        <v>0</v>
      </c>
      <c r="FB621" s="20">
        <v>1</v>
      </c>
      <c r="FC621" s="20">
        <v>0</v>
      </c>
      <c r="FD621" s="20">
        <v>0</v>
      </c>
      <c r="FE621" s="20">
        <v>0</v>
      </c>
      <c r="FF621" s="20">
        <v>0</v>
      </c>
      <c r="FG621" s="20">
        <v>0</v>
      </c>
      <c r="FH621" s="20">
        <v>1</v>
      </c>
      <c r="FI621" s="20">
        <v>2</v>
      </c>
      <c r="FJ621" s="46">
        <f>IF(EZ621&lt;&gt;"",((FA621*0.125)+((FB621+FC621+FD621+FE621+FF621)*0.25)+((FG621+FH621+FI621)*1))/EZ621,"")</f>
        <v>0.65</v>
      </c>
      <c r="FK621" s="39">
        <v>32.433253000000001</v>
      </c>
      <c r="FL621" s="39">
        <v>-80.771356999999995</v>
      </c>
      <c r="FM621" s="39">
        <v>32.071427576177868</v>
      </c>
      <c r="FN621" s="39">
        <v>32.795078423822133</v>
      </c>
      <c r="FO621" s="39">
        <v>-81.200051573911836</v>
      </c>
      <c r="FP621" s="39">
        <v>-80.342662426088154</v>
      </c>
      <c r="FQ621" s="39">
        <v>31.709602152355735</v>
      </c>
      <c r="FR621" s="39">
        <v>33.156903847644266</v>
      </c>
      <c r="FS621" s="39">
        <v>-81.628746147823676</v>
      </c>
      <c r="FT621" s="39">
        <v>-79.913967852176313</v>
      </c>
      <c r="FU621" s="35">
        <v>45715</v>
      </c>
      <c r="FV621" s="20" t="s">
        <v>248</v>
      </c>
      <c r="FW621" s="20" t="s">
        <v>247</v>
      </c>
      <c r="FX621" s="20">
        <v>91</v>
      </c>
      <c r="FY621" s="20">
        <v>2</v>
      </c>
      <c r="FZ621" s="20">
        <v>2</v>
      </c>
      <c r="GA621" s="20">
        <v>8</v>
      </c>
      <c r="GB621" s="20">
        <v>0</v>
      </c>
      <c r="GC621" s="20">
        <v>0</v>
      </c>
      <c r="GD621" s="20">
        <v>0</v>
      </c>
      <c r="GE621" s="20">
        <v>0</v>
      </c>
      <c r="GF621" s="20">
        <v>0</v>
      </c>
      <c r="GG621" s="20">
        <v>0</v>
      </c>
      <c r="GH621" s="20">
        <v>1</v>
      </c>
      <c r="GI621" s="20">
        <v>2</v>
      </c>
      <c r="GJ621" s="20">
        <v>2</v>
      </c>
      <c r="GK621" s="46">
        <f>IF(GA621&lt;&gt;"",((GB621*0.125)+((GC621+GD621+GE621+GF621+GG621)*0.25)+((GH621+GI621+GJ621)*1))/GA621,"")</f>
        <v>0.625</v>
      </c>
      <c r="GL621" s="40">
        <v>45736</v>
      </c>
      <c r="GM621" s="40">
        <v>45742</v>
      </c>
      <c r="GN621" s="40" t="s">
        <v>237</v>
      </c>
      <c r="GO621" s="40">
        <v>45742</v>
      </c>
      <c r="GP621" s="20" t="s">
        <v>316</v>
      </c>
      <c r="GQ621" s="35" t="s">
        <v>323</v>
      </c>
      <c r="HH621" s="34" t="str">
        <f>IF(GX621&lt;&gt;"",((GY621*0.125)+((GZ621+HA621+HB621+HC621+HD621)*0.25)+((HE621+HF621+HG621)*1))/GX621,"")</f>
        <v/>
      </c>
    </row>
    <row r="622" spans="1:216" ht="15" customHeight="1" x14ac:dyDescent="0.35">
      <c r="A622" s="11" t="s">
        <v>3981</v>
      </c>
      <c r="B622" s="12" t="s">
        <v>3982</v>
      </c>
      <c r="C622" s="13">
        <v>43829</v>
      </c>
      <c r="D622" s="13"/>
      <c r="E622" s="14" t="s">
        <v>214</v>
      </c>
      <c r="F622" s="15" t="s">
        <v>3983</v>
      </c>
      <c r="G622" s="15" t="s">
        <v>2985</v>
      </c>
      <c r="H622" s="14" t="s">
        <v>3980</v>
      </c>
      <c r="I622" s="16">
        <v>29210</v>
      </c>
      <c r="J622" s="17">
        <v>39299</v>
      </c>
      <c r="K622" s="18">
        <f ca="1">IF(A622&lt;&gt;"",RANDBETWEEN(1,2000)," ")</f>
        <v>1287</v>
      </c>
      <c r="L622" s="17" cm="1">
        <f t="array" ref="L622">IF(A622&lt;&gt;"",SUMPRODUCT(($E$2:$E$1303="Active") * (FK622 &gt;= $FM$2:$FM$1303) * (FK622 &lt;= $FN$2:$FN$1303) * (FL622 &gt;= $FO$2:$FO$1303) * (FL622 &lt;= $FP$2:$FP$1303)),"")</f>
        <v>2</v>
      </c>
      <c r="M622" s="17" cm="1">
        <f t="array" ref="M622">IF(A622&lt;&gt;"",SUMPRODUCT(($E$2:$E$1303="Active") * (FK622 &gt;= $FQ$2:$FQ$1303) * (FK622 &lt;= $FR$2:$FR$1303) * (FL622 &gt;= $FS$2:$FS$1303) * (FL622 &lt;= $FT$2:$FT$1303)),"")</f>
        <v>4</v>
      </c>
      <c r="N622" s="14" t="s">
        <v>218</v>
      </c>
      <c r="O622" s="14" t="s">
        <v>316</v>
      </c>
      <c r="P622" s="15" t="s">
        <v>3042</v>
      </c>
      <c r="Q622" s="14" t="s">
        <v>3043</v>
      </c>
      <c r="R622" s="15" t="s">
        <v>3044</v>
      </c>
      <c r="S622" s="14" t="s">
        <v>223</v>
      </c>
      <c r="T622" s="20" t="s">
        <v>224</v>
      </c>
      <c r="U622" s="21"/>
      <c r="V622" s="22"/>
      <c r="W622" s="22"/>
      <c r="X622" s="22"/>
      <c r="Y622" s="22"/>
      <c r="Z622" s="22"/>
      <c r="AA622" s="48">
        <v>2025</v>
      </c>
      <c r="AB622" s="43">
        <v>46022.375</v>
      </c>
      <c r="AC622" s="24">
        <v>46023</v>
      </c>
      <c r="AD622" s="25">
        <v>184</v>
      </c>
      <c r="AE622" s="25">
        <v>295</v>
      </c>
      <c r="AF622" s="26">
        <v>298</v>
      </c>
      <c r="AG622" s="20">
        <v>363</v>
      </c>
      <c r="AH622" s="22">
        <v>171</v>
      </c>
      <c r="AI622" s="26">
        <v>291</v>
      </c>
      <c r="AN622" s="27">
        <f>IF(COUNT(DV622,ES622,FJ622,GK622,HH622)&gt;0,AVERAGE(DV622,ES622,FJ622,GK622,HH622),"")</f>
        <v>6.9270833333333337E-2</v>
      </c>
      <c r="AO622" s="28">
        <f>IF((E622&lt;&gt;""),COUNTA(AP622:BW622)+COUNTIF(T622,"No"),"")</f>
        <v>0</v>
      </c>
      <c r="AP622" s="29"/>
      <c r="AQ622" s="29"/>
      <c r="AR622" s="29"/>
      <c r="AS622" s="29"/>
      <c r="AT622" s="29"/>
      <c r="AU622" s="29"/>
      <c r="AV622" s="29"/>
      <c r="AW622" s="29"/>
      <c r="AX622" s="29"/>
      <c r="AY622" s="29"/>
      <c r="AZ622" s="29"/>
      <c r="BA622" s="29"/>
      <c r="BB622" s="29"/>
      <c r="BC622" s="29"/>
      <c r="BD622" s="29"/>
      <c r="BE622" s="29"/>
      <c r="BF622" s="29"/>
      <c r="BG622" s="29"/>
      <c r="BH622" s="29"/>
      <c r="BI622" s="29"/>
      <c r="BJ622" s="29"/>
      <c r="BK622" s="29"/>
      <c r="BL622" s="29"/>
      <c r="BM622" s="29"/>
      <c r="BN622" s="29"/>
      <c r="BO622" s="29"/>
      <c r="BP622" s="29"/>
      <c r="BQ622" s="29"/>
      <c r="BR622" s="29"/>
      <c r="BS622" s="29"/>
      <c r="BT622" s="29"/>
      <c r="BU622" s="29"/>
      <c r="BV622" s="29"/>
      <c r="BW622" s="29"/>
      <c r="BX622" s="30">
        <v>44075</v>
      </c>
      <c r="BY622" s="30">
        <v>44088</v>
      </c>
      <c r="BZ622" s="14" t="s">
        <v>226</v>
      </c>
      <c r="CA622" s="30">
        <v>44095</v>
      </c>
      <c r="CB622" s="14" t="s">
        <v>232</v>
      </c>
      <c r="CC622" s="31">
        <v>44194</v>
      </c>
      <c r="CD622" s="32" t="s">
        <v>228</v>
      </c>
      <c r="CE622" s="33" t="s">
        <v>320</v>
      </c>
      <c r="CF622" s="33" t="s">
        <v>321</v>
      </c>
      <c r="CG622" s="29">
        <v>100</v>
      </c>
      <c r="CH622" s="29">
        <v>3</v>
      </c>
      <c r="CI622" s="29">
        <v>3</v>
      </c>
      <c r="CJ622" s="29">
        <v>10</v>
      </c>
      <c r="CK622" s="29">
        <v>0</v>
      </c>
      <c r="CL622" s="29">
        <v>1</v>
      </c>
      <c r="CM622" s="29">
        <v>4</v>
      </c>
      <c r="CN622" s="34">
        <f>IF(CJ622&gt;0,((CK622*0.125)+(CL622*0.25)+(CM622*1))/CJ622,"")</f>
        <v>0.42499999999999999</v>
      </c>
      <c r="CO622" s="35">
        <v>44684</v>
      </c>
      <c r="CP622" s="35">
        <v>44684</v>
      </c>
      <c r="CQ622" s="20" t="s">
        <v>322</v>
      </c>
      <c r="CR622" s="35">
        <v>44715</v>
      </c>
      <c r="CS622" s="20" t="s">
        <v>316</v>
      </c>
      <c r="CT622" s="35" t="s">
        <v>323</v>
      </c>
      <c r="CU622" s="35">
        <v>44488</v>
      </c>
      <c r="CV622" s="11" t="s">
        <v>248</v>
      </c>
      <c r="CW622" s="11" t="s">
        <v>324</v>
      </c>
      <c r="CX622" s="11" t="s">
        <v>325</v>
      </c>
      <c r="CY622" s="20">
        <v>161</v>
      </c>
      <c r="CZ622" s="36">
        <v>5</v>
      </c>
      <c r="DA622" s="36">
        <v>5</v>
      </c>
      <c r="DB622" s="36">
        <v>23</v>
      </c>
      <c r="DC622" s="36">
        <v>0</v>
      </c>
      <c r="DD622" s="36">
        <v>0</v>
      </c>
      <c r="DE622" s="36">
        <v>0</v>
      </c>
      <c r="DF622" s="36">
        <v>3</v>
      </c>
      <c r="DG622" s="36">
        <v>3</v>
      </c>
      <c r="DH622" s="37">
        <f>IF(DB622&lt;&gt;"",((DC622*0.125)+(DD622*0.25)+(DE622*0.25)+(DF622*1)+(DG622*1))/DB622,"")</f>
        <v>0.2608695652173913</v>
      </c>
      <c r="DI622" s="35">
        <v>44809</v>
      </c>
      <c r="DJ622" s="20" t="s">
        <v>248</v>
      </c>
      <c r="DK622" s="20" t="s">
        <v>235</v>
      </c>
      <c r="DL622" s="20" t="s">
        <v>234</v>
      </c>
      <c r="DM622" s="20">
        <v>160</v>
      </c>
      <c r="DN622" s="20">
        <v>4</v>
      </c>
      <c r="DO622" s="20">
        <v>4</v>
      </c>
      <c r="DP622" s="20">
        <v>16</v>
      </c>
      <c r="DQ622" s="20">
        <v>0</v>
      </c>
      <c r="DR622" s="20">
        <v>1</v>
      </c>
      <c r="DS622" s="20">
        <v>1</v>
      </c>
      <c r="DT622" s="20">
        <v>0</v>
      </c>
      <c r="DU622" s="20">
        <v>0</v>
      </c>
      <c r="DV622" s="37" cm="1">
        <f t="array" ref="DV622">IF(AND(DI622:DP622&lt;&gt;""),((DQ622*0.125)+(DR622*0.25)+(DS622*0.25)+(DT622*1)+(DU622*1))/DP622,"")</f>
        <v>3.125E-2</v>
      </c>
      <c r="DW622" s="35">
        <v>45384</v>
      </c>
      <c r="DX622" s="35">
        <v>45405</v>
      </c>
      <c r="DY622" s="20" t="s">
        <v>322</v>
      </c>
      <c r="DZ622" s="35">
        <v>45428</v>
      </c>
      <c r="EA622" s="35" t="s">
        <v>316</v>
      </c>
      <c r="EB622" s="38" t="s">
        <v>323</v>
      </c>
      <c r="EC622" s="35">
        <v>45135</v>
      </c>
      <c r="ED622" s="20" t="s">
        <v>248</v>
      </c>
      <c r="EE622" s="20" t="s">
        <v>247</v>
      </c>
      <c r="EF622" s="20">
        <v>122</v>
      </c>
      <c r="EG622" s="20">
        <v>4</v>
      </c>
      <c r="EH622" s="20">
        <v>4</v>
      </c>
      <c r="EI622" s="20">
        <v>20</v>
      </c>
      <c r="EJ622" s="20">
        <v>0</v>
      </c>
      <c r="EK622" s="20">
        <v>0</v>
      </c>
      <c r="EL622" s="20">
        <v>0</v>
      </c>
      <c r="EM622" s="20">
        <v>0</v>
      </c>
      <c r="EN622" s="20">
        <v>0</v>
      </c>
      <c r="EO622" s="20">
        <v>1</v>
      </c>
      <c r="EP622" s="20">
        <v>1</v>
      </c>
      <c r="EQ622" s="20">
        <v>0</v>
      </c>
      <c r="ER622" s="20">
        <v>2</v>
      </c>
      <c r="ES622" s="34">
        <f>IF(EI622&lt;&gt;"",((EJ622*0.125)+((EK622+EL622+EM622+EN622+EO622)*0.25)+((EP622+EQ622+ER622)*1))/EI622,"")</f>
        <v>0.16250000000000001</v>
      </c>
      <c r="ET622" s="35">
        <v>45385</v>
      </c>
      <c r="EU622" s="20" t="s">
        <v>248</v>
      </c>
      <c r="EV622" s="20" t="s">
        <v>247</v>
      </c>
      <c r="EW622" s="20">
        <v>156</v>
      </c>
      <c r="EX622" s="20">
        <v>4</v>
      </c>
      <c r="EY622" s="20">
        <v>4</v>
      </c>
      <c r="EZ622" s="28">
        <v>12</v>
      </c>
      <c r="FA622" s="20">
        <v>0</v>
      </c>
      <c r="FB622" s="20">
        <v>0</v>
      </c>
      <c r="FC622" s="20">
        <v>0</v>
      </c>
      <c r="FD622" s="20">
        <v>0</v>
      </c>
      <c r="FE622" s="20">
        <v>0</v>
      </c>
      <c r="FF622" s="20">
        <v>0</v>
      </c>
      <c r="FG622" s="20">
        <v>0</v>
      </c>
      <c r="FH622" s="20">
        <v>1</v>
      </c>
      <c r="FI622" s="20">
        <v>0</v>
      </c>
      <c r="FJ622" s="34">
        <f>IF(EZ622&lt;&gt;"",((FA622*0.125)+((FB622+FC622+FD622+FE622+FF622)*0.25)+((FG622+FH622+FI622)*1))/EZ622,"")</f>
        <v>8.3333333333333329E-2</v>
      </c>
      <c r="FK622" s="39">
        <v>34.038521000000003</v>
      </c>
      <c r="FL622" s="39">
        <v>-81.113010000000003</v>
      </c>
      <c r="FM622" s="39">
        <v>33.67669557617787</v>
      </c>
      <c r="FN622" s="39">
        <v>34.400346423822135</v>
      </c>
      <c r="FO622" s="39">
        <v>-81.549648427825616</v>
      </c>
      <c r="FP622" s="39">
        <v>-80.676371572174389</v>
      </c>
      <c r="FQ622" s="39">
        <v>33.314870152355738</v>
      </c>
      <c r="FR622" s="39">
        <v>34.762171847644268</v>
      </c>
      <c r="FS622" s="39">
        <v>-81.98628685565123</v>
      </c>
      <c r="FT622" s="39">
        <v>-80.239733144348776</v>
      </c>
      <c r="FU622" s="35">
        <v>45805</v>
      </c>
      <c r="FV622" s="20" t="s">
        <v>248</v>
      </c>
      <c r="FW622" s="20" t="s">
        <v>258</v>
      </c>
      <c r="FX622" s="20">
        <v>73</v>
      </c>
      <c r="FY622" s="20">
        <v>3</v>
      </c>
      <c r="FZ622" s="20">
        <v>3</v>
      </c>
      <c r="GA622" s="20">
        <v>5</v>
      </c>
      <c r="GB622" s="20">
        <v>0</v>
      </c>
      <c r="GC622" s="20">
        <v>0</v>
      </c>
      <c r="GD622" s="20">
        <v>0</v>
      </c>
      <c r="GE622" s="20">
        <v>0</v>
      </c>
      <c r="GF622" s="20">
        <v>0</v>
      </c>
      <c r="GG622" s="20">
        <v>0</v>
      </c>
      <c r="GH622" s="20">
        <v>0</v>
      </c>
      <c r="GI622" s="20">
        <v>0</v>
      </c>
      <c r="GJ622" s="20">
        <v>0</v>
      </c>
      <c r="GK622" s="34">
        <f>IF(GA622&lt;&gt;"",((GB622*0.125)+((GC622+GD622+GE622+GF622+GG622)*0.25)+((GH622+GI622+GJ622)*1))/GA622,"")</f>
        <v>0</v>
      </c>
      <c r="GL622" s="40">
        <v>45761</v>
      </c>
      <c r="GM622" s="40">
        <v>45761</v>
      </c>
      <c r="GN622" s="11" t="s">
        <v>237</v>
      </c>
      <c r="GO622" s="40">
        <v>45762</v>
      </c>
      <c r="GP622" s="20" t="s">
        <v>316</v>
      </c>
      <c r="GQ622" s="35" t="s">
        <v>323</v>
      </c>
      <c r="HH622" s="34" t="str">
        <f>IF(GX622&lt;&gt;"",((GY622*0.125)+((GZ622+HA622+HB622+HC622+HD622)*0.25)+((HE622+HF622+HG622)*1))/GX622,"")</f>
        <v/>
      </c>
    </row>
    <row r="623" spans="1:216" ht="15" customHeight="1" x14ac:dyDescent="0.35">
      <c r="A623" s="14" t="s">
        <v>3984</v>
      </c>
      <c r="B623" s="12" t="s">
        <v>3985</v>
      </c>
      <c r="C623" s="13">
        <v>43829</v>
      </c>
      <c r="D623" s="13"/>
      <c r="E623" s="14" t="s">
        <v>214</v>
      </c>
      <c r="F623" s="15" t="s">
        <v>3986</v>
      </c>
      <c r="G623" s="15" t="s">
        <v>3987</v>
      </c>
      <c r="H623" s="14" t="s">
        <v>3980</v>
      </c>
      <c r="I623" s="16">
        <v>29577</v>
      </c>
      <c r="J623" s="17">
        <v>34109</v>
      </c>
      <c r="K623" s="18">
        <f ca="1">IF(A623&lt;&gt;"",RANDBETWEEN(1,2000)," ")</f>
        <v>1067</v>
      </c>
      <c r="L623" s="17" cm="1">
        <f t="array" ref="L623">IF(A623&lt;&gt;"",SUMPRODUCT(($E$2:$E$1303="Active") * (FK623 &gt;= $FM$2:$FM$1303) * (FK623 &lt;= $FN$2:$FN$1303) * (FL623 &gt;= $FO$2:$FO$1303) * (FL623 &lt;= $FP$2:$FP$1303)),"")</f>
        <v>2</v>
      </c>
      <c r="M623" s="17" cm="1">
        <f t="array" ref="M623">IF(A623&lt;&gt;"",SUMPRODUCT(($E$2:$E$1303="Active") * (FK623 &gt;= $FQ$2:$FQ$1303) * (FK623 &lt;= $FR$2:$FR$1303) * (FL623 &gt;= $FS$2:$FS$1303) * (FL623 &lt;= $FT$2:$FT$1303)),"")</f>
        <v>3</v>
      </c>
      <c r="N623" s="14" t="s">
        <v>218</v>
      </c>
      <c r="O623" s="14" t="s">
        <v>316</v>
      </c>
      <c r="P623" s="15" t="s">
        <v>3042</v>
      </c>
      <c r="Q623" s="14" t="s">
        <v>3043</v>
      </c>
      <c r="R623" s="51" t="s">
        <v>3044</v>
      </c>
      <c r="S623" s="14" t="s">
        <v>223</v>
      </c>
      <c r="T623" s="20" t="s">
        <v>224</v>
      </c>
      <c r="U623" s="21"/>
      <c r="V623" s="22"/>
      <c r="W623" s="22"/>
      <c r="X623" s="22"/>
      <c r="Y623" s="22"/>
      <c r="Z623" s="22"/>
      <c r="AA623" s="48">
        <v>2024</v>
      </c>
      <c r="AB623" s="43">
        <v>46022.375</v>
      </c>
      <c r="AC623" s="63">
        <v>45931</v>
      </c>
      <c r="AD623" s="25">
        <v>105</v>
      </c>
      <c r="AE623" s="25">
        <v>128</v>
      </c>
      <c r="AF623" s="26">
        <v>125</v>
      </c>
      <c r="AG623" s="20">
        <v>189</v>
      </c>
      <c r="AH623" s="22">
        <v>291</v>
      </c>
      <c r="AI623" s="26">
        <v>411</v>
      </c>
      <c r="AN623" s="27">
        <f>IF(COUNT(DV623,ES623,FJ623,GK623,HH623)&gt;0,AVERAGE(DV623,ES623,FJ623,GK623,HH623),"")</f>
        <v>0.35476190476190478</v>
      </c>
      <c r="AO623" s="28">
        <f>IF((E623&lt;&gt;""),COUNTA(AP623:BW623)+COUNTIF(T623,"No"),"")</f>
        <v>0</v>
      </c>
      <c r="AP623" s="29"/>
      <c r="AQ623" s="29"/>
      <c r="AR623" s="29"/>
      <c r="AS623" s="29"/>
      <c r="AT623" s="29"/>
      <c r="AU623" s="29"/>
      <c r="AV623" s="29"/>
      <c r="AW623" s="29"/>
      <c r="AX623" s="29"/>
      <c r="AY623" s="29"/>
      <c r="AZ623" s="29"/>
      <c r="BA623" s="29"/>
      <c r="BB623" s="29"/>
      <c r="BC623" s="29"/>
      <c r="BD623" s="29"/>
      <c r="BE623" s="29"/>
      <c r="BF623" s="29"/>
      <c r="BG623" s="29"/>
      <c r="BH623" s="29"/>
      <c r="BI623" s="29"/>
      <c r="BJ623" s="29"/>
      <c r="BK623" s="29"/>
      <c r="BL623" s="29"/>
      <c r="BM623" s="29"/>
      <c r="BN623" s="29"/>
      <c r="BO623" s="29"/>
      <c r="BP623" s="29"/>
      <c r="BQ623" s="29"/>
      <c r="BR623" s="29"/>
      <c r="BS623" s="29"/>
      <c r="BT623" s="29"/>
      <c r="BU623" s="29"/>
      <c r="BV623" s="29"/>
      <c r="BW623" s="29"/>
      <c r="BX623" s="30">
        <v>44148</v>
      </c>
      <c r="BY623" s="30">
        <v>44148</v>
      </c>
      <c r="BZ623" s="14" t="s">
        <v>248</v>
      </c>
      <c r="CA623" s="30">
        <v>44174</v>
      </c>
      <c r="CB623" s="14" t="s">
        <v>316</v>
      </c>
      <c r="CC623" s="31">
        <v>44194</v>
      </c>
      <c r="CD623" s="32" t="s">
        <v>228</v>
      </c>
      <c r="CE623" s="33" t="s">
        <v>320</v>
      </c>
      <c r="CF623" s="33" t="s">
        <v>321</v>
      </c>
      <c r="CG623" s="29">
        <v>100</v>
      </c>
      <c r="CH623" s="29">
        <v>1</v>
      </c>
      <c r="CI623" s="29">
        <v>1</v>
      </c>
      <c r="CJ623" s="29">
        <v>10</v>
      </c>
      <c r="CK623" s="29">
        <v>0</v>
      </c>
      <c r="CL623" s="29">
        <v>0</v>
      </c>
      <c r="CM623" s="29">
        <v>0</v>
      </c>
      <c r="CN623" s="34">
        <f>IF(CJ623&gt;0,((CK623*0.125)+(CL623*0.25)+(CM623*1))/CJ623,"")</f>
        <v>0</v>
      </c>
      <c r="CO623" s="35">
        <v>44673</v>
      </c>
      <c r="CP623" s="35">
        <v>44673</v>
      </c>
      <c r="CQ623" s="20" t="s">
        <v>322</v>
      </c>
      <c r="CR623" s="35">
        <v>44687</v>
      </c>
      <c r="CS623" s="20" t="s">
        <v>316</v>
      </c>
      <c r="CT623" s="35" t="s">
        <v>323</v>
      </c>
      <c r="CU623" s="35">
        <v>44489</v>
      </c>
      <c r="CV623" s="11" t="s">
        <v>248</v>
      </c>
      <c r="CW623" s="11" t="s">
        <v>324</v>
      </c>
      <c r="CX623" s="20" t="s">
        <v>325</v>
      </c>
      <c r="CY623" s="20">
        <v>62</v>
      </c>
      <c r="CZ623" s="36">
        <v>2</v>
      </c>
      <c r="DA623" s="36">
        <v>2</v>
      </c>
      <c r="DB623" s="36">
        <v>8</v>
      </c>
      <c r="DC623" s="36">
        <v>0</v>
      </c>
      <c r="DD623" s="36">
        <v>0</v>
      </c>
      <c r="DE623" s="36">
        <v>0</v>
      </c>
      <c r="DF623" s="36">
        <v>0</v>
      </c>
      <c r="DG623" s="36">
        <v>5</v>
      </c>
      <c r="DH623" s="46">
        <f>IF(DB623&lt;&gt;"",((DC623*0.125)+(DD623*0.25)+(DE623*0.25)+(DF623*1)+(DG623*1))/DB623,"")</f>
        <v>0.625</v>
      </c>
      <c r="DI623" s="35">
        <v>44757</v>
      </c>
      <c r="DJ623" s="20" t="s">
        <v>248</v>
      </c>
      <c r="DK623" s="20" t="s">
        <v>235</v>
      </c>
      <c r="DL623" s="20" t="s">
        <v>234</v>
      </c>
      <c r="DM623" s="20">
        <v>48</v>
      </c>
      <c r="DN623" s="20">
        <v>2</v>
      </c>
      <c r="DO623" s="20">
        <v>2</v>
      </c>
      <c r="DP623" s="20">
        <v>10</v>
      </c>
      <c r="DQ623" s="20">
        <v>0</v>
      </c>
      <c r="DR623" s="20">
        <v>0</v>
      </c>
      <c r="DS623" s="20">
        <v>0</v>
      </c>
      <c r="DT623" s="20">
        <v>0</v>
      </c>
      <c r="DU623" s="20">
        <v>2</v>
      </c>
      <c r="DV623" s="37" cm="1">
        <f t="array" ref="DV623">IF(AND(DI623:DP623&lt;&gt;""),((DQ623*0.125)+(DR623*0.25)+(DS623*0.25)+(DT623*1)+(DU623*1))/DP623,"")</f>
        <v>0.2</v>
      </c>
      <c r="DW623" s="35">
        <v>45378</v>
      </c>
      <c r="DX623" s="35">
        <v>45390</v>
      </c>
      <c r="DY623" s="20" t="s">
        <v>322</v>
      </c>
      <c r="DZ623" s="35">
        <v>45428</v>
      </c>
      <c r="EA623" s="35" t="s">
        <v>316</v>
      </c>
      <c r="EB623" s="38" t="s">
        <v>323</v>
      </c>
      <c r="EC623" s="35">
        <v>45133</v>
      </c>
      <c r="ED623" s="20" t="s">
        <v>248</v>
      </c>
      <c r="EE623" s="20" t="s">
        <v>247</v>
      </c>
      <c r="EF623" s="20">
        <v>68</v>
      </c>
      <c r="EG623" s="20">
        <v>2</v>
      </c>
      <c r="EH623" s="20">
        <v>2</v>
      </c>
      <c r="EI623" s="20">
        <v>7</v>
      </c>
      <c r="EJ623" s="20">
        <v>0</v>
      </c>
      <c r="EK623" s="20">
        <v>0</v>
      </c>
      <c r="EL623" s="20">
        <v>0</v>
      </c>
      <c r="EM623" s="20">
        <v>0</v>
      </c>
      <c r="EN623" s="20">
        <v>0</v>
      </c>
      <c r="EO623" s="20">
        <v>0</v>
      </c>
      <c r="EP623" s="20">
        <v>0</v>
      </c>
      <c r="EQ623" s="20">
        <v>1</v>
      </c>
      <c r="ER623" s="20">
        <v>1</v>
      </c>
      <c r="ES623" s="46">
        <f>IF(EI623&lt;&gt;"",((EJ623*0.125)+((EK623+EL623+EM623+EN623+EO623)*0.25)+((EP623+EQ623+ER623)*1))/EI623,"")</f>
        <v>0.2857142857142857</v>
      </c>
      <c r="ET623" s="35">
        <v>45377</v>
      </c>
      <c r="EU623" s="20" t="s">
        <v>228</v>
      </c>
      <c r="EV623" s="20" t="s">
        <v>247</v>
      </c>
      <c r="EW623" s="20">
        <v>107</v>
      </c>
      <c r="EX623" s="20">
        <v>2</v>
      </c>
      <c r="EY623" s="20">
        <v>2</v>
      </c>
      <c r="EZ623" s="28">
        <v>8</v>
      </c>
      <c r="FA623" s="20">
        <v>0</v>
      </c>
      <c r="FB623" s="20">
        <v>0</v>
      </c>
      <c r="FC623" s="20">
        <v>0</v>
      </c>
      <c r="FD623" s="20">
        <v>0</v>
      </c>
      <c r="FE623" s="20">
        <v>0</v>
      </c>
      <c r="FF623" s="20">
        <v>0</v>
      </c>
      <c r="FG623" s="20">
        <v>2</v>
      </c>
      <c r="FH623" s="20">
        <v>1</v>
      </c>
      <c r="FI623" s="20">
        <v>1</v>
      </c>
      <c r="FJ623" s="46">
        <f>IF(EZ623&lt;&gt;"",((FA623*0.125)+((FB623+FC623+FD623+FE623+FF623)*0.25)+((FG623+FH623+FI623)*1))/EZ623,"")</f>
        <v>0.5</v>
      </c>
      <c r="FK623" s="39">
        <v>33.698112999999999</v>
      </c>
      <c r="FL623" s="39">
        <v>-78.903338000000005</v>
      </c>
      <c r="FM623" s="39">
        <v>33.336287576177867</v>
      </c>
      <c r="FN623" s="39">
        <v>34.059938423822132</v>
      </c>
      <c r="FO623" s="39">
        <v>-79.338238756252707</v>
      </c>
      <c r="FP623" s="39">
        <v>-78.468437243747303</v>
      </c>
      <c r="FQ623" s="39">
        <v>32.974462152355734</v>
      </c>
      <c r="FR623" s="39">
        <v>34.421763847644264</v>
      </c>
      <c r="FS623" s="39">
        <v>-79.773139512505423</v>
      </c>
      <c r="FT623" s="39">
        <v>-78.033536487494587</v>
      </c>
      <c r="FU623" s="35">
        <v>45692</v>
      </c>
      <c r="FV623" s="20" t="s">
        <v>248</v>
      </c>
      <c r="FW623" s="20" t="s">
        <v>247</v>
      </c>
      <c r="FX623" s="20">
        <v>187</v>
      </c>
      <c r="FY623" s="20">
        <v>1</v>
      </c>
      <c r="FZ623" s="20">
        <v>1</v>
      </c>
      <c r="GA623" s="20">
        <v>15</v>
      </c>
      <c r="GB623" s="20">
        <v>0</v>
      </c>
      <c r="GC623" s="20">
        <v>0</v>
      </c>
      <c r="GD623" s="20">
        <v>0</v>
      </c>
      <c r="GE623" s="20">
        <v>1</v>
      </c>
      <c r="GF623" s="20">
        <v>1</v>
      </c>
      <c r="GG623" s="20">
        <v>0</v>
      </c>
      <c r="GH623" s="20">
        <v>1</v>
      </c>
      <c r="GI623" s="20">
        <v>1</v>
      </c>
      <c r="GJ623" s="20">
        <v>4</v>
      </c>
      <c r="GK623" s="46">
        <f>IF(GA623&lt;&gt;"",((GB623*0.125)+((GC623+GD623+GE623+GF623+GG623)*0.25)+((GH623+GI623+GJ623)*1))/GA623,"")</f>
        <v>0.43333333333333335</v>
      </c>
      <c r="GP623" s="20" t="s">
        <v>316</v>
      </c>
      <c r="GQ623" s="35" t="s">
        <v>323</v>
      </c>
      <c r="HH623" s="34" t="str">
        <f>IF(GX623&lt;&gt;"",((GY623*0.125)+((GZ623+HA623+HB623+HC623+HD623)*0.25)+((HE623+HF623+HG623)*1))/GX623,"")</f>
        <v/>
      </c>
    </row>
    <row r="624" spans="1:216" ht="15" customHeight="1" x14ac:dyDescent="0.35">
      <c r="A624" s="14" t="s">
        <v>3988</v>
      </c>
      <c r="B624" s="12" t="s">
        <v>3989</v>
      </c>
      <c r="C624" s="13">
        <v>43829</v>
      </c>
      <c r="D624" s="13"/>
      <c r="E624" s="14" t="s">
        <v>214</v>
      </c>
      <c r="F624" s="15" t="s">
        <v>3990</v>
      </c>
      <c r="G624" s="15" t="s">
        <v>3041</v>
      </c>
      <c r="H624" s="14" t="s">
        <v>3980</v>
      </c>
      <c r="I624" s="16">
        <v>29615</v>
      </c>
      <c r="J624" s="17">
        <v>38684</v>
      </c>
      <c r="K624" s="18">
        <f ca="1">IF(A624&lt;&gt;"",RANDBETWEEN(1,2000)," ")</f>
        <v>765</v>
      </c>
      <c r="L624" s="17" cm="1">
        <f t="array" ref="L624">IF(A624&lt;&gt;"",SUMPRODUCT(($E$2:$E$1303="Active") * (FK624 &gt;= $FM$2:$FM$1303) * (FK624 &lt;= $FN$2:$FN$1303) * (FL624 &gt;= $FO$2:$FO$1303) * (FL624 &lt;= $FP$2:$FP$1303)),"")</f>
        <v>4</v>
      </c>
      <c r="M624" s="17" cm="1">
        <f t="array" ref="M624">IF(A624&lt;&gt;"",SUMPRODUCT(($E$2:$E$1303="Active") * (FK624 &gt;= $FQ$2:$FQ$1303) * (FK624 &lt;= $FR$2:$FR$1303) * (FL624 &gt;= $FS$2:$FS$1303) * (FL624 &lt;= $FT$2:$FT$1303)),"")</f>
        <v>5</v>
      </c>
      <c r="N624" s="14" t="s">
        <v>218</v>
      </c>
      <c r="O624" s="14" t="s">
        <v>316</v>
      </c>
      <c r="P624" s="15" t="s">
        <v>3042</v>
      </c>
      <c r="Q624" s="14" t="s">
        <v>3043</v>
      </c>
      <c r="R624" s="51" t="s">
        <v>3044</v>
      </c>
      <c r="S624" s="14" t="s">
        <v>223</v>
      </c>
      <c r="T624" s="20" t="s">
        <v>224</v>
      </c>
      <c r="U624" s="21"/>
      <c r="V624" s="22"/>
      <c r="W624" s="22"/>
      <c r="X624" s="22"/>
      <c r="Y624" s="22"/>
      <c r="Z624" s="22"/>
      <c r="AA624" s="48">
        <v>2024</v>
      </c>
      <c r="AB624" s="43">
        <v>46022.375</v>
      </c>
      <c r="AC624" s="63">
        <v>45931</v>
      </c>
      <c r="AD624" s="25">
        <v>243</v>
      </c>
      <c r="AE624" s="25">
        <v>419</v>
      </c>
      <c r="AF624" s="26">
        <v>305</v>
      </c>
      <c r="AG624" s="20">
        <v>568</v>
      </c>
      <c r="AH624" s="22">
        <v>543</v>
      </c>
      <c r="AI624" s="26">
        <v>847</v>
      </c>
      <c r="AN624" s="27">
        <f>IF(COUNT(DV624,ES624,FJ624,GK624,HH624)&gt;0,AVERAGE(DV624,ES624,FJ624,GK624,HH624),"")</f>
        <v>0.16416666666666668</v>
      </c>
      <c r="AO624" s="28">
        <f>IF((E624&lt;&gt;""),COUNTA(AP624:BW624)+COUNTIF(T624,"No"),"")</f>
        <v>0</v>
      </c>
      <c r="AP624" s="29"/>
      <c r="AQ624" s="29"/>
      <c r="AR624" s="29"/>
      <c r="AS624" s="29"/>
      <c r="AT624" s="29"/>
      <c r="AU624" s="29"/>
      <c r="AV624" s="29"/>
      <c r="AW624" s="29"/>
      <c r="AX624" s="29"/>
      <c r="AY624" s="29"/>
      <c r="AZ624" s="29"/>
      <c r="BA624" s="29"/>
      <c r="BB624" s="29"/>
      <c r="BC624" s="29"/>
      <c r="BD624" s="29"/>
      <c r="BE624" s="29"/>
      <c r="BF624" s="29"/>
      <c r="BG624" s="29"/>
      <c r="BH624" s="29"/>
      <c r="BI624" s="29"/>
      <c r="BJ624" s="29"/>
      <c r="BK624" s="29"/>
      <c r="BL624" s="29"/>
      <c r="BM624" s="29"/>
      <c r="BN624" s="29"/>
      <c r="BO624" s="29"/>
      <c r="BP624" s="29"/>
      <c r="BQ624" s="29"/>
      <c r="BR624" s="29"/>
      <c r="BS624" s="29"/>
      <c r="BT624" s="29"/>
      <c r="BU624" s="29"/>
      <c r="BV624" s="29"/>
      <c r="BW624" s="29"/>
      <c r="BX624" s="30">
        <v>44167</v>
      </c>
      <c r="BY624" s="30">
        <v>44167</v>
      </c>
      <c r="BZ624" s="14" t="s">
        <v>248</v>
      </c>
      <c r="CA624" s="30">
        <v>44179</v>
      </c>
      <c r="CB624" s="14" t="s">
        <v>316</v>
      </c>
      <c r="CC624" s="31">
        <v>44194</v>
      </c>
      <c r="CD624" s="32" t="s">
        <v>228</v>
      </c>
      <c r="CE624" s="33" t="s">
        <v>320</v>
      </c>
      <c r="CF624" s="33" t="s">
        <v>321</v>
      </c>
      <c r="CG624" s="29">
        <v>100</v>
      </c>
      <c r="CH624" s="29">
        <v>4</v>
      </c>
      <c r="CI624" s="29">
        <v>4</v>
      </c>
      <c r="CJ624" s="29">
        <v>10</v>
      </c>
      <c r="CK624" s="29">
        <v>0</v>
      </c>
      <c r="CL624" s="29">
        <v>0</v>
      </c>
      <c r="CM624" s="29">
        <v>1</v>
      </c>
      <c r="CN624" s="34">
        <f>IF(CJ624&gt;0,((CK624*0.125)+(CL624*0.25)+(CM624*1))/CJ624,"")</f>
        <v>0.1</v>
      </c>
      <c r="CO624" s="35">
        <v>44690</v>
      </c>
      <c r="CP624" s="35">
        <v>44795</v>
      </c>
      <c r="CQ624" s="20" t="s">
        <v>322</v>
      </c>
      <c r="CR624" s="35">
        <v>44795</v>
      </c>
      <c r="CS624" s="20" t="s">
        <v>316</v>
      </c>
      <c r="CT624" s="35" t="s">
        <v>323</v>
      </c>
      <c r="CU624" s="35">
        <v>44489</v>
      </c>
      <c r="CV624" s="11" t="s">
        <v>248</v>
      </c>
      <c r="CW624" s="11" t="s">
        <v>324</v>
      </c>
      <c r="CX624" s="20" t="s">
        <v>325</v>
      </c>
      <c r="CY624" s="20">
        <v>243</v>
      </c>
      <c r="CZ624" s="36">
        <v>4</v>
      </c>
      <c r="DA624" s="36">
        <v>4</v>
      </c>
      <c r="DB624" s="36">
        <v>20</v>
      </c>
      <c r="DC624" s="36">
        <v>0</v>
      </c>
      <c r="DD624" s="36">
        <v>1</v>
      </c>
      <c r="DE624" s="36">
        <v>0</v>
      </c>
      <c r="DF624" s="36">
        <v>2</v>
      </c>
      <c r="DG624" s="36">
        <v>5</v>
      </c>
      <c r="DH624" s="46">
        <f>IF(DB624&lt;&gt;"",((DC624*0.125)+(DD624*0.25)+(DE624*0.25)+(DF624*1)+(DG624*1))/DB624,"")</f>
        <v>0.36249999999999999</v>
      </c>
      <c r="DI624" s="35">
        <v>44757</v>
      </c>
      <c r="DJ624" s="20" t="s">
        <v>248</v>
      </c>
      <c r="DK624" s="20" t="s">
        <v>235</v>
      </c>
      <c r="DL624" s="20" t="s">
        <v>234</v>
      </c>
      <c r="DM624" s="20">
        <v>112</v>
      </c>
      <c r="DN624" s="20">
        <v>3</v>
      </c>
      <c r="DO624" s="20">
        <v>3</v>
      </c>
      <c r="DP624" s="20">
        <v>15</v>
      </c>
      <c r="DQ624" s="20">
        <v>0</v>
      </c>
      <c r="DR624" s="20">
        <v>0</v>
      </c>
      <c r="DS624" s="20">
        <v>3</v>
      </c>
      <c r="DT624" s="20">
        <v>0</v>
      </c>
      <c r="DU624" s="20">
        <v>1</v>
      </c>
      <c r="DV624" s="37" cm="1">
        <f t="array" ref="DV624">IF(AND(DI624:DP624&lt;&gt;""),((DQ624*0.125)+(DR624*0.25)+(DS624*0.25)+(DT624*1)+(DU624*1))/DP624,"")</f>
        <v>0.11666666666666667</v>
      </c>
      <c r="DW624" s="35">
        <v>45378</v>
      </c>
      <c r="DX624" s="35">
        <v>45388</v>
      </c>
      <c r="DY624" s="20" t="s">
        <v>322</v>
      </c>
      <c r="DZ624" s="35">
        <v>45428</v>
      </c>
      <c r="EA624" s="35" t="s">
        <v>316</v>
      </c>
      <c r="EB624" s="38" t="s">
        <v>323</v>
      </c>
      <c r="EC624" s="35">
        <v>45134</v>
      </c>
      <c r="ED624" s="20" t="s">
        <v>248</v>
      </c>
      <c r="EE624" s="20" t="s">
        <v>247</v>
      </c>
      <c r="EF624" s="20">
        <v>175</v>
      </c>
      <c r="EG624" s="20">
        <v>5</v>
      </c>
      <c r="EH624" s="20">
        <v>5</v>
      </c>
      <c r="EI624" s="20">
        <v>24</v>
      </c>
      <c r="EJ624" s="20">
        <v>0</v>
      </c>
      <c r="EK624" s="20">
        <v>0</v>
      </c>
      <c r="EL624" s="20">
        <v>0</v>
      </c>
      <c r="EM624" s="20">
        <v>0</v>
      </c>
      <c r="EN624" s="20">
        <v>0</v>
      </c>
      <c r="EO624" s="20">
        <v>0</v>
      </c>
      <c r="EP624" s="20">
        <v>3</v>
      </c>
      <c r="EQ624" s="20">
        <v>0</v>
      </c>
      <c r="ER624" s="20">
        <v>3</v>
      </c>
      <c r="ES624" s="46">
        <f>IF(EI624&lt;&gt;"",((EJ624*0.125)+((EK624+EL624+EM624+EN624+EO624)*0.25)+((EP624+EQ624+ER624)*1))/EI624,"")</f>
        <v>0.25</v>
      </c>
      <c r="ET624" s="35">
        <v>45377</v>
      </c>
      <c r="EU624" s="20" t="s">
        <v>228</v>
      </c>
      <c r="EV624" s="20" t="s">
        <v>247</v>
      </c>
      <c r="EW624" s="20">
        <v>331</v>
      </c>
      <c r="EX624" s="20">
        <v>4</v>
      </c>
      <c r="EY624" s="20">
        <v>4</v>
      </c>
      <c r="EZ624" s="28">
        <v>25</v>
      </c>
      <c r="FA624" s="20">
        <v>0</v>
      </c>
      <c r="FB624" s="20">
        <v>0</v>
      </c>
      <c r="FC624" s="20">
        <v>0</v>
      </c>
      <c r="FD624" s="20">
        <v>0</v>
      </c>
      <c r="FE624" s="20">
        <v>0</v>
      </c>
      <c r="FF624" s="20">
        <v>0</v>
      </c>
      <c r="FG624" s="20">
        <v>6</v>
      </c>
      <c r="FH624" s="20">
        <v>0</v>
      </c>
      <c r="FI624" s="20">
        <v>1</v>
      </c>
      <c r="FJ624" s="46">
        <f>IF(EZ624&lt;&gt;"",((FA624*0.125)+((FB624+FC624+FD624+FE624+FF624)*0.25)+((FG624+FH624+FI624)*1))/EZ624,"")</f>
        <v>0.28000000000000003</v>
      </c>
      <c r="FK624" s="39">
        <v>34.859824000000003</v>
      </c>
      <c r="FL624" s="39">
        <v>-82.294004000000001</v>
      </c>
      <c r="FM624" s="39">
        <v>34.497998576177871</v>
      </c>
      <c r="FN624" s="39">
        <v>35.221649423822136</v>
      </c>
      <c r="FO624" s="39">
        <v>-82.734957214965249</v>
      </c>
      <c r="FP624" s="39">
        <v>-81.853050785034753</v>
      </c>
      <c r="FQ624" s="39">
        <v>34.136173152355738</v>
      </c>
      <c r="FR624" s="39">
        <v>35.583474847644268</v>
      </c>
      <c r="FS624" s="39">
        <v>-83.175910429930497</v>
      </c>
      <c r="FT624" s="39">
        <v>-81.412097570069506</v>
      </c>
      <c r="FU624" s="35">
        <v>45770</v>
      </c>
      <c r="FV624" s="20" t="s">
        <v>248</v>
      </c>
      <c r="FW624" s="20" t="s">
        <v>258</v>
      </c>
      <c r="FX624" s="20">
        <v>330</v>
      </c>
      <c r="FY624" s="20">
        <v>5</v>
      </c>
      <c r="FZ624" s="20">
        <v>5</v>
      </c>
      <c r="GA624" s="20">
        <v>25</v>
      </c>
      <c r="GB624" s="20">
        <v>0</v>
      </c>
      <c r="GC624" s="20">
        <v>0</v>
      </c>
      <c r="GD624" s="20">
        <v>0</v>
      </c>
      <c r="GE624" s="20">
        <v>1</v>
      </c>
      <c r="GF624" s="20">
        <v>0</v>
      </c>
      <c r="GG624" s="20">
        <v>0</v>
      </c>
      <c r="GH624" s="20">
        <v>0</v>
      </c>
      <c r="GI624" s="20">
        <v>0</v>
      </c>
      <c r="GJ624" s="20">
        <v>0</v>
      </c>
      <c r="GK624" s="34">
        <f>IF(GA624&lt;&gt;"",((GB624*0.125)+((GC624+GD624+GE624+GF624+GG624)*0.25)+((GH624+GI624+GJ624)*1))/GA624,"")</f>
        <v>0.01</v>
      </c>
      <c r="GP624" s="20" t="s">
        <v>316</v>
      </c>
      <c r="GQ624" s="35" t="s">
        <v>323</v>
      </c>
      <c r="HH624" s="34" t="str">
        <f>IF(GX624&lt;&gt;"",((GY624*0.125)+((GZ624+HA624+HB624+HC624+HD624)*0.25)+((HE624+HF624+HG624)*1))/GX624,"")</f>
        <v/>
      </c>
    </row>
    <row r="625" spans="1:216" ht="15" customHeight="1" x14ac:dyDescent="0.35">
      <c r="A625" s="11" t="s">
        <v>3991</v>
      </c>
      <c r="B625" s="12" t="s">
        <v>3992</v>
      </c>
      <c r="C625" s="13">
        <v>43829</v>
      </c>
      <c r="D625" s="13"/>
      <c r="E625" s="14" t="s">
        <v>214</v>
      </c>
      <c r="F625" s="15" t="s">
        <v>3993</v>
      </c>
      <c r="G625" s="15" t="s">
        <v>3994</v>
      </c>
      <c r="H625" s="14" t="s">
        <v>3980</v>
      </c>
      <c r="I625" s="16">
        <v>29406</v>
      </c>
      <c r="J625" s="17">
        <v>32730</v>
      </c>
      <c r="K625" s="18">
        <f ca="1">IF(A625&lt;&gt;"",RANDBETWEEN(1,2000)," ")</f>
        <v>707</v>
      </c>
      <c r="L625" s="17" cm="1">
        <f t="array" ref="L625">IF(A625&lt;&gt;"",SUMPRODUCT(($E$2:$E$1303="Active") * (FK625 &gt;= $FM$2:$FM$1303) * (FK625 &lt;= $FN$2:$FN$1303) * (FL625 &gt;= $FO$2:$FO$1303) * (FL625 &lt;= $FP$2:$FP$1303)),"")</f>
        <v>2</v>
      </c>
      <c r="M625" s="17" cm="1">
        <f t="array" ref="M625">IF(A625&lt;&gt;"",SUMPRODUCT(($E$2:$E$1303="Active") * (FK625 &gt;= $FQ$2:$FQ$1303) * (FK625 &lt;= $FR$2:$FR$1303) * (FL625 &gt;= $FS$2:$FS$1303) * (FL625 &lt;= $FT$2:$FT$1303)),"")</f>
        <v>3</v>
      </c>
      <c r="N625" s="14" t="s">
        <v>218</v>
      </c>
      <c r="O625" s="14" t="s">
        <v>316</v>
      </c>
      <c r="P625" s="15" t="s">
        <v>3042</v>
      </c>
      <c r="Q625" s="14" t="s">
        <v>3043</v>
      </c>
      <c r="R625" s="51" t="s">
        <v>3044</v>
      </c>
      <c r="S625" s="14" t="s">
        <v>223</v>
      </c>
      <c r="T625" s="20" t="s">
        <v>224</v>
      </c>
      <c r="U625" s="21"/>
      <c r="V625" s="22"/>
      <c r="W625" s="22"/>
      <c r="X625" s="22"/>
      <c r="Y625" s="22"/>
      <c r="Z625" s="22"/>
      <c r="AA625" s="48">
        <v>2025</v>
      </c>
      <c r="AB625" s="43">
        <v>46022.583333333336</v>
      </c>
      <c r="AC625" s="24">
        <v>46023</v>
      </c>
      <c r="AD625" s="25">
        <v>169</v>
      </c>
      <c r="AE625" s="25">
        <v>305</v>
      </c>
      <c r="AF625" s="26">
        <v>382</v>
      </c>
      <c r="AG625" s="20">
        <v>542</v>
      </c>
      <c r="AH625" s="22">
        <v>656</v>
      </c>
      <c r="AI625" s="26">
        <v>814</v>
      </c>
      <c r="AN625" s="27">
        <f>IF(COUNT(DV625,ES625,FJ625,GK625,HH625)&gt;0,AVERAGE(DV625,ES625,FJ625,GK625,HH625),"")</f>
        <v>0.16520833333333335</v>
      </c>
      <c r="AO625" s="28">
        <f>IF((E625&lt;&gt;""),COUNTA(AP625:BW625)+COUNTIF(T625,"No"),"")</f>
        <v>0</v>
      </c>
      <c r="AP625" s="29"/>
      <c r="AQ625" s="29"/>
      <c r="AR625" s="29"/>
      <c r="AS625" s="29"/>
      <c r="AT625" s="29"/>
      <c r="AU625" s="29"/>
      <c r="AV625" s="29"/>
      <c r="AW625" s="29"/>
      <c r="AX625" s="29"/>
      <c r="AY625" s="29"/>
      <c r="AZ625" s="29"/>
      <c r="BA625" s="29"/>
      <c r="BB625" s="29"/>
      <c r="BC625" s="29"/>
      <c r="BD625" s="29"/>
      <c r="BE625" s="29"/>
      <c r="BF625" s="29"/>
      <c r="BG625" s="29"/>
      <c r="BH625" s="29"/>
      <c r="BI625" s="29"/>
      <c r="BJ625" s="29"/>
      <c r="BK625" s="29"/>
      <c r="BL625" s="29"/>
      <c r="BM625" s="29"/>
      <c r="BN625" s="29"/>
      <c r="BO625" s="29"/>
      <c r="BP625" s="29"/>
      <c r="BQ625" s="29"/>
      <c r="BR625" s="29"/>
      <c r="BS625" s="29"/>
      <c r="BT625" s="29"/>
      <c r="BU625" s="29"/>
      <c r="BV625" s="29"/>
      <c r="BW625" s="29"/>
      <c r="BX625" s="30">
        <v>44054</v>
      </c>
      <c r="BY625" s="30">
        <v>44054</v>
      </c>
      <c r="BZ625" s="14" t="s">
        <v>248</v>
      </c>
      <c r="CA625" s="30">
        <v>44057</v>
      </c>
      <c r="CB625" s="14" t="s">
        <v>316</v>
      </c>
      <c r="CC625" s="31">
        <v>44194</v>
      </c>
      <c r="CD625" s="32" t="s">
        <v>228</v>
      </c>
      <c r="CE625" s="33" t="s">
        <v>320</v>
      </c>
      <c r="CF625" s="33" t="s">
        <v>321</v>
      </c>
      <c r="CG625" s="29">
        <v>100</v>
      </c>
      <c r="CH625" s="29">
        <v>3</v>
      </c>
      <c r="CI625" s="29">
        <v>3</v>
      </c>
      <c r="CJ625" s="29">
        <v>10</v>
      </c>
      <c r="CK625" s="29">
        <v>0</v>
      </c>
      <c r="CL625" s="29">
        <v>0</v>
      </c>
      <c r="CM625" s="29">
        <v>2</v>
      </c>
      <c r="CN625" s="34">
        <f>IF(CJ625&gt;0,((CK625*0.125)+(CL625*0.25)+(CM625*1))/CJ625,"")</f>
        <v>0.2</v>
      </c>
      <c r="CO625" s="35">
        <v>44678</v>
      </c>
      <c r="CP625" s="35">
        <v>44679</v>
      </c>
      <c r="CQ625" s="20" t="s">
        <v>322</v>
      </c>
      <c r="CR625" s="35">
        <v>44680</v>
      </c>
      <c r="CS625" s="20" t="s">
        <v>316</v>
      </c>
      <c r="CT625" s="35" t="s">
        <v>323</v>
      </c>
      <c r="CU625" s="35">
        <v>44489</v>
      </c>
      <c r="CV625" s="11" t="s">
        <v>248</v>
      </c>
      <c r="CW625" s="11" t="s">
        <v>324</v>
      </c>
      <c r="CX625" s="20" t="s">
        <v>325</v>
      </c>
      <c r="CY625" s="20">
        <v>155</v>
      </c>
      <c r="CZ625" s="36">
        <v>3</v>
      </c>
      <c r="DA625" s="36">
        <v>3</v>
      </c>
      <c r="DB625" s="36">
        <v>13</v>
      </c>
      <c r="DC625" s="36">
        <v>0</v>
      </c>
      <c r="DD625" s="36">
        <v>0</v>
      </c>
      <c r="DE625" s="36">
        <v>0</v>
      </c>
      <c r="DF625" s="36">
        <v>3</v>
      </c>
      <c r="DG625" s="36">
        <v>3</v>
      </c>
      <c r="DH625" s="46">
        <f>IF(DB625&lt;&gt;"",((DC625*0.125)+(DD625*0.25)+(DE625*0.25)+(DF625*1)+(DG625*1))/DB625,"")</f>
        <v>0.46153846153846156</v>
      </c>
      <c r="DI625" s="35">
        <v>44757</v>
      </c>
      <c r="DJ625" s="20" t="s">
        <v>248</v>
      </c>
      <c r="DK625" s="20" t="s">
        <v>235</v>
      </c>
      <c r="DL625" s="20" t="s">
        <v>234</v>
      </c>
      <c r="DM625" s="20">
        <v>161</v>
      </c>
      <c r="DN625" s="20">
        <v>3</v>
      </c>
      <c r="DO625" s="20">
        <v>3</v>
      </c>
      <c r="DP625" s="20">
        <v>12</v>
      </c>
      <c r="DQ625" s="20">
        <v>0</v>
      </c>
      <c r="DR625" s="20">
        <v>0</v>
      </c>
      <c r="DS625" s="20">
        <v>2</v>
      </c>
      <c r="DT625" s="20">
        <v>1</v>
      </c>
      <c r="DU625" s="20">
        <v>1</v>
      </c>
      <c r="DV625" s="37" cm="1">
        <f t="array" ref="DV625">IF(AND(DI625:DP625&lt;&gt;""),((DQ625*0.125)+(DR625*0.25)+(DS625*0.25)+(DT625*1)+(DU625*1))/DP625,"")</f>
        <v>0.20833333333333334</v>
      </c>
      <c r="DW625" s="35">
        <v>45372</v>
      </c>
      <c r="DX625" s="35">
        <v>45378</v>
      </c>
      <c r="DY625" s="20" t="s">
        <v>322</v>
      </c>
      <c r="DZ625" s="35">
        <v>45428</v>
      </c>
      <c r="EA625" s="35" t="s">
        <v>316</v>
      </c>
      <c r="EB625" s="38" t="s">
        <v>323</v>
      </c>
      <c r="EC625" s="35">
        <v>45133</v>
      </c>
      <c r="ED625" s="20" t="s">
        <v>248</v>
      </c>
      <c r="EE625" s="20" t="s">
        <v>247</v>
      </c>
      <c r="EF625" s="20">
        <v>205</v>
      </c>
      <c r="EG625" s="20">
        <v>4</v>
      </c>
      <c r="EH625" s="20">
        <v>4</v>
      </c>
      <c r="EI625" s="20">
        <v>20</v>
      </c>
      <c r="EJ625" s="20">
        <v>0</v>
      </c>
      <c r="EK625" s="20">
        <v>0</v>
      </c>
      <c r="EL625" s="20">
        <v>0</v>
      </c>
      <c r="EM625" s="20">
        <v>1</v>
      </c>
      <c r="EN625" s="20">
        <v>0</v>
      </c>
      <c r="EO625" s="20">
        <v>0</v>
      </c>
      <c r="EP625" s="20">
        <v>1</v>
      </c>
      <c r="EQ625" s="20">
        <v>0</v>
      </c>
      <c r="ER625" s="20">
        <v>1</v>
      </c>
      <c r="ES625" s="34">
        <f>IF(EI625&lt;&gt;"",((EJ625*0.125)+((EK625+EL625+EM625+EN625+EO625)*0.25)+((EP625+EQ625+ER625)*1))/EI625,"")</f>
        <v>0.1125</v>
      </c>
      <c r="ET625" s="35">
        <v>45384</v>
      </c>
      <c r="EU625" s="20" t="s">
        <v>248</v>
      </c>
      <c r="EV625" s="20" t="s">
        <v>247</v>
      </c>
      <c r="EW625" s="20">
        <v>304</v>
      </c>
      <c r="EX625" s="20">
        <v>4</v>
      </c>
      <c r="EY625" s="20">
        <v>4</v>
      </c>
      <c r="EZ625" s="28">
        <v>25</v>
      </c>
      <c r="FA625" s="20">
        <v>0</v>
      </c>
      <c r="FB625" s="20">
        <v>0</v>
      </c>
      <c r="FC625" s="20">
        <v>1</v>
      </c>
      <c r="FD625" s="20">
        <v>1</v>
      </c>
      <c r="FE625" s="20">
        <v>0</v>
      </c>
      <c r="FF625" s="20">
        <v>0</v>
      </c>
      <c r="FG625" s="20">
        <v>4</v>
      </c>
      <c r="FH625" s="20">
        <v>0</v>
      </c>
      <c r="FI625" s="20">
        <v>1</v>
      </c>
      <c r="FJ625" s="34">
        <f>IF(EZ625&lt;&gt;"",((FA625*0.125)+((FB625+FC625+FD625+FE625+FF625)*0.25)+((FG625+FH625+FI625)*1))/EZ625,"")</f>
        <v>0.22</v>
      </c>
      <c r="FK625" s="39">
        <v>32.928935000000003</v>
      </c>
      <c r="FL625" s="39">
        <v>-80.015327999999997</v>
      </c>
      <c r="FM625" s="39">
        <v>32.56710957617787</v>
      </c>
      <c r="FN625" s="39">
        <v>33.290760423822135</v>
      </c>
      <c r="FO625" s="39">
        <v>-80.44640846217824</v>
      </c>
      <c r="FP625" s="39">
        <v>-79.584247537821753</v>
      </c>
      <c r="FQ625" s="39">
        <v>32.205284152355738</v>
      </c>
      <c r="FR625" s="39">
        <v>33.652585847644268</v>
      </c>
      <c r="FS625" s="39">
        <v>-80.877488924356484</v>
      </c>
      <c r="FT625" s="39">
        <v>-79.153167075643509</v>
      </c>
      <c r="FU625" s="35">
        <v>45754</v>
      </c>
      <c r="FV625" s="20" t="s">
        <v>248</v>
      </c>
      <c r="FW625" s="20" t="s">
        <v>258</v>
      </c>
      <c r="FX625" s="20">
        <v>254</v>
      </c>
      <c r="FY625" s="20">
        <v>3</v>
      </c>
      <c r="FZ625" s="20">
        <v>3</v>
      </c>
      <c r="GA625" s="20">
        <v>25</v>
      </c>
      <c r="GB625" s="20">
        <v>0</v>
      </c>
      <c r="GC625" s="20">
        <v>0</v>
      </c>
      <c r="GD625" s="20">
        <v>0</v>
      </c>
      <c r="GE625" s="20">
        <v>0</v>
      </c>
      <c r="GF625" s="20">
        <v>0</v>
      </c>
      <c r="GG625" s="20">
        <v>0</v>
      </c>
      <c r="GH625" s="20">
        <v>1</v>
      </c>
      <c r="GI625" s="20">
        <v>0</v>
      </c>
      <c r="GJ625" s="20">
        <v>2</v>
      </c>
      <c r="GK625" s="34">
        <f>IF(GA625&lt;&gt;"",((GB625*0.125)+((GC625+GD625+GE625+GF625+GG625)*0.25)+((GH625+GI625+GJ625)*1))/GA625,"")</f>
        <v>0.12</v>
      </c>
      <c r="GL625" s="40">
        <v>45740</v>
      </c>
      <c r="GM625" s="40">
        <v>45750</v>
      </c>
      <c r="GN625" s="20" t="s">
        <v>237</v>
      </c>
      <c r="GO625" s="35">
        <v>45750</v>
      </c>
      <c r="GP625" s="20" t="s">
        <v>316</v>
      </c>
      <c r="GQ625" s="35" t="s">
        <v>323</v>
      </c>
      <c r="HH625" s="34" t="str">
        <f>IF(GX625&lt;&gt;"",((GY625*0.125)+((GZ625+HA625+HB625+HC625+HD625)*0.25)+((HE625+HF625+HG625)*1))/GX625,"")</f>
        <v/>
      </c>
    </row>
    <row r="626" spans="1:216" ht="15" customHeight="1" x14ac:dyDescent="0.35">
      <c r="A626" s="11" t="s">
        <v>3995</v>
      </c>
      <c r="B626" s="12" t="s">
        <v>3996</v>
      </c>
      <c r="C626" s="13">
        <v>43009</v>
      </c>
      <c r="D626" s="13"/>
      <c r="E626" s="14" t="s">
        <v>214</v>
      </c>
      <c r="F626" s="15" t="s">
        <v>3997</v>
      </c>
      <c r="G626" s="15" t="s">
        <v>3998</v>
      </c>
      <c r="H626" s="14" t="s">
        <v>3980</v>
      </c>
      <c r="I626" s="16">
        <v>29577</v>
      </c>
      <c r="J626" s="17">
        <v>34109</v>
      </c>
      <c r="K626" s="18">
        <f ca="1">IF(A626&lt;&gt;"",RANDBETWEEN(1,2000)," ")</f>
        <v>707</v>
      </c>
      <c r="L626" s="17" cm="1">
        <f t="array" ref="L626">IF(A626&lt;&gt;"",SUMPRODUCT(($E$2:$E$1303="Active") * (FK626 &gt;= $FM$2:$FM$1303) * (FK626 &lt;= $FN$2:$FN$1303) * (FL626 &gt;= $FO$2:$FO$1303) * (FL626 &lt;= $FP$2:$FP$1303)),"")</f>
        <v>2</v>
      </c>
      <c r="M626" s="17" cm="1">
        <f t="array" ref="M626">IF(A626&lt;&gt;"",SUMPRODUCT(($E$2:$E$1303="Active") * (FK626 &gt;= $FQ$2:$FQ$1303) * (FK626 &lt;= $FR$2:$FR$1303) * (FL626 &gt;= $FS$2:$FS$1303) * (FL626 &lt;= $FT$2:$FT$1303)),"")</f>
        <v>3</v>
      </c>
      <c r="N626" s="14" t="s">
        <v>287</v>
      </c>
      <c r="O626" s="14" t="s">
        <v>219</v>
      </c>
      <c r="P626" s="15" t="s">
        <v>3999</v>
      </c>
      <c r="Q626" s="14" t="s">
        <v>4000</v>
      </c>
      <c r="R626" s="15" t="s">
        <v>4001</v>
      </c>
      <c r="S626" s="14" t="s">
        <v>224</v>
      </c>
      <c r="T626" s="20" t="s">
        <v>224</v>
      </c>
      <c r="U626" s="21"/>
      <c r="V626" s="22"/>
      <c r="W626" s="22"/>
      <c r="X626" s="22"/>
      <c r="Y626" s="22"/>
      <c r="Z626" s="22"/>
      <c r="AA626" s="48" t="s">
        <v>347</v>
      </c>
      <c r="AB626" s="43">
        <v>46021.4375</v>
      </c>
      <c r="AC626" s="24">
        <v>46023</v>
      </c>
      <c r="AD626" s="25">
        <v>219</v>
      </c>
      <c r="AE626" s="25">
        <v>227</v>
      </c>
      <c r="AF626" s="26">
        <v>313</v>
      </c>
      <c r="AG626" s="20">
        <v>414</v>
      </c>
      <c r="AH626" s="22">
        <v>546</v>
      </c>
      <c r="AI626" s="26">
        <v>478</v>
      </c>
      <c r="AN626" s="27">
        <f>IF(COUNT(DV626,ES626,FJ626,GK626,HH626)&gt;0,AVERAGE(DV626,ES626,FJ626,GK626,HH626),"")</f>
        <v>3.2812500000000001E-2</v>
      </c>
      <c r="AO626" s="28">
        <f>IF((E626&lt;&gt;""),COUNTA(AP626:BW626)+COUNTIF(T626,"No"),"")</f>
        <v>0</v>
      </c>
      <c r="AP626" s="29"/>
      <c r="AQ626" s="29"/>
      <c r="AR626" s="29"/>
      <c r="AS626" s="29"/>
      <c r="AT626" s="29"/>
      <c r="AU626" s="29"/>
      <c r="AV626" s="29"/>
      <c r="AW626" s="29"/>
      <c r="AX626" s="29"/>
      <c r="AY626" s="29"/>
      <c r="AZ626" s="29"/>
      <c r="BA626" s="29"/>
      <c r="BB626" s="29"/>
      <c r="BC626" s="29"/>
      <c r="BD626" s="29"/>
      <c r="BE626" s="29"/>
      <c r="BF626" s="29"/>
      <c r="BG626" s="29"/>
      <c r="BH626" s="29"/>
      <c r="BI626" s="29"/>
      <c r="BJ626" s="29"/>
      <c r="BK626" s="29"/>
      <c r="BL626" s="29"/>
      <c r="BM626" s="29"/>
      <c r="BN626" s="29"/>
      <c r="BO626" s="29"/>
      <c r="BP626" s="29"/>
      <c r="BQ626" s="29"/>
      <c r="BR626" s="29"/>
      <c r="BS626" s="29"/>
      <c r="BT626" s="29"/>
      <c r="BU626" s="29"/>
      <c r="BV626" s="29"/>
      <c r="BW626" s="29"/>
      <c r="BX626" s="30">
        <v>44076</v>
      </c>
      <c r="BY626" s="30">
        <v>44088</v>
      </c>
      <c r="BZ626" s="14" t="s">
        <v>226</v>
      </c>
      <c r="CA626" s="30">
        <v>44088</v>
      </c>
      <c r="CB626" s="14" t="s">
        <v>232</v>
      </c>
      <c r="CC626" s="31">
        <v>43787</v>
      </c>
      <c r="CD626" s="32" t="s">
        <v>226</v>
      </c>
      <c r="CE626" s="33" t="s">
        <v>425</v>
      </c>
      <c r="CF626" s="33" t="s">
        <v>325</v>
      </c>
      <c r="CG626" s="29">
        <v>194</v>
      </c>
      <c r="CH626" s="29">
        <v>3</v>
      </c>
      <c r="CI626" s="29">
        <v>3</v>
      </c>
      <c r="CJ626" s="29">
        <v>15</v>
      </c>
      <c r="CK626" s="29">
        <v>1</v>
      </c>
      <c r="CL626" s="29">
        <v>0</v>
      </c>
      <c r="CM626" s="29">
        <v>1</v>
      </c>
      <c r="CN626" s="34">
        <f>IF(CJ626&gt;0,((CK626*0.125)+(CL626*0.25)+(CM626*1))/CJ626,"")</f>
        <v>7.4999999999999997E-2</v>
      </c>
      <c r="CO626" s="35">
        <v>44867</v>
      </c>
      <c r="CP626" s="35">
        <v>44880</v>
      </c>
      <c r="CQ626" s="20" t="s">
        <v>237</v>
      </c>
      <c r="CR626" s="35">
        <v>44880</v>
      </c>
      <c r="CS626" s="20" t="s">
        <v>232</v>
      </c>
      <c r="CT626" s="35">
        <v>44886</v>
      </c>
      <c r="CU626" s="35">
        <v>44501</v>
      </c>
      <c r="CV626" s="11" t="s">
        <v>226</v>
      </c>
      <c r="CW626" s="20" t="s">
        <v>233</v>
      </c>
      <c r="CX626" s="11" t="s">
        <v>234</v>
      </c>
      <c r="CY626" s="20">
        <v>102</v>
      </c>
      <c r="CZ626" s="36">
        <v>2</v>
      </c>
      <c r="DA626" s="36">
        <v>2</v>
      </c>
      <c r="DB626" s="36">
        <v>10</v>
      </c>
      <c r="DC626" s="36">
        <v>0</v>
      </c>
      <c r="DD626" s="36">
        <v>0</v>
      </c>
      <c r="DE626" s="36">
        <v>0</v>
      </c>
      <c r="DF626" s="36">
        <v>0</v>
      </c>
      <c r="DG626" s="36">
        <v>0</v>
      </c>
      <c r="DH626" s="37">
        <f>IF(DB626&gt;0,((DC626*0.125)+(DD626*0.25)+(DE626*0.25)+(DF626*1)+(DG626*1))/DB626,"")</f>
        <v>0</v>
      </c>
      <c r="DI626" s="35">
        <v>44866</v>
      </c>
      <c r="DJ626" s="20" t="s">
        <v>248</v>
      </c>
      <c r="DK626" s="20" t="s">
        <v>235</v>
      </c>
      <c r="DL626" s="20" t="s">
        <v>234</v>
      </c>
      <c r="DM626" s="20">
        <v>202</v>
      </c>
      <c r="DN626" s="20">
        <v>3</v>
      </c>
      <c r="DO626" s="20">
        <v>3</v>
      </c>
      <c r="DP626" s="20">
        <v>15</v>
      </c>
      <c r="DQ626" s="20">
        <v>0</v>
      </c>
      <c r="DR626" s="20">
        <v>0</v>
      </c>
      <c r="DS626" s="20">
        <v>0</v>
      </c>
      <c r="DT626" s="20">
        <v>0</v>
      </c>
      <c r="DU626" s="20">
        <v>0</v>
      </c>
      <c r="DV626" s="37" cm="1">
        <f t="array" ref="DV626">IF(AND(DI626:DP626&lt;&gt;""),((DQ626*0.125)+(DR626*0.25)+(DS626*0.25)+(DT626*1)+(DU626*1))/DP626,"")</f>
        <v>0</v>
      </c>
      <c r="DW626" s="35">
        <v>45071</v>
      </c>
      <c r="DX626" s="35">
        <v>45077</v>
      </c>
      <c r="DY626" s="20" t="s">
        <v>237</v>
      </c>
      <c r="DZ626" s="35">
        <v>45077</v>
      </c>
      <c r="EA626" s="35" t="s">
        <v>232</v>
      </c>
      <c r="EB626" s="40">
        <v>45100</v>
      </c>
      <c r="EC626" s="35">
        <v>45290</v>
      </c>
      <c r="ED626" s="20" t="s">
        <v>228</v>
      </c>
      <c r="EE626" s="20" t="s">
        <v>247</v>
      </c>
      <c r="EF626" s="20">
        <v>101</v>
      </c>
      <c r="EG626" s="20">
        <v>2</v>
      </c>
      <c r="EH626" s="20">
        <v>2</v>
      </c>
      <c r="EI626" s="20">
        <v>10</v>
      </c>
      <c r="EJ626" s="20">
        <v>0</v>
      </c>
      <c r="EK626" s="20">
        <v>0</v>
      </c>
      <c r="EL626" s="20">
        <v>0</v>
      </c>
      <c r="EM626" s="20">
        <v>0</v>
      </c>
      <c r="EN626" s="20">
        <v>0</v>
      </c>
      <c r="EO626" s="20">
        <v>0</v>
      </c>
      <c r="EP626" s="20">
        <v>1</v>
      </c>
      <c r="EQ626" s="20">
        <v>0</v>
      </c>
      <c r="ER626" s="20">
        <v>0</v>
      </c>
      <c r="ES626" s="34">
        <f>IF(EI626&lt;&gt;"",((EJ626*0.125)+((EK626+EL626+EM626+EN626+EO626)*0.25)+((EP626+EQ626+ER626)*1))/EI626,"")</f>
        <v>0.1</v>
      </c>
      <c r="ET626" s="35">
        <v>45433</v>
      </c>
      <c r="EU626" s="20" t="s">
        <v>248</v>
      </c>
      <c r="EV626" s="20" t="s">
        <v>247</v>
      </c>
      <c r="EW626" s="20">
        <v>178</v>
      </c>
      <c r="EX626" s="20">
        <v>3</v>
      </c>
      <c r="EY626" s="20">
        <v>3</v>
      </c>
      <c r="EZ626" s="28">
        <v>14</v>
      </c>
      <c r="FA626" s="20">
        <v>0</v>
      </c>
      <c r="FB626" s="20">
        <v>0</v>
      </c>
      <c r="FC626" s="20">
        <v>0</v>
      </c>
      <c r="FD626" s="20">
        <v>0</v>
      </c>
      <c r="FE626" s="20">
        <v>0</v>
      </c>
      <c r="FF626" s="20">
        <v>0</v>
      </c>
      <c r="FG626" s="20">
        <v>0</v>
      </c>
      <c r="FH626" s="20">
        <v>0</v>
      </c>
      <c r="FI626" s="20">
        <v>0</v>
      </c>
      <c r="FJ626" s="34">
        <f>IF(EZ626&lt;&gt;"",((FA626*0.125)+((FB626+FC626+FD626+FE626+FF626)*0.25)+((FG626+FH626+FI626)*1))/EZ626,"")</f>
        <v>0</v>
      </c>
      <c r="FK626" s="39">
        <v>33.698112999999999</v>
      </c>
      <c r="FL626" s="39">
        <v>-78.903338000000005</v>
      </c>
      <c r="FM626" s="39">
        <v>33.336287576177867</v>
      </c>
      <c r="FN626" s="39">
        <v>34.059938423822132</v>
      </c>
      <c r="FO626" s="39">
        <v>-79.338238756252707</v>
      </c>
      <c r="FP626" s="39">
        <v>-78.468437243747303</v>
      </c>
      <c r="FQ626" s="39">
        <v>32.974462152355734</v>
      </c>
      <c r="FR626" s="39">
        <v>34.421763847644264</v>
      </c>
      <c r="FS626" s="39">
        <v>-79.773139512505423</v>
      </c>
      <c r="FT626" s="39">
        <v>-78.033536487494587</v>
      </c>
      <c r="FU626" s="35">
        <v>45783</v>
      </c>
      <c r="FV626" s="20" t="s">
        <v>248</v>
      </c>
      <c r="FW626" s="20" t="s">
        <v>258</v>
      </c>
      <c r="FX626" s="20">
        <v>199</v>
      </c>
      <c r="FY626" s="20">
        <v>2</v>
      </c>
      <c r="FZ626" s="20">
        <v>2</v>
      </c>
      <c r="GA626" s="20">
        <v>16</v>
      </c>
      <c r="GB626" s="20">
        <v>0</v>
      </c>
      <c r="GC626" s="20">
        <v>0</v>
      </c>
      <c r="GD626" s="20">
        <v>0</v>
      </c>
      <c r="GE626" s="20">
        <v>1</v>
      </c>
      <c r="GF626" s="20">
        <v>0</v>
      </c>
      <c r="GG626" s="20">
        <v>1</v>
      </c>
      <c r="GH626" s="20">
        <v>0</v>
      </c>
      <c r="GI626" s="20">
        <v>0</v>
      </c>
      <c r="GJ626" s="20">
        <v>0</v>
      </c>
      <c r="GK626" s="34">
        <f>IF(GA626&lt;&gt;"",((GB626*0.125)+((GC626+GD626+GE626+GF626+GG626)*0.25)+((GH626+GI626+GJ626)*1))/GA626,"")</f>
        <v>3.125E-2</v>
      </c>
      <c r="GL626" s="40">
        <v>45763</v>
      </c>
      <c r="GM626" s="40">
        <v>45798</v>
      </c>
      <c r="GN626" s="11" t="s">
        <v>237</v>
      </c>
      <c r="GO626" s="40">
        <v>45798</v>
      </c>
      <c r="GP626" s="20" t="s">
        <v>232</v>
      </c>
      <c r="GQ626" s="35">
        <v>45800</v>
      </c>
      <c r="HH626" s="34" t="str">
        <f>IF(GX626&lt;&gt;"",((GY626*0.125)+((GZ626+HA626+HB626+HC626+HD626)*0.25)+((HE626+HF626+HG626)*1))/GX626,"")</f>
        <v/>
      </c>
    </row>
    <row r="627" spans="1:216" ht="15" customHeight="1" x14ac:dyDescent="0.35">
      <c r="A627" s="11" t="s">
        <v>4002</v>
      </c>
      <c r="B627" s="12" t="s">
        <v>4003</v>
      </c>
      <c r="C627" s="13">
        <v>43009</v>
      </c>
      <c r="D627" s="13"/>
      <c r="E627" s="14" t="s">
        <v>214</v>
      </c>
      <c r="F627" s="15" t="s">
        <v>4004</v>
      </c>
      <c r="G627" s="15" t="s">
        <v>3994</v>
      </c>
      <c r="H627" s="14" t="s">
        <v>3980</v>
      </c>
      <c r="I627" s="16">
        <v>29406</v>
      </c>
      <c r="J627" s="17">
        <v>32730</v>
      </c>
      <c r="K627" s="18">
        <f ca="1">IF(A627&lt;&gt;"",RANDBETWEEN(1,2000)," ")</f>
        <v>760</v>
      </c>
      <c r="L627" s="17" cm="1">
        <f t="array" ref="L627">IF(A627&lt;&gt;"",SUMPRODUCT(($E$2:$E$1303="Active") * (FK627 &gt;= $FM$2:$FM$1303) * (FK627 &lt;= $FN$2:$FN$1303) * (FL627 &gt;= $FO$2:$FO$1303) * (FL627 &lt;= $FP$2:$FP$1303)),"")</f>
        <v>2</v>
      </c>
      <c r="M627" s="17" cm="1">
        <f t="array" ref="M627">IF(A627&lt;&gt;"",SUMPRODUCT(($E$2:$E$1303="Active") * (FK627 &gt;= $FQ$2:$FQ$1303) * (FK627 &lt;= $FR$2:$FR$1303) * (FL627 &gt;= $FS$2:$FS$1303) * (FL627 &lt;= $FT$2:$FT$1303)),"")</f>
        <v>3</v>
      </c>
      <c r="N627" s="14" t="s">
        <v>218</v>
      </c>
      <c r="O627" s="14" t="s">
        <v>219</v>
      </c>
      <c r="P627" s="15" t="s">
        <v>4005</v>
      </c>
      <c r="Q627" s="14" t="s">
        <v>4006</v>
      </c>
      <c r="R627" s="15" t="s">
        <v>4007</v>
      </c>
      <c r="S627" s="14" t="s">
        <v>223</v>
      </c>
      <c r="T627" s="20" t="s">
        <v>224</v>
      </c>
      <c r="U627" s="21"/>
      <c r="V627" s="22"/>
      <c r="W627" s="22"/>
      <c r="X627" s="22"/>
      <c r="Y627" s="22"/>
      <c r="Z627" s="22"/>
      <c r="AA627" s="22" t="s">
        <v>363</v>
      </c>
      <c r="AB627" s="43">
        <v>46008.354166666664</v>
      </c>
      <c r="AC627" s="63">
        <v>45931</v>
      </c>
      <c r="AD627" s="25">
        <v>96</v>
      </c>
      <c r="AE627" s="25">
        <v>133</v>
      </c>
      <c r="AF627" s="26">
        <v>62</v>
      </c>
      <c r="AG627" s="20">
        <v>92</v>
      </c>
      <c r="AH627" s="22">
        <v>67</v>
      </c>
      <c r="AI627" s="26">
        <v>64</v>
      </c>
      <c r="AN627" s="27">
        <f>IF(COUNT(DV627,ES627,FJ627,GK627,HH627)&gt;0,AVERAGE(DV627,ES627,FJ627,GK627,HH627),"")</f>
        <v>1.1764705882352941E-2</v>
      </c>
      <c r="AO627" s="28">
        <f>IF((E627&lt;&gt;""),COUNTA(AP627:BW627)+COUNTIF(T627,"No"),"")</f>
        <v>0</v>
      </c>
      <c r="AP627" s="29"/>
      <c r="AQ627" s="29"/>
      <c r="AR627" s="29"/>
      <c r="AS627" s="29"/>
      <c r="AT627" s="29"/>
      <c r="AU627" s="29"/>
      <c r="AV627" s="29"/>
      <c r="AW627" s="29"/>
      <c r="AX627" s="29"/>
      <c r="AY627" s="29"/>
      <c r="AZ627" s="29"/>
      <c r="BA627" s="29"/>
      <c r="BB627" s="29"/>
      <c r="BC627" s="29"/>
      <c r="BD627" s="29"/>
      <c r="BE627" s="29"/>
      <c r="BF627" s="29"/>
      <c r="BG627" s="29"/>
      <c r="BH627" s="29"/>
      <c r="BI627" s="29"/>
      <c r="BJ627" s="29"/>
      <c r="BK627" s="29"/>
      <c r="BL627" s="29"/>
      <c r="BM627" s="29"/>
      <c r="BN627" s="29"/>
      <c r="BO627" s="29"/>
      <c r="BP627" s="29"/>
      <c r="BQ627" s="29"/>
      <c r="BR627" s="29"/>
      <c r="BS627" s="29"/>
      <c r="BT627" s="29"/>
      <c r="BU627" s="29"/>
      <c r="BV627" s="29"/>
      <c r="BW627" s="29"/>
      <c r="BX627" s="30">
        <v>44075</v>
      </c>
      <c r="BY627" s="30">
        <v>44088</v>
      </c>
      <c r="BZ627" s="14" t="s">
        <v>226</v>
      </c>
      <c r="CA627" s="30">
        <v>44088</v>
      </c>
      <c r="CB627" s="14" t="s">
        <v>232</v>
      </c>
      <c r="CC627" s="31">
        <v>43906</v>
      </c>
      <c r="CD627" s="32" t="s">
        <v>364</v>
      </c>
      <c r="CE627" s="33" t="s">
        <v>291</v>
      </c>
      <c r="CF627" s="33" t="s">
        <v>292</v>
      </c>
      <c r="CG627" s="29">
        <v>211</v>
      </c>
      <c r="CH627" s="29">
        <v>3</v>
      </c>
      <c r="CI627" s="29">
        <v>3</v>
      </c>
      <c r="CJ627" s="29">
        <v>15</v>
      </c>
      <c r="CK627" s="29">
        <v>0</v>
      </c>
      <c r="CL627" s="29">
        <v>1</v>
      </c>
      <c r="CM627" s="29">
        <v>2</v>
      </c>
      <c r="CN627" s="34">
        <f>IF(CJ627&gt;0,((CK627*0.125)+(CL627*0.25)+(CM627*1))/CJ627,"")</f>
        <v>0.15</v>
      </c>
      <c r="CO627" s="35">
        <v>44867</v>
      </c>
      <c r="CP627" s="35">
        <v>44880</v>
      </c>
      <c r="CQ627" s="20" t="s">
        <v>237</v>
      </c>
      <c r="CR627" s="35">
        <v>44880</v>
      </c>
      <c r="CS627" s="20" t="s">
        <v>232</v>
      </c>
      <c r="CT627" s="35">
        <v>44886</v>
      </c>
      <c r="CU627" s="35">
        <v>44453</v>
      </c>
      <c r="CV627" s="20" t="s">
        <v>228</v>
      </c>
      <c r="CW627" s="20" t="s">
        <v>233</v>
      </c>
      <c r="CX627" s="11" t="s">
        <v>234</v>
      </c>
      <c r="CY627" s="20">
        <v>64</v>
      </c>
      <c r="CZ627" s="36">
        <v>2</v>
      </c>
      <c r="DA627" s="36">
        <v>2</v>
      </c>
      <c r="DB627" s="36">
        <v>10</v>
      </c>
      <c r="DC627" s="36">
        <v>0</v>
      </c>
      <c r="DD627" s="36">
        <v>0</v>
      </c>
      <c r="DE627" s="36">
        <v>0</v>
      </c>
      <c r="DF627" s="36">
        <v>0</v>
      </c>
      <c r="DG627" s="36">
        <v>1</v>
      </c>
      <c r="DH627" s="37">
        <f>IF(DB627&gt;0,((DC627*0.125)+(DD627*0.25)+(DE627*0.25)+(DF627*1)+(DG627*1))/DB627,"")</f>
        <v>0.1</v>
      </c>
      <c r="DI627" s="35">
        <v>44805</v>
      </c>
      <c r="DJ627" s="20" t="s">
        <v>228</v>
      </c>
      <c r="DK627" s="20" t="s">
        <v>235</v>
      </c>
      <c r="DL627" s="20" t="s">
        <v>234</v>
      </c>
      <c r="DM627" s="20">
        <v>37</v>
      </c>
      <c r="DN627" s="20">
        <v>2</v>
      </c>
      <c r="DO627" s="20">
        <v>2</v>
      </c>
      <c r="DP627" s="20">
        <v>10</v>
      </c>
      <c r="DQ627" s="20">
        <v>0</v>
      </c>
      <c r="DR627" s="20">
        <v>0</v>
      </c>
      <c r="DS627" s="20">
        <v>0</v>
      </c>
      <c r="DT627" s="20">
        <v>0</v>
      </c>
      <c r="DU627" s="20">
        <v>0</v>
      </c>
      <c r="DV627" s="37" cm="1">
        <f t="array" ref="DV627">IF(AND(DI627:DP627&lt;&gt;""),((DQ627*0.125)+(DR627*0.25)+(DS627*0.25)+(DT627*1)+(DU627*1))/DP627,"")</f>
        <v>0</v>
      </c>
      <c r="DW627" s="35">
        <v>45071</v>
      </c>
      <c r="DX627" s="35">
        <v>45077</v>
      </c>
      <c r="DY627" s="20" t="s">
        <v>237</v>
      </c>
      <c r="DZ627" s="35">
        <v>45077</v>
      </c>
      <c r="EA627" s="35" t="s">
        <v>232</v>
      </c>
      <c r="EB627" s="40">
        <v>45100</v>
      </c>
      <c r="EC627" s="35">
        <v>45290</v>
      </c>
      <c r="ED627" s="20" t="s">
        <v>228</v>
      </c>
      <c r="EE627" s="20" t="s">
        <v>247</v>
      </c>
      <c r="EF627" s="20">
        <v>25</v>
      </c>
      <c r="EG627" s="20">
        <v>2</v>
      </c>
      <c r="EH627" s="20">
        <v>2</v>
      </c>
      <c r="EI627" s="20">
        <v>10</v>
      </c>
      <c r="EJ627" s="20">
        <v>0</v>
      </c>
      <c r="EK627" s="20">
        <v>0</v>
      </c>
      <c r="EL627" s="20">
        <v>0</v>
      </c>
      <c r="EM627" s="20">
        <v>0</v>
      </c>
      <c r="EN627" s="20">
        <v>0</v>
      </c>
      <c r="EO627" s="20">
        <v>0</v>
      </c>
      <c r="EP627" s="20">
        <v>0</v>
      </c>
      <c r="EQ627" s="20">
        <v>0</v>
      </c>
      <c r="ER627" s="20">
        <v>0</v>
      </c>
      <c r="ES627" s="34">
        <f>IF(EI627&lt;&gt;"",((EJ627*0.125)+((EK627+EL627+EM627+EN627+EO627)*0.25)+((EP627+EQ627+ER627)*1))/EI627,"")</f>
        <v>0</v>
      </c>
      <c r="ET627" s="35">
        <v>45621</v>
      </c>
      <c r="EU627" s="20" t="s">
        <v>248</v>
      </c>
      <c r="EV627" s="20" t="s">
        <v>234</v>
      </c>
      <c r="EW627" s="20">
        <v>32</v>
      </c>
      <c r="EX627" s="20">
        <v>2</v>
      </c>
      <c r="EY627" s="20">
        <v>2</v>
      </c>
      <c r="EZ627" s="20">
        <v>5</v>
      </c>
      <c r="FA627" s="20">
        <v>0</v>
      </c>
      <c r="FB627" s="20">
        <v>0</v>
      </c>
      <c r="FC627" s="20">
        <v>0</v>
      </c>
      <c r="FD627" s="20">
        <v>0</v>
      </c>
      <c r="FE627" s="20">
        <v>0</v>
      </c>
      <c r="FF627" s="20">
        <v>0</v>
      </c>
      <c r="FG627" s="20">
        <v>0</v>
      </c>
      <c r="FH627" s="20">
        <v>0</v>
      </c>
      <c r="FI627" s="20">
        <v>0</v>
      </c>
      <c r="FJ627" s="34">
        <f>IF(EZ627&lt;&gt;"",((FA627*0.125)+((FB627+FC627+FD627+FE627+FF627)*0.25)+((FG627+FH627+FI627)*1))/EZ627,"")</f>
        <v>0</v>
      </c>
      <c r="FK627" s="39">
        <v>32.928935000000003</v>
      </c>
      <c r="FL627" s="39">
        <v>-80.015327999999997</v>
      </c>
      <c r="FM627" s="39">
        <v>32.56710957617787</v>
      </c>
      <c r="FN627" s="39">
        <v>33.290760423822135</v>
      </c>
      <c r="FO627" s="39">
        <v>-80.44640846217824</v>
      </c>
      <c r="FP627" s="39">
        <v>-79.584247537821753</v>
      </c>
      <c r="FQ627" s="39">
        <v>32.205284152355738</v>
      </c>
      <c r="FR627" s="39">
        <v>33.652585847644268</v>
      </c>
      <c r="FS627" s="39">
        <v>-80.877488924356484</v>
      </c>
      <c r="FT627" s="39">
        <v>-79.153167075643509</v>
      </c>
      <c r="FU627" s="35">
        <v>45831</v>
      </c>
      <c r="FV627" s="20" t="s">
        <v>248</v>
      </c>
      <c r="FW627" s="20" t="s">
        <v>355</v>
      </c>
      <c r="FX627" s="20">
        <v>18</v>
      </c>
      <c r="FY627" s="20">
        <v>1</v>
      </c>
      <c r="FZ627" s="20">
        <v>1</v>
      </c>
      <c r="GA627" s="20">
        <v>5</v>
      </c>
      <c r="GB627" s="20">
        <v>0</v>
      </c>
      <c r="GC627" s="20">
        <v>0</v>
      </c>
      <c r="GD627" s="20">
        <v>0</v>
      </c>
      <c r="GE627" s="20">
        <v>0</v>
      </c>
      <c r="GF627" s="20">
        <v>0</v>
      </c>
      <c r="GG627" s="20">
        <v>0</v>
      </c>
      <c r="GH627" s="20">
        <v>0</v>
      </c>
      <c r="GI627" s="20">
        <v>0</v>
      </c>
      <c r="GJ627" s="20">
        <v>0</v>
      </c>
      <c r="GK627" s="34">
        <f>IF(GA627&lt;&gt;"",((GB627*0.125)+((GC627+GD627+GE627+GF627+GG627)*0.25)+((GH627+GI627+GJ627)*1))/GA627,"")</f>
        <v>0</v>
      </c>
      <c r="GP627" s="20" t="s">
        <v>232</v>
      </c>
      <c r="GR627" s="35">
        <v>46093</v>
      </c>
      <c r="GS627" s="20" t="s">
        <v>248</v>
      </c>
      <c r="GT627" s="20" t="s">
        <v>247</v>
      </c>
      <c r="GU627" s="20">
        <v>216</v>
      </c>
      <c r="GV627" s="20">
        <v>2</v>
      </c>
      <c r="GW627" s="20">
        <v>2</v>
      </c>
      <c r="GX627" s="20">
        <v>17</v>
      </c>
      <c r="GY627" s="20">
        <v>0</v>
      </c>
      <c r="GZ627" s="20">
        <v>0</v>
      </c>
      <c r="HA627" s="20">
        <v>0</v>
      </c>
      <c r="HB627" s="20">
        <v>0</v>
      </c>
      <c r="HC627" s="20">
        <v>0</v>
      </c>
      <c r="HD627" s="20">
        <v>0</v>
      </c>
      <c r="HE627" s="20">
        <v>0</v>
      </c>
      <c r="HF627" s="20">
        <v>0</v>
      </c>
      <c r="HG627" s="20">
        <v>1</v>
      </c>
      <c r="HH627" s="34">
        <f>IF(GX627&lt;&gt;"",((GY627*0.125)+((GZ627+HA627+HB627+HC627+HD627)*0.25)+((HE627+HF627+HG627)*1))/GX627,"")</f>
        <v>5.8823529411764705E-2</v>
      </c>
    </row>
    <row r="628" spans="1:216" ht="15" customHeight="1" x14ac:dyDescent="0.35">
      <c r="A628" s="11" t="s">
        <v>4008</v>
      </c>
      <c r="B628" s="12" t="s">
        <v>4009</v>
      </c>
      <c r="C628" s="43">
        <v>44701</v>
      </c>
      <c r="D628" s="13"/>
      <c r="E628" s="11" t="s">
        <v>214</v>
      </c>
      <c r="F628" s="19" t="s">
        <v>4010</v>
      </c>
      <c r="G628" s="19" t="s">
        <v>4011</v>
      </c>
      <c r="H628" s="11" t="s">
        <v>3980</v>
      </c>
      <c r="I628" s="42">
        <v>29150</v>
      </c>
      <c r="J628" s="17">
        <v>39460</v>
      </c>
      <c r="K628" s="18">
        <f ca="1">IF(A628&lt;&gt;"",RANDBETWEEN(1,2000)," ")</f>
        <v>540</v>
      </c>
      <c r="L628" s="17" cm="1">
        <f t="array" ref="L628">IF(A628&lt;&gt;"",SUMPRODUCT(($E$2:$E$1303="Active") * (FK628 &gt;= $FM$2:$FM$1303) * (FK628 &lt;= $FN$2:$FN$1303) * (FL628 &gt;= $FO$2:$FO$1303) * (FL628 &lt;= $FP$2:$FP$1303)),"")</f>
        <v>1</v>
      </c>
      <c r="M628" s="17" cm="1">
        <f t="array" ref="M628">IF(A628&lt;&gt;"",SUMPRODUCT(($E$2:$E$1303="Active") * (FK628 &gt;= $FQ$2:$FQ$1303) * (FK628 &lt;= $FR$2:$FR$1303) * (FL628 &gt;= $FS$2:$FS$1303) * (FL628 &lt;= $FT$2:$FT$1303)),"")</f>
        <v>4</v>
      </c>
      <c r="N628" s="11" t="s">
        <v>218</v>
      </c>
      <c r="O628" s="11" t="s">
        <v>242</v>
      </c>
      <c r="P628" s="19" t="s">
        <v>4012</v>
      </c>
      <c r="Q628" s="11" t="s">
        <v>4013</v>
      </c>
      <c r="R628" s="15" t="s">
        <v>4014</v>
      </c>
      <c r="S628" s="11" t="s">
        <v>224</v>
      </c>
      <c r="T628" s="20" t="s">
        <v>224</v>
      </c>
      <c r="U628" s="21"/>
      <c r="V628" s="22"/>
      <c r="W628" s="22"/>
      <c r="X628" s="22"/>
      <c r="Y628" s="22"/>
      <c r="Z628" s="22"/>
      <c r="AA628" s="48" t="s">
        <v>347</v>
      </c>
      <c r="AB628" s="43">
        <v>46009.5625</v>
      </c>
      <c r="AC628" s="24">
        <v>46023</v>
      </c>
      <c r="AD628" s="25">
        <v>0</v>
      </c>
      <c r="AE628" s="25">
        <v>0</v>
      </c>
      <c r="AF628" s="26">
        <v>53</v>
      </c>
      <c r="AG628" s="20">
        <v>177</v>
      </c>
      <c r="AH628" s="22">
        <v>153</v>
      </c>
      <c r="AI628" s="26">
        <v>128</v>
      </c>
      <c r="AN628" s="27">
        <f>IF(COUNT(DV628,ES628,FJ628,GK628,HH628)&gt;0,AVERAGE(DV628,ES628,FJ628,GK628,HH628),"")</f>
        <v>2.5416666666666664E-2</v>
      </c>
      <c r="AO628" s="28">
        <f>IF((E628&lt;&gt;""),COUNTA(AP628:BW628)+COUNTIF(T628,"No"),"")</f>
        <v>0</v>
      </c>
      <c r="CN628" s="34" t="str">
        <f>IF(CJ628&gt;0,((CK628*0.125)+(CL628*0.25)+(CM628*1))/CJ628,"")</f>
        <v/>
      </c>
      <c r="CS628" s="20" t="s">
        <v>323</v>
      </c>
      <c r="CT628" s="35" t="s">
        <v>323</v>
      </c>
      <c r="DH628" s="37" t="str">
        <f>IF(DB628&gt;0,((DC628*0.125)+(DD628*0.25)+(DE628*0.25)+(DF628*1)+(DG628*1))/DB628,"")</f>
        <v/>
      </c>
      <c r="DJ628" s="20" t="s">
        <v>248</v>
      </c>
      <c r="DK628" s="20" t="s">
        <v>235</v>
      </c>
      <c r="DL628" s="20" t="s">
        <v>234</v>
      </c>
      <c r="DM628" s="20">
        <v>0</v>
      </c>
      <c r="DN628" s="20">
        <v>0</v>
      </c>
      <c r="DO628" s="20">
        <v>0</v>
      </c>
      <c r="DP628" s="20">
        <v>0</v>
      </c>
      <c r="DQ628" s="20">
        <v>0</v>
      </c>
      <c r="DR628" s="20">
        <v>0</v>
      </c>
      <c r="DS628" s="20">
        <v>0</v>
      </c>
      <c r="DT628" s="20">
        <v>0</v>
      </c>
      <c r="DU628" s="20">
        <v>0</v>
      </c>
      <c r="DW628" s="35">
        <v>45070</v>
      </c>
      <c r="DX628" s="35">
        <v>45077</v>
      </c>
      <c r="DY628" s="20" t="s">
        <v>237</v>
      </c>
      <c r="DZ628" s="35">
        <v>45077</v>
      </c>
      <c r="EA628" s="35" t="s">
        <v>232</v>
      </c>
      <c r="EB628" s="40">
        <v>45100</v>
      </c>
      <c r="EC628" s="35">
        <v>45290</v>
      </c>
      <c r="ED628" s="20" t="s">
        <v>228</v>
      </c>
      <c r="EE628" s="20" t="s">
        <v>247</v>
      </c>
      <c r="EF628" s="20">
        <v>44</v>
      </c>
      <c r="EG628" s="20">
        <v>3</v>
      </c>
      <c r="EH628" s="20">
        <v>3</v>
      </c>
      <c r="EI628" s="20">
        <v>12</v>
      </c>
      <c r="EJ628" s="20">
        <v>0</v>
      </c>
      <c r="EK628" s="20">
        <v>2</v>
      </c>
      <c r="EL628" s="20">
        <v>0</v>
      </c>
      <c r="EM628" s="20">
        <v>0</v>
      </c>
      <c r="EN628" s="20">
        <v>0</v>
      </c>
      <c r="EO628" s="20">
        <v>0</v>
      </c>
      <c r="EP628" s="20">
        <v>0</v>
      </c>
      <c r="EQ628" s="20">
        <v>0</v>
      </c>
      <c r="ER628" s="20">
        <v>0</v>
      </c>
      <c r="ES628" s="34">
        <f>IF(EI628&lt;&gt;"",((EJ628*0.125)+((EK628+EL628+EM628+EN628+EO628)*0.25)+((EP628+EQ628+ER628)*1))/EI628,"")</f>
        <v>4.1666666666666664E-2</v>
      </c>
      <c r="ET628" s="35">
        <v>45478</v>
      </c>
      <c r="EU628" s="20" t="s">
        <v>248</v>
      </c>
      <c r="EV628" s="20" t="s">
        <v>234</v>
      </c>
      <c r="EW628" s="20">
        <v>74</v>
      </c>
      <c r="EX628" s="20">
        <v>3</v>
      </c>
      <c r="EY628" s="20">
        <v>3</v>
      </c>
      <c r="EZ628" s="20">
        <v>6</v>
      </c>
      <c r="FA628" s="20">
        <v>0</v>
      </c>
      <c r="FB628" s="20">
        <v>0</v>
      </c>
      <c r="FC628" s="20">
        <v>0</v>
      </c>
      <c r="FD628" s="20">
        <v>0</v>
      </c>
      <c r="FE628" s="20">
        <v>0</v>
      </c>
      <c r="FF628" s="20">
        <v>0</v>
      </c>
      <c r="FG628" s="20">
        <v>0</v>
      </c>
      <c r="FH628" s="20">
        <v>0</v>
      </c>
      <c r="FI628" s="20">
        <v>0</v>
      </c>
      <c r="FJ628" s="34">
        <f>IF(EZ628&lt;&gt;"",((FA628*0.125)+((FB628+FC628+FD628+FE628+FF628)*0.25)+((FG628+FH628+FI628)*1))/EZ628,"")</f>
        <v>0</v>
      </c>
      <c r="FK628" s="39">
        <v>33.874578999999997</v>
      </c>
      <c r="FL628" s="39">
        <v>-80.354089000000002</v>
      </c>
      <c r="FM628" s="39">
        <v>33.512753576177865</v>
      </c>
      <c r="FN628" s="39">
        <v>34.23640442382213</v>
      </c>
      <c r="FO628" s="39">
        <v>-80.789886907072784</v>
      </c>
      <c r="FP628" s="39">
        <v>-79.91829109292722</v>
      </c>
      <c r="FQ628" s="39">
        <v>33.150928152355732</v>
      </c>
      <c r="FR628" s="39">
        <v>34.598229847644262</v>
      </c>
      <c r="FS628" s="39">
        <v>-81.225684814145566</v>
      </c>
      <c r="FT628" s="39">
        <v>-79.482493185854437</v>
      </c>
      <c r="FU628" s="35">
        <v>45754</v>
      </c>
      <c r="FV628" s="20" t="s">
        <v>248</v>
      </c>
      <c r="FW628" s="20" t="s">
        <v>258</v>
      </c>
      <c r="FX628" s="20">
        <v>59</v>
      </c>
      <c r="FY628" s="20">
        <v>2</v>
      </c>
      <c r="FZ628" s="20">
        <v>2</v>
      </c>
      <c r="GA628" s="20">
        <v>6</v>
      </c>
      <c r="GB628" s="20">
        <v>0</v>
      </c>
      <c r="GC628" s="20">
        <v>0</v>
      </c>
      <c r="GD628" s="20">
        <v>0</v>
      </c>
      <c r="GE628" s="20">
        <v>0</v>
      </c>
      <c r="GF628" s="20">
        <v>0</v>
      </c>
      <c r="GG628" s="20">
        <v>0</v>
      </c>
      <c r="GH628" s="20">
        <v>0</v>
      </c>
      <c r="GI628" s="20">
        <v>0</v>
      </c>
      <c r="GJ628" s="20">
        <v>0</v>
      </c>
      <c r="GK628" s="34">
        <v>0</v>
      </c>
      <c r="GL628" s="40">
        <v>45762</v>
      </c>
      <c r="GM628" s="40">
        <v>45797</v>
      </c>
      <c r="GN628" s="11" t="s">
        <v>237</v>
      </c>
      <c r="GO628" s="40">
        <v>45797</v>
      </c>
      <c r="GP628" s="20" t="s">
        <v>232</v>
      </c>
      <c r="GQ628" s="35">
        <v>45800</v>
      </c>
      <c r="GR628" s="35">
        <v>46097</v>
      </c>
      <c r="GS628" s="20" t="s">
        <v>248</v>
      </c>
      <c r="GT628" s="20" t="s">
        <v>247</v>
      </c>
      <c r="GU628" s="20">
        <v>507</v>
      </c>
      <c r="GV628" s="20">
        <v>3</v>
      </c>
      <c r="GW628" s="20">
        <v>3</v>
      </c>
      <c r="GX628" s="20">
        <v>25</v>
      </c>
      <c r="GY628" s="20">
        <v>0</v>
      </c>
      <c r="GZ628" s="20">
        <v>0</v>
      </c>
      <c r="HA628" s="20">
        <v>1</v>
      </c>
      <c r="HB628" s="20">
        <v>1</v>
      </c>
      <c r="HC628" s="20">
        <v>0</v>
      </c>
      <c r="HD628" s="20">
        <v>0</v>
      </c>
      <c r="HE628" s="20">
        <v>0</v>
      </c>
      <c r="HF628" s="20">
        <v>1</v>
      </c>
      <c r="HG628" s="20">
        <v>0</v>
      </c>
      <c r="HH628" s="41">
        <f>IF(GX628&lt;&gt;"",((GY628*0.125)+((GZ628+HA628+HB628+HC628+HD628)*0.25)+((HE628+HF628+HG628)*1))/GX628,"")</f>
        <v>0.06</v>
      </c>
    </row>
    <row r="629" spans="1:216" ht="15" customHeight="1" x14ac:dyDescent="0.35">
      <c r="A629" s="11" t="s">
        <v>4015</v>
      </c>
      <c r="B629" s="12" t="s">
        <v>4016</v>
      </c>
      <c r="C629" s="13">
        <v>43009</v>
      </c>
      <c r="D629" s="13">
        <v>45876</v>
      </c>
      <c r="E629" s="14" t="s">
        <v>214</v>
      </c>
      <c r="F629" s="15" t="s">
        <v>4017</v>
      </c>
      <c r="G629" s="15" t="s">
        <v>4018</v>
      </c>
      <c r="H629" s="14" t="s">
        <v>3980</v>
      </c>
      <c r="I629" s="16">
        <v>29829</v>
      </c>
      <c r="J629" s="17">
        <v>12567</v>
      </c>
      <c r="K629" s="18">
        <f ca="1">IF(A629&lt;&gt;"",RANDBETWEEN(1,2000)," ")</f>
        <v>1369</v>
      </c>
      <c r="L629" s="17" cm="1">
        <f t="array" ref="L629">IF(A629&lt;&gt;"",SUMPRODUCT(($E$2:$E$1303="Active") * (FK629 &gt;= $FM$2:$FM$1303) * (FK629 &lt;= $FN$2:$FN$1303) * (FL629 &gt;= $FO$2:$FO$1303) * (FL629 &lt;= $FP$2:$FP$1303)),"")</f>
        <v>1</v>
      </c>
      <c r="M629" s="17" cm="1">
        <f t="array" ref="M629">IF(A629&lt;&gt;"",SUMPRODUCT(($E$2:$E$1303="Active") * (FK629 &gt;= $FQ$2:$FQ$1303) * (FK629 &lt;= $FR$2:$FR$1303) * (FL629 &gt;= $FS$2:$FS$1303) * (FL629 &lt;= $FT$2:$FT$1303)),"")</f>
        <v>3</v>
      </c>
      <c r="N629" s="14" t="s">
        <v>218</v>
      </c>
      <c r="O629" s="14" t="s">
        <v>242</v>
      </c>
      <c r="P629" s="15" t="s">
        <v>4019</v>
      </c>
      <c r="Q629" s="14" t="s">
        <v>4020</v>
      </c>
      <c r="R629" s="15" t="s">
        <v>4021</v>
      </c>
      <c r="S629" s="14" t="s">
        <v>223</v>
      </c>
      <c r="T629" s="20" t="s">
        <v>224</v>
      </c>
      <c r="U629" s="21"/>
      <c r="V629" s="22"/>
      <c r="W629" s="22"/>
      <c r="X629" s="22"/>
      <c r="Y629" s="22"/>
      <c r="Z629" s="22"/>
      <c r="AA629" s="22" t="s">
        <v>363</v>
      </c>
      <c r="AB629" s="43">
        <v>46009.458333333336</v>
      </c>
      <c r="AC629" s="63">
        <v>45931</v>
      </c>
      <c r="AD629" s="25">
        <v>70</v>
      </c>
      <c r="AE629" s="25">
        <v>74</v>
      </c>
      <c r="AF629" s="26">
        <v>103</v>
      </c>
      <c r="AG629" s="20">
        <v>39</v>
      </c>
      <c r="AH629" s="22">
        <v>54</v>
      </c>
      <c r="AI629" s="26">
        <v>325</v>
      </c>
      <c r="AN629" s="27">
        <f>IF(COUNT(DV629,ES629,FJ629,GK629,HH629)&gt;0,AVERAGE(DV629,ES629,FJ629,GK629,HH629),"")</f>
        <v>0.14702380952380953</v>
      </c>
      <c r="AO629" s="28">
        <f>IF((E629&lt;&gt;""),COUNTA(AP629:BW629)+COUNTIF(T629,"No"),"")</f>
        <v>0</v>
      </c>
      <c r="AP629" s="29"/>
      <c r="AQ629" s="29"/>
      <c r="AR629" s="29"/>
      <c r="AS629" s="29"/>
      <c r="AT629" s="29"/>
      <c r="AU629" s="29"/>
      <c r="AV629" s="29"/>
      <c r="AW629" s="29"/>
      <c r="AX629" s="29"/>
      <c r="AY629" s="29"/>
      <c r="AZ629" s="29"/>
      <c r="BA629" s="29"/>
      <c r="BB629" s="29"/>
      <c r="BC629" s="29"/>
      <c r="BD629" s="29"/>
      <c r="BE629" s="29"/>
      <c r="BF629" s="29"/>
      <c r="BG629" s="29"/>
      <c r="BH629" s="29"/>
      <c r="BI629" s="29"/>
      <c r="BJ629" s="29"/>
      <c r="BK629" s="29"/>
      <c r="BL629" s="29"/>
      <c r="BM629" s="29"/>
      <c r="BN629" s="29"/>
      <c r="BO629" s="29"/>
      <c r="BP629" s="29"/>
      <c r="BQ629" s="29"/>
      <c r="BR629" s="29"/>
      <c r="BS629" s="29"/>
      <c r="BT629" s="29"/>
      <c r="BU629" s="29"/>
      <c r="BV629" s="29"/>
      <c r="BW629" s="29"/>
      <c r="BX629" s="30">
        <v>44076</v>
      </c>
      <c r="BY629" s="30">
        <v>44088</v>
      </c>
      <c r="BZ629" s="14" t="s">
        <v>226</v>
      </c>
      <c r="CA629" s="30">
        <v>44088</v>
      </c>
      <c r="CB629" s="14" t="s">
        <v>232</v>
      </c>
      <c r="CC629" s="31">
        <v>44053</v>
      </c>
      <c r="CD629" s="32" t="s">
        <v>228</v>
      </c>
      <c r="CE629" s="33" t="s">
        <v>256</v>
      </c>
      <c r="CF629" s="33" t="s">
        <v>257</v>
      </c>
      <c r="CG629" s="29">
        <v>44</v>
      </c>
      <c r="CH629" s="29">
        <v>4</v>
      </c>
      <c r="CI629" s="29">
        <v>4</v>
      </c>
      <c r="CJ629" s="29">
        <v>16</v>
      </c>
      <c r="CK629" s="29">
        <v>1</v>
      </c>
      <c r="CL629" s="29">
        <v>1</v>
      </c>
      <c r="CM629" s="29">
        <v>2</v>
      </c>
      <c r="CN629" s="34">
        <f>IF(CJ629&gt;0,((CK629*0.125)+(CL629*0.25)+(CM629*1))/CJ629,"")</f>
        <v>0.1484375</v>
      </c>
      <c r="CO629" s="35">
        <v>44623</v>
      </c>
      <c r="CP629" s="35">
        <v>44644</v>
      </c>
      <c r="CQ629" s="20" t="s">
        <v>237</v>
      </c>
      <c r="CR629" s="21">
        <v>44655</v>
      </c>
      <c r="CS629" s="20" t="s">
        <v>232</v>
      </c>
      <c r="CT629" s="35">
        <v>44645</v>
      </c>
      <c r="CU629" s="35">
        <v>44326</v>
      </c>
      <c r="CV629" s="20" t="s">
        <v>226</v>
      </c>
      <c r="CW629" s="20" t="s">
        <v>293</v>
      </c>
      <c r="CX629" s="20" t="s">
        <v>247</v>
      </c>
      <c r="CY629" s="20">
        <v>31</v>
      </c>
      <c r="CZ629" s="36">
        <v>3</v>
      </c>
      <c r="DA629" s="36">
        <v>3</v>
      </c>
      <c r="DB629" s="36">
        <v>12</v>
      </c>
      <c r="DC629" s="36">
        <v>0</v>
      </c>
      <c r="DD629" s="36">
        <v>1</v>
      </c>
      <c r="DE629" s="36">
        <v>1</v>
      </c>
      <c r="DF629" s="36">
        <v>0</v>
      </c>
      <c r="DG629" s="36">
        <v>0</v>
      </c>
      <c r="DH629" s="37">
        <f>IF(DB629&gt;0,((DC629*0.125)+(DD629*0.25)+(DE629*0.25)+(DF629*1)+(DG629*1))/DB629,"")</f>
        <v>4.1666666666666664E-2</v>
      </c>
      <c r="DI629" s="35">
        <v>44592</v>
      </c>
      <c r="DJ629" s="20" t="s">
        <v>228</v>
      </c>
      <c r="DK629" s="20" t="s">
        <v>294</v>
      </c>
      <c r="DL629" s="20" t="s">
        <v>247</v>
      </c>
      <c r="DM629" s="20">
        <v>32</v>
      </c>
      <c r="DN629" s="20">
        <v>3</v>
      </c>
      <c r="DO629" s="20">
        <v>3</v>
      </c>
      <c r="DP629" s="20">
        <v>15</v>
      </c>
      <c r="DQ629" s="20">
        <v>1</v>
      </c>
      <c r="DR629" s="20">
        <v>0</v>
      </c>
      <c r="DS629" s="20">
        <v>0</v>
      </c>
      <c r="DT629" s="20">
        <v>0</v>
      </c>
      <c r="DU629" s="20">
        <v>0</v>
      </c>
      <c r="DV629" s="37" cm="1">
        <f t="array" ref="DV629">IF(AND(DI629:DP629&lt;&gt;""),((DQ629*0.125)+(DR629*0.25)+(DS629*0.25)+(DT629*1)+(DU629*1))/DP629,"")</f>
        <v>8.3333333333333332E-3</v>
      </c>
      <c r="DW629" s="35">
        <v>45069</v>
      </c>
      <c r="DX629" s="35">
        <v>45076</v>
      </c>
      <c r="DY629" s="20" t="s">
        <v>237</v>
      </c>
      <c r="DZ629" s="35">
        <v>45076</v>
      </c>
      <c r="EA629" s="35" t="s">
        <v>232</v>
      </c>
      <c r="EB629" s="40">
        <v>45100</v>
      </c>
      <c r="EJ629" s="20"/>
      <c r="EK629" s="20"/>
      <c r="EL629" s="20"/>
      <c r="EM629" s="20"/>
      <c r="EN629" s="20"/>
      <c r="EO629" s="20"/>
      <c r="EP629" s="20"/>
      <c r="EQ629" s="20"/>
      <c r="ER629" s="20"/>
      <c r="ES629" s="34" t="str">
        <f>IF(EI629&lt;&gt;"",((EJ629*0.125)+((EK629+EL629+EM629+EN629+EO629)*0.25)+((EP629+EQ629+ER629)*1))/EI629,"")</f>
        <v/>
      </c>
      <c r="FG629" s="20"/>
      <c r="FJ629" s="34" t="str">
        <f>IF(EZ629&lt;&gt;"",((FA629*0.125)+((FB629+FC629+FD629+FE629+FF629)*0.25)+((FG629+FH629+FI629)*1))/EZ629,"")</f>
        <v/>
      </c>
      <c r="FK629" s="39">
        <v>33.576009999999997</v>
      </c>
      <c r="FL629" s="39">
        <v>-81.849486999999996</v>
      </c>
      <c r="FM629" s="39">
        <v>33.214184576177864</v>
      </c>
      <c r="FN629" s="39">
        <v>33.937835423822129</v>
      </c>
      <c r="FO629" s="39">
        <v>-82.283771552793255</v>
      </c>
      <c r="FP629" s="39">
        <v>-81.415202447206738</v>
      </c>
      <c r="FQ629" s="39">
        <v>32.852359152355731</v>
      </c>
      <c r="FR629" s="39">
        <v>34.299660847644262</v>
      </c>
      <c r="FS629" s="39">
        <v>-82.718056105586513</v>
      </c>
      <c r="FT629" s="39">
        <v>-80.98091789441348</v>
      </c>
      <c r="FU629" s="35">
        <v>45868</v>
      </c>
      <c r="FV629" s="20" t="s">
        <v>248</v>
      </c>
      <c r="FW629" s="20" t="s">
        <v>355</v>
      </c>
      <c r="FX629" s="20">
        <v>82</v>
      </c>
      <c r="FY629" s="20">
        <v>2</v>
      </c>
      <c r="FZ629" s="20">
        <v>2</v>
      </c>
      <c r="GA629" s="20">
        <v>7</v>
      </c>
      <c r="GB629" s="20">
        <v>0</v>
      </c>
      <c r="GC629" s="20">
        <v>0</v>
      </c>
      <c r="GD629" s="20">
        <v>0</v>
      </c>
      <c r="GE629" s="20">
        <v>0</v>
      </c>
      <c r="GF629" s="20">
        <v>0</v>
      </c>
      <c r="GG629" s="20">
        <v>0</v>
      </c>
      <c r="GH629" s="20">
        <v>0</v>
      </c>
      <c r="GI629" s="20">
        <v>1</v>
      </c>
      <c r="GJ629" s="20">
        <v>1</v>
      </c>
      <c r="GK629" s="46">
        <f>IF(GA629&lt;&gt;"",((GB629*0.125)+((GC629+GD629+GE629+GF629+GG629)*0.25)+((GH629+GI629+GJ629)*1))/GA629,"")</f>
        <v>0.2857142857142857</v>
      </c>
      <c r="GP629" s="20" t="s">
        <v>232</v>
      </c>
      <c r="HH629" s="34" t="str">
        <f>IF(GX629&lt;&gt;"",((GY629*0.125)+((GZ629+HA629+HB629+HC629+HD629)*0.25)+((HE629+HF629+HG629)*1))/GX629,"")</f>
        <v/>
      </c>
    </row>
    <row r="630" spans="1:216" ht="15" customHeight="1" x14ac:dyDescent="0.35">
      <c r="A630" s="14" t="s">
        <v>4022</v>
      </c>
      <c r="B630" s="12" t="s">
        <v>4023</v>
      </c>
      <c r="C630" s="13">
        <v>43009</v>
      </c>
      <c r="D630" s="13"/>
      <c r="E630" s="14" t="s">
        <v>214</v>
      </c>
      <c r="F630" s="15" t="s">
        <v>4024</v>
      </c>
      <c r="G630" s="15" t="s">
        <v>3041</v>
      </c>
      <c r="H630" s="14" t="s">
        <v>3980</v>
      </c>
      <c r="I630" s="16">
        <v>29606</v>
      </c>
      <c r="J630" s="17">
        <v>0</v>
      </c>
      <c r="K630" s="18">
        <f ca="1">IF(A630&lt;&gt;"",RANDBETWEEN(1,2000)," ")</f>
        <v>118</v>
      </c>
      <c r="L630" s="17" cm="1">
        <f t="array" ref="L630">IF(A630&lt;&gt;"",SUMPRODUCT(($E$2:$E$1303="Active") * (FK630 &gt;= $FM$2:$FM$1303) * (FK630 &lt;= $FN$2:$FN$1303) * (FL630 &gt;= $FO$2:$FO$1303) * (FL630 &lt;= $FP$2:$FP$1303)),"")</f>
        <v>4</v>
      </c>
      <c r="M630" s="17" cm="1">
        <f t="array" ref="M630">IF(A630&lt;&gt;"",SUMPRODUCT(($E$2:$E$1303="Active") * (FK630 &gt;= $FQ$2:$FQ$1303) * (FK630 &lt;= $FR$2:$FR$1303) * (FL630 &gt;= $FS$2:$FS$1303) * (FL630 &lt;= $FT$2:$FT$1303)),"")</f>
        <v>5</v>
      </c>
      <c r="N630" s="14" t="s">
        <v>218</v>
      </c>
      <c r="O630" s="14" t="s">
        <v>219</v>
      </c>
      <c r="P630" s="15" t="s">
        <v>4025</v>
      </c>
      <c r="Q630" s="14" t="s">
        <v>4026</v>
      </c>
      <c r="R630" s="15" t="s">
        <v>4027</v>
      </c>
      <c r="S630" s="14" t="s">
        <v>224</v>
      </c>
      <c r="T630" s="20" t="s">
        <v>224</v>
      </c>
      <c r="U630" s="21"/>
      <c r="V630" s="22" t="s">
        <v>224</v>
      </c>
      <c r="W630" s="22" t="s">
        <v>224</v>
      </c>
      <c r="X630" s="22"/>
      <c r="Y630" s="22"/>
      <c r="Z630" s="22"/>
      <c r="AA630" s="22" t="s">
        <v>363</v>
      </c>
      <c r="AB630" s="43">
        <v>45985.479166666664</v>
      </c>
      <c r="AC630" s="63">
        <v>45931</v>
      </c>
      <c r="AD630" s="25">
        <v>18</v>
      </c>
      <c r="AE630" s="25">
        <v>14</v>
      </c>
      <c r="AF630" s="26">
        <v>80</v>
      </c>
      <c r="AG630" s="20">
        <v>146</v>
      </c>
      <c r="AH630" s="22">
        <v>180</v>
      </c>
      <c r="AI630" s="26">
        <v>123</v>
      </c>
      <c r="AN630" s="27">
        <f>IF(COUNT(DV630,ES630,FJ630,GK630,HH630)&gt;0,AVERAGE(DV630,ES630,FJ630,GK630,HH630),"")</f>
        <v>0.1130642361111111</v>
      </c>
      <c r="AO630" s="28">
        <f>IF((E630&lt;&gt;""),COUNTA(AP630:BW630)+COUNTIF(T630,"No"),"")</f>
        <v>0</v>
      </c>
      <c r="AP630" s="29"/>
      <c r="AQ630" s="29"/>
      <c r="AR630" s="29"/>
      <c r="AS630" s="29"/>
      <c r="AT630" s="29"/>
      <c r="AU630" s="29"/>
      <c r="AV630" s="29"/>
      <c r="AW630" s="29"/>
      <c r="AX630" s="29"/>
      <c r="AY630" s="29"/>
      <c r="AZ630" s="29"/>
      <c r="BA630" s="29"/>
      <c r="BB630" s="29"/>
      <c r="BC630" s="29"/>
      <c r="BD630" s="29"/>
      <c r="BE630" s="29"/>
      <c r="BF630" s="29"/>
      <c r="BG630" s="29"/>
      <c r="BH630" s="29"/>
      <c r="BI630" s="29"/>
      <c r="BJ630" s="29"/>
      <c r="BK630" s="29"/>
      <c r="BL630" s="29"/>
      <c r="BM630" s="29"/>
      <c r="BN630" s="29"/>
      <c r="BO630" s="29"/>
      <c r="BP630" s="29"/>
      <c r="BQ630" s="29"/>
      <c r="BR630" s="29"/>
      <c r="BS630" s="29"/>
      <c r="BT630" s="29"/>
      <c r="BU630" s="29"/>
      <c r="BV630" s="29"/>
      <c r="BW630" s="29"/>
      <c r="BX630" s="30"/>
      <c r="BY630" s="30"/>
      <c r="BZ630" s="14"/>
      <c r="CA630" s="30"/>
      <c r="CB630" s="14" t="s">
        <v>232</v>
      </c>
      <c r="CC630" s="31">
        <v>43951</v>
      </c>
      <c r="CD630" s="32" t="s">
        <v>228</v>
      </c>
      <c r="CE630" s="33" t="s">
        <v>282</v>
      </c>
      <c r="CF630" s="33" t="s">
        <v>247</v>
      </c>
      <c r="CG630" s="29">
        <v>90</v>
      </c>
      <c r="CH630" s="29">
        <v>3</v>
      </c>
      <c r="CI630" s="29">
        <v>3</v>
      </c>
      <c r="CJ630" s="29">
        <v>15</v>
      </c>
      <c r="CK630" s="29">
        <v>0</v>
      </c>
      <c r="CL630" s="29">
        <v>0</v>
      </c>
      <c r="CM630" s="29">
        <v>3</v>
      </c>
      <c r="CN630" s="34">
        <f>IF(CJ630&gt;0,((CK630*0.125)+(CL630*0.25)+(CM630*1))/CJ630,"")</f>
        <v>0.2</v>
      </c>
      <c r="CO630" s="35">
        <v>44622</v>
      </c>
      <c r="CP630" s="35">
        <v>44634</v>
      </c>
      <c r="CQ630" s="20" t="s">
        <v>237</v>
      </c>
      <c r="CR630" s="21">
        <v>44655</v>
      </c>
      <c r="CS630" s="20" t="s">
        <v>232</v>
      </c>
      <c r="CT630" s="35">
        <v>44634</v>
      </c>
      <c r="DH630" s="37" t="str">
        <f>IF(DB630&gt;0,((DC630*0.125)+(DD630*0.25)+(DE630*0.25)+(DF630*1)+(DG630*1))/DB630,"")</f>
        <v/>
      </c>
      <c r="DI630" s="35">
        <v>44866</v>
      </c>
      <c r="DJ630" s="20" t="s">
        <v>248</v>
      </c>
      <c r="DK630" s="20" t="s">
        <v>235</v>
      </c>
      <c r="DL630" s="20" t="s">
        <v>234</v>
      </c>
      <c r="DM630" s="20">
        <v>34</v>
      </c>
      <c r="DN630" s="20">
        <v>4</v>
      </c>
      <c r="DO630" s="20">
        <v>4</v>
      </c>
      <c r="DP630" s="20">
        <v>18</v>
      </c>
      <c r="DQ630" s="20">
        <v>0</v>
      </c>
      <c r="DR630" s="20">
        <v>1</v>
      </c>
      <c r="DS630" s="20">
        <v>1</v>
      </c>
      <c r="DT630" s="20">
        <v>0</v>
      </c>
      <c r="DU630" s="20">
        <v>3</v>
      </c>
      <c r="DV630" s="37" cm="1">
        <f t="array" ref="DV630">IF(AND(DI630:DP630&lt;&gt;""),((DQ630*0.125)+(DR630*0.25)+(DS630*0.25)+(DT630*1)+(DU630*1))/DP630,"")</f>
        <v>0.19444444444444445</v>
      </c>
      <c r="DW630" s="35">
        <v>45068</v>
      </c>
      <c r="DX630" s="35">
        <v>45075</v>
      </c>
      <c r="DY630" s="20" t="s">
        <v>237</v>
      </c>
      <c r="DZ630" s="35">
        <v>45076</v>
      </c>
      <c r="EA630" s="35" t="s">
        <v>232</v>
      </c>
      <c r="EB630" s="40">
        <v>45107</v>
      </c>
      <c r="EC630" s="35">
        <v>45238</v>
      </c>
      <c r="ED630" s="20" t="s">
        <v>248</v>
      </c>
      <c r="EE630" s="20" t="s">
        <v>247</v>
      </c>
      <c r="EF630" s="20">
        <v>36</v>
      </c>
      <c r="EG630" s="20">
        <v>4</v>
      </c>
      <c r="EH630" s="20">
        <v>4</v>
      </c>
      <c r="EI630" s="20">
        <v>16</v>
      </c>
      <c r="EJ630" s="20">
        <v>0</v>
      </c>
      <c r="EK630" s="20">
        <v>0</v>
      </c>
      <c r="EL630" s="20">
        <v>0</v>
      </c>
      <c r="EM630" s="20">
        <v>0</v>
      </c>
      <c r="EN630" s="20">
        <v>0</v>
      </c>
      <c r="EO630" s="20">
        <v>0</v>
      </c>
      <c r="EP630" s="20">
        <v>0</v>
      </c>
      <c r="EQ630" s="20">
        <v>0</v>
      </c>
      <c r="ER630" s="20">
        <v>1</v>
      </c>
      <c r="ES630" s="34">
        <f>IF(EI630&lt;&gt;"",((EJ630*0.125)+((EK630+EL630+EM630+EN630+EO630)*0.25)+((EP630+EQ630+ER630)*1))/EI630,"")</f>
        <v>6.25E-2</v>
      </c>
      <c r="ET630" s="35">
        <v>45454</v>
      </c>
      <c r="EU630" s="20" t="s">
        <v>248</v>
      </c>
      <c r="EV630" s="20" t="s">
        <v>247</v>
      </c>
      <c r="EW630" s="20">
        <v>96</v>
      </c>
      <c r="EX630" s="20">
        <v>4</v>
      </c>
      <c r="EY630" s="20">
        <v>4</v>
      </c>
      <c r="EZ630" s="28">
        <f>96*0.08</f>
        <v>7.68</v>
      </c>
      <c r="FA630" s="20">
        <v>0</v>
      </c>
      <c r="FB630" s="20">
        <v>2</v>
      </c>
      <c r="FC630" s="20">
        <v>0</v>
      </c>
      <c r="FD630" s="20">
        <v>0</v>
      </c>
      <c r="FE630" s="20">
        <v>0</v>
      </c>
      <c r="FF630" s="20">
        <v>0</v>
      </c>
      <c r="FG630" s="20">
        <v>1</v>
      </c>
      <c r="FH630" s="20">
        <v>0</v>
      </c>
      <c r="FI630" s="20">
        <v>0</v>
      </c>
      <c r="FJ630" s="34">
        <f>IF(EZ630&lt;&gt;"",((FA630*0.125)+((FB630+FC630+FD630+FE630+FF630)*0.25)+((FG630+FH630+FI630)*1))/EZ630,"")</f>
        <v>0.1953125</v>
      </c>
      <c r="FK630" s="39">
        <v>34.852600000000002</v>
      </c>
      <c r="FL630" s="39">
        <v>-82.394300000000001</v>
      </c>
      <c r="FM630" s="39">
        <v>34.49077457617787</v>
      </c>
      <c r="FN630" s="39">
        <v>35.214425423822135</v>
      </c>
      <c r="FO630" s="39">
        <v>-82.835214495128341</v>
      </c>
      <c r="FP630" s="39">
        <v>-81.953385504871662</v>
      </c>
      <c r="FQ630" s="39">
        <v>34.128949152355737</v>
      </c>
      <c r="FR630" s="39">
        <v>35.576250847644268</v>
      </c>
      <c r="FS630" s="39">
        <v>-83.27612899025668</v>
      </c>
      <c r="FT630" s="39">
        <v>-81.512471009743322</v>
      </c>
      <c r="FU630" s="35">
        <v>45831</v>
      </c>
      <c r="FV630" s="20" t="s">
        <v>248</v>
      </c>
      <c r="FW630" s="20" t="s">
        <v>355</v>
      </c>
      <c r="FX630" s="20">
        <v>52</v>
      </c>
      <c r="FY630" s="20">
        <v>3</v>
      </c>
      <c r="FZ630" s="20">
        <v>3</v>
      </c>
      <c r="GA630" s="20">
        <v>5</v>
      </c>
      <c r="GB630" s="20">
        <v>0</v>
      </c>
      <c r="GC630" s="20">
        <v>0</v>
      </c>
      <c r="GD630" s="20">
        <v>0</v>
      </c>
      <c r="GE630" s="20">
        <v>0</v>
      </c>
      <c r="GF630" s="20">
        <v>0</v>
      </c>
      <c r="GG630" s="20">
        <v>0</v>
      </c>
      <c r="GH630" s="20">
        <v>0</v>
      </c>
      <c r="GI630" s="20">
        <v>0</v>
      </c>
      <c r="GJ630" s="20">
        <v>0</v>
      </c>
      <c r="GK630" s="34">
        <f>IF(GA630&lt;&gt;"",((GB630*0.125)+((GC630+GD630+GE630+GF630+GG630)*0.25)+((GH630+GI630+GJ630)*1))/GA630,"")</f>
        <v>0</v>
      </c>
      <c r="GP630" s="20" t="s">
        <v>232</v>
      </c>
      <c r="HH630" s="41" t="str">
        <f>IF(GX630&lt;&gt;"",((GY630*0.125)+((GZ630+HA630+HB630+HC630+HD630)*0.25)+((HE630+HF630+HG630)*1))/GX630,"")</f>
        <v/>
      </c>
    </row>
    <row r="631" spans="1:216" ht="15" customHeight="1" x14ac:dyDescent="0.35">
      <c r="A631" s="11" t="s">
        <v>4028</v>
      </c>
      <c r="B631" s="12" t="s">
        <v>4029</v>
      </c>
      <c r="C631" s="13">
        <v>43009</v>
      </c>
      <c r="D631" s="13"/>
      <c r="E631" s="14" t="s">
        <v>214</v>
      </c>
      <c r="F631" s="15" t="s">
        <v>4030</v>
      </c>
      <c r="G631" s="15" t="s">
        <v>3041</v>
      </c>
      <c r="H631" s="14" t="s">
        <v>3980</v>
      </c>
      <c r="I631" s="16">
        <v>29607</v>
      </c>
      <c r="J631" s="17">
        <v>44216</v>
      </c>
      <c r="K631" s="18">
        <f ca="1">IF(A631&lt;&gt;"",RANDBETWEEN(1,2000)," ")</f>
        <v>704</v>
      </c>
      <c r="L631" s="17" cm="1">
        <f t="array" ref="L631">IF(A631&lt;&gt;"",SUMPRODUCT(($E$2:$E$1303="Active") * (FK631 &gt;= $FM$2:$FM$1303) * (FK631 &lt;= $FN$2:$FN$1303) * (FL631 &gt;= $FO$2:$FO$1303) * (FL631 &lt;= $FP$2:$FP$1303)),"")</f>
        <v>4</v>
      </c>
      <c r="M631" s="17" cm="1">
        <f t="array" ref="M631">IF(A631&lt;&gt;"",SUMPRODUCT(($E$2:$E$1303="Active") * (FK631 &gt;= $FQ$2:$FQ$1303) * (FK631 &lt;= $FR$2:$FR$1303) * (FL631 &gt;= $FS$2:$FS$1303) * (FL631 &lt;= $FT$2:$FT$1303)),"")</f>
        <v>4</v>
      </c>
      <c r="N631" s="14" t="s">
        <v>287</v>
      </c>
      <c r="O631" s="14" t="s">
        <v>219</v>
      </c>
      <c r="P631" s="15" t="s">
        <v>4031</v>
      </c>
      <c r="Q631" s="14" t="s">
        <v>4032</v>
      </c>
      <c r="R631" s="15" t="s">
        <v>4033</v>
      </c>
      <c r="S631" s="14" t="s">
        <v>224</v>
      </c>
      <c r="T631" s="20" t="s">
        <v>224</v>
      </c>
      <c r="U631" s="21"/>
      <c r="V631" s="22"/>
      <c r="W631" s="22"/>
      <c r="X631" s="22"/>
      <c r="Y631" s="22"/>
      <c r="Z631" s="22"/>
      <c r="AA631" s="22" t="s">
        <v>363</v>
      </c>
      <c r="AB631" s="43">
        <v>46021.541666666664</v>
      </c>
      <c r="AC631" s="63">
        <v>45931</v>
      </c>
      <c r="AD631" s="25">
        <v>297</v>
      </c>
      <c r="AE631" s="25">
        <v>327</v>
      </c>
      <c r="AF631" s="26">
        <v>495</v>
      </c>
      <c r="AG631" s="20">
        <v>452</v>
      </c>
      <c r="AH631" s="22">
        <v>393</v>
      </c>
      <c r="AI631" s="26">
        <v>308</v>
      </c>
      <c r="AN631" s="27">
        <f>IF(COUNT(DV631,ES631,FJ631,GK631,HH631)&gt;0,AVERAGE(DV631,ES631,FJ631,GK631,HH631),"")</f>
        <v>3.4895833333333334E-2</v>
      </c>
      <c r="AO631" s="28">
        <f>IF((E631&lt;&gt;""),COUNTA(AP631:BW631)+COUNTIF(T631,"No"),"")</f>
        <v>0</v>
      </c>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c r="BO631" s="29"/>
      <c r="BP631" s="29"/>
      <c r="BQ631" s="29"/>
      <c r="BR631" s="29"/>
      <c r="BS631" s="29"/>
      <c r="BT631" s="29"/>
      <c r="BU631" s="29"/>
      <c r="BV631" s="29"/>
      <c r="BW631" s="29"/>
      <c r="BX631" s="30">
        <v>44074</v>
      </c>
      <c r="BY631" s="30">
        <v>44088</v>
      </c>
      <c r="BZ631" s="14" t="s">
        <v>226</v>
      </c>
      <c r="CA631" s="30">
        <v>44088</v>
      </c>
      <c r="CB631" s="14" t="s">
        <v>232</v>
      </c>
      <c r="CC631" s="31">
        <v>43810</v>
      </c>
      <c r="CD631" s="32" t="s">
        <v>228</v>
      </c>
      <c r="CE631" s="33" t="s">
        <v>291</v>
      </c>
      <c r="CF631" s="33" t="s">
        <v>292</v>
      </c>
      <c r="CG631" s="29">
        <v>255</v>
      </c>
      <c r="CH631" s="29">
        <v>4</v>
      </c>
      <c r="CI631" s="29">
        <v>4</v>
      </c>
      <c r="CJ631" s="29">
        <v>20</v>
      </c>
      <c r="CK631" s="29">
        <v>0</v>
      </c>
      <c r="CL631" s="29">
        <v>0</v>
      </c>
      <c r="CM631" s="29">
        <v>3</v>
      </c>
      <c r="CN631" s="34">
        <f>IF(CJ631&gt;0,((CK631*0.125)+(CL631*0.25)+(CM631*1))/CJ631,"")</f>
        <v>0.15</v>
      </c>
      <c r="CO631" s="35">
        <v>44622</v>
      </c>
      <c r="CP631" s="35">
        <v>44634</v>
      </c>
      <c r="CQ631" s="20" t="s">
        <v>237</v>
      </c>
      <c r="CR631" s="21">
        <v>44655</v>
      </c>
      <c r="CS631" s="20" t="s">
        <v>232</v>
      </c>
      <c r="CT631" s="35">
        <v>44634</v>
      </c>
      <c r="CU631" s="35">
        <v>44448</v>
      </c>
      <c r="CV631" s="11" t="s">
        <v>228</v>
      </c>
      <c r="CW631" s="20" t="s">
        <v>233</v>
      </c>
      <c r="CX631" s="11" t="s">
        <v>234</v>
      </c>
      <c r="CY631" s="20">
        <v>169</v>
      </c>
      <c r="CZ631" s="36">
        <v>3</v>
      </c>
      <c r="DA631" s="36">
        <v>3</v>
      </c>
      <c r="DB631" s="36">
        <v>11</v>
      </c>
      <c r="DC631" s="36">
        <v>0</v>
      </c>
      <c r="DD631" s="36">
        <v>0</v>
      </c>
      <c r="DE631" s="36">
        <v>0</v>
      </c>
      <c r="DF631" s="36">
        <v>0</v>
      </c>
      <c r="DG631" s="36">
        <v>0</v>
      </c>
      <c r="DH631" s="37">
        <f>IF(DB631&gt;0,((DC631*0.125)+(DD631*0.25)+(DE631*0.25)+(DF631*1)+(DG631*1))/DB631,"")</f>
        <v>0</v>
      </c>
      <c r="DI631" s="35">
        <v>44896</v>
      </c>
      <c r="DJ631" s="20" t="s">
        <v>228</v>
      </c>
      <c r="DK631" s="20" t="s">
        <v>235</v>
      </c>
      <c r="DL631" s="20" t="s">
        <v>234</v>
      </c>
      <c r="DM631" s="20">
        <v>274</v>
      </c>
      <c r="DN631" s="20">
        <v>4</v>
      </c>
      <c r="DO631" s="20">
        <v>4</v>
      </c>
      <c r="DP631" s="20">
        <v>20</v>
      </c>
      <c r="DQ631" s="20">
        <v>0</v>
      </c>
      <c r="DR631" s="20">
        <v>0</v>
      </c>
      <c r="DS631" s="20">
        <v>2</v>
      </c>
      <c r="DT631" s="20">
        <v>0</v>
      </c>
      <c r="DU631" s="20">
        <v>0</v>
      </c>
      <c r="DV631" s="37" cm="1">
        <f t="array" ref="DV631">IF(AND(DI631:DP631&lt;&gt;""),((DQ631*0.125)+(DR631*0.25)+(DS631*0.25)+(DT631*1)+(DU631*1))/DP631,"")</f>
        <v>2.5000000000000001E-2</v>
      </c>
      <c r="DW631" s="35">
        <v>45068</v>
      </c>
      <c r="DX631" s="35">
        <v>45075</v>
      </c>
      <c r="DY631" s="20" t="s">
        <v>237</v>
      </c>
      <c r="DZ631" s="35">
        <v>45076</v>
      </c>
      <c r="EA631" s="35" t="s">
        <v>232</v>
      </c>
      <c r="EB631" s="40">
        <v>45100</v>
      </c>
      <c r="EC631" s="35">
        <v>45265</v>
      </c>
      <c r="ED631" s="20" t="s">
        <v>228</v>
      </c>
      <c r="EE631" s="20" t="s">
        <v>247</v>
      </c>
      <c r="EF631" s="20">
        <v>221</v>
      </c>
      <c r="EG631" s="20">
        <v>3</v>
      </c>
      <c r="EH631" s="20">
        <v>3</v>
      </c>
      <c r="EI631" s="20">
        <v>12</v>
      </c>
      <c r="EJ631" s="20">
        <v>0</v>
      </c>
      <c r="EK631" s="20">
        <v>0</v>
      </c>
      <c r="EL631" s="20">
        <v>0</v>
      </c>
      <c r="EM631" s="20">
        <v>0</v>
      </c>
      <c r="EN631" s="20">
        <v>0</v>
      </c>
      <c r="EO631" s="20">
        <v>0</v>
      </c>
      <c r="EP631" s="20">
        <v>1</v>
      </c>
      <c r="EQ631" s="20">
        <v>0</v>
      </c>
      <c r="ER631" s="20">
        <v>0</v>
      </c>
      <c r="ES631" s="34">
        <f>IF(EI631&lt;&gt;"",((EJ631*0.125)+((EK631+EL631+EM631+EN631+EO631)*0.25)+((EP631+EQ631+ER631)*1))/EI631,"")</f>
        <v>8.3333333333333329E-2</v>
      </c>
      <c r="ET631" s="35">
        <v>45441</v>
      </c>
      <c r="EU631" s="20" t="s">
        <v>248</v>
      </c>
      <c r="EV631" s="20" t="s">
        <v>247</v>
      </c>
      <c r="EW631" s="20">
        <v>222</v>
      </c>
      <c r="EX631" s="20">
        <v>4</v>
      </c>
      <c r="EY631" s="20">
        <v>4</v>
      </c>
      <c r="EZ631" s="28">
        <v>25</v>
      </c>
      <c r="FA631" s="20">
        <v>0</v>
      </c>
      <c r="FB631" s="20">
        <v>0</v>
      </c>
      <c r="FC631" s="20">
        <v>0</v>
      </c>
      <c r="FD631" s="20">
        <v>0</v>
      </c>
      <c r="FE631" s="20">
        <v>0</v>
      </c>
      <c r="FF631" s="20">
        <v>0</v>
      </c>
      <c r="FG631" s="20">
        <v>0</v>
      </c>
      <c r="FH631" s="20">
        <v>0</v>
      </c>
      <c r="FI631" s="20">
        <v>0</v>
      </c>
      <c r="FJ631" s="34">
        <f>IF(EZ631&lt;&gt;"",((FA631*0.125)+((FB631+FC631+FD631+FE631+FF631)*0.25)+((FG631+FH631+FI631)*1))/EZ631,"")</f>
        <v>0</v>
      </c>
      <c r="FK631" s="39">
        <v>34.803773999999997</v>
      </c>
      <c r="FL631" s="39">
        <v>-82.321517</v>
      </c>
      <c r="FM631" s="39">
        <v>34.441948576177865</v>
      </c>
      <c r="FN631" s="39">
        <v>35.16559942382213</v>
      </c>
      <c r="FO631" s="39">
        <v>-82.762170154984574</v>
      </c>
      <c r="FP631" s="39">
        <v>-81.880863845015426</v>
      </c>
      <c r="FQ631" s="39">
        <v>34.080123152355732</v>
      </c>
      <c r="FR631" s="39">
        <v>35.527424847644262</v>
      </c>
      <c r="FS631" s="39">
        <v>-83.202823309969162</v>
      </c>
      <c r="FT631" s="39">
        <v>-81.440210690030838</v>
      </c>
      <c r="FU631" s="35">
        <v>45840</v>
      </c>
      <c r="FV631" s="20" t="s">
        <v>248</v>
      </c>
      <c r="FW631" s="20" t="s">
        <v>355</v>
      </c>
      <c r="FX631" s="20">
        <v>118</v>
      </c>
      <c r="FY631" s="20">
        <v>2</v>
      </c>
      <c r="FZ631" s="20">
        <v>2</v>
      </c>
      <c r="GA631" s="20">
        <v>8</v>
      </c>
      <c r="GB631" s="20">
        <v>0</v>
      </c>
      <c r="GC631" s="20">
        <v>0</v>
      </c>
      <c r="GD631" s="20">
        <v>0</v>
      </c>
      <c r="GE631" s="20">
        <v>1</v>
      </c>
      <c r="GF631" s="20">
        <v>0</v>
      </c>
      <c r="GG631" s="20">
        <v>0</v>
      </c>
      <c r="GH631" s="20">
        <v>0</v>
      </c>
      <c r="GI631" s="20">
        <v>0</v>
      </c>
      <c r="GJ631" s="20">
        <v>0</v>
      </c>
      <c r="GK631" s="34">
        <f>IF(GA631&lt;&gt;"",((GB631*0.125)+((GC631+GD631+GE631+GF631+GG631)*0.25)+((GH631+GI631+GJ631)*1))/GA631,"")</f>
        <v>3.125E-2</v>
      </c>
      <c r="GP631" s="20" t="s">
        <v>232</v>
      </c>
      <c r="HH631" s="34" t="str">
        <f>IF(GX631&lt;&gt;"",((GY631*0.125)+((GZ631+HA631+HB631+HC631+HD631)*0.25)+((HE631+HF631+HG631)*1))/GX631,"")</f>
        <v/>
      </c>
    </row>
    <row r="632" spans="1:216" ht="15" customHeight="1" x14ac:dyDescent="0.35">
      <c r="A632" s="11" t="s">
        <v>4034</v>
      </c>
      <c r="B632" s="12" t="s">
        <v>4035</v>
      </c>
      <c r="C632" s="43">
        <v>44708</v>
      </c>
      <c r="D632" s="13"/>
      <c r="E632" s="11" t="s">
        <v>214</v>
      </c>
      <c r="F632" s="19" t="s">
        <v>4036</v>
      </c>
      <c r="G632" s="19" t="s">
        <v>4037</v>
      </c>
      <c r="H632" s="11" t="s">
        <v>3980</v>
      </c>
      <c r="I632" s="42">
        <v>29301</v>
      </c>
      <c r="J632" s="17">
        <v>34531</v>
      </c>
      <c r="K632" s="18">
        <f ca="1">IF(A632&lt;&gt;"",RANDBETWEEN(1,2000)," ")</f>
        <v>981</v>
      </c>
      <c r="L632" s="17" cm="1">
        <f t="array" ref="L632">IF(A632&lt;&gt;"",SUMPRODUCT(($E$2:$E$1303="Active") * (FK632 &gt;= $FM$2:$FM$1303) * (FK632 &lt;= $FN$2:$FN$1303) * (FL632 &gt;= $FO$2:$FO$1303) * (FL632 &lt;= $FP$2:$FP$1303)),"")</f>
        <v>4</v>
      </c>
      <c r="M632" s="17" cm="1">
        <f t="array" ref="M632">IF(A632&lt;&gt;"",SUMPRODUCT(($E$2:$E$1303="Active") * (FK632 &gt;= $FQ$2:$FQ$1303) * (FK632 &lt;= $FR$2:$FR$1303) * (FL632 &gt;= $FS$2:$FS$1303) * (FL632 &lt;= $FT$2:$FT$1303)),"")</f>
        <v>6</v>
      </c>
      <c r="N632" s="11" t="s">
        <v>287</v>
      </c>
      <c r="O632" s="11" t="s">
        <v>242</v>
      </c>
      <c r="P632" s="19" t="s">
        <v>2572</v>
      </c>
      <c r="Q632" s="11" t="s">
        <v>2573</v>
      </c>
      <c r="R632" s="19" t="s">
        <v>2574</v>
      </c>
      <c r="S632" s="11" t="s">
        <v>224</v>
      </c>
      <c r="T632" s="20" t="s">
        <v>224</v>
      </c>
      <c r="U632" s="21"/>
      <c r="V632" s="22"/>
      <c r="W632" s="22"/>
      <c r="X632" s="22"/>
      <c r="Y632" s="22"/>
      <c r="Z632" s="22"/>
      <c r="AA632" s="22" t="s">
        <v>363</v>
      </c>
      <c r="AB632" s="43">
        <v>46020.416666666664</v>
      </c>
      <c r="AC632" s="63">
        <v>45931</v>
      </c>
      <c r="AF632" s="26">
        <v>20</v>
      </c>
      <c r="AG632" s="20">
        <v>25</v>
      </c>
      <c r="AH632" s="22">
        <v>33</v>
      </c>
      <c r="AI632" s="26">
        <v>48</v>
      </c>
      <c r="AN632" s="27">
        <f>IF(COUNT(DV632,ES632,FJ632,GK632,HH632)&gt;0,AVERAGE(DV632,ES632,FJ632,GK632,HH632),"")</f>
        <v>0</v>
      </c>
      <c r="AO632" s="28">
        <f>IF((E632&lt;&gt;""),COUNTA(AP632:BW632)+COUNTIF(T632,"No"),"")</f>
        <v>0</v>
      </c>
      <c r="CN632" s="34" t="str">
        <f>IF(CJ632&gt;0,((CK632*0.125)+(CL632*0.25)+(CM632*1))/CJ632,"")</f>
        <v/>
      </c>
      <c r="CS632" s="20" t="s">
        <v>323</v>
      </c>
      <c r="CT632" s="35" t="s">
        <v>323</v>
      </c>
      <c r="DH632" s="37" t="str">
        <f>IF(DB632&gt;0,((DC632*0.125)+(DD632*0.25)+(DE632*0.25)+(DF632*1)+(DG632*1))/DB632,"")</f>
        <v/>
      </c>
      <c r="DJ632" s="20" t="s">
        <v>248</v>
      </c>
      <c r="DK632" s="20" t="s">
        <v>235</v>
      </c>
      <c r="DL632" s="20" t="s">
        <v>234</v>
      </c>
      <c r="DM632" s="20">
        <v>0</v>
      </c>
      <c r="DN632" s="20">
        <v>0</v>
      </c>
      <c r="DO632" s="20">
        <v>0</v>
      </c>
      <c r="DP632" s="20">
        <v>0</v>
      </c>
      <c r="DQ632" s="20">
        <v>0</v>
      </c>
      <c r="DR632" s="20">
        <v>0</v>
      </c>
      <c r="DS632" s="20">
        <v>0</v>
      </c>
      <c r="DT632" s="20">
        <v>0</v>
      </c>
      <c r="DU632" s="20">
        <v>0</v>
      </c>
      <c r="DW632" s="35">
        <v>45068</v>
      </c>
      <c r="DX632" s="35">
        <v>45075</v>
      </c>
      <c r="DY632" s="20" t="s">
        <v>237</v>
      </c>
      <c r="DZ632" s="35">
        <v>45076</v>
      </c>
      <c r="EA632" s="35" t="s">
        <v>232</v>
      </c>
      <c r="EB632" s="40">
        <v>45100</v>
      </c>
      <c r="EC632" s="35">
        <v>45290</v>
      </c>
      <c r="ED632" s="20" t="s">
        <v>228</v>
      </c>
      <c r="EE632" s="20" t="s">
        <v>247</v>
      </c>
      <c r="EF632" s="20">
        <v>20</v>
      </c>
      <c r="EG632" s="20">
        <v>2</v>
      </c>
      <c r="EH632" s="20">
        <v>2</v>
      </c>
      <c r="EI632" s="20">
        <v>9</v>
      </c>
      <c r="EJ632" s="20">
        <v>0</v>
      </c>
      <c r="EK632" s="20">
        <v>0</v>
      </c>
      <c r="EL632" s="20">
        <v>0</v>
      </c>
      <c r="EM632" s="20">
        <v>0</v>
      </c>
      <c r="EN632" s="20">
        <v>0</v>
      </c>
      <c r="EO632" s="20">
        <v>0</v>
      </c>
      <c r="EP632" s="20">
        <v>0</v>
      </c>
      <c r="EQ632" s="20">
        <v>0</v>
      </c>
      <c r="ER632" s="20">
        <v>0</v>
      </c>
      <c r="ES632" s="34">
        <f>IF(EI632&lt;&gt;"",((EJ632*0.125)+((EK632+EL632+EM632+EN632+EO632)*0.25)+((EP632+EQ632+ER632)*1))/EI632,"")</f>
        <v>0</v>
      </c>
      <c r="ET632" s="35">
        <v>45616</v>
      </c>
      <c r="EU632" s="20" t="s">
        <v>248</v>
      </c>
      <c r="EV632" s="20" t="s">
        <v>234</v>
      </c>
      <c r="EW632" s="20">
        <v>24</v>
      </c>
      <c r="EX632" s="20">
        <v>3</v>
      </c>
      <c r="EY632" s="20">
        <v>3</v>
      </c>
      <c r="EZ632" s="20">
        <v>5</v>
      </c>
      <c r="FA632" s="20">
        <v>0</v>
      </c>
      <c r="FB632" s="20">
        <v>0</v>
      </c>
      <c r="FC632" s="20">
        <v>0</v>
      </c>
      <c r="FD632" s="20">
        <v>0</v>
      </c>
      <c r="FE632" s="20">
        <v>0</v>
      </c>
      <c r="FF632" s="20">
        <v>0</v>
      </c>
      <c r="FG632" s="20">
        <v>0</v>
      </c>
      <c r="FH632" s="20">
        <v>0</v>
      </c>
      <c r="FI632" s="20">
        <v>0</v>
      </c>
      <c r="FJ632" s="34">
        <v>0</v>
      </c>
      <c r="FK632" s="39">
        <v>34.933641000000001</v>
      </c>
      <c r="FL632" s="39">
        <v>-82.010242000000005</v>
      </c>
      <c r="FM632" s="39">
        <v>34.571815576177869</v>
      </c>
      <c r="FN632" s="39">
        <v>35.295466423822134</v>
      </c>
      <c r="FO632" s="39">
        <v>-82.45159165839263</v>
      </c>
      <c r="FP632" s="39">
        <v>-81.568892341607381</v>
      </c>
      <c r="FQ632" s="39">
        <v>34.209990152355736</v>
      </c>
      <c r="FR632" s="39">
        <v>35.657291847644267</v>
      </c>
      <c r="FS632" s="39">
        <v>-82.892941316785254</v>
      </c>
      <c r="FT632" s="39">
        <v>-81.127542683214756</v>
      </c>
      <c r="FU632" s="35">
        <v>45681</v>
      </c>
      <c r="FV632" s="20" t="s">
        <v>248</v>
      </c>
      <c r="FW632" s="20" t="s">
        <v>247</v>
      </c>
      <c r="FX632" s="20">
        <v>9</v>
      </c>
      <c r="FY632" s="20">
        <v>1</v>
      </c>
      <c r="FZ632" s="20">
        <v>1</v>
      </c>
      <c r="GA632" s="20">
        <v>5</v>
      </c>
      <c r="GB632" s="20">
        <v>0</v>
      </c>
      <c r="GC632" s="20">
        <v>0</v>
      </c>
      <c r="GD632" s="20">
        <v>0</v>
      </c>
      <c r="GE632" s="20">
        <v>0</v>
      </c>
      <c r="GF632" s="20">
        <v>0</v>
      </c>
      <c r="GG632" s="20">
        <v>0</v>
      </c>
      <c r="GH632" s="20">
        <v>0</v>
      </c>
      <c r="GI632" s="20">
        <v>0</v>
      </c>
      <c r="GJ632" s="20">
        <v>0</v>
      </c>
      <c r="GK632" s="34">
        <f>IF(GA632&lt;&gt;"",((GB632*0.125)+((GC632+GD632+GE632+GF632+GG632)*0.25)+((GH632+GI632+GJ632)*1))/GA632,"")</f>
        <v>0</v>
      </c>
      <c r="GP632" s="20" t="s">
        <v>232</v>
      </c>
      <c r="HH632" s="34" t="str">
        <f>IF(GX632&lt;&gt;"",((GY632*0.125)+((GZ632+HA632+HB632+HC632+HD632)*0.25)+((HE632+HF632+HG632)*1))/GX632,"")</f>
        <v/>
      </c>
    </row>
    <row r="633" spans="1:216" ht="15" customHeight="1" x14ac:dyDescent="0.35">
      <c r="A633" s="11" t="s">
        <v>4038</v>
      </c>
      <c r="B633" s="12" t="s">
        <v>4039</v>
      </c>
      <c r="C633" s="43">
        <v>45232</v>
      </c>
      <c r="E633" s="11" t="s">
        <v>214</v>
      </c>
      <c r="F633" s="19" t="s">
        <v>4040</v>
      </c>
      <c r="G633" s="19" t="s">
        <v>2985</v>
      </c>
      <c r="H633" s="11" t="s">
        <v>3980</v>
      </c>
      <c r="I633" s="42">
        <v>29223</v>
      </c>
      <c r="J633" s="17">
        <v>52477</v>
      </c>
      <c r="K633" s="18">
        <f ca="1">IF(A633&lt;&gt;"",RANDBETWEEN(1,2000)," ")</f>
        <v>1240</v>
      </c>
      <c r="L633" s="17" cm="1">
        <f t="array" ref="L633">IF(A633&lt;&gt;"",SUMPRODUCT(($E$2:$E$1303="Active") * (FK633 &gt;= $FM$2:$FM$1303) * (FK633 &lt;= $FN$2:$FN$1303) * (FL633 &gt;= $FO$2:$FO$1303) * (FL633 &lt;= $FP$2:$FP$1303)),"")</f>
        <v>2</v>
      </c>
      <c r="M633" s="17" cm="1">
        <f t="array" ref="M633">IF(A633&lt;&gt;"",SUMPRODUCT(($E$2:$E$1303="Active") * (FK633 &gt;= $FQ$2:$FQ$1303) * (FK633 &lt;= $FR$2:$FR$1303) * (FL633 &gt;= $FS$2:$FS$1303) * (FL633 &lt;= $FT$2:$FT$1303)),"")</f>
        <v>3</v>
      </c>
      <c r="N633" s="11" t="s">
        <v>218</v>
      </c>
      <c r="O633" s="11" t="s">
        <v>242</v>
      </c>
      <c r="P633" s="19" t="s">
        <v>3139</v>
      </c>
      <c r="Q633" s="11" t="s">
        <v>4041</v>
      </c>
      <c r="R633" s="19" t="s">
        <v>4042</v>
      </c>
      <c r="S633" s="11" t="s">
        <v>223</v>
      </c>
      <c r="T633" s="20" t="s">
        <v>224</v>
      </c>
      <c r="AA633" s="48">
        <v>2025.8</v>
      </c>
      <c r="AB633" s="43">
        <v>45929.375</v>
      </c>
      <c r="AC633" s="24">
        <v>46023</v>
      </c>
      <c r="AF633" s="26"/>
      <c r="AG633" s="20">
        <v>40</v>
      </c>
      <c r="AH633" s="22">
        <v>461</v>
      </c>
      <c r="AI633" s="26">
        <v>173</v>
      </c>
      <c r="AN633" s="27">
        <f>IF(COUNT(DV633,ES633,FJ633,GK633,HH633)&gt;0,AVERAGE(DV633,ES633,FJ633,GK633,HH633),"")</f>
        <v>5.0000000000000001E-3</v>
      </c>
      <c r="AO633" s="28">
        <f>IF((E633&lt;&gt;""),COUNTA(AP633:BW633)+COUNTIF(T633,"No"),"")</f>
        <v>0</v>
      </c>
      <c r="EA633" s="35" t="s">
        <v>232</v>
      </c>
      <c r="EJ633" s="20"/>
      <c r="EK633" s="20"/>
      <c r="EL633" s="20"/>
      <c r="EM633" s="20"/>
      <c r="EN633" s="20"/>
      <c r="EO633" s="20"/>
      <c r="EP633" s="20"/>
      <c r="EQ633" s="20"/>
      <c r="ER633" s="20"/>
      <c r="ES633" s="34" t="str">
        <f>IF(EI633&lt;&gt;"",((EJ633*0.125)+((EK633+EL633+EM633+EN633+EO633)*0.25)+((EP633+EQ633+ER633)*1))/EI633,"")</f>
        <v/>
      </c>
      <c r="ET633" s="35">
        <v>45636</v>
      </c>
      <c r="EU633" s="20" t="s">
        <v>248</v>
      </c>
      <c r="EV633" s="20" t="s">
        <v>234</v>
      </c>
      <c r="EW633" s="20">
        <v>304</v>
      </c>
      <c r="EX633" s="20">
        <v>4</v>
      </c>
      <c r="EY633" s="20">
        <v>4</v>
      </c>
      <c r="EZ633" s="20">
        <v>25</v>
      </c>
      <c r="FA633" s="20">
        <v>0</v>
      </c>
      <c r="FB633" s="20">
        <v>0</v>
      </c>
      <c r="FC633" s="20">
        <v>1</v>
      </c>
      <c r="FD633" s="20">
        <v>0</v>
      </c>
      <c r="FE633" s="20">
        <v>0</v>
      </c>
      <c r="FF633" s="20">
        <v>0</v>
      </c>
      <c r="FG633" s="20">
        <v>0</v>
      </c>
      <c r="FH633" s="20">
        <v>0</v>
      </c>
      <c r="FI633" s="20">
        <v>0</v>
      </c>
      <c r="FJ633" s="34">
        <f>IF(EZ633&lt;&gt;"",((FA633*0.125)+((FB633+FC633+FD633+FE633+FF633)*0.25)+((FG633+FH633+FI633)*1))/EZ633,"")</f>
        <v>0.01</v>
      </c>
      <c r="FK633" s="39">
        <v>34.063003999999999</v>
      </c>
      <c r="FL633" s="39">
        <v>-80.853229999999996</v>
      </c>
      <c r="FM633" s="39">
        <v>33.701178576177867</v>
      </c>
      <c r="FN633" s="39">
        <v>34.424829423822132</v>
      </c>
      <c r="FO633" s="39">
        <v>-81.289994536161856</v>
      </c>
      <c r="FP633" s="39">
        <v>-80.416465463838136</v>
      </c>
      <c r="FQ633" s="39">
        <v>33.339353152355734</v>
      </c>
      <c r="FR633" s="39">
        <v>34.786654847644265</v>
      </c>
      <c r="FS633" s="39">
        <v>-81.726759072323716</v>
      </c>
      <c r="FT633" s="39">
        <v>-79.979700927676276</v>
      </c>
      <c r="FU633" s="35">
        <v>45734</v>
      </c>
      <c r="FV633" s="20" t="s">
        <v>248</v>
      </c>
      <c r="FW633" s="20" t="s">
        <v>247</v>
      </c>
      <c r="FX633" s="20">
        <v>170</v>
      </c>
      <c r="FY633" s="20">
        <v>3</v>
      </c>
      <c r="FZ633" s="20">
        <v>3</v>
      </c>
      <c r="GA633" s="20">
        <v>12</v>
      </c>
      <c r="GB633" s="20">
        <v>0</v>
      </c>
      <c r="GC633" s="20">
        <v>0</v>
      </c>
      <c r="GD633" s="20">
        <v>0</v>
      </c>
      <c r="GE633" s="20">
        <v>0</v>
      </c>
      <c r="GF633" s="20">
        <v>0</v>
      </c>
      <c r="GG633" s="20">
        <v>0</v>
      </c>
      <c r="GH633" s="20">
        <v>0</v>
      </c>
      <c r="GI633" s="20">
        <v>0</v>
      </c>
      <c r="GJ633" s="20">
        <v>0</v>
      </c>
      <c r="GK633" s="34">
        <f>IF(GA633&lt;&gt;"",((GB633*0.125)+((GC633+GD633+GE633+GF633+GG633)*0.25)+((GH633+GI633+GJ633)*1))/GA633,"")</f>
        <v>0</v>
      </c>
      <c r="GL633" s="40">
        <v>45905</v>
      </c>
      <c r="GM633" s="40">
        <v>45966</v>
      </c>
      <c r="GN633" s="20" t="s">
        <v>231</v>
      </c>
      <c r="GO633" s="40">
        <v>45966</v>
      </c>
      <c r="GP633" s="20" t="s">
        <v>232</v>
      </c>
      <c r="GQ633" s="35">
        <v>45982</v>
      </c>
      <c r="HH633" s="41" t="str">
        <f>IF(GX633&lt;&gt;"",((GY633*0.125)+((GZ633+HA633+HB633+HC633+HD633)*0.25)+((HE633+HF633+HG633)*1))/GX633,"")</f>
        <v/>
      </c>
    </row>
    <row r="634" spans="1:216" ht="15" customHeight="1" x14ac:dyDescent="0.35">
      <c r="A634" s="11" t="s">
        <v>4043</v>
      </c>
      <c r="B634" s="12" t="s">
        <v>4044</v>
      </c>
      <c r="C634" s="43">
        <v>45611</v>
      </c>
      <c r="E634" s="11" t="s">
        <v>214</v>
      </c>
      <c r="F634" s="19" t="s">
        <v>4045</v>
      </c>
      <c r="G634" s="19" t="s">
        <v>4046</v>
      </c>
      <c r="H634" s="11" t="s">
        <v>3980</v>
      </c>
      <c r="I634" s="42">
        <v>29506</v>
      </c>
      <c r="J634" s="17">
        <v>19967</v>
      </c>
      <c r="K634" s="18">
        <f ca="1">IF(A634&lt;&gt;"",RANDBETWEEN(1,2000)," ")</f>
        <v>185</v>
      </c>
      <c r="L634" s="17" cm="1">
        <f t="array" ref="L634">IF(A634&lt;&gt;"",SUMPRODUCT(($E$2:$E$1303="Active") * (FK634 &gt;= $FM$2:$FM$1303) * (FK634 &lt;= $FN$2:$FN$1303) * (FL634 &gt;= $FO$2:$FO$1303) * (FL634 &lt;= $FP$2:$FP$1303)),"")</f>
        <v>1</v>
      </c>
      <c r="M634" s="17" cm="1">
        <f t="array" ref="M634">IF(A634&lt;&gt;"",SUMPRODUCT(($E$2:$E$1303="Active") * (FK634 &gt;= $FQ$2:$FQ$1303) * (FK634 &lt;= $FR$2:$FR$1303) * (FL634 &gt;= $FS$2:$FS$1303) * (FL634 &lt;= $FT$2:$FT$1303)),"")</f>
        <v>4</v>
      </c>
      <c r="N634" s="11" t="s">
        <v>218</v>
      </c>
      <c r="O634" s="11" t="s">
        <v>242</v>
      </c>
      <c r="P634" s="19" t="s">
        <v>4047</v>
      </c>
      <c r="Q634" s="11" t="s">
        <v>4048</v>
      </c>
      <c r="R634" s="19" t="s">
        <v>4049</v>
      </c>
      <c r="S634" s="11" t="s">
        <v>223</v>
      </c>
      <c r="T634" s="20" t="s">
        <v>224</v>
      </c>
      <c r="AA634" s="48" t="s">
        <v>394</v>
      </c>
      <c r="AB634" s="23">
        <v>45995.5</v>
      </c>
      <c r="AC634" s="24">
        <v>46023</v>
      </c>
      <c r="AF634" s="26"/>
      <c r="AH634" s="22">
        <v>37</v>
      </c>
      <c r="AI634" s="26">
        <v>65</v>
      </c>
      <c r="AN634" s="27">
        <f>IF(COUNT(DV634,ES634,FJ634,GK634,HH634)&gt;0,AVERAGE(DV634,ES634,FJ634,GK634,HH634),"")</f>
        <v>0.1</v>
      </c>
      <c r="AO634" s="28">
        <f>IF((E634&lt;&gt;""),COUNTA(AP634:BW634)+COUNTIF(T634,"No"),"")</f>
        <v>0</v>
      </c>
      <c r="EA634" s="35" t="s">
        <v>232</v>
      </c>
      <c r="FK634" s="39">
        <v>34.191834</v>
      </c>
      <c r="FL634" s="39">
        <v>-79.641507000000004</v>
      </c>
      <c r="FM634" s="39">
        <v>33.830008576177867</v>
      </c>
      <c r="FN634" s="39">
        <v>34.553659423822133</v>
      </c>
      <c r="FO634" s="39">
        <v>-80.078937639916447</v>
      </c>
      <c r="FP634" s="39">
        <v>-79.204076360083562</v>
      </c>
      <c r="FQ634" s="39">
        <v>33.468183152355735</v>
      </c>
      <c r="FR634" s="39">
        <v>34.915484847644265</v>
      </c>
      <c r="FS634" s="39">
        <v>-80.516368279832903</v>
      </c>
      <c r="FT634" s="39">
        <v>-78.766645720167105</v>
      </c>
      <c r="FU634" s="35">
        <v>45680</v>
      </c>
      <c r="FV634" s="20" t="s">
        <v>248</v>
      </c>
      <c r="FW634" s="20" t="s">
        <v>247</v>
      </c>
      <c r="FX634" s="20">
        <v>37</v>
      </c>
      <c r="FY634" s="20">
        <v>1</v>
      </c>
      <c r="FZ634" s="20">
        <v>1</v>
      </c>
      <c r="GA634" s="20">
        <v>5</v>
      </c>
      <c r="GB634" s="20">
        <v>0</v>
      </c>
      <c r="GC634" s="20">
        <v>2</v>
      </c>
      <c r="GD634" s="20">
        <v>0</v>
      </c>
      <c r="GE634" s="20">
        <v>0</v>
      </c>
      <c r="GF634" s="20">
        <v>0</v>
      </c>
      <c r="GG634" s="20">
        <v>0</v>
      </c>
      <c r="GH634" s="20">
        <v>0</v>
      </c>
      <c r="GI634" s="20">
        <v>0</v>
      </c>
      <c r="GJ634" s="20">
        <v>0</v>
      </c>
      <c r="GK634" s="34">
        <f>IF(GA634&lt;&gt;"",((GB634*0.125)+((GC634+GD634+GE634+GF634+GG634)*0.25)+((GH634+GI634+GJ634)*1))/GA634,"")</f>
        <v>0.1</v>
      </c>
      <c r="GL634" s="40">
        <v>45762</v>
      </c>
      <c r="GM634" s="40">
        <v>45797</v>
      </c>
      <c r="GN634" s="11" t="s">
        <v>237</v>
      </c>
      <c r="GO634" s="40">
        <v>45797</v>
      </c>
      <c r="GP634" s="20" t="s">
        <v>232</v>
      </c>
      <c r="GQ634" s="35">
        <v>45800</v>
      </c>
      <c r="HH634" s="34" t="str">
        <f>IF(GX634&lt;&gt;"",((GY634*0.125)+((GZ634+HA634+HB634+HC634+HD634)*0.25)+((HE634+HF634+HG634)*1))/GX634,"")</f>
        <v/>
      </c>
    </row>
    <row r="635" spans="1:216" ht="15" customHeight="1" x14ac:dyDescent="0.35">
      <c r="A635" s="11" t="s">
        <v>4050</v>
      </c>
      <c r="B635" s="12" t="s">
        <v>4051</v>
      </c>
      <c r="C635" s="13">
        <v>43009</v>
      </c>
      <c r="D635" s="13"/>
      <c r="E635" s="14" t="s">
        <v>214</v>
      </c>
      <c r="F635" s="15" t="s">
        <v>4052</v>
      </c>
      <c r="G635" s="15" t="s">
        <v>4053</v>
      </c>
      <c r="H635" s="14" t="s">
        <v>4054</v>
      </c>
      <c r="I635" s="16">
        <v>57201</v>
      </c>
      <c r="J635" s="17">
        <v>26091</v>
      </c>
      <c r="K635" s="18">
        <f ca="1">IF(A635&lt;&gt;"",RANDBETWEEN(1,2000)," ")</f>
        <v>931</v>
      </c>
      <c r="L635" s="17" cm="1">
        <f t="array" ref="L635">IF(A635&lt;&gt;"",SUMPRODUCT(($E$2:$E$1303="Active") * (FK635 &gt;= $FM$2:$FM$1303) * (FK635 &lt;= $FN$2:$FN$1303) * (FL635 &gt;= $FO$2:$FO$1303) * (FL635 &lt;= $FP$2:$FP$1303)),"")</f>
        <v>1</v>
      </c>
      <c r="M635" s="17" cm="1">
        <f t="array" ref="M635">IF(A635&lt;&gt;"",SUMPRODUCT(($E$2:$E$1303="Active") * (FK635 &gt;= $FQ$2:$FQ$1303) * (FK635 &lt;= $FR$2:$FR$1303) * (FL635 &gt;= $FS$2:$FS$1303) * (FL635 &lt;= $FT$2:$FT$1303)),"")</f>
        <v>2</v>
      </c>
      <c r="N635" s="14" t="s">
        <v>218</v>
      </c>
      <c r="O635" s="14" t="s">
        <v>242</v>
      </c>
      <c r="P635" s="15" t="s">
        <v>4055</v>
      </c>
      <c r="Q635" s="14" t="s">
        <v>4056</v>
      </c>
      <c r="R635" s="15" t="s">
        <v>4057</v>
      </c>
      <c r="S635" s="14" t="s">
        <v>224</v>
      </c>
      <c r="T635" s="20" t="s">
        <v>224</v>
      </c>
      <c r="U635" s="21"/>
      <c r="V635" s="22"/>
      <c r="W635" s="22"/>
      <c r="X635" s="22"/>
      <c r="Y635" s="22"/>
      <c r="Z635" s="22"/>
      <c r="AB635" s="43">
        <v>46009.354166666664</v>
      </c>
      <c r="AC635" s="63">
        <v>45931</v>
      </c>
      <c r="AD635" s="25">
        <v>7</v>
      </c>
      <c r="AE635" s="25">
        <v>116</v>
      </c>
      <c r="AF635" s="26">
        <v>100</v>
      </c>
      <c r="AG635" s="20">
        <v>162</v>
      </c>
      <c r="AH635" s="22">
        <v>160</v>
      </c>
      <c r="AI635" s="26">
        <v>138</v>
      </c>
      <c r="AN635" s="27">
        <f>IF(COUNT(DV635,ES635,FJ635,GK635,HH635)&gt;0,AVERAGE(DV635,ES635,FJ635,GK635,HH635),"")</f>
        <v>3.3333333333333333E-2</v>
      </c>
      <c r="AO635" s="28">
        <f>IF((E635&lt;&gt;""),COUNTA(AP635:BW635)+COUNTIF(T635,"No"),"")</f>
        <v>0</v>
      </c>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c r="BO635" s="29"/>
      <c r="BP635" s="29"/>
      <c r="BQ635" s="29"/>
      <c r="BR635" s="29"/>
      <c r="BS635" s="29"/>
      <c r="BT635" s="29"/>
      <c r="BU635" s="29"/>
      <c r="BV635" s="29"/>
      <c r="BW635" s="29"/>
      <c r="BX635" s="30">
        <v>44043</v>
      </c>
      <c r="BY635" s="30">
        <v>44061</v>
      </c>
      <c r="BZ635" s="14" t="s">
        <v>226</v>
      </c>
      <c r="CA635" s="30">
        <v>44062</v>
      </c>
      <c r="CB635" s="14" t="s">
        <v>227</v>
      </c>
      <c r="CC635" s="31">
        <v>44053</v>
      </c>
      <c r="CD635" s="32" t="s">
        <v>228</v>
      </c>
      <c r="CE635" s="33" t="s">
        <v>256</v>
      </c>
      <c r="CF635" s="33" t="s">
        <v>257</v>
      </c>
      <c r="CG635" s="29">
        <v>7</v>
      </c>
      <c r="CH635" s="29">
        <v>1</v>
      </c>
      <c r="CI635" s="29">
        <v>1</v>
      </c>
      <c r="CJ635" s="29">
        <v>5</v>
      </c>
      <c r="CK635" s="29">
        <v>0</v>
      </c>
      <c r="CL635" s="29">
        <v>0</v>
      </c>
      <c r="CM635" s="29">
        <v>1</v>
      </c>
      <c r="CN635" s="34">
        <f>IF(CJ635&gt;0,((CK635*0.125)+(CL635*0.25)+(CM635*1))/CJ635,"")</f>
        <v>0.2</v>
      </c>
      <c r="CO635" s="35">
        <v>44797</v>
      </c>
      <c r="CP635" s="35">
        <v>44806</v>
      </c>
      <c r="CQ635" s="20" t="s">
        <v>231</v>
      </c>
      <c r="CR635" s="35">
        <v>44959</v>
      </c>
      <c r="CS635" s="20" t="s">
        <v>232</v>
      </c>
      <c r="CT635" s="35">
        <v>44806</v>
      </c>
      <c r="CV635" s="11" t="s">
        <v>228</v>
      </c>
      <c r="CW635" s="20" t="s">
        <v>233</v>
      </c>
      <c r="CX635" s="11" t="s">
        <v>234</v>
      </c>
      <c r="CY635" s="20">
        <v>0</v>
      </c>
      <c r="CZ635" s="36">
        <v>0</v>
      </c>
      <c r="DA635" s="36">
        <v>0</v>
      </c>
      <c r="DB635" s="36">
        <v>0</v>
      </c>
      <c r="DC635" s="36">
        <v>0</v>
      </c>
      <c r="DD635" s="36">
        <v>0</v>
      </c>
      <c r="DE635" s="36">
        <v>0</v>
      </c>
      <c r="DF635" s="36">
        <v>0</v>
      </c>
      <c r="DG635" s="36">
        <v>0</v>
      </c>
      <c r="DJ635" s="20" t="s">
        <v>228</v>
      </c>
      <c r="DK635" s="20" t="s">
        <v>235</v>
      </c>
      <c r="DL635" s="20" t="s">
        <v>234</v>
      </c>
      <c r="DM635" s="20">
        <v>0</v>
      </c>
      <c r="DN635" s="20">
        <v>0</v>
      </c>
      <c r="DO635" s="20">
        <v>0</v>
      </c>
      <c r="DP635" s="20">
        <v>0</v>
      </c>
      <c r="DQ635" s="20">
        <v>0</v>
      </c>
      <c r="DR635" s="20">
        <v>0</v>
      </c>
      <c r="DS635" s="20">
        <v>0</v>
      </c>
      <c r="DT635" s="20">
        <v>0</v>
      </c>
      <c r="DU635" s="20">
        <v>0</v>
      </c>
      <c r="DW635" s="35">
        <v>45384</v>
      </c>
      <c r="DX635" s="35">
        <v>45406</v>
      </c>
      <c r="DY635" s="20" t="s">
        <v>237</v>
      </c>
      <c r="DZ635" s="35">
        <v>45406</v>
      </c>
      <c r="EA635" s="35" t="s">
        <v>232</v>
      </c>
      <c r="EB635" s="38">
        <v>45408</v>
      </c>
      <c r="EC635" s="35">
        <v>45290</v>
      </c>
      <c r="ED635" s="20" t="s">
        <v>228</v>
      </c>
      <c r="EE635" s="20" t="s">
        <v>247</v>
      </c>
      <c r="EF635" s="20">
        <v>54</v>
      </c>
      <c r="EG635" s="20">
        <v>2</v>
      </c>
      <c r="EH635" s="20">
        <v>2</v>
      </c>
      <c r="EI635" s="20">
        <v>10</v>
      </c>
      <c r="EJ635" s="20">
        <v>0</v>
      </c>
      <c r="EK635" s="20">
        <v>0</v>
      </c>
      <c r="EL635" s="20">
        <v>0</v>
      </c>
      <c r="EM635" s="20">
        <v>0</v>
      </c>
      <c r="EN635" s="20">
        <v>0</v>
      </c>
      <c r="EO635" s="20">
        <v>0</v>
      </c>
      <c r="EP635" s="20">
        <v>1</v>
      </c>
      <c r="EQ635" s="20">
        <v>0</v>
      </c>
      <c r="ER635" s="20">
        <v>0</v>
      </c>
      <c r="ES635" s="34">
        <f>IF(EI635&lt;&gt;"",((EJ635*0.125)+((EK635+EL635+EM635+EN635+EO635)*0.25)+((EP635+EQ635+ER635)*1))/EI635,"")</f>
        <v>0.1</v>
      </c>
      <c r="ET635" s="35">
        <v>45426</v>
      </c>
      <c r="EU635" s="20" t="s">
        <v>248</v>
      </c>
      <c r="EV635" s="20" t="s">
        <v>247</v>
      </c>
      <c r="EW635" s="20">
        <v>57</v>
      </c>
      <c r="EX635" s="20">
        <v>1</v>
      </c>
      <c r="EY635" s="20">
        <v>1</v>
      </c>
      <c r="EZ635" s="28">
        <v>5</v>
      </c>
      <c r="FA635" s="20">
        <v>0</v>
      </c>
      <c r="FB635" s="20">
        <v>0</v>
      </c>
      <c r="FC635" s="20">
        <v>0</v>
      </c>
      <c r="FD635" s="20">
        <v>0</v>
      </c>
      <c r="FE635" s="20">
        <v>0</v>
      </c>
      <c r="FF635" s="20">
        <v>0</v>
      </c>
      <c r="FG635" s="20">
        <v>0</v>
      </c>
      <c r="FH635" s="20">
        <v>0</v>
      </c>
      <c r="FI635" s="20">
        <v>0</v>
      </c>
      <c r="FJ635" s="34">
        <f>IF(EZ635&lt;&gt;"",((FA635*0.125)+((FB635+FC635+FD635+FE635+FF635)*0.25)+((FG635+FH635+FI635)*1))/EZ635,"")</f>
        <v>0</v>
      </c>
      <c r="FK635" s="39">
        <v>44.948464000000001</v>
      </c>
      <c r="FL635" s="39">
        <v>-97.126064</v>
      </c>
      <c r="FM635" s="39">
        <v>44.586638576177869</v>
      </c>
      <c r="FN635" s="39">
        <v>45.310289423822134</v>
      </c>
      <c r="FO635" s="39">
        <v>-97.637302783029654</v>
      </c>
      <c r="FP635" s="39">
        <v>-96.614825216970345</v>
      </c>
      <c r="FQ635" s="39">
        <v>44.224813152355736</v>
      </c>
      <c r="FR635" s="39">
        <v>45.672114847644266</v>
      </c>
      <c r="FS635" s="39">
        <v>-98.148541566059322</v>
      </c>
      <c r="FT635" s="39">
        <v>-96.103586433940677</v>
      </c>
      <c r="FU635" s="35">
        <v>45957</v>
      </c>
      <c r="FV635" s="20" t="s">
        <v>248</v>
      </c>
      <c r="FW635" s="20" t="s">
        <v>295</v>
      </c>
      <c r="FX635" s="20">
        <v>91</v>
      </c>
      <c r="FY635" s="20">
        <v>1</v>
      </c>
      <c r="FZ635" s="20">
        <v>1</v>
      </c>
      <c r="GA635" s="20">
        <v>7</v>
      </c>
      <c r="GB635" s="20">
        <v>0</v>
      </c>
      <c r="GC635" s="20">
        <v>0</v>
      </c>
      <c r="GD635" s="20">
        <v>0</v>
      </c>
      <c r="GE635" s="20">
        <v>0</v>
      </c>
      <c r="GF635" s="20">
        <v>0</v>
      </c>
      <c r="GG635" s="20">
        <v>0</v>
      </c>
      <c r="GH635" s="20">
        <v>0</v>
      </c>
      <c r="GI635" s="20">
        <v>0</v>
      </c>
      <c r="GJ635" s="20">
        <v>0</v>
      </c>
      <c r="GK635" s="34">
        <f>IF(GA635&lt;&gt;"",((GB635*0.125)+((GC635+GD635+GE635+GF635+GG635)*0.25)+((GH635+GI635+GJ635)*1))/GA635,"")</f>
        <v>0</v>
      </c>
      <c r="GP635" s="20" t="s">
        <v>232</v>
      </c>
      <c r="HH635" s="34" t="str">
        <f>IF(GX635&lt;&gt;"",((GY635*0.125)+((GZ635+HA635+HB635+HC635+HD635)*0.25)+((HE635+HF635+HG635)*1))/GX635,"")</f>
        <v/>
      </c>
    </row>
    <row r="636" spans="1:216" ht="15" customHeight="1" x14ac:dyDescent="0.35">
      <c r="A636" s="11" t="s">
        <v>4058</v>
      </c>
      <c r="B636" s="12" t="s">
        <v>4059</v>
      </c>
      <c r="C636" s="13">
        <v>43009</v>
      </c>
      <c r="D636" s="13">
        <v>45496</v>
      </c>
      <c r="E636" s="14" t="s">
        <v>214</v>
      </c>
      <c r="F636" s="15" t="s">
        <v>4060</v>
      </c>
      <c r="G636" s="15" t="s">
        <v>4061</v>
      </c>
      <c r="H636" s="14" t="s">
        <v>4054</v>
      </c>
      <c r="I636" s="16">
        <v>57042</v>
      </c>
      <c r="J636" s="17">
        <v>8131</v>
      </c>
      <c r="K636" s="18">
        <f ca="1">IF(A636&lt;&gt;"",RANDBETWEEN(1,2000)," ")</f>
        <v>531</v>
      </c>
      <c r="L636" s="17" cm="1">
        <f t="array" ref="L636">IF(A636&lt;&gt;"",SUMPRODUCT(($E$2:$E$1303="Active") * (FK636 &gt;= $FM$2:$FM$1303) * (FK636 &lt;= $FN$2:$FN$1303) * (FL636 &gt;= $FO$2:$FO$1303) * (FL636 &lt;= $FP$2:$FP$1303)),"")</f>
        <v>2</v>
      </c>
      <c r="M636" s="17" cm="1">
        <f t="array" ref="M636">IF(A636&lt;&gt;"",SUMPRODUCT(($E$2:$E$1303="Active") * (FK636 &gt;= $FQ$2:$FQ$1303) * (FK636 &lt;= $FR$2:$FR$1303) * (FL636 &gt;= $FS$2:$FS$1303) * (FL636 &lt;= $FT$2:$FT$1303)),"")</f>
        <v>3</v>
      </c>
      <c r="N636" s="14" t="s">
        <v>287</v>
      </c>
      <c r="O636" s="14" t="s">
        <v>219</v>
      </c>
      <c r="P636" s="15" t="s">
        <v>4062</v>
      </c>
      <c r="Q636" s="14" t="s">
        <v>4063</v>
      </c>
      <c r="R636" s="15" t="s">
        <v>4064</v>
      </c>
      <c r="S636" s="14" t="s">
        <v>224</v>
      </c>
      <c r="T636" s="20" t="s">
        <v>224</v>
      </c>
      <c r="U636" s="21"/>
      <c r="V636" s="22"/>
      <c r="W636" s="22"/>
      <c r="X636" s="22"/>
      <c r="Y636" s="22"/>
      <c r="Z636" s="22"/>
      <c r="AA636" s="22" t="s">
        <v>542</v>
      </c>
      <c r="AB636" s="43">
        <v>46022.375</v>
      </c>
      <c r="AC636" s="63">
        <v>45931</v>
      </c>
      <c r="AD636" s="25">
        <v>289</v>
      </c>
      <c r="AE636" s="25">
        <v>233</v>
      </c>
      <c r="AF636" s="26">
        <v>255</v>
      </c>
      <c r="AG636" s="20">
        <v>268</v>
      </c>
      <c r="AH636" s="22">
        <v>330</v>
      </c>
      <c r="AI636" s="26">
        <v>355</v>
      </c>
      <c r="AN636" s="27">
        <f>IF(COUNT(DV636,ES636,FJ636,GK636,HH636)&gt;0,AVERAGE(DV636,ES636,FJ636,GK636,HH636),"")</f>
        <v>0.14666666666666667</v>
      </c>
      <c r="AO636" s="28">
        <f>IF((E636&lt;&gt;""),COUNTA(AP636:BW636)+COUNTIF(T636,"No"),"")</f>
        <v>0</v>
      </c>
      <c r="AP636" s="29"/>
      <c r="AQ636" s="29"/>
      <c r="AR636" s="29"/>
      <c r="AS636" s="29"/>
      <c r="AT636" s="29"/>
      <c r="AU636" s="29"/>
      <c r="AV636" s="29"/>
      <c r="AW636" s="29"/>
      <c r="AX636" s="29"/>
      <c r="AY636" s="29"/>
      <c r="AZ636" s="29"/>
      <c r="BA636" s="29"/>
      <c r="BB636" s="29"/>
      <c r="BC636" s="29"/>
      <c r="BD636" s="29"/>
      <c r="BE636" s="29"/>
      <c r="BF636" s="29"/>
      <c r="BG636" s="29"/>
      <c r="BH636" s="29"/>
      <c r="BI636" s="29"/>
      <c r="BJ636" s="29"/>
      <c r="BK636" s="29"/>
      <c r="BL636" s="29"/>
      <c r="BM636" s="29"/>
      <c r="BN636" s="29"/>
      <c r="BO636" s="29"/>
      <c r="BP636" s="29"/>
      <c r="BQ636" s="29"/>
      <c r="BR636" s="29"/>
      <c r="BS636" s="29"/>
      <c r="BT636" s="29"/>
      <c r="BU636" s="29"/>
      <c r="BV636" s="29"/>
      <c r="BW636" s="29"/>
      <c r="BX636" s="30">
        <v>44042</v>
      </c>
      <c r="BY636" s="30">
        <v>44061</v>
      </c>
      <c r="BZ636" s="14" t="s">
        <v>226</v>
      </c>
      <c r="CA636" s="30">
        <v>44062</v>
      </c>
      <c r="CB636" s="14" t="s">
        <v>227</v>
      </c>
      <c r="CC636" s="31">
        <v>43951</v>
      </c>
      <c r="CD636" s="32" t="s">
        <v>228</v>
      </c>
      <c r="CE636" s="33" t="s">
        <v>282</v>
      </c>
      <c r="CF636" s="33" t="s">
        <v>247</v>
      </c>
      <c r="CG636" s="29">
        <v>70</v>
      </c>
      <c r="CH636" s="29">
        <v>2</v>
      </c>
      <c r="CI636" s="29">
        <v>2</v>
      </c>
      <c r="CJ636" s="29">
        <v>10</v>
      </c>
      <c r="CK636" s="29">
        <v>1</v>
      </c>
      <c r="CL636" s="29">
        <v>3</v>
      </c>
      <c r="CM636" s="29">
        <v>0</v>
      </c>
      <c r="CN636" s="34">
        <f>IF(CJ636&gt;0,((CK636*0.125)+(CL636*0.25)+(CM636*1))/CJ636,"")</f>
        <v>8.7499999999999994E-2</v>
      </c>
      <c r="CO636" s="35">
        <v>44796</v>
      </c>
      <c r="CP636" s="35">
        <v>44806</v>
      </c>
      <c r="CQ636" s="20" t="s">
        <v>231</v>
      </c>
      <c r="CR636" s="35">
        <v>44959</v>
      </c>
      <c r="CS636" s="20" t="s">
        <v>232</v>
      </c>
      <c r="CT636" s="35">
        <v>44806</v>
      </c>
      <c r="CU636" s="35">
        <v>44496</v>
      </c>
      <c r="CV636" s="20" t="s">
        <v>228</v>
      </c>
      <c r="CW636" s="20" t="s">
        <v>233</v>
      </c>
      <c r="CX636" s="11" t="s">
        <v>234</v>
      </c>
      <c r="CY636" s="20">
        <v>135</v>
      </c>
      <c r="CZ636" s="36">
        <v>4</v>
      </c>
      <c r="DA636" s="36">
        <v>4</v>
      </c>
      <c r="DB636" s="36">
        <v>20</v>
      </c>
      <c r="DC636" s="36">
        <v>0</v>
      </c>
      <c r="DD636" s="36">
        <v>1</v>
      </c>
      <c r="DE636" s="36">
        <v>1</v>
      </c>
      <c r="DF636" s="36">
        <v>1</v>
      </c>
      <c r="DG636" s="36">
        <v>0</v>
      </c>
      <c r="DH636" s="37">
        <f>IF(DB636&gt;0,((DC636*0.125)+(DD636*0.25)+(DE636*0.25)+(DF636*1)+(DG636*1))/DB636,"")</f>
        <v>7.4999999999999997E-2</v>
      </c>
      <c r="DI636" s="35">
        <v>44866</v>
      </c>
      <c r="DJ636" s="20" t="s">
        <v>228</v>
      </c>
      <c r="DK636" s="20" t="s">
        <v>235</v>
      </c>
      <c r="DL636" s="20" t="s">
        <v>234</v>
      </c>
      <c r="DM636" s="20">
        <v>123</v>
      </c>
      <c r="DN636" s="20">
        <v>3</v>
      </c>
      <c r="DO636" s="20">
        <v>3</v>
      </c>
      <c r="DP636" s="20">
        <v>15</v>
      </c>
      <c r="DQ636" s="20">
        <v>0</v>
      </c>
      <c r="DR636" s="20">
        <v>0</v>
      </c>
      <c r="DS636" s="20">
        <v>0</v>
      </c>
      <c r="DT636" s="20">
        <v>0</v>
      </c>
      <c r="DU636" s="20">
        <v>3</v>
      </c>
      <c r="DV636" s="37" cm="1">
        <f t="array" ref="DV636">IF(AND(DI636:DP636&lt;&gt;""),((DQ636*0.125)+(DR636*0.25)+(DS636*0.25)+(DT636*1)+(DU636*1))/DP636,"")</f>
        <v>0.2</v>
      </c>
      <c r="DW636" s="35">
        <v>45384</v>
      </c>
      <c r="DX636" s="35">
        <v>45405</v>
      </c>
      <c r="DY636" s="20" t="s">
        <v>237</v>
      </c>
      <c r="DZ636" s="35">
        <v>45405</v>
      </c>
      <c r="EA636" s="35" t="s">
        <v>232</v>
      </c>
      <c r="EB636" s="38">
        <v>45408</v>
      </c>
      <c r="EC636" s="35">
        <v>45233</v>
      </c>
      <c r="ED636" s="20" t="s">
        <v>248</v>
      </c>
      <c r="EE636" s="20" t="s">
        <v>247</v>
      </c>
      <c r="EF636" s="20">
        <v>132</v>
      </c>
      <c r="EG636" s="20">
        <v>3</v>
      </c>
      <c r="EH636" s="20">
        <v>3</v>
      </c>
      <c r="EI636" s="20">
        <v>15</v>
      </c>
      <c r="EJ636" s="20">
        <v>0</v>
      </c>
      <c r="EK636" s="20">
        <v>0</v>
      </c>
      <c r="EL636" s="20">
        <v>0</v>
      </c>
      <c r="EM636" s="20">
        <v>2</v>
      </c>
      <c r="EN636" s="20">
        <v>0</v>
      </c>
      <c r="EO636" s="20">
        <v>0</v>
      </c>
      <c r="EP636" s="20">
        <v>0</v>
      </c>
      <c r="EQ636" s="20">
        <v>0</v>
      </c>
      <c r="ER636" s="20">
        <v>0</v>
      </c>
      <c r="ES636" s="34">
        <f>IF(EI636&lt;&gt;"",((EJ636*0.125)+((EK636+EL636+EM636+EN636+EO636)*0.25)+((EP636+EQ636+ER636)*1))/EI636,"")</f>
        <v>3.3333333333333333E-2</v>
      </c>
      <c r="ET636" s="35">
        <v>45488</v>
      </c>
      <c r="EU636" s="20" t="s">
        <v>248</v>
      </c>
      <c r="EV636" s="20" t="s">
        <v>234</v>
      </c>
      <c r="EW636" s="20">
        <v>179</v>
      </c>
      <c r="EX636" s="20">
        <v>3</v>
      </c>
      <c r="EY636" s="20">
        <v>3</v>
      </c>
      <c r="EZ636" s="20">
        <v>14</v>
      </c>
      <c r="FA636" s="20">
        <v>0</v>
      </c>
      <c r="FB636" s="20">
        <v>0</v>
      </c>
      <c r="FC636" s="20">
        <v>0</v>
      </c>
      <c r="FD636" s="20">
        <v>0</v>
      </c>
      <c r="FE636" s="20">
        <v>0</v>
      </c>
      <c r="FF636" s="20">
        <v>0</v>
      </c>
      <c r="FG636" s="20">
        <v>1</v>
      </c>
      <c r="FH636" s="20">
        <v>0</v>
      </c>
      <c r="FI636" s="20">
        <v>4</v>
      </c>
      <c r="FJ636" s="46">
        <f>IF(EZ636&lt;&gt;"",((FA636*0.125)+((FB636+FC636+FD636+FE636+FF636)*0.25)+((FG636+FH636+FI636)*1))/EZ636,"")</f>
        <v>0.35714285714285715</v>
      </c>
      <c r="FK636" s="39">
        <v>43.971125999999998</v>
      </c>
      <c r="FL636" s="39">
        <v>-97.139084999999994</v>
      </c>
      <c r="FM636" s="39">
        <v>43.609300576177866</v>
      </c>
      <c r="FN636" s="39">
        <v>44.332951423822131</v>
      </c>
      <c r="FO636" s="39">
        <v>-97.64183692743633</v>
      </c>
      <c r="FP636" s="39">
        <v>-96.636333072563659</v>
      </c>
      <c r="FQ636" s="39">
        <v>43.247475152355733</v>
      </c>
      <c r="FR636" s="39">
        <v>44.694776847644263</v>
      </c>
      <c r="FS636" s="39">
        <v>-98.144588854872651</v>
      </c>
      <c r="FT636" s="39">
        <v>-96.133581145127337</v>
      </c>
      <c r="FU636" s="35">
        <v>45848</v>
      </c>
      <c r="FV636" s="20" t="s">
        <v>248</v>
      </c>
      <c r="FW636" s="20" t="s">
        <v>355</v>
      </c>
      <c r="FX636" s="20">
        <v>158</v>
      </c>
      <c r="FY636" s="20">
        <v>2</v>
      </c>
      <c r="FZ636" s="20">
        <v>2</v>
      </c>
      <c r="GA636" s="20">
        <v>11</v>
      </c>
      <c r="GB636" s="20">
        <v>0</v>
      </c>
      <c r="GC636" s="20">
        <v>0</v>
      </c>
      <c r="GD636" s="20">
        <v>0</v>
      </c>
      <c r="GE636" s="20">
        <v>0</v>
      </c>
      <c r="GF636" s="20">
        <v>0</v>
      </c>
      <c r="GG636" s="20">
        <v>0</v>
      </c>
      <c r="GH636" s="20">
        <v>0</v>
      </c>
      <c r="GI636" s="20">
        <v>0</v>
      </c>
      <c r="GJ636" s="20">
        <v>0</v>
      </c>
      <c r="GK636" s="34">
        <f>IF(GA636&lt;&gt;"",((GB636*0.125)+((GC636+GD636+GE636+GF636+GG636)*0.25)+((GH636+GI636+GJ636)*1))/GA636,"")</f>
        <v>0</v>
      </c>
      <c r="GP636" s="20" t="s">
        <v>232</v>
      </c>
      <c r="GR636" s="35">
        <v>46107</v>
      </c>
      <c r="GS636" s="20" t="s">
        <v>248</v>
      </c>
      <c r="GT636" s="20" t="s">
        <v>247</v>
      </c>
      <c r="GU636" s="20">
        <v>87</v>
      </c>
      <c r="GV636" s="20">
        <v>2</v>
      </c>
      <c r="GW636" s="20">
        <v>1</v>
      </c>
      <c r="GX636" s="20">
        <v>7</v>
      </c>
      <c r="GY636" s="20">
        <v>0</v>
      </c>
      <c r="GZ636" s="20">
        <v>0</v>
      </c>
      <c r="HA636" s="20">
        <v>0</v>
      </c>
      <c r="HB636" s="20">
        <v>0</v>
      </c>
      <c r="HC636" s="20">
        <v>0</v>
      </c>
      <c r="HD636" s="20">
        <v>0</v>
      </c>
      <c r="HE636" s="20">
        <v>0</v>
      </c>
      <c r="HF636" s="20">
        <v>0</v>
      </c>
      <c r="HG636" s="20">
        <v>1</v>
      </c>
      <c r="HH636" s="34">
        <f>IF(GX636&lt;&gt;"",((GY636*0.125)+((GZ636+HA636+HB636+HC636+HD636)*0.25)+((HE636+HF636+HG636)*1))/GX636,"")</f>
        <v>0.14285714285714285</v>
      </c>
    </row>
    <row r="637" spans="1:216" ht="15" customHeight="1" x14ac:dyDescent="0.35">
      <c r="A637" s="11" t="s">
        <v>4065</v>
      </c>
      <c r="B637" s="12" t="s">
        <v>4066</v>
      </c>
      <c r="C637" s="13">
        <v>43009</v>
      </c>
      <c r="D637" s="13"/>
      <c r="E637" s="14" t="s">
        <v>214</v>
      </c>
      <c r="F637" s="15" t="s">
        <v>4067</v>
      </c>
      <c r="G637" s="15" t="s">
        <v>4068</v>
      </c>
      <c r="H637" s="14" t="s">
        <v>4054</v>
      </c>
      <c r="I637" s="16">
        <v>57064</v>
      </c>
      <c r="J637" s="17">
        <v>6908</v>
      </c>
      <c r="K637" s="18">
        <f ca="1">IF(A637&lt;&gt;"",RANDBETWEEN(1,2000)," ")</f>
        <v>39</v>
      </c>
      <c r="L637" s="17" cm="1">
        <f t="array" ref="L637">IF(A637&lt;&gt;"",SUMPRODUCT(($E$2:$E$1303="Active") * (FK637 &gt;= $FM$2:$FM$1303) * (FK637 &lt;= $FN$2:$FN$1303) * (FL637 &gt;= $FO$2:$FO$1303) * (FL637 &lt;= $FP$2:$FP$1303)),"")</f>
        <v>1</v>
      </c>
      <c r="M637" s="17" cm="1">
        <f t="array" ref="M637">IF(A637&lt;&gt;"",SUMPRODUCT(($E$2:$E$1303="Active") * (FK637 &gt;= $FQ$2:$FQ$1303) * (FK637 &lt;= $FR$2:$FR$1303) * (FL637 &gt;= $FS$2:$FS$1303) * (FL637 &lt;= $FT$2:$FT$1303)),"")</f>
        <v>2</v>
      </c>
      <c r="N637" s="14" t="s">
        <v>287</v>
      </c>
      <c r="O637" s="14" t="s">
        <v>219</v>
      </c>
      <c r="P637" s="15" t="s">
        <v>4069</v>
      </c>
      <c r="Q637" s="14" t="s">
        <v>4070</v>
      </c>
      <c r="R637" s="15" t="s">
        <v>4071</v>
      </c>
      <c r="S637" s="14" t="s">
        <v>224</v>
      </c>
      <c r="T637" s="20" t="s">
        <v>224</v>
      </c>
      <c r="U637" s="21"/>
      <c r="V637" s="22"/>
      <c r="W637" s="22"/>
      <c r="X637" s="22"/>
      <c r="Y637" s="22"/>
      <c r="Z637" s="22"/>
      <c r="AB637" s="43">
        <v>46014.375</v>
      </c>
      <c r="AC637" s="63">
        <v>45931</v>
      </c>
      <c r="AD637" s="25">
        <v>131</v>
      </c>
      <c r="AE637" s="25">
        <v>153</v>
      </c>
      <c r="AF637" s="26">
        <v>152</v>
      </c>
      <c r="AG637" s="20">
        <v>211</v>
      </c>
      <c r="AH637" s="22">
        <v>209</v>
      </c>
      <c r="AI637" s="26">
        <v>179</v>
      </c>
      <c r="AN637" s="27">
        <f>IF(COUNT(DV637,ES637,FJ637,GK637,HH637)&gt;0,AVERAGE(DV637,ES637,FJ637,GK637,HH637),"")</f>
        <v>2.7777777777777776E-2</v>
      </c>
      <c r="AO637" s="28">
        <f>IF((E637&lt;&gt;""),COUNTA(AP637:BW637)+COUNTIF(T637,"No"),"")</f>
        <v>0</v>
      </c>
      <c r="AP637" s="29"/>
      <c r="AQ637" s="29"/>
      <c r="AR637" s="29"/>
      <c r="AS637" s="29"/>
      <c r="AT637" s="29"/>
      <c r="AU637" s="29"/>
      <c r="AV637" s="29"/>
      <c r="AW637" s="29"/>
      <c r="AX637" s="29"/>
      <c r="AY637" s="29"/>
      <c r="AZ637" s="29"/>
      <c r="BA637" s="29"/>
      <c r="BB637" s="29"/>
      <c r="BC637" s="29"/>
      <c r="BD637" s="29"/>
      <c r="BE637" s="29"/>
      <c r="BF637" s="29"/>
      <c r="BG637" s="29"/>
      <c r="BH637" s="29"/>
      <c r="BI637" s="29"/>
      <c r="BJ637" s="29"/>
      <c r="BK637" s="29"/>
      <c r="BL637" s="29"/>
      <c r="BM637" s="29"/>
      <c r="BN637" s="29"/>
      <c r="BO637" s="29"/>
      <c r="BP637" s="29"/>
      <c r="BQ637" s="29"/>
      <c r="BR637" s="29"/>
      <c r="BS637" s="29"/>
      <c r="BT637" s="29"/>
      <c r="BU637" s="29"/>
      <c r="BV637" s="29"/>
      <c r="BW637" s="29"/>
      <c r="BX637" s="30">
        <v>44041</v>
      </c>
      <c r="BY637" s="30">
        <v>44061</v>
      </c>
      <c r="BZ637" s="14" t="s">
        <v>226</v>
      </c>
      <c r="CA637" s="30">
        <v>44062</v>
      </c>
      <c r="CB637" s="14" t="s">
        <v>227</v>
      </c>
      <c r="CC637" s="31">
        <v>43951</v>
      </c>
      <c r="CD637" s="32" t="s">
        <v>228</v>
      </c>
      <c r="CE637" s="33" t="s">
        <v>282</v>
      </c>
      <c r="CF637" s="33" t="s">
        <v>247</v>
      </c>
      <c r="CG637" s="29">
        <v>62</v>
      </c>
      <c r="CH637" s="29">
        <v>1</v>
      </c>
      <c r="CI637" s="29">
        <v>1</v>
      </c>
      <c r="CJ637" s="29">
        <v>5</v>
      </c>
      <c r="CK637" s="29">
        <v>1</v>
      </c>
      <c r="CL637" s="29">
        <v>0</v>
      </c>
      <c r="CM637" s="29">
        <v>0</v>
      </c>
      <c r="CN637" s="34">
        <f>IF(CJ637&gt;0,((CK637*0.125)+(CL637*0.25)+(CM637*1))/CJ637,"")</f>
        <v>2.5000000000000001E-2</v>
      </c>
      <c r="CO637" s="35">
        <v>44406</v>
      </c>
      <c r="CP637" s="35">
        <v>44414</v>
      </c>
      <c r="CQ637" s="20" t="s">
        <v>507</v>
      </c>
      <c r="CR637" s="35">
        <v>44440</v>
      </c>
      <c r="CS637" s="20" t="s">
        <v>232</v>
      </c>
      <c r="CT637" s="35">
        <v>44417</v>
      </c>
      <c r="CU637" s="35">
        <v>44508</v>
      </c>
      <c r="CV637" s="11" t="s">
        <v>226</v>
      </c>
      <c r="CW637" s="20" t="s">
        <v>233</v>
      </c>
      <c r="CX637" s="11" t="s">
        <v>234</v>
      </c>
      <c r="CY637" s="20">
        <v>104</v>
      </c>
      <c r="CZ637" s="36">
        <v>1</v>
      </c>
      <c r="DA637" s="36">
        <v>1</v>
      </c>
      <c r="DB637" s="36">
        <v>5</v>
      </c>
      <c r="DC637" s="36">
        <v>0</v>
      </c>
      <c r="DD637" s="36">
        <v>0</v>
      </c>
      <c r="DE637" s="36">
        <v>1</v>
      </c>
      <c r="DF637" s="36">
        <v>0</v>
      </c>
      <c r="DG637" s="36">
        <v>1</v>
      </c>
      <c r="DH637" s="37">
        <f>IF(DB637&gt;0,((DC637*0.125)+(DD637*0.25)+(DE637*0.25)+(DF637*1)+(DG637*1))/DB637,"")</f>
        <v>0.25</v>
      </c>
      <c r="DI637" s="35">
        <v>44774</v>
      </c>
      <c r="DJ637" s="20" t="s">
        <v>228</v>
      </c>
      <c r="DK637" s="20" t="s">
        <v>235</v>
      </c>
      <c r="DL637" s="20" t="s">
        <v>234</v>
      </c>
      <c r="DM637" s="20">
        <v>86</v>
      </c>
      <c r="DN637" s="20">
        <v>1</v>
      </c>
      <c r="DO637" s="20">
        <v>1</v>
      </c>
      <c r="DP637" s="20">
        <v>5</v>
      </c>
      <c r="DQ637" s="20">
        <v>0</v>
      </c>
      <c r="DR637" s="20">
        <v>0</v>
      </c>
      <c r="DS637" s="20">
        <v>0</v>
      </c>
      <c r="DT637" s="20">
        <v>0</v>
      </c>
      <c r="DU637" s="20">
        <v>0</v>
      </c>
      <c r="DV637" s="37" cm="1">
        <f t="array" ref="DV637">IF(AND(DI637:DP637&lt;&gt;""),((DQ637*0.125)+(DR637*0.25)+(DS637*0.25)+(DT637*1)+(DU637*1))/DP637,"")</f>
        <v>0</v>
      </c>
      <c r="DW637" s="35">
        <v>45384</v>
      </c>
      <c r="DX637" s="35">
        <v>45405</v>
      </c>
      <c r="DY637" s="20" t="s">
        <v>237</v>
      </c>
      <c r="DZ637" s="35">
        <v>45405</v>
      </c>
      <c r="EA637" s="35" t="s">
        <v>232</v>
      </c>
      <c r="EB637" s="38">
        <v>45408</v>
      </c>
      <c r="EC637" s="35">
        <v>45290</v>
      </c>
      <c r="ED637" s="20" t="s">
        <v>228</v>
      </c>
      <c r="EE637" s="20" t="s">
        <v>247</v>
      </c>
      <c r="EF637" s="20">
        <v>60</v>
      </c>
      <c r="EG637" s="20">
        <v>1</v>
      </c>
      <c r="EH637" s="20">
        <v>1</v>
      </c>
      <c r="EI637" s="20">
        <v>5</v>
      </c>
      <c r="EJ637" s="20">
        <v>0</v>
      </c>
      <c r="EK637" s="20">
        <v>0</v>
      </c>
      <c r="EL637" s="20">
        <v>0</v>
      </c>
      <c r="EM637" s="20">
        <v>0</v>
      </c>
      <c r="EN637" s="20">
        <v>0</v>
      </c>
      <c r="EO637" s="20">
        <v>0</v>
      </c>
      <c r="EP637" s="20">
        <v>0</v>
      </c>
      <c r="EQ637" s="20">
        <v>0</v>
      </c>
      <c r="ER637" s="20">
        <v>0</v>
      </c>
      <c r="ES637" s="34">
        <f>IF(EI637&lt;&gt;"",((EJ637*0.125)+((EK637+EL637+EM637+EN637+EO637)*0.25)+((EP637+EQ637+ER637)*1))/EI637,"")</f>
        <v>0</v>
      </c>
      <c r="ET637" s="35">
        <v>45607</v>
      </c>
      <c r="EU637" s="20" t="s">
        <v>248</v>
      </c>
      <c r="EV637" s="20" t="s">
        <v>234</v>
      </c>
      <c r="EW637" s="20">
        <v>117</v>
      </c>
      <c r="EX637" s="20">
        <v>1</v>
      </c>
      <c r="EY637" s="20">
        <v>1</v>
      </c>
      <c r="EZ637" s="20">
        <v>9</v>
      </c>
      <c r="FA637" s="20">
        <v>0</v>
      </c>
      <c r="FB637" s="20">
        <v>0</v>
      </c>
      <c r="FC637" s="20">
        <v>0</v>
      </c>
      <c r="FD637" s="20">
        <v>0</v>
      </c>
      <c r="FE637" s="20">
        <v>0</v>
      </c>
      <c r="FF637" s="20">
        <v>0</v>
      </c>
      <c r="FG637" s="20">
        <v>1</v>
      </c>
      <c r="FH637" s="20">
        <v>0</v>
      </c>
      <c r="FI637" s="20">
        <v>0</v>
      </c>
      <c r="FJ637" s="34">
        <f>IF(EZ637&lt;&gt;"",((FA637*0.125)+((FB637+FC637+FD637+FE637+FF637)*0.25)+((FG637+FH637+FI637)*1))/EZ637,"")</f>
        <v>0.1111111111111111</v>
      </c>
      <c r="FK637" s="39">
        <v>43.463293999999998</v>
      </c>
      <c r="FL637" s="39">
        <v>-96.870318999999995</v>
      </c>
      <c r="FM637" s="39">
        <v>43.101468576177865</v>
      </c>
      <c r="FN637" s="39">
        <v>43.82511942382213</v>
      </c>
      <c r="FO637" s="39">
        <v>-97.368828012823457</v>
      </c>
      <c r="FP637" s="39">
        <v>-96.371809987176533</v>
      </c>
      <c r="FQ637" s="39">
        <v>42.739643152355733</v>
      </c>
      <c r="FR637" s="39">
        <v>44.186944847644263</v>
      </c>
      <c r="FS637" s="39">
        <v>-97.867337025646933</v>
      </c>
      <c r="FT637" s="39">
        <v>-95.873300974353057</v>
      </c>
      <c r="FU637" s="35">
        <v>45908</v>
      </c>
      <c r="FV637" s="20" t="s">
        <v>248</v>
      </c>
      <c r="FW637" s="20" t="s">
        <v>295</v>
      </c>
      <c r="FX637" s="20">
        <v>112</v>
      </c>
      <c r="FY637" s="20">
        <v>1</v>
      </c>
      <c r="FZ637" s="20">
        <v>1</v>
      </c>
      <c r="GA637" s="20">
        <v>8</v>
      </c>
      <c r="GB637" s="20">
        <v>0</v>
      </c>
      <c r="GC637" s="20">
        <v>0</v>
      </c>
      <c r="GD637" s="20">
        <v>0</v>
      </c>
      <c r="GE637" s="20">
        <v>0</v>
      </c>
      <c r="GF637" s="20">
        <v>0</v>
      </c>
      <c r="GG637" s="20">
        <v>0</v>
      </c>
      <c r="GH637" s="20">
        <v>0</v>
      </c>
      <c r="GI637" s="20">
        <v>0</v>
      </c>
      <c r="GJ637" s="20">
        <v>0</v>
      </c>
      <c r="GK637" s="34">
        <f>IF(GA637&lt;&gt;"",((GB637*0.125)+((GC637+GD637+GE637+GF637+GG637)*0.25)+((GH637+GI637+GJ637)*1))/GA637,"")</f>
        <v>0</v>
      </c>
      <c r="GP637" s="20" t="s">
        <v>232</v>
      </c>
      <c r="HH637" s="34" t="str">
        <f>IF(GX637&lt;&gt;"",((GY637*0.125)+((GZ637+HA637+HB637+HC637+HD637)*0.25)+((HE637+HF637+HG637)*1))/GX637,"")</f>
        <v/>
      </c>
    </row>
    <row r="638" spans="1:216" ht="15" customHeight="1" x14ac:dyDescent="0.35">
      <c r="A638" s="11" t="s">
        <v>4072</v>
      </c>
      <c r="B638" s="12" t="s">
        <v>4073</v>
      </c>
      <c r="C638" s="43">
        <v>44767</v>
      </c>
      <c r="D638" s="13"/>
      <c r="E638" s="11" t="s">
        <v>214</v>
      </c>
      <c r="F638" s="19" t="s">
        <v>4074</v>
      </c>
      <c r="G638" s="19" t="s">
        <v>4075</v>
      </c>
      <c r="H638" s="11" t="s">
        <v>4054</v>
      </c>
      <c r="I638" s="42">
        <v>57701</v>
      </c>
      <c r="J638" s="17">
        <v>46258</v>
      </c>
      <c r="K638" s="18">
        <f ca="1">IF(A638&lt;&gt;"",RANDBETWEEN(1,2000)," ")</f>
        <v>1527</v>
      </c>
      <c r="L638" s="17" cm="1">
        <f t="array" ref="L638">IF(A638&lt;&gt;"",SUMPRODUCT(($E$2:$E$1303="Active") * (FK638 &gt;= $FM$2:$FM$1303) * (FK638 &lt;= $FN$2:$FN$1303) * (FL638 &gt;= $FO$2:$FO$1303) * (FL638 &lt;= $FP$2:$FP$1303)),"")</f>
        <v>1</v>
      </c>
      <c r="M638" s="17" cm="1">
        <f t="array" ref="M638">IF(A638&lt;&gt;"",SUMPRODUCT(($E$2:$E$1303="Active") * (FK638 &gt;= $FQ$2:$FQ$1303) * (FK638 &lt;= $FR$2:$FR$1303) * (FL638 &gt;= $FS$2:$FS$1303) * (FL638 &lt;= $FT$2:$FT$1303)),"")</f>
        <v>1</v>
      </c>
      <c r="N638" s="11" t="s">
        <v>218</v>
      </c>
      <c r="O638" s="14" t="s">
        <v>219</v>
      </c>
      <c r="P638" s="19" t="s">
        <v>4076</v>
      </c>
      <c r="Q638" s="11" t="s">
        <v>4077</v>
      </c>
      <c r="R638" s="19" t="s">
        <v>4078</v>
      </c>
      <c r="S638" s="11" t="s">
        <v>224</v>
      </c>
      <c r="T638" s="20" t="s">
        <v>224</v>
      </c>
      <c r="AB638" s="43">
        <v>46009.416666666664</v>
      </c>
      <c r="AC638" s="63">
        <v>45931</v>
      </c>
      <c r="AD638" s="25">
        <v>0</v>
      </c>
      <c r="AE638" s="25">
        <v>0</v>
      </c>
      <c r="AF638" s="26">
        <v>22</v>
      </c>
      <c r="AG638" s="20">
        <v>129</v>
      </c>
      <c r="AH638" s="22">
        <v>124</v>
      </c>
      <c r="AI638" s="26">
        <v>154</v>
      </c>
      <c r="AN638" s="27">
        <f>IF(COUNT(DV638,ES638,FJ638,GK638,HH638)&gt;0,AVERAGE(DV638,ES638,FJ638,GK638,HH638),"")</f>
        <v>6.8750000000000006E-2</v>
      </c>
      <c r="AO638" s="28">
        <f>IF((E638&lt;&gt;""),COUNTA(AP638:BW638)+COUNTIF(T638,"No"),"")</f>
        <v>1</v>
      </c>
      <c r="BI638" s="20" t="s">
        <v>224</v>
      </c>
      <c r="CS638" s="20" t="s">
        <v>323</v>
      </c>
      <c r="CT638" s="35" t="s">
        <v>323</v>
      </c>
      <c r="DJ638" s="20" t="s">
        <v>228</v>
      </c>
      <c r="DK638" s="20" t="s">
        <v>235</v>
      </c>
      <c r="DL638" s="20" t="s">
        <v>234</v>
      </c>
      <c r="DM638" s="20">
        <v>0</v>
      </c>
      <c r="DN638" s="20">
        <v>0</v>
      </c>
      <c r="DO638" s="20">
        <v>0</v>
      </c>
      <c r="DP638" s="20">
        <v>0</v>
      </c>
      <c r="DQ638" s="20">
        <v>0</v>
      </c>
      <c r="DR638" s="20">
        <v>0</v>
      </c>
      <c r="DS638" s="20">
        <v>0</v>
      </c>
      <c r="DT638" s="20">
        <v>0</v>
      </c>
      <c r="DU638" s="20">
        <v>0</v>
      </c>
      <c r="DW638" s="35">
        <v>45383</v>
      </c>
      <c r="DX638" s="35">
        <v>45405</v>
      </c>
      <c r="DY638" s="20" t="s">
        <v>237</v>
      </c>
      <c r="DZ638" s="35">
        <v>45405</v>
      </c>
      <c r="EA638" s="35" t="s">
        <v>232</v>
      </c>
      <c r="EB638" s="40">
        <v>45408</v>
      </c>
      <c r="EC638" s="35">
        <v>45290</v>
      </c>
      <c r="ED638" s="20" t="s">
        <v>228</v>
      </c>
      <c r="EE638" s="20" t="s">
        <v>247</v>
      </c>
      <c r="EF638" s="20">
        <v>22</v>
      </c>
      <c r="EG638" s="20">
        <v>1</v>
      </c>
      <c r="EH638" s="20">
        <v>1</v>
      </c>
      <c r="EI638" s="20">
        <v>5</v>
      </c>
      <c r="EJ638" s="20">
        <v>0</v>
      </c>
      <c r="EK638" s="20">
        <v>0</v>
      </c>
      <c r="EL638" s="20">
        <v>0</v>
      </c>
      <c r="EM638" s="20">
        <v>0</v>
      </c>
      <c r="EN638" s="20">
        <v>0</v>
      </c>
      <c r="EO638" s="20">
        <v>0</v>
      </c>
      <c r="EP638" s="20">
        <v>0</v>
      </c>
      <c r="EQ638" s="20">
        <v>0</v>
      </c>
      <c r="ER638" s="20">
        <v>0</v>
      </c>
      <c r="ES638" s="34">
        <f>IF(EI638&lt;&gt;"",((EJ638*0.125)+((EK638+EL638+EM638+EN638+EO638)*0.25)+((EP638+EQ638+ER638)*1))/EI638,"")</f>
        <v>0</v>
      </c>
      <c r="ET638" s="35">
        <v>45579</v>
      </c>
      <c r="EU638" s="20" t="s">
        <v>248</v>
      </c>
      <c r="EV638" s="20" t="s">
        <v>234</v>
      </c>
      <c r="EW638" s="20">
        <v>73</v>
      </c>
      <c r="EX638" s="20">
        <v>1</v>
      </c>
      <c r="EY638" s="20">
        <v>1</v>
      </c>
      <c r="EZ638" s="20">
        <v>6</v>
      </c>
      <c r="FA638" s="20">
        <v>0</v>
      </c>
      <c r="FB638" s="20">
        <v>1</v>
      </c>
      <c r="FC638" s="20">
        <v>0</v>
      </c>
      <c r="FD638" s="20">
        <v>0</v>
      </c>
      <c r="FE638" s="20">
        <v>0</v>
      </c>
      <c r="FF638" s="20">
        <v>0</v>
      </c>
      <c r="FG638" s="20">
        <v>0</v>
      </c>
      <c r="FH638" s="20">
        <v>1</v>
      </c>
      <c r="FI638" s="20">
        <v>0</v>
      </c>
      <c r="FJ638" s="34">
        <f>IF(EZ638&lt;&gt;"",((FA638*0.125)+((FB638+FC638+FD638+FE638+FF638)*0.25)+((FG638+FH638+FI638)*1))/EZ638,"")</f>
        <v>0.20833333333333334</v>
      </c>
      <c r="FK638" s="39">
        <v>44.118806999999997</v>
      </c>
      <c r="FL638" s="39">
        <v>-103.187884</v>
      </c>
      <c r="FM638" s="39">
        <v>43.756981576177864</v>
      </c>
      <c r="FN638" s="39">
        <v>44.480632423822129</v>
      </c>
      <c r="FO638" s="39">
        <v>-103.69189084998288</v>
      </c>
      <c r="FP638" s="39">
        <v>-102.68387715001711</v>
      </c>
      <c r="FQ638" s="39">
        <v>43.395156152355732</v>
      </c>
      <c r="FR638" s="39">
        <v>44.842457847644262</v>
      </c>
      <c r="FS638" s="39">
        <v>-104.19589769996577</v>
      </c>
      <c r="FT638" s="39">
        <v>-102.17987030003422</v>
      </c>
      <c r="FU638" s="35">
        <v>45953</v>
      </c>
      <c r="FV638" s="20" t="s">
        <v>248</v>
      </c>
      <c r="FW638" s="20" t="s">
        <v>295</v>
      </c>
      <c r="FX638" s="20">
        <v>82</v>
      </c>
      <c r="FY638" s="20">
        <v>1</v>
      </c>
      <c r="FZ638" s="20">
        <v>1</v>
      </c>
      <c r="GA638" s="20">
        <v>5</v>
      </c>
      <c r="GB638" s="20">
        <v>0</v>
      </c>
      <c r="GC638" s="20">
        <v>0</v>
      </c>
      <c r="GD638" s="20">
        <v>0</v>
      </c>
      <c r="GE638" s="20">
        <v>0</v>
      </c>
      <c r="GF638" s="20">
        <v>0</v>
      </c>
      <c r="GG638" s="20">
        <v>0</v>
      </c>
      <c r="GH638" s="20">
        <v>0</v>
      </c>
      <c r="GI638" s="20">
        <v>0</v>
      </c>
      <c r="GJ638" s="20">
        <v>0</v>
      </c>
      <c r="GK638" s="34">
        <f>IF(GA638&lt;&gt;"",((GB638*0.125)+((GC638+GD638+GE638+GF638+GG638)*0.25)+((GH638+GI638+GJ638)*1))/GA638,"")</f>
        <v>0</v>
      </c>
      <c r="GP638" s="20" t="s">
        <v>232</v>
      </c>
      <c r="GR638" s="35">
        <v>46051</v>
      </c>
      <c r="GS638" s="20" t="s">
        <v>248</v>
      </c>
      <c r="GT638" s="20" t="s">
        <v>247</v>
      </c>
      <c r="GU638" s="20">
        <v>178</v>
      </c>
      <c r="GV638" s="20">
        <v>3</v>
      </c>
      <c r="GW638" s="20">
        <v>3</v>
      </c>
      <c r="GX638" s="20">
        <v>15</v>
      </c>
      <c r="GY638" s="20">
        <v>0</v>
      </c>
      <c r="GZ638" s="20">
        <v>0</v>
      </c>
      <c r="HA638" s="20">
        <v>0</v>
      </c>
      <c r="HB638" s="20">
        <f>1+1+1+1</f>
        <v>4</v>
      </c>
      <c r="HC638" s="20">
        <v>0</v>
      </c>
      <c r="HD638" s="20">
        <v>0</v>
      </c>
      <c r="HE638" s="20">
        <v>0</v>
      </c>
      <c r="HF638" s="20">
        <v>0</v>
      </c>
      <c r="HG638" s="20">
        <v>0</v>
      </c>
      <c r="HH638" s="34">
        <f>IF(GX638&lt;&gt;"",((GY638*0.125)+((GZ638+HA638+HB638+HC638+HD638)*0.25)+((HE638+HF638+HG638)*1))/GX638,"")</f>
        <v>6.6666666666666666E-2</v>
      </c>
    </row>
    <row r="639" spans="1:216" ht="15" customHeight="1" x14ac:dyDescent="0.35">
      <c r="A639" s="11" t="s">
        <v>4079</v>
      </c>
      <c r="B639" s="12" t="s">
        <v>4080</v>
      </c>
      <c r="C639" s="13">
        <v>43009</v>
      </c>
      <c r="D639" s="13">
        <v>45617</v>
      </c>
      <c r="E639" s="14" t="s">
        <v>214</v>
      </c>
      <c r="F639" s="15" t="s">
        <v>4081</v>
      </c>
      <c r="G639" s="15" t="s">
        <v>4082</v>
      </c>
      <c r="H639" s="14" t="s">
        <v>4054</v>
      </c>
      <c r="I639" s="16">
        <v>57007</v>
      </c>
      <c r="J639" s="17">
        <v>1604</v>
      </c>
      <c r="K639" s="18">
        <f ca="1">IF(A639&lt;&gt;"",RANDBETWEEN(1,2000)," ")</f>
        <v>1996</v>
      </c>
      <c r="L639" s="17" cm="1">
        <f t="array" ref="L639">IF(A639&lt;&gt;"",SUMPRODUCT(($E$2:$E$1303="Active") * (FK639 &gt;= $FM$2:$FM$1303) * (FK639 &lt;= $FN$2:$FN$1303) * (FL639 &gt;= $FO$2:$FO$1303) * (FL639 &lt;= $FP$2:$FP$1303)),"")</f>
        <v>2</v>
      </c>
      <c r="M639" s="17" cm="1">
        <f t="array" ref="M639">IF(A639&lt;&gt;"",SUMPRODUCT(($E$2:$E$1303="Active") * (FK639 &gt;= $FQ$2:$FQ$1303) * (FK639 &lt;= $FR$2:$FR$1303) * (FL639 &gt;= $FS$2:$FS$1303) * (FL639 &lt;= $FT$2:$FT$1303)),"")</f>
        <v>3</v>
      </c>
      <c r="N639" s="14" t="s">
        <v>218</v>
      </c>
      <c r="O639" s="14" t="s">
        <v>219</v>
      </c>
      <c r="P639" s="15" t="s">
        <v>4083</v>
      </c>
      <c r="Q639" s="14" t="s">
        <v>4084</v>
      </c>
      <c r="R639" s="15" t="s">
        <v>4085</v>
      </c>
      <c r="S639" s="14" t="s">
        <v>224</v>
      </c>
      <c r="T639" s="20" t="s">
        <v>224</v>
      </c>
      <c r="U639" s="21"/>
      <c r="V639" s="22"/>
      <c r="W639" s="22"/>
      <c r="X639" s="22"/>
      <c r="Y639" s="22"/>
      <c r="Z639" s="22"/>
      <c r="AB639" s="43">
        <v>46009.333333333336</v>
      </c>
      <c r="AC639" s="63">
        <v>45931</v>
      </c>
      <c r="AD639" s="25">
        <v>151</v>
      </c>
      <c r="AE639" s="25">
        <v>255</v>
      </c>
      <c r="AF639" s="26">
        <v>220</v>
      </c>
      <c r="AG639" s="20">
        <v>233</v>
      </c>
      <c r="AH639" s="22">
        <v>288</v>
      </c>
      <c r="AI639" s="26">
        <v>261</v>
      </c>
      <c r="AN639" s="27">
        <f>IF(COUNT(DV639,ES639,FJ639,GK639,HH639)&gt;0,AVERAGE(DV639,ES639,FJ639,GK639,HH639),"")</f>
        <v>9.5000000000000001E-2</v>
      </c>
      <c r="AO639" s="28">
        <f>IF((E639&lt;&gt;""),COUNTA(AP639:BW639)+COUNTIF(T639,"No"),"")</f>
        <v>0</v>
      </c>
      <c r="AP639" s="29"/>
      <c r="AQ639" s="29"/>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c r="BO639" s="29"/>
      <c r="BP639" s="29"/>
      <c r="BQ639" s="29"/>
      <c r="BR639" s="29"/>
      <c r="BS639" s="29"/>
      <c r="BT639" s="29"/>
      <c r="BU639" s="29"/>
      <c r="BV639" s="29"/>
      <c r="BW639" s="29"/>
      <c r="BX639" s="30">
        <v>44042</v>
      </c>
      <c r="BY639" s="30">
        <v>44061</v>
      </c>
      <c r="BZ639" s="14" t="s">
        <v>226</v>
      </c>
      <c r="CA639" s="30">
        <v>44062</v>
      </c>
      <c r="CB639" s="14" t="s">
        <v>227</v>
      </c>
      <c r="CC639" s="31">
        <v>43951</v>
      </c>
      <c r="CD639" s="32" t="s">
        <v>228</v>
      </c>
      <c r="CE639" s="33" t="s">
        <v>282</v>
      </c>
      <c r="CF639" s="33" t="s">
        <v>247</v>
      </c>
      <c r="CG639" s="29">
        <v>102</v>
      </c>
      <c r="CH639" s="29">
        <v>2</v>
      </c>
      <c r="CI639" s="29">
        <v>2</v>
      </c>
      <c r="CJ639" s="29">
        <v>10</v>
      </c>
      <c r="CK639" s="29">
        <v>0</v>
      </c>
      <c r="CL639" s="29">
        <v>1</v>
      </c>
      <c r="CM639" s="29">
        <v>0</v>
      </c>
      <c r="CN639" s="34">
        <f>IF(CJ639&gt;0,((CK639*0.125)+(CL639*0.25)+(CM639*1))/CJ639,"")</f>
        <v>2.5000000000000001E-2</v>
      </c>
      <c r="CO639" s="35">
        <v>44406</v>
      </c>
      <c r="CP639" s="35">
        <v>44414</v>
      </c>
      <c r="CQ639" s="20" t="s">
        <v>507</v>
      </c>
      <c r="CR639" s="35">
        <v>44440</v>
      </c>
      <c r="CS639" s="20" t="s">
        <v>232</v>
      </c>
      <c r="CT639" s="35">
        <v>44417</v>
      </c>
      <c r="CU639" s="35">
        <v>44496</v>
      </c>
      <c r="CV639" s="11" t="s">
        <v>226</v>
      </c>
      <c r="CW639" s="20" t="s">
        <v>233</v>
      </c>
      <c r="CX639" s="11" t="s">
        <v>234</v>
      </c>
      <c r="CY639" s="20">
        <v>115</v>
      </c>
      <c r="CZ639" s="36">
        <v>2</v>
      </c>
      <c r="DA639" s="36">
        <v>2</v>
      </c>
      <c r="DB639" s="36">
        <v>10</v>
      </c>
      <c r="DC639" s="36">
        <v>0</v>
      </c>
      <c r="DD639" s="36">
        <v>0</v>
      </c>
      <c r="DE639" s="36">
        <v>0</v>
      </c>
      <c r="DF639" s="36">
        <v>0</v>
      </c>
      <c r="DG639" s="36">
        <v>0</v>
      </c>
      <c r="DH639" s="37">
        <f>IF(DB639&gt;0,((DC639*0.125)+(DD639*0.25)+(DE639*0.25)+(DF639*1)+(DG639*1))/DB639,"")</f>
        <v>0</v>
      </c>
      <c r="DI639" s="35">
        <v>44835</v>
      </c>
      <c r="DJ639" s="20" t="s">
        <v>228</v>
      </c>
      <c r="DK639" s="20" t="s">
        <v>235</v>
      </c>
      <c r="DL639" s="20" t="s">
        <v>234</v>
      </c>
      <c r="DM639" s="20">
        <v>101</v>
      </c>
      <c r="DN639" s="20">
        <v>2</v>
      </c>
      <c r="DO639" s="20">
        <v>2</v>
      </c>
      <c r="DP639" s="20">
        <v>10</v>
      </c>
      <c r="DQ639" s="20">
        <v>0</v>
      </c>
      <c r="DR639" s="20">
        <v>0</v>
      </c>
      <c r="DS639" s="20">
        <v>1</v>
      </c>
      <c r="DT639" s="20">
        <v>0</v>
      </c>
      <c r="DU639" s="20">
        <v>0</v>
      </c>
      <c r="DV639" s="37" cm="1">
        <f t="array" ref="DV639">IF(AND(DI639:DP639&lt;&gt;""),((DQ639*0.125)+(DR639*0.25)+(DS639*0.25)+(DT639*1)+(DU639*1))/DP639,"")</f>
        <v>2.5000000000000001E-2</v>
      </c>
      <c r="DW639" s="35">
        <v>45384</v>
      </c>
      <c r="DX639" s="35">
        <v>45404</v>
      </c>
      <c r="DY639" s="20" t="s">
        <v>237</v>
      </c>
      <c r="DZ639" s="35">
        <v>45404</v>
      </c>
      <c r="EA639" s="35" t="s">
        <v>232</v>
      </c>
      <c r="EB639" s="38">
        <v>45408</v>
      </c>
      <c r="EC639" s="35">
        <v>45290</v>
      </c>
      <c r="ED639" s="20" t="s">
        <v>228</v>
      </c>
      <c r="EE639" s="20" t="s">
        <v>247</v>
      </c>
      <c r="EF639" s="20">
        <v>119</v>
      </c>
      <c r="EG639" s="20">
        <v>2</v>
      </c>
      <c r="EH639" s="20">
        <v>2</v>
      </c>
      <c r="EI639" s="20">
        <v>10</v>
      </c>
      <c r="EJ639" s="20">
        <v>0</v>
      </c>
      <c r="EK639" s="20">
        <v>0</v>
      </c>
      <c r="EL639" s="20">
        <v>0</v>
      </c>
      <c r="EM639" s="20">
        <v>0</v>
      </c>
      <c r="EN639" s="20">
        <v>0</v>
      </c>
      <c r="EO639" s="20">
        <v>0</v>
      </c>
      <c r="EP639" s="20">
        <v>0</v>
      </c>
      <c r="EQ639" s="20">
        <v>1</v>
      </c>
      <c r="ER639" s="20">
        <v>1</v>
      </c>
      <c r="ES639" s="34">
        <f>IF(EI639&lt;&gt;"",((EJ639*0.125)+((EK639+EL639+EM639+EN639+EO639)*0.25)+((EP639+EQ639+ER639)*1))/EI639,"")</f>
        <v>0.2</v>
      </c>
      <c r="ET639" s="35">
        <v>45397</v>
      </c>
      <c r="EU639" s="20" t="s">
        <v>248</v>
      </c>
      <c r="EV639" s="20" t="s">
        <v>247</v>
      </c>
      <c r="EW639" s="20">
        <v>97</v>
      </c>
      <c r="EX639" s="20">
        <v>2</v>
      </c>
      <c r="EY639" s="20">
        <v>2</v>
      </c>
      <c r="EZ639" s="28">
        <v>8</v>
      </c>
      <c r="FA639" s="20">
        <v>0</v>
      </c>
      <c r="FB639" s="20">
        <v>0</v>
      </c>
      <c r="FC639" s="20">
        <v>0</v>
      </c>
      <c r="FD639" s="20">
        <v>0</v>
      </c>
      <c r="FE639" s="20">
        <v>0</v>
      </c>
      <c r="FF639" s="20">
        <v>0</v>
      </c>
      <c r="FG639" s="20">
        <v>1</v>
      </c>
      <c r="FH639" s="20">
        <v>0</v>
      </c>
      <c r="FI639" s="20">
        <v>0</v>
      </c>
      <c r="FJ639" s="34">
        <f>IF(EZ639&lt;&gt;"",((FA639*0.125)+((FB639+FC639+FD639+FE639+FF639)*0.25)+((FG639+FH639+FI639)*1))/EZ639,"")</f>
        <v>0.125</v>
      </c>
      <c r="FK639" s="39">
        <v>44.320073999999998</v>
      </c>
      <c r="FL639" s="39">
        <v>-96.782803999999999</v>
      </c>
      <c r="FM639" s="39">
        <v>43.958248576177866</v>
      </c>
      <c r="FN639" s="39">
        <v>44.681899423822131</v>
      </c>
      <c r="FO639" s="39">
        <v>-97.288536668817287</v>
      </c>
      <c r="FP639" s="39">
        <v>-96.277071331182711</v>
      </c>
      <c r="FQ639" s="39">
        <v>43.596423152355733</v>
      </c>
      <c r="FR639" s="39">
        <v>45.043724847644263</v>
      </c>
      <c r="FS639" s="39">
        <v>-97.794269337634574</v>
      </c>
      <c r="FT639" s="39">
        <v>-95.771338662365423</v>
      </c>
      <c r="FU639" s="35">
        <v>45888</v>
      </c>
      <c r="FV639" s="20" t="s">
        <v>248</v>
      </c>
      <c r="FW639" s="20" t="s">
        <v>355</v>
      </c>
      <c r="FX639" s="20">
        <v>120</v>
      </c>
      <c r="FY639" s="20">
        <v>1</v>
      </c>
      <c r="FZ639" s="20">
        <v>1</v>
      </c>
      <c r="GA639" s="20">
        <v>8</v>
      </c>
      <c r="GB639" s="20">
        <v>0</v>
      </c>
      <c r="GC639" s="20">
        <v>0</v>
      </c>
      <c r="GD639" s="20">
        <v>0</v>
      </c>
      <c r="GE639" s="20">
        <v>0</v>
      </c>
      <c r="GF639" s="20">
        <v>0</v>
      </c>
      <c r="GG639" s="20">
        <v>0</v>
      </c>
      <c r="GH639" s="20">
        <v>0</v>
      </c>
      <c r="GI639" s="20">
        <v>0</v>
      </c>
      <c r="GJ639" s="20">
        <v>1</v>
      </c>
      <c r="GK639" s="34">
        <f>IF(GA639&lt;&gt;"",((GB639*0.125)+((GC639+GD639+GE639+GF639+GG639)*0.25)+((GH639+GI639+GJ639)*1))/GA639,"")</f>
        <v>0.125</v>
      </c>
      <c r="GP639" s="20" t="s">
        <v>232</v>
      </c>
      <c r="GR639" s="35">
        <v>46055</v>
      </c>
      <c r="GS639" s="20" t="s">
        <v>248</v>
      </c>
      <c r="GT639" s="20" t="s">
        <v>247</v>
      </c>
      <c r="GU639" s="20">
        <v>114</v>
      </c>
      <c r="GV639" s="20">
        <v>2</v>
      </c>
      <c r="GW639" s="20">
        <v>2</v>
      </c>
      <c r="GX639" s="20">
        <v>8</v>
      </c>
      <c r="GY639" s="20">
        <v>0</v>
      </c>
      <c r="GZ639" s="20">
        <v>0</v>
      </c>
      <c r="HA639" s="20">
        <v>0</v>
      </c>
      <c r="HB639" s="20">
        <v>0</v>
      </c>
      <c r="HC639" s="20">
        <v>0</v>
      </c>
      <c r="HD639" s="20">
        <v>0</v>
      </c>
      <c r="HE639" s="20">
        <v>0</v>
      </c>
      <c r="HF639" s="20">
        <v>0</v>
      </c>
      <c r="HG639" s="20">
        <v>0</v>
      </c>
      <c r="HH639" s="34">
        <f>IF(GX639&lt;&gt;"",((GY639*0.125)+((GZ639+HA639+HB639+HC639+HD639)*0.25)+((HE639+HF639+HG639)*1))/GX639,"")</f>
        <v>0</v>
      </c>
    </row>
    <row r="640" spans="1:216" ht="15" customHeight="1" x14ac:dyDescent="0.35">
      <c r="A640" s="11" t="s">
        <v>4086</v>
      </c>
      <c r="B640" s="12" t="s">
        <v>4087</v>
      </c>
      <c r="C640" s="13">
        <v>43009</v>
      </c>
      <c r="D640" s="13"/>
      <c r="E640" s="14" t="s">
        <v>214</v>
      </c>
      <c r="F640" s="15" t="s">
        <v>4088</v>
      </c>
      <c r="G640" s="15" t="s">
        <v>4089</v>
      </c>
      <c r="H640" s="14" t="s">
        <v>4054</v>
      </c>
      <c r="I640" s="16">
        <v>57401</v>
      </c>
      <c r="J640" s="17">
        <v>32275</v>
      </c>
      <c r="K640" s="18">
        <f ca="1">IF(A640&lt;&gt;"",RANDBETWEEN(1,2000)," ")</f>
        <v>63</v>
      </c>
      <c r="L640" s="17" cm="1">
        <f t="array" ref="L640">IF(A640&lt;&gt;"",SUMPRODUCT(($E$2:$E$1303="Active") * (FK640 &gt;= $FM$2:$FM$1303) * (FK640 &lt;= $FN$2:$FN$1303) * (FL640 &gt;= $FO$2:$FO$1303) * (FL640 &lt;= $FP$2:$FP$1303)),"")</f>
        <v>1</v>
      </c>
      <c r="M640" s="17" cm="1">
        <f t="array" ref="M640">IF(A640&lt;&gt;"",SUMPRODUCT(($E$2:$E$1303="Active") * (FK640 &gt;= $FQ$2:$FQ$1303) * (FK640 &lt;= $FR$2:$FR$1303) * (FL640 &gt;= $FS$2:$FS$1303) * (FL640 &lt;= $FT$2:$FT$1303)),"")</f>
        <v>1</v>
      </c>
      <c r="N640" s="14" t="s">
        <v>287</v>
      </c>
      <c r="O640" s="14" t="s">
        <v>242</v>
      </c>
      <c r="P640" s="15" t="s">
        <v>4090</v>
      </c>
      <c r="Q640" s="14" t="s">
        <v>4091</v>
      </c>
      <c r="R640" s="15" t="s">
        <v>4092</v>
      </c>
      <c r="S640" s="14" t="s">
        <v>224</v>
      </c>
      <c r="T640" s="20" t="s">
        <v>224</v>
      </c>
      <c r="U640" s="21"/>
      <c r="V640" s="22"/>
      <c r="W640" s="22"/>
      <c r="X640" s="22"/>
      <c r="Y640" s="22"/>
      <c r="Z640" s="22"/>
      <c r="AB640" s="43">
        <v>46014.520833333336</v>
      </c>
      <c r="AC640" s="63">
        <v>45931</v>
      </c>
      <c r="AD640" s="25">
        <v>25</v>
      </c>
      <c r="AE640" s="25">
        <v>30</v>
      </c>
      <c r="AF640" s="26">
        <v>26</v>
      </c>
      <c r="AG640" s="20">
        <v>29</v>
      </c>
      <c r="AH640" s="22">
        <v>34</v>
      </c>
      <c r="AI640" s="26">
        <v>52</v>
      </c>
      <c r="AN640" s="27">
        <f>IF(COUNT(DV640,ES640,FJ640,GK640,HH640)&gt;0,AVERAGE(DV640,ES640,FJ640,GK640,HH640),"")</f>
        <v>0.13095238095238096</v>
      </c>
      <c r="AO640" s="28">
        <f>IF((E640&lt;&gt;""),COUNTA(AP640:BW640)+COUNTIF(T640,"No"),"")</f>
        <v>0</v>
      </c>
      <c r="AP640" s="29"/>
      <c r="AQ640" s="29"/>
      <c r="AR640" s="29"/>
      <c r="AS640" s="29"/>
      <c r="AT640" s="29"/>
      <c r="AU640" s="29"/>
      <c r="AV640" s="29"/>
      <c r="AW640" s="29"/>
      <c r="AX640" s="29"/>
      <c r="AY640" s="29"/>
      <c r="AZ640" s="29"/>
      <c r="BA640" s="29"/>
      <c r="BB640" s="29"/>
      <c r="BC640" s="29"/>
      <c r="BD640" s="29"/>
      <c r="BE640" s="29"/>
      <c r="BF640" s="29"/>
      <c r="BG640" s="29"/>
      <c r="BH640" s="29"/>
      <c r="BI640" s="29"/>
      <c r="BJ640" s="29"/>
      <c r="BK640" s="29"/>
      <c r="BL640" s="29"/>
      <c r="BM640" s="29"/>
      <c r="BN640" s="29"/>
      <c r="BO640" s="29"/>
      <c r="BP640" s="29"/>
      <c r="BQ640" s="29"/>
      <c r="BR640" s="29"/>
      <c r="BS640" s="29"/>
      <c r="BT640" s="29"/>
      <c r="BU640" s="29"/>
      <c r="BV640" s="29"/>
      <c r="BW640" s="29"/>
      <c r="BX640" s="30">
        <v>44046</v>
      </c>
      <c r="BY640" s="30">
        <v>44061</v>
      </c>
      <c r="BZ640" s="14" t="s">
        <v>226</v>
      </c>
      <c r="CA640" s="30">
        <v>44062</v>
      </c>
      <c r="CB640" s="14" t="s">
        <v>227</v>
      </c>
      <c r="CC640" s="31">
        <v>44053</v>
      </c>
      <c r="CD640" s="32" t="s">
        <v>228</v>
      </c>
      <c r="CE640" s="33" t="s">
        <v>256</v>
      </c>
      <c r="CF640" s="33" t="s">
        <v>257</v>
      </c>
      <c r="CG640" s="29">
        <v>8</v>
      </c>
      <c r="CH640" s="29">
        <v>1</v>
      </c>
      <c r="CI640" s="29">
        <v>1</v>
      </c>
      <c r="CJ640" s="29">
        <v>5</v>
      </c>
      <c r="CK640" s="29">
        <v>1</v>
      </c>
      <c r="CL640" s="29">
        <v>1</v>
      </c>
      <c r="CM640" s="29">
        <v>0</v>
      </c>
      <c r="CN640" s="34">
        <f>IF(CJ640&gt;0,((CK640*0.125)+(CL640*0.25)+(CM640*1))/CJ640,"")</f>
        <v>7.4999999999999997E-2</v>
      </c>
      <c r="CO640" s="35">
        <v>44403</v>
      </c>
      <c r="CP640" s="35">
        <v>44414</v>
      </c>
      <c r="CQ640" s="20" t="s">
        <v>507</v>
      </c>
      <c r="CR640" s="35">
        <v>44440</v>
      </c>
      <c r="CS640" s="20" t="s">
        <v>232</v>
      </c>
      <c r="CT640" s="35">
        <v>44417</v>
      </c>
      <c r="CU640" s="35">
        <v>44494</v>
      </c>
      <c r="CV640" s="11" t="s">
        <v>228</v>
      </c>
      <c r="CW640" s="20" t="s">
        <v>233</v>
      </c>
      <c r="CX640" s="11" t="s">
        <v>234</v>
      </c>
      <c r="CY640" s="20">
        <v>17</v>
      </c>
      <c r="CZ640" s="36">
        <v>1</v>
      </c>
      <c r="DA640" s="36">
        <v>1</v>
      </c>
      <c r="DB640" s="36">
        <v>5</v>
      </c>
      <c r="DC640" s="36">
        <v>0</v>
      </c>
      <c r="DD640" s="36">
        <v>0</v>
      </c>
      <c r="DE640" s="36">
        <v>0</v>
      </c>
      <c r="DF640" s="36">
        <v>0</v>
      </c>
      <c r="DG640" s="36">
        <v>0</v>
      </c>
      <c r="DH640" s="37">
        <f>IF(DB640&gt;0,((DC640*0.125)+(DD640*0.25)+(DE640*0.25)+(DF640*1)+(DG640*1))/DB640,"")</f>
        <v>0</v>
      </c>
      <c r="DJ640" s="20" t="s">
        <v>228</v>
      </c>
      <c r="DK640" s="20" t="s">
        <v>235</v>
      </c>
      <c r="DL640" s="20" t="s">
        <v>234</v>
      </c>
      <c r="DM640" s="20">
        <v>0</v>
      </c>
      <c r="DN640" s="20">
        <v>0</v>
      </c>
      <c r="DO640" s="20">
        <v>0</v>
      </c>
      <c r="DP640" s="20">
        <v>0</v>
      </c>
      <c r="DQ640" s="20">
        <v>0</v>
      </c>
      <c r="DR640" s="20">
        <v>0</v>
      </c>
      <c r="DS640" s="20">
        <v>0</v>
      </c>
      <c r="DT640" s="20">
        <v>0</v>
      </c>
      <c r="DU640" s="20">
        <v>0</v>
      </c>
      <c r="DW640" s="35">
        <v>45383</v>
      </c>
      <c r="DX640" s="35">
        <v>45401</v>
      </c>
      <c r="DY640" s="20" t="s">
        <v>237</v>
      </c>
      <c r="DZ640" s="35">
        <v>45401</v>
      </c>
      <c r="EA640" s="35" t="s">
        <v>232</v>
      </c>
      <c r="EB640" s="38">
        <v>45408</v>
      </c>
      <c r="EC640" s="35">
        <v>45265</v>
      </c>
      <c r="ED640" s="20" t="s">
        <v>228</v>
      </c>
      <c r="EE640" s="20" t="s">
        <v>247</v>
      </c>
      <c r="EF640" s="20">
        <v>13</v>
      </c>
      <c r="EG640" s="20">
        <v>1</v>
      </c>
      <c r="EH640" s="20">
        <v>1</v>
      </c>
      <c r="EI640" s="20">
        <v>5</v>
      </c>
      <c r="EJ640" s="20">
        <v>0</v>
      </c>
      <c r="EK640" s="20">
        <v>0</v>
      </c>
      <c r="EL640" s="20">
        <v>0</v>
      </c>
      <c r="EM640" s="20">
        <v>0</v>
      </c>
      <c r="EN640" s="20">
        <v>0</v>
      </c>
      <c r="EO640" s="20">
        <v>1</v>
      </c>
      <c r="EP640" s="20">
        <v>0</v>
      </c>
      <c r="EQ640" s="20">
        <v>0</v>
      </c>
      <c r="ER640" s="20">
        <v>1</v>
      </c>
      <c r="ES640" s="46">
        <f>IF(EI640&lt;&gt;"",((EJ640*0.125)+((EK640+EL640+EM640+EN640+EO640)*0.25)+((EP640+EQ640+ER640)*1))/EI640,"")</f>
        <v>0.25</v>
      </c>
      <c r="ET640" s="35">
        <v>45349</v>
      </c>
      <c r="EU640" s="20" t="s">
        <v>248</v>
      </c>
      <c r="EV640" s="20" t="s">
        <v>247</v>
      </c>
      <c r="EW640" s="20">
        <v>11</v>
      </c>
      <c r="EX640" s="20">
        <v>1</v>
      </c>
      <c r="EY640" s="20">
        <v>1</v>
      </c>
      <c r="EZ640" s="28">
        <v>5</v>
      </c>
      <c r="FA640" s="20">
        <v>0</v>
      </c>
      <c r="FB640" s="20">
        <v>0</v>
      </c>
      <c r="FC640" s="20">
        <v>0</v>
      </c>
      <c r="FD640" s="20">
        <v>0</v>
      </c>
      <c r="FE640" s="20">
        <v>0</v>
      </c>
      <c r="FF640" s="20">
        <v>0</v>
      </c>
      <c r="FG640" s="20">
        <v>0</v>
      </c>
      <c r="FH640" s="20">
        <v>0</v>
      </c>
      <c r="FI640" s="20">
        <v>0</v>
      </c>
      <c r="FJ640" s="34">
        <f>IF(EZ640&lt;&gt;"",((FA640*0.125)+((FB640+FC640+FD640+FE640+FF640)*0.25)+((FG640+FH640+FI640)*1))/EZ640,"")</f>
        <v>0</v>
      </c>
      <c r="FK640" s="39">
        <v>45.467450999999997</v>
      </c>
      <c r="FL640" s="39">
        <v>-98.527454000000006</v>
      </c>
      <c r="FM640" s="39">
        <v>45.105625576177864</v>
      </c>
      <c r="FN640" s="39">
        <v>45.82927642382213</v>
      </c>
      <c r="FO640" s="39">
        <v>-99.04337874781983</v>
      </c>
      <c r="FP640" s="39">
        <v>-98.011529252180182</v>
      </c>
      <c r="FQ640" s="39">
        <v>44.743800152355732</v>
      </c>
      <c r="FR640" s="39">
        <v>46.191101847644262</v>
      </c>
      <c r="FS640" s="39">
        <v>-99.559303495639654</v>
      </c>
      <c r="FT640" s="39">
        <v>-97.495604504360358</v>
      </c>
      <c r="FU640" s="35">
        <v>45915</v>
      </c>
      <c r="FV640" s="20" t="s">
        <v>248</v>
      </c>
      <c r="FW640" s="20" t="s">
        <v>295</v>
      </c>
      <c r="FX640" s="20">
        <v>33</v>
      </c>
      <c r="FY640" s="20">
        <v>1</v>
      </c>
      <c r="FZ640" s="20">
        <v>1</v>
      </c>
      <c r="GA640" s="20">
        <v>7</v>
      </c>
      <c r="GB640" s="20">
        <v>0</v>
      </c>
      <c r="GC640" s="20">
        <v>0</v>
      </c>
      <c r="GD640" s="20">
        <v>0</v>
      </c>
      <c r="GE640" s="20">
        <v>0</v>
      </c>
      <c r="GF640" s="20">
        <v>0</v>
      </c>
      <c r="GG640" s="20">
        <v>0</v>
      </c>
      <c r="GH640" s="20">
        <v>0</v>
      </c>
      <c r="GI640" s="20">
        <v>0</v>
      </c>
      <c r="GJ640" s="20">
        <v>1</v>
      </c>
      <c r="GK640" s="34">
        <f>IF(GA640&lt;&gt;"",((GB640*0.125)+((GC640+GD640+GE640+GF640+GG640)*0.25)+((GH640+GI640+GJ640)*1))/GA640,"")</f>
        <v>0.14285714285714285</v>
      </c>
      <c r="GP640" s="20" t="s">
        <v>232</v>
      </c>
      <c r="HH640" s="34" t="str">
        <f>IF(GX640&lt;&gt;"",((GY640*0.125)+((GZ640+HA640+HB640+HC640+HD640)*0.25)+((HE640+HF640+HG640)*1))/GX640,"")</f>
        <v/>
      </c>
    </row>
    <row r="641" spans="1:216" ht="15" customHeight="1" x14ac:dyDescent="0.35">
      <c r="A641" s="11" t="s">
        <v>4093</v>
      </c>
      <c r="B641" s="12" t="s">
        <v>4094</v>
      </c>
      <c r="C641" s="13">
        <v>43829</v>
      </c>
      <c r="D641" s="13"/>
      <c r="E641" s="14" t="s">
        <v>214</v>
      </c>
      <c r="F641" s="15" t="s">
        <v>4095</v>
      </c>
      <c r="G641" s="15" t="s">
        <v>4096</v>
      </c>
      <c r="H641" s="14" t="s">
        <v>4097</v>
      </c>
      <c r="I641" s="16">
        <v>37421</v>
      </c>
      <c r="J641" s="17">
        <v>51686</v>
      </c>
      <c r="K641" s="18">
        <f ca="1">IF(A641&lt;&gt;"",RANDBETWEEN(1,2000)," ")</f>
        <v>1878</v>
      </c>
      <c r="L641" s="17" cm="1">
        <f t="array" ref="L641">IF(A641&lt;&gt;"",SUMPRODUCT(($E$2:$E$1303="Active") * (FK641 &gt;= $FM$2:$FM$1303) * (FK641 &lt;= $FN$2:$FN$1303) * (FL641 &gt;= $FO$2:$FO$1303) * (FL641 &lt;= $FP$2:$FP$1303)),"")</f>
        <v>1</v>
      </c>
      <c r="M641" s="17" cm="1">
        <f t="array" ref="M641">IF(A641&lt;&gt;"",SUMPRODUCT(($E$2:$E$1303="Active") * (FK641 &gt;= $FQ$2:$FQ$1303) * (FK641 &lt;= $FR$2:$FR$1303) * (FL641 &gt;= $FS$2:$FS$1303) * (FL641 &lt;= $FT$2:$FT$1303)),"")</f>
        <v>3</v>
      </c>
      <c r="N641" s="14" t="s">
        <v>218</v>
      </c>
      <c r="O641" s="14" t="s">
        <v>316</v>
      </c>
      <c r="P641" s="15" t="s">
        <v>1485</v>
      </c>
      <c r="Q641" s="14" t="s">
        <v>1486</v>
      </c>
      <c r="R641" s="51" t="s">
        <v>1487</v>
      </c>
      <c r="S641" s="14" t="s">
        <v>223</v>
      </c>
      <c r="T641" s="20" t="s">
        <v>224</v>
      </c>
      <c r="U641" s="21"/>
      <c r="V641" s="22"/>
      <c r="W641" s="22"/>
      <c r="X641" s="22"/>
      <c r="Y641" s="22"/>
      <c r="Z641" s="22"/>
      <c r="AA641" s="48">
        <v>2025</v>
      </c>
      <c r="AB641" s="43">
        <v>46021.708333333336</v>
      </c>
      <c r="AC641" s="24">
        <v>46023</v>
      </c>
      <c r="AD641" s="25">
        <v>106</v>
      </c>
      <c r="AE641" s="25">
        <v>166</v>
      </c>
      <c r="AF641" s="26">
        <v>113</v>
      </c>
      <c r="AG641" s="20">
        <v>269</v>
      </c>
      <c r="AH641" s="22">
        <v>292</v>
      </c>
      <c r="AI641" s="26">
        <v>509</v>
      </c>
      <c r="AN641" s="27">
        <f>IF(COUNT(DV641,ES641,FJ641,GK641,HH641)&gt;0,AVERAGE(DV641,ES641,FJ641,GK641,HH641),"")</f>
        <v>9.8611111111111108E-2</v>
      </c>
      <c r="AO641" s="28">
        <f>IF((E641&lt;&gt;""),COUNTA(AP641:BW641)+COUNTIF(T641,"No"),"")</f>
        <v>1</v>
      </c>
      <c r="AP641" s="29"/>
      <c r="AQ641" s="29"/>
      <c r="AR641" s="29"/>
      <c r="AS641" s="29"/>
      <c r="AT641" s="29" t="s">
        <v>224</v>
      </c>
      <c r="AU641" s="29"/>
      <c r="AV641" s="29"/>
      <c r="AW641" s="29"/>
      <c r="AX641" s="29"/>
      <c r="AY641" s="29"/>
      <c r="AZ641" s="29"/>
      <c r="BA641" s="29"/>
      <c r="BB641" s="29"/>
      <c r="BC641" s="29"/>
      <c r="BD641" s="29"/>
      <c r="BE641" s="29"/>
      <c r="BF641" s="29"/>
      <c r="BG641" s="29"/>
      <c r="BH641" s="29"/>
      <c r="BI641" s="29"/>
      <c r="BJ641" s="29"/>
      <c r="BK641" s="29"/>
      <c r="BL641" s="29"/>
      <c r="BM641" s="29"/>
      <c r="BN641" s="29"/>
      <c r="BO641" s="29"/>
      <c r="BP641" s="29"/>
      <c r="BQ641" s="29"/>
      <c r="BR641" s="29"/>
      <c r="BS641" s="29"/>
      <c r="BT641" s="29"/>
      <c r="BU641" s="29"/>
      <c r="BV641" s="29"/>
      <c r="BW641" s="29"/>
      <c r="BX641" s="30">
        <v>44067</v>
      </c>
      <c r="BY641" s="30">
        <v>44131</v>
      </c>
      <c r="BZ641" s="14" t="s">
        <v>248</v>
      </c>
      <c r="CA641" s="30">
        <v>44131</v>
      </c>
      <c r="CB641" s="14" t="s">
        <v>316</v>
      </c>
      <c r="CC641" s="31">
        <v>44188</v>
      </c>
      <c r="CD641" s="32" t="s">
        <v>228</v>
      </c>
      <c r="CE641" s="33" t="s">
        <v>320</v>
      </c>
      <c r="CF641" s="33" t="s">
        <v>321</v>
      </c>
      <c r="CG641" s="29">
        <v>100</v>
      </c>
      <c r="CH641" s="29">
        <v>2</v>
      </c>
      <c r="CI641" s="29">
        <v>2</v>
      </c>
      <c r="CJ641" s="29">
        <v>10</v>
      </c>
      <c r="CK641" s="29">
        <v>0</v>
      </c>
      <c r="CL641" s="29">
        <v>4</v>
      </c>
      <c r="CM641" s="29">
        <v>2</v>
      </c>
      <c r="CN641" s="34">
        <f>IF(CJ641&gt;0,((CK641*0.125)+(CL641*0.25)+(CM641*1))/CJ641,"")</f>
        <v>0.3</v>
      </c>
      <c r="CO641" s="35">
        <v>44595</v>
      </c>
      <c r="CP641" s="35">
        <v>44617</v>
      </c>
      <c r="CQ641" s="20" t="s">
        <v>322</v>
      </c>
      <c r="CR641" s="35">
        <v>44617</v>
      </c>
      <c r="CS641" s="20" t="s">
        <v>316</v>
      </c>
      <c r="CT641" s="35" t="s">
        <v>323</v>
      </c>
      <c r="CU641" s="35">
        <v>44476</v>
      </c>
      <c r="CV641" s="11" t="s">
        <v>248</v>
      </c>
      <c r="CW641" s="11" t="s">
        <v>324</v>
      </c>
      <c r="CX641" s="11" t="s">
        <v>325</v>
      </c>
      <c r="CY641" s="20">
        <v>93</v>
      </c>
      <c r="CZ641" s="36">
        <v>2</v>
      </c>
      <c r="DA641" s="36">
        <v>2</v>
      </c>
      <c r="DB641" s="36">
        <v>10</v>
      </c>
      <c r="DC641" s="36">
        <v>0</v>
      </c>
      <c r="DD641" s="36">
        <v>0</v>
      </c>
      <c r="DE641" s="36">
        <v>0</v>
      </c>
      <c r="DF641" s="36">
        <v>2</v>
      </c>
      <c r="DG641" s="36">
        <v>3</v>
      </c>
      <c r="DH641" s="46">
        <f>IF(DB641&lt;&gt;"",((DC641*0.125)+(DD641*0.25)+(DE641*0.25)+(DF641*1)+(DG641*1))/DB641,"")</f>
        <v>0.5</v>
      </c>
      <c r="DI641" s="35">
        <v>44757</v>
      </c>
      <c r="DJ641" s="20" t="s">
        <v>248</v>
      </c>
      <c r="DK641" s="20" t="s">
        <v>235</v>
      </c>
      <c r="DL641" s="20" t="s">
        <v>234</v>
      </c>
      <c r="DM641" s="20">
        <v>53</v>
      </c>
      <c r="DN641" s="20">
        <v>2</v>
      </c>
      <c r="DO641" s="20">
        <v>2</v>
      </c>
      <c r="DP641" s="20">
        <v>10</v>
      </c>
      <c r="DQ641" s="20">
        <v>0</v>
      </c>
      <c r="DR641" s="20">
        <v>0</v>
      </c>
      <c r="DS641" s="20">
        <v>0</v>
      </c>
      <c r="DT641" s="20">
        <v>1</v>
      </c>
      <c r="DU641" s="20">
        <v>0</v>
      </c>
      <c r="DV641" s="37" cm="1">
        <f t="array" ref="DV641">IF(AND(DI641:DP641&lt;&gt;""),((DQ641*0.125)+(DR641*0.25)+(DS641*0.25)+(DT641*1)+(DU641*1))/DP641,"")</f>
        <v>0.1</v>
      </c>
      <c r="DW641" s="35">
        <v>45362</v>
      </c>
      <c r="DX641" s="35">
        <v>45364</v>
      </c>
      <c r="DY641" s="20" t="s">
        <v>322</v>
      </c>
      <c r="DZ641" s="35">
        <v>45364</v>
      </c>
      <c r="EA641" s="35" t="s">
        <v>316</v>
      </c>
      <c r="EB641" s="38" t="s">
        <v>323</v>
      </c>
      <c r="EC641" s="35">
        <v>45128</v>
      </c>
      <c r="ED641" s="20" t="s">
        <v>248</v>
      </c>
      <c r="EE641" s="20" t="s">
        <v>247</v>
      </c>
      <c r="EF641" s="20">
        <v>50</v>
      </c>
      <c r="EG641" s="20">
        <v>3</v>
      </c>
      <c r="EH641" s="20">
        <v>3</v>
      </c>
      <c r="EI641" s="20">
        <v>15</v>
      </c>
      <c r="EJ641" s="20">
        <v>0</v>
      </c>
      <c r="EK641" s="20">
        <v>0</v>
      </c>
      <c r="EL641" s="20">
        <v>1</v>
      </c>
      <c r="EM641" s="20">
        <v>1</v>
      </c>
      <c r="EN641" s="20">
        <v>0</v>
      </c>
      <c r="EO641" s="20">
        <v>0</v>
      </c>
      <c r="EP641" s="20">
        <v>0</v>
      </c>
      <c r="EQ641" s="20">
        <v>1</v>
      </c>
      <c r="ER641" s="20">
        <v>0</v>
      </c>
      <c r="ES641" s="34">
        <f>IF(EI641&lt;&gt;"",((EJ641*0.125)+((EK641+EL641+EM641+EN641+EO641)*0.25)+((EP641+EQ641+ER641)*1))/EI641,"")</f>
        <v>0.1</v>
      </c>
      <c r="ET641" s="35">
        <v>45377</v>
      </c>
      <c r="EU641" s="20" t="s">
        <v>248</v>
      </c>
      <c r="EV641" s="20" t="s">
        <v>247</v>
      </c>
      <c r="EW641" s="20">
        <v>184</v>
      </c>
      <c r="EX641" s="20">
        <v>2</v>
      </c>
      <c r="EY641" s="20">
        <v>2</v>
      </c>
      <c r="EZ641" s="28">
        <v>15</v>
      </c>
      <c r="FA641" s="20">
        <v>0</v>
      </c>
      <c r="FB641" s="20">
        <v>0</v>
      </c>
      <c r="FC641" s="20">
        <v>0</v>
      </c>
      <c r="FD641" s="20">
        <v>0</v>
      </c>
      <c r="FE641" s="20">
        <v>1</v>
      </c>
      <c r="FF641" s="20">
        <v>0</v>
      </c>
      <c r="FG641" s="20">
        <v>1</v>
      </c>
      <c r="FH641" s="20">
        <v>0</v>
      </c>
      <c r="FI641" s="20">
        <v>0</v>
      </c>
      <c r="FJ641" s="34">
        <f>IF(EZ641&lt;&gt;"",((FA641*0.125)+((FB641+FC641+FD641+FE641+FF641)*0.25)+((FG641+FH641+FI641)*1))/EZ641,"")</f>
        <v>8.3333333333333329E-2</v>
      </c>
      <c r="FK641" s="39">
        <v>35.029240000000001</v>
      </c>
      <c r="FL641" s="39">
        <v>-85.155118000000002</v>
      </c>
      <c r="FM641" s="39">
        <v>34.667414576177869</v>
      </c>
      <c r="FN641" s="39">
        <v>35.391065423822134</v>
      </c>
      <c r="FO641" s="39">
        <v>-85.596983236584705</v>
      </c>
      <c r="FP641" s="39">
        <v>-84.713252763415298</v>
      </c>
      <c r="FQ641" s="39">
        <v>34.305589152355736</v>
      </c>
      <c r="FR641" s="39">
        <v>35.752890847644267</v>
      </c>
      <c r="FS641" s="39">
        <v>-86.038848473169423</v>
      </c>
      <c r="FT641" s="39">
        <v>-84.27138752683058</v>
      </c>
      <c r="FU641" s="35">
        <v>45775</v>
      </c>
      <c r="FV641" s="20" t="s">
        <v>248</v>
      </c>
      <c r="FW641" s="20" t="s">
        <v>258</v>
      </c>
      <c r="FX641" s="20">
        <v>170</v>
      </c>
      <c r="FY641" s="20">
        <v>3</v>
      </c>
      <c r="FZ641" s="20">
        <v>3</v>
      </c>
      <c r="GA641" s="20">
        <v>9</v>
      </c>
      <c r="GB641" s="20">
        <v>0</v>
      </c>
      <c r="GC641" s="20">
        <v>0</v>
      </c>
      <c r="GD641" s="20">
        <v>0</v>
      </c>
      <c r="GE641" s="20">
        <v>0</v>
      </c>
      <c r="GF641" s="20">
        <v>0</v>
      </c>
      <c r="GG641" s="20">
        <v>0</v>
      </c>
      <c r="GH641" s="20">
        <v>1</v>
      </c>
      <c r="GI641" s="20">
        <v>0</v>
      </c>
      <c r="GJ641" s="20">
        <v>0</v>
      </c>
      <c r="GK641" s="34">
        <f>IF(GA641&lt;&gt;"",((GB641*0.125)+((GC641+GD641+GE641+GF641+GG641)*0.25)+((GH641+GI641+GJ641)*1))/GA641,"")</f>
        <v>0.1111111111111111</v>
      </c>
      <c r="GL641" s="40">
        <v>45691</v>
      </c>
      <c r="GM641" s="40">
        <v>45701</v>
      </c>
      <c r="GN641" s="11" t="s">
        <v>237</v>
      </c>
      <c r="GO641" s="40">
        <v>45701</v>
      </c>
      <c r="GP641" s="20" t="s">
        <v>316</v>
      </c>
      <c r="GQ641" s="35" t="s">
        <v>323</v>
      </c>
      <c r="HH641" s="41" t="str">
        <f>IF(GX641&lt;&gt;"",((GY641*0.125)+((GZ641+HA641+HB641+HC641+HD641)*0.25)+((HE641+HF641+HG641)*1))/GX641,"")</f>
        <v/>
      </c>
    </row>
    <row r="642" spans="1:216" ht="15" customHeight="1" x14ac:dyDescent="0.35">
      <c r="A642" s="11" t="s">
        <v>4098</v>
      </c>
      <c r="B642" s="12" t="s">
        <v>4099</v>
      </c>
      <c r="C642" s="13">
        <v>43829</v>
      </c>
      <c r="D642" s="13"/>
      <c r="E642" s="14" t="s">
        <v>214</v>
      </c>
      <c r="F642" s="15" t="s">
        <v>4100</v>
      </c>
      <c r="G642" s="15" t="s">
        <v>4101</v>
      </c>
      <c r="H642" s="14" t="s">
        <v>4097</v>
      </c>
      <c r="I642" s="16">
        <v>37604</v>
      </c>
      <c r="J642" s="17">
        <v>37025</v>
      </c>
      <c r="K642" s="18">
        <f ca="1">IF(A642&lt;&gt;"",RANDBETWEEN(1,2000)," ")</f>
        <v>460</v>
      </c>
      <c r="L642" s="17" cm="1">
        <f t="array" ref="L642">IF(A642&lt;&gt;"",SUMPRODUCT(($E$2:$E$1303="Active") * (FK642 &gt;= $FM$2:$FM$1303) * (FK642 &lt;= $FN$2:$FN$1303) * (FL642 &gt;= $FO$2:$FO$1303) * (FL642 &lt;= $FP$2:$FP$1303)),"")</f>
        <v>1</v>
      </c>
      <c r="M642" s="17" cm="1">
        <f t="array" ref="M642">IF(A642&lt;&gt;"",SUMPRODUCT(($E$2:$E$1303="Active") * (FK642 &gt;= $FQ$2:$FQ$1303) * (FK642 &lt;= $FR$2:$FR$1303) * (FL642 &gt;= $FS$2:$FS$1303) * (FL642 &lt;= $FT$2:$FT$1303)),"")</f>
        <v>1</v>
      </c>
      <c r="N642" s="14" t="s">
        <v>218</v>
      </c>
      <c r="O642" s="14" t="s">
        <v>316</v>
      </c>
      <c r="P642" s="15" t="s">
        <v>1485</v>
      </c>
      <c r="Q642" s="14" t="s">
        <v>1486</v>
      </c>
      <c r="R642" s="51" t="s">
        <v>1487</v>
      </c>
      <c r="S642" s="14" t="s">
        <v>223</v>
      </c>
      <c r="T642" s="20" t="s">
        <v>224</v>
      </c>
      <c r="U642" s="21"/>
      <c r="V642" s="22"/>
      <c r="W642" s="22"/>
      <c r="X642" s="22"/>
      <c r="Y642" s="22"/>
      <c r="Z642" s="22"/>
      <c r="AA642" s="48">
        <v>2024</v>
      </c>
      <c r="AB642" s="43">
        <v>46021.625</v>
      </c>
      <c r="AC642" s="63">
        <v>45931</v>
      </c>
      <c r="AD642" s="25">
        <v>105</v>
      </c>
      <c r="AE642" s="25">
        <v>208</v>
      </c>
      <c r="AF642" s="26">
        <v>204</v>
      </c>
      <c r="AG642" s="20">
        <v>310</v>
      </c>
      <c r="AH642" s="22">
        <v>335</v>
      </c>
      <c r="AI642" s="26">
        <v>449</v>
      </c>
      <c r="AN642" s="27">
        <f>IF(COUNT(DV642,ES642,FJ642,GK642,HH642)&gt;0,AVERAGE(DV642,ES642,FJ642,GK642,HH642),"")</f>
        <v>0.10732708468002586</v>
      </c>
      <c r="AO642" s="28">
        <f>IF((E642&lt;&gt;""),COUNTA(AP642:BW642)+COUNTIF(T642,"No"),"")</f>
        <v>1</v>
      </c>
      <c r="AP642" s="29"/>
      <c r="AQ642" s="29" t="s">
        <v>224</v>
      </c>
      <c r="AR642" s="29"/>
      <c r="AS642" s="29"/>
      <c r="AT642" s="29"/>
      <c r="AU642" s="29"/>
      <c r="AV642" s="29"/>
      <c r="AW642" s="29"/>
      <c r="AX642" s="29"/>
      <c r="AY642" s="29"/>
      <c r="AZ642" s="29"/>
      <c r="BA642" s="29"/>
      <c r="BB642" s="29"/>
      <c r="BC642" s="29"/>
      <c r="BD642" s="29"/>
      <c r="BE642" s="29"/>
      <c r="BF642" s="29"/>
      <c r="BG642" s="29"/>
      <c r="BH642" s="29"/>
      <c r="BI642" s="29"/>
      <c r="BJ642" s="29"/>
      <c r="BK642" s="29"/>
      <c r="BL642" s="29"/>
      <c r="BM642" s="29"/>
      <c r="BN642" s="29"/>
      <c r="BO642" s="29"/>
      <c r="BP642" s="29"/>
      <c r="BQ642" s="29"/>
      <c r="BR642" s="29"/>
      <c r="BS642" s="29"/>
      <c r="BT642" s="29"/>
      <c r="BU642" s="29"/>
      <c r="BV642" s="29"/>
      <c r="BW642" s="29"/>
      <c r="BX642" s="30">
        <v>44049</v>
      </c>
      <c r="BY642" s="30">
        <v>44131</v>
      </c>
      <c r="BZ642" s="14" t="s">
        <v>248</v>
      </c>
      <c r="CA642" s="30">
        <v>44131</v>
      </c>
      <c r="CB642" s="14" t="s">
        <v>316</v>
      </c>
      <c r="CC642" s="31">
        <v>44188</v>
      </c>
      <c r="CD642" s="32" t="s">
        <v>228</v>
      </c>
      <c r="CE642" s="33" t="s">
        <v>320</v>
      </c>
      <c r="CF642" s="33" t="s">
        <v>321</v>
      </c>
      <c r="CG642" s="29">
        <v>100</v>
      </c>
      <c r="CH642" s="29">
        <v>4</v>
      </c>
      <c r="CI642" s="29">
        <v>4</v>
      </c>
      <c r="CJ642" s="29">
        <v>10</v>
      </c>
      <c r="CK642" s="29">
        <v>0</v>
      </c>
      <c r="CL642" s="29">
        <v>0</v>
      </c>
      <c r="CM642" s="29">
        <v>1</v>
      </c>
      <c r="CN642" s="34">
        <f>IF(CJ642&gt;0,((CK642*0.125)+(CL642*0.25)+(CM642*1))/CJ642,"")</f>
        <v>0.1</v>
      </c>
      <c r="CO642" s="35">
        <v>44601</v>
      </c>
      <c r="CP642" s="35">
        <v>44611</v>
      </c>
      <c r="CQ642" s="20" t="s">
        <v>322</v>
      </c>
      <c r="CR642" s="35">
        <v>44617</v>
      </c>
      <c r="CS642" s="20" t="s">
        <v>316</v>
      </c>
      <c r="CT642" s="35" t="s">
        <v>323</v>
      </c>
      <c r="CU642" s="35">
        <v>44480</v>
      </c>
      <c r="CV642" s="11" t="s">
        <v>248</v>
      </c>
      <c r="CW642" s="11" t="s">
        <v>324</v>
      </c>
      <c r="CX642" s="11" t="s">
        <v>325</v>
      </c>
      <c r="CY642" s="20">
        <v>86</v>
      </c>
      <c r="CZ642" s="36">
        <v>3</v>
      </c>
      <c r="DA642" s="36">
        <v>3</v>
      </c>
      <c r="DB642" s="36">
        <v>15</v>
      </c>
      <c r="DC642" s="36">
        <v>0</v>
      </c>
      <c r="DD642" s="36">
        <v>0</v>
      </c>
      <c r="DE642" s="36">
        <v>0</v>
      </c>
      <c r="DF642" s="36">
        <v>3</v>
      </c>
      <c r="DG642" s="36">
        <v>1</v>
      </c>
      <c r="DH642" s="37">
        <f>IF(DB642&lt;&gt;"",((DC642*0.125)+(DD642*0.25)+(DE642*0.25)+(DF642*1)+(DG642*1))/DB642,"")</f>
        <v>0.26666666666666666</v>
      </c>
      <c r="DI642" s="35">
        <v>44785</v>
      </c>
      <c r="DJ642" s="20" t="s">
        <v>248</v>
      </c>
      <c r="DK642" s="20" t="s">
        <v>235</v>
      </c>
      <c r="DL642" s="20" t="s">
        <v>234</v>
      </c>
      <c r="DM642" s="20">
        <v>86</v>
      </c>
      <c r="DN642" s="20">
        <v>3</v>
      </c>
      <c r="DO642" s="20">
        <v>3</v>
      </c>
      <c r="DP642" s="20">
        <v>14</v>
      </c>
      <c r="DQ642" s="20">
        <v>0</v>
      </c>
      <c r="DR642" s="20">
        <v>0</v>
      </c>
      <c r="DS642" s="20">
        <v>0</v>
      </c>
      <c r="DT642" s="20">
        <v>0</v>
      </c>
      <c r="DU642" s="20">
        <v>2</v>
      </c>
      <c r="DV642" s="37" cm="1">
        <f t="array" ref="DV642">IF(AND(DI642:DP642&lt;&gt;""),((DQ642*0.125)+(DR642*0.25)+(DS642*0.25)+(DT642*1)+(DU642*1))/DP642,"")</f>
        <v>0.14285714285714285</v>
      </c>
      <c r="DW642" s="35">
        <v>45353</v>
      </c>
      <c r="DX642" s="35">
        <v>45358</v>
      </c>
      <c r="DY642" s="20" t="s">
        <v>322</v>
      </c>
      <c r="DZ642" s="35">
        <v>45365</v>
      </c>
      <c r="EA642" s="35" t="s">
        <v>316</v>
      </c>
      <c r="EB642" s="38" t="s">
        <v>323</v>
      </c>
      <c r="EC642" s="35">
        <v>45127</v>
      </c>
      <c r="ED642" s="20" t="s">
        <v>248</v>
      </c>
      <c r="EE642" s="20" t="s">
        <v>247</v>
      </c>
      <c r="EF642" s="20">
        <v>104</v>
      </c>
      <c r="EG642" s="20">
        <v>2</v>
      </c>
      <c r="EH642" s="20">
        <v>2</v>
      </c>
      <c r="EI642" s="20">
        <v>10</v>
      </c>
      <c r="EJ642" s="20">
        <v>0</v>
      </c>
      <c r="EK642" s="20">
        <v>0</v>
      </c>
      <c r="EL642" s="20">
        <v>1</v>
      </c>
      <c r="EM642" s="20">
        <v>0</v>
      </c>
      <c r="EN642" s="20">
        <v>0</v>
      </c>
      <c r="EO642" s="20">
        <v>0</v>
      </c>
      <c r="EP642" s="20">
        <v>0</v>
      </c>
      <c r="EQ642" s="20">
        <v>0</v>
      </c>
      <c r="ER642" s="20">
        <v>0</v>
      </c>
      <c r="ES642" s="34">
        <f>IF(EI642&lt;&gt;"",((EJ642*0.125)+((EK642+EL642+EM642+EN642+EO642)*0.25)+((EP642+EQ642+ER642)*1))/EI642,"")</f>
        <v>2.5000000000000001E-2</v>
      </c>
      <c r="ET642" s="35">
        <v>45387</v>
      </c>
      <c r="EU642" s="20" t="s">
        <v>248</v>
      </c>
      <c r="EV642" s="20" t="s">
        <v>247</v>
      </c>
      <c r="EW642" s="20">
        <v>157</v>
      </c>
      <c r="EX642" s="20">
        <v>6</v>
      </c>
      <c r="EY642" s="20">
        <v>6</v>
      </c>
      <c r="EZ642" s="28">
        <v>13</v>
      </c>
      <c r="FA642" s="20">
        <v>0</v>
      </c>
      <c r="FB642" s="20">
        <v>0</v>
      </c>
      <c r="FC642" s="20">
        <v>0</v>
      </c>
      <c r="FD642" s="20">
        <v>0</v>
      </c>
      <c r="FE642" s="20">
        <v>2</v>
      </c>
      <c r="FF642" s="20">
        <v>0</v>
      </c>
      <c r="FG642" s="20">
        <v>0</v>
      </c>
      <c r="FH642" s="20">
        <v>2</v>
      </c>
      <c r="FI642" s="20">
        <v>0</v>
      </c>
      <c r="FJ642" s="34">
        <f>IF(EZ642&lt;&gt;"",((FA642*0.125)+((FB642+FC642+FD642+FE642+FF642)*0.25)+((FG642+FH642+FI642)*1))/EZ642,"")</f>
        <v>0.19230769230769232</v>
      </c>
      <c r="FK642" s="39">
        <v>36.314069000000003</v>
      </c>
      <c r="FL642" s="39">
        <v>-82.381461999999999</v>
      </c>
      <c r="FM642" s="39">
        <v>35.952243576177871</v>
      </c>
      <c r="FN642" s="39">
        <v>36.675894423822136</v>
      </c>
      <c r="FO642" s="39">
        <v>-82.830497874064733</v>
      </c>
      <c r="FP642" s="39">
        <v>-81.932426125935265</v>
      </c>
      <c r="FQ642" s="39">
        <v>35.590418152355738</v>
      </c>
      <c r="FR642" s="39">
        <v>37.037719847644269</v>
      </c>
      <c r="FS642" s="39">
        <v>-83.279533748129452</v>
      </c>
      <c r="FT642" s="39">
        <v>-81.483390251870546</v>
      </c>
      <c r="FU642" s="35">
        <v>45863</v>
      </c>
      <c r="FV642" s="20" t="s">
        <v>248</v>
      </c>
      <c r="FW642" s="20" t="s">
        <v>355</v>
      </c>
      <c r="FX642" s="20">
        <v>161</v>
      </c>
      <c r="FY642" s="20">
        <v>4</v>
      </c>
      <c r="FZ642" s="20">
        <v>4</v>
      </c>
      <c r="GA642" s="20">
        <v>11</v>
      </c>
      <c r="GB642" s="20">
        <v>0</v>
      </c>
      <c r="GC642" s="20">
        <v>0</v>
      </c>
      <c r="GD642" s="20">
        <v>0</v>
      </c>
      <c r="GE642" s="20">
        <v>0</v>
      </c>
      <c r="GF642" s="20">
        <v>0</v>
      </c>
      <c r="GG642" s="20">
        <v>0</v>
      </c>
      <c r="GH642" s="20">
        <v>0</v>
      </c>
      <c r="GI642" s="20">
        <v>0</v>
      </c>
      <c r="GJ642" s="20">
        <v>0</v>
      </c>
      <c r="GK642" s="34">
        <v>0</v>
      </c>
      <c r="GP642" s="20" t="s">
        <v>316</v>
      </c>
      <c r="GQ642" s="35" t="s">
        <v>323</v>
      </c>
      <c r="GR642" s="35">
        <v>46121</v>
      </c>
      <c r="GS642" s="20" t="s">
        <v>248</v>
      </c>
      <c r="GT642" s="20" t="s">
        <v>247</v>
      </c>
      <c r="GU642" s="20">
        <v>171</v>
      </c>
      <c r="GV642" s="20">
        <v>5</v>
      </c>
      <c r="GW642" s="20">
        <v>5</v>
      </c>
      <c r="GX642" s="20">
        <v>17</v>
      </c>
      <c r="GY642" s="20">
        <v>0</v>
      </c>
      <c r="GZ642" s="20">
        <v>0</v>
      </c>
      <c r="HA642" s="20">
        <v>0</v>
      </c>
      <c r="HB642" s="20">
        <v>0</v>
      </c>
      <c r="HC642" s="20">
        <v>0</v>
      </c>
      <c r="HD642" s="20">
        <v>0</v>
      </c>
      <c r="HE642" s="20">
        <v>0</v>
      </c>
      <c r="HF642" s="20">
        <v>1</v>
      </c>
      <c r="HG642" s="20">
        <v>2</v>
      </c>
      <c r="HH642" s="41">
        <f>IF(GX642&lt;&gt;"",((GY642*0.125)+((GZ642+HA642+HB642+HC642+HD642)*0.25)+((HE642+HF642+HG642)*1))/GX642,"")</f>
        <v>0.17647058823529413</v>
      </c>
    </row>
    <row r="643" spans="1:216" ht="15" customHeight="1" x14ac:dyDescent="0.35">
      <c r="A643" s="11" t="s">
        <v>4102</v>
      </c>
      <c r="B643" s="12" t="s">
        <v>4103</v>
      </c>
      <c r="C643" s="13">
        <v>43829</v>
      </c>
      <c r="D643" s="13"/>
      <c r="E643" s="14" t="s">
        <v>214</v>
      </c>
      <c r="F643" s="15" t="s">
        <v>4104</v>
      </c>
      <c r="G643" s="15" t="s">
        <v>4105</v>
      </c>
      <c r="H643" s="14" t="s">
        <v>4097</v>
      </c>
      <c r="I643" s="16">
        <v>37217</v>
      </c>
      <c r="J643" s="17">
        <v>33115</v>
      </c>
      <c r="K643" s="18">
        <f ca="1">IF(A643&lt;&gt;"",RANDBETWEEN(1,2000)," ")</f>
        <v>512</v>
      </c>
      <c r="L643" s="17" cm="1">
        <f t="array" ref="L643">IF(A643&lt;&gt;"",SUMPRODUCT(($E$2:$E$1303="Active") * (FK643 &gt;= $FM$2:$FM$1303) * (FK643 &lt;= $FN$2:$FN$1303) * (FL643 &gt;= $FO$2:$FO$1303) * (FL643 &lt;= $FP$2:$FP$1303)),"")</f>
        <v>5</v>
      </c>
      <c r="M643" s="17" cm="1">
        <f t="array" ref="M643">IF(A643&lt;&gt;"",SUMPRODUCT(($E$2:$E$1303="Active") * (FK643 &gt;= $FQ$2:$FQ$1303) * (FK643 &lt;= $FR$2:$FR$1303) * (FL643 &gt;= $FS$2:$FS$1303) * (FL643 &lt;= $FT$2:$FT$1303)),"")</f>
        <v>6</v>
      </c>
      <c r="N643" s="14" t="s">
        <v>218</v>
      </c>
      <c r="O643" s="14" t="s">
        <v>316</v>
      </c>
      <c r="P643" s="15" t="s">
        <v>1485</v>
      </c>
      <c r="Q643" s="14" t="s">
        <v>1486</v>
      </c>
      <c r="R643" s="51" t="s">
        <v>1487</v>
      </c>
      <c r="S643" s="14" t="s">
        <v>223</v>
      </c>
      <c r="T643" s="20" t="s">
        <v>224</v>
      </c>
      <c r="U643" s="21"/>
      <c r="V643" s="22"/>
      <c r="W643" s="22"/>
      <c r="X643" s="22"/>
      <c r="Y643" s="22"/>
      <c r="Z643" s="22"/>
      <c r="AA643" s="48">
        <v>2024</v>
      </c>
      <c r="AB643" s="43">
        <v>46022.552083333336</v>
      </c>
      <c r="AC643" s="63">
        <v>45931</v>
      </c>
      <c r="AD643" s="25">
        <v>205</v>
      </c>
      <c r="AE643" s="25">
        <v>607</v>
      </c>
      <c r="AF643" s="26">
        <v>511</v>
      </c>
      <c r="AG643" s="20">
        <v>762</v>
      </c>
      <c r="AH643" s="22">
        <v>474</v>
      </c>
      <c r="AI643" s="26">
        <v>901</v>
      </c>
      <c r="AN643" s="27">
        <f>IF(COUNT(DV643,ES643,FJ643,GK643,HH643)&gt;0,AVERAGE(DV643,ES643,FJ643,GK643,HH643),"")</f>
        <v>0.20749491869918701</v>
      </c>
      <c r="AO643" s="28">
        <f>IF((E643&lt;&gt;""),COUNTA(AP643:BW643)+COUNTIF(T643,"No"),"")</f>
        <v>1</v>
      </c>
      <c r="AP643" s="29"/>
      <c r="AQ643" s="29"/>
      <c r="AR643" s="29"/>
      <c r="AS643" s="29"/>
      <c r="AT643" s="29"/>
      <c r="AU643" s="29"/>
      <c r="AV643" s="29"/>
      <c r="AW643" s="29"/>
      <c r="AX643" s="29"/>
      <c r="AY643" s="29"/>
      <c r="AZ643" s="29"/>
      <c r="BA643" s="29"/>
      <c r="BB643" s="29"/>
      <c r="BC643" s="29"/>
      <c r="BD643" s="29"/>
      <c r="BE643" s="29"/>
      <c r="BF643" s="29"/>
      <c r="BG643" s="29"/>
      <c r="BH643" s="29"/>
      <c r="BI643" s="29"/>
      <c r="BJ643" s="29"/>
      <c r="BK643" s="29"/>
      <c r="BL643" s="29"/>
      <c r="BM643" s="29"/>
      <c r="BN643" s="29"/>
      <c r="BO643" s="29"/>
      <c r="BP643" s="29"/>
      <c r="BQ643" s="29"/>
      <c r="BR643" s="29"/>
      <c r="BS643" s="29"/>
      <c r="BT643" s="29"/>
      <c r="BU643" s="29"/>
      <c r="BV643" s="29" t="s">
        <v>4106</v>
      </c>
      <c r="BW643" s="29"/>
      <c r="BX643" s="30">
        <v>44054</v>
      </c>
      <c r="BY643" s="30">
        <v>44131</v>
      </c>
      <c r="BZ643" s="14" t="s">
        <v>248</v>
      </c>
      <c r="CA643" s="30">
        <v>44131</v>
      </c>
      <c r="CB643" s="14" t="s">
        <v>316</v>
      </c>
      <c r="CC643" s="31">
        <v>44188</v>
      </c>
      <c r="CD643" s="32" t="s">
        <v>228</v>
      </c>
      <c r="CE643" s="33" t="s">
        <v>320</v>
      </c>
      <c r="CF643" s="33" t="s">
        <v>321</v>
      </c>
      <c r="CG643" s="29">
        <v>100</v>
      </c>
      <c r="CH643" s="29">
        <v>4</v>
      </c>
      <c r="CI643" s="29">
        <v>4</v>
      </c>
      <c r="CJ643" s="29">
        <v>10</v>
      </c>
      <c r="CK643" s="29">
        <v>0</v>
      </c>
      <c r="CL643" s="29">
        <v>1</v>
      </c>
      <c r="CM643" s="29">
        <v>2</v>
      </c>
      <c r="CN643" s="34">
        <f>IF(CJ643&gt;0,((CK643*0.125)+(CL643*0.25)+(CM643*1))/CJ643,"")</f>
        <v>0.22500000000000001</v>
      </c>
      <c r="CO643" s="35">
        <v>44595</v>
      </c>
      <c r="CP643" s="35">
        <v>44611</v>
      </c>
      <c r="CQ643" s="20" t="s">
        <v>322</v>
      </c>
      <c r="CR643" s="35">
        <v>44617</v>
      </c>
      <c r="CS643" s="20" t="s">
        <v>316</v>
      </c>
      <c r="CT643" s="35" t="s">
        <v>323</v>
      </c>
      <c r="CU643" s="35">
        <v>44480</v>
      </c>
      <c r="CV643" s="11" t="s">
        <v>248</v>
      </c>
      <c r="CW643" s="11" t="s">
        <v>324</v>
      </c>
      <c r="CX643" s="11" t="s">
        <v>325</v>
      </c>
      <c r="CY643" s="20">
        <v>405</v>
      </c>
      <c r="CZ643" s="36">
        <v>6</v>
      </c>
      <c r="DA643" s="36">
        <v>6</v>
      </c>
      <c r="DB643" s="36">
        <v>30</v>
      </c>
      <c r="DC643" s="36">
        <v>0</v>
      </c>
      <c r="DD643" s="36">
        <v>0</v>
      </c>
      <c r="DE643" s="36">
        <v>2</v>
      </c>
      <c r="DF643" s="36">
        <v>1</v>
      </c>
      <c r="DG643" s="36">
        <v>2</v>
      </c>
      <c r="DH643" s="37">
        <f>IF(DB643&lt;&gt;"",((DC643*0.125)+(DD643*0.25)+(DE643*0.25)+(DF643*1)+(DG643*1))/DB643,"")</f>
        <v>0.11666666666666667</v>
      </c>
      <c r="DI643" s="35">
        <v>44784</v>
      </c>
      <c r="DJ643" s="20" t="s">
        <v>248</v>
      </c>
      <c r="DK643" s="20" t="s">
        <v>235</v>
      </c>
      <c r="DL643" s="20" t="s">
        <v>234</v>
      </c>
      <c r="DM643" s="20">
        <v>211</v>
      </c>
      <c r="DN643" s="20">
        <v>9</v>
      </c>
      <c r="DO643" s="20">
        <v>9</v>
      </c>
      <c r="DP643" s="20">
        <v>41</v>
      </c>
      <c r="DQ643" s="20">
        <v>0</v>
      </c>
      <c r="DR643" s="20">
        <v>4</v>
      </c>
      <c r="DS643" s="20">
        <v>2</v>
      </c>
      <c r="DT643" s="20">
        <v>0</v>
      </c>
      <c r="DU643" s="20">
        <v>4</v>
      </c>
      <c r="DV643" s="37" cm="1">
        <f t="array" ref="DV643">IF(AND(DI643:DP643&lt;&gt;""),((DQ643*0.125)+(DR643*0.25)+(DS643*0.25)+(DT643*1)+(DU643*1))/DP643,"")</f>
        <v>0.13414634146341464</v>
      </c>
      <c r="DW643" s="35">
        <v>45348</v>
      </c>
      <c r="DX643" s="35">
        <v>45358</v>
      </c>
      <c r="DY643" s="20" t="s">
        <v>322</v>
      </c>
      <c r="DZ643" s="35">
        <v>45365</v>
      </c>
      <c r="EA643" s="35" t="s">
        <v>316</v>
      </c>
      <c r="EB643" s="38" t="s">
        <v>323</v>
      </c>
      <c r="EC643" s="35">
        <v>45127</v>
      </c>
      <c r="ED643" s="20" t="s">
        <v>248</v>
      </c>
      <c r="EE643" s="20" t="s">
        <v>247</v>
      </c>
      <c r="EF643" s="20">
        <v>255</v>
      </c>
      <c r="EG643" s="20">
        <v>8</v>
      </c>
      <c r="EH643" s="20">
        <v>8</v>
      </c>
      <c r="EI643" s="20">
        <v>36</v>
      </c>
      <c r="EJ643" s="20">
        <v>0</v>
      </c>
      <c r="EK643" s="20">
        <v>1</v>
      </c>
      <c r="EL643" s="20">
        <v>0</v>
      </c>
      <c r="EM643" s="20">
        <v>0</v>
      </c>
      <c r="EN643" s="20">
        <v>0</v>
      </c>
      <c r="EO643" s="20">
        <v>0</v>
      </c>
      <c r="EP643" s="20">
        <v>5</v>
      </c>
      <c r="EQ643" s="20">
        <v>0</v>
      </c>
      <c r="ER643" s="20">
        <v>0</v>
      </c>
      <c r="ES643" s="34">
        <f>IF(EI643&lt;&gt;"",((EJ643*0.125)+((EK643+EL643+EM643+EN643+EO643)*0.25)+((EP643+EQ643+ER643)*1))/EI643,"")</f>
        <v>0.14583333333333334</v>
      </c>
      <c r="ET643" s="35">
        <v>45387</v>
      </c>
      <c r="EU643" s="20" t="s">
        <v>248</v>
      </c>
      <c r="EV643" s="20" t="s">
        <v>247</v>
      </c>
      <c r="EW643" s="20">
        <v>416</v>
      </c>
      <c r="EX643" s="20">
        <v>9</v>
      </c>
      <c r="EY643" s="20">
        <v>8</v>
      </c>
      <c r="EZ643" s="28">
        <v>25</v>
      </c>
      <c r="FA643" s="20">
        <v>0</v>
      </c>
      <c r="FB643" s="20">
        <v>0</v>
      </c>
      <c r="FC643" s="20">
        <v>1</v>
      </c>
      <c r="FD643" s="20">
        <v>0</v>
      </c>
      <c r="FE643" s="20">
        <v>1</v>
      </c>
      <c r="FF643" s="20">
        <v>0</v>
      </c>
      <c r="FG643" s="20">
        <v>2</v>
      </c>
      <c r="FH643" s="20">
        <v>3</v>
      </c>
      <c r="FI643" s="20">
        <v>2</v>
      </c>
      <c r="FJ643" s="46">
        <f>IF(EZ643&lt;&gt;"",((FA643*0.125)+((FB643+FC643+FD643+FE643+FF643)*0.25)+((FG643+FH643+FI643)*1))/EZ643,"")</f>
        <v>0.3</v>
      </c>
      <c r="FK643" s="39">
        <v>36.105910000000002</v>
      </c>
      <c r="FL643" s="39">
        <v>-86.661715999999998</v>
      </c>
      <c r="FM643" s="39">
        <v>35.744084576177869</v>
      </c>
      <c r="FN643" s="39">
        <v>36.467735423822134</v>
      </c>
      <c r="FO643" s="39">
        <v>-87.109559036917517</v>
      </c>
      <c r="FP643" s="39">
        <v>-86.21387296308248</v>
      </c>
      <c r="FQ643" s="39">
        <v>35.382259152355736</v>
      </c>
      <c r="FR643" s="39">
        <v>36.829560847644267</v>
      </c>
      <c r="FS643" s="39">
        <v>-87.557402073835036</v>
      </c>
      <c r="FT643" s="39">
        <v>-85.766029926164961</v>
      </c>
      <c r="FU643" s="35">
        <v>45818</v>
      </c>
      <c r="FV643" s="20" t="s">
        <v>248</v>
      </c>
      <c r="FW643" s="20" t="s">
        <v>355</v>
      </c>
      <c r="FX643" s="20">
        <v>240</v>
      </c>
      <c r="FY643" s="20">
        <v>7</v>
      </c>
      <c r="FZ643" s="20">
        <v>7</v>
      </c>
      <c r="GA643" s="20">
        <v>25</v>
      </c>
      <c r="GB643" s="20">
        <v>0</v>
      </c>
      <c r="GC643" s="20">
        <v>0</v>
      </c>
      <c r="GD643" s="20">
        <v>0</v>
      </c>
      <c r="GE643" s="20">
        <v>1</v>
      </c>
      <c r="GF643" s="20">
        <v>0</v>
      </c>
      <c r="GG643" s="20">
        <v>0</v>
      </c>
      <c r="GH643" s="20">
        <v>1</v>
      </c>
      <c r="GI643" s="20">
        <v>3</v>
      </c>
      <c r="GJ643" s="20">
        <v>2</v>
      </c>
      <c r="GK643" s="46">
        <f>IF(GA643&lt;&gt;"",((GB643*0.125)+((GC643+GD643+GE643+GF643+GG643)*0.25)+((GH643+GI643+GJ643)*1))/GA643,"")</f>
        <v>0.25</v>
      </c>
      <c r="GP643" s="20" t="s">
        <v>316</v>
      </c>
      <c r="GQ643" s="35" t="s">
        <v>323</v>
      </c>
      <c r="HH643" s="41" t="str">
        <f>IF(GX643&lt;&gt;"",((GY643*0.125)+((GZ643+HA643+HB643+HC643+HD643)*0.25)+((HE643+HF643+HG643)*1))/GX643,"")</f>
        <v/>
      </c>
    </row>
    <row r="644" spans="1:216" ht="15" customHeight="1" x14ac:dyDescent="0.35">
      <c r="A644" s="11" t="s">
        <v>4107</v>
      </c>
      <c r="B644" s="12" t="s">
        <v>4108</v>
      </c>
      <c r="C644" s="13">
        <v>43829</v>
      </c>
      <c r="D644" s="13"/>
      <c r="E644" s="14" t="s">
        <v>214</v>
      </c>
      <c r="F644" s="15" t="s">
        <v>4109</v>
      </c>
      <c r="G644" s="15" t="s">
        <v>2937</v>
      </c>
      <c r="H644" s="14" t="s">
        <v>4097</v>
      </c>
      <c r="I644" s="16">
        <v>38305</v>
      </c>
      <c r="J644" s="17">
        <v>52686</v>
      </c>
      <c r="K644" s="18">
        <f ca="1">IF(A644&lt;&gt;"",RANDBETWEEN(1,2000)," ")</f>
        <v>134</v>
      </c>
      <c r="L644" s="17" cm="1">
        <f t="array" ref="L644">IF(A644&lt;&gt;"",SUMPRODUCT(($E$2:$E$1303="Active") * (FK644 &gt;= $FM$2:$FM$1303) * (FK644 &lt;= $FN$2:$FN$1303) * (FL644 &gt;= $FO$2:$FO$1303) * (FL644 &lt;= $FP$2:$FP$1303)),"")</f>
        <v>1</v>
      </c>
      <c r="M644" s="17" cm="1">
        <f t="array" ref="M644">IF(A644&lt;&gt;"",SUMPRODUCT(($E$2:$E$1303="Active") * (FK644 &gt;= $FQ$2:$FQ$1303) * (FK644 &lt;= $FR$2:$FR$1303) * (FL644 &gt;= $FS$2:$FS$1303) * (FL644 &lt;= $FT$2:$FT$1303)),"")</f>
        <v>2</v>
      </c>
      <c r="N644" s="14" t="s">
        <v>218</v>
      </c>
      <c r="O644" s="14" t="s">
        <v>316</v>
      </c>
      <c r="P644" s="15" t="s">
        <v>1485</v>
      </c>
      <c r="Q644" s="14" t="s">
        <v>1486</v>
      </c>
      <c r="R644" s="51" t="s">
        <v>1487</v>
      </c>
      <c r="S644" s="14" t="s">
        <v>223</v>
      </c>
      <c r="T644" s="20" t="s">
        <v>224</v>
      </c>
      <c r="U644" s="21"/>
      <c r="V644" s="22"/>
      <c r="W644" s="22"/>
      <c r="X644" s="22"/>
      <c r="Y644" s="22"/>
      <c r="Z644" s="22"/>
      <c r="AA644" s="48">
        <v>2024</v>
      </c>
      <c r="AB644" s="43">
        <v>46022.46875</v>
      </c>
      <c r="AC644" s="63">
        <v>45931</v>
      </c>
      <c r="AD644" s="25">
        <v>39</v>
      </c>
      <c r="AE644" s="25">
        <v>89</v>
      </c>
      <c r="AF644" s="26">
        <v>62</v>
      </c>
      <c r="AG644" s="20">
        <v>255</v>
      </c>
      <c r="AH644" s="22">
        <v>158</v>
      </c>
      <c r="AI644" s="26">
        <v>276</v>
      </c>
      <c r="AN644" s="27">
        <f>IF(COUNT(DV644,ES644,FJ644,GK644,HH644)&gt;0,AVERAGE(DV644,ES644,FJ644,GK644,HH644),"")</f>
        <v>0.1</v>
      </c>
      <c r="AO644" s="28">
        <f>IF((E644&lt;&gt;""),COUNTA(AP644:BW644)+COUNTIF(T644,"No"),"")</f>
        <v>1</v>
      </c>
      <c r="AP644" s="29"/>
      <c r="AQ644" s="29"/>
      <c r="AR644" s="29"/>
      <c r="AS644" s="29"/>
      <c r="AT644" s="29"/>
      <c r="AU644" s="29"/>
      <c r="AV644" s="29"/>
      <c r="AW644" s="29"/>
      <c r="AX644" s="29"/>
      <c r="AY644" s="29"/>
      <c r="AZ644" s="29"/>
      <c r="BA644" s="29"/>
      <c r="BB644" s="29"/>
      <c r="BC644" s="29"/>
      <c r="BD644" s="29"/>
      <c r="BE644" s="29"/>
      <c r="BF644" s="29"/>
      <c r="BG644" s="29"/>
      <c r="BH644" s="29"/>
      <c r="BI644" s="29"/>
      <c r="BJ644" s="29"/>
      <c r="BK644" s="29"/>
      <c r="BL644" s="29"/>
      <c r="BM644" s="29"/>
      <c r="BN644" s="29"/>
      <c r="BO644" s="29"/>
      <c r="BP644" s="29"/>
      <c r="BQ644" s="29"/>
      <c r="BR644" s="29"/>
      <c r="BS644" s="29"/>
      <c r="BT644" s="29"/>
      <c r="BU644" s="29"/>
      <c r="BV644" s="29" t="s">
        <v>4110</v>
      </c>
      <c r="BW644" s="29"/>
      <c r="BX644" s="30">
        <v>44070</v>
      </c>
      <c r="BY644" s="30">
        <v>44152</v>
      </c>
      <c r="BZ644" s="14" t="s">
        <v>248</v>
      </c>
      <c r="CA644" s="30">
        <v>44174</v>
      </c>
      <c r="CB644" s="14" t="s">
        <v>316</v>
      </c>
      <c r="CC644" s="31">
        <v>44188</v>
      </c>
      <c r="CD644" s="32" t="s">
        <v>228</v>
      </c>
      <c r="CE644" s="33" t="s">
        <v>320</v>
      </c>
      <c r="CF644" s="33" t="s">
        <v>321</v>
      </c>
      <c r="CG644" s="29">
        <v>100</v>
      </c>
      <c r="CH644" s="29">
        <v>2</v>
      </c>
      <c r="CI644" s="29">
        <v>2</v>
      </c>
      <c r="CJ644" s="29">
        <v>10</v>
      </c>
      <c r="CK644" s="29">
        <v>0</v>
      </c>
      <c r="CL644" s="29">
        <v>0</v>
      </c>
      <c r="CM644" s="29">
        <v>3</v>
      </c>
      <c r="CN644" s="34">
        <f>IF(CJ644&gt;0,((CK644*0.125)+(CL644*0.25)+(CM644*1))/CJ644,"")</f>
        <v>0.3</v>
      </c>
      <c r="CO644" s="35">
        <v>44595</v>
      </c>
      <c r="CP644" s="35">
        <v>44611</v>
      </c>
      <c r="CQ644" s="20" t="s">
        <v>322</v>
      </c>
      <c r="CR644" s="35">
        <v>44621</v>
      </c>
      <c r="CS644" s="20" t="s">
        <v>316</v>
      </c>
      <c r="CT644" s="35" t="s">
        <v>323</v>
      </c>
      <c r="CU644" s="35">
        <v>44476</v>
      </c>
      <c r="CV644" s="11" t="s">
        <v>248</v>
      </c>
      <c r="CW644" s="11" t="s">
        <v>324</v>
      </c>
      <c r="CX644" s="11" t="s">
        <v>325</v>
      </c>
      <c r="CY644" s="20">
        <v>43</v>
      </c>
      <c r="CZ644" s="36">
        <v>2</v>
      </c>
      <c r="DA644" s="36">
        <v>2</v>
      </c>
      <c r="DB644" s="36">
        <v>7</v>
      </c>
      <c r="DC644" s="36">
        <v>0</v>
      </c>
      <c r="DD644" s="36">
        <v>1</v>
      </c>
      <c r="DE644" s="36">
        <v>0</v>
      </c>
      <c r="DF644" s="36">
        <v>0</v>
      </c>
      <c r="DG644" s="36">
        <v>0</v>
      </c>
      <c r="DH644" s="37">
        <f>IF(DB644&lt;&gt;"",((DC644*0.125)+(DD644*0.25)+(DE644*0.25)+(DF644*1)+(DG644*1))/DB644,"")</f>
        <v>3.5714285714285712E-2</v>
      </c>
      <c r="DI644" s="35">
        <v>44785</v>
      </c>
      <c r="DJ644" s="20" t="s">
        <v>248</v>
      </c>
      <c r="DK644" s="20" t="s">
        <v>235</v>
      </c>
      <c r="DL644" s="20" t="s">
        <v>234</v>
      </c>
      <c r="DM644" s="20">
        <v>30</v>
      </c>
      <c r="DN644" s="20">
        <v>1</v>
      </c>
      <c r="DO644" s="20">
        <v>1</v>
      </c>
      <c r="DP644" s="20">
        <v>5</v>
      </c>
      <c r="DQ644" s="20">
        <v>0</v>
      </c>
      <c r="DR644" s="20">
        <v>0</v>
      </c>
      <c r="DS644" s="20">
        <v>0</v>
      </c>
      <c r="DT644" s="20">
        <v>0</v>
      </c>
      <c r="DU644" s="20">
        <v>1</v>
      </c>
      <c r="DV644" s="37" cm="1">
        <f t="array" ref="DV644">IF(AND(DI644:DP644&lt;&gt;""),((DQ644*0.125)+(DR644*0.25)+(DS644*0.25)+(DT644*1)+(DU644*1))/DP644,"")</f>
        <v>0.2</v>
      </c>
      <c r="DW644" s="35">
        <v>45351</v>
      </c>
      <c r="DX644" s="35">
        <v>45356</v>
      </c>
      <c r="DY644" s="20" t="s">
        <v>322</v>
      </c>
      <c r="DZ644" s="35">
        <v>45356</v>
      </c>
      <c r="EA644" s="35" t="s">
        <v>316</v>
      </c>
      <c r="EB644" s="38" t="s">
        <v>323</v>
      </c>
      <c r="EC644" s="35">
        <v>45150</v>
      </c>
      <c r="ED644" s="20" t="s">
        <v>248</v>
      </c>
      <c r="EE644" s="20" t="s">
        <v>247</v>
      </c>
      <c r="EF644" s="20">
        <v>29</v>
      </c>
      <c r="EG644" s="20">
        <v>1</v>
      </c>
      <c r="EH644" s="20">
        <v>1</v>
      </c>
      <c r="EI644" s="20">
        <v>5</v>
      </c>
      <c r="EJ644" s="20">
        <v>0</v>
      </c>
      <c r="EK644" s="20">
        <v>0</v>
      </c>
      <c r="EL644" s="20">
        <v>0</v>
      </c>
      <c r="EM644" s="20">
        <v>0</v>
      </c>
      <c r="EN644" s="20">
        <v>0</v>
      </c>
      <c r="EO644" s="20">
        <v>0</v>
      </c>
      <c r="EP644" s="20">
        <v>0</v>
      </c>
      <c r="EQ644" s="20">
        <v>1</v>
      </c>
      <c r="ER644" s="20">
        <v>0</v>
      </c>
      <c r="ES644" s="34">
        <f>IF(EI644&lt;&gt;"",((EJ644*0.125)+((EK644+EL644+EM644+EN644+EO644)*0.25)+((EP644+EQ644+ER644)*1))/EI644,"")</f>
        <v>0.2</v>
      </c>
      <c r="ET644" s="35">
        <v>45385</v>
      </c>
      <c r="EU644" s="20" t="s">
        <v>228</v>
      </c>
      <c r="EV644" s="20" t="s">
        <v>247</v>
      </c>
      <c r="EW644" s="20">
        <v>172</v>
      </c>
      <c r="EX644" s="20">
        <v>1</v>
      </c>
      <c r="EY644" s="20">
        <v>1</v>
      </c>
      <c r="EZ644" s="28">
        <v>14</v>
      </c>
      <c r="FA644" s="20">
        <v>0</v>
      </c>
      <c r="FB644" s="20">
        <v>0</v>
      </c>
      <c r="FC644" s="20">
        <v>0</v>
      </c>
      <c r="FD644" s="20">
        <v>0</v>
      </c>
      <c r="FE644" s="20">
        <v>0</v>
      </c>
      <c r="FF644" s="20">
        <v>0</v>
      </c>
      <c r="FG644" s="20">
        <v>0</v>
      </c>
      <c r="FH644" s="20">
        <v>0</v>
      </c>
      <c r="FI644" s="20">
        <v>0</v>
      </c>
      <c r="FJ644" s="34">
        <f>IF(EZ644&lt;&gt;"",((FA644*0.125)+((FB644+FC644+FD644+FE644+FF644)*0.25)+((FG644+FH644+FI644)*1))/EZ644,"")</f>
        <v>0</v>
      </c>
      <c r="FK644" s="39">
        <v>35.717723999999997</v>
      </c>
      <c r="FL644" s="39">
        <v>-88.788381999999999</v>
      </c>
      <c r="FM644" s="39">
        <v>35.355898576177864</v>
      </c>
      <c r="FN644" s="39">
        <v>36.079549423822129</v>
      </c>
      <c r="FO644" s="39">
        <v>-89.234033063421933</v>
      </c>
      <c r="FP644" s="39">
        <v>-88.342730936578064</v>
      </c>
      <c r="FQ644" s="39">
        <v>34.994073152355732</v>
      </c>
      <c r="FR644" s="39">
        <v>36.441374847644262</v>
      </c>
      <c r="FS644" s="39">
        <v>-89.679684126843881</v>
      </c>
      <c r="FT644" s="39">
        <v>-87.897079873156116</v>
      </c>
      <c r="FU644" s="35">
        <v>45862</v>
      </c>
      <c r="FV644" s="20" t="s">
        <v>248</v>
      </c>
      <c r="FW644" s="20" t="s">
        <v>355</v>
      </c>
      <c r="FX644" s="20">
        <v>90</v>
      </c>
      <c r="FY644" s="20">
        <v>2</v>
      </c>
      <c r="FZ644" s="20">
        <v>2</v>
      </c>
      <c r="GA644" s="20">
        <v>6</v>
      </c>
      <c r="GB644" s="20">
        <v>0</v>
      </c>
      <c r="GC644" s="20">
        <v>0</v>
      </c>
      <c r="GD644" s="20">
        <v>0</v>
      </c>
      <c r="GE644" s="20">
        <v>0</v>
      </c>
      <c r="GF644" s="20">
        <v>0</v>
      </c>
      <c r="GG644" s="20">
        <v>0</v>
      </c>
      <c r="GH644" s="20">
        <v>0</v>
      </c>
      <c r="GI644" s="20">
        <v>0</v>
      </c>
      <c r="GJ644" s="20">
        <v>0</v>
      </c>
      <c r="GK644" s="34">
        <f>IF(GA644&lt;&gt;"",((GB644*0.125)+((GC644+GD644+GE644+GF644+GG644)*0.25)+((GH644+GI644+GJ644)*1))/GA644,"")</f>
        <v>0</v>
      </c>
      <c r="GP644" s="20" t="s">
        <v>316</v>
      </c>
      <c r="GQ644" s="35" t="s">
        <v>323</v>
      </c>
      <c r="HH644" s="41" t="str">
        <f>IF(GX644&lt;&gt;"",((GY644*0.125)+((GZ644+HA644+HB644+HC644+HD644)*0.25)+((HE644+HF644+HG644)*1))/GX644,"")</f>
        <v/>
      </c>
    </row>
    <row r="645" spans="1:216" ht="15" customHeight="1" x14ac:dyDescent="0.35">
      <c r="A645" s="11" t="s">
        <v>4111</v>
      </c>
      <c r="B645" s="12" t="s">
        <v>4112</v>
      </c>
      <c r="C645" s="13">
        <v>43009</v>
      </c>
      <c r="D645" s="13"/>
      <c r="E645" s="14" t="s">
        <v>214</v>
      </c>
      <c r="F645" s="15" t="s">
        <v>4113</v>
      </c>
      <c r="G645" s="15" t="s">
        <v>4114</v>
      </c>
      <c r="H645" s="14" t="s">
        <v>4097</v>
      </c>
      <c r="I645" s="16">
        <v>37862</v>
      </c>
      <c r="J645" s="17">
        <v>23236</v>
      </c>
      <c r="K645" s="18">
        <f ca="1">IF(A645&lt;&gt;"",RANDBETWEEN(1,2000)," ")</f>
        <v>636</v>
      </c>
      <c r="L645" s="17" cm="1">
        <f t="array" ref="L645">IF(A645&lt;&gt;"",SUMPRODUCT(($E$2:$E$1303="Active") * (FK645 &gt;= $FM$2:$FM$1303) * (FK645 &lt;= $FN$2:$FN$1303) * (FL645 &gt;= $FO$2:$FO$1303) * (FL645 &lt;= $FP$2:$FP$1303)),"")</f>
        <v>2</v>
      </c>
      <c r="M645" s="17" cm="1">
        <f t="array" ref="M645">IF(A645&lt;&gt;"",SUMPRODUCT(($E$2:$E$1303="Active") * (FK645 &gt;= $FQ$2:$FQ$1303) * (FK645 &lt;= $FR$2:$FR$1303) * (FL645 &gt;= $FS$2:$FS$1303) * (FL645 &lt;= $FT$2:$FT$1303)),"")</f>
        <v>2</v>
      </c>
      <c r="N645" s="14" t="s">
        <v>287</v>
      </c>
      <c r="O645" s="14" t="s">
        <v>219</v>
      </c>
      <c r="P645" s="15" t="s">
        <v>4115</v>
      </c>
      <c r="Q645" s="14" t="s">
        <v>4116</v>
      </c>
      <c r="R645" s="15" t="s">
        <v>4117</v>
      </c>
      <c r="S645" s="14" t="s">
        <v>223</v>
      </c>
      <c r="T645" s="20" t="s">
        <v>224</v>
      </c>
      <c r="U645" s="21"/>
      <c r="V645" s="22"/>
      <c r="W645" s="22"/>
      <c r="X645" s="22"/>
      <c r="Y645" s="22"/>
      <c r="Z645" s="22"/>
      <c r="AA645" s="22" t="s">
        <v>363</v>
      </c>
      <c r="AB645" s="43">
        <v>45930.479166666664</v>
      </c>
      <c r="AC645" s="63">
        <v>45931</v>
      </c>
      <c r="AD645" s="25">
        <v>216</v>
      </c>
      <c r="AE645" s="25">
        <v>161</v>
      </c>
      <c r="AF645" s="26">
        <v>243</v>
      </c>
      <c r="AG645" s="20">
        <v>405</v>
      </c>
      <c r="AH645" s="22">
        <v>440</v>
      </c>
      <c r="AI645" s="26">
        <v>255</v>
      </c>
      <c r="AN645" s="27">
        <f>IF(COUNT(DV645,ES645,FJ645,GK645,HH645)&gt;0,AVERAGE(DV645,ES645,FJ645,GK645,HH645),"")</f>
        <v>8.0404040404040394E-2</v>
      </c>
      <c r="AO645" s="28">
        <f>IF((E645&lt;&gt;""),COUNTA(AP645:BW645)+COUNTIF(T645,"No"),"")</f>
        <v>0</v>
      </c>
      <c r="AP645" s="29"/>
      <c r="AQ645" s="29"/>
      <c r="AR645" s="29"/>
      <c r="AS645" s="29"/>
      <c r="AT645" s="29"/>
      <c r="AU645" s="29"/>
      <c r="AV645" s="29"/>
      <c r="AW645" s="29"/>
      <c r="AX645" s="29"/>
      <c r="AY645" s="29"/>
      <c r="AZ645" s="29"/>
      <c r="BA645" s="29"/>
      <c r="BB645" s="29"/>
      <c r="BC645" s="29"/>
      <c r="BD645" s="29"/>
      <c r="BE645" s="29"/>
      <c r="BF645" s="29"/>
      <c r="BG645" s="29"/>
      <c r="BH645" s="29"/>
      <c r="BI645" s="29"/>
      <c r="BJ645" s="29"/>
      <c r="BK645" s="29"/>
      <c r="BL645" s="29"/>
      <c r="BM645" s="29"/>
      <c r="BN645" s="29"/>
      <c r="BO645" s="29"/>
      <c r="BP645" s="29"/>
      <c r="BQ645" s="29"/>
      <c r="BR645" s="29"/>
      <c r="BS645" s="29"/>
      <c r="BT645" s="29"/>
      <c r="BU645" s="29"/>
      <c r="BV645" s="29"/>
      <c r="BW645" s="29"/>
      <c r="BX645" s="30">
        <v>43962</v>
      </c>
      <c r="BY645" s="30">
        <v>43977</v>
      </c>
      <c r="BZ645" s="14" t="s">
        <v>226</v>
      </c>
      <c r="CA645" s="30">
        <v>43983</v>
      </c>
      <c r="CB645" s="14" t="s">
        <v>227</v>
      </c>
      <c r="CC645" s="31">
        <v>44057</v>
      </c>
      <c r="CD645" s="32" t="s">
        <v>228</v>
      </c>
      <c r="CE645" s="33" t="s">
        <v>256</v>
      </c>
      <c r="CF645" s="33" t="s">
        <v>257</v>
      </c>
      <c r="CG645" s="29">
        <v>145</v>
      </c>
      <c r="CH645" s="29">
        <v>1</v>
      </c>
      <c r="CI645" s="29">
        <v>1</v>
      </c>
      <c r="CJ645" s="29">
        <v>9</v>
      </c>
      <c r="CK645" s="29">
        <v>0</v>
      </c>
      <c r="CL645" s="29">
        <v>2</v>
      </c>
      <c r="CM645" s="29">
        <v>0</v>
      </c>
      <c r="CN645" s="34">
        <f>IF(CJ645&gt;0,((CK645*0.125)+(CL645*0.25)+(CM645*1))/CJ645,"")</f>
        <v>5.5555555555555552E-2</v>
      </c>
      <c r="CO645" s="35">
        <v>44321</v>
      </c>
      <c r="CP645" s="35">
        <v>44326</v>
      </c>
      <c r="CQ645" s="20" t="s">
        <v>231</v>
      </c>
      <c r="CR645" s="35">
        <v>44349</v>
      </c>
      <c r="CS645" s="20" t="s">
        <v>232</v>
      </c>
      <c r="CT645" s="35">
        <v>44327</v>
      </c>
      <c r="CU645" s="35">
        <v>44491</v>
      </c>
      <c r="CV645" s="11" t="s">
        <v>228</v>
      </c>
      <c r="CW645" s="20" t="s">
        <v>233</v>
      </c>
      <c r="CX645" s="11" t="s">
        <v>234</v>
      </c>
      <c r="CY645" s="20">
        <v>68</v>
      </c>
      <c r="CZ645" s="36">
        <v>1</v>
      </c>
      <c r="DA645" s="36">
        <v>1</v>
      </c>
      <c r="DB645" s="36">
        <v>5</v>
      </c>
      <c r="DC645" s="36">
        <v>0</v>
      </c>
      <c r="DD645" s="36">
        <v>0</v>
      </c>
      <c r="DE645" s="36">
        <v>0</v>
      </c>
      <c r="DF645" s="36">
        <v>0</v>
      </c>
      <c r="DG645" s="36">
        <v>0</v>
      </c>
      <c r="DH645" s="37">
        <f>IF(DB645&gt;0,((DC645*0.125)+(DD645*0.25)+(DE645*0.25)+(DF645*1)+(DG645*1))/DB645,"")</f>
        <v>0</v>
      </c>
      <c r="DI645" s="35">
        <v>44896</v>
      </c>
      <c r="DJ645" s="20" t="s">
        <v>248</v>
      </c>
      <c r="DK645" s="20" t="s">
        <v>235</v>
      </c>
      <c r="DL645" s="20" t="s">
        <v>234</v>
      </c>
      <c r="DM645" s="20">
        <v>83</v>
      </c>
      <c r="DN645" s="20">
        <v>1</v>
      </c>
      <c r="DO645" s="20">
        <v>1</v>
      </c>
      <c r="DP645" s="20">
        <v>5</v>
      </c>
      <c r="DQ645" s="20">
        <v>0</v>
      </c>
      <c r="DR645" s="20">
        <v>0</v>
      </c>
      <c r="DS645" s="20">
        <v>0</v>
      </c>
      <c r="DT645" s="20">
        <v>0</v>
      </c>
      <c r="DU645" s="20">
        <v>0</v>
      </c>
      <c r="DV645" s="37" cm="1">
        <f t="array" ref="DV645">IF(AND(DI645:DP645&lt;&gt;""),((DQ645*0.125)+(DR645*0.25)+(DS645*0.25)+(DT645*1)+(DU645*1))/DP645,"")</f>
        <v>0</v>
      </c>
      <c r="DW645" s="35">
        <v>45066</v>
      </c>
      <c r="DX645" s="35">
        <v>45071</v>
      </c>
      <c r="DY645" s="20" t="s">
        <v>237</v>
      </c>
      <c r="DZ645" s="35">
        <v>45071</v>
      </c>
      <c r="EA645" s="35" t="s">
        <v>232</v>
      </c>
      <c r="EB645" s="38">
        <v>45072</v>
      </c>
      <c r="EC645" s="35">
        <v>45272</v>
      </c>
      <c r="ED645" s="20" t="s">
        <v>228</v>
      </c>
      <c r="EE645" s="20" t="s">
        <v>247</v>
      </c>
      <c r="EF645" s="20">
        <v>139</v>
      </c>
      <c r="EG645" s="20">
        <v>1</v>
      </c>
      <c r="EH645" s="20">
        <v>1</v>
      </c>
      <c r="EI645" s="20">
        <v>5</v>
      </c>
      <c r="EJ645" s="20">
        <v>0</v>
      </c>
      <c r="EK645" s="20">
        <v>0</v>
      </c>
      <c r="EL645" s="20">
        <v>0</v>
      </c>
      <c r="EM645" s="20">
        <v>0</v>
      </c>
      <c r="EN645" s="20">
        <v>0</v>
      </c>
      <c r="EO645" s="20">
        <v>0</v>
      </c>
      <c r="EP645" s="20">
        <v>0</v>
      </c>
      <c r="EQ645" s="20">
        <v>0</v>
      </c>
      <c r="ER645" s="20">
        <v>0</v>
      </c>
      <c r="ES645" s="34">
        <f>IF(EI645&lt;&gt;"",((EJ645*0.125)+((EK645+EL645+EM645+EN645+EO645)*0.25)+((EP645+EQ645+ER645)*1))/EI645,"")</f>
        <v>0</v>
      </c>
      <c r="ET645" s="35">
        <v>45611</v>
      </c>
      <c r="EU645" s="20" t="s">
        <v>248</v>
      </c>
      <c r="EV645" s="20" t="s">
        <v>234</v>
      </c>
      <c r="EW645" s="20">
        <v>251</v>
      </c>
      <c r="EX645" s="20">
        <v>1</v>
      </c>
      <c r="EY645" s="20">
        <v>1</v>
      </c>
      <c r="EZ645" s="20">
        <v>20</v>
      </c>
      <c r="FA645" s="20">
        <v>0</v>
      </c>
      <c r="FB645" s="20">
        <v>0</v>
      </c>
      <c r="FC645" s="20">
        <v>0</v>
      </c>
      <c r="FD645" s="20">
        <v>0</v>
      </c>
      <c r="FE645" s="20">
        <v>0</v>
      </c>
      <c r="FF645" s="20">
        <v>0</v>
      </c>
      <c r="FG645" s="20">
        <v>1</v>
      </c>
      <c r="FH645" s="20">
        <v>0</v>
      </c>
      <c r="FI645" s="20">
        <v>3</v>
      </c>
      <c r="FJ645" s="34">
        <f>IF(EZ645&lt;&gt;"",((FA645*0.125)+((FB645+FC645+FD645+FE645+FF645)*0.25)+((FG645+FH645+FI645)*1))/EZ645,"")</f>
        <v>0.2</v>
      </c>
      <c r="FK645" s="39">
        <v>35.782998999999997</v>
      </c>
      <c r="FL645" s="39">
        <v>-83.610383999999996</v>
      </c>
      <c r="FM645" s="39">
        <v>35.421173576177864</v>
      </c>
      <c r="FN645" s="39">
        <v>36.144824423822129</v>
      </c>
      <c r="FO645" s="39">
        <v>-84.056400720101095</v>
      </c>
      <c r="FP645" s="39">
        <v>-83.164367279898897</v>
      </c>
      <c r="FQ645" s="39">
        <v>35.059348152355732</v>
      </c>
      <c r="FR645" s="39">
        <v>36.506649847644262</v>
      </c>
      <c r="FS645" s="39">
        <v>-84.50241744020218</v>
      </c>
      <c r="FT645" s="39">
        <v>-82.718350559797813</v>
      </c>
      <c r="FU645" s="35">
        <v>45839</v>
      </c>
      <c r="FV645" s="20" t="s">
        <v>248</v>
      </c>
      <c r="FW645" s="20" t="s">
        <v>355</v>
      </c>
      <c r="FX645" s="20">
        <v>160</v>
      </c>
      <c r="FY645" s="20">
        <v>1</v>
      </c>
      <c r="FZ645" s="20">
        <v>1</v>
      </c>
      <c r="GA645" s="20">
        <v>11</v>
      </c>
      <c r="GB645" s="20">
        <v>0</v>
      </c>
      <c r="GC645" s="20">
        <v>0</v>
      </c>
      <c r="GD645" s="20">
        <v>0</v>
      </c>
      <c r="GE645" s="20">
        <v>0</v>
      </c>
      <c r="GF645" s="20">
        <v>0</v>
      </c>
      <c r="GG645" s="20">
        <v>0</v>
      </c>
      <c r="GH645" s="20">
        <v>0</v>
      </c>
      <c r="GI645" s="20">
        <v>0</v>
      </c>
      <c r="GJ645" s="20">
        <v>1</v>
      </c>
      <c r="GK645" s="34">
        <f>IF(GA645&lt;&gt;"",((GB645*0.125)+((GC645+GD645+GE645+GF645+GG645)*0.25)+((GH645+GI645+GJ645)*1))/GA645,"")</f>
        <v>9.0909090909090912E-2</v>
      </c>
      <c r="GP645" s="20" t="s">
        <v>232</v>
      </c>
      <c r="GR645" s="35">
        <v>46090</v>
      </c>
      <c r="GS645" s="20" t="s">
        <v>248</v>
      </c>
      <c r="GT645" s="20" t="s">
        <v>247</v>
      </c>
      <c r="GU645" s="20">
        <v>83</v>
      </c>
      <c r="GV645" s="20">
        <v>2</v>
      </c>
      <c r="GW645" s="20">
        <v>2</v>
      </c>
      <c r="GX645" s="20">
        <v>9</v>
      </c>
      <c r="GY645" s="20">
        <v>0</v>
      </c>
      <c r="GZ645" s="20">
        <v>0</v>
      </c>
      <c r="HA645" s="20">
        <v>0</v>
      </c>
      <c r="HB645" s="20">
        <v>0</v>
      </c>
      <c r="HC645" s="20">
        <v>0</v>
      </c>
      <c r="HD645" s="20">
        <v>0</v>
      </c>
      <c r="HE645" s="20">
        <v>0</v>
      </c>
      <c r="HF645" s="20">
        <v>1</v>
      </c>
      <c r="HG645" s="20">
        <v>0</v>
      </c>
      <c r="HH645" s="41">
        <f>IF(GX645&lt;&gt;"",((GY645*0.125)+((GZ645+HA645+HB645+HC645+HD645)*0.25)+((HE645+HF645+HG645)*1))/GX645,"")</f>
        <v>0.1111111111111111</v>
      </c>
    </row>
    <row r="646" spans="1:216" ht="15" customHeight="1" x14ac:dyDescent="0.35">
      <c r="A646" s="11" t="s">
        <v>4118</v>
      </c>
      <c r="B646" s="12" t="s">
        <v>4119</v>
      </c>
      <c r="C646" s="13">
        <v>43009</v>
      </c>
      <c r="D646" s="13">
        <v>45463</v>
      </c>
      <c r="E646" s="14" t="s">
        <v>214</v>
      </c>
      <c r="F646" s="15" t="s">
        <v>4120</v>
      </c>
      <c r="G646" s="15" t="s">
        <v>4121</v>
      </c>
      <c r="H646" s="14" t="s">
        <v>4097</v>
      </c>
      <c r="I646" s="16">
        <v>37303</v>
      </c>
      <c r="J646" s="17">
        <v>25894</v>
      </c>
      <c r="K646" s="18">
        <f ca="1">IF(A646&lt;&gt;"",RANDBETWEEN(1,2000)," ")</f>
        <v>72</v>
      </c>
      <c r="L646" s="17" cm="1">
        <f t="array" ref="L646">IF(A646&lt;&gt;"",SUMPRODUCT(($E$2:$E$1303="Active") * (FK646 &gt;= $FM$2:$FM$1303) * (FK646 &lt;= $FN$2:$FN$1303) * (FL646 &gt;= $FO$2:$FO$1303) * (FL646 &lt;= $FP$2:$FP$1303)),"")</f>
        <v>1</v>
      </c>
      <c r="M646" s="17" cm="1">
        <f t="array" ref="M646">IF(A646&lt;&gt;"",SUMPRODUCT(($E$2:$E$1303="Active") * (FK646 &gt;= $FQ$2:$FQ$1303) * (FK646 &lt;= $FR$2:$FR$1303) * (FL646 &gt;= $FS$2:$FS$1303) * (FL646 &lt;= $FT$2:$FT$1303)),"")</f>
        <v>3</v>
      </c>
      <c r="N646" s="14" t="s">
        <v>287</v>
      </c>
      <c r="O646" s="14" t="s">
        <v>219</v>
      </c>
      <c r="P646" s="15" t="s">
        <v>4122</v>
      </c>
      <c r="Q646" s="14" t="s">
        <v>4123</v>
      </c>
      <c r="R646" s="15" t="s">
        <v>4124</v>
      </c>
      <c r="S646" s="14" t="s">
        <v>223</v>
      </c>
      <c r="T646" s="20" t="s">
        <v>224</v>
      </c>
      <c r="U646" s="21"/>
      <c r="V646" s="22"/>
      <c r="W646" s="22"/>
      <c r="X646" s="22"/>
      <c r="Y646" s="22"/>
      <c r="Z646" s="22"/>
      <c r="AA646" s="22" t="s">
        <v>363</v>
      </c>
      <c r="AB646" s="43">
        <v>45930.416666666664</v>
      </c>
      <c r="AC646" s="63">
        <v>45931</v>
      </c>
      <c r="AD646" s="25">
        <v>87</v>
      </c>
      <c r="AE646" s="25">
        <v>61</v>
      </c>
      <c r="AF646" s="26">
        <v>104</v>
      </c>
      <c r="AG646" s="20">
        <v>67</v>
      </c>
      <c r="AH646" s="22">
        <v>59</v>
      </c>
      <c r="AI646" s="26">
        <v>40</v>
      </c>
      <c r="AN646" s="27">
        <f>IF(COUNT(DV646,ES646,FJ646,GK646,HH646)&gt;0,AVERAGE(DV646,ES646,FJ646,GK646,HH646),"")</f>
        <v>0.01</v>
      </c>
      <c r="AO646" s="28">
        <f>IF((E646&lt;&gt;""),COUNTA(AP646:BW646)+COUNTIF(T646,"No"),"")</f>
        <v>0</v>
      </c>
      <c r="AP646" s="29"/>
      <c r="AQ646" s="29"/>
      <c r="AR646" s="29"/>
      <c r="AS646" s="29"/>
      <c r="AT646" s="29"/>
      <c r="AU646" s="29"/>
      <c r="AV646" s="29"/>
      <c r="AW646" s="29"/>
      <c r="AX646" s="29"/>
      <c r="AY646" s="29"/>
      <c r="AZ646" s="29"/>
      <c r="BA646" s="29"/>
      <c r="BB646" s="29"/>
      <c r="BC646" s="29"/>
      <c r="BD646" s="29"/>
      <c r="BE646" s="29"/>
      <c r="BF646" s="29"/>
      <c r="BG646" s="29"/>
      <c r="BH646" s="29"/>
      <c r="BI646" s="29"/>
      <c r="BJ646" s="29"/>
      <c r="BK646" s="29"/>
      <c r="BL646" s="29"/>
      <c r="BM646" s="29"/>
      <c r="BN646" s="29"/>
      <c r="BO646" s="29"/>
      <c r="BP646" s="29"/>
      <c r="BQ646" s="29"/>
      <c r="BR646" s="29"/>
      <c r="BS646" s="29"/>
      <c r="BT646" s="29"/>
      <c r="BU646" s="29"/>
      <c r="BV646" s="29"/>
      <c r="BW646" s="29"/>
      <c r="BX646" s="30">
        <v>43962</v>
      </c>
      <c r="BY646" s="30">
        <v>43977</v>
      </c>
      <c r="BZ646" s="14" t="s">
        <v>226</v>
      </c>
      <c r="CA646" s="30">
        <v>43983</v>
      </c>
      <c r="CB646" s="14" t="s">
        <v>227</v>
      </c>
      <c r="CC646" s="31">
        <v>43951</v>
      </c>
      <c r="CD646" s="32" t="s">
        <v>228</v>
      </c>
      <c r="CE646" s="33" t="s">
        <v>282</v>
      </c>
      <c r="CF646" s="33" t="s">
        <v>247</v>
      </c>
      <c r="CG646" s="29">
        <v>78</v>
      </c>
      <c r="CH646" s="29">
        <v>2</v>
      </c>
      <c r="CI646" s="29">
        <v>2</v>
      </c>
      <c r="CJ646" s="29">
        <v>10</v>
      </c>
      <c r="CK646" s="29">
        <v>0</v>
      </c>
      <c r="CL646" s="29">
        <v>1</v>
      </c>
      <c r="CM646" s="29">
        <v>0</v>
      </c>
      <c r="CN646" s="34">
        <f>IF(CJ646&gt;0,((CK646*0.125)+(CL646*0.25)+(CM646*1))/CJ646,"")</f>
        <v>2.5000000000000001E-2</v>
      </c>
      <c r="CO646" s="35">
        <v>44321</v>
      </c>
      <c r="CP646" s="35">
        <v>44326</v>
      </c>
      <c r="CQ646" s="20" t="s">
        <v>231</v>
      </c>
      <c r="CR646" s="35">
        <v>44349</v>
      </c>
      <c r="CS646" s="20" t="s">
        <v>232</v>
      </c>
      <c r="CT646" s="35">
        <v>44327</v>
      </c>
      <c r="CU646" s="35">
        <v>44496</v>
      </c>
      <c r="CV646" s="20" t="s">
        <v>226</v>
      </c>
      <c r="CW646" s="20" t="s">
        <v>233</v>
      </c>
      <c r="CX646" s="11" t="s">
        <v>234</v>
      </c>
      <c r="CY646" s="20">
        <v>25</v>
      </c>
      <c r="CZ646" s="36">
        <v>2</v>
      </c>
      <c r="DA646" s="36">
        <v>2</v>
      </c>
      <c r="DB646" s="36">
        <v>10</v>
      </c>
      <c r="DC646" s="36">
        <v>0</v>
      </c>
      <c r="DD646" s="36">
        <v>0</v>
      </c>
      <c r="DE646" s="36">
        <v>0</v>
      </c>
      <c r="DF646" s="36">
        <v>0</v>
      </c>
      <c r="DG646" s="36">
        <v>0</v>
      </c>
      <c r="DH646" s="37">
        <f>IF(DB646&gt;0,((DC646*0.125)+(DD646*0.25)+(DE646*0.25)+(DF646*1)+(DG646*1))/DB646,"")</f>
        <v>0</v>
      </c>
      <c r="DI646" s="35">
        <v>44896</v>
      </c>
      <c r="DJ646" s="20" t="s">
        <v>228</v>
      </c>
      <c r="DK646" s="20" t="s">
        <v>235</v>
      </c>
      <c r="DL646" s="20" t="s">
        <v>234</v>
      </c>
      <c r="DM646" s="20">
        <v>34</v>
      </c>
      <c r="DN646" s="20">
        <v>1</v>
      </c>
      <c r="DO646" s="20">
        <v>1</v>
      </c>
      <c r="DP646" s="20">
        <v>5</v>
      </c>
      <c r="DQ646" s="20">
        <v>0</v>
      </c>
      <c r="DR646" s="20">
        <v>1</v>
      </c>
      <c r="DS646" s="20">
        <v>0</v>
      </c>
      <c r="DT646" s="20">
        <v>0</v>
      </c>
      <c r="DU646" s="20">
        <v>0</v>
      </c>
      <c r="DV646" s="37" cm="1">
        <f t="array" ref="DV646">IF(AND(DI646:DP646&lt;&gt;""),((DQ646*0.125)+(DR646*0.25)+(DS646*0.25)+(DT646*1)+(DU646*1))/DP646,"")</f>
        <v>0.05</v>
      </c>
      <c r="DW646" s="35">
        <v>45065</v>
      </c>
      <c r="DX646" s="35">
        <v>45071</v>
      </c>
      <c r="DY646" s="20" t="s">
        <v>237</v>
      </c>
      <c r="DZ646" s="35">
        <v>45071</v>
      </c>
      <c r="EA646" s="35" t="s">
        <v>232</v>
      </c>
      <c r="EB646" s="38">
        <v>45072</v>
      </c>
      <c r="EC646" s="35">
        <v>45290</v>
      </c>
      <c r="ED646" s="20" t="s">
        <v>228</v>
      </c>
      <c r="EE646" s="20" t="s">
        <v>247</v>
      </c>
      <c r="EF646" s="20">
        <v>70</v>
      </c>
      <c r="EG646" s="20">
        <v>1</v>
      </c>
      <c r="EH646" s="20">
        <v>1</v>
      </c>
      <c r="EI646" s="20">
        <v>5</v>
      </c>
      <c r="EJ646" s="20">
        <v>0</v>
      </c>
      <c r="EK646" s="20">
        <v>0</v>
      </c>
      <c r="EL646" s="20">
        <v>0</v>
      </c>
      <c r="EM646" s="20">
        <v>0</v>
      </c>
      <c r="EN646" s="20">
        <v>0</v>
      </c>
      <c r="EO646" s="20">
        <v>0</v>
      </c>
      <c r="EP646" s="20">
        <v>0</v>
      </c>
      <c r="EQ646" s="20">
        <v>0</v>
      </c>
      <c r="ER646" s="20">
        <v>0</v>
      </c>
      <c r="ES646" s="34">
        <f>IF(EI646&lt;&gt;"",((EJ646*0.125)+((EK646+EL646+EM646+EN646+EO646)*0.25)+((EP646+EQ646+ER646)*1))/EI646,"")</f>
        <v>0</v>
      </c>
      <c r="ET646" s="35">
        <v>45629</v>
      </c>
      <c r="EU646" s="20" t="s">
        <v>248</v>
      </c>
      <c r="EV646" s="20" t="s">
        <v>234</v>
      </c>
      <c r="EW646" s="20">
        <v>30</v>
      </c>
      <c r="EX646" s="20">
        <v>1</v>
      </c>
      <c r="EY646" s="20">
        <v>1</v>
      </c>
      <c r="EZ646" s="20">
        <v>5</v>
      </c>
      <c r="FA646" s="20">
        <v>0</v>
      </c>
      <c r="FB646" s="20">
        <v>0</v>
      </c>
      <c r="FC646" s="20">
        <v>0</v>
      </c>
      <c r="FD646" s="20">
        <v>0</v>
      </c>
      <c r="FE646" s="20">
        <v>0</v>
      </c>
      <c r="FF646" s="20">
        <v>0</v>
      </c>
      <c r="FG646" s="20">
        <v>0</v>
      </c>
      <c r="FH646" s="20">
        <v>0</v>
      </c>
      <c r="FI646" s="20">
        <v>0</v>
      </c>
      <c r="FJ646" s="34">
        <f>IF(EZ646&lt;&gt;"",((FA646*0.125)+((FB646+FC646+FD646+FE646+FF646)*0.25)+((FG646+FH646+FI646)*1))/EZ646,"")</f>
        <v>0</v>
      </c>
      <c r="FK646" s="39">
        <v>35.420188000000003</v>
      </c>
      <c r="FL646" s="39">
        <v>-84.651331999999996</v>
      </c>
      <c r="FM646" s="39">
        <v>35.058362576177871</v>
      </c>
      <c r="FN646" s="39">
        <v>35.782013423822136</v>
      </c>
      <c r="FO646" s="39">
        <v>-85.095331176542331</v>
      </c>
      <c r="FP646" s="39">
        <v>-84.207332823457662</v>
      </c>
      <c r="FQ646" s="39">
        <v>34.696537152355738</v>
      </c>
      <c r="FR646" s="39">
        <v>36.143838847644268</v>
      </c>
      <c r="FS646" s="39">
        <v>-85.539330353084665</v>
      </c>
      <c r="FT646" s="39">
        <v>-83.763333646915328</v>
      </c>
      <c r="FU646" s="35">
        <v>45742</v>
      </c>
      <c r="FV646" s="20" t="s">
        <v>248</v>
      </c>
      <c r="FW646" s="20" t="s">
        <v>247</v>
      </c>
      <c r="FX646" s="20">
        <v>29</v>
      </c>
      <c r="FY646" s="20">
        <v>1</v>
      </c>
      <c r="FZ646" s="20">
        <v>1</v>
      </c>
      <c r="GA646" s="20">
        <v>5</v>
      </c>
      <c r="GB646" s="20">
        <v>0</v>
      </c>
      <c r="GC646" s="20">
        <v>0</v>
      </c>
      <c r="GD646" s="20">
        <v>0</v>
      </c>
      <c r="GE646" s="20">
        <v>0</v>
      </c>
      <c r="GF646" s="20">
        <v>0</v>
      </c>
      <c r="GG646" s="20">
        <v>0</v>
      </c>
      <c r="GH646" s="20">
        <v>0</v>
      </c>
      <c r="GI646" s="20">
        <v>0</v>
      </c>
      <c r="GJ646" s="20">
        <v>0</v>
      </c>
      <c r="GK646" s="34">
        <f>IF(GA646&lt;&gt;"",((GB646*0.125)+((GC646+GD646+GE646+GF646+GG646)*0.25)+((GH646+GI646+GJ646)*1))/GA646,"")</f>
        <v>0</v>
      </c>
      <c r="GP646" s="20" t="s">
        <v>232</v>
      </c>
      <c r="GR646" s="35">
        <v>46091</v>
      </c>
      <c r="GS646" s="20" t="s">
        <v>248</v>
      </c>
      <c r="GT646" s="20" t="s">
        <v>247</v>
      </c>
      <c r="GU646" s="20">
        <v>35</v>
      </c>
      <c r="GV646" s="20">
        <v>2</v>
      </c>
      <c r="GW646" s="20">
        <v>2</v>
      </c>
      <c r="GX646" s="20">
        <v>35</v>
      </c>
      <c r="GY646" s="20">
        <v>0</v>
      </c>
      <c r="GZ646" s="20">
        <v>0</v>
      </c>
      <c r="HA646" s="20">
        <v>0</v>
      </c>
      <c r="HB646" s="20">
        <v>0</v>
      </c>
      <c r="HC646" s="20">
        <v>0</v>
      </c>
      <c r="HD646" s="20">
        <v>0</v>
      </c>
      <c r="HE646" s="20">
        <v>0</v>
      </c>
      <c r="HF646" s="20">
        <v>0</v>
      </c>
      <c r="HG646" s="20">
        <v>0</v>
      </c>
      <c r="HH646" s="41">
        <f>IF(GX646&lt;&gt;"",((GY646*0.125)+((GZ646+HA646+HB646+HC646+HD646)*0.25)+((HE646+HF646+HG646)*1))/GX646,"")</f>
        <v>0</v>
      </c>
    </row>
    <row r="647" spans="1:216" ht="15" customHeight="1" x14ac:dyDescent="0.35">
      <c r="A647" s="11" t="s">
        <v>4125</v>
      </c>
      <c r="B647" s="12" t="s">
        <v>4126</v>
      </c>
      <c r="C647" s="43">
        <v>44652</v>
      </c>
      <c r="D647" s="13"/>
      <c r="E647" s="11" t="s">
        <v>214</v>
      </c>
      <c r="F647" s="19" t="s">
        <v>4127</v>
      </c>
      <c r="G647" s="19" t="s">
        <v>4128</v>
      </c>
      <c r="H647" s="11" t="s">
        <v>4097</v>
      </c>
      <c r="I647" s="42">
        <v>37919</v>
      </c>
      <c r="J647" s="17">
        <v>30822</v>
      </c>
      <c r="K647" s="18">
        <f ca="1">IF(A647&lt;&gt;"",RANDBETWEEN(1,2000)," ")</f>
        <v>673</v>
      </c>
      <c r="L647" s="17" cm="1">
        <f t="array" ref="L647">IF(A647&lt;&gt;"",SUMPRODUCT(($E$2:$E$1303="Active") * (FK647 &gt;= $FM$2:$FM$1303) * (FK647 &lt;= $FN$2:$FN$1303) * (FL647 &gt;= $FO$2:$FO$1303) * (FL647 &lt;= $FP$2:$FP$1303)),"")</f>
        <v>2</v>
      </c>
      <c r="M647" s="17" cm="1">
        <f t="array" ref="M647">IF(A647&lt;&gt;"",SUMPRODUCT(($E$2:$E$1303="Active") * (FK647 &gt;= $FQ$2:$FQ$1303) * (FK647 &lt;= $FR$2:$FR$1303) * (FL647 &gt;= $FS$2:$FS$1303) * (FL647 &lt;= $FT$2:$FT$1303)),"")</f>
        <v>3</v>
      </c>
      <c r="N647" s="11" t="s">
        <v>218</v>
      </c>
      <c r="O647" s="11" t="s">
        <v>242</v>
      </c>
      <c r="P647" s="19" t="s">
        <v>2572</v>
      </c>
      <c r="Q647" s="11" t="s">
        <v>4129</v>
      </c>
      <c r="R647" s="19" t="s">
        <v>2574</v>
      </c>
      <c r="S647" s="11" t="s">
        <v>223</v>
      </c>
      <c r="T647" s="20" t="s">
        <v>224</v>
      </c>
      <c r="U647" s="21"/>
      <c r="V647" s="22"/>
      <c r="W647" s="22"/>
      <c r="X647" s="22"/>
      <c r="Y647" s="22"/>
      <c r="Z647" s="22"/>
      <c r="AA647" s="22" t="s">
        <v>363</v>
      </c>
      <c r="AB647" s="43">
        <v>46022.5625</v>
      </c>
      <c r="AC647" s="63">
        <v>45931</v>
      </c>
      <c r="AD647" s="25">
        <v>0</v>
      </c>
      <c r="AE647" s="25">
        <v>0</v>
      </c>
      <c r="AF647" s="26">
        <v>133</v>
      </c>
      <c r="AG647" s="20">
        <v>322</v>
      </c>
      <c r="AH647" s="22">
        <v>342</v>
      </c>
      <c r="AI647" s="26">
        <v>358</v>
      </c>
      <c r="AN647" s="27">
        <f>IF(COUNT(DV647,ES647,FJ647,GK647,HH647)&gt;0,AVERAGE(DV647,ES647,FJ647,GK647,HH647),"")</f>
        <v>0.10039682539682539</v>
      </c>
      <c r="AO647" s="28">
        <f>IF((E647&lt;&gt;""),COUNTA(AP647:BW647)+COUNTIF(T647,"No"),"")</f>
        <v>0</v>
      </c>
      <c r="CN647" s="34" t="str">
        <f>IF(CJ647&gt;0,((CK647*0.125)+(CL647*0.25)+(CM647*1))/CJ647,"")</f>
        <v/>
      </c>
      <c r="CS647" s="20" t="s">
        <v>323</v>
      </c>
      <c r="CT647" s="35" t="s">
        <v>323</v>
      </c>
      <c r="DH647" s="37" t="str">
        <f>IF(DB647&gt;0,((DC647*0.125)+(DD647*0.25)+(DE647*0.25)+(DF647*1)+(DG647*1))/DB647,"")</f>
        <v/>
      </c>
      <c r="DJ647" s="20" t="s">
        <v>248</v>
      </c>
      <c r="DK647" s="20" t="s">
        <v>235</v>
      </c>
      <c r="DL647" s="20" t="s">
        <v>234</v>
      </c>
      <c r="DM647" s="20">
        <v>0</v>
      </c>
      <c r="DN647" s="20">
        <v>0</v>
      </c>
      <c r="DO647" s="20">
        <v>0</v>
      </c>
      <c r="DP647" s="20">
        <v>0</v>
      </c>
      <c r="DQ647" s="20">
        <v>0</v>
      </c>
      <c r="DR647" s="20">
        <v>0</v>
      </c>
      <c r="DS647" s="20">
        <v>0</v>
      </c>
      <c r="DT647" s="20">
        <v>0</v>
      </c>
      <c r="DU647" s="20">
        <v>0</v>
      </c>
      <c r="DW647" s="35">
        <v>45065</v>
      </c>
      <c r="DX647" s="35">
        <v>45071</v>
      </c>
      <c r="DY647" s="20" t="s">
        <v>237</v>
      </c>
      <c r="DZ647" s="35">
        <v>45071</v>
      </c>
      <c r="EA647" s="35" t="s">
        <v>232</v>
      </c>
      <c r="EB647" s="40">
        <v>45100</v>
      </c>
      <c r="EC647" s="35">
        <v>45290</v>
      </c>
      <c r="ED647" s="20" t="s">
        <v>228</v>
      </c>
      <c r="EE647" s="20" t="s">
        <v>247</v>
      </c>
      <c r="EF647" s="20">
        <v>89</v>
      </c>
      <c r="EG647" s="20">
        <v>3</v>
      </c>
      <c r="EH647" s="20">
        <v>3</v>
      </c>
      <c r="EI647" s="20">
        <v>15</v>
      </c>
      <c r="EJ647" s="20">
        <v>0</v>
      </c>
      <c r="EK647" s="20">
        <v>0</v>
      </c>
      <c r="EL647" s="20">
        <v>0</v>
      </c>
      <c r="EM647" s="20">
        <v>2</v>
      </c>
      <c r="EN647" s="20">
        <v>0</v>
      </c>
      <c r="EO647" s="20">
        <v>0</v>
      </c>
      <c r="EP647" s="20">
        <v>0</v>
      </c>
      <c r="EQ647" s="20">
        <v>0</v>
      </c>
      <c r="ER647" s="20">
        <v>0</v>
      </c>
      <c r="ES647" s="34">
        <f>IF(EI647&lt;&gt;"",((EJ647*0.125)+((EK647+EL647+EM647+EN647+EO647)*0.25)+((EP647+EQ647+ER647)*1))/EI647,"")</f>
        <v>3.3333333333333333E-2</v>
      </c>
      <c r="ET647" s="35">
        <v>45488</v>
      </c>
      <c r="EU647" s="20" t="s">
        <v>248</v>
      </c>
      <c r="EV647" s="20" t="s">
        <v>234</v>
      </c>
      <c r="EW647" s="20">
        <v>177</v>
      </c>
      <c r="EX647" s="20">
        <v>5</v>
      </c>
      <c r="EY647" s="20">
        <v>5</v>
      </c>
      <c r="EZ647" s="20">
        <v>14</v>
      </c>
      <c r="FA647" s="20">
        <v>0</v>
      </c>
      <c r="FB647" s="20">
        <v>0</v>
      </c>
      <c r="FC647" s="20">
        <v>0</v>
      </c>
      <c r="FD647" s="20">
        <v>1</v>
      </c>
      <c r="FE647" s="20">
        <v>0</v>
      </c>
      <c r="FF647" s="20">
        <v>0</v>
      </c>
      <c r="FG647" s="20">
        <v>0</v>
      </c>
      <c r="FH647" s="20">
        <v>1</v>
      </c>
      <c r="FI647" s="20">
        <v>1</v>
      </c>
      <c r="FJ647" s="34">
        <f>IF(EZ647&lt;&gt;"",((FA647*0.125)+((FB647+FC647+FD647+FE647+FF647)*0.25)+((FG647+FH647+FI647)*1))/EZ647,"")</f>
        <v>0.16071428571428573</v>
      </c>
      <c r="FK647" s="39">
        <v>35.918284</v>
      </c>
      <c r="FL647" s="39">
        <v>-83.999908000000005</v>
      </c>
      <c r="FM647" s="39">
        <v>35.556458576177867</v>
      </c>
      <c r="FN647" s="39">
        <v>36.280109423822132</v>
      </c>
      <c r="FO647" s="39">
        <v>-84.44668632063842</v>
      </c>
      <c r="FP647" s="39">
        <v>-83.553129679361589</v>
      </c>
      <c r="FQ647" s="39">
        <v>35.194633152355735</v>
      </c>
      <c r="FR647" s="39">
        <v>36.641934847644265</v>
      </c>
      <c r="FS647" s="39">
        <v>-84.893464641276836</v>
      </c>
      <c r="FT647" s="39">
        <v>-83.106351358723174</v>
      </c>
      <c r="FU647" s="35">
        <v>45959</v>
      </c>
      <c r="FV647" s="20" t="s">
        <v>248</v>
      </c>
      <c r="FW647" s="20" t="s">
        <v>295</v>
      </c>
      <c r="FX647" s="20">
        <v>175</v>
      </c>
      <c r="FY647" s="20">
        <v>4</v>
      </c>
      <c r="FZ647" s="20">
        <v>4</v>
      </c>
      <c r="GA647" s="20">
        <v>14</v>
      </c>
      <c r="GB647" s="20">
        <v>0</v>
      </c>
      <c r="GC647" s="20">
        <v>0</v>
      </c>
      <c r="GD647" s="20">
        <v>1</v>
      </c>
      <c r="GE647" s="20">
        <v>1</v>
      </c>
      <c r="GF647" s="20">
        <v>0</v>
      </c>
      <c r="GG647" s="20">
        <v>0</v>
      </c>
      <c r="GH647" s="20">
        <v>0</v>
      </c>
      <c r="GI647" s="20">
        <v>1</v>
      </c>
      <c r="GJ647" s="20">
        <v>0</v>
      </c>
      <c r="GK647" s="34">
        <f>IF(GA647&lt;&gt;"",((GB647*0.125)+((GC647+GD647+GE647+GF647+GG647)*0.25)+((GH647+GI647+GJ647)*1))/GA647,"")</f>
        <v>0.10714285714285714</v>
      </c>
      <c r="GP647" s="20" t="s">
        <v>232</v>
      </c>
      <c r="HH647" s="34" t="str">
        <f>IF(GX647&lt;&gt;"",((GY647*0.125)+((GZ647+HA647+HB647+HC647+HD647)*0.25)+((HE647+HF647+HG647)*1))/GX647,"")</f>
        <v/>
      </c>
    </row>
    <row r="648" spans="1:216" ht="15" customHeight="1" x14ac:dyDescent="0.35">
      <c r="A648" s="14" t="s">
        <v>4130</v>
      </c>
      <c r="B648" s="12" t="s">
        <v>4131</v>
      </c>
      <c r="C648" s="13">
        <v>43009</v>
      </c>
      <c r="D648" s="13">
        <v>45814</v>
      </c>
      <c r="E648" s="14" t="s">
        <v>214</v>
      </c>
      <c r="F648" s="15" t="s">
        <v>4132</v>
      </c>
      <c r="G648" s="15" t="s">
        <v>4133</v>
      </c>
      <c r="H648" s="14" t="s">
        <v>4097</v>
      </c>
      <c r="I648" s="16">
        <v>37167</v>
      </c>
      <c r="J648" s="17">
        <v>61731</v>
      </c>
      <c r="K648" s="18">
        <f ca="1">IF(A648&lt;&gt;"",RANDBETWEEN(1,2000)," ")</f>
        <v>1530</v>
      </c>
      <c r="L648" s="17" cm="1">
        <f t="array" ref="L648">IF(A648&lt;&gt;"",SUMPRODUCT(($E$2:$E$1303="Active") * (FK648 &gt;= $FM$2:$FM$1303) * (FK648 &lt;= $FN$2:$FN$1303) * (FL648 &gt;= $FO$2:$FO$1303) * (FL648 &lt;= $FP$2:$FP$1303)),"")</f>
        <v>5</v>
      </c>
      <c r="M648" s="17" cm="1">
        <f t="array" ref="M648">IF(A648&lt;&gt;"",SUMPRODUCT(($E$2:$E$1303="Active") * (FK648 &gt;= $FQ$2:$FQ$1303) * (FK648 &lt;= $FR$2:$FR$1303) * (FL648 &gt;= $FS$2:$FS$1303) * (FL648 &lt;= $FT$2:$FT$1303)),"")</f>
        <v>6</v>
      </c>
      <c r="N648" s="14" t="s">
        <v>287</v>
      </c>
      <c r="O648" s="14" t="s">
        <v>219</v>
      </c>
      <c r="P648" s="19" t="s">
        <v>519</v>
      </c>
      <c r="Q648" s="14" t="s">
        <v>520</v>
      </c>
      <c r="R648" t="s">
        <v>521</v>
      </c>
      <c r="S648" s="14" t="s">
        <v>223</v>
      </c>
      <c r="T648" s="20" t="s">
        <v>224</v>
      </c>
      <c r="U648" s="21"/>
      <c r="V648" s="22" t="s">
        <v>223</v>
      </c>
      <c r="W648" s="22"/>
      <c r="X648" s="22"/>
      <c r="Y648" s="22"/>
      <c r="Z648" s="22"/>
      <c r="AA648" s="22" t="s">
        <v>363</v>
      </c>
      <c r="AB648" s="43">
        <v>45930.645833333328</v>
      </c>
      <c r="AC648" s="63">
        <v>45931</v>
      </c>
      <c r="AD648" s="25">
        <v>242</v>
      </c>
      <c r="AE648" s="25">
        <v>265</v>
      </c>
      <c r="AF648" s="26">
        <v>77</v>
      </c>
      <c r="AG648" s="20">
        <v>14</v>
      </c>
      <c r="AH648" s="22">
        <v>227</v>
      </c>
      <c r="AI648" s="26">
        <v>222</v>
      </c>
      <c r="AN648" s="27">
        <f>IF(COUNT(DV648,ES648,FJ648,GK648,HH648)&gt;0,AVERAGE(DV648,ES648,FJ648,GK648,HH648),"")</f>
        <v>0.18888888888888888</v>
      </c>
      <c r="AO648" s="28">
        <f>IF((E648&lt;&gt;""),COUNTA(AP648:BW648)+COUNTIF(T648,"No"),"")</f>
        <v>0</v>
      </c>
      <c r="AP648" s="29"/>
      <c r="AQ648" s="29"/>
      <c r="AR648" s="29"/>
      <c r="AS648" s="29"/>
      <c r="AT648" s="29"/>
      <c r="AU648" s="29"/>
      <c r="AV648" s="29"/>
      <c r="AW648" s="29"/>
      <c r="AX648" s="29"/>
      <c r="AY648" s="29"/>
      <c r="AZ648" s="29"/>
      <c r="BA648" s="29"/>
      <c r="BB648" s="29"/>
      <c r="BC648" s="29"/>
      <c r="BD648" s="29"/>
      <c r="BE648" s="29"/>
      <c r="BF648" s="29"/>
      <c r="BG648" s="29"/>
      <c r="BH648" s="29"/>
      <c r="BI648" s="29"/>
      <c r="BJ648" s="29"/>
      <c r="BK648" s="29"/>
      <c r="BL648" s="29"/>
      <c r="BM648" s="29"/>
      <c r="BN648" s="29"/>
      <c r="BO648" s="29"/>
      <c r="BP648" s="29"/>
      <c r="BQ648" s="29"/>
      <c r="BR648" s="29"/>
      <c r="BS648" s="29"/>
      <c r="BT648" s="29"/>
      <c r="BU648" s="29"/>
      <c r="BV648" s="29"/>
      <c r="BW648" s="29"/>
      <c r="BX648" s="30">
        <v>43963</v>
      </c>
      <c r="BY648" s="30">
        <v>43977</v>
      </c>
      <c r="BZ648" s="14" t="s">
        <v>226</v>
      </c>
      <c r="CA648" s="30">
        <v>43983</v>
      </c>
      <c r="CB648" s="14" t="s">
        <v>227</v>
      </c>
      <c r="CC648" s="31">
        <v>43907</v>
      </c>
      <c r="CD648" s="32" t="s">
        <v>364</v>
      </c>
      <c r="CE648" s="33" t="s">
        <v>380</v>
      </c>
      <c r="CF648" s="33" t="s">
        <v>321</v>
      </c>
      <c r="CG648" s="29">
        <v>111</v>
      </c>
      <c r="CH648" s="29">
        <v>3</v>
      </c>
      <c r="CI648" s="29">
        <v>3</v>
      </c>
      <c r="CJ648" s="29">
        <v>15</v>
      </c>
      <c r="CK648" s="29">
        <v>1</v>
      </c>
      <c r="CL648" s="29">
        <v>1</v>
      </c>
      <c r="CM648" s="29">
        <v>0</v>
      </c>
      <c r="CN648" s="34">
        <f>IF(CJ648&gt;0,((CK648*0.125)+(CL648*0.25)+(CM648*1))/CJ648,"")</f>
        <v>2.5000000000000001E-2</v>
      </c>
      <c r="CO648" s="35">
        <v>44630</v>
      </c>
      <c r="CP648" s="35">
        <v>44643</v>
      </c>
      <c r="CQ648" s="20" t="s">
        <v>237</v>
      </c>
      <c r="CR648" s="35">
        <v>44656</v>
      </c>
      <c r="CS648" s="20" t="s">
        <v>232</v>
      </c>
      <c r="CT648" s="35">
        <v>44645</v>
      </c>
      <c r="CU648" s="35">
        <v>44531</v>
      </c>
      <c r="CV648" s="20" t="s">
        <v>228</v>
      </c>
      <c r="CW648" s="20" t="s">
        <v>233</v>
      </c>
      <c r="CX648" s="11" t="s">
        <v>234</v>
      </c>
      <c r="CY648" s="20">
        <v>150</v>
      </c>
      <c r="CZ648" s="36">
        <v>2</v>
      </c>
      <c r="DA648" s="36">
        <v>2</v>
      </c>
      <c r="DB648" s="36">
        <v>10</v>
      </c>
      <c r="DC648" s="36">
        <v>0</v>
      </c>
      <c r="DD648" s="36">
        <v>0</v>
      </c>
      <c r="DE648" s="36">
        <v>0</v>
      </c>
      <c r="DF648" s="36">
        <v>0</v>
      </c>
      <c r="DG648" s="36">
        <v>0</v>
      </c>
      <c r="DH648" s="37">
        <f>IF(DB648&gt;0,((DC648*0.125)+(DD648*0.25)+(DE648*0.25)+(DF648*1)+(DG648*1))/DB648,"")</f>
        <v>0</v>
      </c>
      <c r="DI648" s="35">
        <v>44866</v>
      </c>
      <c r="DJ648" s="20" t="s">
        <v>248</v>
      </c>
      <c r="DK648" s="20" t="s">
        <v>235</v>
      </c>
      <c r="DL648" s="20" t="s">
        <v>234</v>
      </c>
      <c r="DM648" s="20">
        <v>77</v>
      </c>
      <c r="DN648" s="20">
        <v>1</v>
      </c>
      <c r="DO648" s="20">
        <v>1</v>
      </c>
      <c r="DP648" s="20">
        <v>5</v>
      </c>
      <c r="DQ648" s="20">
        <v>0</v>
      </c>
      <c r="DR648" s="20">
        <v>0</v>
      </c>
      <c r="DS648" s="20">
        <v>0</v>
      </c>
      <c r="DT648" s="20">
        <v>0</v>
      </c>
      <c r="DU648" s="20">
        <v>1</v>
      </c>
      <c r="DV648" s="37" cm="1">
        <f t="array" ref="DV648">IF(AND(DI648:DP648&lt;&gt;""),((DQ648*0.125)+(DR648*0.25)+(DS648*0.25)+(DT648*1)+(DU648*1))/DP648,"")</f>
        <v>0.2</v>
      </c>
      <c r="DW648" s="35">
        <v>45064</v>
      </c>
      <c r="DX648" s="35">
        <v>45070</v>
      </c>
      <c r="DY648" s="20" t="s">
        <v>237</v>
      </c>
      <c r="DZ648" s="35">
        <v>45070</v>
      </c>
      <c r="EA648" s="35" t="s">
        <v>232</v>
      </c>
      <c r="EB648" s="38">
        <v>45072</v>
      </c>
      <c r="EC648" s="35">
        <v>45290</v>
      </c>
      <c r="ED648" s="20" t="s">
        <v>248</v>
      </c>
      <c r="EE648" s="20" t="s">
        <v>247</v>
      </c>
      <c r="EF648" s="20">
        <v>0</v>
      </c>
      <c r="EG648" s="20">
        <v>0</v>
      </c>
      <c r="EH648" s="20">
        <v>0</v>
      </c>
      <c r="EI648" s="20">
        <v>0</v>
      </c>
      <c r="EJ648" s="20">
        <v>0</v>
      </c>
      <c r="EK648" s="20">
        <v>0</v>
      </c>
      <c r="EL648" s="20">
        <v>0</v>
      </c>
      <c r="EM648" s="20">
        <v>0</v>
      </c>
      <c r="EN648" s="20">
        <v>0</v>
      </c>
      <c r="EO648" s="20">
        <v>0</v>
      </c>
      <c r="EP648" s="20">
        <v>0</v>
      </c>
      <c r="EQ648" s="20">
        <v>0</v>
      </c>
      <c r="ER648" s="20">
        <v>0</v>
      </c>
      <c r="ES648" s="34">
        <v>0</v>
      </c>
      <c r="ET648" s="35">
        <v>45467</v>
      </c>
      <c r="EU648" s="20" t="s">
        <v>248</v>
      </c>
      <c r="EV648" s="20" t="s">
        <v>247</v>
      </c>
      <c r="EW648" s="20">
        <v>14</v>
      </c>
      <c r="EX648" s="20">
        <v>1</v>
      </c>
      <c r="EY648" s="20">
        <v>1</v>
      </c>
      <c r="EZ648" s="20">
        <v>5</v>
      </c>
      <c r="FA648" s="20">
        <v>0</v>
      </c>
      <c r="FB648" s="20">
        <v>0</v>
      </c>
      <c r="FC648" s="20">
        <v>0</v>
      </c>
      <c r="FD648" s="20">
        <v>0</v>
      </c>
      <c r="FE648" s="20">
        <v>0</v>
      </c>
      <c r="FF648" s="20">
        <v>0</v>
      </c>
      <c r="FG648" s="20">
        <v>0</v>
      </c>
      <c r="FH648" s="20">
        <v>0</v>
      </c>
      <c r="FI648" s="20">
        <v>0</v>
      </c>
      <c r="FJ648" s="34">
        <f>IF(EZ648&lt;&gt;"",((FA648*0.125)+((FB648+FC648+FD648+FE648+FF648)*0.25)+((FG648+FH648+FI648)*1))/EZ648,"")</f>
        <v>0</v>
      </c>
      <c r="FK648" s="39">
        <v>35.953172000000002</v>
      </c>
      <c r="FL648" s="39">
        <v>-86.528717999999998</v>
      </c>
      <c r="FM648" s="39">
        <v>35.59134657617787</v>
      </c>
      <c r="FN648" s="39">
        <v>36.314997423822135</v>
      </c>
      <c r="FO648" s="39">
        <v>-86.975693552726938</v>
      </c>
      <c r="FP648" s="39">
        <v>-86.081742447273058</v>
      </c>
      <c r="FQ648" s="39">
        <v>35.229521152355737</v>
      </c>
      <c r="FR648" s="39">
        <v>36.676822847644267</v>
      </c>
      <c r="FS648" s="39">
        <v>-87.422669105453863</v>
      </c>
      <c r="FT648" s="39">
        <v>-85.634766894546132</v>
      </c>
      <c r="FU648" s="35">
        <v>45806</v>
      </c>
      <c r="FV648" s="20" t="s">
        <v>248</v>
      </c>
      <c r="FW648" s="20" t="s">
        <v>258</v>
      </c>
      <c r="FX648" s="20">
        <v>118</v>
      </c>
      <c r="FY648" s="20">
        <v>2</v>
      </c>
      <c r="FZ648" s="20">
        <v>2</v>
      </c>
      <c r="GA648" s="20">
        <v>9</v>
      </c>
      <c r="GB648" s="20">
        <v>0</v>
      </c>
      <c r="GC648" s="20">
        <v>0</v>
      </c>
      <c r="GD648" s="20">
        <v>0</v>
      </c>
      <c r="GE648" s="20">
        <v>0</v>
      </c>
      <c r="GF648" s="20">
        <v>0</v>
      </c>
      <c r="GG648" s="20">
        <v>0</v>
      </c>
      <c r="GH648" s="20">
        <v>0</v>
      </c>
      <c r="GI648" s="20">
        <v>2</v>
      </c>
      <c r="GJ648" s="20">
        <v>3</v>
      </c>
      <c r="GK648" s="46">
        <f>IF(GA648&lt;&gt;"",((GB648*0.125)+((GC648+GD648+GE648+GF648+GG648)*0.25)+((GH648+GI648+GJ648)*1))/GA648,"")</f>
        <v>0.55555555555555558</v>
      </c>
      <c r="GP648" s="20" t="s">
        <v>232</v>
      </c>
      <c r="HH648" s="34" t="str">
        <f>IF(GX648&lt;&gt;"",((GY648*0.125)+((GZ648+HA648+HB648+HC648+HD648)*0.25)+((HE648+HF648+HG648)*1))/GX648,"")</f>
        <v/>
      </c>
    </row>
    <row r="649" spans="1:216" ht="15" customHeight="1" x14ac:dyDescent="0.35">
      <c r="A649" s="11" t="s">
        <v>4134</v>
      </c>
      <c r="B649" s="12" t="s">
        <v>4135</v>
      </c>
      <c r="C649" s="13">
        <v>43009</v>
      </c>
      <c r="D649" s="13"/>
      <c r="E649" s="14" t="s">
        <v>214</v>
      </c>
      <c r="F649" s="15" t="s">
        <v>4136</v>
      </c>
      <c r="G649" s="15" t="s">
        <v>4137</v>
      </c>
      <c r="H649" s="14" t="s">
        <v>4097</v>
      </c>
      <c r="I649" s="16">
        <v>37090</v>
      </c>
      <c r="J649" s="17">
        <v>18369</v>
      </c>
      <c r="K649" s="18">
        <f ca="1">IF(A649&lt;&gt;"",RANDBETWEEN(1,2000)," ")</f>
        <v>440</v>
      </c>
      <c r="L649" s="17" cm="1">
        <f t="array" ref="L649">IF(A649&lt;&gt;"",SUMPRODUCT(($E$2:$E$1303="Active") * (FK649 &gt;= $FM$2:$FM$1303) * (FK649 &lt;= $FN$2:$FN$1303) * (FL649 &gt;= $FO$2:$FO$1303) * (FL649 &lt;= $FP$2:$FP$1303)),"")</f>
        <v>5</v>
      </c>
      <c r="M649" s="17" cm="1">
        <f t="array" ref="M649">IF(A649&lt;&gt;"",SUMPRODUCT(($E$2:$E$1303="Active") * (FK649 &gt;= $FQ$2:$FQ$1303) * (FK649 &lt;= $FR$2:$FR$1303) * (FL649 &gt;= $FS$2:$FS$1303) * (FL649 &lt;= $FT$2:$FT$1303)),"")</f>
        <v>5</v>
      </c>
      <c r="N649" s="14" t="s">
        <v>287</v>
      </c>
      <c r="O649" s="14" t="s">
        <v>219</v>
      </c>
      <c r="P649" s="15" t="s">
        <v>4138</v>
      </c>
      <c r="Q649" s="14" t="s">
        <v>4139</v>
      </c>
      <c r="R649" s="15" t="s">
        <v>4140</v>
      </c>
      <c r="S649" s="14" t="s">
        <v>224</v>
      </c>
      <c r="T649" s="20" t="s">
        <v>224</v>
      </c>
      <c r="U649" s="21"/>
      <c r="V649" s="22"/>
      <c r="W649" s="22"/>
      <c r="X649" s="22"/>
      <c r="Y649" s="22"/>
      <c r="Z649" s="22"/>
      <c r="AA649" s="22" t="s">
        <v>363</v>
      </c>
      <c r="AB649" s="43">
        <v>46022.5625</v>
      </c>
      <c r="AC649" s="63">
        <v>45931</v>
      </c>
      <c r="AD649" s="25">
        <v>3943</v>
      </c>
      <c r="AE649" s="25">
        <v>5773</v>
      </c>
      <c r="AF649" s="26">
        <v>6296</v>
      </c>
      <c r="AG649" s="20">
        <v>6278</v>
      </c>
      <c r="AH649" s="22">
        <v>6485</v>
      </c>
      <c r="AI649" s="26">
        <v>6269</v>
      </c>
      <c r="AN649" s="27">
        <f>IF(COUNT(DV649,ES649,FJ649,GK649,HH649)&gt;0,AVERAGE(DV649,ES649,FJ649,GK649,HH649),"")</f>
        <v>8.6323953823953817E-2</v>
      </c>
      <c r="AO649" s="28">
        <f>IF((E649&lt;&gt;""),COUNTA(AP649:BW649)+COUNTIF(T649,"No"),"")</f>
        <v>0</v>
      </c>
      <c r="AP649" s="29"/>
      <c r="AQ649" s="29"/>
      <c r="AR649" s="29"/>
      <c r="AS649" s="29"/>
      <c r="AT649" s="29"/>
      <c r="AU649" s="29"/>
      <c r="AV649" s="29"/>
      <c r="AW649" s="29"/>
      <c r="AX649" s="29"/>
      <c r="AY649" s="29"/>
      <c r="AZ649" s="29"/>
      <c r="BA649" s="29"/>
      <c r="BB649" s="29"/>
      <c r="BC649" s="29"/>
      <c r="BD649" s="29"/>
      <c r="BE649" s="29"/>
      <c r="BF649" s="29"/>
      <c r="BG649" s="29"/>
      <c r="BH649" s="29"/>
      <c r="BI649" s="29"/>
      <c r="BJ649" s="29"/>
      <c r="BK649" s="29"/>
      <c r="BL649" s="29"/>
      <c r="BM649" s="29"/>
      <c r="BN649" s="29"/>
      <c r="BO649" s="29"/>
      <c r="BP649" s="29"/>
      <c r="BQ649" s="29"/>
      <c r="BR649" s="29"/>
      <c r="BS649" s="29"/>
      <c r="BT649" s="29"/>
      <c r="BU649" s="29"/>
      <c r="BV649" s="29"/>
      <c r="BW649" s="29"/>
      <c r="BX649" s="30">
        <v>43963</v>
      </c>
      <c r="BY649" s="30">
        <v>43977</v>
      </c>
      <c r="BZ649" s="14" t="s">
        <v>226</v>
      </c>
      <c r="CA649" s="30">
        <v>43983</v>
      </c>
      <c r="CB649" s="14" t="s">
        <v>227</v>
      </c>
      <c r="CC649" s="31">
        <v>43787</v>
      </c>
      <c r="CD649" s="32" t="s">
        <v>228</v>
      </c>
      <c r="CE649" s="33" t="s">
        <v>425</v>
      </c>
      <c r="CF649" s="33" t="s">
        <v>325</v>
      </c>
      <c r="CG649" s="29">
        <v>2659</v>
      </c>
      <c r="CH649" s="29">
        <v>10</v>
      </c>
      <c r="CI649" s="29">
        <v>10</v>
      </c>
      <c r="CJ649" s="29">
        <v>50</v>
      </c>
      <c r="CK649" s="29">
        <v>1</v>
      </c>
      <c r="CL649" s="29">
        <v>3</v>
      </c>
      <c r="CM649" s="29">
        <v>1</v>
      </c>
      <c r="CN649" s="34">
        <f>IF(CJ649&gt;0,((CK649*0.125)+(CL649*0.25)+(CM649*1))/CJ649,"")</f>
        <v>3.7499999999999999E-2</v>
      </c>
      <c r="CO649" s="35">
        <v>44630</v>
      </c>
      <c r="CP649" s="35">
        <v>44642</v>
      </c>
      <c r="CQ649" s="20" t="s">
        <v>237</v>
      </c>
      <c r="CR649" s="35">
        <v>44657</v>
      </c>
      <c r="CS649" s="20" t="s">
        <v>232</v>
      </c>
      <c r="CT649" s="35">
        <v>44645</v>
      </c>
      <c r="CU649" s="35">
        <v>44508</v>
      </c>
      <c r="CV649" s="11" t="s">
        <v>226</v>
      </c>
      <c r="CW649" s="20" t="s">
        <v>233</v>
      </c>
      <c r="CX649" s="11" t="s">
        <v>234</v>
      </c>
      <c r="CY649" s="20">
        <v>2854</v>
      </c>
      <c r="CZ649" s="36">
        <v>10</v>
      </c>
      <c r="DA649" s="36">
        <v>10</v>
      </c>
      <c r="DB649" s="36">
        <v>50</v>
      </c>
      <c r="DC649" s="36">
        <v>0</v>
      </c>
      <c r="DD649" s="36">
        <v>0</v>
      </c>
      <c r="DE649" s="36">
        <v>0</v>
      </c>
      <c r="DF649" s="36">
        <v>0</v>
      </c>
      <c r="DG649" s="36">
        <v>4</v>
      </c>
      <c r="DH649" s="37">
        <f>IF(DB649&gt;0,((DC649*0.125)+(DD649*0.25)+(DE649*0.25)+(DF649*1)+(DG649*1))/DB649,"")</f>
        <v>0.08</v>
      </c>
      <c r="DI649" s="35">
        <v>44835</v>
      </c>
      <c r="DJ649" s="20" t="s">
        <v>228</v>
      </c>
      <c r="DK649" s="20" t="s">
        <v>235</v>
      </c>
      <c r="DL649" s="20" t="s">
        <v>234</v>
      </c>
      <c r="DM649" s="20">
        <v>3270</v>
      </c>
      <c r="DN649" s="20">
        <v>11</v>
      </c>
      <c r="DO649" s="20">
        <v>11</v>
      </c>
      <c r="DP649" s="20">
        <v>55</v>
      </c>
      <c r="DQ649" s="20">
        <v>0</v>
      </c>
      <c r="DR649" s="20">
        <v>1</v>
      </c>
      <c r="DS649" s="20">
        <v>0</v>
      </c>
      <c r="DT649" s="20">
        <v>5</v>
      </c>
      <c r="DU649" s="20">
        <v>0</v>
      </c>
      <c r="DV649" s="37" cm="1">
        <f t="array" ref="DV649">IF(AND(DI649:DP649&lt;&gt;""),((DQ649*0.125)+(DR649*0.25)+(DS649*0.25)+(DT649*1)+(DU649*1))/DP649,"")</f>
        <v>9.5454545454545459E-2</v>
      </c>
      <c r="DW649" s="35">
        <v>45064</v>
      </c>
      <c r="DX649" s="35">
        <v>45070</v>
      </c>
      <c r="DY649" s="20" t="s">
        <v>237</v>
      </c>
      <c r="DZ649" s="35">
        <v>45070</v>
      </c>
      <c r="EA649" s="35" t="s">
        <v>232</v>
      </c>
      <c r="EB649" s="38">
        <v>45072</v>
      </c>
      <c r="EC649" s="35">
        <v>45230</v>
      </c>
      <c r="ED649" s="20" t="s">
        <v>248</v>
      </c>
      <c r="EE649" s="20" t="s">
        <v>247</v>
      </c>
      <c r="EF649" s="20">
        <v>3026</v>
      </c>
      <c r="EG649" s="20">
        <v>13</v>
      </c>
      <c r="EH649" s="20">
        <v>13</v>
      </c>
      <c r="EI649" s="20">
        <v>63</v>
      </c>
      <c r="EJ649" s="20">
        <v>0</v>
      </c>
      <c r="EK649" s="20">
        <v>0</v>
      </c>
      <c r="EL649" s="20">
        <v>2</v>
      </c>
      <c r="EM649" s="20">
        <v>3</v>
      </c>
      <c r="EN649" s="20">
        <v>0</v>
      </c>
      <c r="EO649" s="20">
        <v>0</v>
      </c>
      <c r="EP649" s="20">
        <v>0</v>
      </c>
      <c r="EQ649" s="20">
        <v>0</v>
      </c>
      <c r="ER649" s="20">
        <v>0</v>
      </c>
      <c r="ES649" s="34">
        <f>IF(EI649&lt;&gt;"",((EJ649*0.125)+((EK649+EL649+EM649+EN649+EO649)*0.25)+((EP649+EQ649+ER649)*1))/EI649,"")</f>
        <v>1.984126984126984E-2</v>
      </c>
      <c r="ET649" s="35">
        <v>45498</v>
      </c>
      <c r="EU649" s="20" t="s">
        <v>248</v>
      </c>
      <c r="EV649" s="20" t="s">
        <v>234</v>
      </c>
      <c r="EW649" s="20">
        <v>3374</v>
      </c>
      <c r="EX649" s="20">
        <v>11</v>
      </c>
      <c r="EY649" s="20">
        <v>11</v>
      </c>
      <c r="EZ649" s="20">
        <v>25</v>
      </c>
      <c r="FA649" s="20">
        <v>0</v>
      </c>
      <c r="FB649" s="20">
        <v>1</v>
      </c>
      <c r="FC649" s="20">
        <v>0</v>
      </c>
      <c r="FD649" s="20">
        <v>1</v>
      </c>
      <c r="FE649" s="20">
        <v>0</v>
      </c>
      <c r="FF649" s="20">
        <v>0</v>
      </c>
      <c r="FG649" s="20">
        <v>4</v>
      </c>
      <c r="FH649" s="20">
        <v>0</v>
      </c>
      <c r="FI649" s="20">
        <v>0</v>
      </c>
      <c r="FJ649" s="34">
        <f>IF(EZ649&lt;&gt;"",((FA649*0.125)+((FB649+FC649+FD649+FE649+FF649)*0.25)+((FG649+FH649+FI649)*1))/EZ649,"")</f>
        <v>0.18</v>
      </c>
      <c r="FK649" s="39">
        <v>36.129102000000003</v>
      </c>
      <c r="FL649" s="39">
        <v>-86.254840000000002</v>
      </c>
      <c r="FM649" s="39">
        <v>35.767276576177871</v>
      </c>
      <c r="FN649" s="39">
        <v>36.490927423822136</v>
      </c>
      <c r="FO649" s="39">
        <v>-86.702815330377391</v>
      </c>
      <c r="FP649" s="39">
        <v>-85.806864669622612</v>
      </c>
      <c r="FQ649" s="39">
        <v>35.405451152355738</v>
      </c>
      <c r="FR649" s="39">
        <v>36.852752847644268</v>
      </c>
      <c r="FS649" s="39">
        <v>-87.150790660754765</v>
      </c>
      <c r="FT649" s="39">
        <v>-85.358889339245238</v>
      </c>
      <c r="FU649" s="35">
        <v>45916</v>
      </c>
      <c r="FV649" s="20" t="s">
        <v>248</v>
      </c>
      <c r="FW649" s="20" t="s">
        <v>295</v>
      </c>
      <c r="FX649" s="20">
        <v>3130</v>
      </c>
      <c r="FY649" s="20">
        <v>6</v>
      </c>
      <c r="FZ649" s="20">
        <v>6</v>
      </c>
      <c r="GA649" s="20">
        <v>25</v>
      </c>
      <c r="GB649" s="20">
        <v>0</v>
      </c>
      <c r="GC649" s="20">
        <v>0</v>
      </c>
      <c r="GD649" s="20">
        <v>0</v>
      </c>
      <c r="GE649" s="20">
        <v>1</v>
      </c>
      <c r="GF649" s="20">
        <v>0</v>
      </c>
      <c r="GG649" s="20">
        <v>0</v>
      </c>
      <c r="GH649" s="20">
        <v>1</v>
      </c>
      <c r="GI649" s="20">
        <v>0</v>
      </c>
      <c r="GJ649" s="20">
        <v>0</v>
      </c>
      <c r="GK649" s="34">
        <f>IF(GA649&lt;&gt;"",((GB649*0.125)+((GC649+GD649+GE649+GF649+GG649)*0.25)+((GH649+GI649+GJ649)*1))/GA649,"")</f>
        <v>0.05</v>
      </c>
      <c r="GP649" s="20" t="s">
        <v>232</v>
      </c>
      <c r="HH649" s="34" t="str">
        <f>IF(GX649&lt;&gt;"",((GY649*0.125)+((GZ649+HA649+HB649+HC649+HD649)*0.25)+((HE649+HF649+HG649)*1))/GX649,"")</f>
        <v/>
      </c>
    </row>
    <row r="650" spans="1:216" ht="15" customHeight="1" x14ac:dyDescent="0.35">
      <c r="A650" s="11" t="s">
        <v>4141</v>
      </c>
      <c r="B650" s="12" t="s">
        <v>4142</v>
      </c>
      <c r="C650" s="13">
        <v>43009</v>
      </c>
      <c r="D650" s="13"/>
      <c r="E650" s="14" t="s">
        <v>214</v>
      </c>
      <c r="F650" s="15" t="s">
        <v>4143</v>
      </c>
      <c r="G650" s="15" t="s">
        <v>4144</v>
      </c>
      <c r="H650" s="14" t="s">
        <v>4097</v>
      </c>
      <c r="I650" s="16">
        <v>37129</v>
      </c>
      <c r="J650" s="17">
        <v>60494</v>
      </c>
      <c r="K650" s="18">
        <f ca="1">IF(A650&lt;&gt;"",RANDBETWEEN(1,2000)," ")</f>
        <v>294</v>
      </c>
      <c r="L650" s="17" cm="1">
        <f t="array" ref="L650">IF(A650&lt;&gt;"",SUMPRODUCT(($E$2:$E$1303="Active") * (FK650 &gt;= $FM$2:$FM$1303) * (FK650 &lt;= $FN$2:$FN$1303) * (FL650 &gt;= $FO$2:$FO$1303) * (FL650 &lt;= $FP$2:$FP$1303)),"")</f>
        <v>5</v>
      </c>
      <c r="M650" s="17" cm="1">
        <f t="array" ref="M650">IF(A650&lt;&gt;"",SUMPRODUCT(($E$2:$E$1303="Active") * (FK650 &gt;= $FQ$2:$FQ$1303) * (FK650 &lt;= $FR$2:$FR$1303) * (FL650 &gt;= $FS$2:$FS$1303) * (FL650 &lt;= $FT$2:$FT$1303)),"")</f>
        <v>5</v>
      </c>
      <c r="N650" s="14" t="s">
        <v>287</v>
      </c>
      <c r="O650" s="14" t="s">
        <v>219</v>
      </c>
      <c r="P650" s="15" t="s">
        <v>4145</v>
      </c>
      <c r="Q650" s="14" t="s">
        <v>4146</v>
      </c>
      <c r="R650" s="15" t="s">
        <v>4147</v>
      </c>
      <c r="S650" s="14" t="s">
        <v>224</v>
      </c>
      <c r="T650" s="20" t="s">
        <v>224</v>
      </c>
      <c r="U650" s="21"/>
      <c r="V650" s="22"/>
      <c r="W650" s="22"/>
      <c r="X650" s="22"/>
      <c r="Y650" s="22"/>
      <c r="Z650" s="22"/>
      <c r="AA650" s="22" t="s">
        <v>363</v>
      </c>
      <c r="AB650" s="43">
        <v>46002.4375</v>
      </c>
      <c r="AC650" s="63">
        <v>45931</v>
      </c>
      <c r="AD650" s="25">
        <v>434</v>
      </c>
      <c r="AE650" s="25">
        <v>274</v>
      </c>
      <c r="AF650" s="26">
        <v>112</v>
      </c>
      <c r="AG650" s="20">
        <v>127</v>
      </c>
      <c r="AH650" s="22">
        <v>107</v>
      </c>
      <c r="AI650" s="26">
        <v>50</v>
      </c>
      <c r="AN650" s="27">
        <f>IF(COUNT(DV650,ES650,FJ650,GK650,HH650)&gt;0,AVERAGE(DV650,ES650,FJ650,GK650,HH650),"")</f>
        <v>4.821428571428571E-2</v>
      </c>
      <c r="AO650" s="28">
        <f>IF((E650&lt;&gt;""),COUNTA(AP650:BW650)+COUNTIF(T650,"No"),"")</f>
        <v>0</v>
      </c>
      <c r="AP650" s="29"/>
      <c r="AQ650" s="29"/>
      <c r="AR650" s="29"/>
      <c r="AS650" s="29"/>
      <c r="AT650" s="29"/>
      <c r="AU650" s="29"/>
      <c r="AV650" s="29"/>
      <c r="AW650" s="29"/>
      <c r="AX650" s="29"/>
      <c r="AY650" s="29"/>
      <c r="AZ650" s="29"/>
      <c r="BA650" s="29"/>
      <c r="BB650" s="29"/>
      <c r="BC650" s="29"/>
      <c r="BD650" s="29"/>
      <c r="BE650" s="29"/>
      <c r="BF650" s="29"/>
      <c r="BG650" s="29"/>
      <c r="BH650" s="29"/>
      <c r="BI650" s="29"/>
      <c r="BJ650" s="29"/>
      <c r="BK650" s="29"/>
      <c r="BL650" s="29"/>
      <c r="BM650" s="29"/>
      <c r="BN650" s="29"/>
      <c r="BO650" s="29"/>
      <c r="BP650" s="29"/>
      <c r="BQ650" s="29"/>
      <c r="BR650" s="29"/>
      <c r="BS650" s="29"/>
      <c r="BT650" s="29"/>
      <c r="BU650" s="29"/>
      <c r="BV650" s="29"/>
      <c r="BW650" s="29"/>
      <c r="BX650" s="30">
        <v>43963</v>
      </c>
      <c r="BY650" s="30">
        <v>43977</v>
      </c>
      <c r="BZ650" s="14" t="s">
        <v>226</v>
      </c>
      <c r="CA650" s="30">
        <v>43983</v>
      </c>
      <c r="CB650" s="14" t="s">
        <v>227</v>
      </c>
      <c r="CC650" s="31">
        <v>43791</v>
      </c>
      <c r="CD650" s="32" t="s">
        <v>228</v>
      </c>
      <c r="CE650" s="33" t="s">
        <v>425</v>
      </c>
      <c r="CF650" s="33" t="s">
        <v>325</v>
      </c>
      <c r="CG650" s="29">
        <v>427</v>
      </c>
      <c r="CH650" s="29">
        <v>1</v>
      </c>
      <c r="CI650" s="29">
        <v>1</v>
      </c>
      <c r="CJ650" s="29">
        <v>5</v>
      </c>
      <c r="CK650" s="29">
        <v>0</v>
      </c>
      <c r="CL650" s="29">
        <v>0</v>
      </c>
      <c r="CM650" s="29">
        <v>0</v>
      </c>
      <c r="CN650" s="34">
        <f>IF(CJ650&gt;0,((CK650*0.125)+(CL650*0.25)+(CM650*1))/CJ650,"")</f>
        <v>0</v>
      </c>
      <c r="CO650" s="35">
        <v>44321</v>
      </c>
      <c r="CP650" s="35">
        <v>44326</v>
      </c>
      <c r="CQ650" s="20" t="s">
        <v>231</v>
      </c>
      <c r="CR650" s="35">
        <v>44349</v>
      </c>
      <c r="CS650" s="20" t="s">
        <v>232</v>
      </c>
      <c r="CT650" s="35">
        <v>44327</v>
      </c>
      <c r="CU650" s="35">
        <v>44489</v>
      </c>
      <c r="CV650" s="11" t="s">
        <v>228</v>
      </c>
      <c r="CW650" s="20" t="s">
        <v>233</v>
      </c>
      <c r="CX650" s="11" t="s">
        <v>234</v>
      </c>
      <c r="CY650" s="20">
        <v>164</v>
      </c>
      <c r="CZ650" s="36">
        <v>1</v>
      </c>
      <c r="DA650" s="36">
        <v>1</v>
      </c>
      <c r="DB650" s="36">
        <v>5</v>
      </c>
      <c r="DC650" s="36">
        <v>0</v>
      </c>
      <c r="DD650" s="36">
        <v>0</v>
      </c>
      <c r="DE650" s="36">
        <v>1</v>
      </c>
      <c r="DF650" s="36">
        <v>0</v>
      </c>
      <c r="DG650" s="36">
        <v>0</v>
      </c>
      <c r="DH650" s="37">
        <f>IF(DB650&gt;0,((DC650*0.125)+(DD650*0.25)+(DE650*0.25)+(DF650*1)+(DG650*1))/DB650,"")</f>
        <v>0.05</v>
      </c>
      <c r="DI650" s="35">
        <v>44896</v>
      </c>
      <c r="DJ650" s="20" t="s">
        <v>228</v>
      </c>
      <c r="DK650" s="20" t="s">
        <v>235</v>
      </c>
      <c r="DL650" s="20" t="s">
        <v>234</v>
      </c>
      <c r="DM650" s="20">
        <v>40</v>
      </c>
      <c r="DN650" s="20">
        <v>1</v>
      </c>
      <c r="DO650" s="20">
        <v>1</v>
      </c>
      <c r="DP650" s="20">
        <v>5</v>
      </c>
      <c r="DQ650" s="20">
        <v>0</v>
      </c>
      <c r="DR650" s="20">
        <v>0</v>
      </c>
      <c r="DS650" s="20">
        <v>0</v>
      </c>
      <c r="DT650" s="20">
        <v>0</v>
      </c>
      <c r="DU650" s="20">
        <v>0</v>
      </c>
      <c r="DV650" s="37" cm="1">
        <f t="array" ref="DV650">IF(AND(DI650:DP650&lt;&gt;""),((DQ650*0.125)+(DR650*0.25)+(DS650*0.25)+(DT650*1)+(DU650*1))/DP650,"")</f>
        <v>0</v>
      </c>
      <c r="DW650" s="35">
        <v>45064</v>
      </c>
      <c r="DX650" s="35">
        <v>45070</v>
      </c>
      <c r="DY650" s="20" t="s">
        <v>237</v>
      </c>
      <c r="DZ650" s="35">
        <v>45070</v>
      </c>
      <c r="EA650" s="35" t="s">
        <v>232</v>
      </c>
      <c r="EB650" s="38">
        <v>45072</v>
      </c>
      <c r="EC650" s="35">
        <v>45265</v>
      </c>
      <c r="ED650" s="20" t="s">
        <v>228</v>
      </c>
      <c r="EE650" s="20" t="s">
        <v>247</v>
      </c>
      <c r="EF650" s="20">
        <v>42</v>
      </c>
      <c r="EG650" s="20">
        <v>1</v>
      </c>
      <c r="EH650" s="20">
        <v>1</v>
      </c>
      <c r="EI650" s="20">
        <v>5</v>
      </c>
      <c r="EJ650" s="20">
        <v>0</v>
      </c>
      <c r="EK650" s="20">
        <v>0</v>
      </c>
      <c r="EL650" s="20">
        <v>0</v>
      </c>
      <c r="EM650" s="20">
        <v>1</v>
      </c>
      <c r="EN650" s="20">
        <v>0</v>
      </c>
      <c r="EO650" s="20">
        <v>0</v>
      </c>
      <c r="EP650" s="20">
        <v>0</v>
      </c>
      <c r="EQ650" s="20">
        <v>0</v>
      </c>
      <c r="ER650" s="20">
        <v>0</v>
      </c>
      <c r="ES650" s="34">
        <f>IF(EI650&lt;&gt;"",((EJ650*0.125)+((EK650+EL650+EM650+EN650+EO650)*0.25)+((EP650+EQ650+ER650)*1))/EI650,"")</f>
        <v>0.05</v>
      </c>
      <c r="ET650" s="35">
        <v>45457</v>
      </c>
      <c r="EU650" s="20" t="s">
        <v>248</v>
      </c>
      <c r="EV650" s="20" t="s">
        <v>247</v>
      </c>
      <c r="EW650" s="20">
        <v>87</v>
      </c>
      <c r="EX650" s="20">
        <v>2</v>
      </c>
      <c r="EY650" s="20">
        <v>1</v>
      </c>
      <c r="EZ650" s="20">
        <v>7</v>
      </c>
      <c r="FA650" s="20">
        <v>0</v>
      </c>
      <c r="FB650" s="20">
        <v>0</v>
      </c>
      <c r="FC650" s="20">
        <v>0</v>
      </c>
      <c r="FD650" s="20">
        <v>0</v>
      </c>
      <c r="FE650" s="20">
        <v>0</v>
      </c>
      <c r="FF650" s="20">
        <v>0</v>
      </c>
      <c r="FG650" s="20">
        <v>0</v>
      </c>
      <c r="FH650" s="20">
        <v>0</v>
      </c>
      <c r="FI650" s="20">
        <v>1</v>
      </c>
      <c r="FJ650" s="34">
        <f>IF(EZ650&lt;&gt;"",((FA650*0.125)+((FB650+FC650+FD650+FE650+FF650)*0.25)+((FG650+FH650+FI650)*1))/EZ650,"")</f>
        <v>0.14285714285714285</v>
      </c>
      <c r="FK650" s="39">
        <v>35.929938999999997</v>
      </c>
      <c r="FL650" s="39">
        <v>-86.462967000000006</v>
      </c>
      <c r="FM650" s="39">
        <v>35.568113576177865</v>
      </c>
      <c r="FN650" s="39">
        <v>36.29176442382213</v>
      </c>
      <c r="FO650" s="39">
        <v>-86.909811171976898</v>
      </c>
      <c r="FP650" s="39">
        <v>-86.016122828023114</v>
      </c>
      <c r="FQ650" s="39">
        <v>35.206288152355732</v>
      </c>
      <c r="FR650" s="39">
        <v>36.653589847644263</v>
      </c>
      <c r="FS650" s="39">
        <v>-87.35665534395379</v>
      </c>
      <c r="FT650" s="39">
        <v>-85.569278656046222</v>
      </c>
      <c r="FU650" s="35">
        <v>45826</v>
      </c>
      <c r="FV650" s="20" t="s">
        <v>248</v>
      </c>
      <c r="FW650" s="20" t="s">
        <v>355</v>
      </c>
      <c r="FX650" s="20">
        <v>23</v>
      </c>
      <c r="FY650" s="20">
        <v>1</v>
      </c>
      <c r="FZ650" s="20">
        <v>1</v>
      </c>
      <c r="GA650" s="20">
        <v>5</v>
      </c>
      <c r="GB650" s="20">
        <v>0</v>
      </c>
      <c r="GC650" s="20">
        <v>0</v>
      </c>
      <c r="GD650" s="20">
        <v>0</v>
      </c>
      <c r="GE650" s="20">
        <v>0</v>
      </c>
      <c r="GF650" s="20">
        <v>0</v>
      </c>
      <c r="GG650" s="20">
        <v>0</v>
      </c>
      <c r="GH650" s="20">
        <v>0</v>
      </c>
      <c r="GI650" s="20">
        <v>0</v>
      </c>
      <c r="GJ650" s="20">
        <v>0</v>
      </c>
      <c r="GK650" s="34">
        <f>IF(GA650&lt;&gt;"",((GB650*0.125)+((GC650+GD650+GE650+GF650+GG650)*0.25)+((GH650+GI650+GJ650)*1))/GA650,"")</f>
        <v>0</v>
      </c>
      <c r="GP650" s="20" t="s">
        <v>232</v>
      </c>
      <c r="HH650" s="41" t="str">
        <f>IF(GX650&lt;&gt;"",((GY650*0.125)+((GZ650+HA650+HB650+HC650+HD650)*0.25)+((HE650+HF650+HG650)*1))/GX650,"")</f>
        <v/>
      </c>
    </row>
    <row r="651" spans="1:216" ht="15" customHeight="1" x14ac:dyDescent="0.35">
      <c r="A651" s="11" t="s">
        <v>4148</v>
      </c>
      <c r="B651" s="12" t="s">
        <v>4149</v>
      </c>
      <c r="C651" s="13">
        <v>43009</v>
      </c>
      <c r="D651" s="13"/>
      <c r="E651" s="14" t="s">
        <v>214</v>
      </c>
      <c r="F651" s="15" t="s">
        <v>4150</v>
      </c>
      <c r="G651" s="15" t="s">
        <v>4105</v>
      </c>
      <c r="H651" s="14" t="s">
        <v>4097</v>
      </c>
      <c r="I651" s="16">
        <v>37217</v>
      </c>
      <c r="J651" s="17">
        <v>33115</v>
      </c>
      <c r="K651" s="18">
        <f ca="1">IF(A651&lt;&gt;"",RANDBETWEEN(1,2000)," ")</f>
        <v>292</v>
      </c>
      <c r="L651" s="17" cm="1">
        <f t="array" ref="L651">IF(A651&lt;&gt;"",SUMPRODUCT(($E$2:$E$1303="Active") * (FK651 &gt;= $FM$2:$FM$1303) * (FK651 &lt;= $FN$2:$FN$1303) * (FL651 &gt;= $FO$2:$FO$1303) * (FL651 &lt;= $FP$2:$FP$1303)),"")</f>
        <v>5</v>
      </c>
      <c r="M651" s="17" cm="1">
        <f t="array" ref="M651">IF(A651&lt;&gt;"",SUMPRODUCT(($E$2:$E$1303="Active") * (FK651 &gt;= $FQ$2:$FQ$1303) * (FK651 &lt;= $FR$2:$FR$1303) * (FL651 &gt;= $FS$2:$FS$1303) * (FL651 &lt;= $FT$2:$FT$1303)),"")</f>
        <v>6</v>
      </c>
      <c r="N651" s="14" t="s">
        <v>287</v>
      </c>
      <c r="O651" s="14" t="s">
        <v>219</v>
      </c>
      <c r="P651" s="15" t="s">
        <v>4151</v>
      </c>
      <c r="Q651" s="14" t="s">
        <v>4152</v>
      </c>
      <c r="R651" s="15" t="s">
        <v>4153</v>
      </c>
      <c r="S651" s="14" t="s">
        <v>223</v>
      </c>
      <c r="T651" s="20" t="s">
        <v>224</v>
      </c>
      <c r="U651" s="21"/>
      <c r="V651" s="22"/>
      <c r="W651" s="22"/>
      <c r="X651" s="22"/>
      <c r="Y651" s="22"/>
      <c r="Z651" s="22"/>
      <c r="AA651" s="22" t="s">
        <v>363</v>
      </c>
      <c r="AB651" s="43">
        <v>46022.541666666664</v>
      </c>
      <c r="AC651" s="63">
        <v>45931</v>
      </c>
      <c r="AD651" s="25">
        <v>355</v>
      </c>
      <c r="AE651" s="25">
        <v>374</v>
      </c>
      <c r="AF651" s="26">
        <v>554</v>
      </c>
      <c r="AG651" s="20">
        <v>557</v>
      </c>
      <c r="AH651" s="22">
        <v>445</v>
      </c>
      <c r="AI651" s="26">
        <v>205</v>
      </c>
      <c r="AN651" s="27">
        <f>IF(COUNT(DV651,ES651,FJ651,GK651,HH651)&gt;0,AVERAGE(DV651,ES651,FJ651,GK651,HH651),"")</f>
        <v>6.0638528138528137E-2</v>
      </c>
      <c r="AO651" s="28">
        <f>IF((E651&lt;&gt;""),COUNTA(AP651:BW651)+COUNTIF(T651,"No"),"")</f>
        <v>0</v>
      </c>
      <c r="AP651" s="29"/>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c r="BO651" s="29"/>
      <c r="BP651" s="29"/>
      <c r="BQ651" s="29"/>
      <c r="BR651" s="29"/>
      <c r="BS651" s="29"/>
      <c r="BT651" s="29"/>
      <c r="BU651" s="29"/>
      <c r="BV651" s="29"/>
      <c r="BW651" s="29"/>
      <c r="BX651" s="30">
        <v>43963</v>
      </c>
      <c r="BY651" s="30">
        <v>43977</v>
      </c>
      <c r="BZ651" s="14" t="s">
        <v>228</v>
      </c>
      <c r="CA651" s="30">
        <v>43979</v>
      </c>
      <c r="CB651" s="14" t="s">
        <v>227</v>
      </c>
      <c r="CC651" s="31">
        <v>43907</v>
      </c>
      <c r="CD651" s="32" t="s">
        <v>364</v>
      </c>
      <c r="CE651" s="33" t="s">
        <v>380</v>
      </c>
      <c r="CF651" s="33" t="s">
        <v>321</v>
      </c>
      <c r="CG651" s="29">
        <v>128</v>
      </c>
      <c r="CH651" s="29">
        <v>2</v>
      </c>
      <c r="CI651" s="29">
        <v>2</v>
      </c>
      <c r="CJ651" s="29">
        <v>7</v>
      </c>
      <c r="CK651" s="29">
        <v>0</v>
      </c>
      <c r="CL651" s="29">
        <v>2</v>
      </c>
      <c r="CM651" s="29">
        <v>0</v>
      </c>
      <c r="CN651" s="34">
        <f>IF(CJ651&gt;0,((CK651*0.125)+(CL651*0.25)+(CM651*1))/CJ651,"")</f>
        <v>7.1428571428571425E-2</v>
      </c>
      <c r="CO651" s="35">
        <v>44322</v>
      </c>
      <c r="CP651" s="35">
        <v>44326</v>
      </c>
      <c r="CQ651" s="20" t="s">
        <v>231</v>
      </c>
      <c r="CR651" s="35">
        <v>44349</v>
      </c>
      <c r="CS651" s="20" t="s">
        <v>232</v>
      </c>
      <c r="CT651" s="35">
        <v>44327</v>
      </c>
      <c r="CU651" s="35">
        <v>44496</v>
      </c>
      <c r="CV651" s="11" t="s">
        <v>226</v>
      </c>
      <c r="CW651" s="20" t="s">
        <v>233</v>
      </c>
      <c r="CX651" s="11" t="s">
        <v>234</v>
      </c>
      <c r="CY651" s="20">
        <v>167</v>
      </c>
      <c r="CZ651" s="36">
        <v>3</v>
      </c>
      <c r="DA651" s="36">
        <v>3</v>
      </c>
      <c r="DB651" s="36">
        <v>11</v>
      </c>
      <c r="DC651" s="36">
        <v>0</v>
      </c>
      <c r="DD651" s="36">
        <v>0</v>
      </c>
      <c r="DE651" s="36">
        <v>0</v>
      </c>
      <c r="DF651" s="36">
        <v>0</v>
      </c>
      <c r="DG651" s="36">
        <v>0</v>
      </c>
      <c r="DH651" s="37">
        <f>IF(DB651&gt;0,((DC651*0.125)+(DD651*0.25)+(DE651*0.25)+(DF651*1)+(DG651*1))/DB651,"")</f>
        <v>0</v>
      </c>
      <c r="DI651" s="35">
        <v>44866</v>
      </c>
      <c r="DJ651" s="20" t="s">
        <v>248</v>
      </c>
      <c r="DK651" s="20" t="s">
        <v>235</v>
      </c>
      <c r="DL651" s="20" t="s">
        <v>234</v>
      </c>
      <c r="DM651" s="20">
        <v>207</v>
      </c>
      <c r="DN651" s="20">
        <v>3</v>
      </c>
      <c r="DO651" s="20">
        <v>3</v>
      </c>
      <c r="DP651" s="20">
        <v>8</v>
      </c>
      <c r="DQ651" s="20">
        <v>0</v>
      </c>
      <c r="DR651" s="20">
        <v>0</v>
      </c>
      <c r="DS651" s="20">
        <v>0</v>
      </c>
      <c r="DT651" s="20">
        <v>0</v>
      </c>
      <c r="DU651" s="20">
        <v>0</v>
      </c>
      <c r="DV651" s="37" cm="1">
        <f t="array" ref="DV651">IF(AND(DI651:DP651&lt;&gt;""),((DQ651*0.125)+(DR651*0.25)+(DS651*0.25)+(DT651*1)+(DU651*1))/DP651,"")</f>
        <v>0</v>
      </c>
      <c r="DW651" s="35">
        <v>45064</v>
      </c>
      <c r="DX651" s="35">
        <v>45070</v>
      </c>
      <c r="DY651" s="20" t="s">
        <v>237</v>
      </c>
      <c r="DZ651" s="35">
        <v>45070</v>
      </c>
      <c r="EA651" s="35" t="s">
        <v>232</v>
      </c>
      <c r="EB651" s="38">
        <v>45072</v>
      </c>
      <c r="EC651" s="35">
        <v>45265</v>
      </c>
      <c r="ED651" s="20" t="s">
        <v>228</v>
      </c>
      <c r="EE651" s="20" t="s">
        <v>247</v>
      </c>
      <c r="EF651" s="20">
        <v>321</v>
      </c>
      <c r="EG651" s="20">
        <v>3</v>
      </c>
      <c r="EH651" s="20">
        <v>3</v>
      </c>
      <c r="EI651" s="20">
        <v>11</v>
      </c>
      <c r="EJ651" s="20">
        <v>0</v>
      </c>
      <c r="EK651" s="20">
        <v>0</v>
      </c>
      <c r="EL651" s="20">
        <v>2</v>
      </c>
      <c r="EM651" s="20">
        <v>0</v>
      </c>
      <c r="EN651" s="20">
        <v>0</v>
      </c>
      <c r="EO651" s="20">
        <v>0</v>
      </c>
      <c r="EP651" s="20">
        <v>0</v>
      </c>
      <c r="EQ651" s="20">
        <v>0</v>
      </c>
      <c r="ER651" s="20">
        <v>0</v>
      </c>
      <c r="ES651" s="34">
        <f>IF(EI651&lt;&gt;"",((EJ651*0.125)+((EK651+EL651+EM651+EN651+EO651)*0.25)+((EP651+EQ651+ER651)*1))/EI651,"")</f>
        <v>4.5454545454545456E-2</v>
      </c>
      <c r="ET651" s="35">
        <v>45463</v>
      </c>
      <c r="EU651" s="20" t="s">
        <v>248</v>
      </c>
      <c r="EV651" s="20" t="s">
        <v>247</v>
      </c>
      <c r="EW651" s="20">
        <v>189</v>
      </c>
      <c r="EX651" s="20">
        <v>2</v>
      </c>
      <c r="EY651" s="20">
        <v>2</v>
      </c>
      <c r="EZ651" s="20">
        <v>15</v>
      </c>
      <c r="FA651" s="20">
        <v>0</v>
      </c>
      <c r="FB651" s="20">
        <v>0</v>
      </c>
      <c r="FC651" s="20">
        <v>0</v>
      </c>
      <c r="FD651" s="20">
        <v>1</v>
      </c>
      <c r="FE651" s="20">
        <v>0</v>
      </c>
      <c r="FF651" s="20">
        <v>0</v>
      </c>
      <c r="FG651" s="20">
        <v>0</v>
      </c>
      <c r="FH651" s="20">
        <v>0</v>
      </c>
      <c r="FI651" s="20">
        <v>0</v>
      </c>
      <c r="FJ651" s="34">
        <f>IF(EZ651&lt;&gt;"",((FA651*0.125)+((FB651+FC651+FD651+FE651+FF651)*0.25)+((FG651+FH651+FI651)*1))/EZ651,"")</f>
        <v>1.6666666666666666E-2</v>
      </c>
      <c r="FK651" s="39">
        <v>36.105910000000002</v>
      </c>
      <c r="FL651" s="39">
        <v>-86.661715999999998</v>
      </c>
      <c r="FM651" s="39">
        <v>35.744084576177869</v>
      </c>
      <c r="FN651" s="39">
        <v>36.467735423822134</v>
      </c>
      <c r="FO651" s="39">
        <v>-87.109559036917517</v>
      </c>
      <c r="FP651" s="39">
        <v>-86.21387296308248</v>
      </c>
      <c r="FQ651" s="39">
        <v>35.382259152355736</v>
      </c>
      <c r="FR651" s="39">
        <v>36.829560847644267</v>
      </c>
      <c r="FS651" s="39">
        <v>-87.557402073835036</v>
      </c>
      <c r="FT651" s="39">
        <v>-85.766029926164961</v>
      </c>
      <c r="FU651" s="35">
        <v>45768</v>
      </c>
      <c r="FV651" s="20" t="s">
        <v>248</v>
      </c>
      <c r="FW651" s="20" t="s">
        <v>258</v>
      </c>
      <c r="FX651" s="20">
        <v>191</v>
      </c>
      <c r="FY651" s="20">
        <v>1</v>
      </c>
      <c r="FZ651" s="20">
        <v>1</v>
      </c>
      <c r="GA651" s="20">
        <v>16</v>
      </c>
      <c r="GB651" s="20">
        <v>0</v>
      </c>
      <c r="GC651" s="20">
        <v>0</v>
      </c>
      <c r="GD651" s="20">
        <v>3</v>
      </c>
      <c r="GE651" s="20">
        <v>1</v>
      </c>
      <c r="GF651" s="20">
        <v>0</v>
      </c>
      <c r="GG651" s="20">
        <v>0</v>
      </c>
      <c r="GH651" s="20">
        <v>0</v>
      </c>
      <c r="GI651" s="20">
        <v>0</v>
      </c>
      <c r="GJ651" s="20">
        <v>0</v>
      </c>
      <c r="GK651" s="34">
        <f>IF(GA651&lt;&gt;"",((GB651*0.125)+((GC651+GD651+GE651+GF651+GG651)*0.25)+((GH651+GI651+GJ651)*1))/GA651,"")</f>
        <v>6.25E-2</v>
      </c>
      <c r="GP651" s="20" t="s">
        <v>232</v>
      </c>
      <c r="GR651" s="35">
        <v>46108</v>
      </c>
      <c r="GS651" s="20" t="s">
        <v>248</v>
      </c>
      <c r="GT651" s="20" t="s">
        <v>247</v>
      </c>
      <c r="GU651" s="20">
        <v>268</v>
      </c>
      <c r="GV651" s="20">
        <v>2</v>
      </c>
      <c r="GW651" s="20">
        <v>2</v>
      </c>
      <c r="GX651" s="20">
        <v>21</v>
      </c>
      <c r="GY651" s="20">
        <v>0</v>
      </c>
      <c r="GZ651" s="20">
        <v>0</v>
      </c>
      <c r="HA651" s="20">
        <v>0</v>
      </c>
      <c r="HB651" s="20">
        <v>2</v>
      </c>
      <c r="HC651" s="20">
        <v>0</v>
      </c>
      <c r="HD651" s="20">
        <v>1</v>
      </c>
      <c r="HE651" s="20">
        <v>0</v>
      </c>
      <c r="HF651" s="20">
        <v>1</v>
      </c>
      <c r="HG651" s="20">
        <v>2</v>
      </c>
      <c r="HH651" s="34">
        <f>IF(GX651&lt;&gt;"",((GY651*0.125)+((GZ651+HA651+HB651+HC651+HD651)*0.25)+((HE651+HF651+HG651)*1))/GX651,"")</f>
        <v>0.17857142857142858</v>
      </c>
    </row>
    <row r="652" spans="1:216" ht="15" customHeight="1" x14ac:dyDescent="0.35">
      <c r="A652" s="11" t="s">
        <v>4154</v>
      </c>
      <c r="B652" s="12" t="s">
        <v>4155</v>
      </c>
      <c r="C652" s="13">
        <v>43009</v>
      </c>
      <c r="D652" s="13"/>
      <c r="E652" s="14" t="s">
        <v>214</v>
      </c>
      <c r="F652" s="15" t="s">
        <v>4156</v>
      </c>
      <c r="G652" s="15" t="s">
        <v>4157</v>
      </c>
      <c r="H652" s="14" t="s">
        <v>4097</v>
      </c>
      <c r="I652" s="16">
        <v>37042</v>
      </c>
      <c r="J652" s="17">
        <v>83498</v>
      </c>
      <c r="K652" s="18">
        <f ca="1">IF(A652&lt;&gt;"",RANDBETWEEN(1,2000)," ")</f>
        <v>166</v>
      </c>
      <c r="L652" s="17" cm="1">
        <f t="array" ref="L652">IF(A652&lt;&gt;"",SUMPRODUCT(($E$2:$E$1303="Active") * (FK652 &gt;= $FM$2:$FM$1303) * (FK652 &lt;= $FN$2:$FN$1303) * (FL652 &gt;= $FO$2:$FO$1303) * (FL652 &lt;= $FP$2:$FP$1303)),"")</f>
        <v>1</v>
      </c>
      <c r="M652" s="17" cm="1">
        <f t="array" ref="M652">IF(A652&lt;&gt;"",SUMPRODUCT(($E$2:$E$1303="Active") * (FK652 &gt;= $FQ$2:$FQ$1303) * (FK652 &lt;= $FR$2:$FR$1303) * (FL652 &gt;= $FS$2:$FS$1303) * (FL652 &lt;= $FT$2:$FT$1303)),"")</f>
        <v>4</v>
      </c>
      <c r="N652" s="14" t="s">
        <v>287</v>
      </c>
      <c r="O652" s="14" t="s">
        <v>219</v>
      </c>
      <c r="P652" s="15" t="s">
        <v>4158</v>
      </c>
      <c r="Q652" s="14" t="s">
        <v>4159</v>
      </c>
      <c r="R652" s="15" t="s">
        <v>4160</v>
      </c>
      <c r="S652" s="14" t="s">
        <v>224</v>
      </c>
      <c r="T652" s="20" t="s">
        <v>224</v>
      </c>
      <c r="U652" s="21"/>
      <c r="V652" s="22"/>
      <c r="W652" s="22"/>
      <c r="X652" s="22"/>
      <c r="Y652" s="22"/>
      <c r="Z652" s="22"/>
      <c r="AA652" s="22" t="s">
        <v>363</v>
      </c>
      <c r="AB652" s="43">
        <v>46009.5625</v>
      </c>
      <c r="AC652" s="63">
        <v>45931</v>
      </c>
      <c r="AD652" s="25">
        <v>413</v>
      </c>
      <c r="AE652" s="25">
        <v>428</v>
      </c>
      <c r="AF652" s="26">
        <v>379</v>
      </c>
      <c r="AG652" s="20">
        <v>470</v>
      </c>
      <c r="AH652" s="22">
        <v>550</v>
      </c>
      <c r="AI652" s="26">
        <v>488</v>
      </c>
      <c r="AN652" s="27">
        <f>IF(COUNT(DV652,ES652,FJ652,GK652,HH652)&gt;0,AVERAGE(DV652,ES652,FJ652,GK652,HH652),"")</f>
        <v>3.6764705882352941E-3</v>
      </c>
      <c r="AO652" s="28">
        <f>IF((E652&lt;&gt;""),COUNTA(AP652:BW652)+COUNTIF(T652,"No"),"")</f>
        <v>0</v>
      </c>
      <c r="AP652" s="29"/>
      <c r="AQ652" s="29"/>
      <c r="AR652" s="29"/>
      <c r="AS652" s="29"/>
      <c r="AT652" s="29"/>
      <c r="AU652" s="29"/>
      <c r="AV652" s="29"/>
      <c r="AW652" s="29"/>
      <c r="AX652" s="29"/>
      <c r="AY652" s="29"/>
      <c r="AZ652" s="29"/>
      <c r="BA652" s="29"/>
      <c r="BB652" s="29"/>
      <c r="BC652" s="29"/>
      <c r="BD652" s="29"/>
      <c r="BE652" s="29"/>
      <c r="BF652" s="29"/>
      <c r="BG652" s="29"/>
      <c r="BH652" s="29"/>
      <c r="BI652" s="29"/>
      <c r="BJ652" s="29"/>
      <c r="BK652" s="29"/>
      <c r="BL652" s="29"/>
      <c r="BM652" s="29"/>
      <c r="BN652" s="29"/>
      <c r="BO652" s="29"/>
      <c r="BP652" s="29"/>
      <c r="BQ652" s="29"/>
      <c r="BR652" s="29"/>
      <c r="BS652" s="29"/>
      <c r="BT652" s="29"/>
      <c r="BU652" s="29"/>
      <c r="BV652" s="29"/>
      <c r="BW652" s="29"/>
      <c r="BX652" s="30">
        <v>43964</v>
      </c>
      <c r="BY652" s="30">
        <v>43977</v>
      </c>
      <c r="BZ652" s="14" t="s">
        <v>228</v>
      </c>
      <c r="CA652" s="30">
        <v>43979</v>
      </c>
      <c r="CB652" s="14" t="s">
        <v>227</v>
      </c>
      <c r="CC652" s="31">
        <v>43810</v>
      </c>
      <c r="CD652" s="32" t="s">
        <v>228</v>
      </c>
      <c r="CE652" s="33" t="s">
        <v>291</v>
      </c>
      <c r="CF652" s="33" t="s">
        <v>292</v>
      </c>
      <c r="CG652" s="29">
        <v>267</v>
      </c>
      <c r="CH652" s="29">
        <v>4</v>
      </c>
      <c r="CI652" s="29">
        <v>4</v>
      </c>
      <c r="CJ652" s="29">
        <v>19</v>
      </c>
      <c r="CK652" s="29">
        <v>0</v>
      </c>
      <c r="CL652" s="29">
        <v>1</v>
      </c>
      <c r="CM652" s="29">
        <v>0</v>
      </c>
      <c r="CN652" s="34">
        <f>IF(CJ652&gt;0,((CK652*0.125)+(CL652*0.25)+(CM652*1))/CJ652,"")</f>
        <v>1.3157894736842105E-2</v>
      </c>
      <c r="CO652" s="35">
        <v>44322</v>
      </c>
      <c r="CP652" s="35">
        <v>44326</v>
      </c>
      <c r="CQ652" s="20" t="s">
        <v>231</v>
      </c>
      <c r="CR652" s="35">
        <v>44348</v>
      </c>
      <c r="CS652" s="20" t="s">
        <v>232</v>
      </c>
      <c r="CT652" s="35">
        <v>44327</v>
      </c>
      <c r="CU652" s="35">
        <v>44532</v>
      </c>
      <c r="CV652" s="11" t="s">
        <v>228</v>
      </c>
      <c r="CW652" s="20" t="s">
        <v>233</v>
      </c>
      <c r="CX652" s="11" t="s">
        <v>234</v>
      </c>
      <c r="CY652" s="20">
        <v>234</v>
      </c>
      <c r="CZ652" s="36">
        <v>3</v>
      </c>
      <c r="DA652" s="36">
        <v>3</v>
      </c>
      <c r="DB652" s="36">
        <v>15</v>
      </c>
      <c r="DC652" s="36">
        <v>0</v>
      </c>
      <c r="DD652" s="36">
        <v>0</v>
      </c>
      <c r="DE652" s="36">
        <v>0</v>
      </c>
      <c r="DF652" s="36">
        <v>0</v>
      </c>
      <c r="DG652" s="36">
        <v>0</v>
      </c>
      <c r="DH652" s="37">
        <f>IF(DB652&gt;0,((DC652*0.125)+(DD652*0.25)+(DE652*0.25)+(DF652*1)+(DG652*1))/DB652,"")</f>
        <v>0</v>
      </c>
      <c r="DI652" s="35">
        <v>44866</v>
      </c>
      <c r="DJ652" s="20" t="s">
        <v>248</v>
      </c>
      <c r="DK652" s="20" t="s">
        <v>235</v>
      </c>
      <c r="DL652" s="20" t="s">
        <v>234</v>
      </c>
      <c r="DM652" s="20">
        <v>171</v>
      </c>
      <c r="DN652" s="20">
        <v>3</v>
      </c>
      <c r="DO652" s="20">
        <v>3</v>
      </c>
      <c r="DP652" s="20">
        <v>15</v>
      </c>
      <c r="DQ652" s="20">
        <v>0</v>
      </c>
      <c r="DR652" s="20">
        <v>0</v>
      </c>
      <c r="DS652" s="20">
        <v>0</v>
      </c>
      <c r="DT652" s="20">
        <v>0</v>
      </c>
      <c r="DU652" s="20">
        <v>0</v>
      </c>
      <c r="DV652" s="37" cm="1">
        <f t="array" ref="DV652">IF(AND(DI652:DP652&lt;&gt;""),((DQ652*0.125)+(DR652*0.25)+(DS652*0.25)+(DT652*1)+(DU652*1))/DP652,"")</f>
        <v>0</v>
      </c>
      <c r="DW652" s="35">
        <v>45064</v>
      </c>
      <c r="DX652" s="35">
        <v>45070</v>
      </c>
      <c r="DY652" s="20" t="s">
        <v>237</v>
      </c>
      <c r="DZ652" s="35">
        <v>45070</v>
      </c>
      <c r="EA652" s="35" t="s">
        <v>232</v>
      </c>
      <c r="EB652" s="38">
        <v>45072</v>
      </c>
      <c r="EC652" s="35">
        <v>45272</v>
      </c>
      <c r="ED652" s="20" t="s">
        <v>228</v>
      </c>
      <c r="EE652" s="20" t="s">
        <v>247</v>
      </c>
      <c r="EF652" s="20">
        <v>194</v>
      </c>
      <c r="EG652" s="20">
        <v>3</v>
      </c>
      <c r="EH652" s="20">
        <v>3</v>
      </c>
      <c r="EI652" s="20">
        <v>15</v>
      </c>
      <c r="EJ652" s="20">
        <v>0</v>
      </c>
      <c r="EK652" s="20">
        <v>0</v>
      </c>
      <c r="EL652" s="20">
        <v>0</v>
      </c>
      <c r="EM652" s="20">
        <v>0</v>
      </c>
      <c r="EN652" s="20">
        <v>0</v>
      </c>
      <c r="EO652" s="20">
        <v>0</v>
      </c>
      <c r="EP652" s="20">
        <v>0</v>
      </c>
      <c r="EQ652" s="20">
        <v>0</v>
      </c>
      <c r="ER652" s="20">
        <v>0</v>
      </c>
      <c r="ES652" s="34">
        <f>IF(EI652&lt;&gt;"",((EJ652*0.125)+((EK652+EL652+EM652+EN652+EO652)*0.25)+((EP652+EQ652+ER652)*1))/EI652,"")</f>
        <v>0</v>
      </c>
      <c r="ET652" s="35">
        <v>45614</v>
      </c>
      <c r="EU652" s="20" t="s">
        <v>248</v>
      </c>
      <c r="EV652" s="20" t="s">
        <v>234</v>
      </c>
      <c r="EW652" s="20">
        <v>294</v>
      </c>
      <c r="EX652" s="20">
        <v>5</v>
      </c>
      <c r="EY652" s="20">
        <v>5</v>
      </c>
      <c r="EZ652" s="20">
        <v>24</v>
      </c>
      <c r="FA652" s="20">
        <v>0</v>
      </c>
      <c r="FB652" s="20">
        <v>0</v>
      </c>
      <c r="FC652" s="20">
        <v>0</v>
      </c>
      <c r="FD652" s="20">
        <v>0</v>
      </c>
      <c r="FE652" s="20">
        <v>0</v>
      </c>
      <c r="FF652" s="20">
        <v>0</v>
      </c>
      <c r="FG652" s="20">
        <v>0</v>
      </c>
      <c r="FH652" s="20">
        <v>0</v>
      </c>
      <c r="FI652" s="20">
        <v>0</v>
      </c>
      <c r="FJ652" s="34">
        <v>0</v>
      </c>
      <c r="FK652" s="39">
        <v>36.559662000000003</v>
      </c>
      <c r="FL652" s="39">
        <v>-87.406920999999997</v>
      </c>
      <c r="FM652" s="39">
        <v>36.19783657617787</v>
      </c>
      <c r="FN652" s="39">
        <v>36.921487423822136</v>
      </c>
      <c r="FO652" s="39">
        <v>-87.857380088890494</v>
      </c>
      <c r="FP652" s="39">
        <v>-86.9564619111095</v>
      </c>
      <c r="FQ652" s="39">
        <v>35.836011152355738</v>
      </c>
      <c r="FR652" s="39">
        <v>37.283312847644268</v>
      </c>
      <c r="FS652" s="39">
        <v>-88.307839177781005</v>
      </c>
      <c r="FT652" s="39">
        <v>-86.506002822218989</v>
      </c>
      <c r="FU652" s="35">
        <v>45722</v>
      </c>
      <c r="FV652" s="20" t="s">
        <v>248</v>
      </c>
      <c r="FW652" s="20" t="s">
        <v>247</v>
      </c>
      <c r="FX652" s="20">
        <v>256</v>
      </c>
      <c r="FY652" s="20">
        <v>5</v>
      </c>
      <c r="FZ652" s="20">
        <v>5</v>
      </c>
      <c r="GA652" s="20">
        <v>17</v>
      </c>
      <c r="GB652" s="20">
        <v>0</v>
      </c>
      <c r="GC652" s="20">
        <v>0</v>
      </c>
      <c r="GD652" s="20">
        <v>1</v>
      </c>
      <c r="GE652" s="20">
        <v>0</v>
      </c>
      <c r="GF652" s="20">
        <v>0</v>
      </c>
      <c r="GG652" s="20">
        <v>0</v>
      </c>
      <c r="GH652" s="20">
        <v>0</v>
      </c>
      <c r="GI652" s="20">
        <v>0</v>
      </c>
      <c r="GJ652" s="20">
        <v>0</v>
      </c>
      <c r="GK652" s="34">
        <f>IF(GA652&lt;&gt;"",((GB652*0.125)+((GC652+GD652+GE652+GF652+GG652)*0.25)+((GH652+GI652+GJ652)*1))/GA652,"")</f>
        <v>1.4705882352941176E-2</v>
      </c>
      <c r="GP652" s="20" t="s">
        <v>232</v>
      </c>
      <c r="HH652" s="34" t="str">
        <f>IF(GX652&lt;&gt;"",((GY652*0.125)+((GZ652+HA652+HB652+HC652+HD652)*0.25)+((HE652+HF652+HG652)*1))/GX652,"")</f>
        <v/>
      </c>
    </row>
    <row r="653" spans="1:216" ht="15" customHeight="1" x14ac:dyDescent="0.35">
      <c r="A653" s="14" t="s">
        <v>4161</v>
      </c>
      <c r="B653" s="12" t="s">
        <v>4162</v>
      </c>
      <c r="C653" s="13">
        <v>43009</v>
      </c>
      <c r="D653" s="13"/>
      <c r="E653" s="14" t="s">
        <v>214</v>
      </c>
      <c r="F653" s="15" t="s">
        <v>4163</v>
      </c>
      <c r="G653" s="15" t="s">
        <v>836</v>
      </c>
      <c r="H653" s="14" t="s">
        <v>4097</v>
      </c>
      <c r="I653" s="16">
        <v>38261</v>
      </c>
      <c r="J653" s="17">
        <v>16627</v>
      </c>
      <c r="K653" s="18">
        <f ca="1">IF(A653&lt;&gt;"",RANDBETWEEN(1,2000)," ")</f>
        <v>1832</v>
      </c>
      <c r="L653" s="17" cm="1">
        <f t="array" ref="L653">IF(A653&lt;&gt;"",SUMPRODUCT(($E$2:$E$1303="Active") * (FK653 &gt;= $FM$2:$FM$1303) * (FK653 &lt;= $FN$2:$FN$1303) * (FL653 &gt;= $FO$2:$FO$1303) * (FL653 &lt;= $FP$2:$FP$1303)),"")</f>
        <v>1</v>
      </c>
      <c r="M653" s="17" cm="1">
        <f t="array" ref="M653">IF(A653&lt;&gt;"",SUMPRODUCT(($E$2:$E$1303="Active") * (FK653 &gt;= $FQ$2:$FQ$1303) * (FK653 &lt;= $FR$2:$FR$1303) * (FL653 &gt;= $FS$2:$FS$1303) * (FL653 &lt;= $FT$2:$FT$1303)),"")</f>
        <v>2</v>
      </c>
      <c r="N653" s="14" t="s">
        <v>287</v>
      </c>
      <c r="O653" s="14" t="s">
        <v>219</v>
      </c>
      <c r="P653" s="15" t="s">
        <v>4164</v>
      </c>
      <c r="Q653" s="14" t="s">
        <v>4165</v>
      </c>
      <c r="R653" s="15" t="s">
        <v>4166</v>
      </c>
      <c r="S653" s="14" t="s">
        <v>223</v>
      </c>
      <c r="T653" s="20" t="s">
        <v>224</v>
      </c>
      <c r="U653" s="21"/>
      <c r="V653" s="22"/>
      <c r="W653" s="22"/>
      <c r="X653" s="22"/>
      <c r="Y653" s="22"/>
      <c r="Z653" s="22"/>
      <c r="AA653" s="22" t="s">
        <v>363</v>
      </c>
      <c r="AB653" s="43">
        <v>46021.5</v>
      </c>
      <c r="AC653" s="63">
        <v>45931</v>
      </c>
      <c r="AD653" s="25">
        <v>98</v>
      </c>
      <c r="AE653" s="25">
        <v>72</v>
      </c>
      <c r="AF653" s="26">
        <v>70</v>
      </c>
      <c r="AG653" s="20">
        <v>115</v>
      </c>
      <c r="AH653" s="22">
        <v>120</v>
      </c>
      <c r="AI653" s="26">
        <v>98</v>
      </c>
      <c r="AN653" s="27">
        <f>IF(COUNT(DV653,ES653,FJ653,GK653,HH653)&gt;0,AVERAGE(DV653,ES653,FJ653,GK653,HH653),"")</f>
        <v>0.1125</v>
      </c>
      <c r="AO653" s="28">
        <f>IF((E653&lt;&gt;""),COUNTA(AP653:BW653)+COUNTIF(T653,"No"),"")</f>
        <v>0</v>
      </c>
      <c r="AP653" s="29"/>
      <c r="AQ653" s="29"/>
      <c r="AR653" s="29"/>
      <c r="AS653" s="29"/>
      <c r="AT653" s="29"/>
      <c r="AU653" s="29"/>
      <c r="AV653" s="29"/>
      <c r="AW653" s="29"/>
      <c r="AX653" s="29"/>
      <c r="AY653" s="29"/>
      <c r="AZ653" s="29"/>
      <c r="BA653" s="29"/>
      <c r="BB653" s="29"/>
      <c r="BC653" s="29"/>
      <c r="BD653" s="29"/>
      <c r="BE653" s="29"/>
      <c r="BF653" s="29"/>
      <c r="BG653" s="29"/>
      <c r="BH653" s="29"/>
      <c r="BI653" s="29"/>
      <c r="BJ653" s="29"/>
      <c r="BK653" s="29"/>
      <c r="BL653" s="29"/>
      <c r="BM653" s="29"/>
      <c r="BN653" s="29"/>
      <c r="BO653" s="29"/>
      <c r="BP653" s="29"/>
      <c r="BQ653" s="29"/>
      <c r="BR653" s="29"/>
      <c r="BS653" s="29"/>
      <c r="BT653" s="29"/>
      <c r="BU653" s="29"/>
      <c r="BV653" s="29"/>
      <c r="BW653" s="29"/>
      <c r="BX653" s="30">
        <v>43964</v>
      </c>
      <c r="BY653" s="30">
        <v>43977</v>
      </c>
      <c r="BZ653" s="14" t="s">
        <v>228</v>
      </c>
      <c r="CA653" s="30">
        <v>43979</v>
      </c>
      <c r="CB653" s="14" t="s">
        <v>227</v>
      </c>
      <c r="CC653" s="31">
        <v>44053</v>
      </c>
      <c r="CD653" s="32" t="s">
        <v>228</v>
      </c>
      <c r="CE653" s="33" t="s">
        <v>256</v>
      </c>
      <c r="CF653" s="33" t="s">
        <v>257</v>
      </c>
      <c r="CG653" s="29">
        <v>43</v>
      </c>
      <c r="CH653" s="29">
        <v>2</v>
      </c>
      <c r="CI653" s="29">
        <v>2</v>
      </c>
      <c r="CJ653" s="29">
        <v>9</v>
      </c>
      <c r="CK653" s="29">
        <v>0</v>
      </c>
      <c r="CL653" s="29">
        <v>1</v>
      </c>
      <c r="CM653" s="29">
        <v>1</v>
      </c>
      <c r="CN653" s="34">
        <f>IF(CJ653&gt;0,((CK653*0.125)+(CL653*0.25)+(CM653*1))/CJ653,"")</f>
        <v>0.1388888888888889</v>
      </c>
      <c r="CO653" s="35">
        <v>44322</v>
      </c>
      <c r="CP653" s="35">
        <v>44326</v>
      </c>
      <c r="CQ653" s="20" t="s">
        <v>231</v>
      </c>
      <c r="CR653" s="35">
        <v>44349</v>
      </c>
      <c r="CS653" s="20" t="s">
        <v>232</v>
      </c>
      <c r="CT653" s="35">
        <v>44327</v>
      </c>
      <c r="CU653" s="35">
        <v>44453</v>
      </c>
      <c r="CV653" s="20" t="s">
        <v>228</v>
      </c>
      <c r="CW653" s="20" t="s">
        <v>233</v>
      </c>
      <c r="CX653" s="11" t="s">
        <v>234</v>
      </c>
      <c r="CY653" s="20">
        <v>37</v>
      </c>
      <c r="CZ653" s="36">
        <v>2</v>
      </c>
      <c r="DA653" s="36">
        <v>2</v>
      </c>
      <c r="DB653" s="36">
        <v>9</v>
      </c>
      <c r="DC653" s="36">
        <v>0</v>
      </c>
      <c r="DD653" s="36">
        <v>1</v>
      </c>
      <c r="DE653" s="36">
        <v>0</v>
      </c>
      <c r="DF653" s="36">
        <v>0</v>
      </c>
      <c r="DG653" s="36">
        <v>2</v>
      </c>
      <c r="DH653" s="37">
        <f>IF(DB653&gt;0,((DC653*0.125)+(DD653*0.25)+(DE653*0.25)+(DF653*1)+(DG653*1))/DB653,"")</f>
        <v>0.25</v>
      </c>
      <c r="DI653" s="35">
        <v>44774</v>
      </c>
      <c r="DJ653" s="20" t="s">
        <v>228</v>
      </c>
      <c r="DK653" s="20" t="s">
        <v>235</v>
      </c>
      <c r="DL653" s="20" t="s">
        <v>234</v>
      </c>
      <c r="DM653" s="20">
        <v>28</v>
      </c>
      <c r="DN653" s="20">
        <v>1</v>
      </c>
      <c r="DO653" s="20">
        <v>1</v>
      </c>
      <c r="DP653" s="20">
        <v>5</v>
      </c>
      <c r="DQ653" s="20">
        <v>0</v>
      </c>
      <c r="DR653" s="20">
        <v>0</v>
      </c>
      <c r="DS653" s="20">
        <v>1</v>
      </c>
      <c r="DT653" s="20">
        <v>0</v>
      </c>
      <c r="DU653" s="20">
        <v>2</v>
      </c>
      <c r="DV653" s="49" cm="1">
        <f t="array" ref="DV653">IF(AND(DI653:DP653&lt;&gt;""),((DQ653*0.125)+(DR653*0.25)+(DS653*0.25)+(DT653*1)+(DU653*1))/DP653,"")</f>
        <v>0.45</v>
      </c>
      <c r="DW653" s="35">
        <v>45063</v>
      </c>
      <c r="DX653" s="35">
        <v>45069</v>
      </c>
      <c r="DY653" s="20" t="s">
        <v>237</v>
      </c>
      <c r="DZ653" s="35">
        <v>45069</v>
      </c>
      <c r="EA653" s="35" t="s">
        <v>232</v>
      </c>
      <c r="EB653" s="38">
        <v>45072</v>
      </c>
      <c r="EC653" s="35">
        <v>45211</v>
      </c>
      <c r="ED653" s="20" t="s">
        <v>248</v>
      </c>
      <c r="EE653" s="20" t="s">
        <v>247</v>
      </c>
      <c r="EF653" s="20">
        <v>42</v>
      </c>
      <c r="EG653" s="20">
        <v>3</v>
      </c>
      <c r="EH653" s="20">
        <v>3</v>
      </c>
      <c r="EI653" s="20">
        <v>10</v>
      </c>
      <c r="EJ653" s="20">
        <v>0</v>
      </c>
      <c r="EK653" s="20">
        <v>0</v>
      </c>
      <c r="EL653" s="20">
        <v>0</v>
      </c>
      <c r="EM653" s="20">
        <v>0</v>
      </c>
      <c r="EN653" s="20">
        <v>0</v>
      </c>
      <c r="EO653" s="20">
        <v>0</v>
      </c>
      <c r="EP653" s="20">
        <v>0</v>
      </c>
      <c r="EQ653" s="20">
        <v>0</v>
      </c>
      <c r="ER653" s="20">
        <v>0</v>
      </c>
      <c r="ES653" s="34">
        <f>IF(EI653&lt;&gt;"",((EJ653*0.125)+((EK653+EL653+EM653+EN653+EO653)*0.25)+((EP653+EQ653+ER653)*1))/EI653,"")</f>
        <v>0</v>
      </c>
      <c r="ET653" s="35">
        <v>45573</v>
      </c>
      <c r="EU653" s="20" t="s">
        <v>248</v>
      </c>
      <c r="EV653" s="20" t="s">
        <v>234</v>
      </c>
      <c r="EW653" s="20">
        <v>63</v>
      </c>
      <c r="EX653" s="20">
        <v>2</v>
      </c>
      <c r="EY653" s="20">
        <v>2</v>
      </c>
      <c r="EZ653" s="20">
        <v>5</v>
      </c>
      <c r="FA653" s="20">
        <v>0</v>
      </c>
      <c r="FB653" s="20">
        <v>0</v>
      </c>
      <c r="FC653" s="20">
        <v>0</v>
      </c>
      <c r="FD653" s="20">
        <v>0</v>
      </c>
      <c r="FE653" s="20">
        <v>0</v>
      </c>
      <c r="FF653" s="20">
        <v>0</v>
      </c>
      <c r="FG653" s="20">
        <v>0</v>
      </c>
      <c r="FH653" s="20">
        <v>0</v>
      </c>
      <c r="FI653" s="20">
        <v>0</v>
      </c>
      <c r="FJ653" s="34">
        <f>IF(EZ653&lt;&gt;"",((FA653*0.125)+((FB653+FC653+FD653+FE653+FF653)*0.25)+((FG653+FH653+FI653)*1))/EZ653,"")</f>
        <v>0</v>
      </c>
      <c r="FK653" s="39">
        <v>36.416245000000004</v>
      </c>
      <c r="FL653" s="39">
        <v>-89.145516000000001</v>
      </c>
      <c r="FM653" s="39">
        <v>36.054419576177871</v>
      </c>
      <c r="FN653" s="39">
        <v>36.778070423822136</v>
      </c>
      <c r="FO653" s="39">
        <v>-89.59514188816047</v>
      </c>
      <c r="FP653" s="39">
        <v>-88.695890111839532</v>
      </c>
      <c r="FQ653" s="39">
        <v>35.692594152355738</v>
      </c>
      <c r="FR653" s="39">
        <v>37.139895847644269</v>
      </c>
      <c r="FS653" s="39">
        <v>-90.044767776320938</v>
      </c>
      <c r="FT653" s="39">
        <v>-88.246264223679063</v>
      </c>
      <c r="FU653" s="35">
        <v>45824</v>
      </c>
      <c r="FV653" s="20" t="s">
        <v>248</v>
      </c>
      <c r="FW653" s="20" t="s">
        <v>355</v>
      </c>
      <c r="FX653" s="20">
        <v>59</v>
      </c>
      <c r="FY653" s="20">
        <v>1</v>
      </c>
      <c r="FZ653" s="20">
        <v>1</v>
      </c>
      <c r="GA653" s="20">
        <v>5</v>
      </c>
      <c r="GB653" s="20">
        <v>0</v>
      </c>
      <c r="GC653" s="20">
        <v>0</v>
      </c>
      <c r="GD653" s="20">
        <v>0</v>
      </c>
      <c r="GE653" s="20">
        <v>0</v>
      </c>
      <c r="GF653" s="20">
        <v>0</v>
      </c>
      <c r="GG653" s="20">
        <v>0</v>
      </c>
      <c r="GH653" s="20">
        <v>0</v>
      </c>
      <c r="GI653" s="20">
        <v>0</v>
      </c>
      <c r="GJ653" s="20">
        <v>0</v>
      </c>
      <c r="GK653" s="34">
        <f>IF(GA653&lt;&gt;"",((GB653*0.125)+((GC653+GD653+GE653+GF653+GG653)*0.25)+((GH653+GI653+GJ653)*1))/GA653,"")</f>
        <v>0</v>
      </c>
      <c r="GP653" s="20" t="s">
        <v>232</v>
      </c>
      <c r="HH653" s="34" t="str">
        <f>IF(GX653&lt;&gt;"",((GY653*0.125)+((GZ653+HA653+HB653+HC653+HD653)*0.25)+((HE653+HF653+HG653)*1))/GX653,"")</f>
        <v/>
      </c>
    </row>
    <row r="654" spans="1:216" ht="15" customHeight="1" x14ac:dyDescent="0.35">
      <c r="A654" s="14" t="s">
        <v>4167</v>
      </c>
      <c r="B654" s="12" t="s">
        <v>4168</v>
      </c>
      <c r="C654" s="13">
        <v>43009</v>
      </c>
      <c r="D654" s="13">
        <v>45915</v>
      </c>
      <c r="E654" s="14" t="s">
        <v>214</v>
      </c>
      <c r="F654" s="15" t="s">
        <v>4169</v>
      </c>
      <c r="G654" s="15" t="s">
        <v>4170</v>
      </c>
      <c r="H654" s="14" t="s">
        <v>4097</v>
      </c>
      <c r="I654" s="16">
        <v>38105</v>
      </c>
      <c r="J654" s="17">
        <v>6232</v>
      </c>
      <c r="K654" s="18">
        <f ca="1">IF(A654&lt;&gt;"",RANDBETWEEN(1,2000)," ")</f>
        <v>946</v>
      </c>
      <c r="L654" s="17" cm="1">
        <f t="array" ref="L654">IF(A654&lt;&gt;"",SUMPRODUCT(($E$2:$E$1303="Active") * (FK654 &gt;= $FM$2:$FM$1303) * (FK654 &lt;= $FN$2:$FN$1303) * (FL654 &gt;= $FO$2:$FO$1303) * (FL654 &lt;= $FP$2:$FP$1303)),"")</f>
        <v>3</v>
      </c>
      <c r="M654" s="17" cm="1">
        <f t="array" ref="M654">IF(A654&lt;&gt;"",SUMPRODUCT(($E$2:$E$1303="Active") * (FK654 &gt;= $FQ$2:$FQ$1303) * (FK654 &lt;= $FR$2:$FR$1303) * (FL654 &gt;= $FS$2:$FS$1303) * (FL654 &lt;= $FT$2:$FT$1303)),"")</f>
        <v>4</v>
      </c>
      <c r="N654" s="14" t="s">
        <v>218</v>
      </c>
      <c r="O654" s="14" t="s">
        <v>219</v>
      </c>
      <c r="P654" s="15" t="s">
        <v>4171</v>
      </c>
      <c r="Q654" s="14" t="s">
        <v>4172</v>
      </c>
      <c r="R654" s="15" t="s">
        <v>4173</v>
      </c>
      <c r="S654" s="14" t="s">
        <v>223</v>
      </c>
      <c r="T654" s="20" t="s">
        <v>224</v>
      </c>
      <c r="U654" s="21"/>
      <c r="V654" s="22"/>
      <c r="W654" s="22"/>
      <c r="X654" s="22"/>
      <c r="Y654" s="22"/>
      <c r="Z654" s="22"/>
      <c r="AA654" s="48" t="s">
        <v>394</v>
      </c>
      <c r="AB654" s="43">
        <v>46013.527777777781</v>
      </c>
      <c r="AC654" s="24">
        <v>46023</v>
      </c>
      <c r="AD654" s="25">
        <v>42</v>
      </c>
      <c r="AE654" s="25">
        <v>24</v>
      </c>
      <c r="AF654" s="26">
        <v>0</v>
      </c>
      <c r="AG654" s="20">
        <v>0</v>
      </c>
      <c r="AH654" s="22">
        <v>248</v>
      </c>
      <c r="AI654" s="26">
        <v>321</v>
      </c>
      <c r="AN654" s="27">
        <f>IF(COUNT(DV654,ES654,FJ654,GK654,HH654)&gt;0,AVERAGE(DV654,ES654,FJ654,GK654,HH654),"")</f>
        <v>9.375E-2</v>
      </c>
      <c r="AO654" s="28">
        <f>IF((E654&lt;&gt;""),COUNTA(AP654:BW654)+COUNTIF(T654,"No"),"")</f>
        <v>0</v>
      </c>
      <c r="AP654" s="29"/>
      <c r="AQ654" s="29"/>
      <c r="AR654" s="29"/>
      <c r="AS654" s="29"/>
      <c r="AT654" s="29"/>
      <c r="AU654" s="29"/>
      <c r="AV654" s="29"/>
      <c r="AW654" s="29"/>
      <c r="AX654" s="29"/>
      <c r="AY654" s="29"/>
      <c r="AZ654" s="29"/>
      <c r="BA654" s="29"/>
      <c r="BB654" s="29"/>
      <c r="BC654" s="29"/>
      <c r="BD654" s="29"/>
      <c r="BE654" s="29"/>
      <c r="BF654" s="29"/>
      <c r="BG654" s="29"/>
      <c r="BH654" s="29"/>
      <c r="BI654" s="29"/>
      <c r="BJ654" s="29"/>
      <c r="BK654" s="29"/>
      <c r="BL654" s="29"/>
      <c r="BM654" s="29"/>
      <c r="BN654" s="29"/>
      <c r="BO654" s="29"/>
      <c r="BP654" s="29"/>
      <c r="BQ654" s="29"/>
      <c r="BR654" s="29"/>
      <c r="BS654" s="29"/>
      <c r="BT654" s="29"/>
      <c r="BU654" s="29"/>
      <c r="BV654" s="29"/>
      <c r="BW654" s="29"/>
      <c r="BX654" s="30">
        <v>43965</v>
      </c>
      <c r="BY654" s="30">
        <v>43977</v>
      </c>
      <c r="BZ654" s="14" t="s">
        <v>228</v>
      </c>
      <c r="CA654" s="30">
        <v>43979</v>
      </c>
      <c r="CB654" s="14" t="s">
        <v>227</v>
      </c>
      <c r="CC654" s="31">
        <v>43951</v>
      </c>
      <c r="CD654" s="32" t="s">
        <v>228</v>
      </c>
      <c r="CE654" s="33" t="s">
        <v>282</v>
      </c>
      <c r="CF654" s="33" t="s">
        <v>247</v>
      </c>
      <c r="CG654" s="29">
        <v>92</v>
      </c>
      <c r="CH654" s="29">
        <v>1</v>
      </c>
      <c r="CI654" s="29">
        <v>1</v>
      </c>
      <c r="CJ654" s="29">
        <v>5</v>
      </c>
      <c r="CK654" s="29">
        <v>0</v>
      </c>
      <c r="CL654" s="29">
        <v>0</v>
      </c>
      <c r="CM654" s="29">
        <v>0</v>
      </c>
      <c r="CN654" s="34">
        <f>IF(CJ654&gt;0,((CK654*0.125)+(CL654*0.25)+(CM654*1))/CJ654,"")</f>
        <v>0</v>
      </c>
      <c r="CR654" s="35"/>
      <c r="CS654" s="20" t="s">
        <v>232</v>
      </c>
      <c r="CU654" s="35">
        <v>44481</v>
      </c>
      <c r="CV654" s="20" t="s">
        <v>228</v>
      </c>
      <c r="CW654" s="20" t="s">
        <v>233</v>
      </c>
      <c r="CX654" s="11" t="s">
        <v>234</v>
      </c>
      <c r="CY654" s="20">
        <v>4</v>
      </c>
      <c r="CZ654" s="36">
        <v>1</v>
      </c>
      <c r="DA654" s="36">
        <v>1</v>
      </c>
      <c r="DB654" s="36">
        <v>4</v>
      </c>
      <c r="DC654" s="36">
        <v>0</v>
      </c>
      <c r="DD654" s="36">
        <v>0</v>
      </c>
      <c r="DE654" s="36">
        <v>0</v>
      </c>
      <c r="DF654" s="36">
        <v>0</v>
      </c>
      <c r="DG654" s="36">
        <v>1</v>
      </c>
      <c r="DH654" s="37">
        <f>IF(DB654&gt;0,((DC654*0.125)+(DD654*0.25)+(DE654*0.25)+(DF654*1)+(DG654*1))/DB654,"")</f>
        <v>0.25</v>
      </c>
      <c r="DJ654" s="20" t="s">
        <v>228</v>
      </c>
      <c r="DK654" s="20" t="s">
        <v>235</v>
      </c>
      <c r="DL654" s="20" t="s">
        <v>234</v>
      </c>
      <c r="DM654" s="20">
        <v>0</v>
      </c>
      <c r="DN654" s="20">
        <v>0</v>
      </c>
      <c r="DO654" s="20">
        <v>0</v>
      </c>
      <c r="DP654" s="20">
        <v>0</v>
      </c>
      <c r="DQ654" s="20">
        <v>0</v>
      </c>
      <c r="DR654" s="20">
        <v>0</v>
      </c>
      <c r="DS654" s="20">
        <v>0</v>
      </c>
      <c r="DT654" s="20">
        <v>0</v>
      </c>
      <c r="DU654" s="20">
        <v>0</v>
      </c>
      <c r="EA654" s="35" t="s">
        <v>232</v>
      </c>
      <c r="EB654" s="38"/>
      <c r="EC654" s="35">
        <v>45290</v>
      </c>
      <c r="ED654" s="20" t="s">
        <v>248</v>
      </c>
      <c r="EE654" s="20" t="s">
        <v>247</v>
      </c>
      <c r="EF654" s="20">
        <v>0</v>
      </c>
      <c r="EG654" s="20">
        <v>0</v>
      </c>
      <c r="EH654" s="20">
        <v>0</v>
      </c>
      <c r="EI654" s="20">
        <v>0</v>
      </c>
      <c r="EJ654" s="20">
        <v>0</v>
      </c>
      <c r="EK654" s="20">
        <v>0</v>
      </c>
      <c r="EL654" s="20">
        <v>0</v>
      </c>
      <c r="EM654" s="20">
        <v>0</v>
      </c>
      <c r="EN654" s="20">
        <v>0</v>
      </c>
      <c r="EO654" s="20">
        <v>0</v>
      </c>
      <c r="EP654" s="20">
        <v>0</v>
      </c>
      <c r="EQ654" s="20">
        <v>0</v>
      </c>
      <c r="ER654" s="20">
        <v>0</v>
      </c>
      <c r="ES654" s="34">
        <v>0</v>
      </c>
      <c r="ET654" s="35">
        <v>45630</v>
      </c>
      <c r="EU654" s="20" t="s">
        <v>248</v>
      </c>
      <c r="EV654" s="20" t="s">
        <v>234</v>
      </c>
      <c r="EW654" s="20">
        <v>107</v>
      </c>
      <c r="EX654" s="20">
        <v>1</v>
      </c>
      <c r="EY654" s="20">
        <v>1</v>
      </c>
      <c r="EZ654" s="20">
        <v>8</v>
      </c>
      <c r="FA654" s="20">
        <v>0</v>
      </c>
      <c r="FB654" s="20">
        <v>0</v>
      </c>
      <c r="FC654" s="20">
        <v>0</v>
      </c>
      <c r="FD654" s="20">
        <v>0</v>
      </c>
      <c r="FE654" s="20">
        <v>0</v>
      </c>
      <c r="FF654" s="20">
        <v>1</v>
      </c>
      <c r="FG654" s="20">
        <v>1</v>
      </c>
      <c r="FH654" s="20">
        <v>0</v>
      </c>
      <c r="FI654" s="20">
        <v>1</v>
      </c>
      <c r="FJ654" s="46">
        <f>IF(EZ654&lt;&gt;"",((FA654*0.125)+((FB654+FC654+FD654+FE654+FF654)*0.25)+((FG654+FH654+FI654)*1))/EZ654,"")</f>
        <v>0.28125</v>
      </c>
      <c r="FK654" s="39">
        <v>35.152245000000001</v>
      </c>
      <c r="FL654" s="39">
        <v>-90.034648000000004</v>
      </c>
      <c r="FM654" s="39">
        <v>34.790419576177868</v>
      </c>
      <c r="FN654" s="39">
        <v>35.514070423822133</v>
      </c>
      <c r="FO654" s="39">
        <v>-90.477180208645805</v>
      </c>
      <c r="FP654" s="39">
        <v>-89.592115791354203</v>
      </c>
      <c r="FQ654" s="39">
        <v>34.428594152355736</v>
      </c>
      <c r="FR654" s="39">
        <v>35.875895847644266</v>
      </c>
      <c r="FS654" s="39">
        <v>-90.919712417291606</v>
      </c>
      <c r="FT654" s="39">
        <v>-89.149583582708402</v>
      </c>
      <c r="FU654" s="35">
        <v>45972</v>
      </c>
      <c r="FV654" s="20" t="s">
        <v>248</v>
      </c>
      <c r="FW654" s="20" t="s">
        <v>234</v>
      </c>
      <c r="FX654" s="20">
        <v>163</v>
      </c>
      <c r="FY654" s="20">
        <v>1</v>
      </c>
      <c r="FZ654" s="20">
        <v>1</v>
      </c>
      <c r="GA654" s="20">
        <v>10</v>
      </c>
      <c r="GB654" s="20">
        <v>0</v>
      </c>
      <c r="GC654" s="20">
        <v>0</v>
      </c>
      <c r="GD654" s="20">
        <v>0</v>
      </c>
      <c r="GE654" s="20">
        <v>0</v>
      </c>
      <c r="GF654" s="20">
        <v>0</v>
      </c>
      <c r="GG654" s="20">
        <v>0</v>
      </c>
      <c r="GH654" s="20">
        <v>0</v>
      </c>
      <c r="GI654" s="20">
        <v>0</v>
      </c>
      <c r="GJ654" s="20">
        <v>0</v>
      </c>
      <c r="GK654" s="34">
        <f>IF(GA654&lt;&gt;"",((GB654*0.125)+((GC654+GD654+GE654+GF654+GG654)*0.25)+((GH654+GI654+GJ654)*1))/GA654,"")</f>
        <v>0</v>
      </c>
      <c r="GL654" s="40">
        <v>45756</v>
      </c>
      <c r="GM654" s="40">
        <v>45785</v>
      </c>
      <c r="GN654" s="11" t="s">
        <v>237</v>
      </c>
      <c r="GO654" s="40">
        <v>45785</v>
      </c>
      <c r="GP654" s="20" t="s">
        <v>232</v>
      </c>
      <c r="GQ654" s="35">
        <v>45793</v>
      </c>
      <c r="HH654" s="34" t="str">
        <f>IF(GX654&lt;&gt;"",((GY654*0.125)+((GZ654+HA654+HB654+HC654+HD654)*0.25)+((HE654+HF654+HG654)*1))/GX654,"")</f>
        <v/>
      </c>
    </row>
    <row r="655" spans="1:216" ht="15" customHeight="1" x14ac:dyDescent="0.35">
      <c r="A655" s="11" t="s">
        <v>4174</v>
      </c>
      <c r="B655" s="12" t="s">
        <v>4175</v>
      </c>
      <c r="C655" s="40">
        <v>45925</v>
      </c>
      <c r="E655" s="11" t="s">
        <v>214</v>
      </c>
      <c r="F655" s="19" t="s">
        <v>4176</v>
      </c>
      <c r="G655" s="19" t="s">
        <v>4177</v>
      </c>
      <c r="H655" s="11" t="s">
        <v>4097</v>
      </c>
      <c r="I655" s="42">
        <v>38152</v>
      </c>
      <c r="J655" s="17">
        <v>127</v>
      </c>
      <c r="K655" s="18">
        <f ca="1">IF(A655&lt;&gt;"",RANDBETWEEN(1,2000)," ")</f>
        <v>1224</v>
      </c>
      <c r="L655" s="17" cm="1">
        <f t="array" ref="L655">IF(A655&lt;&gt;"",SUMPRODUCT(($E$2:$E$1303="Active") * (FK655 &gt;= $FM$2:$FM$1303) * (FK655 &lt;= $FN$2:$FN$1303) * (FL655 &gt;= $FO$2:$FO$1303) * (FL655 &lt;= $FP$2:$FP$1303)),"")</f>
        <v>3</v>
      </c>
      <c r="M655" s="17" cm="1">
        <f t="array" ref="M655">IF(A655&lt;&gt;"",SUMPRODUCT(($E$2:$E$1303="Active") * (FK655 &gt;= $FQ$2:$FQ$1303) * (FK655 &lt;= $FR$2:$FR$1303) * (FL655 &gt;= $FS$2:$FS$1303) * (FL655 &lt;= $FT$2:$FT$1303)),"")</f>
        <v>4</v>
      </c>
      <c r="N655" s="11" t="s">
        <v>218</v>
      </c>
      <c r="O655" s="11" t="s">
        <v>219</v>
      </c>
      <c r="P655" s="19" t="s">
        <v>4178</v>
      </c>
      <c r="Q655" s="11" t="s">
        <v>4179</v>
      </c>
      <c r="R655" s="19" t="s">
        <v>4180</v>
      </c>
      <c r="S655" s="11" t="s">
        <v>223</v>
      </c>
      <c r="T655" s="20" t="s">
        <v>224</v>
      </c>
      <c r="AA655" s="48" t="s">
        <v>274</v>
      </c>
      <c r="AB655" s="23">
        <v>46010.333333333336</v>
      </c>
      <c r="AI655" s="26">
        <v>68</v>
      </c>
      <c r="AN655" s="27" t="str">
        <f>IF(COUNT(DV655,ES655,FJ655,GK655,HH655)&gt;0,AVERAGE(DV655,ES655,FJ655,GK655,HH655),"")</f>
        <v/>
      </c>
      <c r="AO655" s="28">
        <f>IF((E655&lt;&gt;""),COUNTA(AP655:BW655)+COUNTIF(T655,"No"),"")</f>
        <v>0</v>
      </c>
      <c r="FK655" s="54">
        <v>35.118968000000002</v>
      </c>
      <c r="FL655" s="54">
        <v>-89.937240000000003</v>
      </c>
      <c r="FM655" s="54">
        <v>34.757142576177898</v>
      </c>
      <c r="FN655" s="54">
        <v>35.480793423822099</v>
      </c>
      <c r="FO655" s="54">
        <v>-90.379591370399297</v>
      </c>
      <c r="FP655" s="54">
        <v>-89.494888629600794</v>
      </c>
      <c r="FQ655" s="54">
        <v>34.395317152355702</v>
      </c>
      <c r="FR655" s="54">
        <v>35.842618847644303</v>
      </c>
      <c r="FS655" s="54">
        <v>-90.821942740798505</v>
      </c>
      <c r="FT655" s="54">
        <v>-89.0525372592015</v>
      </c>
      <c r="GK655" s="34" t="str">
        <f>IF(GA655&lt;&gt;"",((GB655*0.125)+((GC655+GD655+GE655+GF655+GG655)*0.25)+((GH655+GI655+GJ655)*1))/GA655,"")</f>
        <v/>
      </c>
      <c r="GP655" s="20" t="s">
        <v>232</v>
      </c>
      <c r="HH655" s="34" t="str">
        <f>IF(GX655&lt;&gt;"",((GY655*0.125)+((GZ655+HA655+HB655+HC655+HD655)*0.25)+((HE655+HF655+HG655)*1))/GX655,"")</f>
        <v/>
      </c>
    </row>
    <row r="656" spans="1:216" ht="15" customHeight="1" x14ac:dyDescent="0.35">
      <c r="A656" s="14" t="s">
        <v>1845</v>
      </c>
      <c r="B656" s="12" t="s">
        <v>4181</v>
      </c>
      <c r="C656" s="13">
        <v>43829</v>
      </c>
      <c r="D656" s="13">
        <v>45573</v>
      </c>
      <c r="E656" s="14" t="s">
        <v>214</v>
      </c>
      <c r="F656" s="15" t="s">
        <v>4182</v>
      </c>
      <c r="G656" s="15" t="s">
        <v>1848</v>
      </c>
      <c r="H656" s="14" t="s">
        <v>1673</v>
      </c>
      <c r="I656" s="16">
        <v>75001</v>
      </c>
      <c r="J656" s="17">
        <v>16528</v>
      </c>
      <c r="K656" s="18">
        <f ca="1">IF(A656&lt;&gt;"",RANDBETWEEN(1,2000)," ")</f>
        <v>259</v>
      </c>
      <c r="L656" s="17" cm="1">
        <f t="array" ref="L656">IF(A656&lt;&gt;"",SUMPRODUCT(($E$2:$E$1303="Active") * (FK656 &gt;= $FM$2:$FM$1303) * (FK656 &lt;= $FN$2:$FN$1303) * (FL656 &gt;= $FO$2:$FO$1303) * (FL656 &lt;= $FP$2:$FP$1303)),"")</f>
        <v>14</v>
      </c>
      <c r="M656" s="17" cm="1">
        <f t="array" ref="M656">IF(A656&lt;&gt;"",SUMPRODUCT(($E$2:$E$1303="Active") * (FK656 &gt;= $FQ$2:$FQ$1303) * (FK656 &lt;= $FR$2:$FR$1303) * (FL656 &gt;= $FS$2:$FS$1303) * (FL656 &lt;= $FT$2:$FT$1303)),"")</f>
        <v>16</v>
      </c>
      <c r="N656" s="14" t="s">
        <v>287</v>
      </c>
      <c r="O656" s="14" t="s">
        <v>219</v>
      </c>
      <c r="P656" s="15" t="s">
        <v>1273</v>
      </c>
      <c r="Q656" s="14" t="s">
        <v>1274</v>
      </c>
      <c r="R656" s="15" t="s">
        <v>1275</v>
      </c>
      <c r="S656" s="14" t="s">
        <v>224</v>
      </c>
      <c r="T656" s="20" t="s">
        <v>224</v>
      </c>
      <c r="U656" s="21"/>
      <c r="V656" s="22"/>
      <c r="W656" s="22"/>
      <c r="X656" s="22"/>
      <c r="Y656" s="22"/>
      <c r="Z656" s="22"/>
      <c r="AA656" s="48">
        <v>2025.56</v>
      </c>
      <c r="AB656" s="43">
        <v>46022.625</v>
      </c>
      <c r="AC656" s="24">
        <v>46023</v>
      </c>
      <c r="AD656" s="25">
        <v>976</v>
      </c>
      <c r="AE656" s="25">
        <v>1149</v>
      </c>
      <c r="AF656" s="26">
        <v>618</v>
      </c>
      <c r="AG656" s="20">
        <v>0</v>
      </c>
      <c r="AH656" s="22">
        <v>168</v>
      </c>
      <c r="AI656" s="26">
        <v>913</v>
      </c>
      <c r="AN656" s="27">
        <f>IF(COUNT(DV656,ES656,FJ656,GK656,HH656)&gt;0,AVERAGE(DV656,ES656,FJ656,GK656,HH656),"")</f>
        <v>0.27389705882352944</v>
      </c>
      <c r="AO656" s="28">
        <f>IF((E656&lt;&gt;""),COUNTA(AP656:BW656)+COUNTIF(T656,"No"),"")</f>
        <v>0</v>
      </c>
      <c r="AP656" s="29"/>
      <c r="AQ656" s="29"/>
      <c r="AR656" s="29"/>
      <c r="AS656" s="29"/>
      <c r="AT656" s="29"/>
      <c r="AU656" s="29"/>
      <c r="AV656" s="29"/>
      <c r="AW656" s="29"/>
      <c r="AX656" s="29"/>
      <c r="AY656" s="29"/>
      <c r="AZ656" s="29"/>
      <c r="BA656" s="29"/>
      <c r="BB656" s="29"/>
      <c r="BC656" s="29"/>
      <c r="BD656" s="29"/>
      <c r="BE656" s="29"/>
      <c r="BF656" s="29"/>
      <c r="BG656" s="29"/>
      <c r="BH656" s="29"/>
      <c r="BI656" s="29"/>
      <c r="BJ656" s="29"/>
      <c r="BK656" s="29"/>
      <c r="BL656" s="29"/>
      <c r="BM656" s="29"/>
      <c r="BN656" s="29"/>
      <c r="BO656" s="29"/>
      <c r="BP656" s="29"/>
      <c r="BQ656" s="29"/>
      <c r="BR656" s="29"/>
      <c r="BS656" s="29"/>
      <c r="BT656" s="29"/>
      <c r="BU656" s="29"/>
      <c r="BV656" s="29"/>
      <c r="BW656" s="29"/>
      <c r="BX656" s="30">
        <v>44148</v>
      </c>
      <c r="BY656" s="30">
        <v>44165</v>
      </c>
      <c r="BZ656" s="14" t="s">
        <v>226</v>
      </c>
      <c r="CA656" s="30">
        <v>44165</v>
      </c>
      <c r="CB656" s="14" t="s">
        <v>232</v>
      </c>
      <c r="CC656" s="31">
        <v>43794</v>
      </c>
      <c r="CD656" s="32" t="s">
        <v>226</v>
      </c>
      <c r="CE656" s="33" t="s">
        <v>425</v>
      </c>
      <c r="CF656" s="33" t="s">
        <v>325</v>
      </c>
      <c r="CG656" s="29">
        <v>461</v>
      </c>
      <c r="CH656" s="29">
        <v>5</v>
      </c>
      <c r="CI656" s="29">
        <v>3</v>
      </c>
      <c r="CJ656" s="29">
        <v>15</v>
      </c>
      <c r="CK656" s="29">
        <v>0</v>
      </c>
      <c r="CL656" s="29">
        <v>1</v>
      </c>
      <c r="CM656" s="29">
        <v>1</v>
      </c>
      <c r="CN656" s="34">
        <f>IF(CJ656&gt;0,((CK656*0.125)+(CL656*0.25)+(CM656*1))/CJ656,"")</f>
        <v>8.3333333333333329E-2</v>
      </c>
      <c r="CO656" s="35">
        <v>44365</v>
      </c>
      <c r="CP656" s="35">
        <v>44368</v>
      </c>
      <c r="CQ656" s="20" t="s">
        <v>507</v>
      </c>
      <c r="CR656" s="35">
        <v>44378</v>
      </c>
      <c r="CS656" s="20" t="s">
        <v>232</v>
      </c>
      <c r="CT656" s="35">
        <v>44370</v>
      </c>
      <c r="CU656" s="35">
        <v>44495</v>
      </c>
      <c r="CV656" s="11" t="s">
        <v>228</v>
      </c>
      <c r="CW656" s="20" t="s">
        <v>233</v>
      </c>
      <c r="CX656" s="11" t="s">
        <v>234</v>
      </c>
      <c r="CY656" s="20">
        <v>559</v>
      </c>
      <c r="CZ656" s="36">
        <v>5</v>
      </c>
      <c r="DA656" s="36">
        <v>5</v>
      </c>
      <c r="DB656" s="36">
        <v>23</v>
      </c>
      <c r="DC656" s="36">
        <v>0</v>
      </c>
      <c r="DD656" s="36">
        <v>3</v>
      </c>
      <c r="DE656" s="36">
        <v>1</v>
      </c>
      <c r="DF656" s="36">
        <v>3</v>
      </c>
      <c r="DG656" s="36">
        <v>1</v>
      </c>
      <c r="DH656" s="37">
        <f>IF(DB656&gt;0,((DC656*0.125)+(DD656*0.25)+(DE656*0.25)+(DF656*1)+(DG656*1))/DB656,"")</f>
        <v>0.21739130434782608</v>
      </c>
      <c r="DI656" s="35">
        <v>44774</v>
      </c>
      <c r="DJ656" s="20" t="s">
        <v>228</v>
      </c>
      <c r="DK656" s="20" t="s">
        <v>235</v>
      </c>
      <c r="DL656" s="20" t="s">
        <v>234</v>
      </c>
      <c r="DM656" s="20">
        <v>445</v>
      </c>
      <c r="DN656" s="20">
        <v>4</v>
      </c>
      <c r="DO656" s="20">
        <v>4</v>
      </c>
      <c r="DP656" s="20">
        <v>20</v>
      </c>
      <c r="DQ656" s="20">
        <v>0</v>
      </c>
      <c r="DR656" s="20">
        <v>0</v>
      </c>
      <c r="DS656" s="20">
        <v>1</v>
      </c>
      <c r="DT656" s="20">
        <v>2</v>
      </c>
      <c r="DU656" s="20">
        <v>4</v>
      </c>
      <c r="DV656" s="49" cm="1">
        <f t="array" ref="DV656">IF(AND(DI656:DP656&lt;&gt;""),((DQ656*0.125)+(DR656*0.25)+(DS656*0.25)+(DT656*1)+(DU656*1))/DP656,"")</f>
        <v>0.3125</v>
      </c>
      <c r="DW656" s="35">
        <v>45422</v>
      </c>
      <c r="DX656" s="35">
        <v>45424</v>
      </c>
      <c r="DY656" s="20" t="s">
        <v>409</v>
      </c>
      <c r="DZ656" s="35">
        <v>45424</v>
      </c>
      <c r="EA656" s="35" t="s">
        <v>410</v>
      </c>
      <c r="EB656" s="38"/>
      <c r="EJ656" s="20"/>
      <c r="EK656" s="20"/>
      <c r="EL656" s="20"/>
      <c r="EM656" s="20"/>
      <c r="EN656" s="20"/>
      <c r="EO656" s="20"/>
      <c r="EP656" s="20"/>
      <c r="EQ656" s="20"/>
      <c r="ER656" s="20"/>
      <c r="ES656" s="34" t="str">
        <f>IF(EI656&lt;&gt;"",((EJ656*0.125)+((EK656+EL656+EM656+EN656+EO656)*0.25)+((EP656+EQ656+ER656)*1))/EI656,"")</f>
        <v/>
      </c>
      <c r="FG656" s="20"/>
      <c r="FJ656" s="34" t="str">
        <f>IF(EZ656&lt;&gt;"",((FA656*0.125)+((FB656+FC656+FD656+FE656+FF656)*0.25)+((FG656+FH656+FI656)*1))/EZ656,"")</f>
        <v/>
      </c>
      <c r="FK656" s="39">
        <v>32.959786999999999</v>
      </c>
      <c r="FL656" s="39">
        <v>-96.838471999999996</v>
      </c>
      <c r="FM656" s="39">
        <v>32.597961576177866</v>
      </c>
      <c r="FN656" s="39">
        <v>33.321612423822131</v>
      </c>
      <c r="FO656" s="39">
        <v>-97.269702910894296</v>
      </c>
      <c r="FP656" s="39">
        <v>-96.407241089105696</v>
      </c>
      <c r="FQ656" s="39">
        <v>32.236136152355733</v>
      </c>
      <c r="FR656" s="39">
        <v>33.683437847644264</v>
      </c>
      <c r="FS656" s="39">
        <v>-97.700933821788581</v>
      </c>
      <c r="FT656" s="39">
        <v>-95.976010178211411</v>
      </c>
      <c r="FU656" s="35">
        <v>45761</v>
      </c>
      <c r="FV656" s="20" t="s">
        <v>248</v>
      </c>
      <c r="FW656" s="20" t="s">
        <v>258</v>
      </c>
      <c r="FX656" s="20">
        <v>218</v>
      </c>
      <c r="FY656" s="20">
        <v>6</v>
      </c>
      <c r="FZ656" s="20">
        <v>6</v>
      </c>
      <c r="GA656" s="20">
        <v>17</v>
      </c>
      <c r="GB656" s="20">
        <v>0</v>
      </c>
      <c r="GC656" s="20">
        <v>0</v>
      </c>
      <c r="GD656" s="20">
        <v>0</v>
      </c>
      <c r="GE656" s="20">
        <v>0</v>
      </c>
      <c r="GF656" s="20">
        <v>0</v>
      </c>
      <c r="GG656" s="20">
        <v>0</v>
      </c>
      <c r="GH656" s="20">
        <v>1</v>
      </c>
      <c r="GI656" s="20">
        <v>1</v>
      </c>
      <c r="GJ656" s="20">
        <v>2</v>
      </c>
      <c r="GK656" s="34">
        <f>IF(GA656&lt;&gt;"",((GB656*0.125)+((GC656+GD656+GE656+GF656+GG656)*0.25)+((GH656+GI656+GJ656)*1))/GA656,"")</f>
        <v>0.23529411764705882</v>
      </c>
      <c r="GL656" s="40">
        <v>45807</v>
      </c>
      <c r="GM656" s="40">
        <v>45820</v>
      </c>
      <c r="GN656" s="20" t="s">
        <v>231</v>
      </c>
      <c r="GO656" s="40">
        <v>45820</v>
      </c>
      <c r="GP656" s="20" t="s">
        <v>232</v>
      </c>
      <c r="GQ656" s="35">
        <v>45961</v>
      </c>
      <c r="HH656" s="34" t="str">
        <f>IF(GX656&lt;&gt;"",((GY656*0.125)+((GZ656+HA656+HB656+HC656+HD656)*0.25)+((HE656+HF656+HG656)*1))/GX656,"")</f>
        <v/>
      </c>
    </row>
    <row r="657" spans="1:216" ht="15" customHeight="1" x14ac:dyDescent="0.35">
      <c r="A657" s="14" t="s">
        <v>4183</v>
      </c>
      <c r="B657" s="12" t="s">
        <v>4184</v>
      </c>
      <c r="C657" s="13">
        <v>43009</v>
      </c>
      <c r="D657" s="13">
        <v>45426</v>
      </c>
      <c r="E657" s="14" t="s">
        <v>214</v>
      </c>
      <c r="F657" s="15" t="s">
        <v>4185</v>
      </c>
      <c r="G657" s="15" t="s">
        <v>1736</v>
      </c>
      <c r="H657" s="14" t="s">
        <v>1673</v>
      </c>
      <c r="I657" s="16">
        <v>78550</v>
      </c>
      <c r="J657" s="17">
        <v>56038</v>
      </c>
      <c r="K657" s="18">
        <f ca="1">IF(A657&lt;&gt;"",RANDBETWEEN(1,2000)," ")</f>
        <v>1814</v>
      </c>
      <c r="L657" s="17" cm="1">
        <f t="array" ref="L657">IF(A657&lt;&gt;"",SUMPRODUCT(($E$2:$E$1303="Active") * (FK657 &gt;= $FM$2:$FM$1303) * (FK657 &lt;= $FN$2:$FN$1303) * (FL657 &gt;= $FO$2:$FO$1303) * (FL657 &lt;= $FP$2:$FP$1303)),"")</f>
        <v>2</v>
      </c>
      <c r="M657" s="17" cm="1">
        <f t="array" ref="M657">IF(A657&lt;&gt;"",SUMPRODUCT(($E$2:$E$1303="Active") * (FK657 &gt;= $FQ$2:$FQ$1303) * (FK657 &lt;= $FR$2:$FR$1303) * (FL657 &gt;= $FS$2:$FS$1303) * (FL657 &lt;= $FT$2:$FT$1303)),"")</f>
        <v>5</v>
      </c>
      <c r="N657" s="14" t="s">
        <v>218</v>
      </c>
      <c r="O657" s="14" t="s">
        <v>219</v>
      </c>
      <c r="P657" s="15" t="s">
        <v>4186</v>
      </c>
      <c r="Q657" s="14" t="s">
        <v>4187</v>
      </c>
      <c r="R657" s="15" t="s">
        <v>4188</v>
      </c>
      <c r="S657" s="14" t="s">
        <v>223</v>
      </c>
      <c r="T657" s="20" t="s">
        <v>224</v>
      </c>
      <c r="U657" s="21"/>
      <c r="V657" s="22"/>
      <c r="W657" s="22"/>
      <c r="X657" s="22"/>
      <c r="Y657" s="22"/>
      <c r="Z657" s="22"/>
      <c r="AA657" s="48" t="s">
        <v>347</v>
      </c>
      <c r="AB657" s="43">
        <v>46007.541666666664</v>
      </c>
      <c r="AC657" s="24">
        <v>46023</v>
      </c>
      <c r="AD657" s="25">
        <v>22</v>
      </c>
      <c r="AE657" s="25">
        <v>12</v>
      </c>
      <c r="AF657" s="26">
        <v>71</v>
      </c>
      <c r="AG657" s="20">
        <v>78</v>
      </c>
      <c r="AH657" s="22">
        <v>128</v>
      </c>
      <c r="AI657" s="26">
        <v>159</v>
      </c>
      <c r="AN657" s="27">
        <f>IF(COUNT(DV657,ES657,FJ657,GK657,HH657)&gt;0,AVERAGE(DV657,ES657,FJ657,GK657,HH657),"")</f>
        <v>0.22291666666666665</v>
      </c>
      <c r="AO657" s="28">
        <f>IF((E657&lt;&gt;""),COUNTA(AP657:BW657)+COUNTIF(T657,"No"),"")</f>
        <v>0</v>
      </c>
      <c r="AP657" s="29"/>
      <c r="AQ657" s="29"/>
      <c r="AR657" s="29"/>
      <c r="AS657" s="29"/>
      <c r="AT657" s="29"/>
      <c r="AU657" s="29"/>
      <c r="AV657" s="29"/>
      <c r="AW657" s="29"/>
      <c r="AX657" s="29"/>
      <c r="AY657" s="29"/>
      <c r="AZ657" s="29"/>
      <c r="BA657" s="29"/>
      <c r="BB657" s="29"/>
      <c r="BC657" s="29"/>
      <c r="BD657" s="29"/>
      <c r="BE657" s="29"/>
      <c r="BF657" s="29"/>
      <c r="BG657" s="29"/>
      <c r="BH657" s="29"/>
      <c r="BI657" s="29"/>
      <c r="BJ657" s="29"/>
      <c r="BK657" s="29"/>
      <c r="BL657" s="29"/>
      <c r="BM657" s="29"/>
      <c r="BN657" s="29"/>
      <c r="BO657" s="29"/>
      <c r="BP657" s="29"/>
      <c r="BQ657" s="29"/>
      <c r="BR657" s="29"/>
      <c r="BS657" s="29"/>
      <c r="BT657" s="29"/>
      <c r="BU657" s="29"/>
      <c r="BV657" s="29"/>
      <c r="BW657" s="29"/>
      <c r="BX657" s="30"/>
      <c r="BY657" s="30"/>
      <c r="BZ657" s="14"/>
      <c r="CA657" s="30"/>
      <c r="CB657" s="14" t="s">
        <v>232</v>
      </c>
      <c r="CC657" s="31">
        <v>43780</v>
      </c>
      <c r="CD657" s="32" t="s">
        <v>228</v>
      </c>
      <c r="CE657" s="33" t="s">
        <v>291</v>
      </c>
      <c r="CF657" s="33" t="s">
        <v>292</v>
      </c>
      <c r="CG657" s="29">
        <v>32</v>
      </c>
      <c r="CH657" s="29">
        <v>3</v>
      </c>
      <c r="CI657" s="29">
        <v>3</v>
      </c>
      <c r="CJ657" s="29">
        <v>13</v>
      </c>
      <c r="CK657" s="29">
        <v>1</v>
      </c>
      <c r="CL657" s="29">
        <v>0</v>
      </c>
      <c r="CM657" s="29">
        <v>2</v>
      </c>
      <c r="CN657" s="34">
        <f>IF(CJ657&gt;0,((CK657*0.125)+(CL657*0.25)+(CM657*1))/CJ657,"")</f>
        <v>0.16346153846153846</v>
      </c>
      <c r="CO657" s="35">
        <v>44369</v>
      </c>
      <c r="CP657" s="35">
        <v>44379</v>
      </c>
      <c r="CQ657" s="20" t="s">
        <v>231</v>
      </c>
      <c r="CR657" s="35">
        <v>44379</v>
      </c>
      <c r="CS657" s="20" t="s">
        <v>232</v>
      </c>
      <c r="CT657" s="35">
        <v>44385</v>
      </c>
      <c r="CU657" s="35">
        <v>44448</v>
      </c>
      <c r="CV657" s="11" t="s">
        <v>228</v>
      </c>
      <c r="CW657" s="20" t="s">
        <v>233</v>
      </c>
      <c r="CX657" s="11" t="s">
        <v>234</v>
      </c>
      <c r="CY657" s="20">
        <v>3</v>
      </c>
      <c r="CZ657" s="36">
        <v>2</v>
      </c>
      <c r="DA657" s="36">
        <v>2</v>
      </c>
      <c r="DB657" s="36">
        <v>3</v>
      </c>
      <c r="DC657" s="36">
        <v>0</v>
      </c>
      <c r="DD657" s="36">
        <v>1</v>
      </c>
      <c r="DE657" s="36">
        <v>0</v>
      </c>
      <c r="DF657" s="36">
        <v>1</v>
      </c>
      <c r="DG657" s="36">
        <v>0</v>
      </c>
      <c r="DH657" s="46">
        <f>IF(DB657&gt;0,((DC657*0.125)+(DD657*0.25)+(DE657*0.25)+(DF657*1)+(DG657*1))/DB657,"")</f>
        <v>0.41666666666666669</v>
      </c>
      <c r="DI657" s="35">
        <v>44743</v>
      </c>
      <c r="DJ657" s="20" t="s">
        <v>228</v>
      </c>
      <c r="DK657" s="20" t="s">
        <v>235</v>
      </c>
      <c r="DL657" s="20" t="s">
        <v>234</v>
      </c>
      <c r="DM657" s="20">
        <v>26</v>
      </c>
      <c r="DN657" s="20">
        <v>2</v>
      </c>
      <c r="DO657" s="20">
        <v>2</v>
      </c>
      <c r="DP657" s="20">
        <v>6</v>
      </c>
      <c r="DQ657" s="20">
        <v>0</v>
      </c>
      <c r="DR657" s="20">
        <v>0</v>
      </c>
      <c r="DS657" s="20">
        <v>0</v>
      </c>
      <c r="DT657" s="20">
        <v>0</v>
      </c>
      <c r="DU657" s="20">
        <v>1</v>
      </c>
      <c r="DV657" s="37" cm="1">
        <f t="array" ref="DV657">IF(AND(DI657:DP657&lt;&gt;""),((DQ657*0.125)+(DR657*0.25)+(DS657*0.25)+(DT657*1)+(DU657*1))/DP657,"")</f>
        <v>0.16666666666666666</v>
      </c>
      <c r="DW657" s="35">
        <v>44998</v>
      </c>
      <c r="DX657" s="35">
        <v>45001</v>
      </c>
      <c r="DY657" s="20" t="s">
        <v>237</v>
      </c>
      <c r="DZ657" s="35">
        <v>45001</v>
      </c>
      <c r="EA657" s="35" t="s">
        <v>232</v>
      </c>
      <c r="EB657" s="38">
        <v>45009</v>
      </c>
      <c r="EC657" s="35">
        <v>45243</v>
      </c>
      <c r="ED657" s="20" t="s">
        <v>248</v>
      </c>
      <c r="EE657" s="20" t="s">
        <v>247</v>
      </c>
      <c r="EF657" s="20">
        <v>44</v>
      </c>
      <c r="EG657" s="20">
        <v>2</v>
      </c>
      <c r="EH657" s="20">
        <v>2</v>
      </c>
      <c r="EI657" s="20">
        <v>10</v>
      </c>
      <c r="EJ657" s="20">
        <v>0</v>
      </c>
      <c r="EK657" s="20">
        <v>0</v>
      </c>
      <c r="EL657" s="20">
        <v>0</v>
      </c>
      <c r="EM657" s="20">
        <v>1</v>
      </c>
      <c r="EN657" s="20">
        <v>0</v>
      </c>
      <c r="EO657" s="20">
        <v>0</v>
      </c>
      <c r="EP657" s="20">
        <v>0</v>
      </c>
      <c r="EQ657" s="20">
        <v>0</v>
      </c>
      <c r="ER657" s="20">
        <v>1</v>
      </c>
      <c r="ES657" s="34">
        <f>IF(EI657&lt;&gt;"",((EJ657*0.125)+((EK657+EL657+EM657+EN657+EO657)*0.25)+((EP657+EQ657+ER657)*1))/EI657,"")</f>
        <v>0.125</v>
      </c>
      <c r="ET657" s="35">
        <v>45418</v>
      </c>
      <c r="EU657" s="20" t="s">
        <v>248</v>
      </c>
      <c r="EV657" s="20" t="s">
        <v>247</v>
      </c>
      <c r="EW657" s="20">
        <v>28</v>
      </c>
      <c r="EX657" s="20">
        <v>3</v>
      </c>
      <c r="EY657" s="20">
        <v>3</v>
      </c>
      <c r="EZ657" s="28">
        <v>5</v>
      </c>
      <c r="FA657" s="20">
        <v>0</v>
      </c>
      <c r="FB657" s="20">
        <v>0</v>
      </c>
      <c r="FC657" s="20">
        <v>0</v>
      </c>
      <c r="FD657" s="20">
        <v>0</v>
      </c>
      <c r="FE657" s="20">
        <v>0</v>
      </c>
      <c r="FF657" s="20">
        <v>0</v>
      </c>
      <c r="FG657" s="20">
        <v>2</v>
      </c>
      <c r="FH657" s="20">
        <v>0</v>
      </c>
      <c r="FI657" s="20">
        <v>1</v>
      </c>
      <c r="FJ657" s="46">
        <f>IF(EZ657&lt;&gt;"",((FA657*0.125)+((FB657+FC657+FD657+FE657+FF657)*0.25)+((FG657+FH657+FI657)*1))/EZ657,"")</f>
        <v>0.6</v>
      </c>
      <c r="FK657" s="39">
        <v>26.245609999999999</v>
      </c>
      <c r="FL657" s="39">
        <v>-97.679961000000006</v>
      </c>
      <c r="FM657" s="39">
        <v>25.883784576177867</v>
      </c>
      <c r="FN657" s="39">
        <v>26.607435423822132</v>
      </c>
      <c r="FO657" s="39">
        <v>-98.083375818125006</v>
      </c>
      <c r="FP657" s="39">
        <v>-97.276546181875005</v>
      </c>
      <c r="FQ657" s="39">
        <v>25.521959152355734</v>
      </c>
      <c r="FR657" s="39">
        <v>26.969260847644264</v>
      </c>
      <c r="FS657" s="39">
        <v>-98.486790636249992</v>
      </c>
      <c r="FT657" s="39">
        <v>-96.873131363750019</v>
      </c>
      <c r="FU657" s="35">
        <v>45700</v>
      </c>
      <c r="FV657" s="20" t="s">
        <v>248</v>
      </c>
      <c r="FW657" s="20" t="s">
        <v>247</v>
      </c>
      <c r="FX657" s="20">
        <v>63</v>
      </c>
      <c r="FY657" s="20">
        <v>1</v>
      </c>
      <c r="FZ657" s="20">
        <v>1</v>
      </c>
      <c r="GA657" s="20">
        <v>5</v>
      </c>
      <c r="GB657" s="20">
        <v>0</v>
      </c>
      <c r="GC657" s="20">
        <v>0</v>
      </c>
      <c r="GD657" s="20">
        <v>0</v>
      </c>
      <c r="GE657" s="20">
        <v>0</v>
      </c>
      <c r="GF657" s="20">
        <v>0</v>
      </c>
      <c r="GG657" s="20">
        <v>0</v>
      </c>
      <c r="GH657" s="20">
        <v>0</v>
      </c>
      <c r="GI657" s="20">
        <v>0</v>
      </c>
      <c r="GJ657" s="20">
        <v>0</v>
      </c>
      <c r="GK657" s="34">
        <v>0</v>
      </c>
      <c r="GL657" s="40">
        <v>45750</v>
      </c>
      <c r="GM657" s="40">
        <v>45772</v>
      </c>
      <c r="GN657" s="11" t="s">
        <v>237</v>
      </c>
      <c r="GO657" s="40">
        <v>45772</v>
      </c>
      <c r="GP657" s="20" t="s">
        <v>232</v>
      </c>
      <c r="GQ657" s="35">
        <v>45783</v>
      </c>
      <c r="HH657" s="34" t="str">
        <f>IF(GX657&lt;&gt;"",((GY657*0.125)+((GZ657+HA657+HB657+HC657+HD657)*0.25)+((HE657+HF657+HG657)*1))/GX657,"")</f>
        <v/>
      </c>
    </row>
    <row r="658" spans="1:216" ht="15" customHeight="1" x14ac:dyDescent="0.35">
      <c r="A658" s="14" t="s">
        <v>4189</v>
      </c>
      <c r="B658" s="12" t="s">
        <v>4190</v>
      </c>
      <c r="C658" s="13">
        <v>43829</v>
      </c>
      <c r="D658" s="13">
        <v>45779</v>
      </c>
      <c r="E658" s="14" t="s">
        <v>214</v>
      </c>
      <c r="F658" s="15" t="s">
        <v>4191</v>
      </c>
      <c r="G658" s="15" t="s">
        <v>4192</v>
      </c>
      <c r="H658" s="14" t="s">
        <v>1673</v>
      </c>
      <c r="I658" s="16">
        <v>78501</v>
      </c>
      <c r="J658" s="17">
        <v>60817</v>
      </c>
      <c r="K658" s="18">
        <f ca="1">IF(A658&lt;&gt;"",RANDBETWEEN(1,2000)," ")</f>
        <v>1678</v>
      </c>
      <c r="L658" s="17" cm="1">
        <f t="array" ref="L658">IF(A658&lt;&gt;"",SUMPRODUCT(($E$2:$E$1303="Active") * (FK658 &gt;= $FM$2:$FM$1303) * (FK658 &lt;= $FN$2:$FN$1303) * (FL658 &gt;= $FO$2:$FO$1303) * (FL658 &lt;= $FP$2:$FP$1303)),"")</f>
        <v>3</v>
      </c>
      <c r="M658" s="17" cm="1">
        <f t="array" ref="M658">IF(A658&lt;&gt;"",SUMPRODUCT(($E$2:$E$1303="Active") * (FK658 &gt;= $FQ$2:$FQ$1303) * (FK658 &lt;= $FR$2:$FR$1303) * (FL658 &gt;= $FS$2:$FS$1303) * (FL658 &lt;= $FT$2:$FT$1303)),"")</f>
        <v>5</v>
      </c>
      <c r="N658" s="14" t="s">
        <v>287</v>
      </c>
      <c r="O658" s="14" t="s">
        <v>219</v>
      </c>
      <c r="P658" s="15" t="s">
        <v>4193</v>
      </c>
      <c r="Q658" s="14" t="s">
        <v>4194</v>
      </c>
      <c r="R658" s="15" t="s">
        <v>4195</v>
      </c>
      <c r="S658" s="14" t="s">
        <v>223</v>
      </c>
      <c r="T658" s="20" t="s">
        <v>224</v>
      </c>
      <c r="U658" s="21"/>
      <c r="V658" s="22"/>
      <c r="W658" s="22"/>
      <c r="X658" s="22"/>
      <c r="Y658" s="22"/>
      <c r="Z658" s="22"/>
      <c r="AA658" s="48" t="s">
        <v>347</v>
      </c>
      <c r="AB658" s="43">
        <v>45954.541666666664</v>
      </c>
      <c r="AC658" s="24">
        <v>46023</v>
      </c>
      <c r="AD658" s="25">
        <v>128</v>
      </c>
      <c r="AE658" s="25">
        <v>185</v>
      </c>
      <c r="AF658" s="26">
        <v>259</v>
      </c>
      <c r="AG658" s="20">
        <v>244</v>
      </c>
      <c r="AH658" s="22">
        <v>137</v>
      </c>
      <c r="AI658" s="26">
        <v>76</v>
      </c>
      <c r="AN658" s="27">
        <f>IF(COUNT(DV658,ES658,FJ658,GK658,HH658)&gt;0,AVERAGE(DV658,ES658,FJ658,GK658,HH658),"")</f>
        <v>0.125</v>
      </c>
      <c r="AO658" s="28">
        <f>IF((E658&lt;&gt;""),COUNTA(AP658:BW658)+COUNTIF(T658,"No"),"")</f>
        <v>0</v>
      </c>
      <c r="AP658" s="29"/>
      <c r="AQ658" s="29"/>
      <c r="AR658" s="29"/>
      <c r="AS658" s="29"/>
      <c r="AT658" s="29"/>
      <c r="AU658" s="29"/>
      <c r="AV658" s="29"/>
      <c r="AW658" s="29"/>
      <c r="AX658" s="29"/>
      <c r="AY658" s="29"/>
      <c r="AZ658" s="29"/>
      <c r="BA658" s="29"/>
      <c r="BB658" s="29"/>
      <c r="BC658" s="29"/>
      <c r="BD658" s="29"/>
      <c r="BE658" s="29"/>
      <c r="BF658" s="29"/>
      <c r="BG658" s="29"/>
      <c r="BH658" s="29"/>
      <c r="BI658" s="29"/>
      <c r="BJ658" s="29"/>
      <c r="BK658" s="29"/>
      <c r="BL658" s="29"/>
      <c r="BM658" s="29"/>
      <c r="BN658" s="29"/>
      <c r="BO658" s="29"/>
      <c r="BP658" s="29"/>
      <c r="BQ658" s="29"/>
      <c r="BR658" s="29"/>
      <c r="BS658" s="29"/>
      <c r="BT658" s="29"/>
      <c r="BU658" s="29"/>
      <c r="BV658" s="29"/>
      <c r="BW658" s="29"/>
      <c r="BX658" s="30">
        <v>43628</v>
      </c>
      <c r="BY658" s="30">
        <v>43628</v>
      </c>
      <c r="BZ658" s="14" t="s">
        <v>4196</v>
      </c>
      <c r="CA658" s="30" t="s">
        <v>1840</v>
      </c>
      <c r="CB658" s="14" t="s">
        <v>316</v>
      </c>
      <c r="CC658" s="31">
        <v>44105</v>
      </c>
      <c r="CD658" s="32" t="s">
        <v>228</v>
      </c>
      <c r="CE658" s="33" t="s">
        <v>603</v>
      </c>
      <c r="CF658" s="33" t="s">
        <v>604</v>
      </c>
      <c r="CG658" s="29">
        <v>87</v>
      </c>
      <c r="CH658" s="29">
        <v>2</v>
      </c>
      <c r="CI658" s="29">
        <v>2</v>
      </c>
      <c r="CJ658" s="29">
        <v>10</v>
      </c>
      <c r="CK658" s="29">
        <v>0</v>
      </c>
      <c r="CL658" s="29">
        <v>0</v>
      </c>
      <c r="CM658" s="29">
        <v>1</v>
      </c>
      <c r="CN658" s="34">
        <f>IF(CJ658&gt;0,((CK658*0.125)+(CL658*0.25)+(CM658*1))/CJ658,"")</f>
        <v>0.1</v>
      </c>
      <c r="CO658" s="35">
        <v>44370</v>
      </c>
      <c r="CP658" s="35">
        <v>44379</v>
      </c>
      <c r="CQ658" s="20" t="s">
        <v>231</v>
      </c>
      <c r="CR658" s="35">
        <v>44379</v>
      </c>
      <c r="CS658" s="20" t="s">
        <v>232</v>
      </c>
      <c r="CT658" s="35">
        <v>44385</v>
      </c>
      <c r="CU658" s="35">
        <v>44531</v>
      </c>
      <c r="CV658" s="11" t="s">
        <v>228</v>
      </c>
      <c r="CW658" s="20" t="s">
        <v>233</v>
      </c>
      <c r="CX658" s="11" t="s">
        <v>234</v>
      </c>
      <c r="CY658" s="20">
        <v>114</v>
      </c>
      <c r="CZ658" s="36">
        <v>2</v>
      </c>
      <c r="DA658" s="36">
        <v>2</v>
      </c>
      <c r="DB658" s="36">
        <v>6</v>
      </c>
      <c r="DC658" s="36">
        <v>0</v>
      </c>
      <c r="DD658" s="36">
        <v>0</v>
      </c>
      <c r="DE658" s="36">
        <v>0</v>
      </c>
      <c r="DF658" s="36">
        <v>1</v>
      </c>
      <c r="DG658" s="36">
        <v>0</v>
      </c>
      <c r="DH658" s="37">
        <f>IF(DB658&gt;0,((DC658*0.125)+(DD658*0.25)+(DE658*0.25)+(DF658*1)+(DG658*1))/DB658,"")</f>
        <v>0.16666666666666666</v>
      </c>
      <c r="DI658" s="35">
        <v>44805</v>
      </c>
      <c r="DJ658" s="20" t="s">
        <v>228</v>
      </c>
      <c r="DK658" s="20" t="s">
        <v>235</v>
      </c>
      <c r="DL658" s="20" t="s">
        <v>234</v>
      </c>
      <c r="DM658" s="20">
        <v>147</v>
      </c>
      <c r="DN658" s="20">
        <v>2</v>
      </c>
      <c r="DO658" s="20">
        <v>2</v>
      </c>
      <c r="DP658" s="20">
        <v>10</v>
      </c>
      <c r="DQ658" s="20">
        <v>0</v>
      </c>
      <c r="DR658" s="20">
        <v>0</v>
      </c>
      <c r="DS658" s="20">
        <v>0</v>
      </c>
      <c r="DT658" s="20">
        <v>1</v>
      </c>
      <c r="DU658" s="20">
        <v>1</v>
      </c>
      <c r="DV658" s="37" cm="1">
        <f t="array" ref="DV658">IF(AND(DI658:DP658&lt;&gt;""),((DQ658*0.125)+(DR658*0.25)+(DS658*0.25)+(DT658*1)+(DU658*1))/DP658,"")</f>
        <v>0.2</v>
      </c>
      <c r="DW658" s="35">
        <v>44999</v>
      </c>
      <c r="DX658" s="35">
        <v>45001</v>
      </c>
      <c r="DY658" s="20" t="s">
        <v>237</v>
      </c>
      <c r="DZ658" s="35">
        <v>45001</v>
      </c>
      <c r="EA658" s="35" t="s">
        <v>232</v>
      </c>
      <c r="EB658" s="38">
        <v>45009</v>
      </c>
      <c r="EC658" s="35">
        <v>45237</v>
      </c>
      <c r="ED658" s="20" t="s">
        <v>248</v>
      </c>
      <c r="EE658" s="20" t="s">
        <v>247</v>
      </c>
      <c r="EF658" s="20">
        <v>106</v>
      </c>
      <c r="EG658" s="20">
        <v>2</v>
      </c>
      <c r="EH658" s="20">
        <v>2</v>
      </c>
      <c r="EI658" s="20">
        <v>10</v>
      </c>
      <c r="EJ658" s="20">
        <v>0</v>
      </c>
      <c r="EK658" s="20">
        <v>0</v>
      </c>
      <c r="EL658" s="20">
        <v>0</v>
      </c>
      <c r="EM658" s="20">
        <v>0</v>
      </c>
      <c r="EN658" s="20">
        <v>0</v>
      </c>
      <c r="EO658" s="20">
        <v>0</v>
      </c>
      <c r="EP658" s="20">
        <v>0</v>
      </c>
      <c r="EQ658" s="20">
        <v>0</v>
      </c>
      <c r="ER658" s="20">
        <v>1</v>
      </c>
      <c r="ES658" s="34">
        <f>IF(EI658&lt;&gt;"",((EJ658*0.125)+((EK658+EL658+EM658+EN658+EO658)*0.25)+((EP658+EQ658+ER658)*1))/EI658,"")</f>
        <v>0.1</v>
      </c>
      <c r="ET658" s="35">
        <v>45432</v>
      </c>
      <c r="EU658" s="20" t="s">
        <v>248</v>
      </c>
      <c r="EV658" s="20" t="s">
        <v>247</v>
      </c>
      <c r="EW658" s="20">
        <v>54</v>
      </c>
      <c r="EX658" s="20">
        <v>2</v>
      </c>
      <c r="EY658" s="20">
        <v>2</v>
      </c>
      <c r="EZ658" s="28">
        <v>5</v>
      </c>
      <c r="FA658" s="20">
        <v>0</v>
      </c>
      <c r="FB658" s="20">
        <v>0</v>
      </c>
      <c r="FC658" s="20">
        <v>0</v>
      </c>
      <c r="FD658" s="20">
        <v>0</v>
      </c>
      <c r="FE658" s="20">
        <v>0</v>
      </c>
      <c r="FF658" s="20">
        <v>0</v>
      </c>
      <c r="FG658" s="20">
        <v>1</v>
      </c>
      <c r="FH658" s="20">
        <v>0</v>
      </c>
      <c r="FI658" s="20">
        <v>0</v>
      </c>
      <c r="FJ658" s="34">
        <f>IF(EZ658&lt;&gt;"",((FA658*0.125)+((FB658+FC658+FD658+FE658+FF658)*0.25)+((FG658+FH658+FI658)*1))/EZ658,"")</f>
        <v>0.2</v>
      </c>
      <c r="FK658" s="39">
        <v>26.214587999999999</v>
      </c>
      <c r="FL658" s="39">
        <v>-98.239063999999999</v>
      </c>
      <c r="FM658" s="39">
        <v>25.852762576177867</v>
      </c>
      <c r="FN658" s="39">
        <v>26.576413423822132</v>
      </c>
      <c r="FO658" s="39">
        <v>-98.642371212314202</v>
      </c>
      <c r="FP658" s="39">
        <v>-97.835756787685796</v>
      </c>
      <c r="FQ658" s="39">
        <v>25.490937152355734</v>
      </c>
      <c r="FR658" s="39">
        <v>26.938238847644264</v>
      </c>
      <c r="FS658" s="39">
        <v>-99.045678424628406</v>
      </c>
      <c r="FT658" s="39">
        <v>-97.432449575371592</v>
      </c>
      <c r="FU658" s="35">
        <v>45843</v>
      </c>
      <c r="FV658" s="20" t="s">
        <v>248</v>
      </c>
      <c r="FW658" s="20" t="s">
        <v>355</v>
      </c>
      <c r="FX658" s="20">
        <v>22</v>
      </c>
      <c r="FY658" s="20">
        <v>2</v>
      </c>
      <c r="FZ658" s="20">
        <v>2</v>
      </c>
      <c r="GA658" s="20">
        <v>5</v>
      </c>
      <c r="GB658" s="20">
        <v>0</v>
      </c>
      <c r="GC658" s="20">
        <v>0</v>
      </c>
      <c r="GD658" s="20">
        <v>0</v>
      </c>
      <c r="GE658" s="20">
        <v>0</v>
      </c>
      <c r="GF658" s="20">
        <v>0</v>
      </c>
      <c r="GG658" s="20">
        <v>0</v>
      </c>
      <c r="GH658" s="20">
        <v>0</v>
      </c>
      <c r="GI658" s="20">
        <v>0</v>
      </c>
      <c r="GJ658" s="20">
        <v>0</v>
      </c>
      <c r="GK658" s="34">
        <f>IF(GA658&lt;&gt;"",((GB658*0.125)+((GC658+GD658+GE658+GF658+GG658)*0.25)+((GH658+GI658+GJ658)*1))/GA658,"")</f>
        <v>0</v>
      </c>
      <c r="GL658" s="40">
        <v>45750</v>
      </c>
      <c r="GM658" s="40">
        <v>45771</v>
      </c>
      <c r="GN658" s="11" t="s">
        <v>237</v>
      </c>
      <c r="GO658" s="40">
        <v>45771</v>
      </c>
      <c r="GP658" s="20" t="s">
        <v>232</v>
      </c>
      <c r="GQ658" s="35">
        <v>45783</v>
      </c>
      <c r="HH658" s="34" t="str">
        <f>IF(GX658&lt;&gt;"",((GY658*0.125)+((GZ658+HA658+HB658+HC658+HD658)*0.25)+((HE658+HF658+HG658)*1))/GX658,"")</f>
        <v/>
      </c>
    </row>
    <row r="659" spans="1:216" ht="15" customHeight="1" x14ac:dyDescent="0.35">
      <c r="A659" s="14" t="s">
        <v>4197</v>
      </c>
      <c r="B659" s="12" t="s">
        <v>4198</v>
      </c>
      <c r="C659" s="13">
        <v>43009</v>
      </c>
      <c r="D659" s="13">
        <v>45778</v>
      </c>
      <c r="E659" s="14" t="s">
        <v>214</v>
      </c>
      <c r="F659" s="15" t="s">
        <v>4199</v>
      </c>
      <c r="G659" s="15" t="s">
        <v>4192</v>
      </c>
      <c r="H659" s="14" t="s">
        <v>1673</v>
      </c>
      <c r="I659" s="16">
        <v>78503</v>
      </c>
      <c r="J659" s="17">
        <v>23604</v>
      </c>
      <c r="K659" s="18">
        <f ca="1">IF(A659&lt;&gt;"",RANDBETWEEN(1,2000)," ")</f>
        <v>1314</v>
      </c>
      <c r="L659" s="17" cm="1">
        <f t="array" ref="L659">IF(A659&lt;&gt;"",SUMPRODUCT(($E$2:$E$1303="Active") * (FK659 &gt;= $FM$2:$FM$1303) * (FK659 &lt;= $FN$2:$FN$1303) * (FL659 &gt;= $FO$2:$FO$1303) * (FL659 &lt;= $FP$2:$FP$1303)),"")</f>
        <v>3</v>
      </c>
      <c r="M659" s="17" cm="1">
        <f t="array" ref="M659">IF(A659&lt;&gt;"",SUMPRODUCT(($E$2:$E$1303="Active") * (FK659 &gt;= $FQ$2:$FQ$1303) * (FK659 &lt;= $FR$2:$FR$1303) * (FL659 &gt;= $FS$2:$FS$1303) * (FL659 &lt;= $FT$2:$FT$1303)),"")</f>
        <v>5</v>
      </c>
      <c r="N659" s="14" t="s">
        <v>287</v>
      </c>
      <c r="O659" s="14" t="s">
        <v>219</v>
      </c>
      <c r="P659" s="15" t="s">
        <v>4200</v>
      </c>
      <c r="Q659" s="14" t="s">
        <v>4201</v>
      </c>
      <c r="R659" s="15" t="s">
        <v>4202</v>
      </c>
      <c r="S659" s="14" t="s">
        <v>224</v>
      </c>
      <c r="T659" s="20" t="s">
        <v>224</v>
      </c>
      <c r="U659" s="21"/>
      <c r="V659" s="22"/>
      <c r="W659" s="22"/>
      <c r="X659" s="22"/>
      <c r="Y659" s="22"/>
      <c r="Z659" s="22"/>
      <c r="AA659" s="48" t="s">
        <v>347</v>
      </c>
      <c r="AB659" s="43">
        <v>45929.708333333328</v>
      </c>
      <c r="AC659" s="24">
        <v>46023</v>
      </c>
      <c r="AD659" s="25">
        <v>220</v>
      </c>
      <c r="AE659" s="25">
        <v>216</v>
      </c>
      <c r="AF659" s="26">
        <v>210</v>
      </c>
      <c r="AG659" s="20">
        <v>208</v>
      </c>
      <c r="AH659" s="22">
        <v>237</v>
      </c>
      <c r="AI659" s="26">
        <v>149</v>
      </c>
      <c r="AN659" s="27">
        <f>IF(COUNT(DV659,ES659,FJ659,GK659,HH659)&gt;0,AVERAGE(DV659,ES659,FJ659,GK659,HH659),"")</f>
        <v>4.1666666666666664E-2</v>
      </c>
      <c r="AO659" s="28">
        <f>IF((E659&lt;&gt;""),COUNTA(AP659:BW659)+COUNTIF(T659,"No"),"")</f>
        <v>0</v>
      </c>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c r="BO659" s="29"/>
      <c r="BP659" s="29"/>
      <c r="BQ659" s="29"/>
      <c r="BR659" s="29"/>
      <c r="BS659" s="29"/>
      <c r="BT659" s="29"/>
      <c r="BU659" s="29"/>
      <c r="BV659" s="29"/>
      <c r="BW659" s="29"/>
      <c r="BX659" s="30"/>
      <c r="BY659" s="30"/>
      <c r="BZ659" s="14"/>
      <c r="CA659" s="30"/>
      <c r="CB659" s="14" t="s">
        <v>232</v>
      </c>
      <c r="CC659" s="31">
        <v>43907</v>
      </c>
      <c r="CD659" s="32" t="s">
        <v>364</v>
      </c>
      <c r="CE659" s="33" t="s">
        <v>380</v>
      </c>
      <c r="CF659" s="33" t="s">
        <v>321</v>
      </c>
      <c r="CG659" s="29">
        <v>140</v>
      </c>
      <c r="CH659" s="29">
        <v>1</v>
      </c>
      <c r="CI659" s="29">
        <v>1</v>
      </c>
      <c r="CJ659" s="29">
        <v>5</v>
      </c>
      <c r="CK659" s="29">
        <v>1</v>
      </c>
      <c r="CL659" s="29">
        <v>1</v>
      </c>
      <c r="CM659" s="29">
        <v>1</v>
      </c>
      <c r="CN659" s="34">
        <f>IF(CJ659&gt;0,((CK659*0.125)+(CL659*0.25)+(CM659*1))/CJ659,"")</f>
        <v>0.27500000000000002</v>
      </c>
      <c r="CO659" s="35">
        <v>44370</v>
      </c>
      <c r="CP659" s="35">
        <v>44377</v>
      </c>
      <c r="CQ659" s="20" t="s">
        <v>507</v>
      </c>
      <c r="CR659" s="35">
        <v>44378</v>
      </c>
      <c r="CS659" s="20" t="s">
        <v>232</v>
      </c>
      <c r="CT659" s="35">
        <v>44385</v>
      </c>
      <c r="CU659" s="35">
        <v>44319</v>
      </c>
      <c r="CV659" s="11" t="s">
        <v>226</v>
      </c>
      <c r="CW659" s="11" t="s">
        <v>293</v>
      </c>
      <c r="CX659" s="11" t="s">
        <v>247</v>
      </c>
      <c r="CY659" s="20">
        <v>105</v>
      </c>
      <c r="CZ659" s="36">
        <v>2</v>
      </c>
      <c r="DA659" s="36">
        <v>2</v>
      </c>
      <c r="DB659" s="36">
        <v>6</v>
      </c>
      <c r="DC659" s="36">
        <v>0</v>
      </c>
      <c r="DD659" s="36">
        <v>1</v>
      </c>
      <c r="DE659" s="36">
        <v>0</v>
      </c>
      <c r="DF659" s="36">
        <v>0</v>
      </c>
      <c r="DG659" s="36">
        <v>0</v>
      </c>
      <c r="DH659" s="37">
        <f>IF(DB659&gt;0,((DC659*0.125)+(DD659*0.25)+(DE659*0.25)+(DF659*1)+(DG659*1))/DB659,"")</f>
        <v>4.1666666666666664E-2</v>
      </c>
      <c r="DI659" s="35">
        <v>44592</v>
      </c>
      <c r="DJ659" s="20" t="s">
        <v>228</v>
      </c>
      <c r="DK659" s="20" t="s">
        <v>294</v>
      </c>
      <c r="DL659" s="20" t="s">
        <v>247</v>
      </c>
      <c r="DM659" s="20">
        <v>108</v>
      </c>
      <c r="DN659" s="20">
        <v>2</v>
      </c>
      <c r="DO659" s="20">
        <v>2</v>
      </c>
      <c r="DP659" s="20">
        <v>6</v>
      </c>
      <c r="DQ659" s="20">
        <v>0</v>
      </c>
      <c r="DR659" s="20">
        <v>0</v>
      </c>
      <c r="DS659" s="20">
        <v>0</v>
      </c>
      <c r="DT659" s="20">
        <v>0</v>
      </c>
      <c r="DU659" s="20">
        <v>1</v>
      </c>
      <c r="DV659" s="37" cm="1">
        <f t="array" ref="DV659">IF(AND(DI659:DP659&lt;&gt;""),((DQ659*0.125)+(DR659*0.25)+(DS659*0.25)+(DT659*1)+(DU659*1))/DP659,"")</f>
        <v>0.16666666666666666</v>
      </c>
      <c r="DW659" s="35">
        <v>44999</v>
      </c>
      <c r="DX659" s="35">
        <v>45001</v>
      </c>
      <c r="DY659" s="20" t="s">
        <v>237</v>
      </c>
      <c r="DZ659" s="35">
        <v>45001</v>
      </c>
      <c r="EA659" s="35" t="s">
        <v>232</v>
      </c>
      <c r="EB659" s="38">
        <v>45009</v>
      </c>
      <c r="EC659" s="35">
        <v>45243</v>
      </c>
      <c r="ED659" s="20" t="s">
        <v>248</v>
      </c>
      <c r="EE659" s="20" t="s">
        <v>247</v>
      </c>
      <c r="EF659" s="20">
        <v>81</v>
      </c>
      <c r="EG659" s="20">
        <v>1</v>
      </c>
      <c r="EH659" s="20">
        <v>1</v>
      </c>
      <c r="EI659" s="20">
        <v>5</v>
      </c>
      <c r="EJ659" s="20">
        <v>0</v>
      </c>
      <c r="EK659" s="20">
        <v>0</v>
      </c>
      <c r="EL659" s="20">
        <v>0</v>
      </c>
      <c r="EM659" s="20">
        <v>0</v>
      </c>
      <c r="EN659" s="20">
        <v>0</v>
      </c>
      <c r="EO659" s="20">
        <v>0</v>
      </c>
      <c r="EP659" s="20">
        <v>0</v>
      </c>
      <c r="EQ659" s="20">
        <v>0</v>
      </c>
      <c r="ER659" s="20">
        <v>0</v>
      </c>
      <c r="ES659" s="34">
        <f>IF(EI659&lt;&gt;"",((EJ659*0.125)+((EK659+EL659+EM659+EN659+EO659)*0.25)+((EP659+EQ659+ER659)*1))/EI659,"")</f>
        <v>0</v>
      </c>
      <c r="ET659" s="35">
        <v>45587</v>
      </c>
      <c r="EU659" s="20" t="s">
        <v>248</v>
      </c>
      <c r="EV659" s="20" t="s">
        <v>234</v>
      </c>
      <c r="EW659" s="20">
        <v>134</v>
      </c>
      <c r="EX659" s="20">
        <v>1</v>
      </c>
      <c r="EY659" s="20">
        <v>1</v>
      </c>
      <c r="EZ659" s="20">
        <v>11</v>
      </c>
      <c r="FA659" s="20">
        <v>0</v>
      </c>
      <c r="FB659" s="20">
        <v>0</v>
      </c>
      <c r="FC659" s="20">
        <v>0</v>
      </c>
      <c r="FD659" s="20">
        <v>0</v>
      </c>
      <c r="FE659" s="20">
        <v>0</v>
      </c>
      <c r="FF659" s="20">
        <v>0</v>
      </c>
      <c r="FG659" s="20">
        <v>0</v>
      </c>
      <c r="FH659" s="20">
        <v>0</v>
      </c>
      <c r="FI659" s="20">
        <v>0</v>
      </c>
      <c r="FJ659" s="34">
        <f>IF(EZ659&lt;&gt;"",((FA659*0.125)+((FB659+FC659+FD659+FE659+FF659)*0.25)+((FG659+FH659+FI659)*1))/EZ659,"")</f>
        <v>0</v>
      </c>
      <c r="FK659" s="39">
        <v>26.151064000000002</v>
      </c>
      <c r="FL659" s="39">
        <v>-98.250131999999994</v>
      </c>
      <c r="FM659" s="39">
        <v>25.789238576177869</v>
      </c>
      <c r="FN659" s="39">
        <v>26.512889423822134</v>
      </c>
      <c r="FO659" s="39">
        <v>-98.653219414615407</v>
      </c>
      <c r="FP659" s="39">
        <v>-97.84704458538458</v>
      </c>
      <c r="FQ659" s="39">
        <v>25.427413152355737</v>
      </c>
      <c r="FR659" s="39">
        <v>26.874714847644267</v>
      </c>
      <c r="FS659" s="39">
        <v>-99.05630682923082</v>
      </c>
      <c r="FT659" s="39">
        <v>-97.443957170769167</v>
      </c>
      <c r="FU659" s="35">
        <v>45958</v>
      </c>
      <c r="FV659" s="20" t="s">
        <v>248</v>
      </c>
      <c r="FW659" s="20" t="s">
        <v>295</v>
      </c>
      <c r="FX659" s="20">
        <v>104</v>
      </c>
      <c r="FY659" s="20">
        <v>1</v>
      </c>
      <c r="FZ659" s="20">
        <v>1</v>
      </c>
      <c r="GA659" s="20">
        <v>7</v>
      </c>
      <c r="GB659" s="20">
        <v>0</v>
      </c>
      <c r="GC659" s="20">
        <v>0</v>
      </c>
      <c r="GD659" s="20">
        <v>0</v>
      </c>
      <c r="GE659" s="20">
        <v>0</v>
      </c>
      <c r="GF659" s="20">
        <v>0</v>
      </c>
      <c r="GG659" s="20">
        <v>0</v>
      </c>
      <c r="GH659" s="20">
        <v>0</v>
      </c>
      <c r="GI659" s="20">
        <v>0</v>
      </c>
      <c r="GJ659" s="20">
        <v>0</v>
      </c>
      <c r="GK659" s="34">
        <v>0</v>
      </c>
      <c r="GL659" s="40">
        <v>45750</v>
      </c>
      <c r="GM659" s="40">
        <v>45770</v>
      </c>
      <c r="GN659" s="11" t="s">
        <v>237</v>
      </c>
      <c r="GO659" s="40">
        <v>45770</v>
      </c>
      <c r="GP659" s="20" t="s">
        <v>232</v>
      </c>
      <c r="GQ659" s="35">
        <v>45783</v>
      </c>
      <c r="HH659" s="34" t="str">
        <f>IF(GX659&lt;&gt;"",((GY659*0.125)+((GZ659+HA659+HB659+HC659+HD659)*0.25)+((HE659+HF659+HG659)*1))/GX659,"")</f>
        <v/>
      </c>
    </row>
    <row r="660" spans="1:216" ht="15" customHeight="1" x14ac:dyDescent="0.35">
      <c r="A660" s="11" t="s">
        <v>4203</v>
      </c>
      <c r="B660" s="12" t="s">
        <v>4204</v>
      </c>
      <c r="C660" s="13">
        <v>43009</v>
      </c>
      <c r="D660" s="13">
        <v>45782</v>
      </c>
      <c r="E660" s="14" t="s">
        <v>214</v>
      </c>
      <c r="F660" s="15" t="s">
        <v>4205</v>
      </c>
      <c r="G660" s="15" t="s">
        <v>4206</v>
      </c>
      <c r="H660" s="14" t="s">
        <v>1673</v>
      </c>
      <c r="I660" s="16">
        <v>77303</v>
      </c>
      <c r="J660" s="17">
        <v>20974</v>
      </c>
      <c r="K660" s="18">
        <f ca="1">IF(A660&lt;&gt;"",RANDBETWEEN(1,2000)," ")</f>
        <v>436</v>
      </c>
      <c r="L660" s="17" cm="1">
        <f t="array" ref="L660">IF(A660&lt;&gt;"",SUMPRODUCT(($E$2:$E$1303="Active") * (FK660 &gt;= $FM$2:$FM$1303) * (FK660 &lt;= $FN$2:$FN$1303) * (FL660 &gt;= $FO$2:$FO$1303) * (FL660 &lt;= $FP$2:$FP$1303)),"")</f>
        <v>3</v>
      </c>
      <c r="M660" s="17" cm="1">
        <f t="array" ref="M660">IF(A660&lt;&gt;"",SUMPRODUCT(($E$2:$E$1303="Active") * (FK660 &gt;= $FQ$2:$FQ$1303) * (FK660 &lt;= $FR$2:$FR$1303) * (FL660 &gt;= $FS$2:$FS$1303) * (FL660 &lt;= $FT$2:$FT$1303)),"")</f>
        <v>9</v>
      </c>
      <c r="N660" s="14" t="s">
        <v>287</v>
      </c>
      <c r="O660" s="14" t="s">
        <v>219</v>
      </c>
      <c r="P660" s="15" t="s">
        <v>4207</v>
      </c>
      <c r="Q660" s="14" t="s">
        <v>4208</v>
      </c>
      <c r="R660" s="15" t="s">
        <v>4209</v>
      </c>
      <c r="S660" s="14" t="s">
        <v>224</v>
      </c>
      <c r="T660" s="20" t="s">
        <v>224</v>
      </c>
      <c r="U660" s="21"/>
      <c r="V660" s="22"/>
      <c r="W660" s="22"/>
      <c r="X660" s="22"/>
      <c r="Y660" s="22"/>
      <c r="Z660" s="22"/>
      <c r="AA660" s="48" t="s">
        <v>347</v>
      </c>
      <c r="AB660" s="43">
        <v>46020.5</v>
      </c>
      <c r="AC660" s="24">
        <v>46023</v>
      </c>
      <c r="AD660" s="25">
        <v>409</v>
      </c>
      <c r="AE660" s="25">
        <v>441</v>
      </c>
      <c r="AF660" s="26">
        <v>639</v>
      </c>
      <c r="AG660" s="20">
        <v>938</v>
      </c>
      <c r="AH660" s="22">
        <v>1288</v>
      </c>
      <c r="AI660" s="26">
        <v>1564</v>
      </c>
      <c r="AN660" s="27">
        <f>IF(COUNT(DV660,ES660,FJ660,GK660,HH660)&gt;0,AVERAGE(DV660,ES660,FJ660,GK660,HH660),"")</f>
        <v>7.8E-2</v>
      </c>
      <c r="AO660" s="28">
        <f>IF((E660&lt;&gt;""),COUNTA(AP660:BW660)+COUNTIF(T660,"No"),"")</f>
        <v>0</v>
      </c>
      <c r="AP660" s="29"/>
      <c r="AQ660" s="29"/>
      <c r="AR660" s="29"/>
      <c r="AS660" s="29"/>
      <c r="AT660" s="29"/>
      <c r="AU660" s="29"/>
      <c r="AV660" s="29"/>
      <c r="AW660" s="29"/>
      <c r="AX660" s="29"/>
      <c r="AY660" s="29"/>
      <c r="AZ660" s="29"/>
      <c r="BA660" s="29"/>
      <c r="BB660" s="29"/>
      <c r="BC660" s="29"/>
      <c r="BD660" s="29"/>
      <c r="BE660" s="29"/>
      <c r="BF660" s="29"/>
      <c r="BG660" s="29"/>
      <c r="BH660" s="29"/>
      <c r="BI660" s="29"/>
      <c r="BJ660" s="29"/>
      <c r="BK660" s="29"/>
      <c r="BL660" s="29"/>
      <c r="BM660" s="29"/>
      <c r="BN660" s="29"/>
      <c r="BO660" s="29"/>
      <c r="BP660" s="29"/>
      <c r="BQ660" s="29"/>
      <c r="BR660" s="29"/>
      <c r="BS660" s="29"/>
      <c r="BT660" s="29"/>
      <c r="BU660" s="29"/>
      <c r="BV660" s="29"/>
      <c r="BW660" s="29"/>
      <c r="BX660" s="30">
        <v>44155</v>
      </c>
      <c r="BY660" s="30">
        <v>44168</v>
      </c>
      <c r="BZ660" s="14" t="s">
        <v>226</v>
      </c>
      <c r="CA660" s="30">
        <v>44173</v>
      </c>
      <c r="CB660" s="14" t="s">
        <v>232</v>
      </c>
      <c r="CC660" s="31">
        <v>43811</v>
      </c>
      <c r="CD660" s="32" t="s">
        <v>228</v>
      </c>
      <c r="CE660" s="33" t="s">
        <v>291</v>
      </c>
      <c r="CF660" s="33" t="s">
        <v>292</v>
      </c>
      <c r="CG660" s="29">
        <v>287</v>
      </c>
      <c r="CH660" s="29">
        <v>1</v>
      </c>
      <c r="CI660" s="29">
        <v>1</v>
      </c>
      <c r="CJ660" s="29">
        <v>5</v>
      </c>
      <c r="CK660" s="29">
        <v>0</v>
      </c>
      <c r="CL660" s="29">
        <v>1</v>
      </c>
      <c r="CM660" s="29">
        <v>1</v>
      </c>
      <c r="CN660" s="34">
        <f>IF(CJ660&gt;0,((CK660*0.125)+(CL660*0.25)+(CM660*1))/CJ660,"")</f>
        <v>0.25</v>
      </c>
      <c r="CO660" s="35">
        <v>44368</v>
      </c>
      <c r="CR660" s="20"/>
      <c r="CS660" s="20" t="s">
        <v>232</v>
      </c>
      <c r="CT660" s="35">
        <v>44385</v>
      </c>
      <c r="CU660" s="35">
        <v>44319</v>
      </c>
      <c r="CV660" s="11" t="s">
        <v>226</v>
      </c>
      <c r="CW660" s="11" t="s">
        <v>293</v>
      </c>
      <c r="CX660" s="11" t="s">
        <v>247</v>
      </c>
      <c r="CY660" s="20">
        <v>166</v>
      </c>
      <c r="CZ660" s="36">
        <v>3</v>
      </c>
      <c r="DA660" s="36">
        <v>3</v>
      </c>
      <c r="DB660" s="36">
        <v>11</v>
      </c>
      <c r="DC660" s="36">
        <v>1</v>
      </c>
      <c r="DD660" s="36">
        <v>0</v>
      </c>
      <c r="DE660" s="36">
        <v>0</v>
      </c>
      <c r="DF660" s="36">
        <v>1</v>
      </c>
      <c r="DG660" s="36">
        <v>1</v>
      </c>
      <c r="DH660" s="37">
        <f>IF(DB660&gt;0,((DC660*0.125)+(DD660*0.25)+(DE660*0.25)+(DF660*1)+(DG660*1))/DB660,"")</f>
        <v>0.19318181818181818</v>
      </c>
      <c r="DI660" s="35">
        <v>44774</v>
      </c>
      <c r="DJ660" s="20" t="s">
        <v>228</v>
      </c>
      <c r="DK660" s="20" t="s">
        <v>235</v>
      </c>
      <c r="DL660" s="20" t="s">
        <v>234</v>
      </c>
      <c r="DM660" s="20">
        <v>286</v>
      </c>
      <c r="DN660" s="20">
        <v>2</v>
      </c>
      <c r="DO660" s="20">
        <v>2</v>
      </c>
      <c r="DP660" s="20">
        <v>10</v>
      </c>
      <c r="DQ660" s="20">
        <v>0</v>
      </c>
      <c r="DR660" s="20">
        <v>0</v>
      </c>
      <c r="DS660" s="20">
        <v>0</v>
      </c>
      <c r="DT660" s="20">
        <v>0</v>
      </c>
      <c r="DU660" s="20">
        <v>0</v>
      </c>
      <c r="DV660" s="37" cm="1">
        <f t="array" ref="DV660">IF(AND(DI660:DP660&lt;&gt;""),((DQ660*0.125)+(DR660*0.25)+(DS660*0.25)+(DT660*1)+(DU660*1))/DP660,"")</f>
        <v>0</v>
      </c>
      <c r="DW660" s="35">
        <v>44995</v>
      </c>
      <c r="DX660" s="35">
        <v>45001</v>
      </c>
      <c r="DY660" s="20" t="s">
        <v>237</v>
      </c>
      <c r="DZ660" s="35">
        <v>45019</v>
      </c>
      <c r="EA660" s="35" t="s">
        <v>232</v>
      </c>
      <c r="EB660" s="38">
        <v>45009</v>
      </c>
      <c r="EC660" s="35">
        <v>45290</v>
      </c>
      <c r="ED660" s="20" t="s">
        <v>228</v>
      </c>
      <c r="EE660" s="20" t="s">
        <v>247</v>
      </c>
      <c r="EF660" s="20">
        <v>323</v>
      </c>
      <c r="EG660" s="20">
        <v>2</v>
      </c>
      <c r="EH660" s="20">
        <v>2</v>
      </c>
      <c r="EI660" s="20">
        <v>10</v>
      </c>
      <c r="EJ660" s="20">
        <v>0</v>
      </c>
      <c r="EK660" s="20">
        <v>0</v>
      </c>
      <c r="EL660" s="20">
        <v>0</v>
      </c>
      <c r="EM660" s="20">
        <v>0</v>
      </c>
      <c r="EN660" s="20">
        <v>0</v>
      </c>
      <c r="EO660" s="20">
        <v>0</v>
      </c>
      <c r="EP660" s="20">
        <v>0</v>
      </c>
      <c r="EQ660" s="20">
        <v>0</v>
      </c>
      <c r="ER660" s="20">
        <v>1</v>
      </c>
      <c r="ES660" s="34">
        <f>IF(EI660&lt;&gt;"",((EJ660*0.125)+((EK660+EL660+EM660+EN660+EO660)*0.25)+((EP660+EQ660+ER660)*1))/EI660,"")</f>
        <v>0.1</v>
      </c>
      <c r="ET660" s="35">
        <v>45432</v>
      </c>
      <c r="EU660" s="20" t="s">
        <v>248</v>
      </c>
      <c r="EV660" s="20" t="s">
        <v>247</v>
      </c>
      <c r="EW660" s="20">
        <v>507</v>
      </c>
      <c r="EX660" s="20">
        <v>2</v>
      </c>
      <c r="EY660" s="20">
        <v>2</v>
      </c>
      <c r="EZ660" s="28">
        <v>25</v>
      </c>
      <c r="FA660" s="20">
        <v>0</v>
      </c>
      <c r="FB660" s="20">
        <v>0</v>
      </c>
      <c r="FC660" s="20">
        <v>0</v>
      </c>
      <c r="FD660" s="20">
        <v>0</v>
      </c>
      <c r="FE660" s="20">
        <v>0</v>
      </c>
      <c r="FF660" s="20">
        <v>0</v>
      </c>
      <c r="FG660" s="20">
        <v>2</v>
      </c>
      <c r="FH660" s="20">
        <v>0</v>
      </c>
      <c r="FI660" s="20">
        <v>2</v>
      </c>
      <c r="FJ660" s="34">
        <f>IF(EZ660&lt;&gt;"",((FA660*0.125)+((FB660+FC660+FD660+FE660+FF660)*0.25)+((FG660+FH660+FI660)*1))/EZ660,"")</f>
        <v>0.16</v>
      </c>
      <c r="FK660" s="39">
        <v>30.381084000000001</v>
      </c>
      <c r="FL660" s="39">
        <v>-95.374722000000006</v>
      </c>
      <c r="FM660" s="39">
        <v>30.019258576177869</v>
      </c>
      <c r="FN660" s="39">
        <v>30.742909423822134</v>
      </c>
      <c r="FO660" s="39">
        <v>-95.794141872357685</v>
      </c>
      <c r="FP660" s="39">
        <v>-94.955302127642327</v>
      </c>
      <c r="FQ660" s="39">
        <v>29.657433152355736</v>
      </c>
      <c r="FR660" s="39">
        <v>31.104734847644266</v>
      </c>
      <c r="FS660" s="39">
        <v>-96.213561744715363</v>
      </c>
      <c r="FT660" s="39">
        <v>-94.535882255284648</v>
      </c>
      <c r="FU660" s="35">
        <v>45869</v>
      </c>
      <c r="FV660" s="20" t="s">
        <v>248</v>
      </c>
      <c r="FW660" s="20" t="s">
        <v>355</v>
      </c>
      <c r="FX660" s="20">
        <v>675</v>
      </c>
      <c r="FY660" s="20">
        <v>2</v>
      </c>
      <c r="FZ660" s="20">
        <v>2</v>
      </c>
      <c r="GA660" s="20">
        <v>25</v>
      </c>
      <c r="GB660" s="20">
        <v>0</v>
      </c>
      <c r="GC660" s="20">
        <v>0</v>
      </c>
      <c r="GD660" s="20">
        <v>0</v>
      </c>
      <c r="GE660" s="20">
        <v>0</v>
      </c>
      <c r="GF660" s="20">
        <v>0</v>
      </c>
      <c r="GG660" s="20">
        <v>0</v>
      </c>
      <c r="GH660" s="20">
        <v>1</v>
      </c>
      <c r="GI660" s="20">
        <v>0</v>
      </c>
      <c r="GJ660" s="20">
        <v>0</v>
      </c>
      <c r="GK660" s="34">
        <f>IF(GA660&lt;&gt;"",((GB660*0.125)+((GC660+GD660+GE660+GF660+GG660)*0.25)+((GH660+GI660+GJ660)*1))/GA660,"")</f>
        <v>0.04</v>
      </c>
      <c r="GL660" s="40">
        <v>45754</v>
      </c>
      <c r="GM660" s="40">
        <v>45777</v>
      </c>
      <c r="GN660" s="11" t="s">
        <v>237</v>
      </c>
      <c r="GO660" s="40">
        <v>45777</v>
      </c>
      <c r="GP660" s="20" t="s">
        <v>232</v>
      </c>
      <c r="GQ660" s="35">
        <v>45783</v>
      </c>
      <c r="GR660" s="35">
        <v>46058</v>
      </c>
      <c r="GS660" s="20" t="s">
        <v>248</v>
      </c>
      <c r="GT660" s="20" t="s">
        <v>247</v>
      </c>
      <c r="GU660" s="20">
        <v>519</v>
      </c>
      <c r="GV660" s="20">
        <v>4</v>
      </c>
      <c r="GW660" s="20">
        <v>4</v>
      </c>
      <c r="GX660" s="20">
        <v>25</v>
      </c>
      <c r="GY660" s="20">
        <v>0</v>
      </c>
      <c r="GZ660" s="20">
        <v>0</v>
      </c>
      <c r="HA660" s="20">
        <v>0</v>
      </c>
      <c r="HB660" s="20">
        <f>1</f>
        <v>1</v>
      </c>
      <c r="HC660" s="20">
        <v>0</v>
      </c>
      <c r="HD660" s="20">
        <v>0</v>
      </c>
      <c r="HE660" s="20">
        <v>0</v>
      </c>
      <c r="HF660" s="20">
        <f>1+1</f>
        <v>2</v>
      </c>
      <c r="HG660" s="20">
        <v>0</v>
      </c>
      <c r="HH660" s="34">
        <f>IF(GX660&lt;&gt;"",((GY660*0.125)+((GZ660+HA660+HB660+HC660+HD660)*0.25)+((HE660+HF660+HG660)*1))/GX660,"")</f>
        <v>0.09</v>
      </c>
    </row>
    <row r="661" spans="1:216" ht="15" customHeight="1" x14ac:dyDescent="0.35">
      <c r="A661" s="11" t="s">
        <v>4210</v>
      </c>
      <c r="B661" s="12" t="s">
        <v>4211</v>
      </c>
      <c r="C661" s="43">
        <v>44876</v>
      </c>
      <c r="D661" s="13"/>
      <c r="E661" s="11" t="s">
        <v>214</v>
      </c>
      <c r="F661" s="19" t="s">
        <v>4212</v>
      </c>
      <c r="G661" s="19" t="s">
        <v>4213</v>
      </c>
      <c r="H661" s="11" t="s">
        <v>1673</v>
      </c>
      <c r="I661" s="42">
        <v>78412</v>
      </c>
      <c r="J661" s="17">
        <v>38783</v>
      </c>
      <c r="K661" s="18">
        <f ca="1">IF(A661&lt;&gt;"",RANDBETWEEN(1,2000)," ")</f>
        <v>1683</v>
      </c>
      <c r="L661" s="17" cm="1">
        <f t="array" ref="L661">IF(A661&lt;&gt;"",SUMPRODUCT(($E$2:$E$1303="Active") * (FK661 &gt;= $FM$2:$FM$1303) * (FK661 &lt;= $FN$2:$FN$1303) * (FL661 &gt;= $FO$2:$FO$1303) * (FL661 &lt;= $FP$2:$FP$1303)),"")</f>
        <v>2</v>
      </c>
      <c r="M661" s="17" cm="1">
        <f t="array" ref="M661">IF(A661&lt;&gt;"",SUMPRODUCT(($E$2:$E$1303="Active") * (FK661 &gt;= $FQ$2:$FQ$1303) * (FK661 &lt;= $FR$2:$FR$1303) * (FL661 &gt;= $FS$2:$FS$1303) * (FL661 &lt;= $FT$2:$FT$1303)),"")</f>
        <v>2</v>
      </c>
      <c r="N661" s="11" t="s">
        <v>218</v>
      </c>
      <c r="O661" s="11" t="s">
        <v>242</v>
      </c>
      <c r="P661" s="19" t="s">
        <v>4214</v>
      </c>
      <c r="Q661" s="11" t="s">
        <v>4215</v>
      </c>
      <c r="R661" s="19" t="s">
        <v>4216</v>
      </c>
      <c r="S661" s="11" t="s">
        <v>223</v>
      </c>
      <c r="T661" s="20" t="s">
        <v>224</v>
      </c>
      <c r="AA661" s="48" t="s">
        <v>347</v>
      </c>
      <c r="AB661" s="43">
        <v>46013.416666666664</v>
      </c>
      <c r="AC661" s="24">
        <v>46023</v>
      </c>
      <c r="AD661" s="25">
        <v>0</v>
      </c>
      <c r="AF661" s="26">
        <v>17</v>
      </c>
      <c r="AG661" s="20">
        <v>145</v>
      </c>
      <c r="AH661" s="22">
        <v>192</v>
      </c>
      <c r="AI661" s="26">
        <v>125</v>
      </c>
      <c r="AN661" s="27">
        <f>IF(COUNT(DV661,ES661,FJ661,GK661,HH661)&gt;0,AVERAGE(DV661,ES661,FJ661,GK661,HH661),"")</f>
        <v>2.7777777777777776E-2</v>
      </c>
      <c r="AO661" s="28">
        <f>IF((E661&lt;&gt;""),COUNTA(AP661:BW661)+COUNTIF(T661,"No"),"")</f>
        <v>0</v>
      </c>
      <c r="CS661" s="20" t="s">
        <v>323</v>
      </c>
      <c r="CT661" s="20" t="s">
        <v>323</v>
      </c>
      <c r="DJ661" s="20" t="s">
        <v>228</v>
      </c>
      <c r="DK661" s="20" t="s">
        <v>235</v>
      </c>
      <c r="DL661" s="20" t="s">
        <v>234</v>
      </c>
      <c r="DM661" s="20">
        <v>0</v>
      </c>
      <c r="DN661" s="20">
        <v>0</v>
      </c>
      <c r="DO661" s="20">
        <v>0</v>
      </c>
      <c r="DP661" s="20">
        <v>0</v>
      </c>
      <c r="DQ661" s="20">
        <v>0</v>
      </c>
      <c r="DR661" s="20">
        <v>0</v>
      </c>
      <c r="DS661" s="20">
        <v>0</v>
      </c>
      <c r="DT661" s="20">
        <v>0</v>
      </c>
      <c r="DU661" s="20">
        <v>0</v>
      </c>
      <c r="DW661" s="35">
        <v>44998</v>
      </c>
      <c r="DX661" s="35">
        <v>45001</v>
      </c>
      <c r="DY661" s="20" t="s">
        <v>237</v>
      </c>
      <c r="DZ661" s="35">
        <v>45001</v>
      </c>
      <c r="EA661" s="35" t="s">
        <v>232</v>
      </c>
      <c r="EB661" s="40">
        <v>45009</v>
      </c>
      <c r="EJ661" s="20"/>
      <c r="EK661" s="20"/>
      <c r="EL661" s="20"/>
      <c r="EM661" s="20"/>
      <c r="EN661" s="20"/>
      <c r="EO661" s="20"/>
      <c r="EP661" s="20"/>
      <c r="EQ661" s="20"/>
      <c r="ER661" s="20"/>
      <c r="ES661" s="34" t="str">
        <f>IF(EI661&lt;&gt;"",((EJ661*0.125)+((EK661+EL661+EM661+EN661+EO661)*0.25)+((EP661+EQ661+ER661)*1))/EI661,"")</f>
        <v/>
      </c>
      <c r="ET661" s="35">
        <v>45631</v>
      </c>
      <c r="EU661" s="20" t="s">
        <v>248</v>
      </c>
      <c r="EV661" s="20" t="s">
        <v>234</v>
      </c>
      <c r="EW661" s="20">
        <v>114</v>
      </c>
      <c r="EX661" s="20">
        <v>3</v>
      </c>
      <c r="EY661" s="20">
        <v>3</v>
      </c>
      <c r="EZ661" s="20">
        <v>9</v>
      </c>
      <c r="FA661" s="20">
        <v>0</v>
      </c>
      <c r="FB661" s="20">
        <v>0</v>
      </c>
      <c r="FC661" s="20">
        <v>1</v>
      </c>
      <c r="FD661" s="20">
        <v>1</v>
      </c>
      <c r="FE661" s="20">
        <v>0</v>
      </c>
      <c r="FF661" s="20">
        <v>0</v>
      </c>
      <c r="FG661" s="20">
        <v>0</v>
      </c>
      <c r="FH661" s="20">
        <v>0</v>
      </c>
      <c r="FI661" s="20">
        <v>0</v>
      </c>
      <c r="FJ661" s="34">
        <f>IF(EZ661&lt;&gt;"",((FA661*0.125)+((FB661+FC661+FD661+FE661+FF661)*0.25)+((FG661+FH661+FI661)*1))/EZ661,"")</f>
        <v>5.5555555555555552E-2</v>
      </c>
      <c r="FK661" s="39">
        <v>27.700562000000001</v>
      </c>
      <c r="FL661" s="39">
        <v>-97.337387000000007</v>
      </c>
      <c r="FM661" s="39">
        <v>27.338736576177869</v>
      </c>
      <c r="FN661" s="39">
        <v>28.062387423822134</v>
      </c>
      <c r="FO661" s="39">
        <v>-97.746049629388722</v>
      </c>
      <c r="FP661" s="39">
        <v>-96.928724370611292</v>
      </c>
      <c r="FQ661" s="39">
        <v>26.976911152355736</v>
      </c>
      <c r="FR661" s="39">
        <v>28.424212847644267</v>
      </c>
      <c r="FS661" s="39">
        <v>-98.154712258777437</v>
      </c>
      <c r="FT661" s="39">
        <v>-96.520061741222577</v>
      </c>
      <c r="FU661" s="35">
        <v>45849</v>
      </c>
      <c r="FV661" s="20" t="s">
        <v>248</v>
      </c>
      <c r="FW661" s="20" t="s">
        <v>355</v>
      </c>
      <c r="FX661" s="20">
        <v>41</v>
      </c>
      <c r="FY661" s="20">
        <v>3</v>
      </c>
      <c r="FZ661" s="20">
        <v>3</v>
      </c>
      <c r="GA661" s="20">
        <v>5</v>
      </c>
      <c r="GB661" s="20">
        <v>0</v>
      </c>
      <c r="GC661" s="20">
        <v>0</v>
      </c>
      <c r="GD661" s="20">
        <v>0</v>
      </c>
      <c r="GE661" s="20">
        <v>0</v>
      </c>
      <c r="GF661" s="20">
        <v>0</v>
      </c>
      <c r="GG661" s="20">
        <v>0</v>
      </c>
      <c r="GH661" s="20">
        <v>0</v>
      </c>
      <c r="GI661" s="20">
        <v>0</v>
      </c>
      <c r="GJ661" s="20">
        <v>0</v>
      </c>
      <c r="GK661" s="34">
        <f>IF(GA661&lt;&gt;"",((GB661*0.125)+((GC661+GD661+GE661+GF661+GG661)*0.25)+((GH661+GI661+GJ661)*1))/GA661,"")</f>
        <v>0</v>
      </c>
      <c r="GL661" s="40">
        <v>45751</v>
      </c>
      <c r="GM661" s="40">
        <v>45772</v>
      </c>
      <c r="GN661" s="11" t="s">
        <v>237</v>
      </c>
      <c r="GO661" s="40">
        <v>45772</v>
      </c>
      <c r="GP661" s="20" t="s">
        <v>232</v>
      </c>
      <c r="GQ661" s="35">
        <v>45783</v>
      </c>
      <c r="HH661" s="34" t="str">
        <f>IF(GX661&lt;&gt;"",((GY661*0.125)+((GZ661+HA661+HB661+HC661+HD661)*0.25)+((HE661+HF661+HG661)*1))/GX661,"")</f>
        <v/>
      </c>
    </row>
    <row r="662" spans="1:216" ht="15" customHeight="1" x14ac:dyDescent="0.35">
      <c r="A662" s="11" t="s">
        <v>4217</v>
      </c>
      <c r="B662" s="12" t="s">
        <v>4218</v>
      </c>
      <c r="C662" s="13">
        <v>43829</v>
      </c>
      <c r="D662" s="13"/>
      <c r="E662" s="14" t="s">
        <v>214</v>
      </c>
      <c r="F662" s="15" t="s">
        <v>4219</v>
      </c>
      <c r="G662" s="15" t="s">
        <v>4220</v>
      </c>
      <c r="H662" s="14" t="s">
        <v>1673</v>
      </c>
      <c r="I662" s="16">
        <v>77092</v>
      </c>
      <c r="J662" s="17">
        <v>34903</v>
      </c>
      <c r="K662" s="18">
        <f ca="1">IF(A662&lt;&gt;"",RANDBETWEEN(1,2000)," ")</f>
        <v>1042</v>
      </c>
      <c r="L662" s="17" cm="1">
        <f t="array" ref="L662">IF(A662&lt;&gt;"",SUMPRODUCT(($E$2:$E$1303="Active") * (FK662 &gt;= $FM$2:$FM$1303) * (FK662 &lt;= $FN$2:$FN$1303) * (FL662 &gt;= $FO$2:$FO$1303) * (FL662 &lt;= $FP$2:$FP$1303)),"")</f>
        <v>8</v>
      </c>
      <c r="M662" s="17" cm="1">
        <f t="array" ref="M662">IF(A662&lt;&gt;"",SUMPRODUCT(($E$2:$E$1303="Active") * (FK662 &gt;= $FQ$2:$FQ$1303) * (FK662 &lt;= $FR$2:$FR$1303) * (FL662 &gt;= $FS$2:$FS$1303) * (FL662 &lt;= $FT$2:$FT$1303)),"")</f>
        <v>11</v>
      </c>
      <c r="N662" s="14" t="s">
        <v>218</v>
      </c>
      <c r="O662" s="14" t="s">
        <v>316</v>
      </c>
      <c r="P662" s="15" t="s">
        <v>1674</v>
      </c>
      <c r="Q662" s="14" t="s">
        <v>1675</v>
      </c>
      <c r="R662" s="15" t="s">
        <v>1676</v>
      </c>
      <c r="S662" s="14" t="s">
        <v>223</v>
      </c>
      <c r="T662" s="20" t="s">
        <v>224</v>
      </c>
      <c r="U662" s="21"/>
      <c r="V662" s="22"/>
      <c r="W662" s="22"/>
      <c r="X662" s="22"/>
      <c r="Y662" s="22"/>
      <c r="Z662" s="22"/>
      <c r="AA662" s="48">
        <v>2024</v>
      </c>
      <c r="AB662" s="43">
        <v>46022.375</v>
      </c>
      <c r="AC662" s="63">
        <v>45931</v>
      </c>
      <c r="AD662" s="25">
        <v>96</v>
      </c>
      <c r="AE662" s="25">
        <v>250</v>
      </c>
      <c r="AF662" s="26">
        <v>154</v>
      </c>
      <c r="AG662" s="20">
        <v>181</v>
      </c>
      <c r="AH662" s="22">
        <v>142</v>
      </c>
      <c r="AI662" s="26">
        <v>373</v>
      </c>
      <c r="AN662" s="27">
        <f>IF(COUNT(DV662,ES662,FJ662,GK662,HH662)&gt;0,AVERAGE(DV662,ES662,FJ662,GK662,HH662),"")</f>
        <v>0.24786414565826331</v>
      </c>
      <c r="AO662" s="28">
        <f>IF((E662&lt;&gt;""),COUNTA(AP662:BW662)+COUNTIF(T662,"No"),"")</f>
        <v>0</v>
      </c>
      <c r="AP662" s="29"/>
      <c r="AQ662" s="29"/>
      <c r="AR662" s="29"/>
      <c r="AS662" s="29"/>
      <c r="AT662" s="29"/>
      <c r="AU662" s="29"/>
      <c r="AV662" s="29"/>
      <c r="AW662" s="29"/>
      <c r="AX662" s="29"/>
      <c r="AY662" s="29"/>
      <c r="AZ662" s="29"/>
      <c r="BA662" s="29"/>
      <c r="BB662" s="29"/>
      <c r="BC662" s="29"/>
      <c r="BD662" s="29"/>
      <c r="BE662" s="29"/>
      <c r="BF662" s="29"/>
      <c r="BG662" s="29"/>
      <c r="BH662" s="29"/>
      <c r="BI662" s="29"/>
      <c r="BJ662" s="29"/>
      <c r="BK662" s="29"/>
      <c r="BL662" s="29"/>
      <c r="BM662" s="29"/>
      <c r="BN662" s="29"/>
      <c r="BO662" s="29"/>
      <c r="BP662" s="29"/>
      <c r="BQ662" s="29"/>
      <c r="BR662" s="29"/>
      <c r="BS662" s="29"/>
      <c r="BT662" s="29"/>
      <c r="BU662" s="29"/>
      <c r="BV662" s="29"/>
      <c r="BW662" s="29"/>
      <c r="BX662" s="30">
        <v>44007</v>
      </c>
      <c r="BY662" s="30">
        <v>44007</v>
      </c>
      <c r="BZ662" s="14" t="s">
        <v>228</v>
      </c>
      <c r="CA662" s="30">
        <v>44022</v>
      </c>
      <c r="CB662" s="14" t="s">
        <v>316</v>
      </c>
      <c r="CC662" s="31">
        <v>44176</v>
      </c>
      <c r="CD662" s="32" t="s">
        <v>228</v>
      </c>
      <c r="CE662" s="33" t="s">
        <v>320</v>
      </c>
      <c r="CF662" s="33" t="s">
        <v>321</v>
      </c>
      <c r="CG662" s="29">
        <v>100</v>
      </c>
      <c r="CH662" s="29">
        <v>3</v>
      </c>
      <c r="CI662" s="29">
        <v>3</v>
      </c>
      <c r="CJ662" s="29">
        <v>10</v>
      </c>
      <c r="CK662" s="29">
        <v>0</v>
      </c>
      <c r="CL662" s="29">
        <v>0</v>
      </c>
      <c r="CM662" s="29">
        <v>4</v>
      </c>
      <c r="CN662" s="34">
        <f>IF(CJ662&gt;0,((CK662*0.125)+(CL662*0.25)+(CM662*1))/CJ662,"")</f>
        <v>0.4</v>
      </c>
      <c r="CO662" s="35">
        <v>44343</v>
      </c>
      <c r="CP662" s="35">
        <v>44352</v>
      </c>
      <c r="CQ662" s="20" t="s">
        <v>322</v>
      </c>
      <c r="CR662" s="35">
        <v>44356</v>
      </c>
      <c r="CS662" s="20" t="s">
        <v>316</v>
      </c>
      <c r="CT662" s="35" t="s">
        <v>323</v>
      </c>
      <c r="CU662" s="35">
        <v>44483</v>
      </c>
      <c r="CV662" s="11" t="s">
        <v>248</v>
      </c>
      <c r="CW662" s="11" t="s">
        <v>324</v>
      </c>
      <c r="CX662" s="11" t="s">
        <v>325</v>
      </c>
      <c r="CY662" s="20">
        <v>112</v>
      </c>
      <c r="CZ662" s="36">
        <v>7</v>
      </c>
      <c r="DA662" s="36">
        <v>7</v>
      </c>
      <c r="DB662" s="36">
        <v>29</v>
      </c>
      <c r="DC662" s="36">
        <v>0</v>
      </c>
      <c r="DD662" s="36">
        <v>0</v>
      </c>
      <c r="DE662" s="36">
        <v>1</v>
      </c>
      <c r="DF662" s="36">
        <v>4</v>
      </c>
      <c r="DG662" s="36">
        <v>4</v>
      </c>
      <c r="DH662" s="37">
        <f>IF(DB662&lt;&gt;"",((DC662*0.125)+(DD662*0.25)+(DE662*0.25)+(DF662*1)+(DG662*1))/DB662,"")</f>
        <v>0.28448275862068967</v>
      </c>
      <c r="DI662" s="35">
        <v>44785</v>
      </c>
      <c r="DJ662" s="20" t="s">
        <v>248</v>
      </c>
      <c r="DK662" s="20" t="s">
        <v>235</v>
      </c>
      <c r="DL662" s="20" t="s">
        <v>234</v>
      </c>
      <c r="DM662" s="20">
        <v>68</v>
      </c>
      <c r="DN662" s="20">
        <v>5</v>
      </c>
      <c r="DO662" s="20">
        <v>5</v>
      </c>
      <c r="DP662" s="20">
        <v>17</v>
      </c>
      <c r="DQ662" s="20">
        <v>0</v>
      </c>
      <c r="DR662" s="20">
        <v>0</v>
      </c>
      <c r="DS662" s="20">
        <v>0</v>
      </c>
      <c r="DT662" s="20">
        <v>1</v>
      </c>
      <c r="DU662" s="20">
        <v>1</v>
      </c>
      <c r="DV662" s="37" cm="1">
        <f t="array" ref="DV662">IF(AND(DI662:DP662&lt;&gt;""),((DQ662*0.125)+(DR662*0.25)+(DS662*0.25)+(DT662*1)+(DU662*1))/DP662,"")</f>
        <v>0.11764705882352941</v>
      </c>
      <c r="DW662" s="35">
        <v>44985</v>
      </c>
      <c r="DX662" s="35">
        <v>44996</v>
      </c>
      <c r="DY662" s="20" t="s">
        <v>322</v>
      </c>
      <c r="DZ662" s="35">
        <v>44998</v>
      </c>
      <c r="EA662" s="35" t="s">
        <v>316</v>
      </c>
      <c r="EB662" s="38" t="s">
        <v>323</v>
      </c>
      <c r="EC662" s="35">
        <v>45138</v>
      </c>
      <c r="ED662" s="20" t="s">
        <v>248</v>
      </c>
      <c r="EE662" s="20" t="s">
        <v>247</v>
      </c>
      <c r="EF662" s="20">
        <v>84</v>
      </c>
      <c r="EG662" s="20">
        <v>5</v>
      </c>
      <c r="EH662" s="20">
        <v>5</v>
      </c>
      <c r="EI662" s="20">
        <v>21</v>
      </c>
      <c r="EJ662" s="20">
        <v>0</v>
      </c>
      <c r="EK662" s="20">
        <v>0</v>
      </c>
      <c r="EL662" s="20">
        <v>0</v>
      </c>
      <c r="EM662" s="20">
        <v>2</v>
      </c>
      <c r="EN662" s="20">
        <v>0</v>
      </c>
      <c r="EO662" s="20">
        <v>0</v>
      </c>
      <c r="EP662" s="20">
        <v>0</v>
      </c>
      <c r="EQ662" s="20">
        <v>0</v>
      </c>
      <c r="ER662" s="20">
        <v>0</v>
      </c>
      <c r="ES662" s="34">
        <f>IF(EI662&lt;&gt;"",((EJ662*0.125)+((EK662+EL662+EM662+EN662+EO662)*0.25)+((EP662+EQ662+ER662)*1))/EI662,"")</f>
        <v>2.3809523809523808E-2</v>
      </c>
      <c r="ET662" s="35">
        <v>45496</v>
      </c>
      <c r="EU662" s="20" t="s">
        <v>248</v>
      </c>
      <c r="EV662" s="20" t="s">
        <v>234</v>
      </c>
      <c r="EW662" s="20">
        <v>64</v>
      </c>
      <c r="EX662" s="20">
        <v>4</v>
      </c>
      <c r="EY662" s="20">
        <v>2</v>
      </c>
      <c r="EZ662" s="20">
        <v>5</v>
      </c>
      <c r="FA662" s="20">
        <v>0</v>
      </c>
      <c r="FB662" s="20">
        <v>0</v>
      </c>
      <c r="FC662" s="20">
        <v>0</v>
      </c>
      <c r="FD662" s="20">
        <v>0</v>
      </c>
      <c r="FE662" s="20">
        <v>0</v>
      </c>
      <c r="FF662" s="20">
        <v>0</v>
      </c>
      <c r="FG662" s="20">
        <v>2</v>
      </c>
      <c r="FH662" s="20">
        <v>0</v>
      </c>
      <c r="FI662" s="20">
        <v>0</v>
      </c>
      <c r="FJ662" s="46">
        <f>IF(EZ662&lt;&gt;"",((FA662*0.125)+((FB662+FC662+FD662+FE662+FF662)*0.25)+((FG662+FH662+FI662)*1))/EZ662,"")</f>
        <v>0.4</v>
      </c>
      <c r="FK662" s="39">
        <v>29.83005</v>
      </c>
      <c r="FL662" s="39">
        <v>-95.467547999999994</v>
      </c>
      <c r="FM662" s="39">
        <v>29.468224576177867</v>
      </c>
      <c r="FN662" s="39">
        <v>30.191875423822133</v>
      </c>
      <c r="FO662" s="39">
        <v>-95.884635573033862</v>
      </c>
      <c r="FP662" s="39">
        <v>-95.050460426966126</v>
      </c>
      <c r="FQ662" s="39">
        <v>29.106399152355735</v>
      </c>
      <c r="FR662" s="39">
        <v>30.553700847644265</v>
      </c>
      <c r="FS662" s="39">
        <v>-96.301723146067744</v>
      </c>
      <c r="FT662" s="39">
        <v>-94.633372853932244</v>
      </c>
      <c r="FU662" s="35">
        <v>45749</v>
      </c>
      <c r="FV662" s="20" t="s">
        <v>248</v>
      </c>
      <c r="FW662" s="20" t="s">
        <v>258</v>
      </c>
      <c r="FX662" s="20">
        <v>83</v>
      </c>
      <c r="FY662" s="20">
        <v>3</v>
      </c>
      <c r="FZ662" s="20">
        <v>3</v>
      </c>
      <c r="GA662" s="20">
        <v>5</v>
      </c>
      <c r="GB662" s="20">
        <v>0</v>
      </c>
      <c r="GC662" s="20">
        <v>0</v>
      </c>
      <c r="GD662" s="20">
        <v>0</v>
      </c>
      <c r="GE662" s="20">
        <v>1</v>
      </c>
      <c r="GF662" s="20">
        <v>0</v>
      </c>
      <c r="GG662" s="20">
        <v>0</v>
      </c>
      <c r="GH662" s="20">
        <v>0</v>
      </c>
      <c r="GI662" s="20">
        <v>0</v>
      </c>
      <c r="GJ662" s="20">
        <v>2</v>
      </c>
      <c r="GK662" s="46">
        <f>IF(GA662&lt;&gt;"",((GB662*0.125)+((GC662+GD662+GE662+GF662+GG662)*0.25)+((GH662+GI662+GJ662)*1))/GA662,"")</f>
        <v>0.45</v>
      </c>
      <c r="GP662" s="20" t="s">
        <v>316</v>
      </c>
      <c r="GQ662" s="35" t="s">
        <v>323</v>
      </c>
      <c r="HH662" s="34" t="str">
        <f>IF(GX662&lt;&gt;"",((GY662*0.125)+((GZ662+HA662+HB662+HC662+HD662)*0.25)+((HE662+HF662+HG662)*1))/GX662,"")</f>
        <v/>
      </c>
    </row>
    <row r="663" spans="1:216" ht="15" customHeight="1" x14ac:dyDescent="0.35">
      <c r="A663" s="14" t="s">
        <v>4221</v>
      </c>
      <c r="B663" s="12" t="s">
        <v>4222</v>
      </c>
      <c r="C663" s="13">
        <v>43009</v>
      </c>
      <c r="D663" s="13">
        <v>45789</v>
      </c>
      <c r="E663" s="14" t="s">
        <v>214</v>
      </c>
      <c r="F663" s="15" t="s">
        <v>4223</v>
      </c>
      <c r="G663" s="15" t="s">
        <v>4224</v>
      </c>
      <c r="H663" s="14" t="s">
        <v>1673</v>
      </c>
      <c r="I663" s="16">
        <v>77571</v>
      </c>
      <c r="J663" s="17">
        <v>37018</v>
      </c>
      <c r="K663" s="18">
        <f ca="1">IF(A663&lt;&gt;"",RANDBETWEEN(1,2000)," ")</f>
        <v>591</v>
      </c>
      <c r="L663" s="17" cm="1">
        <f t="array" ref="L663">IF(A663&lt;&gt;"",SUMPRODUCT(($E$2:$E$1303="Active") * (FK663 &gt;= $FM$2:$FM$1303) * (FK663 &lt;= $FN$2:$FN$1303) * (FL663 &gt;= $FO$2:$FO$1303) * (FL663 &lt;= $FP$2:$FP$1303)),"")</f>
        <v>5</v>
      </c>
      <c r="M663" s="17" cm="1">
        <f t="array" ref="M663">IF(A663&lt;&gt;"",SUMPRODUCT(($E$2:$E$1303="Active") * (FK663 &gt;= $FQ$2:$FQ$1303) * (FK663 &lt;= $FR$2:$FR$1303) * (FL663 &gt;= $FS$2:$FS$1303) * (FL663 &lt;= $FT$2:$FT$1303)),"")</f>
        <v>11</v>
      </c>
      <c r="N663" s="14" t="s">
        <v>287</v>
      </c>
      <c r="O663" s="14" t="s">
        <v>219</v>
      </c>
      <c r="P663" s="15" t="s">
        <v>4225</v>
      </c>
      <c r="Q663" s="14" t="s">
        <v>4226</v>
      </c>
      <c r="R663" s="15" t="s">
        <v>4227</v>
      </c>
      <c r="S663" s="14" t="s">
        <v>224</v>
      </c>
      <c r="T663" s="20" t="s">
        <v>224</v>
      </c>
      <c r="U663" s="21"/>
      <c r="V663" s="22"/>
      <c r="W663" s="22"/>
      <c r="X663" s="22"/>
      <c r="Y663" s="22"/>
      <c r="Z663" s="22"/>
      <c r="AA663" s="48" t="s">
        <v>347</v>
      </c>
      <c r="AB663" s="43">
        <v>46006.520833333336</v>
      </c>
      <c r="AC663" s="24">
        <v>46023</v>
      </c>
      <c r="AD663" s="25">
        <v>251</v>
      </c>
      <c r="AE663" s="25">
        <v>264</v>
      </c>
      <c r="AF663" s="26">
        <v>334</v>
      </c>
      <c r="AG663" s="20">
        <v>425</v>
      </c>
      <c r="AH663" s="22">
        <v>346</v>
      </c>
      <c r="AI663" s="26">
        <v>286</v>
      </c>
      <c r="AN663" s="27">
        <f>IF(COUNT(DV663,ES663,FJ663,GK663,HH663)&gt;0,AVERAGE(DV663,ES663,FJ663,GK663,HH663),"")</f>
        <v>0.55078125</v>
      </c>
      <c r="AO663" s="28">
        <f>IF((E663&lt;&gt;""),COUNTA(AP663:BW663)+COUNTIF(T663,"No"),"")</f>
        <v>0</v>
      </c>
      <c r="AP663" s="29"/>
      <c r="AQ663" s="29"/>
      <c r="AR663" s="29"/>
      <c r="AS663" s="29"/>
      <c r="AT663" s="29"/>
      <c r="AU663" s="29"/>
      <c r="AV663" s="29"/>
      <c r="AW663" s="29"/>
      <c r="AX663" s="29"/>
      <c r="AY663" s="29"/>
      <c r="AZ663" s="29"/>
      <c r="BA663" s="29"/>
      <c r="BB663" s="29"/>
      <c r="BC663" s="29"/>
      <c r="BD663" s="29"/>
      <c r="BE663" s="29"/>
      <c r="BF663" s="29"/>
      <c r="BG663" s="29"/>
      <c r="BH663" s="29"/>
      <c r="BI663" s="29"/>
      <c r="BJ663" s="29"/>
      <c r="BK663" s="29"/>
      <c r="BL663" s="29"/>
      <c r="BM663" s="29"/>
      <c r="BN663" s="29"/>
      <c r="BO663" s="29"/>
      <c r="BP663" s="29"/>
      <c r="BQ663" s="29"/>
      <c r="BR663" s="29"/>
      <c r="BS663" s="29"/>
      <c r="BT663" s="29"/>
      <c r="BU663" s="29"/>
      <c r="BV663" s="29"/>
      <c r="BW663" s="29"/>
      <c r="BX663" s="30">
        <v>44155</v>
      </c>
      <c r="BY663" s="30">
        <v>44168</v>
      </c>
      <c r="BZ663" s="14" t="s">
        <v>226</v>
      </c>
      <c r="CA663" s="30">
        <v>44173</v>
      </c>
      <c r="CB663" s="14" t="s">
        <v>232</v>
      </c>
      <c r="CC663" s="31">
        <v>43909</v>
      </c>
      <c r="CD663" s="32" t="s">
        <v>364</v>
      </c>
      <c r="CE663" s="33" t="s">
        <v>380</v>
      </c>
      <c r="CF663" s="33" t="s">
        <v>321</v>
      </c>
      <c r="CG663" s="29">
        <v>71</v>
      </c>
      <c r="CH663" s="29">
        <v>2</v>
      </c>
      <c r="CI663" s="29">
        <v>2</v>
      </c>
      <c r="CJ663" s="29">
        <v>5</v>
      </c>
      <c r="CK663" s="29">
        <v>1</v>
      </c>
      <c r="CL663" s="29">
        <v>1</v>
      </c>
      <c r="CM663" s="29">
        <v>1</v>
      </c>
      <c r="CN663" s="34">
        <f>IF(CJ663&gt;0,((CK663*0.125)+(CL663*0.25)+(CM663*1))/CJ663,"")</f>
        <v>0.27500000000000002</v>
      </c>
      <c r="CO663" s="35">
        <v>44642</v>
      </c>
      <c r="CP663" s="35">
        <v>44663</v>
      </c>
      <c r="CQ663" s="20" t="s">
        <v>237</v>
      </c>
      <c r="CR663" s="35">
        <v>44664</v>
      </c>
      <c r="CS663" s="20" t="s">
        <v>232</v>
      </c>
      <c r="CT663" s="35">
        <v>44669</v>
      </c>
      <c r="CU663" s="35">
        <v>44319</v>
      </c>
      <c r="CV663" s="11" t="s">
        <v>226</v>
      </c>
      <c r="CW663" s="11" t="s">
        <v>293</v>
      </c>
      <c r="CX663" s="11" t="s">
        <v>247</v>
      </c>
      <c r="CY663" s="20">
        <v>125</v>
      </c>
      <c r="CZ663" s="36">
        <v>3</v>
      </c>
      <c r="DA663" s="36">
        <v>3</v>
      </c>
      <c r="DB663" s="36">
        <v>12</v>
      </c>
      <c r="DC663" s="36">
        <v>0</v>
      </c>
      <c r="DD663" s="36">
        <v>1</v>
      </c>
      <c r="DE663" s="36">
        <v>0</v>
      </c>
      <c r="DF663" s="36">
        <v>1</v>
      </c>
      <c r="DG663" s="36">
        <v>1</v>
      </c>
      <c r="DH663" s="37">
        <f>IF(DB663&gt;0,((DC663*0.125)+(DD663*0.25)+(DE663*0.25)+(DF663*1)+(DG663*1))/DB663,"")</f>
        <v>0.1875</v>
      </c>
      <c r="DI663" s="35">
        <v>44774</v>
      </c>
      <c r="DJ663" s="20" t="s">
        <v>228</v>
      </c>
      <c r="DK663" s="20" t="s">
        <v>235</v>
      </c>
      <c r="DL663" s="20" t="s">
        <v>234</v>
      </c>
      <c r="DM663" s="20">
        <v>138</v>
      </c>
      <c r="DN663" s="20">
        <v>1</v>
      </c>
      <c r="DO663" s="20">
        <v>1</v>
      </c>
      <c r="DP663" s="20">
        <v>5</v>
      </c>
      <c r="DQ663" s="20">
        <v>0</v>
      </c>
      <c r="DR663" s="20">
        <v>0</v>
      </c>
      <c r="DS663" s="20">
        <v>1</v>
      </c>
      <c r="DT663" s="20">
        <v>1</v>
      </c>
      <c r="DU663" s="20">
        <v>0</v>
      </c>
      <c r="DV663" s="49" cm="1">
        <f t="array" ref="DV663">IF(AND(DI663:DP663&lt;&gt;""),((DQ663*0.125)+(DR663*0.25)+(DS663*0.25)+(DT663*1)+(DU663*1))/DP663,"")</f>
        <v>0.25</v>
      </c>
      <c r="DW663" s="35">
        <v>44993</v>
      </c>
      <c r="DX663" s="35">
        <v>44995</v>
      </c>
      <c r="DY663" s="20" t="s">
        <v>237</v>
      </c>
      <c r="DZ663" s="35">
        <v>44995</v>
      </c>
      <c r="EA663" s="35" t="s">
        <v>232</v>
      </c>
      <c r="EB663" s="38">
        <v>45002</v>
      </c>
      <c r="EC663" s="35">
        <v>45223</v>
      </c>
      <c r="ED663" s="20" t="s">
        <v>248</v>
      </c>
      <c r="EE663" s="20" t="s">
        <v>247</v>
      </c>
      <c r="EF663" s="20">
        <v>176</v>
      </c>
      <c r="EG663" s="20">
        <v>1</v>
      </c>
      <c r="EH663" s="20">
        <v>1</v>
      </c>
      <c r="EI663" s="20">
        <v>5</v>
      </c>
      <c r="EJ663" s="20">
        <v>0</v>
      </c>
      <c r="EK663" s="20">
        <v>0</v>
      </c>
      <c r="EL663" s="20">
        <v>1</v>
      </c>
      <c r="EM663" s="20">
        <v>2</v>
      </c>
      <c r="EN663" s="20">
        <v>0</v>
      </c>
      <c r="EO663" s="20">
        <v>0</v>
      </c>
      <c r="EP663" s="20">
        <v>0</v>
      </c>
      <c r="EQ663" s="20">
        <v>0</v>
      </c>
      <c r="ER663" s="20">
        <v>1</v>
      </c>
      <c r="ES663" s="46">
        <f>IF(EI663&lt;&gt;"",((EJ663*0.125)+((EK663+EL663+EM663+EN663+EO663)*0.25)+((EP663+EQ663+ER663)*1))/EI663,"")</f>
        <v>0.35</v>
      </c>
      <c r="ET663" s="35">
        <v>45355</v>
      </c>
      <c r="EU663" s="20" t="s">
        <v>248</v>
      </c>
      <c r="EV663" s="20" t="s">
        <v>247</v>
      </c>
      <c r="EW663" s="20">
        <v>208</v>
      </c>
      <c r="EX663" s="20">
        <v>1</v>
      </c>
      <c r="EY663" s="20">
        <v>1</v>
      </c>
      <c r="EZ663" s="28">
        <v>5</v>
      </c>
      <c r="FA663" s="20">
        <v>0</v>
      </c>
      <c r="FB663" s="20">
        <v>0</v>
      </c>
      <c r="FC663" s="20">
        <v>0</v>
      </c>
      <c r="FD663" s="20">
        <v>0</v>
      </c>
      <c r="FE663" s="20">
        <v>0</v>
      </c>
      <c r="FF663" s="20">
        <v>0</v>
      </c>
      <c r="FG663" s="20">
        <v>0</v>
      </c>
      <c r="FH663" s="20">
        <v>2</v>
      </c>
      <c r="FI663" s="20">
        <v>5</v>
      </c>
      <c r="FJ663" s="46">
        <f>IF(EZ663&lt;&gt;"",((FA663*0.125)+((FB663+FC663+FD663+FE663+FF663)*0.25)+((FG663+FH663+FI663)*1))/EZ663,"")</f>
        <v>1.4</v>
      </c>
      <c r="FK663" s="39">
        <v>29.682971999999999</v>
      </c>
      <c r="FL663" s="39">
        <v>-95.048231999999999</v>
      </c>
      <c r="FM663" s="39">
        <v>29.321146576177867</v>
      </c>
      <c r="FN663" s="39">
        <v>30.044797423822132</v>
      </c>
      <c r="FO663" s="39">
        <v>-95.464707926414363</v>
      </c>
      <c r="FP663" s="39">
        <v>-94.631756073585635</v>
      </c>
      <c r="FQ663" s="39">
        <v>28.959321152355734</v>
      </c>
      <c r="FR663" s="39">
        <v>30.406622847644265</v>
      </c>
      <c r="FS663" s="39">
        <v>-95.881183852828727</v>
      </c>
      <c r="FT663" s="39">
        <v>-94.215280147171271</v>
      </c>
      <c r="FU663" s="35">
        <v>45685</v>
      </c>
      <c r="FV663" s="20" t="s">
        <v>248</v>
      </c>
      <c r="FW663" s="20" t="s">
        <v>247</v>
      </c>
      <c r="FX663" s="20">
        <v>193</v>
      </c>
      <c r="FY663" s="20">
        <v>1</v>
      </c>
      <c r="FZ663" s="20">
        <v>1</v>
      </c>
      <c r="GA663" s="20">
        <v>16</v>
      </c>
      <c r="GB663" s="20">
        <v>0</v>
      </c>
      <c r="GC663" s="20">
        <v>0</v>
      </c>
      <c r="GD663" s="20">
        <v>0</v>
      </c>
      <c r="GE663" s="20">
        <v>1</v>
      </c>
      <c r="GF663" s="20">
        <v>0</v>
      </c>
      <c r="GG663" s="20">
        <v>0</v>
      </c>
      <c r="GH663" s="20">
        <v>0</v>
      </c>
      <c r="GI663" s="20">
        <v>1</v>
      </c>
      <c r="GJ663" s="20">
        <v>2</v>
      </c>
      <c r="GK663" s="34">
        <f>IF(GA663&lt;&gt;"",((GB663*0.125)+((GC663+GD663+GE663+GF663+GG663)*0.25)+((GH663+GI663+GJ663)*1))/GA663,"")</f>
        <v>0.203125</v>
      </c>
      <c r="GL663" s="40">
        <v>45754</v>
      </c>
      <c r="GM663" s="40">
        <v>45778</v>
      </c>
      <c r="GN663" s="11" t="s">
        <v>237</v>
      </c>
      <c r="GO663" s="40">
        <v>45778</v>
      </c>
      <c r="GP663" s="20" t="s">
        <v>232</v>
      </c>
      <c r="GQ663" s="35">
        <v>45783</v>
      </c>
      <c r="HH663" s="34" t="str">
        <f>IF(GX663&lt;&gt;"",((GY663*0.125)+((GZ663+HA663+HB663+HC663+HD663)*0.25)+((HE663+HF663+HG663)*1))/GX663,"")</f>
        <v/>
      </c>
    </row>
    <row r="664" spans="1:216" ht="15" customHeight="1" x14ac:dyDescent="0.35">
      <c r="A664" s="11" t="s">
        <v>4228</v>
      </c>
      <c r="B664" s="12" t="s">
        <v>4229</v>
      </c>
      <c r="C664" s="13">
        <v>43009</v>
      </c>
      <c r="D664" s="13"/>
      <c r="E664" s="14" t="s">
        <v>214</v>
      </c>
      <c r="F664" s="15" t="s">
        <v>4230</v>
      </c>
      <c r="G664" s="15" t="s">
        <v>1746</v>
      </c>
      <c r="H664" s="14" t="s">
        <v>1673</v>
      </c>
      <c r="I664" s="16">
        <v>77379</v>
      </c>
      <c r="J664" s="17">
        <v>84704</v>
      </c>
      <c r="K664" s="18">
        <f ca="1">IF(A664&lt;&gt;"",RANDBETWEEN(1,2000)," ")</f>
        <v>179</v>
      </c>
      <c r="L664" s="17" cm="1">
        <f t="array" ref="L664">IF(A664&lt;&gt;"",SUMPRODUCT(($E$2:$E$1303="Active") * (FK664 &gt;= $FM$2:$FM$1303) * (FK664 &lt;= $FN$2:$FN$1303) * (FL664 &gt;= $FO$2:$FO$1303) * (FL664 &lt;= $FP$2:$FP$1303)),"")</f>
        <v>7</v>
      </c>
      <c r="M664" s="17" cm="1">
        <f t="array" ref="M664">IF(A664&lt;&gt;"",SUMPRODUCT(($E$2:$E$1303="Active") * (FK664 &gt;= $FQ$2:$FQ$1303) * (FK664 &lt;= $FR$2:$FR$1303) * (FL664 &gt;= $FS$2:$FS$1303) * (FL664 &lt;= $FT$2:$FT$1303)),"")</f>
        <v>12</v>
      </c>
      <c r="N664" s="14" t="s">
        <v>218</v>
      </c>
      <c r="O664" s="14" t="s">
        <v>219</v>
      </c>
      <c r="P664" s="15" t="s">
        <v>4231</v>
      </c>
      <c r="Q664" s="14" t="s">
        <v>4232</v>
      </c>
      <c r="R664" s="15" t="s">
        <v>4233</v>
      </c>
      <c r="S664" s="14" t="s">
        <v>224</v>
      </c>
      <c r="T664" s="20" t="s">
        <v>224</v>
      </c>
      <c r="U664" s="21"/>
      <c r="V664" s="22"/>
      <c r="W664" s="22"/>
      <c r="X664" s="22"/>
      <c r="Y664" s="22"/>
      <c r="Z664" s="22"/>
      <c r="AA664" s="48" t="s">
        <v>347</v>
      </c>
      <c r="AB664" s="43">
        <v>46010.645833333336</v>
      </c>
      <c r="AC664" s="24">
        <v>46023</v>
      </c>
      <c r="AD664" s="25">
        <v>907</v>
      </c>
      <c r="AE664" s="25">
        <v>1131</v>
      </c>
      <c r="AF664" s="26">
        <v>1111</v>
      </c>
      <c r="AG664" s="20">
        <v>1482</v>
      </c>
      <c r="AH664" s="22">
        <v>1625</v>
      </c>
      <c r="AI664" s="26">
        <v>1462</v>
      </c>
      <c r="AN664" s="27">
        <f>IF(COUNT(DV664,ES664,FJ664,GK664,HH664)&gt;0,AVERAGE(DV664,ES664,FJ664,GK664,HH664),"")</f>
        <v>4.8333333333333339E-2</v>
      </c>
      <c r="AO664" s="28">
        <f>IF((E664&lt;&gt;""),COUNTA(AP664:BW664)+COUNTIF(T664,"No"),"")</f>
        <v>0</v>
      </c>
      <c r="AP664" s="29"/>
      <c r="AQ664" s="29"/>
      <c r="AR664" s="29"/>
      <c r="AS664" s="29"/>
      <c r="AT664" s="29"/>
      <c r="AU664" s="29"/>
      <c r="AV664" s="29"/>
      <c r="AW664" s="29"/>
      <c r="AX664" s="29"/>
      <c r="AY664" s="29"/>
      <c r="AZ664" s="29"/>
      <c r="BA664" s="29"/>
      <c r="BB664" s="29"/>
      <c r="BC664" s="29"/>
      <c r="BD664" s="29"/>
      <c r="BE664" s="29"/>
      <c r="BF664" s="29"/>
      <c r="BG664" s="29"/>
      <c r="BH664" s="29"/>
      <c r="BI664" s="29"/>
      <c r="BJ664" s="29"/>
      <c r="BK664" s="29"/>
      <c r="BL664" s="29"/>
      <c r="BM664" s="29"/>
      <c r="BN664" s="29"/>
      <c r="BO664" s="29"/>
      <c r="BP664" s="29"/>
      <c r="BQ664" s="29"/>
      <c r="BR664" s="29"/>
      <c r="BS664" s="29"/>
      <c r="BT664" s="29"/>
      <c r="BU664" s="29"/>
      <c r="BV664" s="29"/>
      <c r="BW664" s="29"/>
      <c r="BX664" s="30">
        <v>44155</v>
      </c>
      <c r="BY664" s="30">
        <v>44168</v>
      </c>
      <c r="BZ664" s="14" t="s">
        <v>226</v>
      </c>
      <c r="CA664" s="30">
        <v>44173</v>
      </c>
      <c r="CB664" s="14" t="s">
        <v>232</v>
      </c>
      <c r="CC664" s="31">
        <v>43791</v>
      </c>
      <c r="CD664" s="32" t="s">
        <v>228</v>
      </c>
      <c r="CE664" s="33" t="s">
        <v>425</v>
      </c>
      <c r="CF664" s="33" t="s">
        <v>325</v>
      </c>
      <c r="CG664" s="29">
        <v>469</v>
      </c>
      <c r="CH664" s="29">
        <v>4</v>
      </c>
      <c r="CI664" s="29">
        <v>4</v>
      </c>
      <c r="CJ664" s="29">
        <v>20</v>
      </c>
      <c r="CK664" s="29">
        <v>1</v>
      </c>
      <c r="CL664" s="29">
        <v>4</v>
      </c>
      <c r="CM664" s="29">
        <v>3</v>
      </c>
      <c r="CN664" s="34">
        <f>IF(CJ664&gt;0,((CK664*0.125)+(CL664*0.25)+(CM664*1))/CJ664,"")</f>
        <v>0.20624999999999999</v>
      </c>
      <c r="CO664" s="35">
        <v>44642</v>
      </c>
      <c r="CP664" s="35">
        <v>44659</v>
      </c>
      <c r="CQ664" s="20" t="s">
        <v>237</v>
      </c>
      <c r="CR664" s="35">
        <v>44663</v>
      </c>
      <c r="CS664" s="20" t="s">
        <v>232</v>
      </c>
      <c r="CT664" s="35">
        <v>44659</v>
      </c>
      <c r="CU664" s="35">
        <v>44446</v>
      </c>
      <c r="CV664" s="11" t="s">
        <v>228</v>
      </c>
      <c r="CW664" s="20" t="s">
        <v>233</v>
      </c>
      <c r="CX664" s="11" t="s">
        <v>234</v>
      </c>
      <c r="CY664" s="20">
        <v>607</v>
      </c>
      <c r="CZ664" s="36">
        <v>4</v>
      </c>
      <c r="DA664" s="36">
        <v>4</v>
      </c>
      <c r="DB664" s="36">
        <v>16</v>
      </c>
      <c r="DC664" s="36">
        <v>0</v>
      </c>
      <c r="DD664" s="36">
        <v>0</v>
      </c>
      <c r="DE664" s="36">
        <v>0</v>
      </c>
      <c r="DF664" s="36">
        <v>0</v>
      </c>
      <c r="DG664" s="36">
        <v>0</v>
      </c>
      <c r="DH664" s="37">
        <f>IF(DB664&gt;0,((DC664*0.125)+(DD664*0.25)+(DE664*0.25)+(DF664*1)+(DG664*1))/DB664,"")</f>
        <v>0</v>
      </c>
      <c r="DI664" s="35">
        <v>44896</v>
      </c>
      <c r="DJ664" s="20" t="s">
        <v>228</v>
      </c>
      <c r="DK664" s="20" t="s">
        <v>235</v>
      </c>
      <c r="DL664" s="20" t="s">
        <v>234</v>
      </c>
      <c r="DM664" s="20">
        <v>542</v>
      </c>
      <c r="DN664" s="20">
        <v>3</v>
      </c>
      <c r="DO664" s="20">
        <v>3</v>
      </c>
      <c r="DP664" s="20">
        <v>15</v>
      </c>
      <c r="DQ664" s="20">
        <v>0</v>
      </c>
      <c r="DR664" s="20">
        <v>1</v>
      </c>
      <c r="DS664" s="20">
        <v>0</v>
      </c>
      <c r="DT664" s="20">
        <v>0</v>
      </c>
      <c r="DU664" s="20">
        <v>0</v>
      </c>
      <c r="DV664" s="37" cm="1">
        <f t="array" ref="DV664">IF(AND(DI664:DP664&lt;&gt;""),((DQ664*0.125)+(DR664*0.25)+(DS664*0.25)+(DT664*1)+(DU664*1))/DP664,"")</f>
        <v>1.6666666666666666E-2</v>
      </c>
      <c r="DW664" s="35">
        <v>44994</v>
      </c>
      <c r="DX664" s="35">
        <v>44995</v>
      </c>
      <c r="DY664" s="20" t="s">
        <v>237</v>
      </c>
      <c r="DZ664" s="35">
        <v>44995</v>
      </c>
      <c r="EA664" s="35" t="s">
        <v>232</v>
      </c>
      <c r="EB664" s="38">
        <v>45002</v>
      </c>
      <c r="EC664" s="35">
        <v>45225</v>
      </c>
      <c r="ED664" s="20" t="s">
        <v>248</v>
      </c>
      <c r="EE664" s="20" t="s">
        <v>247</v>
      </c>
      <c r="EF664" s="20">
        <v>558</v>
      </c>
      <c r="EG664" s="20">
        <v>3</v>
      </c>
      <c r="EH664" s="20">
        <v>3</v>
      </c>
      <c r="EI664" s="20">
        <v>15</v>
      </c>
      <c r="EJ664" s="20">
        <v>0</v>
      </c>
      <c r="EK664" s="20">
        <v>0</v>
      </c>
      <c r="EL664" s="20">
        <v>0</v>
      </c>
      <c r="EM664" s="20">
        <v>0</v>
      </c>
      <c r="EN664" s="20">
        <v>0</v>
      </c>
      <c r="EO664" s="20">
        <v>0</v>
      </c>
      <c r="EP664" s="20">
        <v>1</v>
      </c>
      <c r="EQ664" s="20">
        <v>0</v>
      </c>
      <c r="ER664" s="20">
        <v>0</v>
      </c>
      <c r="ES664" s="34">
        <f>IF(EI664&lt;&gt;"",((EJ664*0.125)+((EK664+EL664+EM664+EN664+EO664)*0.25)+((EP664+EQ664+ER664)*1))/EI664,"")</f>
        <v>6.6666666666666666E-2</v>
      </c>
      <c r="ET664" s="35">
        <v>45449</v>
      </c>
      <c r="EU664" s="20" t="s">
        <v>248</v>
      </c>
      <c r="EV664" s="20" t="s">
        <v>247</v>
      </c>
      <c r="EW664" s="20">
        <v>709</v>
      </c>
      <c r="EX664" s="20">
        <v>3</v>
      </c>
      <c r="EY664" s="20">
        <v>3</v>
      </c>
      <c r="EZ664" s="20">
        <v>25</v>
      </c>
      <c r="FA664" s="20">
        <v>0</v>
      </c>
      <c r="FB664" s="20">
        <v>0</v>
      </c>
      <c r="FC664" s="20">
        <v>0</v>
      </c>
      <c r="FD664" s="20">
        <v>2</v>
      </c>
      <c r="FE664" s="20">
        <v>0</v>
      </c>
      <c r="FF664" s="20">
        <v>0</v>
      </c>
      <c r="FG664" s="20">
        <v>0</v>
      </c>
      <c r="FH664" s="20">
        <v>1</v>
      </c>
      <c r="FI664" s="20">
        <v>1</v>
      </c>
      <c r="FJ664" s="34">
        <f>IF(EZ664&lt;&gt;"",((FA664*0.125)+((FB664+FC664+FD664+FE664+FF664)*0.25)+((FG664+FH664+FI664)*1))/EZ664,"")</f>
        <v>0.1</v>
      </c>
      <c r="FK664" s="39">
        <v>30.038540999999999</v>
      </c>
      <c r="FL664" s="39">
        <v>-95.532551999999995</v>
      </c>
      <c r="FM664" s="39">
        <v>29.676715576177866</v>
      </c>
      <c r="FN664" s="39">
        <v>30.400366423822131</v>
      </c>
      <c r="FO664" s="39">
        <v>-95.950514428076644</v>
      </c>
      <c r="FP664" s="39">
        <v>-95.114589571923347</v>
      </c>
      <c r="FQ664" s="39">
        <v>29.314890152355733</v>
      </c>
      <c r="FR664" s="39">
        <v>30.762191847644264</v>
      </c>
      <c r="FS664" s="39">
        <v>-96.368476856153293</v>
      </c>
      <c r="FT664" s="39">
        <v>-94.696627143846698</v>
      </c>
      <c r="FU664" s="35">
        <v>45763</v>
      </c>
      <c r="FV664" s="59" t="s">
        <v>248</v>
      </c>
      <c r="FW664" s="59" t="s">
        <v>258</v>
      </c>
      <c r="FX664" s="20">
        <v>776</v>
      </c>
      <c r="FY664" s="20">
        <v>4</v>
      </c>
      <c r="FZ664" s="20">
        <v>4</v>
      </c>
      <c r="GA664" s="20">
        <v>25</v>
      </c>
      <c r="GB664" s="20">
        <v>0</v>
      </c>
      <c r="GC664" s="20">
        <v>0</v>
      </c>
      <c r="GD664" s="20">
        <v>0</v>
      </c>
      <c r="GE664" s="20">
        <v>1</v>
      </c>
      <c r="GF664" s="20">
        <v>0</v>
      </c>
      <c r="GG664" s="20">
        <v>0</v>
      </c>
      <c r="GH664" s="20">
        <v>0</v>
      </c>
      <c r="GI664" s="20">
        <v>0</v>
      </c>
      <c r="GJ664" s="20">
        <v>0</v>
      </c>
      <c r="GK664" s="34">
        <f>IF(GA664&lt;&gt;"",((GB664*0.125)+((GC664+GD664+GE664+GF664+GG664)*0.25)+((GH664+GI664+GJ664)*1))/GA664,"")</f>
        <v>0.01</v>
      </c>
      <c r="GL664" s="40">
        <v>45754</v>
      </c>
      <c r="GM664" s="40">
        <v>45778</v>
      </c>
      <c r="GN664" s="11" t="s">
        <v>237</v>
      </c>
      <c r="GO664" s="40">
        <v>45778</v>
      </c>
      <c r="GP664" s="20" t="s">
        <v>232</v>
      </c>
      <c r="GQ664" s="35">
        <v>45783</v>
      </c>
      <c r="HH664" s="41" t="str">
        <f>IF(GX664&lt;&gt;"",((GY664*0.125)+((GZ664+HA664+HB664+HC664+HD664)*0.25)+((HE664+HF664+HG664)*1))/GX664,"")</f>
        <v/>
      </c>
    </row>
    <row r="665" spans="1:216" ht="15" hidden="1" customHeight="1" x14ac:dyDescent="0.35">
      <c r="A665" s="11" t="s">
        <v>4234</v>
      </c>
      <c r="B665" s="12" t="s">
        <v>4235</v>
      </c>
      <c r="C665" s="43">
        <v>44581</v>
      </c>
      <c r="D665" s="13">
        <v>46099</v>
      </c>
      <c r="E665" s="14" t="s">
        <v>1420</v>
      </c>
      <c r="F665" s="19" t="s">
        <v>4236</v>
      </c>
      <c r="G665" s="19" t="s">
        <v>4237</v>
      </c>
      <c r="H665" s="11" t="s">
        <v>1688</v>
      </c>
      <c r="I665" s="42">
        <v>60563</v>
      </c>
      <c r="J665" s="17">
        <v>37997</v>
      </c>
      <c r="K665" s="18">
        <f ca="1">IF(A665&lt;&gt;"",RANDBETWEEN(1,2000)," ")</f>
        <v>957</v>
      </c>
      <c r="L665" s="17" cm="1">
        <f t="array" ref="L665">IF(A665&lt;&gt;"",SUMPRODUCT(($E$2:$E$1303="Active") * (FK665 &gt;= $FM$2:$FM$1303) * (FK665 &lt;= $FN$2:$FN$1303) * (FL665 &gt;= $FO$2:$FO$1303) * (FL665 &lt;= $FP$2:$FP$1303)),"")</f>
        <v>7</v>
      </c>
      <c r="M665" s="17" cm="1">
        <f t="array" ref="M665">IF(A665&lt;&gt;"",SUMPRODUCT(($E$2:$E$1303="Active") * (FK665 &gt;= $FQ$2:$FQ$1303) * (FK665 &lt;= $FR$2:$FR$1303) * (FL665 &gt;= $FS$2:$FS$1303) * (FL665 &lt;= $FT$2:$FT$1303)),"")</f>
        <v>14</v>
      </c>
      <c r="N665" s="11" t="s">
        <v>218</v>
      </c>
      <c r="O665" s="11" t="s">
        <v>242</v>
      </c>
      <c r="P665" s="19" t="s">
        <v>1689</v>
      </c>
      <c r="Q665" s="11" t="s">
        <v>1690</v>
      </c>
      <c r="R665" s="19" t="s">
        <v>1691</v>
      </c>
      <c r="S665" s="11" t="s">
        <v>224</v>
      </c>
      <c r="T665" s="20" t="s">
        <v>224</v>
      </c>
      <c r="U665" s="21"/>
      <c r="V665" s="22"/>
      <c r="W665" s="22"/>
      <c r="X665" s="22"/>
      <c r="Y665" s="22"/>
      <c r="Z665" s="22"/>
      <c r="AA665" s="48">
        <v>2025.8</v>
      </c>
      <c r="AB665" s="43">
        <v>46021.625</v>
      </c>
      <c r="AC665" s="24">
        <v>46023</v>
      </c>
      <c r="AD665" s="25">
        <v>0</v>
      </c>
      <c r="AE665" s="25">
        <v>0</v>
      </c>
      <c r="AF665" s="26">
        <v>289</v>
      </c>
      <c r="AG665" s="20">
        <v>441</v>
      </c>
      <c r="AH665" s="22">
        <v>557</v>
      </c>
      <c r="AI665" s="26">
        <v>689</v>
      </c>
      <c r="AN665" s="27">
        <f>IF(COUNT(DV665,ES665,FJ665,GK665,HH665)&gt;0,AVERAGE(DV665,ES665,FJ665,GK665,HH665),"")</f>
        <v>5.7856037151702788E-2</v>
      </c>
      <c r="AO665" s="28">
        <f>IF((E665&lt;&gt;""),COUNTA(AP665:BW665)+COUNTIF(T665,"No"),"")</f>
        <v>0</v>
      </c>
      <c r="CN665" s="34" t="str">
        <f>IF(CJ665&gt;0,((CK665*0.125)+(CL665*0.25)+(CM665*1))/CJ665,"")</f>
        <v/>
      </c>
      <c r="CS665" s="20" t="s">
        <v>323</v>
      </c>
      <c r="CT665" s="35" t="s">
        <v>323</v>
      </c>
      <c r="DH665" s="37" t="str">
        <f>IF(DB665&gt;0,((DC665*0.125)+(DD665*0.25)+(DE665*0.25)+(DF665*1)+(DG665*1))/DB665,"")</f>
        <v/>
      </c>
      <c r="DI665" s="35">
        <v>44908</v>
      </c>
      <c r="DJ665" s="20" t="s">
        <v>248</v>
      </c>
      <c r="DK665" s="20" t="s">
        <v>235</v>
      </c>
      <c r="DL665" s="20" t="s">
        <v>234</v>
      </c>
      <c r="DM665" s="20">
        <v>127</v>
      </c>
      <c r="DN665" s="20">
        <v>4</v>
      </c>
      <c r="DO665" s="20">
        <v>4</v>
      </c>
      <c r="DP665" s="20">
        <v>12</v>
      </c>
      <c r="DQ665" s="20">
        <v>0</v>
      </c>
      <c r="DR665" s="20">
        <v>0</v>
      </c>
      <c r="DS665" s="20">
        <v>0</v>
      </c>
      <c r="DT665" s="20">
        <v>0</v>
      </c>
      <c r="DU665" s="20">
        <v>1</v>
      </c>
      <c r="DV665" s="37">
        <v>0</v>
      </c>
      <c r="DW665" s="35">
        <v>45460</v>
      </c>
      <c r="DX665" s="35">
        <v>45483</v>
      </c>
      <c r="DY665" s="20" t="s">
        <v>237</v>
      </c>
      <c r="DZ665" s="35">
        <v>45483</v>
      </c>
      <c r="EA665" s="35" t="s">
        <v>232</v>
      </c>
      <c r="EB665" s="38">
        <v>45485</v>
      </c>
      <c r="EC665" s="35">
        <v>45290</v>
      </c>
      <c r="ED665" s="20" t="s">
        <v>228</v>
      </c>
      <c r="EE665" s="20" t="s">
        <v>247</v>
      </c>
      <c r="EF665" s="20">
        <v>787</v>
      </c>
      <c r="EG665" s="20">
        <v>2</v>
      </c>
      <c r="EH665" s="20">
        <v>2</v>
      </c>
      <c r="EI665" s="20">
        <v>10</v>
      </c>
      <c r="EJ665" s="20">
        <v>0</v>
      </c>
      <c r="EK665" s="20">
        <v>0</v>
      </c>
      <c r="EL665" s="20">
        <v>0</v>
      </c>
      <c r="EM665" s="20">
        <v>0</v>
      </c>
      <c r="EN665" s="20">
        <v>0</v>
      </c>
      <c r="EO665" s="20">
        <v>0</v>
      </c>
      <c r="EP665" s="20">
        <v>0</v>
      </c>
      <c r="EQ665" s="20">
        <v>0</v>
      </c>
      <c r="ER665" s="20">
        <v>0</v>
      </c>
      <c r="ES665" s="34">
        <f>IF(EI665&lt;&gt;"",((EJ665*0.125)+((EK665+EL665+EM665+EN665+EO665)*0.25)+((EP665+EQ665+ER665)*1))/EI665,"")</f>
        <v>0</v>
      </c>
      <c r="ET665" s="35">
        <v>45520</v>
      </c>
      <c r="EU665" s="20" t="s">
        <v>248</v>
      </c>
      <c r="EV665" s="20" t="s">
        <v>234</v>
      </c>
      <c r="EW665" s="20">
        <v>242</v>
      </c>
      <c r="EX665" s="20">
        <v>1</v>
      </c>
      <c r="EY665" s="20">
        <v>1</v>
      </c>
      <c r="EZ665" s="20">
        <v>19</v>
      </c>
      <c r="FA665" s="20">
        <v>0</v>
      </c>
      <c r="FB665" s="20">
        <v>0</v>
      </c>
      <c r="FC665" s="20">
        <v>0</v>
      </c>
      <c r="FD665" s="20">
        <v>0</v>
      </c>
      <c r="FE665" s="20">
        <v>0</v>
      </c>
      <c r="FF665" s="20">
        <v>0</v>
      </c>
      <c r="FG665" s="20">
        <v>2</v>
      </c>
      <c r="FH665" s="20">
        <v>0</v>
      </c>
      <c r="FI665" s="20">
        <v>1</v>
      </c>
      <c r="FJ665" s="34">
        <f>IF(EZ665&lt;&gt;"",((FA665*0.125)+((FB665+FC665+FD665+FE665+FF665)*0.25)+((FG665+FH665+FI665)*1))/EZ665,"")</f>
        <v>0.15789473684210525</v>
      </c>
      <c r="FK665" s="39">
        <v>41.799902000000003</v>
      </c>
      <c r="FL665" s="39">
        <v>-88.170948999999993</v>
      </c>
      <c r="FM665" s="39">
        <v>41.43807657617787</v>
      </c>
      <c r="FN665" s="39">
        <v>42.161727423822136</v>
      </c>
      <c r="FO665" s="39">
        <v>-88.65630985754585</v>
      </c>
      <c r="FP665" s="39">
        <v>-87.685588142454137</v>
      </c>
      <c r="FQ665" s="39">
        <v>41.076251152355738</v>
      </c>
      <c r="FR665" s="39">
        <v>42.523552847644268</v>
      </c>
      <c r="FS665" s="39">
        <v>-89.141670715091706</v>
      </c>
      <c r="FT665" s="39">
        <v>-87.20022728490828</v>
      </c>
      <c r="FU665" s="35">
        <v>45846</v>
      </c>
      <c r="FV665" s="20" t="s">
        <v>248</v>
      </c>
      <c r="FW665" s="20" t="s">
        <v>355</v>
      </c>
      <c r="FX665" s="20">
        <v>248</v>
      </c>
      <c r="FY665" s="20">
        <v>1</v>
      </c>
      <c r="FZ665" s="20">
        <v>1</v>
      </c>
      <c r="GA665" s="20">
        <v>17</v>
      </c>
      <c r="GB665" s="20">
        <v>0</v>
      </c>
      <c r="GC665" s="20">
        <v>0</v>
      </c>
      <c r="GD665" s="20">
        <v>0</v>
      </c>
      <c r="GE665" s="20">
        <v>1</v>
      </c>
      <c r="GF665" s="20">
        <v>0</v>
      </c>
      <c r="GG665" s="20">
        <v>0</v>
      </c>
      <c r="GH665" s="20">
        <v>0</v>
      </c>
      <c r="GI665" s="20">
        <v>0</v>
      </c>
      <c r="GJ665" s="20">
        <v>1</v>
      </c>
      <c r="GK665" s="34">
        <f>IF(GA665&lt;&gt;"",((GB665*0.125)+((GC665+GD665+GE665+GF665+GG665)*0.25)+((GH665+GI665+GJ665)*1))/GA665,"")</f>
        <v>7.3529411764705885E-2</v>
      </c>
      <c r="GL665" s="40">
        <v>45801</v>
      </c>
      <c r="GM665" s="40">
        <v>45807</v>
      </c>
      <c r="GN665" s="20" t="s">
        <v>231</v>
      </c>
      <c r="GO665" s="40">
        <v>45807</v>
      </c>
      <c r="GP665" s="20" t="s">
        <v>232</v>
      </c>
      <c r="GQ665" s="35">
        <v>45814</v>
      </c>
      <c r="HH665" s="34" t="str">
        <f>IF(GX665&lt;&gt;"",((GY665*0.125)+((GZ665+HA665+HB665+HC665+HD665)*0.25)+((HE665+HF665+HG665)*1))/GX665,"")</f>
        <v/>
      </c>
    </row>
    <row r="666" spans="1:216" ht="15" customHeight="1" x14ac:dyDescent="0.35">
      <c r="A666" s="14" t="s">
        <v>4238</v>
      </c>
      <c r="B666" s="12" t="s">
        <v>4239</v>
      </c>
      <c r="C666" s="13">
        <v>43009</v>
      </c>
      <c r="D666" s="13">
        <v>45594</v>
      </c>
      <c r="E666" s="14" t="s">
        <v>214</v>
      </c>
      <c r="F666" s="15" t="s">
        <v>4240</v>
      </c>
      <c r="G666" s="15" t="s">
        <v>4241</v>
      </c>
      <c r="H666" s="14" t="s">
        <v>1673</v>
      </c>
      <c r="I666" s="16">
        <v>77705</v>
      </c>
      <c r="J666" s="17">
        <v>37950</v>
      </c>
      <c r="K666" s="18">
        <f ca="1">IF(A666&lt;&gt;"",RANDBETWEEN(1,2000)," ")</f>
        <v>478</v>
      </c>
      <c r="L666" s="17" cm="1">
        <f t="array" ref="L666">IF(A666&lt;&gt;"",SUMPRODUCT(($E$2:$E$1303="Active") * (FK666 &gt;= $FM$2:$FM$1303) * (FK666 &lt;= $FN$2:$FN$1303) * (FL666 &gt;= $FO$2:$FO$1303) * (FL666 &lt;= $FP$2:$FP$1303)),"")</f>
        <v>1</v>
      </c>
      <c r="M666" s="17" cm="1">
        <f t="array" ref="M666">IF(A666&lt;&gt;"",SUMPRODUCT(($E$2:$E$1303="Active") * (FK666 &gt;= $FQ$2:$FQ$1303) * (FK666 &lt;= $FR$2:$FR$1303) * (FL666 &gt;= $FS$2:$FS$1303) * (FL666 &lt;= $FT$2:$FT$1303)),"")</f>
        <v>1</v>
      </c>
      <c r="N666" s="14" t="s">
        <v>287</v>
      </c>
      <c r="O666" s="14" t="s">
        <v>219</v>
      </c>
      <c r="P666" s="15" t="s">
        <v>4242</v>
      </c>
      <c r="Q666" s="14" t="s">
        <v>4243</v>
      </c>
      <c r="R666" s="15" t="s">
        <v>4244</v>
      </c>
      <c r="S666" s="14" t="s">
        <v>223</v>
      </c>
      <c r="T666" s="20" t="s">
        <v>224</v>
      </c>
      <c r="U666" s="21"/>
      <c r="V666" s="22"/>
      <c r="W666" s="22"/>
      <c r="X666" s="22"/>
      <c r="Y666" s="22"/>
      <c r="Z666" s="22"/>
      <c r="AA666" s="48" t="s">
        <v>347</v>
      </c>
      <c r="AB666" s="43">
        <v>46022.541666666664</v>
      </c>
      <c r="AC666" s="24">
        <v>46023</v>
      </c>
      <c r="AD666" s="25">
        <v>180</v>
      </c>
      <c r="AE666" s="25">
        <v>165</v>
      </c>
      <c r="AF666" s="26">
        <v>153</v>
      </c>
      <c r="AG666" s="20">
        <v>216</v>
      </c>
      <c r="AH666" s="22">
        <v>224</v>
      </c>
      <c r="AI666" s="26">
        <v>195</v>
      </c>
      <c r="AN666" s="27">
        <f>IF(COUNT(DV666,ES666,FJ666,GK666,HH666)&gt;0,AVERAGE(DV666,ES666,FJ666,GK666,HH666),"")</f>
        <v>0.23125000000000001</v>
      </c>
      <c r="AO666" s="28">
        <f>IF((E666&lt;&gt;""),COUNTA(AP666:BW666)+COUNTIF(T666,"No"),"")</f>
        <v>0</v>
      </c>
      <c r="AP666" s="29"/>
      <c r="AQ666" s="29"/>
      <c r="AR666" s="29"/>
      <c r="AS666" s="29"/>
      <c r="AT666" s="29"/>
      <c r="AU666" s="29"/>
      <c r="AV666" s="29"/>
      <c r="AW666" s="29"/>
      <c r="AX666" s="29"/>
      <c r="AY666" s="29"/>
      <c r="AZ666" s="29"/>
      <c r="BA666" s="29"/>
      <c r="BB666" s="29"/>
      <c r="BC666" s="29"/>
      <c r="BD666" s="29"/>
      <c r="BE666" s="29"/>
      <c r="BF666" s="29"/>
      <c r="BG666" s="29"/>
      <c r="BH666" s="29"/>
      <c r="BI666" s="29"/>
      <c r="BJ666" s="29"/>
      <c r="BK666" s="29"/>
      <c r="BL666" s="29"/>
      <c r="BM666" s="29"/>
      <c r="BN666" s="29"/>
      <c r="BO666" s="29"/>
      <c r="BP666" s="29"/>
      <c r="BQ666" s="29"/>
      <c r="BR666" s="29"/>
      <c r="BS666" s="29"/>
      <c r="BT666" s="29"/>
      <c r="BU666" s="29"/>
      <c r="BV666" s="29"/>
      <c r="BW666" s="29"/>
      <c r="BX666" s="30"/>
      <c r="BY666" s="30"/>
      <c r="BZ666" s="14"/>
      <c r="CA666" s="30"/>
      <c r="CB666" s="14" t="s">
        <v>232</v>
      </c>
      <c r="CC666" s="31">
        <v>43951</v>
      </c>
      <c r="CD666" s="32" t="s">
        <v>228</v>
      </c>
      <c r="CE666" s="33" t="s">
        <v>282</v>
      </c>
      <c r="CF666" s="33" t="s">
        <v>247</v>
      </c>
      <c r="CG666" s="29">
        <v>61</v>
      </c>
      <c r="CH666" s="29">
        <v>3</v>
      </c>
      <c r="CI666" s="29">
        <v>3</v>
      </c>
      <c r="CJ666" s="29">
        <v>15</v>
      </c>
      <c r="CK666" s="29">
        <v>1</v>
      </c>
      <c r="CL666" s="29">
        <v>1</v>
      </c>
      <c r="CM666" s="29">
        <v>1</v>
      </c>
      <c r="CN666" s="34">
        <f>IF(CJ666&gt;0,((CK666*0.125)+(CL666*0.25)+(CM666*1))/CJ666,"")</f>
        <v>9.166666666666666E-2</v>
      </c>
      <c r="CO666" s="35">
        <v>44370</v>
      </c>
      <c r="CP666" s="35">
        <v>44379</v>
      </c>
      <c r="CQ666" s="20" t="s">
        <v>231</v>
      </c>
      <c r="CR666" s="35">
        <v>44379</v>
      </c>
      <c r="CS666" s="20" t="s">
        <v>232</v>
      </c>
      <c r="CT666" s="35">
        <v>44385</v>
      </c>
      <c r="CU666" s="35">
        <v>44496</v>
      </c>
      <c r="CV666" s="20" t="s">
        <v>228</v>
      </c>
      <c r="CW666" s="20" t="s">
        <v>233</v>
      </c>
      <c r="CX666" s="11" t="s">
        <v>234</v>
      </c>
      <c r="CY666" s="20">
        <v>84</v>
      </c>
      <c r="CZ666" s="36">
        <v>5</v>
      </c>
      <c r="DA666" s="36">
        <v>5</v>
      </c>
      <c r="DB666" s="36">
        <v>22</v>
      </c>
      <c r="DC666" s="36">
        <v>0</v>
      </c>
      <c r="DD666" s="36">
        <v>0</v>
      </c>
      <c r="DE666" s="36">
        <v>0</v>
      </c>
      <c r="DF666" s="36">
        <v>2</v>
      </c>
      <c r="DG666" s="36">
        <v>1</v>
      </c>
      <c r="DH666" s="37">
        <f>IF(DB666&gt;0,((DC666*0.125)+(DD666*0.25)+(DE666*0.25)+(DF666*1)+(DG666*1))/DB666,"")</f>
        <v>0.13636363636363635</v>
      </c>
      <c r="DI666" s="35">
        <v>44805</v>
      </c>
      <c r="DJ666" s="20" t="s">
        <v>228</v>
      </c>
      <c r="DK666" s="20" t="s">
        <v>235</v>
      </c>
      <c r="DL666" s="20" t="s">
        <v>234</v>
      </c>
      <c r="DM666" s="20">
        <v>73</v>
      </c>
      <c r="DN666" s="20">
        <v>2</v>
      </c>
      <c r="DO666" s="20">
        <v>2</v>
      </c>
      <c r="DP666" s="20">
        <v>10</v>
      </c>
      <c r="DQ666" s="20">
        <v>0</v>
      </c>
      <c r="DR666" s="20">
        <v>0</v>
      </c>
      <c r="DS666" s="20">
        <v>1</v>
      </c>
      <c r="DT666" s="20">
        <v>1</v>
      </c>
      <c r="DU666" s="20">
        <v>2</v>
      </c>
      <c r="DV666" s="49" cm="1">
        <f t="array" ref="DV666">IF(AND(DI666:DP666&lt;&gt;""),((DQ666*0.125)+(DR666*0.25)+(DS666*0.25)+(DT666*1)+(DU666*1))/DP666,"")</f>
        <v>0.32500000000000001</v>
      </c>
      <c r="DW666" s="35">
        <v>44994</v>
      </c>
      <c r="DX666" s="35">
        <v>44995</v>
      </c>
      <c r="DY666" s="20" t="s">
        <v>237</v>
      </c>
      <c r="DZ666" s="35">
        <v>44995</v>
      </c>
      <c r="EA666" s="35" t="s">
        <v>232</v>
      </c>
      <c r="EB666" s="38">
        <v>45002</v>
      </c>
      <c r="EC666" s="35">
        <v>45212</v>
      </c>
      <c r="ED666" s="20" t="s">
        <v>248</v>
      </c>
      <c r="EE666" s="20" t="s">
        <v>247</v>
      </c>
      <c r="EF666" s="20">
        <v>70</v>
      </c>
      <c r="EG666" s="20">
        <v>2</v>
      </c>
      <c r="EH666" s="20">
        <v>2</v>
      </c>
      <c r="EI666" s="20">
        <v>10</v>
      </c>
      <c r="EJ666" s="20">
        <v>0</v>
      </c>
      <c r="EK666" s="20">
        <v>0</v>
      </c>
      <c r="EL666" s="20">
        <v>0</v>
      </c>
      <c r="EM666" s="20">
        <v>0</v>
      </c>
      <c r="EN666" s="20">
        <v>0</v>
      </c>
      <c r="EO666" s="20">
        <v>0</v>
      </c>
      <c r="EP666" s="20">
        <v>0</v>
      </c>
      <c r="EQ666" s="20">
        <v>0</v>
      </c>
      <c r="ER666" s="20">
        <v>0</v>
      </c>
      <c r="ES666" s="34">
        <f>IF(EI666&lt;&gt;"",((EJ666*0.125)+((EK666+EL666+EM666+EN666+EO666)*0.25)+((EP666+EQ666+ER666)*1))/EI666,"")</f>
        <v>0</v>
      </c>
      <c r="ET666" s="35">
        <v>45586</v>
      </c>
      <c r="EU666" s="20" t="s">
        <v>248</v>
      </c>
      <c r="EV666" s="20" t="s">
        <v>234</v>
      </c>
      <c r="EW666" s="20">
        <v>129</v>
      </c>
      <c r="EX666" s="20">
        <v>5</v>
      </c>
      <c r="EY666" s="20">
        <v>5</v>
      </c>
      <c r="EZ666" s="20">
        <v>10</v>
      </c>
      <c r="FA666" s="20">
        <v>0</v>
      </c>
      <c r="FB666" s="20">
        <v>0</v>
      </c>
      <c r="FC666" s="20">
        <v>0</v>
      </c>
      <c r="FD666" s="20">
        <v>0</v>
      </c>
      <c r="FE666" s="20">
        <v>0</v>
      </c>
      <c r="FF666" s="20">
        <v>0</v>
      </c>
      <c r="FG666" s="20">
        <v>1</v>
      </c>
      <c r="FH666" s="20">
        <v>1</v>
      </c>
      <c r="FI666" s="20">
        <v>2</v>
      </c>
      <c r="FJ666" s="46">
        <f>IF(EZ666&lt;&gt;"",((FA666*0.125)+((FB666+FC666+FD666+FE666+FF666)*0.25)+((FG666+FH666+FI666)*1))/EZ666,"")</f>
        <v>0.4</v>
      </c>
      <c r="FK666" s="39">
        <v>29.917975999999999</v>
      </c>
      <c r="FL666" s="39">
        <v>-94.183199999999999</v>
      </c>
      <c r="FM666" s="39">
        <v>29.556150576177867</v>
      </c>
      <c r="FN666" s="39">
        <v>30.279801423822132</v>
      </c>
      <c r="FO666" s="39">
        <v>-94.600655400912615</v>
      </c>
      <c r="FP666" s="39">
        <v>-93.765744599087384</v>
      </c>
      <c r="FQ666" s="39">
        <v>29.194325152355734</v>
      </c>
      <c r="FR666" s="39">
        <v>30.641626847644265</v>
      </c>
      <c r="FS666" s="39">
        <v>-95.01811080182523</v>
      </c>
      <c r="FT666" s="39">
        <v>-93.348289198174768</v>
      </c>
      <c r="FU666" s="35">
        <v>45786</v>
      </c>
      <c r="FV666" s="20" t="s">
        <v>248</v>
      </c>
      <c r="FW666" s="20" t="s">
        <v>258</v>
      </c>
      <c r="FX666" s="20">
        <v>79</v>
      </c>
      <c r="FY666" s="20">
        <v>1</v>
      </c>
      <c r="FZ666" s="20">
        <v>1</v>
      </c>
      <c r="GA666" s="20">
        <v>5</v>
      </c>
      <c r="GB666" s="20">
        <v>0</v>
      </c>
      <c r="GC666" s="20">
        <v>0</v>
      </c>
      <c r="GD666" s="20">
        <v>0</v>
      </c>
      <c r="GE666" s="20">
        <v>0</v>
      </c>
      <c r="GF666" s="20">
        <v>0</v>
      </c>
      <c r="GG666" s="20">
        <v>0</v>
      </c>
      <c r="GH666" s="20">
        <v>0</v>
      </c>
      <c r="GI666" s="20">
        <v>0</v>
      </c>
      <c r="GJ666" s="20">
        <v>1</v>
      </c>
      <c r="GK666" s="34">
        <f>IF(GA666&lt;&gt;"",((GB666*0.125)+((GC666+GD666+GE666+GF666+GG666)*0.25)+((GH666+GI666+GJ666)*1))/GA666,"")</f>
        <v>0.2</v>
      </c>
      <c r="GL666" s="40">
        <v>45754</v>
      </c>
      <c r="GM666" s="40">
        <v>45806</v>
      </c>
      <c r="GN666" s="11" t="s">
        <v>237</v>
      </c>
      <c r="GO666" s="40">
        <v>45806</v>
      </c>
      <c r="GP666" s="20" t="s">
        <v>232</v>
      </c>
      <c r="GQ666" s="35">
        <v>45807</v>
      </c>
      <c r="HH666" s="34" t="str">
        <f>IF(GX666&lt;&gt;"",((GY666*0.125)+((GZ666+HA666+HB666+HC666+HD666)*0.25)+((HE666+HF666+HG666)*1))/GX666,"")</f>
        <v/>
      </c>
    </row>
    <row r="667" spans="1:216" ht="15" customHeight="1" x14ac:dyDescent="0.35">
      <c r="A667" s="11" t="s">
        <v>4245</v>
      </c>
      <c r="B667" s="12" t="s">
        <v>4246</v>
      </c>
      <c r="C667" s="13">
        <v>43009</v>
      </c>
      <c r="D667" s="13">
        <v>46030</v>
      </c>
      <c r="E667" s="14" t="s">
        <v>214</v>
      </c>
      <c r="F667" s="15" t="s">
        <v>4247</v>
      </c>
      <c r="G667" s="15" t="s">
        <v>4220</v>
      </c>
      <c r="H667" s="14" t="s">
        <v>1673</v>
      </c>
      <c r="I667" s="16">
        <v>77004</v>
      </c>
      <c r="J667" s="17">
        <v>37005</v>
      </c>
      <c r="K667" s="18">
        <f ca="1">IF(A667&lt;&gt;"",RANDBETWEEN(1,2000)," ")</f>
        <v>958</v>
      </c>
      <c r="L667" s="17" cm="1">
        <f t="array" ref="L667">IF(A667&lt;&gt;"",SUMPRODUCT(($E$2:$E$1303="Active") * (FK667 &gt;= $FM$2:$FM$1303) * (FK667 &lt;= $FN$2:$FN$1303) * (FL667 &gt;= $FO$2:$FO$1303) * (FL667 &lt;= $FP$2:$FP$1303)),"")</f>
        <v>9</v>
      </c>
      <c r="M667" s="17" cm="1">
        <f t="array" ref="M667">IF(A667&lt;&gt;"",SUMPRODUCT(($E$2:$E$1303="Active") * (FK667 &gt;= $FQ$2:$FQ$1303) * (FK667 &lt;= $FR$2:$FR$1303) * (FL667 &gt;= $FS$2:$FS$1303) * (FL667 &lt;= $FT$2:$FT$1303)),"")</f>
        <v>11</v>
      </c>
      <c r="N667" s="14" t="s">
        <v>218</v>
      </c>
      <c r="O667" s="14" t="s">
        <v>219</v>
      </c>
      <c r="P667" s="15" t="s">
        <v>4248</v>
      </c>
      <c r="Q667" s="14" t="s">
        <v>4249</v>
      </c>
      <c r="R667" t="s">
        <v>4250</v>
      </c>
      <c r="S667" s="14" t="s">
        <v>223</v>
      </c>
      <c r="T667" s="20" t="s">
        <v>224</v>
      </c>
      <c r="U667" s="21"/>
      <c r="V667" s="22"/>
      <c r="W667" s="22"/>
      <c r="X667" s="22"/>
      <c r="Y667" s="22"/>
      <c r="Z667" s="22"/>
      <c r="AB667" s="43">
        <v>45833.541666666664</v>
      </c>
      <c r="AC667" s="63">
        <v>45931</v>
      </c>
      <c r="AD667" s="25">
        <v>0</v>
      </c>
      <c r="AE667" s="25">
        <v>9</v>
      </c>
      <c r="AF667" s="26">
        <v>11</v>
      </c>
      <c r="AG667" s="20">
        <v>79</v>
      </c>
      <c r="AH667" s="22">
        <v>29</v>
      </c>
      <c r="AI667" s="26">
        <v>41</v>
      </c>
      <c r="AN667" s="27">
        <f>IF(COUNT(DV667,ES667,FJ667,GK667,HH667)&gt;0,AVERAGE(DV667,ES667,FJ667,GK667,HH667),"")</f>
        <v>0.05</v>
      </c>
      <c r="AO667" s="28">
        <f>IF((E667&lt;&gt;""),COUNTA(AP667:BW667)+COUNTIF(T667,"No"),"")</f>
        <v>0</v>
      </c>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c r="BO667" s="29"/>
      <c r="BP667" s="29"/>
      <c r="BQ667" s="29"/>
      <c r="BR667" s="29"/>
      <c r="BS667" s="29"/>
      <c r="BT667" s="29"/>
      <c r="BU667" s="29"/>
      <c r="BV667" s="29"/>
      <c r="BW667" s="29"/>
      <c r="BX667" s="30">
        <v>43396</v>
      </c>
      <c r="BY667" s="30"/>
      <c r="BZ667" s="14"/>
      <c r="CA667" s="30"/>
      <c r="CB667" s="14" t="s">
        <v>232</v>
      </c>
      <c r="CC667" s="31">
        <v>43951</v>
      </c>
      <c r="CD667" s="32" t="s">
        <v>228</v>
      </c>
      <c r="CE667" s="33" t="s">
        <v>282</v>
      </c>
      <c r="CF667" s="33" t="s">
        <v>247</v>
      </c>
      <c r="CG667" s="29">
        <v>76</v>
      </c>
      <c r="CH667" s="29">
        <v>1</v>
      </c>
      <c r="CI667" s="29">
        <v>1</v>
      </c>
      <c r="CJ667" s="29">
        <v>5</v>
      </c>
      <c r="CK667" s="29">
        <v>4</v>
      </c>
      <c r="CL667" s="29">
        <v>0</v>
      </c>
      <c r="CM667" s="29">
        <v>1</v>
      </c>
      <c r="CN667" s="34">
        <f>IF(CJ667&gt;0,((CK667*0.125)+(CL667*0.25)+(CM667*1))/CJ667,"")</f>
        <v>0.3</v>
      </c>
      <c r="CO667" s="35">
        <v>44642</v>
      </c>
      <c r="CP667" s="35">
        <v>44663</v>
      </c>
      <c r="CQ667" s="20" t="s">
        <v>237</v>
      </c>
      <c r="CR667" s="35">
        <v>44664</v>
      </c>
      <c r="CS667" s="20" t="s">
        <v>232</v>
      </c>
      <c r="CT667" s="35">
        <v>44669</v>
      </c>
      <c r="CV667" s="20" t="s">
        <v>228</v>
      </c>
      <c r="CW667" s="20" t="s">
        <v>233</v>
      </c>
      <c r="CX667" s="11" t="s">
        <v>234</v>
      </c>
      <c r="CY667" s="20">
        <v>0</v>
      </c>
      <c r="CZ667" s="36">
        <v>0</v>
      </c>
      <c r="DA667" s="36">
        <v>0</v>
      </c>
      <c r="DB667" s="36">
        <v>0</v>
      </c>
      <c r="DC667" s="36">
        <v>0</v>
      </c>
      <c r="DD667" s="36">
        <v>0</v>
      </c>
      <c r="DE667" s="36">
        <v>0</v>
      </c>
      <c r="DF667" s="36">
        <v>0</v>
      </c>
      <c r="DG667" s="36">
        <v>0</v>
      </c>
      <c r="DI667" s="35">
        <v>44896</v>
      </c>
      <c r="DJ667" s="20" t="s">
        <v>228</v>
      </c>
      <c r="DK667" s="20" t="s">
        <v>235</v>
      </c>
      <c r="DL667" s="20" t="s">
        <v>234</v>
      </c>
      <c r="DM667" s="20">
        <v>11</v>
      </c>
      <c r="DN667" s="20">
        <v>1</v>
      </c>
      <c r="DO667" s="20">
        <v>1</v>
      </c>
      <c r="DP667" s="20">
        <v>5</v>
      </c>
      <c r="DQ667" s="20">
        <v>0</v>
      </c>
      <c r="DR667" s="20">
        <v>0</v>
      </c>
      <c r="DS667" s="20">
        <v>0</v>
      </c>
      <c r="DT667" s="20">
        <v>0</v>
      </c>
      <c r="DU667" s="20">
        <v>0</v>
      </c>
      <c r="DV667" s="37" cm="1">
        <f t="array" ref="DV667">IF(AND(DI667:DP667&lt;&gt;""),((DQ667*0.125)+(DR667*0.25)+(DS667*0.25)+(DT667*1)+(DU667*1))/DP667,"")</f>
        <v>0</v>
      </c>
      <c r="DW667" s="35">
        <v>44993</v>
      </c>
      <c r="DX667" s="35">
        <v>44994</v>
      </c>
      <c r="DY667" s="20" t="s">
        <v>237</v>
      </c>
      <c r="DZ667" s="35">
        <v>44994</v>
      </c>
      <c r="EA667" s="35" t="s">
        <v>232</v>
      </c>
      <c r="EB667" s="38">
        <v>45002</v>
      </c>
      <c r="EC667" s="35">
        <v>45290</v>
      </c>
      <c r="ED667" s="20" t="s">
        <v>248</v>
      </c>
      <c r="EE667" s="20" t="s">
        <v>247</v>
      </c>
      <c r="EF667" s="20">
        <v>0</v>
      </c>
      <c r="EG667" s="20">
        <v>0</v>
      </c>
      <c r="EH667" s="20">
        <v>0</v>
      </c>
      <c r="EI667" s="20">
        <v>0</v>
      </c>
      <c r="EJ667" s="20">
        <v>0</v>
      </c>
      <c r="EK667" s="20">
        <v>0</v>
      </c>
      <c r="EL667" s="20">
        <v>0</v>
      </c>
      <c r="EM667" s="20">
        <v>0</v>
      </c>
      <c r="EN667" s="20">
        <v>0</v>
      </c>
      <c r="EO667" s="20">
        <v>0</v>
      </c>
      <c r="EP667" s="20">
        <v>0</v>
      </c>
      <c r="EQ667" s="20">
        <v>0</v>
      </c>
      <c r="ER667" s="20">
        <v>0</v>
      </c>
      <c r="ES667" s="34">
        <v>0</v>
      </c>
      <c r="ET667" s="35">
        <v>45629</v>
      </c>
      <c r="EU667" s="20" t="s">
        <v>248</v>
      </c>
      <c r="EV667" s="20" t="s">
        <v>234</v>
      </c>
      <c r="EW667" s="20">
        <v>19</v>
      </c>
      <c r="EX667" s="20">
        <v>1</v>
      </c>
      <c r="EY667" s="20">
        <v>1</v>
      </c>
      <c r="EZ667" s="20">
        <v>5</v>
      </c>
      <c r="FA667" s="20">
        <v>0</v>
      </c>
      <c r="FB667" s="20">
        <v>0</v>
      </c>
      <c r="FC667" s="20">
        <v>0</v>
      </c>
      <c r="FD667" s="20">
        <v>0</v>
      </c>
      <c r="FE667" s="20">
        <v>0</v>
      </c>
      <c r="FF667" s="20">
        <v>0</v>
      </c>
      <c r="FG667" s="20">
        <v>0</v>
      </c>
      <c r="FH667" s="20">
        <v>0</v>
      </c>
      <c r="FI667" s="20">
        <v>1</v>
      </c>
      <c r="FJ667" s="34">
        <f>IF(EZ667&lt;&gt;"",((FA667*0.125)+((FB667+FC667+FD667+FE667+FF667)*0.25)+((FG667+FH667+FI667)*1))/EZ667,"")</f>
        <v>0.2</v>
      </c>
      <c r="FK667" s="39">
        <v>29.727170000000001</v>
      </c>
      <c r="FL667" s="39">
        <v>-95.361846</v>
      </c>
      <c r="FM667" s="39">
        <v>29.365344576177868</v>
      </c>
      <c r="FN667" s="39">
        <v>30.088995423822134</v>
      </c>
      <c r="FO667" s="39">
        <v>-95.778505253502999</v>
      </c>
      <c r="FP667" s="39">
        <v>-94.945186746497001</v>
      </c>
      <c r="FQ667" s="39">
        <v>29.003519152355736</v>
      </c>
      <c r="FR667" s="39">
        <v>30.450820847644266</v>
      </c>
      <c r="FS667" s="39">
        <v>-96.195164507005998</v>
      </c>
      <c r="FT667" s="39">
        <v>-94.528527492994002</v>
      </c>
      <c r="FU667" s="35">
        <v>45910</v>
      </c>
      <c r="FV667" s="20" t="s">
        <v>248</v>
      </c>
      <c r="FW667" s="20" t="s">
        <v>295</v>
      </c>
      <c r="FX667" s="20">
        <v>37</v>
      </c>
      <c r="FY667" s="20">
        <v>1</v>
      </c>
      <c r="FZ667" s="20">
        <v>1</v>
      </c>
      <c r="GA667" s="20">
        <v>8</v>
      </c>
      <c r="GB667" s="20">
        <v>0</v>
      </c>
      <c r="GC667" s="20">
        <v>0</v>
      </c>
      <c r="GD667" s="20">
        <v>0</v>
      </c>
      <c r="GE667" s="20">
        <v>0</v>
      </c>
      <c r="GF667" s="20">
        <v>0</v>
      </c>
      <c r="GG667" s="20">
        <v>0</v>
      </c>
      <c r="GH667" s="20">
        <v>0</v>
      </c>
      <c r="GI667" s="20">
        <v>0</v>
      </c>
      <c r="GJ667" s="20">
        <v>0</v>
      </c>
      <c r="GK667" s="34">
        <f>IF(GA667&lt;&gt;"",((GB667*0.125)+((GC667+GD667+GE667+GF667+GG667)*0.25)+((GH667+GI667+GJ667)*1))/GA667,"")</f>
        <v>0</v>
      </c>
      <c r="GP667" s="20" t="s">
        <v>232</v>
      </c>
      <c r="GQ667" s="40">
        <v>45961</v>
      </c>
      <c r="HH667" s="34" t="str">
        <f>IF(GX667&lt;&gt;"",((GY667*0.125)+((GZ667+HA667+HB667+HC667+HD667)*0.25)+((HE667+HF667+HG667)*1))/GX667,"")</f>
        <v/>
      </c>
    </row>
    <row r="668" spans="1:216" ht="15" customHeight="1" x14ac:dyDescent="0.35">
      <c r="A668" s="11" t="s">
        <v>4251</v>
      </c>
      <c r="B668" s="12" t="s">
        <v>1940</v>
      </c>
      <c r="C668" s="13">
        <v>43009</v>
      </c>
      <c r="D668" s="13">
        <v>45783</v>
      </c>
      <c r="E668" s="14" t="s">
        <v>214</v>
      </c>
      <c r="F668" s="15" t="s">
        <v>4252</v>
      </c>
      <c r="G668" s="15" t="s">
        <v>4220</v>
      </c>
      <c r="H668" s="14" t="s">
        <v>1673</v>
      </c>
      <c r="I668" s="16">
        <v>77061</v>
      </c>
      <c r="J668" s="17">
        <v>23398</v>
      </c>
      <c r="K668" s="18">
        <f ca="1">IF(A668&lt;&gt;"",RANDBETWEEN(1,2000)," ")</f>
        <v>41</v>
      </c>
      <c r="L668" s="17" cm="1">
        <f t="array" ref="L668">IF(A668&lt;&gt;"",SUMPRODUCT(($E$2:$E$1303="Active") * (FK668 &gt;= $FM$2:$FM$1303) * (FK668 &lt;= $FN$2:$FN$1303) * (FL668 &gt;= $FO$2:$FO$1303) * (FL668 &lt;= $FP$2:$FP$1303)),"")</f>
        <v>8</v>
      </c>
      <c r="M668" s="17" cm="1">
        <f t="array" ref="M668">IF(A668&lt;&gt;"",SUMPRODUCT(($E$2:$E$1303="Active") * (FK668 &gt;= $FQ$2:$FQ$1303) * (FK668 &lt;= $FR$2:$FR$1303) * (FL668 &gt;= $FS$2:$FS$1303) * (FL668 &lt;= $FT$2:$FT$1303)),"")</f>
        <v>9</v>
      </c>
      <c r="N668" s="14" t="s">
        <v>287</v>
      </c>
      <c r="O668" s="14" t="s">
        <v>219</v>
      </c>
      <c r="P668" s="15" t="s">
        <v>4253</v>
      </c>
      <c r="Q668" s="14" t="s">
        <v>4254</v>
      </c>
      <c r="R668" s="15" t="s">
        <v>4255</v>
      </c>
      <c r="S668" s="14" t="s">
        <v>224</v>
      </c>
      <c r="T668" s="20" t="s">
        <v>224</v>
      </c>
      <c r="U668" s="21"/>
      <c r="V668" s="22"/>
      <c r="W668" s="22"/>
      <c r="X668" s="22"/>
      <c r="Y668" s="22"/>
      <c r="Z668" s="22"/>
      <c r="AA668" s="48" t="s">
        <v>347</v>
      </c>
      <c r="AB668" s="43">
        <v>46010.5</v>
      </c>
      <c r="AC668" s="24">
        <v>46023</v>
      </c>
      <c r="AD668" s="25">
        <v>414</v>
      </c>
      <c r="AE668" s="25">
        <v>609</v>
      </c>
      <c r="AF668" s="26">
        <v>641</v>
      </c>
      <c r="AG668" s="20">
        <v>661</v>
      </c>
      <c r="AH668" s="22">
        <v>847</v>
      </c>
      <c r="AI668" s="26">
        <v>1243</v>
      </c>
      <c r="AN668" s="27">
        <f>IF(COUNT(DV668,ES668,FJ668,GK668,HH668)&gt;0,AVERAGE(DV668,ES668,FJ668,GK668,HH668),"")</f>
        <v>6.8333333333333329E-2</v>
      </c>
      <c r="AO668" s="28">
        <f>IF((E668&lt;&gt;""),COUNTA(AP668:BW668)+COUNTIF(T668,"No"),"")</f>
        <v>0</v>
      </c>
      <c r="AP668" s="29"/>
      <c r="AQ668" s="29"/>
      <c r="AR668" s="29"/>
      <c r="AS668" s="29"/>
      <c r="AT668" s="29"/>
      <c r="AU668" s="29"/>
      <c r="AV668" s="29"/>
      <c r="AW668" s="29"/>
      <c r="AX668" s="29"/>
      <c r="AY668" s="29"/>
      <c r="AZ668" s="29"/>
      <c r="BA668" s="29"/>
      <c r="BB668" s="29"/>
      <c r="BC668" s="29"/>
      <c r="BD668" s="29"/>
      <c r="BE668" s="29"/>
      <c r="BF668" s="29"/>
      <c r="BG668" s="29"/>
      <c r="BH668" s="29"/>
      <c r="BI668" s="29"/>
      <c r="BJ668" s="29"/>
      <c r="BK668" s="29"/>
      <c r="BL668" s="29"/>
      <c r="BM668" s="29"/>
      <c r="BN668" s="29"/>
      <c r="BO668" s="29"/>
      <c r="BP668" s="29"/>
      <c r="BQ668" s="29"/>
      <c r="BR668" s="29"/>
      <c r="BS668" s="29"/>
      <c r="BT668" s="29"/>
      <c r="BU668" s="29"/>
      <c r="BV668" s="29"/>
      <c r="BW668" s="29"/>
      <c r="BX668" s="30">
        <v>44155</v>
      </c>
      <c r="BY668" s="30">
        <v>44168</v>
      </c>
      <c r="BZ668" s="14" t="s">
        <v>226</v>
      </c>
      <c r="CA668" s="30">
        <v>44173</v>
      </c>
      <c r="CB668" s="14" t="s">
        <v>232</v>
      </c>
      <c r="CC668" s="31">
        <v>43774</v>
      </c>
      <c r="CD668" s="32" t="s">
        <v>226</v>
      </c>
      <c r="CE668" s="33" t="s">
        <v>425</v>
      </c>
      <c r="CF668" s="33" t="s">
        <v>325</v>
      </c>
      <c r="CG668" s="29">
        <v>331</v>
      </c>
      <c r="CH668" s="29">
        <v>2</v>
      </c>
      <c r="CI668" s="29">
        <v>2</v>
      </c>
      <c r="CJ668" s="29">
        <v>10</v>
      </c>
      <c r="CK668" s="29">
        <v>0</v>
      </c>
      <c r="CL668" s="29">
        <v>2</v>
      </c>
      <c r="CM668" s="29">
        <v>0</v>
      </c>
      <c r="CN668" s="34">
        <f>IF(CJ668&gt;0,((CK668*0.125)+(CL668*0.25)+(CM668*1))/CJ668,"")</f>
        <v>0.05</v>
      </c>
      <c r="CO668" s="35">
        <v>44642</v>
      </c>
      <c r="CP668" s="35">
        <v>44659</v>
      </c>
      <c r="CQ668" s="20" t="s">
        <v>237</v>
      </c>
      <c r="CR668" s="35">
        <v>44663</v>
      </c>
      <c r="CS668" s="20" t="s">
        <v>232</v>
      </c>
      <c r="CT668" s="35">
        <v>44659</v>
      </c>
      <c r="CU668" s="35">
        <v>44473</v>
      </c>
      <c r="CV668" s="20" t="s">
        <v>228</v>
      </c>
      <c r="CW668" s="20" t="s">
        <v>233</v>
      </c>
      <c r="CX668" s="11" t="s">
        <v>234</v>
      </c>
      <c r="CY668" s="20">
        <v>302</v>
      </c>
      <c r="CZ668" s="36">
        <v>3</v>
      </c>
      <c r="DA668" s="36">
        <v>3</v>
      </c>
      <c r="DB668" s="36">
        <v>15</v>
      </c>
      <c r="DC668" s="36">
        <v>0</v>
      </c>
      <c r="DD668" s="36">
        <v>0</v>
      </c>
      <c r="DE668" s="36">
        <v>0</v>
      </c>
      <c r="DF668" s="36">
        <v>0</v>
      </c>
      <c r="DG668" s="36">
        <v>4</v>
      </c>
      <c r="DH668" s="37">
        <f>IF(DB668&gt;0,((DC668*0.125)+(DD668*0.25)+(DE668*0.25)+(DF668*1)+(DG668*1))/DB668,"")</f>
        <v>0.26666666666666666</v>
      </c>
      <c r="DI668" s="35">
        <v>44774</v>
      </c>
      <c r="DJ668" s="20" t="s">
        <v>228</v>
      </c>
      <c r="DK668" s="20" t="s">
        <v>235</v>
      </c>
      <c r="DL668" s="20" t="s">
        <v>234</v>
      </c>
      <c r="DM668" s="20">
        <v>323</v>
      </c>
      <c r="DN668" s="20">
        <v>5</v>
      </c>
      <c r="DO668" s="20">
        <v>5</v>
      </c>
      <c r="DP668" s="20">
        <v>25</v>
      </c>
      <c r="DQ668" s="20">
        <v>0</v>
      </c>
      <c r="DR668" s="20">
        <v>0</v>
      </c>
      <c r="DS668" s="20">
        <v>1</v>
      </c>
      <c r="DT668" s="20">
        <v>0</v>
      </c>
      <c r="DU668" s="20">
        <v>0</v>
      </c>
      <c r="DV668" s="37" cm="1">
        <f t="array" ref="DV668">IF(AND(DI668:DP668&lt;&gt;""),((DQ668*0.125)+(DR668*0.25)+(DS668*0.25)+(DT668*1)+(DU668*1))/DP668,"")</f>
        <v>0.01</v>
      </c>
      <c r="DW668" s="35">
        <v>44993</v>
      </c>
      <c r="DX668" s="35">
        <v>44994</v>
      </c>
      <c r="DY668" s="20" t="s">
        <v>237</v>
      </c>
      <c r="DZ668" s="35">
        <v>44994</v>
      </c>
      <c r="EA668" s="35" t="s">
        <v>232</v>
      </c>
      <c r="EB668" s="38">
        <v>45002</v>
      </c>
      <c r="EC668" s="35">
        <v>45229</v>
      </c>
      <c r="ED668" s="20" t="s">
        <v>248</v>
      </c>
      <c r="EE668" s="20" t="s">
        <v>247</v>
      </c>
      <c r="EF668" s="20">
        <v>318</v>
      </c>
      <c r="EG668" s="20">
        <v>4</v>
      </c>
      <c r="EH668" s="20">
        <v>4</v>
      </c>
      <c r="EI668" s="20">
        <v>20</v>
      </c>
      <c r="EJ668" s="20">
        <v>0</v>
      </c>
      <c r="EK668" s="20">
        <v>0</v>
      </c>
      <c r="EL668" s="20">
        <v>0</v>
      </c>
      <c r="EM668" s="20">
        <v>0</v>
      </c>
      <c r="EN668" s="20">
        <v>0</v>
      </c>
      <c r="EO668" s="20">
        <v>0</v>
      </c>
      <c r="EP668" s="20">
        <v>0</v>
      </c>
      <c r="EQ668" s="20">
        <v>0</v>
      </c>
      <c r="ER668" s="20">
        <v>1</v>
      </c>
      <c r="ES668" s="34">
        <f>IF(EI668&lt;&gt;"",((EJ668*0.125)+((EK668+EL668+EM668+EN668+EO668)*0.25)+((EP668+EQ668+ER668)*1))/EI668,"")</f>
        <v>0.05</v>
      </c>
      <c r="ET668" s="35">
        <v>45461</v>
      </c>
      <c r="EU668" s="20" t="s">
        <v>248</v>
      </c>
      <c r="EV668" s="20" t="s">
        <v>247</v>
      </c>
      <c r="EW668" s="20">
        <v>298</v>
      </c>
      <c r="EX668" s="20">
        <v>4</v>
      </c>
      <c r="EY668" s="20">
        <v>4</v>
      </c>
      <c r="EZ668" s="20">
        <v>24</v>
      </c>
      <c r="FA668" s="20">
        <v>0</v>
      </c>
      <c r="FB668" s="20">
        <v>0</v>
      </c>
      <c r="FC668" s="20">
        <v>0</v>
      </c>
      <c r="FD668" s="20">
        <v>0</v>
      </c>
      <c r="FE668" s="20">
        <v>0</v>
      </c>
      <c r="FF668" s="20">
        <v>0</v>
      </c>
      <c r="FG668" s="20">
        <v>2</v>
      </c>
      <c r="FH668" s="20">
        <v>0</v>
      </c>
      <c r="FI668" s="20">
        <v>0</v>
      </c>
      <c r="FJ668" s="34">
        <f>IF(EZ668&lt;&gt;"",((FA668*0.125)+((FB668+FC668+FD668+FE668+FF668)*0.25)+((FG668+FH668+FI668)*1))/EZ668,"")</f>
        <v>8.3333333333333329E-2</v>
      </c>
      <c r="FK668" s="54">
        <v>29.652842</v>
      </c>
      <c r="FL668" s="54">
        <v>-95.283356999999995</v>
      </c>
      <c r="FM668" s="54">
        <v>29.291016576177899</v>
      </c>
      <c r="FN668" s="54">
        <v>30.0146674238221</v>
      </c>
      <c r="FO668" s="54">
        <v>-95.699708185823894</v>
      </c>
      <c r="FP668" s="54">
        <v>-94.867005814176096</v>
      </c>
      <c r="FQ668" s="54">
        <v>28.929191152355699</v>
      </c>
      <c r="FR668" s="54">
        <v>30.3764928476443</v>
      </c>
      <c r="FS668" s="54">
        <v>-96.116059371647694</v>
      </c>
      <c r="FT668" s="54">
        <v>-94.450654628352297</v>
      </c>
      <c r="FU668" s="35">
        <v>45946</v>
      </c>
      <c r="FV668" s="20" t="s">
        <v>248</v>
      </c>
      <c r="FW668" s="20" t="s">
        <v>295</v>
      </c>
      <c r="FX668" s="20">
        <v>578</v>
      </c>
      <c r="FY668" s="20">
        <v>5</v>
      </c>
      <c r="FZ668" s="20">
        <v>5</v>
      </c>
      <c r="GA668" s="20">
        <v>25</v>
      </c>
      <c r="GB668" s="20">
        <v>0</v>
      </c>
      <c r="GC668" s="20">
        <v>0</v>
      </c>
      <c r="GD668" s="20">
        <v>0</v>
      </c>
      <c r="GE668" s="20">
        <v>1</v>
      </c>
      <c r="GF668" s="20">
        <v>0</v>
      </c>
      <c r="GG668" s="20">
        <v>0</v>
      </c>
      <c r="GH668" s="20">
        <v>2</v>
      </c>
      <c r="GI668" s="20">
        <v>0</v>
      </c>
      <c r="GJ668" s="20">
        <v>1</v>
      </c>
      <c r="GK668" s="34">
        <f>IF(GA668&lt;&gt;"",((GB668*0.125)+((GC668+GD668+GE668+GF668+GG668)*0.25)+((GH668+GI668+GJ668)*1))/GA668,"")</f>
        <v>0.13</v>
      </c>
      <c r="GL668" s="40">
        <v>45751</v>
      </c>
      <c r="GM668" s="40">
        <v>45775</v>
      </c>
      <c r="GN668" s="11" t="s">
        <v>237</v>
      </c>
      <c r="GO668" s="40">
        <v>45775</v>
      </c>
      <c r="GP668" s="20" t="s">
        <v>232</v>
      </c>
      <c r="GQ668" s="35">
        <v>45783</v>
      </c>
      <c r="HH668" s="41" t="str">
        <f>IF(GX668&lt;&gt;"",((GY668*0.125)+((GZ668+HA668+HB668+HC668+HD668)*0.25)+((HE668+HF668+HG668)*1))/GX668,"")</f>
        <v/>
      </c>
    </row>
    <row r="669" spans="1:216" ht="15" customHeight="1" x14ac:dyDescent="0.35">
      <c r="A669" s="11" t="s">
        <v>4256</v>
      </c>
      <c r="B669" s="12" t="s">
        <v>4257</v>
      </c>
      <c r="C669" s="13">
        <v>43829</v>
      </c>
      <c r="D669" s="13"/>
      <c r="E669" s="14" t="s">
        <v>214</v>
      </c>
      <c r="F669" s="15" t="s">
        <v>4258</v>
      </c>
      <c r="G669" s="15" t="s">
        <v>4259</v>
      </c>
      <c r="H669" s="14" t="s">
        <v>1673</v>
      </c>
      <c r="I669" s="16">
        <v>76133</v>
      </c>
      <c r="J669" s="17">
        <v>51811</v>
      </c>
      <c r="K669" s="18">
        <f ca="1">IF(A669&lt;&gt;"",RANDBETWEEN(1,2000)," ")</f>
        <v>1002</v>
      </c>
      <c r="L669" s="17" cm="1">
        <f t="array" ref="L669">IF(A669&lt;&gt;"",SUMPRODUCT(($E$2:$E$1303="Active") * (FK669 &gt;= $FM$2:$FM$1303) * (FK669 &lt;= $FN$2:$FN$1303) * (FL669 &gt;= $FO$2:$FO$1303) * (FL669 &lt;= $FP$2:$FP$1303)),"")</f>
        <v>8</v>
      </c>
      <c r="M669" s="17" cm="1">
        <f t="array" ref="M669">IF(A669&lt;&gt;"",SUMPRODUCT(($E$2:$E$1303="Active") * (FK669 &gt;= $FQ$2:$FQ$1303) * (FK669 &lt;= $FR$2:$FR$1303) * (FL669 &gt;= $FS$2:$FS$1303) * (FL669 &lt;= $FT$2:$FT$1303)),"")</f>
        <v>17</v>
      </c>
      <c r="N669" s="14" t="s">
        <v>218</v>
      </c>
      <c r="O669" s="14" t="s">
        <v>316</v>
      </c>
      <c r="P669" s="15" t="s">
        <v>1674</v>
      </c>
      <c r="Q669" s="14" t="s">
        <v>1675</v>
      </c>
      <c r="R669" s="15" t="s">
        <v>1676</v>
      </c>
      <c r="S669" s="14" t="s">
        <v>223</v>
      </c>
      <c r="T669" s="20" t="s">
        <v>224</v>
      </c>
      <c r="U669" s="21"/>
      <c r="V669" s="22"/>
      <c r="W669" s="22"/>
      <c r="X669" s="22"/>
      <c r="Y669" s="22"/>
      <c r="Z669" s="22"/>
      <c r="AA669" s="48">
        <v>2024</v>
      </c>
      <c r="AB669" s="43">
        <v>46022.520833333336</v>
      </c>
      <c r="AC669" s="63">
        <v>45931</v>
      </c>
      <c r="AD669" s="25">
        <v>164</v>
      </c>
      <c r="AE669" s="25">
        <v>247</v>
      </c>
      <c r="AF669" s="26">
        <v>271</v>
      </c>
      <c r="AG669" s="20">
        <v>431</v>
      </c>
      <c r="AH669" s="22">
        <v>360</v>
      </c>
      <c r="AI669" s="26">
        <v>538</v>
      </c>
      <c r="AN669" s="27">
        <f>IF(COUNT(DV669,ES669,FJ669,GK669,HH669)&gt;0,AVERAGE(DV669,ES669,FJ669,GK669,HH669),"")</f>
        <v>0.20416666666666666</v>
      </c>
      <c r="AO669" s="28">
        <f>IF((E669&lt;&gt;""),COUNTA(AP669:BW669)+COUNTIF(T669,"No"),"")</f>
        <v>1</v>
      </c>
      <c r="AP669" s="29"/>
      <c r="AQ669" s="29"/>
      <c r="AR669" s="29"/>
      <c r="AS669" s="29"/>
      <c r="AT669" s="29"/>
      <c r="AU669" s="29" t="s">
        <v>224</v>
      </c>
      <c r="AV669" s="29"/>
      <c r="AW669" s="29"/>
      <c r="AX669" s="29"/>
      <c r="AY669" s="29"/>
      <c r="AZ669" s="29"/>
      <c r="BA669" s="29"/>
      <c r="BB669" s="29"/>
      <c r="BC669" s="29"/>
      <c r="BD669" s="29"/>
      <c r="BE669" s="29"/>
      <c r="BF669" s="29"/>
      <c r="BG669" s="29"/>
      <c r="BH669" s="29"/>
      <c r="BI669" s="29"/>
      <c r="BJ669" s="29"/>
      <c r="BK669" s="29"/>
      <c r="BL669" s="29"/>
      <c r="BM669" s="29"/>
      <c r="BN669" s="29"/>
      <c r="BO669" s="29"/>
      <c r="BP669" s="29"/>
      <c r="BQ669" s="29"/>
      <c r="BR669" s="29"/>
      <c r="BS669" s="29"/>
      <c r="BT669" s="29"/>
      <c r="BU669" s="29"/>
      <c r="BV669" s="29"/>
      <c r="BW669" s="29"/>
      <c r="BX669" s="30">
        <v>44004</v>
      </c>
      <c r="BY669" s="30">
        <v>44004</v>
      </c>
      <c r="BZ669" s="14" t="s">
        <v>228</v>
      </c>
      <c r="CA669" s="30">
        <v>44022</v>
      </c>
      <c r="CB669" s="14" t="s">
        <v>316</v>
      </c>
      <c r="CC669" s="31">
        <v>44176</v>
      </c>
      <c r="CD669" s="32" t="s">
        <v>228</v>
      </c>
      <c r="CE669" s="33" t="s">
        <v>320</v>
      </c>
      <c r="CF669" s="33" t="s">
        <v>321</v>
      </c>
      <c r="CG669" s="29">
        <v>100</v>
      </c>
      <c r="CH669" s="29">
        <v>2</v>
      </c>
      <c r="CI669" s="29">
        <v>2</v>
      </c>
      <c r="CJ669" s="29">
        <v>10</v>
      </c>
      <c r="CK669" s="29">
        <v>0</v>
      </c>
      <c r="CL669" s="29">
        <v>0</v>
      </c>
      <c r="CM669" s="29">
        <v>3</v>
      </c>
      <c r="CN669" s="34">
        <f>IF(CJ669&gt;0,((CK669*0.125)+(CL669*0.25)+(CM669*1))/CJ669,"")</f>
        <v>0.3</v>
      </c>
      <c r="CO669" s="35">
        <v>44343</v>
      </c>
      <c r="CP669" s="35">
        <v>44343</v>
      </c>
      <c r="CQ669" s="20" t="s">
        <v>322</v>
      </c>
      <c r="CR669" s="35">
        <v>44350</v>
      </c>
      <c r="CS669" s="20" t="s">
        <v>316</v>
      </c>
      <c r="CT669" s="35" t="s">
        <v>323</v>
      </c>
      <c r="CU669" s="35">
        <v>44477</v>
      </c>
      <c r="CV669" s="20" t="s">
        <v>248</v>
      </c>
      <c r="CW669" s="20" t="s">
        <v>324</v>
      </c>
      <c r="CX669" s="20" t="s">
        <v>325</v>
      </c>
      <c r="CY669" s="20">
        <v>128</v>
      </c>
      <c r="CZ669" s="36">
        <v>3</v>
      </c>
      <c r="DA669" s="36">
        <v>3</v>
      </c>
      <c r="DB669" s="36">
        <v>15</v>
      </c>
      <c r="DC669" s="36">
        <v>0</v>
      </c>
      <c r="DD669" s="36">
        <v>0</v>
      </c>
      <c r="DE669" s="36">
        <v>0</v>
      </c>
      <c r="DF669" s="36">
        <v>1</v>
      </c>
      <c r="DG669" s="36">
        <v>3</v>
      </c>
      <c r="DH669" s="37">
        <f>IF(DB669&lt;&gt;"",((DC669*0.125)+(DD669*0.25)+(DE669*0.25)+(DF669*1)+(DG669*1))/DB669,"")</f>
        <v>0.26666666666666666</v>
      </c>
      <c r="DI669" s="35">
        <v>44802</v>
      </c>
      <c r="DJ669" s="20" t="s">
        <v>248</v>
      </c>
      <c r="DK669" s="20" t="s">
        <v>235</v>
      </c>
      <c r="DL669" s="20" t="s">
        <v>234</v>
      </c>
      <c r="DM669" s="20">
        <v>143</v>
      </c>
      <c r="DN669" s="20">
        <v>3</v>
      </c>
      <c r="DO669" s="20">
        <v>3</v>
      </c>
      <c r="DP669" s="20">
        <v>15</v>
      </c>
      <c r="DQ669" s="20">
        <v>0</v>
      </c>
      <c r="DR669" s="20">
        <v>3</v>
      </c>
      <c r="DS669" s="20">
        <v>1</v>
      </c>
      <c r="DT669" s="20">
        <v>0</v>
      </c>
      <c r="DU669" s="20">
        <v>1</v>
      </c>
      <c r="DV669" s="37" cm="1">
        <f t="array" ref="DV669">IF(AND(DI669:DP669&lt;&gt;""),((DQ669*0.125)+(DR669*0.25)+(DS669*0.25)+(DT669*1)+(DU669*1))/DP669,"")</f>
        <v>0.13333333333333333</v>
      </c>
      <c r="DW669" s="35">
        <v>44984</v>
      </c>
      <c r="DX669" s="35">
        <v>44994</v>
      </c>
      <c r="DY669" s="20" t="s">
        <v>322</v>
      </c>
      <c r="DZ669" s="35">
        <v>44998</v>
      </c>
      <c r="EA669" s="35" t="s">
        <v>316</v>
      </c>
      <c r="EB669" s="38" t="s">
        <v>323</v>
      </c>
      <c r="EC669" s="35">
        <v>45140</v>
      </c>
      <c r="ED669" s="20" t="s">
        <v>248</v>
      </c>
      <c r="EE669" s="20" t="s">
        <v>247</v>
      </c>
      <c r="EF669" s="20">
        <v>123</v>
      </c>
      <c r="EG669" s="20">
        <v>3</v>
      </c>
      <c r="EH669" s="20">
        <v>3</v>
      </c>
      <c r="EI669" s="20">
        <v>15</v>
      </c>
      <c r="EJ669" s="20">
        <v>0</v>
      </c>
      <c r="EK669" s="20">
        <v>0</v>
      </c>
      <c r="EL669" s="20">
        <v>0</v>
      </c>
      <c r="EM669" s="20">
        <v>0</v>
      </c>
      <c r="EN669" s="20">
        <v>0</v>
      </c>
      <c r="EO669" s="20">
        <v>0</v>
      </c>
      <c r="EP669" s="20">
        <v>0</v>
      </c>
      <c r="EQ669" s="20">
        <v>0</v>
      </c>
      <c r="ER669" s="20">
        <v>2</v>
      </c>
      <c r="ES669" s="34">
        <f>IF(EI669&lt;&gt;"",((EJ669*0.125)+((EK669+EL669+EM669+EN669+EO669)*0.25)+((EP669+EQ669+ER669)*1))/EI669,"")</f>
        <v>0.13333333333333333</v>
      </c>
      <c r="ET669" s="35">
        <v>45413</v>
      </c>
      <c r="EU669" s="20" t="s">
        <v>248</v>
      </c>
      <c r="EV669" s="20" t="s">
        <v>247</v>
      </c>
      <c r="EW669" s="20">
        <v>256</v>
      </c>
      <c r="EX669" s="20">
        <v>3</v>
      </c>
      <c r="EY669" s="20">
        <v>3</v>
      </c>
      <c r="EZ669" s="28">
        <v>20</v>
      </c>
      <c r="FA669" s="20">
        <v>0</v>
      </c>
      <c r="FB669" s="20">
        <v>0</v>
      </c>
      <c r="FC669" s="20">
        <v>0</v>
      </c>
      <c r="FD669" s="20">
        <v>0</v>
      </c>
      <c r="FE669" s="20">
        <v>0</v>
      </c>
      <c r="FF669" s="20">
        <v>0</v>
      </c>
      <c r="FG669" s="20">
        <v>1</v>
      </c>
      <c r="FH669" s="20">
        <v>1</v>
      </c>
      <c r="FI669" s="20">
        <v>4</v>
      </c>
      <c r="FJ669" s="46">
        <f>IF(EZ669&lt;&gt;"",((FA669*0.125)+((FB669+FC669+FD669+FE669+FF669)*0.25)+((FG669+FH669+FI669)*1))/EZ669,"")</f>
        <v>0.3</v>
      </c>
      <c r="FK669" s="39">
        <v>32.658631999999997</v>
      </c>
      <c r="FL669" s="39">
        <v>-97.385611999999995</v>
      </c>
      <c r="FM669" s="39">
        <v>32.296806576177865</v>
      </c>
      <c r="FN669" s="39">
        <v>33.02045742382213</v>
      </c>
      <c r="FO669" s="39">
        <v>-97.81538413117211</v>
      </c>
      <c r="FP669" s="39">
        <v>-96.95583986882788</v>
      </c>
      <c r="FQ669" s="39">
        <v>31.934981152355732</v>
      </c>
      <c r="FR669" s="39">
        <v>33.382282847644262</v>
      </c>
      <c r="FS669" s="39">
        <v>-98.245156262344224</v>
      </c>
      <c r="FT669" s="39">
        <v>-96.526067737655765</v>
      </c>
      <c r="FU669" s="35">
        <v>45769</v>
      </c>
      <c r="FV669" s="20" t="s">
        <v>248</v>
      </c>
      <c r="FW669" s="20" t="s">
        <v>258</v>
      </c>
      <c r="FX669" s="20">
        <v>205</v>
      </c>
      <c r="FY669" s="20">
        <v>3</v>
      </c>
      <c r="FZ669" s="20">
        <v>3</v>
      </c>
      <c r="GA669" s="20">
        <v>16</v>
      </c>
      <c r="GB669" s="20">
        <v>0</v>
      </c>
      <c r="GC669" s="20">
        <v>0</v>
      </c>
      <c r="GD669" s="20">
        <v>0</v>
      </c>
      <c r="GE669" s="20">
        <v>0</v>
      </c>
      <c r="GF669" s="20">
        <v>0</v>
      </c>
      <c r="GG669" s="20">
        <v>0</v>
      </c>
      <c r="GH669" s="20">
        <v>0</v>
      </c>
      <c r="GI669" s="20">
        <v>2</v>
      </c>
      <c r="GJ669" s="20">
        <v>2</v>
      </c>
      <c r="GK669" s="46">
        <f>IF(GA669&lt;&gt;"",((GB669*0.125)+((GC669+GD669+GE669+GF669+GG669)*0.25)+((GH669+GI669+GJ669)*1))/GA669,"")</f>
        <v>0.25</v>
      </c>
      <c r="GL669" s="40">
        <v>46091</v>
      </c>
      <c r="GM669" s="40">
        <v>46106</v>
      </c>
      <c r="GN669" s="56" t="s">
        <v>372</v>
      </c>
      <c r="GO669" s="35">
        <v>46107</v>
      </c>
      <c r="GP669" s="20" t="s">
        <v>316</v>
      </c>
      <c r="GQ669" s="35" t="s">
        <v>323</v>
      </c>
      <c r="HH669" s="41" t="str">
        <f>IF(GX669&lt;&gt;"",((GY669*0.125)+((GZ669+HA669+HB669+HC669+HD669)*0.25)+((HE669+HF669+HG669)*1))/GX669,"")</f>
        <v/>
      </c>
    </row>
    <row r="670" spans="1:216" ht="15" customHeight="1" x14ac:dyDescent="0.35">
      <c r="A670" s="11" t="s">
        <v>4260</v>
      </c>
      <c r="B670" s="12" t="s">
        <v>4261</v>
      </c>
      <c r="C670" s="43">
        <v>44617</v>
      </c>
      <c r="D670" s="13">
        <v>45426</v>
      </c>
      <c r="E670" s="11" t="s">
        <v>214</v>
      </c>
      <c r="F670" s="19" t="s">
        <v>4262</v>
      </c>
      <c r="G670" s="19" t="s">
        <v>4220</v>
      </c>
      <c r="H670" s="11" t="s">
        <v>1673</v>
      </c>
      <c r="I670" s="42">
        <v>77060</v>
      </c>
      <c r="J670" s="17">
        <v>42707</v>
      </c>
      <c r="K670" s="18">
        <f ca="1">IF(A670&lt;&gt;"",RANDBETWEEN(1,2000)," ")</f>
        <v>532</v>
      </c>
      <c r="L670" s="17" cm="1">
        <f t="array" ref="L670">IF(A670&lt;&gt;"",SUMPRODUCT(($E$2:$E$1303="Active") * (FK670 &gt;= $FM$2:$FM$1303) * (FK670 &lt;= $FN$2:$FN$1303) * (FL670 &gt;= $FO$2:$FO$1303) * (FL670 &lt;= $FP$2:$FP$1303)),"")</f>
        <v>9</v>
      </c>
      <c r="M670" s="17" cm="1">
        <f t="array" ref="M670">IF(A670&lt;&gt;"",SUMPRODUCT(($E$2:$E$1303="Active") * (FK670 &gt;= $FQ$2:$FQ$1303) * (FK670 &lt;= $FR$2:$FR$1303) * (FL670 &gt;= $FS$2:$FS$1303) * (FL670 &lt;= $FT$2:$FT$1303)),"")</f>
        <v>11</v>
      </c>
      <c r="N670" s="11" t="s">
        <v>287</v>
      </c>
      <c r="O670" s="11" t="s">
        <v>242</v>
      </c>
      <c r="P670" s="19" t="s">
        <v>476</v>
      </c>
      <c r="Q670" s="11" t="s">
        <v>477</v>
      </c>
      <c r="R670" s="19" t="s">
        <v>478</v>
      </c>
      <c r="S670" s="11" t="s">
        <v>223</v>
      </c>
      <c r="T670" s="20" t="s">
        <v>224</v>
      </c>
      <c r="U670" s="21"/>
      <c r="V670" s="22"/>
      <c r="W670" s="22"/>
      <c r="X670" s="22"/>
      <c r="Y670" s="22"/>
      <c r="Z670" s="22"/>
      <c r="AA670" s="48" t="s">
        <v>347</v>
      </c>
      <c r="AB670" s="43">
        <v>46021.59375</v>
      </c>
      <c r="AC670" s="24">
        <v>46023</v>
      </c>
      <c r="AD670" s="25">
        <v>0</v>
      </c>
      <c r="AF670" s="26">
        <v>183</v>
      </c>
      <c r="AG670" s="20">
        <v>688</v>
      </c>
      <c r="AH670" s="22">
        <v>876</v>
      </c>
      <c r="AI670" s="26">
        <v>1140</v>
      </c>
      <c r="AN670" s="27">
        <f>IF(COUNT(DV670,ES670,FJ670,GK670,HH670)&gt;0,AVERAGE(DV670,ES670,FJ670,GK670,HH670),"")</f>
        <v>0.11874999999999999</v>
      </c>
      <c r="AO670" s="28">
        <f>IF((E670&lt;&gt;""),COUNTA(AP670:BW670)+COUNTIF(T670,"No"),"")</f>
        <v>0</v>
      </c>
      <c r="CN670" s="34" t="str">
        <f>IF(CJ670&gt;0,((CK670*0.125)+(CL670*0.25)+(CM670*1))/CJ670,"")</f>
        <v/>
      </c>
      <c r="CS670" s="20" t="s">
        <v>323</v>
      </c>
      <c r="CT670" s="35" t="s">
        <v>323</v>
      </c>
      <c r="DH670" s="37" t="str">
        <f>IF(DB670&gt;0,((DC670*0.125)+(DD670*0.25)+(DE670*0.25)+(DF670*1)+(DG670*1))/DB670,"")</f>
        <v/>
      </c>
      <c r="DJ670" s="20" t="s">
        <v>248</v>
      </c>
      <c r="DK670" s="20" t="s">
        <v>235</v>
      </c>
      <c r="DL670" s="20" t="s">
        <v>234</v>
      </c>
      <c r="DM670" s="20">
        <v>0</v>
      </c>
      <c r="DN670" s="20">
        <v>0</v>
      </c>
      <c r="DO670" s="20">
        <v>0</v>
      </c>
      <c r="DP670" s="20">
        <v>0</v>
      </c>
      <c r="DQ670" s="20">
        <v>0</v>
      </c>
      <c r="DR670" s="20">
        <v>0</v>
      </c>
      <c r="DS670" s="20">
        <v>0</v>
      </c>
      <c r="DT670" s="20">
        <v>0</v>
      </c>
      <c r="DU670" s="20">
        <v>0</v>
      </c>
      <c r="DW670" s="35">
        <v>44993</v>
      </c>
      <c r="DX670" s="35">
        <v>44994</v>
      </c>
      <c r="DY670" s="20" t="s">
        <v>237</v>
      </c>
      <c r="DZ670" s="35">
        <v>44994</v>
      </c>
      <c r="EA670" s="35" t="s">
        <v>232</v>
      </c>
      <c r="EB670" s="38">
        <v>45002</v>
      </c>
      <c r="EC670" s="35">
        <v>45290</v>
      </c>
      <c r="ED670" s="20" t="s">
        <v>228</v>
      </c>
      <c r="EE670" s="20" t="s">
        <v>247</v>
      </c>
      <c r="EF670" s="20">
        <v>598</v>
      </c>
      <c r="EG670" s="20">
        <v>2</v>
      </c>
      <c r="EH670" s="20">
        <v>2</v>
      </c>
      <c r="EI670" s="20">
        <v>10</v>
      </c>
      <c r="EJ670" s="20">
        <v>0</v>
      </c>
      <c r="EK670" s="20">
        <v>0</v>
      </c>
      <c r="EL670" s="20">
        <v>0</v>
      </c>
      <c r="EM670" s="20">
        <v>1</v>
      </c>
      <c r="EN670" s="20">
        <v>0</v>
      </c>
      <c r="EO670" s="20">
        <v>0</v>
      </c>
      <c r="EP670" s="20">
        <v>0</v>
      </c>
      <c r="EQ670" s="20">
        <v>0</v>
      </c>
      <c r="ER670" s="20">
        <v>1</v>
      </c>
      <c r="ES670" s="34">
        <f>IF(EI670&lt;&gt;"",((EJ670*0.125)+((EK670+EL670+EM670+EN670+EO670)*0.25)+((EP670+EQ670+ER670)*1))/EI670,"")</f>
        <v>0.125</v>
      </c>
      <c r="ET670" s="35">
        <v>45418</v>
      </c>
      <c r="EU670" s="20" t="s">
        <v>248</v>
      </c>
      <c r="EV670" s="20" t="s">
        <v>247</v>
      </c>
      <c r="EW670" s="20">
        <v>442</v>
      </c>
      <c r="EX670" s="20">
        <v>3</v>
      </c>
      <c r="EY670" s="20">
        <v>2</v>
      </c>
      <c r="EZ670" s="28">
        <v>25</v>
      </c>
      <c r="FA670" s="20">
        <v>0</v>
      </c>
      <c r="FB670" s="20">
        <v>0</v>
      </c>
      <c r="FC670" s="20">
        <v>0</v>
      </c>
      <c r="FD670" s="20">
        <v>1</v>
      </c>
      <c r="FE670" s="20">
        <v>2</v>
      </c>
      <c r="FF670" s="20">
        <v>0</v>
      </c>
      <c r="FG670" s="20">
        <v>4</v>
      </c>
      <c r="FH670" s="20">
        <v>0</v>
      </c>
      <c r="FI670" s="20">
        <v>3</v>
      </c>
      <c r="FJ670" s="46">
        <f>IF(EZ670&lt;&gt;"",((FA670*0.125)+((FB670+FC670+FD670+FE670+FF670)*0.25)+((FG670+FH670+FI670)*1))/EZ670,"")</f>
        <v>0.31</v>
      </c>
      <c r="FK670" s="39">
        <v>29.934017000000001</v>
      </c>
      <c r="FL670" s="39">
        <v>-95.395996999999994</v>
      </c>
      <c r="FM670" s="39">
        <v>29.572191576177868</v>
      </c>
      <c r="FN670" s="39">
        <v>30.295842423822133</v>
      </c>
      <c r="FO670" s="39">
        <v>-95.813519682598638</v>
      </c>
      <c r="FP670" s="39">
        <v>-94.97847431740135</v>
      </c>
      <c r="FQ670" s="39">
        <v>29.210366152355736</v>
      </c>
      <c r="FR670" s="39">
        <v>30.657667847644266</v>
      </c>
      <c r="FS670" s="39">
        <v>-96.231042365197283</v>
      </c>
      <c r="FT670" s="39">
        <v>-94.560951634802706</v>
      </c>
      <c r="FU670" s="35">
        <v>45747</v>
      </c>
      <c r="FV670" s="20" t="s">
        <v>248</v>
      </c>
      <c r="FW670" s="20" t="s">
        <v>258</v>
      </c>
      <c r="FX670" s="20">
        <v>486</v>
      </c>
      <c r="FY670" s="20">
        <v>3</v>
      </c>
      <c r="FZ670" s="20">
        <v>3</v>
      </c>
      <c r="GA670" s="20">
        <v>25</v>
      </c>
      <c r="GB670" s="20">
        <v>0</v>
      </c>
      <c r="GC670" s="20">
        <v>0</v>
      </c>
      <c r="GD670" s="20">
        <v>0</v>
      </c>
      <c r="GE670" s="20">
        <v>0</v>
      </c>
      <c r="GF670" s="20">
        <v>0</v>
      </c>
      <c r="GG670" s="20">
        <v>0</v>
      </c>
      <c r="GH670" s="20">
        <v>1</v>
      </c>
      <c r="GI670" s="20">
        <v>0</v>
      </c>
      <c r="GJ670" s="20">
        <v>0</v>
      </c>
      <c r="GK670" s="34">
        <f>IF(GA670&lt;&gt;"",((GB670*0.125)+((GC670+GD670+GE670+GF670+GG670)*0.25)+((GH670+GI670+GJ670)*1))/GA670,"")</f>
        <v>0.04</v>
      </c>
      <c r="GL670" s="40">
        <v>45752</v>
      </c>
      <c r="GM670" s="40">
        <v>45776</v>
      </c>
      <c r="GN670" s="11" t="s">
        <v>237</v>
      </c>
      <c r="GO670" s="40">
        <v>45776</v>
      </c>
      <c r="GP670" s="20" t="s">
        <v>232</v>
      </c>
      <c r="GQ670" s="35">
        <v>45783</v>
      </c>
      <c r="GR670" s="35">
        <v>46126</v>
      </c>
      <c r="GS670" s="20" t="s">
        <v>248</v>
      </c>
      <c r="GT670" s="20" t="s">
        <v>331</v>
      </c>
      <c r="GU670" s="20">
        <v>360</v>
      </c>
      <c r="GV670" s="20">
        <v>2</v>
      </c>
      <c r="GW670" s="20">
        <v>2</v>
      </c>
      <c r="GX670" s="20">
        <v>25</v>
      </c>
      <c r="GY670" s="20">
        <v>0</v>
      </c>
      <c r="GZ670" s="20">
        <v>0</v>
      </c>
      <c r="HA670" s="20">
        <v>0</v>
      </c>
      <c r="HB670" s="20">
        <v>0</v>
      </c>
      <c r="HC670" s="20">
        <v>0</v>
      </c>
      <c r="HD670" s="20">
        <v>0</v>
      </c>
      <c r="HE670" s="20">
        <v>0</v>
      </c>
      <c r="HF670" s="20">
        <v>0</v>
      </c>
      <c r="HG670" s="20">
        <v>0</v>
      </c>
      <c r="HH670" s="34">
        <f>IF(GX670&lt;&gt;"",((GY670*0.125)+((GZ670+HA670+HB670+HC670+HD670)*0.25)+((HE670+HF670+HG670)*1))/GX670,"")</f>
        <v>0</v>
      </c>
    </row>
    <row r="671" spans="1:216" ht="15" customHeight="1" x14ac:dyDescent="0.35">
      <c r="A671" s="11" t="s">
        <v>4263</v>
      </c>
      <c r="B671" s="12" t="s">
        <v>4264</v>
      </c>
      <c r="C671" s="43">
        <v>44617</v>
      </c>
      <c r="D671" s="13"/>
      <c r="E671" s="11" t="s">
        <v>214</v>
      </c>
      <c r="F671" s="19" t="s">
        <v>4265</v>
      </c>
      <c r="G671" s="19" t="s">
        <v>4220</v>
      </c>
      <c r="H671" s="11" t="s">
        <v>1673</v>
      </c>
      <c r="I671" s="42">
        <v>77029</v>
      </c>
      <c r="J671" s="17">
        <v>17044</v>
      </c>
      <c r="K671" s="18">
        <f ca="1">IF(A671&lt;&gt;"",RANDBETWEEN(1,2000)," ")</f>
        <v>1840</v>
      </c>
      <c r="L671" s="17" cm="1">
        <f t="array" ref="L671">IF(A671&lt;&gt;"",SUMPRODUCT(($E$2:$E$1303="Active") * (FK671 &gt;= $FM$2:$FM$1303) * (FK671 &lt;= $FN$2:$FN$1303) * (FL671 &gt;= $FO$2:$FO$1303) * (FL671 &lt;= $FP$2:$FP$1303)),"")</f>
        <v>9</v>
      </c>
      <c r="M671" s="17" cm="1">
        <f t="array" ref="M671">IF(A671&lt;&gt;"",SUMPRODUCT(($E$2:$E$1303="Active") * (FK671 &gt;= $FQ$2:$FQ$1303) * (FK671 &lt;= $FR$2:$FR$1303) * (FL671 &gt;= $FS$2:$FS$1303) * (FL671 &lt;= $FT$2:$FT$1303)),"")</f>
        <v>11</v>
      </c>
      <c r="N671" s="11" t="s">
        <v>287</v>
      </c>
      <c r="O671" s="11" t="s">
        <v>242</v>
      </c>
      <c r="P671" s="19" t="s">
        <v>476</v>
      </c>
      <c r="Q671" s="11" t="s">
        <v>477</v>
      </c>
      <c r="R671" s="19" t="s">
        <v>478</v>
      </c>
      <c r="S671" s="11" t="s">
        <v>223</v>
      </c>
      <c r="T671" s="20" t="s">
        <v>224</v>
      </c>
      <c r="U671" s="21"/>
      <c r="V671" s="22"/>
      <c r="W671" s="22"/>
      <c r="X671" s="22"/>
      <c r="Y671" s="22"/>
      <c r="Z671" s="22"/>
      <c r="AA671" s="48" t="s">
        <v>347</v>
      </c>
      <c r="AB671" s="43">
        <v>46022.489583333336</v>
      </c>
      <c r="AC671" s="24">
        <v>46023</v>
      </c>
      <c r="AD671" s="25">
        <v>0</v>
      </c>
      <c r="AF671" s="26">
        <v>152</v>
      </c>
      <c r="AG671" s="20">
        <v>326</v>
      </c>
      <c r="AH671" s="22">
        <v>452</v>
      </c>
      <c r="AI671" s="26">
        <v>688</v>
      </c>
      <c r="AN671" s="27">
        <f>IF(COUNT(DV671,ES671,FJ671,GK671,HH671)&gt;0,AVERAGE(DV671,ES671,FJ671,GK671,HH671),"")</f>
        <v>7.2751322751322747E-2</v>
      </c>
      <c r="AO671" s="28">
        <f>IF((E671&lt;&gt;""),COUNTA(AP671:BW671)+COUNTIF(T671,"No"),"")</f>
        <v>0</v>
      </c>
      <c r="CN671" s="34" t="str">
        <f>IF(CJ671&gt;0,((CK671*0.125)+(CL671*0.25)+(CM671*1))/CJ671,"")</f>
        <v/>
      </c>
      <c r="CS671" s="20" t="s">
        <v>323</v>
      </c>
      <c r="CT671" s="35" t="s">
        <v>323</v>
      </c>
      <c r="DH671" s="37" t="str">
        <f>IF(DB671&gt;0,((DC671*0.125)+(DD671*0.25)+(DE671*0.25)+(DF671*1)+(DG671*1))/DB671,"")</f>
        <v/>
      </c>
      <c r="DJ671" s="20" t="s">
        <v>248</v>
      </c>
      <c r="DK671" s="20" t="s">
        <v>235</v>
      </c>
      <c r="DL671" s="20" t="s">
        <v>234</v>
      </c>
      <c r="DM671" s="20">
        <v>0</v>
      </c>
      <c r="DN671" s="20">
        <v>0</v>
      </c>
      <c r="DO671" s="20">
        <v>0</v>
      </c>
      <c r="DP671" s="20">
        <v>0</v>
      </c>
      <c r="DQ671" s="20">
        <v>0</v>
      </c>
      <c r="DR671" s="20">
        <v>0</v>
      </c>
      <c r="DS671" s="20">
        <v>0</v>
      </c>
      <c r="DT671" s="20">
        <v>0</v>
      </c>
      <c r="DU671" s="20">
        <v>0</v>
      </c>
      <c r="DW671" s="35">
        <v>44993</v>
      </c>
      <c r="DX671" s="35">
        <v>44994</v>
      </c>
      <c r="DY671" s="20" t="s">
        <v>237</v>
      </c>
      <c r="DZ671" s="35">
        <v>44994</v>
      </c>
      <c r="EA671" s="35" t="s">
        <v>232</v>
      </c>
      <c r="EB671" s="38">
        <v>45002</v>
      </c>
      <c r="EC671" s="35">
        <v>45290</v>
      </c>
      <c r="ED671" s="20" t="s">
        <v>228</v>
      </c>
      <c r="EE671" s="20" t="s">
        <v>247</v>
      </c>
      <c r="EF671" s="20">
        <v>554</v>
      </c>
      <c r="EG671" s="20">
        <v>5</v>
      </c>
      <c r="EH671" s="20">
        <v>5</v>
      </c>
      <c r="EI671" s="20">
        <v>14</v>
      </c>
      <c r="EJ671" s="20">
        <v>0</v>
      </c>
      <c r="EK671" s="20">
        <v>0</v>
      </c>
      <c r="EL671" s="20">
        <v>0</v>
      </c>
      <c r="EM671" s="20">
        <v>1</v>
      </c>
      <c r="EN671" s="20">
        <v>0</v>
      </c>
      <c r="EO671" s="20">
        <v>0</v>
      </c>
      <c r="EP671" s="20">
        <v>0</v>
      </c>
      <c r="EQ671" s="20">
        <v>0</v>
      </c>
      <c r="ER671" s="20">
        <v>0</v>
      </c>
      <c r="ES671" s="34">
        <f>IF(EI671&lt;&gt;"",((EJ671*0.125)+((EK671+EL671+EM671+EN671+EO671)*0.25)+((EP671+EQ671+ER671)*1))/EI671,"")</f>
        <v>1.7857142857142856E-2</v>
      </c>
      <c r="ET671" s="35">
        <v>45499</v>
      </c>
      <c r="EU671" s="20" t="s">
        <v>248</v>
      </c>
      <c r="EV671" s="20" t="s">
        <v>234</v>
      </c>
      <c r="EW671" s="20">
        <v>225</v>
      </c>
      <c r="EX671" s="20">
        <v>3</v>
      </c>
      <c r="EY671" s="20">
        <v>2</v>
      </c>
      <c r="EZ671" s="20">
        <v>18</v>
      </c>
      <c r="FA671" s="20">
        <v>0</v>
      </c>
      <c r="FB671" s="20">
        <v>0</v>
      </c>
      <c r="FC671" s="20">
        <v>0</v>
      </c>
      <c r="FD671" s="20">
        <v>0</v>
      </c>
      <c r="FE671" s="20">
        <v>0</v>
      </c>
      <c r="FF671" s="20">
        <v>0</v>
      </c>
      <c r="FG671" s="20">
        <v>0</v>
      </c>
      <c r="FH671" s="20">
        <v>0</v>
      </c>
      <c r="FI671" s="20">
        <v>2</v>
      </c>
      <c r="FJ671" s="34">
        <f>IF(EZ671&lt;&gt;"",((FA671*0.125)+((FB671+FC671+FD671+FE671+FF671)*0.25)+((FG671+FH671+FI671)*1))/EZ671,"")</f>
        <v>0.1111111111111111</v>
      </c>
      <c r="FK671" s="39">
        <v>29.761714999999999</v>
      </c>
      <c r="FL671" s="39">
        <v>-95.255197999999993</v>
      </c>
      <c r="FM671" s="39">
        <v>29.399889576177866</v>
      </c>
      <c r="FN671" s="39">
        <v>30.123540423822131</v>
      </c>
      <c r="FO671" s="39">
        <v>-95.672000826464171</v>
      </c>
      <c r="FP671" s="39">
        <v>-94.838395173535815</v>
      </c>
      <c r="FQ671" s="39">
        <v>29.038064152355734</v>
      </c>
      <c r="FR671" s="39">
        <v>30.485365847644264</v>
      </c>
      <c r="FS671" s="39">
        <v>-96.088803652928362</v>
      </c>
      <c r="FT671" s="39">
        <v>-94.421592347071623</v>
      </c>
      <c r="FU671" s="35">
        <v>45862</v>
      </c>
      <c r="FV671" s="20" t="s">
        <v>248</v>
      </c>
      <c r="FW671" s="20" t="s">
        <v>355</v>
      </c>
      <c r="FX671" s="20">
        <v>201</v>
      </c>
      <c r="FY671" s="20">
        <v>3</v>
      </c>
      <c r="FZ671" s="20">
        <v>3</v>
      </c>
      <c r="GA671" s="20">
        <v>14</v>
      </c>
      <c r="GB671" s="20">
        <v>0</v>
      </c>
      <c r="GC671" s="20">
        <v>0</v>
      </c>
      <c r="GD671" s="20">
        <v>0</v>
      </c>
      <c r="GE671" s="20">
        <v>1</v>
      </c>
      <c r="GF671" s="20">
        <v>0</v>
      </c>
      <c r="GG671" s="20">
        <v>0</v>
      </c>
      <c r="GH671" s="20">
        <v>0</v>
      </c>
      <c r="GI671" s="20">
        <v>1</v>
      </c>
      <c r="GJ671" s="20">
        <v>0</v>
      </c>
      <c r="GK671" s="34">
        <f>IF(GA671&lt;&gt;"",((GB671*0.125)+((GC671+GD671+GE671+GF671+GG671)*0.25)+((GH671+GI671+GJ671)*1))/GA671,"")</f>
        <v>8.9285714285714288E-2</v>
      </c>
      <c r="GL671" s="40">
        <v>45751</v>
      </c>
      <c r="GM671" s="40">
        <v>45776</v>
      </c>
      <c r="GN671" s="11" t="s">
        <v>237</v>
      </c>
      <c r="GO671" s="40">
        <v>45776</v>
      </c>
      <c r="GP671" s="20" t="s">
        <v>232</v>
      </c>
      <c r="GQ671" s="35">
        <v>45783</v>
      </c>
      <c r="HH671" s="34" t="str">
        <f>IF(GX671&lt;&gt;"",((GY671*0.125)+((GZ671+HA671+HB671+HC671+HD671)*0.25)+((HE671+HF671+HG671)*1))/GX671,"")</f>
        <v/>
      </c>
    </row>
    <row r="672" spans="1:216" ht="15" customHeight="1" x14ac:dyDescent="0.35">
      <c r="A672" s="11" t="s">
        <v>4266</v>
      </c>
      <c r="B672" s="12" t="s">
        <v>4267</v>
      </c>
      <c r="C672" s="43">
        <v>44620</v>
      </c>
      <c r="D672" s="13">
        <v>45882</v>
      </c>
      <c r="E672" s="11" t="s">
        <v>214</v>
      </c>
      <c r="F672" s="19" t="s">
        <v>4268</v>
      </c>
      <c r="G672" s="19" t="s">
        <v>4220</v>
      </c>
      <c r="H672" s="11" t="s">
        <v>1673</v>
      </c>
      <c r="I672" s="42">
        <v>77099</v>
      </c>
      <c r="J672" s="17">
        <v>49849</v>
      </c>
      <c r="K672" s="18">
        <f ca="1">IF(A672&lt;&gt;"",RANDBETWEEN(1,2000)," ")</f>
        <v>568</v>
      </c>
      <c r="L672" s="17" cm="1">
        <f t="array" ref="L672">IF(A672&lt;&gt;"",SUMPRODUCT(($E$2:$E$1303="Active") * (FK672 &gt;= $FM$2:$FM$1303) * (FK672 &lt;= $FN$2:$FN$1303) * (FL672 &gt;= $FO$2:$FO$1303) * (FL672 &lt;= $FP$2:$FP$1303)),"")</f>
        <v>7</v>
      </c>
      <c r="M672" s="17" cm="1">
        <f t="array" ref="M672">IF(A672&lt;&gt;"",SUMPRODUCT(($E$2:$E$1303="Active") * (FK672 &gt;= $FQ$2:$FQ$1303) * (FK672 &lt;= $FR$2:$FR$1303) * (FL672 &gt;= $FS$2:$FS$1303) * (FL672 &lt;= $FT$2:$FT$1303)),"")</f>
        <v>12</v>
      </c>
      <c r="N672" s="11" t="s">
        <v>287</v>
      </c>
      <c r="O672" s="11" t="s">
        <v>242</v>
      </c>
      <c r="P672" s="19" t="s">
        <v>476</v>
      </c>
      <c r="Q672" s="11" t="s">
        <v>477</v>
      </c>
      <c r="R672" s="19" t="s">
        <v>478</v>
      </c>
      <c r="S672" s="11" t="s">
        <v>223</v>
      </c>
      <c r="T672" s="20" t="s">
        <v>224</v>
      </c>
      <c r="U672" s="21"/>
      <c r="V672" s="22"/>
      <c r="W672" s="22"/>
      <c r="X672" s="22"/>
      <c r="Y672" s="22"/>
      <c r="Z672" s="22"/>
      <c r="AA672" s="48">
        <v>2025.8</v>
      </c>
      <c r="AB672" s="43">
        <v>45930.604166666664</v>
      </c>
      <c r="AC672" s="24">
        <v>46023</v>
      </c>
      <c r="AD672" s="25">
        <v>0</v>
      </c>
      <c r="AF672" s="26">
        <v>204</v>
      </c>
      <c r="AG672" s="20">
        <v>352</v>
      </c>
      <c r="AH672" s="22">
        <v>439</v>
      </c>
      <c r="AI672" s="26">
        <v>328</v>
      </c>
      <c r="AN672" s="27">
        <f>IF(COUNT(DV672,ES672,FJ672,GK672,HH672)&gt;0,AVERAGE(DV672,ES672,FJ672,GK672,HH672),"")</f>
        <v>0.24809981684981686</v>
      </c>
      <c r="AO672" s="28">
        <f>IF((E672&lt;&gt;""),COUNTA(AP672:BW672)+COUNTIF(T672,"No"),"")</f>
        <v>0</v>
      </c>
      <c r="CN672" s="34" t="str">
        <f>IF(CJ672&gt;0,((CK672*0.125)+(CL672*0.25)+(CM672*1))/CJ672,"")</f>
        <v/>
      </c>
      <c r="CS672" s="20" t="s">
        <v>323</v>
      </c>
      <c r="CT672" s="35" t="s">
        <v>323</v>
      </c>
      <c r="DH672" s="37" t="str">
        <f>IF(DB672&gt;0,((DC672*0.125)+(DD672*0.25)+(DE672*0.25)+(DF672*1)+(DG672*1))/DB672,"")</f>
        <v/>
      </c>
      <c r="DJ672" s="20" t="s">
        <v>248</v>
      </c>
      <c r="DK672" s="20" t="s">
        <v>235</v>
      </c>
      <c r="DL672" s="20" t="s">
        <v>234</v>
      </c>
      <c r="DM672" s="20">
        <v>0</v>
      </c>
      <c r="DN672" s="20">
        <v>0</v>
      </c>
      <c r="DO672" s="20">
        <v>0</v>
      </c>
      <c r="DP672" s="20">
        <v>0</v>
      </c>
      <c r="DQ672" s="20">
        <v>0</v>
      </c>
      <c r="DR672" s="20">
        <v>0</v>
      </c>
      <c r="DS672" s="20">
        <v>0</v>
      </c>
      <c r="DT672" s="20">
        <v>0</v>
      </c>
      <c r="DU672" s="20">
        <v>0</v>
      </c>
      <c r="DW672" s="35">
        <v>44993</v>
      </c>
      <c r="DX672" s="35">
        <v>44994</v>
      </c>
      <c r="DY672" s="20" t="s">
        <v>237</v>
      </c>
      <c r="DZ672" s="35">
        <v>44994</v>
      </c>
      <c r="EA672" s="35" t="s">
        <v>232</v>
      </c>
      <c r="EB672" s="38">
        <v>45002</v>
      </c>
      <c r="EC672" s="35">
        <v>45290</v>
      </c>
      <c r="ED672" s="20" t="s">
        <v>228</v>
      </c>
      <c r="EE672" s="20" t="s">
        <v>247</v>
      </c>
      <c r="EF672" s="20">
        <v>929</v>
      </c>
      <c r="EG672" s="20">
        <v>2</v>
      </c>
      <c r="EH672" s="20">
        <v>2</v>
      </c>
      <c r="EI672" s="20">
        <v>10</v>
      </c>
      <c r="EJ672" s="20">
        <v>0</v>
      </c>
      <c r="EK672" s="20">
        <v>0</v>
      </c>
      <c r="EL672" s="20">
        <v>0</v>
      </c>
      <c r="EM672" s="20">
        <v>0</v>
      </c>
      <c r="EN672" s="20">
        <v>0</v>
      </c>
      <c r="EO672" s="20">
        <v>0</v>
      </c>
      <c r="EP672" s="20">
        <v>0</v>
      </c>
      <c r="EQ672" s="20">
        <v>1</v>
      </c>
      <c r="ER672" s="20">
        <v>1</v>
      </c>
      <c r="ES672" s="34">
        <f>IF(EI672&lt;&gt;"",((EJ672*0.125)+((EK672+EL672+EM672+EN672+EO672)*0.25)+((EP672+EQ672+ER672)*1))/EI672,"")</f>
        <v>0.2</v>
      </c>
      <c r="ET672" s="35">
        <v>45401</v>
      </c>
      <c r="EU672" s="20" t="s">
        <v>248</v>
      </c>
      <c r="EV672" s="20" t="s">
        <v>247</v>
      </c>
      <c r="EW672" s="20">
        <v>168</v>
      </c>
      <c r="EX672" s="20">
        <v>4</v>
      </c>
      <c r="EY672" s="20">
        <v>3</v>
      </c>
      <c r="EZ672" s="28">
        <v>13</v>
      </c>
      <c r="FA672" s="20">
        <v>0</v>
      </c>
      <c r="FB672" s="20">
        <v>0</v>
      </c>
      <c r="FC672" s="20">
        <v>0</v>
      </c>
      <c r="FD672" s="20">
        <v>0</v>
      </c>
      <c r="FE672" s="20">
        <v>0</v>
      </c>
      <c r="FF672" s="20">
        <v>0</v>
      </c>
      <c r="FG672" s="20">
        <v>0</v>
      </c>
      <c r="FH672" s="20">
        <v>0</v>
      </c>
      <c r="FI672" s="20">
        <v>1</v>
      </c>
      <c r="FJ672" s="34">
        <f>IF(EZ672&lt;&gt;"",((FA672*0.125)+((FB672+FC672+FD672+FE672+FF672)*0.25)+((FG672+FH672+FI672)*1))/EZ672,"")</f>
        <v>7.6923076923076927E-2</v>
      </c>
      <c r="FK672" s="39">
        <v>29.668938000000001</v>
      </c>
      <c r="FL672" s="39">
        <v>-95.587575999999999</v>
      </c>
      <c r="FM672" s="39">
        <v>29.307112576177868</v>
      </c>
      <c r="FN672" s="39">
        <v>30.030763423822133</v>
      </c>
      <c r="FO672" s="39">
        <v>-96.003993800915723</v>
      </c>
      <c r="FP672" s="39">
        <v>-95.171158199084275</v>
      </c>
      <c r="FQ672" s="39">
        <v>28.945287152355736</v>
      </c>
      <c r="FR672" s="39">
        <v>30.392588847644266</v>
      </c>
      <c r="FS672" s="39">
        <v>-96.420411601831461</v>
      </c>
      <c r="FT672" s="39">
        <v>-94.754740398168536</v>
      </c>
      <c r="FU672" s="35">
        <v>45873</v>
      </c>
      <c r="FV672" s="20" t="s">
        <v>248</v>
      </c>
      <c r="FW672" s="20" t="s">
        <v>355</v>
      </c>
      <c r="FX672" s="20">
        <v>212</v>
      </c>
      <c r="FY672" s="20">
        <v>3</v>
      </c>
      <c r="FZ672" s="20">
        <v>3</v>
      </c>
      <c r="GA672" s="20">
        <v>15</v>
      </c>
      <c r="GB672" s="20">
        <v>0</v>
      </c>
      <c r="GC672" s="20">
        <v>0</v>
      </c>
      <c r="GD672" s="20">
        <v>0</v>
      </c>
      <c r="GE672" s="20">
        <v>0</v>
      </c>
      <c r="GF672" s="20">
        <v>1</v>
      </c>
      <c r="GG672" s="20">
        <v>0</v>
      </c>
      <c r="GH672" s="20">
        <v>7</v>
      </c>
      <c r="GI672" s="20">
        <v>0</v>
      </c>
      <c r="GJ672" s="20">
        <v>0</v>
      </c>
      <c r="GK672" s="46">
        <f>IF(GA672&lt;&gt;"",((GB672*0.125)+((GC672+GD672+GE672+GF672+GG672)*0.25)+((GH672+GI672+GJ672)*1))/GA672,"")</f>
        <v>0.48333333333333334</v>
      </c>
      <c r="GL672" s="40">
        <v>45857</v>
      </c>
      <c r="GM672" s="40">
        <v>45966</v>
      </c>
      <c r="GN672" s="20" t="s">
        <v>231</v>
      </c>
      <c r="GO672" s="40">
        <v>45966</v>
      </c>
      <c r="GP672" s="20" t="s">
        <v>232</v>
      </c>
      <c r="GQ672" s="35">
        <v>45982</v>
      </c>
      <c r="GR672" s="35">
        <v>46085</v>
      </c>
      <c r="GS672" s="20" t="s">
        <v>248</v>
      </c>
      <c r="GT672" s="20" t="s">
        <v>247</v>
      </c>
      <c r="GU672" s="20">
        <v>170</v>
      </c>
      <c r="GV672" s="20">
        <v>2</v>
      </c>
      <c r="GW672" s="20">
        <v>2</v>
      </c>
      <c r="GX672" s="20">
        <v>14</v>
      </c>
      <c r="GY672" s="20">
        <v>0</v>
      </c>
      <c r="GZ672" s="20">
        <v>0</v>
      </c>
      <c r="HA672" s="20">
        <v>0</v>
      </c>
      <c r="HB672" s="20">
        <v>1</v>
      </c>
      <c r="HC672" s="20">
        <v>0</v>
      </c>
      <c r="HD672" s="20">
        <v>0</v>
      </c>
      <c r="HE672" s="20">
        <v>1</v>
      </c>
      <c r="HF672" s="20">
        <v>0</v>
      </c>
      <c r="HG672" s="20">
        <v>2</v>
      </c>
      <c r="HH672" s="34">
        <f>IF(GX672&lt;&gt;"",((GY672*0.125)+((GZ672+HA672+HB672+HC672+HD672)*0.25)+((HE672+HF672+HG672)*1))/GX672,"")</f>
        <v>0.23214285714285715</v>
      </c>
    </row>
    <row r="673" spans="1:216" ht="15" customHeight="1" x14ac:dyDescent="0.35">
      <c r="A673" s="11" t="s">
        <v>4269</v>
      </c>
      <c r="B673" s="12" t="s">
        <v>4270</v>
      </c>
      <c r="C673" s="43">
        <v>44925</v>
      </c>
      <c r="D673" s="13">
        <v>45777</v>
      </c>
      <c r="E673" s="11" t="s">
        <v>214</v>
      </c>
      <c r="F673" s="19" t="s">
        <v>4271</v>
      </c>
      <c r="G673" s="19" t="s">
        <v>1672</v>
      </c>
      <c r="H673" s="11" t="s">
        <v>1673</v>
      </c>
      <c r="I673" s="42">
        <v>78213</v>
      </c>
      <c r="J673" s="17">
        <v>40589</v>
      </c>
      <c r="K673" s="18">
        <f ca="1">IF(A673&lt;&gt;"",RANDBETWEEN(1,2000)," ")</f>
        <v>1972</v>
      </c>
      <c r="L673" s="17" cm="1">
        <f t="array" ref="L673">IF(A673&lt;&gt;"",SUMPRODUCT(($E$2:$E$1303="Active") * (FK673 &gt;= $FM$2:$FM$1303) * (FK673 &lt;= $FN$2:$FN$1303) * (FL673 &gt;= $FO$2:$FO$1303) * (FL673 &lt;= $FP$2:$FP$1303)),"")</f>
        <v>4</v>
      </c>
      <c r="M673" s="17" cm="1">
        <f t="array" ref="M673">IF(A673&lt;&gt;"",SUMPRODUCT(($E$2:$E$1303="Active") * (FK673 &gt;= $FQ$2:$FQ$1303) * (FK673 &lt;= $FR$2:$FR$1303) * (FL673 &gt;= $FS$2:$FS$1303) * (FL673 &lt;= $FT$2:$FT$1303)),"")</f>
        <v>4</v>
      </c>
      <c r="N673" s="11" t="s">
        <v>287</v>
      </c>
      <c r="O673" s="11" t="s">
        <v>242</v>
      </c>
      <c r="P673" s="19" t="s">
        <v>476</v>
      </c>
      <c r="Q673" s="11" t="s">
        <v>477</v>
      </c>
      <c r="R673" s="19" t="s">
        <v>478</v>
      </c>
      <c r="S673" s="11" t="s">
        <v>223</v>
      </c>
      <c r="T673" s="20" t="s">
        <v>224</v>
      </c>
      <c r="U673" s="21"/>
      <c r="V673" s="22"/>
      <c r="W673" s="22"/>
      <c r="X673" s="22"/>
      <c r="Y673" s="22"/>
      <c r="Z673" s="22"/>
      <c r="AA673" s="48" t="s">
        <v>347</v>
      </c>
      <c r="AB673" s="43">
        <v>45930.5625</v>
      </c>
      <c r="AC673" s="24">
        <v>46023</v>
      </c>
      <c r="AD673" s="25">
        <v>0</v>
      </c>
      <c r="AF673" s="26">
        <v>0</v>
      </c>
      <c r="AG673" s="20">
        <v>616</v>
      </c>
      <c r="AH673" s="22">
        <v>909</v>
      </c>
      <c r="AI673" s="26">
        <v>543</v>
      </c>
      <c r="AN673" s="27">
        <f>IF(COUNT(DV673,ES673,FJ673,GK673,HH673)&gt;0,AVERAGE(DV673,ES673,FJ673,GK673,HH673),"")</f>
        <v>0.115</v>
      </c>
      <c r="AO673" s="28">
        <f>IF((E673&lt;&gt;""),COUNTA(AP673:BW673)+COUNTIF(T673,"No"),"")</f>
        <v>0</v>
      </c>
      <c r="CN673" s="34" t="str">
        <f>IF(CJ673&gt;0,((CK673*0.125)+(CL673*0.25)+(CM673*1))/CJ673,"")</f>
        <v/>
      </c>
      <c r="CO673" s="35">
        <v>44833</v>
      </c>
      <c r="CP673" s="35">
        <v>44833</v>
      </c>
      <c r="CQ673" s="20" t="s">
        <v>266</v>
      </c>
      <c r="CR673" s="35">
        <v>44833</v>
      </c>
      <c r="CS673" s="20" t="s">
        <v>232</v>
      </c>
      <c r="CT673" s="35">
        <v>44848</v>
      </c>
      <c r="DH673" s="37" t="str">
        <f>IF(DB673&gt;0,((DC673*0.125)+(DD673*0.25)+(DE673*0.25)+(DF673*1)+(DG673*1))/DB673,"")</f>
        <v/>
      </c>
      <c r="DV673" s="37" t="str" cm="1">
        <f t="array" ref="DV673">IF(AND(DI673:DP673&lt;&gt;""),((DQ673*0.125)+(DR673*0.25)+(DS673*0.25)+(DT673*1)+(DU673*1))/DP673,"")</f>
        <v/>
      </c>
      <c r="DW673" s="35">
        <v>44992</v>
      </c>
      <c r="DX673" s="35">
        <v>44993</v>
      </c>
      <c r="DY673" s="20" t="s">
        <v>237</v>
      </c>
      <c r="DZ673" s="35">
        <v>44993</v>
      </c>
      <c r="EA673" s="35" t="s">
        <v>232</v>
      </c>
      <c r="EB673" s="38">
        <v>45002</v>
      </c>
      <c r="EJ673" s="20"/>
      <c r="EK673" s="20"/>
      <c r="EL673" s="20"/>
      <c r="EM673" s="20"/>
      <c r="EN673" s="20"/>
      <c r="EO673" s="20"/>
      <c r="EP673" s="20"/>
      <c r="EQ673" s="20"/>
      <c r="ER673" s="20"/>
      <c r="ES673" s="34" t="str">
        <f>IF(EI673&lt;&gt;"",((EJ673*0.125)+((EK673+EL673+EM673+EN673+EO673)*0.25)+((EP673+EQ673+ER673)*1))/EI673,"")</f>
        <v/>
      </c>
      <c r="ET673" s="35">
        <v>45569</v>
      </c>
      <c r="EU673" s="20" t="s">
        <v>248</v>
      </c>
      <c r="EV673" s="20" t="s">
        <v>234</v>
      </c>
      <c r="EW673" s="20">
        <v>450</v>
      </c>
      <c r="EX673" s="20">
        <v>9</v>
      </c>
      <c r="EY673" s="20">
        <v>9</v>
      </c>
      <c r="EZ673" s="20">
        <v>25</v>
      </c>
      <c r="FA673" s="20">
        <v>0</v>
      </c>
      <c r="FB673" s="20">
        <v>0</v>
      </c>
      <c r="FC673" s="20">
        <v>2</v>
      </c>
      <c r="FD673" s="20">
        <v>4</v>
      </c>
      <c r="FE673" s="20">
        <v>0</v>
      </c>
      <c r="FF673" s="20">
        <v>0</v>
      </c>
      <c r="FG673" s="20">
        <v>0</v>
      </c>
      <c r="FH673" s="20">
        <v>0</v>
      </c>
      <c r="FI673" s="20">
        <v>0</v>
      </c>
      <c r="FJ673" s="34">
        <f>IF(EZ673&lt;&gt;"",((FA673*0.125)+((FB673+FC673+FD673+FE673+FF673)*0.25)+((FG673+FH673+FI673)*1))/EZ673,"")</f>
        <v>0.06</v>
      </c>
      <c r="FK673" s="39">
        <v>29.520216999999999</v>
      </c>
      <c r="FL673" s="39">
        <v>-98.528195999999994</v>
      </c>
      <c r="FM673" s="39">
        <v>29.158391576177866</v>
      </c>
      <c r="FN673" s="39">
        <v>29.882042423822131</v>
      </c>
      <c r="FO673" s="39">
        <v>-98.944000360666863</v>
      </c>
      <c r="FP673" s="39">
        <v>-98.112391639333126</v>
      </c>
      <c r="FQ673" s="39">
        <v>28.796566152355734</v>
      </c>
      <c r="FR673" s="39">
        <v>30.243867847644264</v>
      </c>
      <c r="FS673" s="39">
        <v>-99.359804721333731</v>
      </c>
      <c r="FT673" s="39">
        <v>-97.696587278666257</v>
      </c>
      <c r="FU673" s="35">
        <v>45856</v>
      </c>
      <c r="FV673" s="20" t="s">
        <v>248</v>
      </c>
      <c r="FW673" s="20" t="s">
        <v>355</v>
      </c>
      <c r="FX673" s="20">
        <v>338</v>
      </c>
      <c r="FY673" s="20">
        <v>4</v>
      </c>
      <c r="FZ673" s="20">
        <v>4</v>
      </c>
      <c r="GA673" s="20">
        <v>25</v>
      </c>
      <c r="GB673" s="20">
        <v>0</v>
      </c>
      <c r="GC673" s="20">
        <v>0</v>
      </c>
      <c r="GD673" s="20">
        <v>0</v>
      </c>
      <c r="GE673" s="20">
        <v>1</v>
      </c>
      <c r="GF673" s="20">
        <v>0</v>
      </c>
      <c r="GG673" s="20">
        <v>0</v>
      </c>
      <c r="GH673" s="20">
        <v>0</v>
      </c>
      <c r="GI673" s="20">
        <v>2</v>
      </c>
      <c r="GJ673" s="20">
        <v>2</v>
      </c>
      <c r="GK673" s="34">
        <f>IF(GA673&lt;&gt;"",((GB673*0.125)+((GC673+GD673+GE673+GF673+GG673)*0.25)+((GH673+GI673+GJ673)*1))/GA673,"")</f>
        <v>0.17</v>
      </c>
      <c r="GL673" s="40">
        <v>45750</v>
      </c>
      <c r="GM673" s="40">
        <v>45769</v>
      </c>
      <c r="GN673" s="11" t="s">
        <v>237</v>
      </c>
      <c r="GO673" s="40">
        <v>45769</v>
      </c>
      <c r="GP673" s="20" t="s">
        <v>232</v>
      </c>
      <c r="GQ673" s="35">
        <v>45783</v>
      </c>
      <c r="HH673" s="34" t="str">
        <f>IF(GX673&lt;&gt;"",((GY673*0.125)+((GZ673+HA673+HB673+HC673+HD673)*0.25)+((HE673+HF673+HG673)*1))/GX673,"")</f>
        <v/>
      </c>
    </row>
    <row r="674" spans="1:216" ht="15" customHeight="1" x14ac:dyDescent="0.35">
      <c r="A674" s="11" t="s">
        <v>4272</v>
      </c>
      <c r="B674" s="12" t="s">
        <v>4273</v>
      </c>
      <c r="C674" s="13">
        <v>43009</v>
      </c>
      <c r="D674" s="13"/>
      <c r="E674" s="14" t="s">
        <v>214</v>
      </c>
      <c r="F674" s="15" t="s">
        <v>4274</v>
      </c>
      <c r="G674" s="15" t="s">
        <v>1672</v>
      </c>
      <c r="H674" s="14" t="s">
        <v>1673</v>
      </c>
      <c r="I674" s="16">
        <v>78216</v>
      </c>
      <c r="J674" s="17">
        <v>40172</v>
      </c>
      <c r="K674" s="18">
        <f ca="1">IF(A674&lt;&gt;"",RANDBETWEEN(1,2000)," ")</f>
        <v>1309</v>
      </c>
      <c r="L674" s="17" cm="1">
        <f t="array" ref="L674">IF(A674&lt;&gt;"",SUMPRODUCT(($E$2:$E$1303="Active") * (FK674 &gt;= $FM$2:$FM$1303) * (FK674 &lt;= $FN$2:$FN$1303) * (FL674 &gt;= $FO$2:$FO$1303) * (FL674 &lt;= $FP$2:$FP$1303)),"")</f>
        <v>4</v>
      </c>
      <c r="M674" s="17" cm="1">
        <f t="array" ref="M674">IF(A674&lt;&gt;"",SUMPRODUCT(($E$2:$E$1303="Active") * (FK674 &gt;= $FQ$2:$FQ$1303) * (FK674 &lt;= $FR$2:$FR$1303) * (FL674 &gt;= $FS$2:$FS$1303) * (FL674 &lt;= $FT$2:$FT$1303)),"")</f>
        <v>4</v>
      </c>
      <c r="N674" s="14" t="s">
        <v>287</v>
      </c>
      <c r="O674" s="14" t="s">
        <v>219</v>
      </c>
      <c r="P674" s="15" t="s">
        <v>4275</v>
      </c>
      <c r="Q674" s="14" t="s">
        <v>4276</v>
      </c>
      <c r="R674" s="15" t="s">
        <v>4277</v>
      </c>
      <c r="S674" s="14" t="s">
        <v>224</v>
      </c>
      <c r="T674" s="20" t="s">
        <v>224</v>
      </c>
      <c r="U674" s="21"/>
      <c r="V674" s="22"/>
      <c r="W674" s="22"/>
      <c r="X674" s="22"/>
      <c r="Y674" s="22"/>
      <c r="Z674" s="22"/>
      <c r="AA674" s="48" t="s">
        <v>347</v>
      </c>
      <c r="AB674" s="43">
        <v>46010.541666666664</v>
      </c>
      <c r="AC674" s="24">
        <v>46023</v>
      </c>
      <c r="AD674" s="25">
        <v>983</v>
      </c>
      <c r="AE674" s="25">
        <v>790</v>
      </c>
      <c r="AF674" s="26">
        <v>1116</v>
      </c>
      <c r="AG674" s="20">
        <v>1149</v>
      </c>
      <c r="AH674" s="22">
        <v>1002</v>
      </c>
      <c r="AI674" s="26">
        <v>1214</v>
      </c>
      <c r="AN674" s="27">
        <f>IF(COUNT(DV674,ES674,FJ674,GK674,HH674)&gt;0,AVERAGE(DV674,ES674,FJ674,GK674,HH674),"")</f>
        <v>3.5999999999999997E-2</v>
      </c>
      <c r="AO674" s="28">
        <f>IF((E674&lt;&gt;""),COUNTA(AP674:BW674)+COUNTIF(T674,"No"),"")</f>
        <v>0</v>
      </c>
      <c r="AP674" s="29"/>
      <c r="AQ674" s="29"/>
      <c r="AR674" s="29"/>
      <c r="AS674" s="29"/>
      <c r="AT674" s="29"/>
      <c r="AU674" s="29"/>
      <c r="AV674" s="29"/>
      <c r="AW674" s="29"/>
      <c r="AX674" s="29"/>
      <c r="AY674" s="29"/>
      <c r="AZ674" s="29"/>
      <c r="BA674" s="29"/>
      <c r="BB674" s="29"/>
      <c r="BC674" s="29"/>
      <c r="BD674" s="29"/>
      <c r="BE674" s="29"/>
      <c r="BF674" s="29"/>
      <c r="BG674" s="29"/>
      <c r="BH674" s="29"/>
      <c r="BI674" s="29"/>
      <c r="BJ674" s="29"/>
      <c r="BK674" s="29"/>
      <c r="BL674" s="29"/>
      <c r="BM674" s="29"/>
      <c r="BN674" s="29"/>
      <c r="BO674" s="29"/>
      <c r="BP674" s="29"/>
      <c r="BQ674" s="29"/>
      <c r="BR674" s="29"/>
      <c r="BS674" s="29"/>
      <c r="BT674" s="29"/>
      <c r="BU674" s="29"/>
      <c r="BV674" s="29"/>
      <c r="BW674" s="29"/>
      <c r="BX674" s="30">
        <v>44154</v>
      </c>
      <c r="BY674" s="30">
        <v>44168</v>
      </c>
      <c r="BZ674" s="14" t="s">
        <v>226</v>
      </c>
      <c r="CA674" s="30">
        <v>44173</v>
      </c>
      <c r="CB674" s="14" t="s">
        <v>232</v>
      </c>
      <c r="CC674" s="31">
        <v>43791</v>
      </c>
      <c r="CD674" s="32" t="s">
        <v>228</v>
      </c>
      <c r="CE674" s="33" t="s">
        <v>425</v>
      </c>
      <c r="CF674" s="33" t="s">
        <v>325</v>
      </c>
      <c r="CG674" s="29">
        <v>514</v>
      </c>
      <c r="CH674" s="29">
        <v>2</v>
      </c>
      <c r="CI674" s="29">
        <v>2</v>
      </c>
      <c r="CJ674" s="29">
        <v>10</v>
      </c>
      <c r="CK674" s="29">
        <v>0</v>
      </c>
      <c r="CL674" s="29">
        <v>4</v>
      </c>
      <c r="CM674" s="29">
        <v>0</v>
      </c>
      <c r="CN674" s="34">
        <f>IF(CJ674&gt;0,((CK674*0.125)+(CL674*0.25)+(CM674*1))/CJ674,"")</f>
        <v>0.1</v>
      </c>
      <c r="CO674" s="35">
        <v>44643</v>
      </c>
      <c r="CP674" s="35">
        <v>44659</v>
      </c>
      <c r="CQ674" s="20" t="s">
        <v>237</v>
      </c>
      <c r="CR674" s="35">
        <v>44664</v>
      </c>
      <c r="CS674" s="20" t="s">
        <v>232</v>
      </c>
      <c r="CT674" s="35">
        <v>44659</v>
      </c>
      <c r="CU674" s="35">
        <v>44496</v>
      </c>
      <c r="CV674" s="11" t="s">
        <v>226</v>
      </c>
      <c r="CW674" s="20" t="s">
        <v>233</v>
      </c>
      <c r="CX674" s="11" t="s">
        <v>234</v>
      </c>
      <c r="CY674" s="20">
        <v>321</v>
      </c>
      <c r="CZ674" s="36">
        <v>2</v>
      </c>
      <c r="DA674" s="36">
        <v>2</v>
      </c>
      <c r="DB674" s="36">
        <v>10</v>
      </c>
      <c r="DC674" s="36">
        <v>0</v>
      </c>
      <c r="DD674" s="36">
        <v>0</v>
      </c>
      <c r="DE674" s="36">
        <v>0</v>
      </c>
      <c r="DF674" s="36">
        <v>0</v>
      </c>
      <c r="DG674" s="36">
        <v>1</v>
      </c>
      <c r="DH674" s="37">
        <f>IF(DB674&gt;0,((DC674*0.125)+(DD674*0.25)+(DE674*0.25)+(DF674*1)+(DG674*1))/DB674,"")</f>
        <v>0.1</v>
      </c>
      <c r="DI674" s="35">
        <v>44805</v>
      </c>
      <c r="DJ674" s="20" t="s">
        <v>228</v>
      </c>
      <c r="DK674" s="20" t="s">
        <v>235</v>
      </c>
      <c r="DL674" s="20" t="s">
        <v>234</v>
      </c>
      <c r="DM674" s="20">
        <v>552</v>
      </c>
      <c r="DN674" s="20">
        <v>1</v>
      </c>
      <c r="DO674" s="20">
        <v>1</v>
      </c>
      <c r="DP674" s="20">
        <v>5</v>
      </c>
      <c r="DQ674" s="20">
        <v>0</v>
      </c>
      <c r="DR674" s="20">
        <v>0</v>
      </c>
      <c r="DS674" s="20">
        <v>0</v>
      </c>
      <c r="DT674" s="20">
        <v>0</v>
      </c>
      <c r="DU674" s="20">
        <v>0</v>
      </c>
      <c r="DV674" s="37" cm="1">
        <f t="array" ref="DV674">IF(AND(DI674:DP674&lt;&gt;""),((DQ674*0.125)+(DR674*0.25)+(DS674*0.25)+(DT674*1)+(DU674*1))/DP674,"")</f>
        <v>0</v>
      </c>
      <c r="DW674" s="35">
        <v>44992</v>
      </c>
      <c r="DX674" s="35">
        <v>44993</v>
      </c>
      <c r="DY674" s="20" t="s">
        <v>237</v>
      </c>
      <c r="DZ674" s="35">
        <v>44993</v>
      </c>
      <c r="EA674" s="35" t="s">
        <v>232</v>
      </c>
      <c r="EB674" s="38">
        <v>45002</v>
      </c>
      <c r="EC674" s="35">
        <v>45290</v>
      </c>
      <c r="ED674" s="20" t="s">
        <v>228</v>
      </c>
      <c r="EE674" s="20" t="s">
        <v>247</v>
      </c>
      <c r="EF674" s="20">
        <v>564</v>
      </c>
      <c r="EG674" s="20">
        <v>1</v>
      </c>
      <c r="EH674" s="20">
        <v>1</v>
      </c>
      <c r="EI674" s="20">
        <v>5</v>
      </c>
      <c r="EJ674" s="20">
        <v>0</v>
      </c>
      <c r="EK674" s="20">
        <v>0</v>
      </c>
      <c r="EL674" s="20">
        <v>0</v>
      </c>
      <c r="EM674" s="20">
        <v>0</v>
      </c>
      <c r="EN674" s="20">
        <v>0</v>
      </c>
      <c r="EO674" s="20">
        <v>0</v>
      </c>
      <c r="EP674" s="20">
        <v>0</v>
      </c>
      <c r="EQ674" s="20">
        <v>0</v>
      </c>
      <c r="ER674" s="20">
        <v>0</v>
      </c>
      <c r="ES674" s="34">
        <f>IF(EI674&lt;&gt;"",((EJ674*0.125)+((EK674+EL674+EM674+EN674+EO674)*0.25)+((EP674+EQ674+ER674)*1))/EI674,"")</f>
        <v>0</v>
      </c>
      <c r="ET674" s="35">
        <v>45608</v>
      </c>
      <c r="EU674" s="20" t="s">
        <v>248</v>
      </c>
      <c r="EV674" s="20" t="s">
        <v>234</v>
      </c>
      <c r="EW674" s="20">
        <v>519</v>
      </c>
      <c r="EX674" s="20">
        <v>1</v>
      </c>
      <c r="EY674" s="20">
        <v>1</v>
      </c>
      <c r="EZ674" s="20">
        <v>5</v>
      </c>
      <c r="FA674" s="20">
        <v>0</v>
      </c>
      <c r="FB674" s="20">
        <v>0</v>
      </c>
      <c r="FC674" s="20">
        <v>0</v>
      </c>
      <c r="FD674" s="20">
        <v>0</v>
      </c>
      <c r="FE674" s="20">
        <v>0</v>
      </c>
      <c r="FF674" s="20">
        <v>0</v>
      </c>
      <c r="FG674" s="20">
        <v>0</v>
      </c>
      <c r="FH674" s="20">
        <v>0</v>
      </c>
      <c r="FI674" s="20">
        <v>0</v>
      </c>
      <c r="FJ674" s="34">
        <f>IF(EZ674&lt;&gt;"",((FA674*0.125)+((FB674+FC674+FD674+FE674+FF674)*0.25)+((FG674+FH674+FI674)*1))/EZ674,"")</f>
        <v>0</v>
      </c>
      <c r="FK674" s="39">
        <v>29.535443000000001</v>
      </c>
      <c r="FL674" s="39">
        <v>-98.481380000000001</v>
      </c>
      <c r="FM674" s="39">
        <v>29.173617576177868</v>
      </c>
      <c r="FN674" s="39">
        <v>29.897268423822133</v>
      </c>
      <c r="FO674" s="39">
        <v>-98.897246952694914</v>
      </c>
      <c r="FP674" s="39">
        <v>-98.065513047305089</v>
      </c>
      <c r="FQ674" s="39">
        <v>28.811792152355736</v>
      </c>
      <c r="FR674" s="39">
        <v>30.259093847644266</v>
      </c>
      <c r="FS674" s="39">
        <v>-99.313113905389827</v>
      </c>
      <c r="FT674" s="39">
        <v>-97.649646094610176</v>
      </c>
      <c r="FU674" s="35">
        <v>45791</v>
      </c>
      <c r="FV674" s="20" t="s">
        <v>248</v>
      </c>
      <c r="FW674" s="20" t="s">
        <v>258</v>
      </c>
      <c r="FX674" s="20">
        <v>2113</v>
      </c>
      <c r="FY674" s="20">
        <v>1</v>
      </c>
      <c r="FZ674" s="20">
        <v>1</v>
      </c>
      <c r="GA674" s="20">
        <v>25</v>
      </c>
      <c r="GB674" s="20">
        <v>0</v>
      </c>
      <c r="GC674" s="20">
        <v>0</v>
      </c>
      <c r="GD674" s="20">
        <v>0</v>
      </c>
      <c r="GE674" s="20">
        <v>0</v>
      </c>
      <c r="GF674" s="20">
        <v>0</v>
      </c>
      <c r="GG674" s="20">
        <v>0</v>
      </c>
      <c r="GH674" s="20">
        <v>0</v>
      </c>
      <c r="GI674" s="20">
        <v>0</v>
      </c>
      <c r="GJ674" s="20">
        <v>0</v>
      </c>
      <c r="GK674" s="34">
        <f>IF(GA674&lt;&gt;"",((GB674*0.125)+((GC674+GD674+GE674+GF674+GG674)*0.25)+((GH674+GI674+GJ674)*1))/GA674,"")</f>
        <v>0</v>
      </c>
      <c r="GL674" s="40">
        <v>45750</v>
      </c>
      <c r="GM674" s="40">
        <v>45769</v>
      </c>
      <c r="GN674" s="11" t="s">
        <v>237</v>
      </c>
      <c r="GO674" s="40">
        <v>45769</v>
      </c>
      <c r="GP674" s="20" t="s">
        <v>232</v>
      </c>
      <c r="GQ674" s="35">
        <v>45783</v>
      </c>
      <c r="GR674" s="35">
        <v>46048</v>
      </c>
      <c r="GS674" s="20" t="s">
        <v>248</v>
      </c>
      <c r="GT674" s="20" t="s">
        <v>247</v>
      </c>
      <c r="GU674" s="20">
        <v>274</v>
      </c>
      <c r="GV674" s="20">
        <v>1</v>
      </c>
      <c r="GW674" s="20">
        <v>1</v>
      </c>
      <c r="GX674" s="20">
        <v>25</v>
      </c>
      <c r="GY674" s="20">
        <v>0</v>
      </c>
      <c r="GZ674" s="20">
        <v>0</v>
      </c>
      <c r="HA674" s="20">
        <v>0</v>
      </c>
      <c r="HB674" s="20">
        <f>1+1</f>
        <v>2</v>
      </c>
      <c r="HC674" s="20">
        <v>0</v>
      </c>
      <c r="HD674" s="20">
        <v>0</v>
      </c>
      <c r="HE674" s="20">
        <v>0</v>
      </c>
      <c r="HF674" s="20">
        <f>1+1</f>
        <v>2</v>
      </c>
      <c r="HG674" s="20">
        <f>1+1</f>
        <v>2</v>
      </c>
      <c r="HH674" s="34">
        <f>IF(GX674&lt;&gt;"",((GY674*0.125)+((GZ674+HA674+HB674+HC674+HD674)*0.25)+((HE674+HF674+HG674)*1))/GX674,"")</f>
        <v>0.18</v>
      </c>
    </row>
    <row r="675" spans="1:216" ht="15" customHeight="1" x14ac:dyDescent="0.35">
      <c r="A675" s="14" t="s">
        <v>4278</v>
      </c>
      <c r="B675" s="12" t="s">
        <v>4279</v>
      </c>
      <c r="C675" s="13">
        <v>43009</v>
      </c>
      <c r="D675" s="13">
        <v>45450</v>
      </c>
      <c r="E675" s="14" t="s">
        <v>214</v>
      </c>
      <c r="F675" s="15" t="s">
        <v>4280</v>
      </c>
      <c r="G675" s="15" t="s">
        <v>4281</v>
      </c>
      <c r="H675" s="14" t="s">
        <v>1673</v>
      </c>
      <c r="I675" s="16">
        <v>77498</v>
      </c>
      <c r="J675" s="17">
        <v>51472</v>
      </c>
      <c r="K675" s="18">
        <f ca="1">IF(A675&lt;&gt;"",RANDBETWEEN(1,2000)," ")</f>
        <v>1586</v>
      </c>
      <c r="L675" s="17" cm="1">
        <f t="array" ref="L675">IF(A675&lt;&gt;"",SUMPRODUCT(($E$2:$E$1303="Active") * (FK675 &gt;= $FM$2:$FM$1303) * (FK675 &lt;= $FN$2:$FN$1303) * (FL675 &gt;= $FO$2:$FO$1303) * (FL675 &lt;= $FP$2:$FP$1303)),"")</f>
        <v>7</v>
      </c>
      <c r="M675" s="17" cm="1">
        <f t="array" ref="M675">IF(A675&lt;&gt;"",SUMPRODUCT(($E$2:$E$1303="Active") * (FK675 &gt;= $FQ$2:$FQ$1303) * (FK675 &lt;= $FR$2:$FR$1303) * (FL675 &gt;= $FS$2:$FS$1303) * (FL675 &lt;= $FT$2:$FT$1303)),"")</f>
        <v>10</v>
      </c>
      <c r="N675" s="14" t="s">
        <v>287</v>
      </c>
      <c r="O675" s="14" t="s">
        <v>219</v>
      </c>
      <c r="P675" s="15" t="s">
        <v>4282</v>
      </c>
      <c r="Q675" s="14" t="s">
        <v>4283</v>
      </c>
      <c r="R675" s="15" t="s">
        <v>4284</v>
      </c>
      <c r="S675" s="14" t="s">
        <v>224</v>
      </c>
      <c r="T675" s="20" t="s">
        <v>224</v>
      </c>
      <c r="U675" s="21"/>
      <c r="V675" s="22"/>
      <c r="W675" s="22"/>
      <c r="X675" s="22"/>
      <c r="Y675" s="22"/>
      <c r="Z675" s="22"/>
      <c r="AA675" s="22" t="s">
        <v>363</v>
      </c>
      <c r="AB675" s="43">
        <v>45929.541666666664</v>
      </c>
      <c r="AC675" s="63">
        <v>45931</v>
      </c>
      <c r="AD675" s="25">
        <v>174</v>
      </c>
      <c r="AE675" s="25">
        <v>410</v>
      </c>
      <c r="AF675" s="26">
        <v>530</v>
      </c>
      <c r="AG675" s="20">
        <v>570</v>
      </c>
      <c r="AH675" s="22">
        <v>643</v>
      </c>
      <c r="AI675" s="26">
        <v>603</v>
      </c>
      <c r="AN675" s="27">
        <f>IF(COUNT(DV675,ES675,FJ675,GK675,HH675)&gt;0,AVERAGE(DV675,ES675,FJ675,GK675,HH675),"")</f>
        <v>0.21550102871037127</v>
      </c>
      <c r="AO675" s="28">
        <f>IF((E675&lt;&gt;""),COUNTA(AP675:BW675)+COUNTIF(T675,"No"),"")</f>
        <v>0</v>
      </c>
      <c r="AP675" s="29"/>
      <c r="AQ675" s="29"/>
      <c r="AR675" s="29"/>
      <c r="AS675" s="29"/>
      <c r="AT675" s="29"/>
      <c r="AU675" s="29"/>
      <c r="AV675" s="29"/>
      <c r="AW675" s="29"/>
      <c r="AX675" s="29"/>
      <c r="AY675" s="29"/>
      <c r="AZ675" s="29"/>
      <c r="BA675" s="29"/>
      <c r="BB675" s="29"/>
      <c r="BC675" s="29"/>
      <c r="BD675" s="29"/>
      <c r="BE675" s="29"/>
      <c r="BF675" s="29"/>
      <c r="BG675" s="29"/>
      <c r="BH675" s="29"/>
      <c r="BI675" s="29"/>
      <c r="BJ675" s="29"/>
      <c r="BK675" s="29"/>
      <c r="BL675" s="29"/>
      <c r="BM675" s="29"/>
      <c r="BN675" s="29"/>
      <c r="BO675" s="29"/>
      <c r="BP675" s="29"/>
      <c r="BQ675" s="29"/>
      <c r="BR675" s="29"/>
      <c r="BS675" s="29"/>
      <c r="BT675" s="29"/>
      <c r="BU675" s="29"/>
      <c r="BV675" s="29"/>
      <c r="BW675" s="29"/>
      <c r="BX675" s="30">
        <v>44155</v>
      </c>
      <c r="BY675" s="30">
        <v>44168</v>
      </c>
      <c r="BZ675" s="14" t="s">
        <v>226</v>
      </c>
      <c r="CA675" s="30">
        <v>44173</v>
      </c>
      <c r="CB675" s="14" t="s">
        <v>232</v>
      </c>
      <c r="CC675" s="31">
        <v>43907</v>
      </c>
      <c r="CD675" s="32" t="s">
        <v>364</v>
      </c>
      <c r="CE675" s="33" t="s">
        <v>380</v>
      </c>
      <c r="CF675" s="33" t="s">
        <v>321</v>
      </c>
      <c r="CG675" s="29">
        <v>141</v>
      </c>
      <c r="CH675" s="29">
        <v>4</v>
      </c>
      <c r="CI675" s="29">
        <v>4</v>
      </c>
      <c r="CJ675" s="29">
        <v>19</v>
      </c>
      <c r="CK675" s="29">
        <v>2</v>
      </c>
      <c r="CL675" s="29">
        <v>3</v>
      </c>
      <c r="CM675" s="29">
        <v>2</v>
      </c>
      <c r="CN675" s="34">
        <f>IF(CJ675&gt;0,((CK675*0.125)+(CL675*0.25)+(CM675*1))/CJ675,"")</f>
        <v>0.15789473684210525</v>
      </c>
      <c r="CO675" s="35">
        <v>44369</v>
      </c>
      <c r="CP675" s="35">
        <v>44379</v>
      </c>
      <c r="CQ675" s="20" t="s">
        <v>231</v>
      </c>
      <c r="CR675" s="35">
        <v>44379</v>
      </c>
      <c r="CS675" s="20" t="s">
        <v>232</v>
      </c>
      <c r="CT675" s="35">
        <v>44385</v>
      </c>
      <c r="CU675" s="35">
        <v>44460</v>
      </c>
      <c r="CV675" s="11" t="s">
        <v>226</v>
      </c>
      <c r="CW675" s="20" t="s">
        <v>233</v>
      </c>
      <c r="CX675" s="11" t="s">
        <v>234</v>
      </c>
      <c r="CY675" s="20">
        <v>187</v>
      </c>
      <c r="CZ675" s="36">
        <v>6</v>
      </c>
      <c r="DA675" s="36">
        <v>6</v>
      </c>
      <c r="DB675" s="36">
        <v>28</v>
      </c>
      <c r="DC675" s="36">
        <v>0</v>
      </c>
      <c r="DD675" s="36">
        <v>1</v>
      </c>
      <c r="DE675" s="36">
        <v>0</v>
      </c>
      <c r="DF675" s="36">
        <v>1</v>
      </c>
      <c r="DG675" s="36">
        <v>4</v>
      </c>
      <c r="DH675" s="37">
        <f>IF(DB675&gt;0,((DC675*0.125)+(DD675*0.25)+(DE675*0.25)+(DF675*1)+(DG675*1))/DB675,"")</f>
        <v>0.1875</v>
      </c>
      <c r="DI675" s="35">
        <v>44805</v>
      </c>
      <c r="DJ675" s="20" t="s">
        <v>228</v>
      </c>
      <c r="DK675" s="20" t="s">
        <v>235</v>
      </c>
      <c r="DL675" s="20" t="s">
        <v>234</v>
      </c>
      <c r="DM675" s="20">
        <v>226</v>
      </c>
      <c r="DN675" s="20">
        <v>8</v>
      </c>
      <c r="DO675" s="20">
        <v>8</v>
      </c>
      <c r="DP675" s="20">
        <v>37</v>
      </c>
      <c r="DQ675" s="20">
        <v>0</v>
      </c>
      <c r="DR675" s="20">
        <v>1</v>
      </c>
      <c r="DS675" s="20">
        <v>0</v>
      </c>
      <c r="DT675" s="20">
        <v>4</v>
      </c>
      <c r="DU675" s="20">
        <v>4</v>
      </c>
      <c r="DV675" s="37" cm="1">
        <f t="array" ref="DV675">IF(AND(DI675:DP675&lt;&gt;""),((DQ675*0.125)+(DR675*0.25)+(DS675*0.25)+(DT675*1)+(DU675*1))/DP675,"")</f>
        <v>0.22297297297297297</v>
      </c>
      <c r="DW675" s="35">
        <v>44992</v>
      </c>
      <c r="DX675" s="35">
        <v>44993</v>
      </c>
      <c r="DY675" s="20" t="s">
        <v>237</v>
      </c>
      <c r="DZ675" s="35">
        <v>44993</v>
      </c>
      <c r="EA675" s="35" t="s">
        <v>232</v>
      </c>
      <c r="EB675" s="38">
        <v>45002</v>
      </c>
      <c r="EC675" s="35">
        <v>45232</v>
      </c>
      <c r="ED675" s="20" t="s">
        <v>248</v>
      </c>
      <c r="EE675" s="20" t="s">
        <v>247</v>
      </c>
      <c r="EF675" s="20">
        <v>277</v>
      </c>
      <c r="EG675" s="20">
        <v>5</v>
      </c>
      <c r="EH675" s="20">
        <v>5</v>
      </c>
      <c r="EI675" s="20">
        <v>25</v>
      </c>
      <c r="EJ675" s="20">
        <v>0</v>
      </c>
      <c r="EK675" s="20">
        <v>0</v>
      </c>
      <c r="EL675" s="20">
        <v>0</v>
      </c>
      <c r="EM675" s="20">
        <v>0</v>
      </c>
      <c r="EN675" s="20">
        <v>0</v>
      </c>
      <c r="EO675" s="20">
        <v>0</v>
      </c>
      <c r="EP675" s="20">
        <v>2</v>
      </c>
      <c r="EQ675" s="20">
        <v>0</v>
      </c>
      <c r="ER675" s="20">
        <v>0</v>
      </c>
      <c r="ES675" s="34">
        <f>IF(EI675&lt;&gt;"",((EJ675*0.125)+((EK675+EL675+EM675+EN675+EO675)*0.25)+((EP675+EQ675+ER675)*1))/EI675,"")</f>
        <v>0.08</v>
      </c>
      <c r="ET675" s="35">
        <v>45442</v>
      </c>
      <c r="EU675" s="20" t="s">
        <v>248</v>
      </c>
      <c r="EV675" s="20" t="s">
        <v>247</v>
      </c>
      <c r="EW675" s="20">
        <v>289</v>
      </c>
      <c r="EX675" s="20">
        <v>6</v>
      </c>
      <c r="EY675" s="20">
        <v>6</v>
      </c>
      <c r="EZ675" s="28">
        <f>289*0.08</f>
        <v>23.12</v>
      </c>
      <c r="FA675" s="20">
        <v>0</v>
      </c>
      <c r="FB675" s="20">
        <v>0</v>
      </c>
      <c r="FC675" s="20">
        <v>0</v>
      </c>
      <c r="FD675" s="20">
        <v>0</v>
      </c>
      <c r="FE675" s="20">
        <v>0</v>
      </c>
      <c r="FF675" s="20">
        <v>0</v>
      </c>
      <c r="FG675" s="20">
        <v>1</v>
      </c>
      <c r="FH675" s="20">
        <v>4</v>
      </c>
      <c r="FI675" s="20">
        <v>7</v>
      </c>
      <c r="FJ675" s="46">
        <f>IF(EZ675&lt;&gt;"",((FA675*0.125)+((FB675+FC675+FD675+FE675+FF675)*0.25)+((FG675+FH675+FI675)*1))/EZ675,"")</f>
        <v>0.51903114186851207</v>
      </c>
      <c r="FK675" s="39">
        <v>29.639835999999999</v>
      </c>
      <c r="FL675" s="39">
        <v>-95.651065000000003</v>
      </c>
      <c r="FM675" s="39">
        <v>29.278010576177866</v>
      </c>
      <c r="FN675" s="39">
        <v>30.001661423822132</v>
      </c>
      <c r="FO675" s="39">
        <v>-96.067362398604004</v>
      </c>
      <c r="FP675" s="39">
        <v>-95.234767601396001</v>
      </c>
      <c r="FQ675" s="39">
        <v>28.916185152355734</v>
      </c>
      <c r="FR675" s="39">
        <v>30.363486847644264</v>
      </c>
      <c r="FS675" s="39">
        <v>-96.483659797208006</v>
      </c>
      <c r="FT675" s="39">
        <v>-94.818470202792</v>
      </c>
      <c r="FU675" s="35">
        <v>45740</v>
      </c>
      <c r="FV675" s="20" t="s">
        <v>248</v>
      </c>
      <c r="FW675" s="20" t="s">
        <v>247</v>
      </c>
      <c r="FX675" s="20">
        <v>341</v>
      </c>
      <c r="FY675" s="20">
        <v>7</v>
      </c>
      <c r="FZ675" s="20">
        <v>7</v>
      </c>
      <c r="GA675" s="20">
        <v>25</v>
      </c>
      <c r="GB675" s="20">
        <v>0</v>
      </c>
      <c r="GC675" s="20">
        <v>0</v>
      </c>
      <c r="GD675" s="20">
        <v>0</v>
      </c>
      <c r="GE675" s="20">
        <v>0</v>
      </c>
      <c r="GF675" s="20">
        <v>0</v>
      </c>
      <c r="GG675" s="20">
        <v>0</v>
      </c>
      <c r="GH675" s="20">
        <v>0</v>
      </c>
      <c r="GI675" s="20">
        <v>0</v>
      </c>
      <c r="GJ675" s="20">
        <v>1</v>
      </c>
      <c r="GK675" s="34">
        <f>IF(GA675&lt;&gt;"",((GB675*0.125)+((GC675+GD675+GE675+GF675+GG675)*0.25)+((GH675+GI675+GJ675)*1))/GA675,"")</f>
        <v>0.04</v>
      </c>
      <c r="GL675" s="40">
        <v>45982</v>
      </c>
      <c r="GM675" s="40">
        <v>46043</v>
      </c>
      <c r="GN675" s="56" t="s">
        <v>322</v>
      </c>
      <c r="GO675" s="35">
        <v>46045</v>
      </c>
      <c r="GP675" s="20" t="s">
        <v>232</v>
      </c>
      <c r="GQ675" s="35">
        <v>46045</v>
      </c>
      <c r="HH675" s="34" t="str">
        <f>IF(GX675&lt;&gt;"",((GY675*0.125)+((GZ675+HA675+HB675+HC675+HD675)*0.25)+((HE675+HF675+HG675)*1))/GX675,"")</f>
        <v/>
      </c>
    </row>
    <row r="676" spans="1:216" ht="15" customHeight="1" x14ac:dyDescent="0.35">
      <c r="A676" s="11" t="s">
        <v>4285</v>
      </c>
      <c r="B676" s="12" t="s">
        <v>1905</v>
      </c>
      <c r="C676" s="43">
        <v>45009</v>
      </c>
      <c r="D676" s="13"/>
      <c r="E676" s="11" t="s">
        <v>214</v>
      </c>
      <c r="F676" s="19" t="s">
        <v>4286</v>
      </c>
      <c r="G676" s="19" t="s">
        <v>1672</v>
      </c>
      <c r="H676" s="11" t="s">
        <v>1673</v>
      </c>
      <c r="I676" s="42">
        <v>78251</v>
      </c>
      <c r="J676" s="17">
        <v>58836</v>
      </c>
      <c r="K676" s="18">
        <f ca="1">IF(A676&lt;&gt;"",RANDBETWEEN(1,2000)," ")</f>
        <v>1708</v>
      </c>
      <c r="L676" s="17" cm="1">
        <f t="array" ref="L676">IF(A676&lt;&gt;"",SUMPRODUCT(($E$2:$E$1303="Active") * (FK676 &gt;= $FM$2:$FM$1303) * (FK676 &lt;= $FN$2:$FN$1303) * (FL676 &gt;= $FO$2:$FO$1303) * (FL676 &lt;= $FP$2:$FP$1303)),"")</f>
        <v>4</v>
      </c>
      <c r="M676" s="17" cm="1">
        <f t="array" ref="M676">IF(A676&lt;&gt;"",SUMPRODUCT(($E$2:$E$1303="Active") * (FK676 &gt;= $FQ$2:$FQ$1303) * (FK676 &lt;= $FR$2:$FR$1303) * (FL676 &gt;= $FS$2:$FS$1303) * (FL676 &lt;= $FT$2:$FT$1303)),"")</f>
        <v>4</v>
      </c>
      <c r="N676" s="14" t="s">
        <v>287</v>
      </c>
      <c r="O676" s="14" t="s">
        <v>219</v>
      </c>
      <c r="P676" s="19" t="s">
        <v>4287</v>
      </c>
      <c r="Q676" s="11" t="s">
        <v>4288</v>
      </c>
      <c r="R676" s="15" t="s">
        <v>4289</v>
      </c>
      <c r="S676" s="11" t="s">
        <v>223</v>
      </c>
      <c r="T676" s="20" t="s">
        <v>224</v>
      </c>
      <c r="AA676" s="48" t="s">
        <v>347</v>
      </c>
      <c r="AB676" s="43">
        <v>46020.395833333336</v>
      </c>
      <c r="AC676" s="24">
        <v>46023</v>
      </c>
      <c r="AF676" s="26"/>
      <c r="AG676" s="20">
        <v>240</v>
      </c>
      <c r="AH676" s="22">
        <v>390</v>
      </c>
      <c r="AI676" s="26">
        <v>496</v>
      </c>
      <c r="AN676" s="27">
        <f>IF(COUNT(DV676,ES676,FJ676,GK676,HH676)&gt;0,AVERAGE(DV676,ES676,FJ676,GK676,HH676),"")</f>
        <v>3.3333333333333333E-2</v>
      </c>
      <c r="AO676" s="28">
        <f>IF((E676&lt;&gt;""),COUNTA(AP676:BW676)+COUNTIF(T676,"No"),"")</f>
        <v>0</v>
      </c>
      <c r="CS676" s="20" t="s">
        <v>323</v>
      </c>
      <c r="CT676" s="35" t="s">
        <v>323</v>
      </c>
      <c r="DW676" s="35">
        <v>44992</v>
      </c>
      <c r="DX676" s="35">
        <v>44993</v>
      </c>
      <c r="DY676" s="20" t="s">
        <v>266</v>
      </c>
      <c r="DZ676" s="35">
        <v>44993</v>
      </c>
      <c r="EA676" s="35" t="s">
        <v>232</v>
      </c>
      <c r="EB676" s="40">
        <v>45002</v>
      </c>
      <c r="EJ676" s="20"/>
      <c r="EK676" s="20"/>
      <c r="EL676" s="20"/>
      <c r="EM676" s="20"/>
      <c r="EN676" s="20"/>
      <c r="EO676" s="20"/>
      <c r="EP676" s="20"/>
      <c r="EQ676" s="20"/>
      <c r="ER676" s="20"/>
      <c r="ES676" s="34" t="str">
        <f>IF(EI676&lt;&gt;"",((EJ676*0.125)+((EK676+EL676+EM676+EN676+EO676)*0.25)+((EP676+EQ676+ER676)*1))/EI676,"")</f>
        <v/>
      </c>
      <c r="ET676" s="35">
        <v>45546</v>
      </c>
      <c r="EU676" s="20" t="s">
        <v>248</v>
      </c>
      <c r="EV676" s="20" t="s">
        <v>234</v>
      </c>
      <c r="EW676" s="20">
        <v>187</v>
      </c>
      <c r="EX676" s="20">
        <v>4</v>
      </c>
      <c r="EY676" s="20">
        <v>3</v>
      </c>
      <c r="EZ676" s="20">
        <v>15</v>
      </c>
      <c r="FA676" s="20">
        <v>0</v>
      </c>
      <c r="FB676" s="20">
        <v>0</v>
      </c>
      <c r="FC676" s="20">
        <v>0</v>
      </c>
      <c r="FD676" s="20">
        <v>0</v>
      </c>
      <c r="FE676" s="20">
        <v>0</v>
      </c>
      <c r="FF676" s="20">
        <v>0</v>
      </c>
      <c r="FG676" s="20">
        <v>1</v>
      </c>
      <c r="FH676" s="20">
        <v>0</v>
      </c>
      <c r="FI676" s="20">
        <v>0</v>
      </c>
      <c r="FJ676" s="34">
        <f>IF(EZ676&lt;&gt;"",((FA676*0.125)+((FB676+FC676+FD676+FE676+FF676)*0.25)+((FG676+FH676+FI676)*1))/EZ676,"")</f>
        <v>6.6666666666666666E-2</v>
      </c>
      <c r="FK676" s="39">
        <v>29.465292999999999</v>
      </c>
      <c r="FL676" s="39">
        <v>-98.669200000000004</v>
      </c>
      <c r="FM676" s="39">
        <v>29.103467576177867</v>
      </c>
      <c r="FN676" s="39">
        <v>29.827118423822132</v>
      </c>
      <c r="FO676" s="39">
        <v>-99.084778975784076</v>
      </c>
      <c r="FP676" s="39">
        <v>-98.253621024215931</v>
      </c>
      <c r="FQ676" s="39">
        <v>28.741642152355734</v>
      </c>
      <c r="FR676" s="39">
        <v>30.188943847644264</v>
      </c>
      <c r="FS676" s="39">
        <v>-99.500357951568148</v>
      </c>
      <c r="FT676" s="39">
        <v>-97.838042048431859</v>
      </c>
      <c r="FU676" s="35">
        <v>45873</v>
      </c>
      <c r="FV676" s="20" t="s">
        <v>248</v>
      </c>
      <c r="FW676" s="20" t="s">
        <v>355</v>
      </c>
      <c r="FX676" s="20">
        <v>231</v>
      </c>
      <c r="FY676" s="20">
        <v>1</v>
      </c>
      <c r="FZ676" s="20">
        <v>1</v>
      </c>
      <c r="GA676" s="20">
        <v>16</v>
      </c>
      <c r="GB676" s="20">
        <v>0</v>
      </c>
      <c r="GC676" s="20">
        <v>0</v>
      </c>
      <c r="GD676" s="20">
        <v>0</v>
      </c>
      <c r="GE676" s="20">
        <v>0</v>
      </c>
      <c r="GF676" s="20">
        <v>0</v>
      </c>
      <c r="GG676" s="20">
        <v>0</v>
      </c>
      <c r="GH676" s="20">
        <v>0</v>
      </c>
      <c r="GI676" s="20">
        <v>0</v>
      </c>
      <c r="GJ676" s="20">
        <v>0</v>
      </c>
      <c r="GK676" s="34">
        <f>IF(GA676&lt;&gt;"",((GB676*0.125)+((GC676+GD676+GE676+GF676+GG676)*0.25)+((GH676+GI676+GJ676)*1))/GA676,"")</f>
        <v>0</v>
      </c>
      <c r="GL676" s="40">
        <v>45750</v>
      </c>
      <c r="GM676" s="40">
        <v>45770</v>
      </c>
      <c r="GN676" s="11" t="s">
        <v>237</v>
      </c>
      <c r="GO676" s="40">
        <v>45770</v>
      </c>
      <c r="GP676" s="20" t="s">
        <v>232</v>
      </c>
      <c r="GQ676" s="35">
        <v>45783</v>
      </c>
      <c r="HH676" s="34" t="str">
        <f>IF(GX676&lt;&gt;"",((GY676*0.125)+((GZ676+HA676+HB676+HC676+HD676)*0.25)+((HE676+HF676+HG676)*1))/GX676,"")</f>
        <v/>
      </c>
    </row>
    <row r="677" spans="1:216" ht="15" customHeight="1" x14ac:dyDescent="0.35">
      <c r="A677" s="14" t="s">
        <v>4290</v>
      </c>
      <c r="B677" s="12" t="s">
        <v>4291</v>
      </c>
      <c r="C677" s="13">
        <v>43009</v>
      </c>
      <c r="D677" s="13">
        <v>45602</v>
      </c>
      <c r="E677" s="14" t="s">
        <v>214</v>
      </c>
      <c r="F677" s="15" t="s">
        <v>4292</v>
      </c>
      <c r="G677" s="15" t="s">
        <v>4293</v>
      </c>
      <c r="H677" s="14" t="s">
        <v>1673</v>
      </c>
      <c r="I677" s="16">
        <v>76657</v>
      </c>
      <c r="J677" s="17">
        <v>11444</v>
      </c>
      <c r="K677" s="18">
        <f ca="1">IF(A677&lt;&gt;"",RANDBETWEEN(1,2000)," ")</f>
        <v>495</v>
      </c>
      <c r="L677" s="17" cm="1">
        <f t="array" ref="L677">IF(A677&lt;&gt;"",SUMPRODUCT(($E$2:$E$1303="Active") * (FK677 &gt;= $FM$2:$FM$1303) * (FK677 &lt;= $FN$2:$FN$1303) * (FL677 &gt;= $FO$2:$FO$1303) * (FL677 &lt;= $FP$2:$FP$1303)),"")</f>
        <v>4</v>
      </c>
      <c r="M677" s="17" cm="1">
        <f t="array" ref="M677">IF(A677&lt;&gt;"",SUMPRODUCT(($E$2:$E$1303="Active") * (FK677 &gt;= $FQ$2:$FQ$1303) * (FK677 &lt;= $FR$2:$FR$1303) * (FL677 &gt;= $FS$2:$FS$1303) * (FL677 &lt;= $FT$2:$FT$1303)),"")</f>
        <v>4</v>
      </c>
      <c r="N677" s="14" t="s">
        <v>287</v>
      </c>
      <c r="O677" s="14" t="s">
        <v>219</v>
      </c>
      <c r="P677" s="15" t="s">
        <v>4294</v>
      </c>
      <c r="Q677" s="14" t="s">
        <v>4295</v>
      </c>
      <c r="R677" s="15" t="s">
        <v>4296</v>
      </c>
      <c r="S677" s="14" t="s">
        <v>224</v>
      </c>
      <c r="T677" s="20" t="s">
        <v>224</v>
      </c>
      <c r="U677" s="21"/>
      <c r="V677" s="22"/>
      <c r="W677" s="22"/>
      <c r="X677" s="22"/>
      <c r="Y677" s="22"/>
      <c r="Z677" s="22"/>
      <c r="AA677" s="48" t="s">
        <v>347</v>
      </c>
      <c r="AB677" s="43">
        <v>46020.541666666664</v>
      </c>
      <c r="AC677" s="24">
        <v>46023</v>
      </c>
      <c r="AD677" s="25">
        <v>108</v>
      </c>
      <c r="AE677" s="25">
        <v>80</v>
      </c>
      <c r="AF677" s="26">
        <v>73</v>
      </c>
      <c r="AG677" s="20">
        <v>62</v>
      </c>
      <c r="AH677" s="22">
        <v>142</v>
      </c>
      <c r="AI677" s="26">
        <v>121</v>
      </c>
      <c r="AN677" s="27">
        <f>IF(COUNT(DV677,ES677,FJ677,GK677,HH677)&gt;0,AVERAGE(DV677,ES677,FJ677,GK677,HH677),"")</f>
        <v>0.21805555555555556</v>
      </c>
      <c r="AO677" s="28">
        <f>IF((E677&lt;&gt;""),COUNTA(AP677:BW677)+COUNTIF(T677,"No"),"")</f>
        <v>0</v>
      </c>
      <c r="AP677" s="29"/>
      <c r="AQ677" s="29"/>
      <c r="AR677" s="29"/>
      <c r="AS677" s="29"/>
      <c r="AT677" s="29"/>
      <c r="AU677" s="29"/>
      <c r="AV677" s="29"/>
      <c r="AW677" s="29"/>
      <c r="AX677" s="29"/>
      <c r="AY677" s="29"/>
      <c r="AZ677" s="29"/>
      <c r="BA677" s="29"/>
      <c r="BB677" s="29"/>
      <c r="BC677" s="29"/>
      <c r="BD677" s="29"/>
      <c r="BE677" s="29"/>
      <c r="BF677" s="29"/>
      <c r="BG677" s="29"/>
      <c r="BH677" s="29"/>
      <c r="BI677" s="29"/>
      <c r="BJ677" s="29"/>
      <c r="BK677" s="29"/>
      <c r="BL677" s="29"/>
      <c r="BM677" s="29"/>
      <c r="BN677" s="29"/>
      <c r="BO677" s="29"/>
      <c r="BP677" s="29"/>
      <c r="BQ677" s="29"/>
      <c r="BR677" s="29"/>
      <c r="BS677" s="29"/>
      <c r="BT677" s="29"/>
      <c r="BU677" s="29"/>
      <c r="BV677" s="29"/>
      <c r="BW677" s="29"/>
      <c r="BX677" s="30">
        <v>44152</v>
      </c>
      <c r="BY677" s="30">
        <v>44168</v>
      </c>
      <c r="BZ677" s="14" t="s">
        <v>226</v>
      </c>
      <c r="CA677" s="30">
        <v>44173</v>
      </c>
      <c r="CB677" s="14" t="s">
        <v>232</v>
      </c>
      <c r="CC677" s="31">
        <v>43909</v>
      </c>
      <c r="CD677" s="32" t="s">
        <v>364</v>
      </c>
      <c r="CE677" s="33" t="s">
        <v>380</v>
      </c>
      <c r="CF677" s="33" t="s">
        <v>321</v>
      </c>
      <c r="CG677" s="29">
        <v>109</v>
      </c>
      <c r="CH677" s="29">
        <v>1</v>
      </c>
      <c r="CI677" s="29">
        <v>1</v>
      </c>
      <c r="CJ677" s="29">
        <v>5</v>
      </c>
      <c r="CK677" s="29">
        <v>1</v>
      </c>
      <c r="CL677" s="29">
        <v>1</v>
      </c>
      <c r="CM677" s="29">
        <v>1</v>
      </c>
      <c r="CN677" s="34">
        <f>IF(CJ677&gt;0,((CK677*0.125)+(CL677*0.25)+(CM677*1))/CJ677,"")</f>
        <v>0.27500000000000002</v>
      </c>
      <c r="CO677" s="35">
        <v>44644</v>
      </c>
      <c r="CP677" s="35">
        <v>44685</v>
      </c>
      <c r="CQ677" s="20" t="s">
        <v>237</v>
      </c>
      <c r="CR677" s="35">
        <v>44685</v>
      </c>
      <c r="CS677" s="20" t="s">
        <v>232</v>
      </c>
      <c r="CT677" s="35">
        <v>44694</v>
      </c>
      <c r="CU677" s="35">
        <v>44319</v>
      </c>
      <c r="CV677" s="11" t="s">
        <v>226</v>
      </c>
      <c r="CW677" s="11" t="s">
        <v>293</v>
      </c>
      <c r="CX677" s="11" t="s">
        <v>247</v>
      </c>
      <c r="CY677" s="20">
        <v>51</v>
      </c>
      <c r="CZ677" s="36">
        <v>1</v>
      </c>
      <c r="DA677" s="36">
        <v>1</v>
      </c>
      <c r="DB677" s="36">
        <v>5</v>
      </c>
      <c r="DC677" s="36">
        <v>0</v>
      </c>
      <c r="DD677" s="36">
        <v>0</v>
      </c>
      <c r="DE677" s="36">
        <v>0</v>
      </c>
      <c r="DF677" s="36">
        <v>0</v>
      </c>
      <c r="DG677" s="36">
        <v>0</v>
      </c>
      <c r="DH677" s="37">
        <f>IF(DB677&gt;0,((DC677*0.125)+(DD677*0.25)+(DE677*0.25)+(DF677*1)+(DG677*1))/DB677,"")</f>
        <v>0</v>
      </c>
      <c r="DI677" s="35">
        <v>44592</v>
      </c>
      <c r="DJ677" s="20" t="s">
        <v>228</v>
      </c>
      <c r="DK677" s="20" t="s">
        <v>294</v>
      </c>
      <c r="DL677" s="20" t="s">
        <v>247</v>
      </c>
      <c r="DM677" s="20">
        <v>39</v>
      </c>
      <c r="DN677" s="20">
        <v>1</v>
      </c>
      <c r="DO677" s="20">
        <v>1</v>
      </c>
      <c r="DP677" s="20">
        <v>5</v>
      </c>
      <c r="DQ677" s="20">
        <v>0</v>
      </c>
      <c r="DR677" s="20">
        <v>0</v>
      </c>
      <c r="DS677" s="20">
        <v>1</v>
      </c>
      <c r="DT677" s="20">
        <v>1</v>
      </c>
      <c r="DU677" s="20">
        <v>0</v>
      </c>
      <c r="DV677" s="49" cm="1">
        <f t="array" ref="DV677">IF(AND(DI677:DP677&lt;&gt;""),((DQ677*0.125)+(DR677*0.25)+(DS677*0.25)+(DT677*1)+(DU677*1))/DP677,"")</f>
        <v>0.25</v>
      </c>
      <c r="DW677" s="35">
        <v>44988</v>
      </c>
      <c r="DX677" s="35">
        <v>44992</v>
      </c>
      <c r="DY677" s="20" t="s">
        <v>237</v>
      </c>
      <c r="DZ677" s="35">
        <v>44992</v>
      </c>
      <c r="EA677" s="35" t="s">
        <v>232</v>
      </c>
      <c r="EB677" s="38">
        <v>44994</v>
      </c>
      <c r="EC677" s="35">
        <v>45224</v>
      </c>
      <c r="ED677" s="20" t="s">
        <v>248</v>
      </c>
      <c r="EE677" s="20" t="s">
        <v>247</v>
      </c>
      <c r="EF677" s="20">
        <v>49</v>
      </c>
      <c r="EG677" s="20">
        <v>1</v>
      </c>
      <c r="EH677" s="20">
        <v>1</v>
      </c>
      <c r="EI677" s="20">
        <v>5</v>
      </c>
      <c r="EJ677" s="20">
        <v>0</v>
      </c>
      <c r="EK677" s="20">
        <v>0</v>
      </c>
      <c r="EL677" s="20">
        <v>0</v>
      </c>
      <c r="EM677" s="20">
        <v>0</v>
      </c>
      <c r="EN677" s="20">
        <v>0</v>
      </c>
      <c r="EO677" s="20">
        <v>0</v>
      </c>
      <c r="EP677" s="20">
        <v>0</v>
      </c>
      <c r="EQ677" s="20">
        <v>0</v>
      </c>
      <c r="ER677" s="20">
        <v>0</v>
      </c>
      <c r="ES677" s="34">
        <f>IF(EI677&lt;&gt;"",((EJ677*0.125)+((EK677+EL677+EM677+EN677+EO677)*0.25)+((EP677+EQ677+ER677)*1))/EI677,"")</f>
        <v>0</v>
      </c>
      <c r="ET677" s="35">
        <v>45594</v>
      </c>
      <c r="EU677" s="20" t="s">
        <v>248</v>
      </c>
      <c r="EV677" s="20" t="s">
        <v>234</v>
      </c>
      <c r="EW677" s="20">
        <v>39</v>
      </c>
      <c r="EX677" s="20">
        <v>1</v>
      </c>
      <c r="EY677" s="20">
        <v>1</v>
      </c>
      <c r="EZ677" s="20">
        <v>5</v>
      </c>
      <c r="FA677" s="20">
        <v>0</v>
      </c>
      <c r="FB677" s="20">
        <v>0</v>
      </c>
      <c r="FC677" s="20">
        <v>0</v>
      </c>
      <c r="FD677" s="20">
        <v>0</v>
      </c>
      <c r="FE677" s="20">
        <v>0</v>
      </c>
      <c r="FF677" s="20">
        <v>0</v>
      </c>
      <c r="FG677" s="20">
        <v>2</v>
      </c>
      <c r="FH677" s="20">
        <v>0</v>
      </c>
      <c r="FI677" s="20">
        <v>0</v>
      </c>
      <c r="FJ677" s="46">
        <f>IF(EZ677&lt;&gt;"",((FA677*0.125)+((FB677+FC677+FD677+FE677+FF677)*0.25)+((FG677+FH677+FI677)*1))/EZ677,"")</f>
        <v>0.4</v>
      </c>
      <c r="FK677" s="39">
        <v>31.434286</v>
      </c>
      <c r="FL677" s="39">
        <v>-97.403439000000006</v>
      </c>
      <c r="FM677" s="39">
        <v>31.072460576177868</v>
      </c>
      <c r="FN677" s="39">
        <v>31.796111423822133</v>
      </c>
      <c r="FO677" s="39">
        <v>-97.827500111557384</v>
      </c>
      <c r="FP677" s="39">
        <v>-96.979377888442627</v>
      </c>
      <c r="FQ677" s="39">
        <v>30.710635152355735</v>
      </c>
      <c r="FR677" s="39">
        <v>32.157936847644265</v>
      </c>
      <c r="FS677" s="39">
        <v>-98.251561223114763</v>
      </c>
      <c r="FT677" s="39">
        <v>-96.555316776885249</v>
      </c>
      <c r="FU677" s="35">
        <v>45796</v>
      </c>
      <c r="FV677" s="20" t="s">
        <v>248</v>
      </c>
      <c r="FW677" s="20" t="s">
        <v>258</v>
      </c>
      <c r="FX677" s="20">
        <v>111</v>
      </c>
      <c r="FY677" s="20">
        <v>2</v>
      </c>
      <c r="FZ677" s="20">
        <v>2</v>
      </c>
      <c r="GA677" s="20">
        <v>9</v>
      </c>
      <c r="GB677" s="20">
        <v>0</v>
      </c>
      <c r="GC677" s="20">
        <v>0</v>
      </c>
      <c r="GD677" s="20">
        <v>0</v>
      </c>
      <c r="GE677" s="20">
        <v>0</v>
      </c>
      <c r="GF677" s="20">
        <v>0</v>
      </c>
      <c r="GG677" s="20">
        <v>0</v>
      </c>
      <c r="GH677" s="20">
        <v>1</v>
      </c>
      <c r="GI677" s="20">
        <v>0</v>
      </c>
      <c r="GJ677" s="20">
        <v>1</v>
      </c>
      <c r="GK677" s="34">
        <f>IF(GA677&lt;&gt;"",((GB677*0.125)+((GC677+GD677+GE677+GF677+GG677)*0.25)+((GH677+GI677+GJ677)*1))/GA677,"")</f>
        <v>0.22222222222222221</v>
      </c>
      <c r="GL677" s="40">
        <v>45749</v>
      </c>
      <c r="GM677" s="40">
        <v>45764</v>
      </c>
      <c r="GN677" s="11" t="s">
        <v>237</v>
      </c>
      <c r="GO677" s="40">
        <v>45764</v>
      </c>
      <c r="GP677" s="20" t="s">
        <v>232</v>
      </c>
      <c r="GQ677" s="35">
        <v>45783</v>
      </c>
      <c r="HH677" s="34" t="str">
        <f>IF(GX677&lt;&gt;"",((GY677*0.125)+((GZ677+HA677+HB677+HC677+HD677)*0.25)+((HE677+HF677+HG677)*1))/GX677,"")</f>
        <v/>
      </c>
    </row>
    <row r="678" spans="1:216" ht="15" customHeight="1" x14ac:dyDescent="0.35">
      <c r="A678" s="11" t="s">
        <v>4297</v>
      </c>
      <c r="B678" s="12" t="s">
        <v>4298</v>
      </c>
      <c r="C678" s="13">
        <v>43009</v>
      </c>
      <c r="D678" s="13"/>
      <c r="E678" s="14" t="s">
        <v>214</v>
      </c>
      <c r="F678" s="15" t="s">
        <v>4299</v>
      </c>
      <c r="G678" s="15" t="s">
        <v>4300</v>
      </c>
      <c r="H678" s="14" t="s">
        <v>1673</v>
      </c>
      <c r="I678" s="16">
        <v>76705</v>
      </c>
      <c r="J678" s="17">
        <v>31736</v>
      </c>
      <c r="K678" s="18">
        <f ca="1">IF(A678&lt;&gt;"",RANDBETWEEN(1,2000)," ")</f>
        <v>1345</v>
      </c>
      <c r="L678" s="17" cm="1">
        <f t="array" ref="L678">IF(A678&lt;&gt;"",SUMPRODUCT(($E$2:$E$1303="Active") * (FK678 &gt;= $FM$2:$FM$1303) * (FK678 &lt;= $FN$2:$FN$1303) * (FL678 &gt;= $FO$2:$FO$1303) * (FL678 &lt;= $FP$2:$FP$1303)),"")</f>
        <v>3</v>
      </c>
      <c r="M678" s="17" cm="1">
        <f t="array" ref="M678">IF(A678&lt;&gt;"",SUMPRODUCT(($E$2:$E$1303="Active") * (FK678 &gt;= $FQ$2:$FQ$1303) * (FK678 &lt;= $FR$2:$FR$1303) * (FL678 &gt;= $FS$2:$FS$1303) * (FL678 &lt;= $FT$2:$FT$1303)),"")</f>
        <v>5</v>
      </c>
      <c r="N678" s="14" t="s">
        <v>287</v>
      </c>
      <c r="O678" s="14" t="s">
        <v>219</v>
      </c>
      <c r="P678" s="15" t="s">
        <v>4301</v>
      </c>
      <c r="Q678" s="14" t="s">
        <v>4302</v>
      </c>
      <c r="R678" s="15" t="s">
        <v>4303</v>
      </c>
      <c r="S678" s="14" t="s">
        <v>223</v>
      </c>
      <c r="T678" s="20" t="s">
        <v>224</v>
      </c>
      <c r="U678" s="21"/>
      <c r="V678" s="22"/>
      <c r="W678" s="22"/>
      <c r="X678" s="22"/>
      <c r="Y678" s="22"/>
      <c r="Z678" s="22"/>
      <c r="AA678" s="48" t="s">
        <v>347</v>
      </c>
      <c r="AB678" s="43">
        <v>46010.416666666664</v>
      </c>
      <c r="AC678" s="24">
        <v>46023</v>
      </c>
      <c r="AD678" s="25">
        <v>8</v>
      </c>
      <c r="AE678" s="25">
        <v>22</v>
      </c>
      <c r="AF678" s="26">
        <v>232</v>
      </c>
      <c r="AG678" s="20">
        <v>302</v>
      </c>
      <c r="AH678" s="22">
        <v>326</v>
      </c>
      <c r="AI678" s="26">
        <v>294</v>
      </c>
      <c r="AN678" s="27">
        <f>IF(COUNT(DV678,ES678,FJ678,GK678,HH678)&gt;0,AVERAGE(DV678,ES678,FJ678,GK678,HH678),"")</f>
        <v>5.1666666666666659E-2</v>
      </c>
      <c r="AO678" s="28">
        <f>IF((E678&lt;&gt;""),COUNTA(AP678:BW678)+COUNTIF(T678,"No"),"")</f>
        <v>0</v>
      </c>
      <c r="AP678" s="29"/>
      <c r="AQ678" s="29"/>
      <c r="AR678" s="29"/>
      <c r="AS678" s="29"/>
      <c r="AT678" s="29"/>
      <c r="AU678" s="29"/>
      <c r="AV678" s="29"/>
      <c r="AW678" s="29"/>
      <c r="AX678" s="29"/>
      <c r="AY678" s="29"/>
      <c r="AZ678" s="29"/>
      <c r="BA678" s="29"/>
      <c r="BB678" s="29"/>
      <c r="BC678" s="29"/>
      <c r="BD678" s="29"/>
      <c r="BE678" s="29"/>
      <c r="BF678" s="29"/>
      <c r="BG678" s="29"/>
      <c r="BH678" s="29"/>
      <c r="BI678" s="29"/>
      <c r="BJ678" s="29"/>
      <c r="BK678" s="29"/>
      <c r="BL678" s="29"/>
      <c r="BM678" s="29"/>
      <c r="BN678" s="29"/>
      <c r="BO678" s="29"/>
      <c r="BP678" s="29"/>
      <c r="BQ678" s="29"/>
      <c r="BR678" s="29"/>
      <c r="BS678" s="29"/>
      <c r="BT678" s="29"/>
      <c r="BU678" s="29"/>
      <c r="BV678" s="29"/>
      <c r="BW678" s="29"/>
      <c r="BX678" s="30">
        <v>44152</v>
      </c>
      <c r="BY678" s="30">
        <v>44173</v>
      </c>
      <c r="BZ678" s="14" t="s">
        <v>226</v>
      </c>
      <c r="CA678" s="30">
        <v>44173</v>
      </c>
      <c r="CB678" s="14" t="s">
        <v>232</v>
      </c>
      <c r="CC678" s="31">
        <v>43808</v>
      </c>
      <c r="CD678" s="32" t="s">
        <v>228</v>
      </c>
      <c r="CE678" s="33" t="s">
        <v>291</v>
      </c>
      <c r="CF678" s="33" t="s">
        <v>292</v>
      </c>
      <c r="CG678" s="29">
        <v>64</v>
      </c>
      <c r="CH678" s="29">
        <v>1</v>
      </c>
      <c r="CI678" s="29">
        <v>1</v>
      </c>
      <c r="CJ678" s="29">
        <v>5</v>
      </c>
      <c r="CK678" s="29">
        <v>0</v>
      </c>
      <c r="CL678" s="29">
        <v>1</v>
      </c>
      <c r="CM678" s="29">
        <v>0</v>
      </c>
      <c r="CN678" s="34">
        <f>IF(CJ678&gt;0,((CK678*0.125)+(CL678*0.25)+(CM678*1))/CJ678,"")</f>
        <v>0.05</v>
      </c>
      <c r="CO678" s="35">
        <v>44644</v>
      </c>
      <c r="CP678" s="35">
        <v>44685</v>
      </c>
      <c r="CQ678" s="20" t="s">
        <v>237</v>
      </c>
      <c r="CR678" s="35">
        <v>44685</v>
      </c>
      <c r="CS678" s="20" t="s">
        <v>232</v>
      </c>
      <c r="CT678" s="35">
        <v>44694</v>
      </c>
      <c r="CV678" s="11" t="s">
        <v>228</v>
      </c>
      <c r="CW678" s="11" t="s">
        <v>233</v>
      </c>
      <c r="CX678" s="11" t="s">
        <v>234</v>
      </c>
      <c r="CY678" s="20">
        <v>0</v>
      </c>
      <c r="CZ678" s="36">
        <v>0</v>
      </c>
      <c r="DA678" s="36">
        <v>0</v>
      </c>
      <c r="DB678" s="36">
        <v>0</v>
      </c>
      <c r="DC678" s="36">
        <v>0</v>
      </c>
      <c r="DD678" s="36">
        <v>0</v>
      </c>
      <c r="DE678" s="36">
        <v>0</v>
      </c>
      <c r="DF678" s="36">
        <v>0</v>
      </c>
      <c r="DG678" s="36">
        <v>0</v>
      </c>
      <c r="DI678" s="35">
        <v>44896</v>
      </c>
      <c r="DJ678" s="20" t="s">
        <v>228</v>
      </c>
      <c r="DK678" s="20" t="s">
        <v>235</v>
      </c>
      <c r="DL678" s="20" t="s">
        <v>234</v>
      </c>
      <c r="DM678" s="20">
        <v>86</v>
      </c>
      <c r="DN678" s="20">
        <v>2</v>
      </c>
      <c r="DO678" s="20">
        <v>2</v>
      </c>
      <c r="DP678" s="20">
        <v>10</v>
      </c>
      <c r="DQ678" s="20">
        <v>0</v>
      </c>
      <c r="DR678" s="20">
        <v>1</v>
      </c>
      <c r="DS678" s="20">
        <v>0</v>
      </c>
      <c r="DT678" s="20">
        <v>0</v>
      </c>
      <c r="DU678" s="20">
        <v>0</v>
      </c>
      <c r="DV678" s="37" cm="1">
        <f t="array" ref="DV678">IF(AND(DI678:DP678&lt;&gt;""),((DQ678*0.125)+(DR678*0.25)+(DS678*0.25)+(DT678*1)+(DU678*1))/DP678,"")</f>
        <v>2.5000000000000001E-2</v>
      </c>
      <c r="DW678" s="35">
        <v>44988</v>
      </c>
      <c r="DX678" s="35">
        <v>44992</v>
      </c>
      <c r="DY678" s="20" t="s">
        <v>237</v>
      </c>
      <c r="DZ678" s="35">
        <v>44992</v>
      </c>
      <c r="EA678" s="35" t="s">
        <v>232</v>
      </c>
      <c r="EB678" s="38">
        <v>44994</v>
      </c>
      <c r="EC678" s="35">
        <v>45288</v>
      </c>
      <c r="ED678" s="20" t="s">
        <v>228</v>
      </c>
      <c r="EE678" s="20" t="s">
        <v>247</v>
      </c>
      <c r="EF678" s="20">
        <v>146</v>
      </c>
      <c r="EG678" s="20">
        <v>2</v>
      </c>
      <c r="EH678" s="20">
        <v>2</v>
      </c>
      <c r="EI678" s="20">
        <v>10</v>
      </c>
      <c r="EJ678" s="20">
        <v>0</v>
      </c>
      <c r="EK678" s="20">
        <v>0</v>
      </c>
      <c r="EL678" s="20">
        <v>0</v>
      </c>
      <c r="EM678" s="20">
        <v>0</v>
      </c>
      <c r="EN678" s="20">
        <v>0</v>
      </c>
      <c r="EO678" s="20">
        <v>0</v>
      </c>
      <c r="EP678" s="20">
        <v>0</v>
      </c>
      <c r="EQ678" s="20">
        <v>0</v>
      </c>
      <c r="ER678" s="20">
        <v>0</v>
      </c>
      <c r="ES678" s="34">
        <f>IF(EI678&lt;&gt;"",((EJ678*0.125)+((EK678+EL678+EM678+EN678+EO678)*0.25)+((EP678+EQ678+ER678)*1))/EI678,"")</f>
        <v>0</v>
      </c>
      <c r="ET678" s="35">
        <v>45614</v>
      </c>
      <c r="EU678" s="20" t="s">
        <v>248</v>
      </c>
      <c r="EV678" s="20" t="s">
        <v>234</v>
      </c>
      <c r="EW678" s="20">
        <v>191</v>
      </c>
      <c r="EX678" s="20">
        <v>2</v>
      </c>
      <c r="EY678" s="20">
        <v>2</v>
      </c>
      <c r="EZ678" s="20">
        <v>15</v>
      </c>
      <c r="FA678" s="20">
        <v>0</v>
      </c>
      <c r="FB678" s="20">
        <v>0</v>
      </c>
      <c r="FC678" s="20">
        <v>0</v>
      </c>
      <c r="FD678" s="20">
        <v>0</v>
      </c>
      <c r="FE678" s="20">
        <v>0</v>
      </c>
      <c r="FF678" s="20">
        <v>0</v>
      </c>
      <c r="FG678" s="20">
        <v>0</v>
      </c>
      <c r="FH678" s="20">
        <v>0</v>
      </c>
      <c r="FI678" s="20">
        <v>1</v>
      </c>
      <c r="FJ678" s="34">
        <f>IF(EZ678&lt;&gt;"",((FA678*0.125)+((FB678+FC678+FD678+FE678+FF678)*0.25)+((FG678+FH678+FI678)*1))/EZ678,"")</f>
        <v>6.6666666666666666E-2</v>
      </c>
      <c r="FK678" s="39">
        <v>31.628495999999998</v>
      </c>
      <c r="FL678" s="39">
        <v>-97.111080000000001</v>
      </c>
      <c r="FM678" s="39">
        <v>31.266670576177866</v>
      </c>
      <c r="FN678" s="39">
        <v>31.990321423822131</v>
      </c>
      <c r="FO678" s="39">
        <v>-97.536023953413647</v>
      </c>
      <c r="FP678" s="39">
        <v>-96.686136046586356</v>
      </c>
      <c r="FQ678" s="39">
        <v>30.904845152355733</v>
      </c>
      <c r="FR678" s="39">
        <v>32.352146847644264</v>
      </c>
      <c r="FS678" s="39">
        <v>-97.960967906827292</v>
      </c>
      <c r="FT678" s="39">
        <v>-96.26119209317271</v>
      </c>
      <c r="FU678" s="35">
        <v>45785</v>
      </c>
      <c r="FV678" s="20" t="s">
        <v>248</v>
      </c>
      <c r="FW678" s="20" t="s">
        <v>258</v>
      </c>
      <c r="FX678" s="20">
        <v>117</v>
      </c>
      <c r="FY678" s="20">
        <v>1</v>
      </c>
      <c r="FZ678" s="20">
        <v>1</v>
      </c>
      <c r="GA678" s="20">
        <v>9</v>
      </c>
      <c r="GB678" s="20">
        <v>0</v>
      </c>
      <c r="GC678" s="20">
        <v>0</v>
      </c>
      <c r="GD678" s="20">
        <v>0</v>
      </c>
      <c r="GE678" s="20">
        <v>0</v>
      </c>
      <c r="GF678" s="20">
        <v>0</v>
      </c>
      <c r="GG678" s="20">
        <v>0</v>
      </c>
      <c r="GH678" s="20">
        <v>0</v>
      </c>
      <c r="GI678" s="20">
        <v>0</v>
      </c>
      <c r="GJ678" s="20">
        <v>0</v>
      </c>
      <c r="GK678" s="34">
        <f>IF(GA678&lt;&gt;"",((GB678*0.125)+((GC678+GD678+GE678+GF678+GG678)*0.25)+((GH678+GI678+GJ678)*1))/GA678,"")</f>
        <v>0</v>
      </c>
      <c r="GL678" s="40">
        <v>45749</v>
      </c>
      <c r="GM678" s="40">
        <v>45764</v>
      </c>
      <c r="GN678" s="11" t="s">
        <v>237</v>
      </c>
      <c r="GO678" s="40">
        <v>45764</v>
      </c>
      <c r="GP678" s="20" t="s">
        <v>232</v>
      </c>
      <c r="GQ678" s="35">
        <v>45783</v>
      </c>
      <c r="GR678" s="35">
        <v>46050</v>
      </c>
      <c r="GS678" s="20" t="s">
        <v>248</v>
      </c>
      <c r="GT678" s="20" t="s">
        <v>247</v>
      </c>
      <c r="GU678" s="20">
        <v>272</v>
      </c>
      <c r="GV678" s="20">
        <v>5</v>
      </c>
      <c r="GW678" s="20">
        <v>5</v>
      </c>
      <c r="GX678" s="20">
        <v>18</v>
      </c>
      <c r="GY678" s="20">
        <v>0</v>
      </c>
      <c r="GZ678" s="20">
        <v>0</v>
      </c>
      <c r="HA678" s="20">
        <v>0</v>
      </c>
      <c r="HB678" s="20">
        <v>0</v>
      </c>
      <c r="HC678" s="20">
        <v>0</v>
      </c>
      <c r="HD678" s="20">
        <v>0</v>
      </c>
      <c r="HE678" s="20">
        <v>0</v>
      </c>
      <c r="HF678" s="20">
        <f>1</f>
        <v>1</v>
      </c>
      <c r="HG678" s="20">
        <f>1+1</f>
        <v>2</v>
      </c>
      <c r="HH678" s="34">
        <f>IF(GX678&lt;&gt;"",((GY678*0.125)+((GZ678+HA678+HB678+HC678+HD678)*0.25)+((HE678+HF678+HG678)*1))/GX678,"")</f>
        <v>0.16666666666666666</v>
      </c>
    </row>
    <row r="679" spans="1:216" ht="15" customHeight="1" x14ac:dyDescent="0.35">
      <c r="A679" s="14" t="s">
        <v>4304</v>
      </c>
      <c r="B679" s="12" t="s">
        <v>4305</v>
      </c>
      <c r="C679" s="13">
        <v>43009</v>
      </c>
      <c r="D679" s="13">
        <v>45775</v>
      </c>
      <c r="E679" s="14" t="s">
        <v>214</v>
      </c>
      <c r="F679" s="15" t="s">
        <v>4306</v>
      </c>
      <c r="G679" s="15" t="s">
        <v>4307</v>
      </c>
      <c r="H679" s="14" t="s">
        <v>1673</v>
      </c>
      <c r="I679" s="16">
        <v>76543</v>
      </c>
      <c r="J679" s="17">
        <v>30545</v>
      </c>
      <c r="K679" s="18">
        <f ca="1">IF(A679&lt;&gt;"",RANDBETWEEN(1,2000)," ")</f>
        <v>673</v>
      </c>
      <c r="L679" s="17" cm="1">
        <f t="array" ref="L679">IF(A679&lt;&gt;"",SUMPRODUCT(($E$2:$E$1303="Active") * (FK679 &gt;= $FM$2:$FM$1303) * (FK679 &lt;= $FN$2:$FN$1303) * (FL679 &gt;= $FO$2:$FO$1303) * (FL679 &lt;= $FP$2:$FP$1303)),"")</f>
        <v>2</v>
      </c>
      <c r="M679" s="17" cm="1">
        <f t="array" ref="M679">IF(A679&lt;&gt;"",SUMPRODUCT(($E$2:$E$1303="Active") * (FK679 &gt;= $FQ$2:$FQ$1303) * (FK679 &lt;= $FR$2:$FR$1303) * (FL679 &gt;= $FS$2:$FS$1303) * (FL679 &lt;= $FT$2:$FT$1303)),"")</f>
        <v>7</v>
      </c>
      <c r="N679" s="14" t="s">
        <v>218</v>
      </c>
      <c r="O679" s="14" t="s">
        <v>219</v>
      </c>
      <c r="P679" s="15" t="s">
        <v>4308</v>
      </c>
      <c r="Q679" s="14" t="s">
        <v>4309</v>
      </c>
      <c r="R679" s="15" t="s">
        <v>4310</v>
      </c>
      <c r="S679" s="14" t="s">
        <v>223</v>
      </c>
      <c r="T679" s="20" t="s">
        <v>224</v>
      </c>
      <c r="U679" s="21"/>
      <c r="V679" s="22"/>
      <c r="W679" s="22"/>
      <c r="X679" s="22"/>
      <c r="Y679" s="22"/>
      <c r="Z679" s="22"/>
      <c r="AA679" s="48" t="s">
        <v>347</v>
      </c>
      <c r="AB679" s="43">
        <v>46009.458333333336</v>
      </c>
      <c r="AC679" s="24">
        <v>46023</v>
      </c>
      <c r="AD679" s="25">
        <v>76</v>
      </c>
      <c r="AE679" s="25">
        <v>195</v>
      </c>
      <c r="AF679" s="26">
        <v>310</v>
      </c>
      <c r="AG679" s="20">
        <v>108</v>
      </c>
      <c r="AH679" s="22">
        <v>192</v>
      </c>
      <c r="AI679" s="26">
        <v>255</v>
      </c>
      <c r="AN679" s="27">
        <f>IF(COUNT(DV679,ES679,FJ679,GK679,HH679)&gt;0,AVERAGE(DV679,ES679,FJ679,GK679,HH679),"")</f>
        <v>0.42500000000000004</v>
      </c>
      <c r="AO679" s="28">
        <f>IF((E679&lt;&gt;""),COUNTA(AP679:BW679)+COUNTIF(T679,"No"),"")</f>
        <v>0</v>
      </c>
      <c r="AP679" s="29"/>
      <c r="AQ679" s="29"/>
      <c r="AR679" s="29"/>
      <c r="AS679" s="29"/>
      <c r="AT679" s="29"/>
      <c r="AU679" s="29"/>
      <c r="AV679" s="29"/>
      <c r="AW679" s="29"/>
      <c r="AX679" s="29"/>
      <c r="AY679" s="29"/>
      <c r="AZ679" s="29"/>
      <c r="BA679" s="29"/>
      <c r="BB679" s="29"/>
      <c r="BC679" s="29"/>
      <c r="BD679" s="29"/>
      <c r="BE679" s="29"/>
      <c r="BF679" s="29"/>
      <c r="BG679" s="29"/>
      <c r="BH679" s="29"/>
      <c r="BI679" s="29"/>
      <c r="BJ679" s="29"/>
      <c r="BK679" s="29"/>
      <c r="BL679" s="29"/>
      <c r="BM679" s="29"/>
      <c r="BN679" s="29"/>
      <c r="BO679" s="29"/>
      <c r="BP679" s="29"/>
      <c r="BQ679" s="29"/>
      <c r="BR679" s="29"/>
      <c r="BS679" s="29"/>
      <c r="BT679" s="29"/>
      <c r="BU679" s="29"/>
      <c r="BV679" s="29"/>
      <c r="BW679" s="29"/>
      <c r="BX679" s="30">
        <v>44152</v>
      </c>
      <c r="BY679" s="30">
        <v>44168</v>
      </c>
      <c r="BZ679" s="14" t="s">
        <v>226</v>
      </c>
      <c r="CA679" s="30">
        <v>44173</v>
      </c>
      <c r="CB679" s="14" t="s">
        <v>232</v>
      </c>
      <c r="CC679" s="31">
        <v>44053</v>
      </c>
      <c r="CD679" s="32" t="s">
        <v>228</v>
      </c>
      <c r="CE679" s="33" t="s">
        <v>256</v>
      </c>
      <c r="CF679" s="33" t="s">
        <v>257</v>
      </c>
      <c r="CG679" s="29">
        <v>14</v>
      </c>
      <c r="CH679" s="29">
        <v>2</v>
      </c>
      <c r="CI679" s="29">
        <v>2</v>
      </c>
      <c r="CJ679" s="29">
        <v>8</v>
      </c>
      <c r="CK679" s="29">
        <v>0</v>
      </c>
      <c r="CL679" s="29">
        <v>1</v>
      </c>
      <c r="CM679" s="29">
        <v>4</v>
      </c>
      <c r="CN679" s="53">
        <f>IF(CJ679&gt;0,((CK679*0.125)+(CL679*0.25)+(CM679*1))/CJ679,"")</f>
        <v>0.53125</v>
      </c>
      <c r="CO679" s="35">
        <v>44643</v>
      </c>
      <c r="CP679" s="35">
        <v>44663</v>
      </c>
      <c r="CQ679" s="20" t="s">
        <v>237</v>
      </c>
      <c r="CR679" s="35">
        <v>44664</v>
      </c>
      <c r="CS679" s="20" t="s">
        <v>232</v>
      </c>
      <c r="CT679" s="35">
        <v>44669</v>
      </c>
      <c r="CU679" s="35">
        <v>44256</v>
      </c>
      <c r="CV679" s="11" t="s">
        <v>228</v>
      </c>
      <c r="CW679" s="11" t="s">
        <v>293</v>
      </c>
      <c r="CX679" s="11" t="s">
        <v>247</v>
      </c>
      <c r="CY679" s="20">
        <v>68</v>
      </c>
      <c r="CZ679" s="36">
        <v>1</v>
      </c>
      <c r="DA679" s="36">
        <v>1</v>
      </c>
      <c r="DB679" s="36">
        <v>5</v>
      </c>
      <c r="DC679" s="36">
        <v>0</v>
      </c>
      <c r="DD679" s="36">
        <v>0</v>
      </c>
      <c r="DE679" s="36">
        <v>0</v>
      </c>
      <c r="DF679" s="36">
        <v>0</v>
      </c>
      <c r="DG679" s="36">
        <v>0</v>
      </c>
      <c r="DH679" s="37">
        <f>IF(DB679&gt;0,((DC679*0.125)+(DD679*0.25)+(DE679*0.25)+(DF679*1)+(DG679*1))/DB679,"")</f>
        <v>0</v>
      </c>
      <c r="DI679" s="35">
        <v>44743</v>
      </c>
      <c r="DJ679" s="20" t="s">
        <v>228</v>
      </c>
      <c r="DK679" s="20" t="s">
        <v>235</v>
      </c>
      <c r="DL679" s="20" t="s">
        <v>234</v>
      </c>
      <c r="DM679" s="20">
        <v>179</v>
      </c>
      <c r="DN679" s="20">
        <v>1</v>
      </c>
      <c r="DO679" s="20">
        <v>1</v>
      </c>
      <c r="DP679" s="20">
        <v>5</v>
      </c>
      <c r="DQ679" s="20">
        <v>0</v>
      </c>
      <c r="DR679" s="20">
        <v>0</v>
      </c>
      <c r="DS679" s="20">
        <v>1</v>
      </c>
      <c r="DT679" s="20">
        <v>0</v>
      </c>
      <c r="DU679" s="20">
        <v>2</v>
      </c>
      <c r="DV679" s="49" cm="1">
        <f t="array" ref="DV679">IF(AND(DI679:DP679&lt;&gt;""),((DQ679*0.125)+(DR679*0.25)+(DS679*0.25)+(DT679*1)+(DU679*1))/DP679,"")</f>
        <v>0.45</v>
      </c>
      <c r="DW679" s="35">
        <v>44991</v>
      </c>
      <c r="DX679" s="35">
        <v>44992</v>
      </c>
      <c r="DY679" s="20" t="s">
        <v>237</v>
      </c>
      <c r="DZ679" s="35">
        <v>44992</v>
      </c>
      <c r="EA679" s="35" t="s">
        <v>232</v>
      </c>
      <c r="EB679" s="38">
        <v>44994</v>
      </c>
      <c r="EC679" s="35">
        <v>45210</v>
      </c>
      <c r="ED679" s="20" t="s">
        <v>248</v>
      </c>
      <c r="EE679" s="20" t="s">
        <v>247</v>
      </c>
      <c r="EF679" s="20">
        <v>122</v>
      </c>
      <c r="EG679" s="20">
        <v>1</v>
      </c>
      <c r="EH679" s="20">
        <v>1</v>
      </c>
      <c r="EI679" s="20">
        <v>5</v>
      </c>
      <c r="EJ679" s="20">
        <v>0</v>
      </c>
      <c r="EK679" s="20">
        <v>0</v>
      </c>
      <c r="EL679" s="20">
        <v>0</v>
      </c>
      <c r="EM679" s="20">
        <v>0</v>
      </c>
      <c r="EN679" s="20">
        <v>0</v>
      </c>
      <c r="EO679" s="20">
        <v>0</v>
      </c>
      <c r="EP679" s="20">
        <v>2</v>
      </c>
      <c r="EQ679" s="20">
        <v>0</v>
      </c>
      <c r="ER679" s="20">
        <v>0</v>
      </c>
      <c r="ES679" s="46">
        <f>IF(EI679&lt;&gt;"",((EJ679*0.125)+((EK679+EL679+EM679+EN679+EO679)*0.25)+((EP679+EQ679+ER679)*1))/EI679,"")</f>
        <v>0.4</v>
      </c>
      <c r="ET679" s="35">
        <v>45350</v>
      </c>
      <c r="EU679" s="20" t="s">
        <v>248</v>
      </c>
      <c r="EV679" s="20" t="s">
        <v>247</v>
      </c>
      <c r="EW679" s="20">
        <v>62</v>
      </c>
      <c r="EX679" s="20">
        <v>1</v>
      </c>
      <c r="EY679" s="20">
        <v>1</v>
      </c>
      <c r="EZ679" s="28">
        <v>5</v>
      </c>
      <c r="FA679" s="20">
        <v>0</v>
      </c>
      <c r="FB679" s="20">
        <v>1</v>
      </c>
      <c r="FC679" s="20">
        <v>0</v>
      </c>
      <c r="FD679" s="20">
        <v>0</v>
      </c>
      <c r="FE679" s="20">
        <v>0</v>
      </c>
      <c r="FF679" s="20">
        <v>0</v>
      </c>
      <c r="FG679" s="20">
        <v>0</v>
      </c>
      <c r="FH679" s="20">
        <v>2</v>
      </c>
      <c r="FI679" s="20">
        <v>2</v>
      </c>
      <c r="FJ679" s="46">
        <f>IF(EZ679&lt;&gt;"",((FA679*0.125)+((FB679+FC679+FD679+FE679+FF679)*0.25)+((FG679+FH679+FI679)*1))/EZ679,"")</f>
        <v>0.85</v>
      </c>
      <c r="FK679" s="39">
        <v>31.109378</v>
      </c>
      <c r="FL679" s="39">
        <v>-97.669959000000006</v>
      </c>
      <c r="FM679" s="39">
        <v>30.747552576177867</v>
      </c>
      <c r="FN679" s="39">
        <v>31.471203423822132</v>
      </c>
      <c r="FO679" s="39">
        <v>-98.092562138665826</v>
      </c>
      <c r="FP679" s="39">
        <v>-97.247355861334185</v>
      </c>
      <c r="FQ679" s="39">
        <v>30.385727152355734</v>
      </c>
      <c r="FR679" s="39">
        <v>31.833028847644265</v>
      </c>
      <c r="FS679" s="39">
        <v>-98.515165277331647</v>
      </c>
      <c r="FT679" s="39">
        <v>-96.824752722668364</v>
      </c>
      <c r="FU679" s="35">
        <v>45688</v>
      </c>
      <c r="FV679" s="20" t="s">
        <v>248</v>
      </c>
      <c r="FW679" s="20" t="s">
        <v>247</v>
      </c>
      <c r="FX679" s="20">
        <v>118</v>
      </c>
      <c r="FY679" s="20">
        <v>2</v>
      </c>
      <c r="FZ679" s="20">
        <v>2</v>
      </c>
      <c r="GA679" s="20">
        <v>9</v>
      </c>
      <c r="GB679" s="20">
        <v>0</v>
      </c>
      <c r="GC679" s="20">
        <v>0</v>
      </c>
      <c r="GD679" s="20">
        <v>0</v>
      </c>
      <c r="GE679" s="20">
        <v>0</v>
      </c>
      <c r="GF679" s="20">
        <v>0</v>
      </c>
      <c r="GG679" s="20">
        <v>0</v>
      </c>
      <c r="GH679" s="20">
        <v>0</v>
      </c>
      <c r="GI679" s="20">
        <v>0</v>
      </c>
      <c r="GJ679" s="20">
        <v>0</v>
      </c>
      <c r="GK679" s="34">
        <f>IF(GA679&lt;&gt;"",((GB679*0.125)+((GC679+GD679+GE679+GF679+GG679)*0.25)+((GH679+GI679+GJ679)*1))/GA679,"")</f>
        <v>0</v>
      </c>
      <c r="GL679" s="40">
        <v>45749</v>
      </c>
      <c r="GM679" s="40">
        <v>45765</v>
      </c>
      <c r="GN679" s="20" t="s">
        <v>237</v>
      </c>
      <c r="GO679" s="35">
        <v>45765</v>
      </c>
      <c r="GP679" s="20" t="s">
        <v>232</v>
      </c>
      <c r="GQ679" s="35">
        <v>45783</v>
      </c>
      <c r="HH679" s="34" t="str">
        <f>IF(GX679&lt;&gt;"",((GY679*0.125)+((GZ679+HA679+HB679+HC679+HD679)*0.25)+((HE679+HF679+HG679)*1))/GX679,"")</f>
        <v/>
      </c>
    </row>
    <row r="680" spans="1:216" ht="15" customHeight="1" x14ac:dyDescent="0.35">
      <c r="A680" s="11" t="s">
        <v>4311</v>
      </c>
      <c r="B680" s="12" t="s">
        <v>4312</v>
      </c>
      <c r="C680" s="13">
        <v>43009</v>
      </c>
      <c r="D680" s="13"/>
      <c r="E680" s="14" t="s">
        <v>214</v>
      </c>
      <c r="F680" s="15" t="s">
        <v>4313</v>
      </c>
      <c r="G680" s="15" t="s">
        <v>4314</v>
      </c>
      <c r="H680" s="14" t="s">
        <v>1673</v>
      </c>
      <c r="I680" s="16">
        <v>75603</v>
      </c>
      <c r="J680" s="17">
        <v>5784</v>
      </c>
      <c r="K680" s="18">
        <f ca="1">IF(A680&lt;&gt;"",RANDBETWEEN(1,2000)," ")</f>
        <v>1801</v>
      </c>
      <c r="L680" s="17" cm="1">
        <f t="array" ref="L680">IF(A680&lt;&gt;"",SUMPRODUCT(($E$2:$E$1303="Active") * (FK680 &gt;= $FM$2:$FM$1303) * (FK680 &lt;= $FN$2:$FN$1303) * (FL680 &gt;= $FO$2:$FO$1303) * (FL680 &lt;= $FP$2:$FP$1303)),"")</f>
        <v>1</v>
      </c>
      <c r="M680" s="17" cm="1">
        <f t="array" ref="M680">IF(A680&lt;&gt;"",SUMPRODUCT(($E$2:$E$1303="Active") * (FK680 &gt;= $FQ$2:$FQ$1303) * (FK680 &lt;= $FR$2:$FR$1303) * (FL680 &gt;= $FS$2:$FS$1303) * (FL680 &lt;= $FT$2:$FT$1303)),"")</f>
        <v>3</v>
      </c>
      <c r="N680" s="14" t="s">
        <v>218</v>
      </c>
      <c r="O680" s="14" t="s">
        <v>219</v>
      </c>
      <c r="P680" s="15" t="s">
        <v>4315</v>
      </c>
      <c r="Q680" s="14" t="s">
        <v>4316</v>
      </c>
      <c r="R680" s="15" t="s">
        <v>4317</v>
      </c>
      <c r="S680" s="14" t="s">
        <v>224</v>
      </c>
      <c r="T680" s="20" t="s">
        <v>224</v>
      </c>
      <c r="U680" s="21"/>
      <c r="V680" s="22"/>
      <c r="W680" s="22"/>
      <c r="X680" s="22"/>
      <c r="Y680" s="22"/>
      <c r="Z680" s="22"/>
      <c r="AA680" s="48" t="s">
        <v>347</v>
      </c>
      <c r="AB680" s="43">
        <v>46010.375</v>
      </c>
      <c r="AC680" s="24">
        <v>46023</v>
      </c>
      <c r="AD680" s="25">
        <v>224</v>
      </c>
      <c r="AE680" s="25">
        <v>256</v>
      </c>
      <c r="AF680" s="26">
        <v>357</v>
      </c>
      <c r="AG680" s="20">
        <v>441</v>
      </c>
      <c r="AH680" s="22">
        <v>364</v>
      </c>
      <c r="AI680" s="26">
        <v>384</v>
      </c>
      <c r="AN680" s="27">
        <f>IF(COUNT(DV680,ES680,FJ680,GK680,HH680)&gt;0,AVERAGE(DV680,ES680,FJ680,GK680,HH680),"")</f>
        <v>5.698039215686275E-2</v>
      </c>
      <c r="AO680" s="28">
        <f>IF((E680&lt;&gt;""),COUNTA(AP680:BW680)+COUNTIF(T680,"No"),"")</f>
        <v>0</v>
      </c>
      <c r="AP680" s="29"/>
      <c r="AQ680" s="29"/>
      <c r="AR680" s="29"/>
      <c r="AS680" s="29"/>
      <c r="AT680" s="29"/>
      <c r="AU680" s="29"/>
      <c r="AV680" s="29"/>
      <c r="AW680" s="29"/>
      <c r="AX680" s="29"/>
      <c r="AY680" s="29"/>
      <c r="AZ680" s="29"/>
      <c r="BA680" s="29"/>
      <c r="BB680" s="29"/>
      <c r="BC680" s="29"/>
      <c r="BD680" s="29"/>
      <c r="BE680" s="29"/>
      <c r="BF680" s="29"/>
      <c r="BG680" s="29"/>
      <c r="BH680" s="29"/>
      <c r="BI680" s="29"/>
      <c r="BJ680" s="29"/>
      <c r="BK680" s="29"/>
      <c r="BL680" s="29"/>
      <c r="BM680" s="29"/>
      <c r="BN680" s="29"/>
      <c r="BO680" s="29"/>
      <c r="BP680" s="29"/>
      <c r="BQ680" s="29"/>
      <c r="BR680" s="29"/>
      <c r="BS680" s="29"/>
      <c r="BT680" s="29"/>
      <c r="BU680" s="29"/>
      <c r="BV680" s="29"/>
      <c r="BW680" s="29"/>
      <c r="BX680" s="30">
        <v>44158</v>
      </c>
      <c r="BY680" s="30">
        <v>44168</v>
      </c>
      <c r="BZ680" s="14" t="s">
        <v>226</v>
      </c>
      <c r="CA680" s="30">
        <v>44173</v>
      </c>
      <c r="CB680" s="14" t="s">
        <v>232</v>
      </c>
      <c r="CC680" s="31">
        <v>43809</v>
      </c>
      <c r="CD680" s="32" t="s">
        <v>228</v>
      </c>
      <c r="CE680" s="33" t="s">
        <v>291</v>
      </c>
      <c r="CF680" s="33" t="s">
        <v>292</v>
      </c>
      <c r="CG680" s="29">
        <v>193</v>
      </c>
      <c r="CH680" s="29">
        <v>2</v>
      </c>
      <c r="CI680" s="29">
        <v>2</v>
      </c>
      <c r="CJ680" s="29">
        <v>6</v>
      </c>
      <c r="CK680" s="29">
        <v>0</v>
      </c>
      <c r="CL680" s="29">
        <v>1</v>
      </c>
      <c r="CM680" s="29">
        <v>0</v>
      </c>
      <c r="CN680" s="34">
        <f>IF(CJ680&gt;0,((CK680*0.125)+(CL680*0.25)+(CM680*1))/CJ680,"")</f>
        <v>4.1666666666666664E-2</v>
      </c>
      <c r="CO680" s="35">
        <v>44641</v>
      </c>
      <c r="CP680" s="35">
        <v>44659</v>
      </c>
      <c r="CQ680" s="20" t="s">
        <v>237</v>
      </c>
      <c r="CR680" s="35">
        <v>44663</v>
      </c>
      <c r="CS680" s="20" t="s">
        <v>232</v>
      </c>
      <c r="CT680" s="35">
        <v>44659</v>
      </c>
      <c r="CU680" s="35">
        <v>44473</v>
      </c>
      <c r="CV680" s="11" t="s">
        <v>228</v>
      </c>
      <c r="CW680" s="20" t="s">
        <v>233</v>
      </c>
      <c r="CX680" s="11" t="s">
        <v>234</v>
      </c>
      <c r="CY680" s="20">
        <v>129</v>
      </c>
      <c r="CZ680" s="36">
        <v>2</v>
      </c>
      <c r="DA680" s="36">
        <v>2</v>
      </c>
      <c r="DB680" s="36">
        <v>9</v>
      </c>
      <c r="DC680" s="36">
        <v>0</v>
      </c>
      <c r="DD680" s="36">
        <v>1</v>
      </c>
      <c r="DE680" s="36">
        <v>0</v>
      </c>
      <c r="DF680" s="36">
        <v>0</v>
      </c>
      <c r="DG680" s="36">
        <v>0</v>
      </c>
      <c r="DH680" s="37">
        <f>IF(DB680&gt;0,((DC680*0.125)+(DD680*0.25)+(DE680*0.25)+(DF680*1)+(DG680*1))/DB680,"")</f>
        <v>2.7777777777777776E-2</v>
      </c>
      <c r="DI680" s="35">
        <v>44866</v>
      </c>
      <c r="DJ680" s="20" t="s">
        <v>228</v>
      </c>
      <c r="DK680" s="20" t="s">
        <v>235</v>
      </c>
      <c r="DL680" s="20" t="s">
        <v>234</v>
      </c>
      <c r="DM680" s="20">
        <v>179</v>
      </c>
      <c r="DN680" s="20">
        <v>3</v>
      </c>
      <c r="DO680" s="20">
        <v>3</v>
      </c>
      <c r="DP680" s="20">
        <v>13</v>
      </c>
      <c r="DQ680" s="20">
        <v>0</v>
      </c>
      <c r="DR680" s="20">
        <v>0</v>
      </c>
      <c r="DS680" s="20">
        <v>0</v>
      </c>
      <c r="DT680" s="20">
        <v>0</v>
      </c>
      <c r="DU680" s="20">
        <v>0</v>
      </c>
      <c r="DV680" s="37" cm="1">
        <f t="array" ref="DV680">IF(AND(DI680:DP680&lt;&gt;""),((DQ680*0.125)+(DR680*0.25)+(DS680*0.25)+(DT680*1)+(DU680*1))/DP680,"")</f>
        <v>0</v>
      </c>
      <c r="DW680" s="35">
        <v>44988</v>
      </c>
      <c r="DX680" s="35">
        <v>44992</v>
      </c>
      <c r="DY680" s="20" t="s">
        <v>237</v>
      </c>
      <c r="DZ680" s="35">
        <v>44992</v>
      </c>
      <c r="EA680" s="35" t="s">
        <v>232</v>
      </c>
      <c r="EB680" s="38">
        <v>44994</v>
      </c>
      <c r="EC680" s="35">
        <v>45290</v>
      </c>
      <c r="ED680" s="20" t="s">
        <v>228</v>
      </c>
      <c r="EE680" s="20" t="s">
        <v>247</v>
      </c>
      <c r="EF680" s="20">
        <v>178</v>
      </c>
      <c r="EG680" s="20">
        <v>3</v>
      </c>
      <c r="EH680" s="20">
        <v>3</v>
      </c>
      <c r="EI680" s="20">
        <v>15</v>
      </c>
      <c r="EJ680" s="20">
        <v>0</v>
      </c>
      <c r="EK680" s="20">
        <v>0</v>
      </c>
      <c r="EL680" s="20">
        <v>0</v>
      </c>
      <c r="EM680" s="20">
        <v>1</v>
      </c>
      <c r="EN680" s="20">
        <v>0</v>
      </c>
      <c r="EO680" s="20">
        <v>0</v>
      </c>
      <c r="EP680" s="20">
        <v>0</v>
      </c>
      <c r="EQ680" s="20">
        <v>0</v>
      </c>
      <c r="ER680" s="20">
        <v>0</v>
      </c>
      <c r="ES680" s="34">
        <f>IF(EI680&lt;&gt;"",((EJ680*0.125)+((EK680+EL680+EM680+EN680+EO680)*0.25)+((EP680+EQ680+ER680)*1))/EI680,"")</f>
        <v>1.6666666666666666E-2</v>
      </c>
      <c r="ET680" s="35">
        <v>45505</v>
      </c>
      <c r="EU680" s="20" t="s">
        <v>248</v>
      </c>
      <c r="EV680" s="20" t="s">
        <v>234</v>
      </c>
      <c r="EW680" s="20">
        <v>206</v>
      </c>
      <c r="EX680" s="20">
        <v>3</v>
      </c>
      <c r="EY680" s="20">
        <v>2</v>
      </c>
      <c r="EZ680" s="20">
        <v>17</v>
      </c>
      <c r="FA680" s="20">
        <v>0</v>
      </c>
      <c r="FB680" s="20">
        <v>0</v>
      </c>
      <c r="FC680" s="20">
        <v>0</v>
      </c>
      <c r="FD680" s="20">
        <v>2</v>
      </c>
      <c r="FE680" s="20">
        <v>0</v>
      </c>
      <c r="FF680" s="20">
        <v>0</v>
      </c>
      <c r="FG680" s="20">
        <v>0</v>
      </c>
      <c r="FH680" s="20">
        <v>0</v>
      </c>
      <c r="FI680" s="20">
        <v>1</v>
      </c>
      <c r="FJ680" s="34">
        <f>IF(EZ680&lt;&gt;"",((FA680*0.125)+((FB680+FC680+FD680+FE680+FF680)*0.25)+((FG680+FH680+FI680)*1))/EZ680,"")</f>
        <v>8.8235294117647065E-2</v>
      </c>
      <c r="FK680" s="39">
        <v>32.406998999999999</v>
      </c>
      <c r="FL680" s="39">
        <v>-94.684856999999994</v>
      </c>
      <c r="FM680" s="39">
        <v>32.045173576177866</v>
      </c>
      <c r="FN680" s="39">
        <v>32.768824423822132</v>
      </c>
      <c r="FO680" s="39">
        <v>-95.113426833243025</v>
      </c>
      <c r="FP680" s="39">
        <v>-94.256287166756962</v>
      </c>
      <c r="FQ680" s="39">
        <v>31.683348152355734</v>
      </c>
      <c r="FR680" s="39">
        <v>33.130649847644264</v>
      </c>
      <c r="FS680" s="39">
        <v>-95.541996666486057</v>
      </c>
      <c r="FT680" s="39">
        <v>-93.827717333513931</v>
      </c>
      <c r="FU680" s="35">
        <v>45782</v>
      </c>
      <c r="FV680" s="20" t="s">
        <v>248</v>
      </c>
      <c r="FW680" s="20" t="s">
        <v>258</v>
      </c>
      <c r="FX680" s="20">
        <v>133</v>
      </c>
      <c r="FY680" s="20">
        <v>1</v>
      </c>
      <c r="FZ680" s="20">
        <v>1</v>
      </c>
      <c r="GA680" s="20">
        <v>10</v>
      </c>
      <c r="GB680" s="20">
        <v>0</v>
      </c>
      <c r="GC680" s="20">
        <v>0</v>
      </c>
      <c r="GD680" s="20">
        <v>0</v>
      </c>
      <c r="GE680" s="20">
        <v>0</v>
      </c>
      <c r="GF680" s="20">
        <v>0</v>
      </c>
      <c r="GG680" s="20">
        <v>0</v>
      </c>
      <c r="GH680" s="20">
        <v>0</v>
      </c>
      <c r="GI680" s="20">
        <v>0</v>
      </c>
      <c r="GJ680" s="20">
        <v>1</v>
      </c>
      <c r="GK680" s="34">
        <f>IF(GA680&lt;&gt;"",((GB680*0.125)+((GC680+GD680+GE680+GF680+GG680)*0.25)+((GH680+GI680+GJ680)*1))/GA680,"")</f>
        <v>0.1</v>
      </c>
      <c r="GL680" s="40">
        <v>45755</v>
      </c>
      <c r="GM680" s="40">
        <v>45782</v>
      </c>
      <c r="GN680" s="11" t="s">
        <v>237</v>
      </c>
      <c r="GO680" s="40">
        <v>45782</v>
      </c>
      <c r="GP680" s="20" t="s">
        <v>232</v>
      </c>
      <c r="GQ680" s="35">
        <v>45793</v>
      </c>
      <c r="GR680" s="35">
        <v>46080</v>
      </c>
      <c r="GS680" s="20" t="s">
        <v>248</v>
      </c>
      <c r="GT680" s="20" t="s">
        <v>247</v>
      </c>
      <c r="GU680" s="20">
        <v>350</v>
      </c>
      <c r="GV680" s="20">
        <v>5</v>
      </c>
      <c r="GW680" s="20">
        <v>4</v>
      </c>
      <c r="GX680" s="20">
        <v>25</v>
      </c>
      <c r="GY680" s="20">
        <v>0</v>
      </c>
      <c r="GZ680" s="20">
        <v>0</v>
      </c>
      <c r="HA680" s="20">
        <v>0</v>
      </c>
      <c r="HB680" s="20">
        <v>0</v>
      </c>
      <c r="HC680" s="20">
        <v>0</v>
      </c>
      <c r="HD680" s="20">
        <v>0</v>
      </c>
      <c r="HE680" s="20">
        <v>0</v>
      </c>
      <c r="HF680" s="20">
        <v>1</v>
      </c>
      <c r="HG680" s="20">
        <v>1</v>
      </c>
      <c r="HH680" s="34">
        <f>IF(GX680&lt;&gt;"",((GY680*0.125)+((GZ680+HA680+HB680+HC680+HD680)*0.25)+((HE680+HF680+HG680)*1))/GX680,"")</f>
        <v>0.08</v>
      </c>
    </row>
    <row r="681" spans="1:216" ht="15" customHeight="1" x14ac:dyDescent="0.35">
      <c r="A681" s="11" t="s">
        <v>4318</v>
      </c>
      <c r="B681" s="12" t="s">
        <v>4319</v>
      </c>
      <c r="C681" s="13">
        <v>44306</v>
      </c>
      <c r="D681" s="13">
        <v>45000</v>
      </c>
      <c r="E681" s="11" t="s">
        <v>214</v>
      </c>
      <c r="F681" s="19" t="s">
        <v>4320</v>
      </c>
      <c r="G681" s="19" t="s">
        <v>1025</v>
      </c>
      <c r="H681" s="11" t="s">
        <v>1673</v>
      </c>
      <c r="I681" s="42">
        <v>78628</v>
      </c>
      <c r="J681" s="17">
        <v>40378</v>
      </c>
      <c r="K681" s="18">
        <f ca="1">IF(A681&lt;&gt;"",RANDBETWEEN(1,2000)," ")</f>
        <v>792</v>
      </c>
      <c r="L681" s="17" cm="1">
        <f t="array" ref="L681">IF(A681&lt;&gt;"",SUMPRODUCT(($E$2:$E$1303="Active") * (FK681 &gt;= $FM$2:$FM$1303) * (FK681 &lt;= $FN$2:$FN$1303) * (FL681 &gt;= $FO$2:$FO$1303) * (FL681 &lt;= $FP$2:$FP$1303)),"")</f>
        <v>5</v>
      </c>
      <c r="M681" s="17" cm="1">
        <f t="array" ref="M681">IF(A681&lt;&gt;"",SUMPRODUCT(($E$2:$E$1303="Active") * (FK681 &gt;= $FQ$2:$FQ$1303) * (FK681 &lt;= $FR$2:$FR$1303) * (FL681 &gt;= $FS$2:$FS$1303) * (FL681 &lt;= $FT$2:$FT$1303)),"")</f>
        <v>6</v>
      </c>
      <c r="N681" s="11" t="s">
        <v>287</v>
      </c>
      <c r="O681" s="14" t="s">
        <v>219</v>
      </c>
      <c r="P681" s="19" t="s">
        <v>519</v>
      </c>
      <c r="Q681" s="14" t="s">
        <v>520</v>
      </c>
      <c r="R681" t="s">
        <v>521</v>
      </c>
      <c r="S681" s="11" t="s">
        <v>223</v>
      </c>
      <c r="T681" s="20" t="s">
        <v>224</v>
      </c>
      <c r="U681" s="21"/>
      <c r="V681" s="22"/>
      <c r="W681" s="22"/>
      <c r="X681" s="22"/>
      <c r="Y681" s="22"/>
      <c r="Z681" s="22"/>
      <c r="AA681" s="48" t="s">
        <v>347</v>
      </c>
      <c r="AB681" s="23">
        <v>46013.791666666664</v>
      </c>
      <c r="AC681" s="24">
        <v>46023</v>
      </c>
      <c r="AE681" s="25">
        <v>80</v>
      </c>
      <c r="AF681" s="26">
        <v>257</v>
      </c>
      <c r="AG681" s="20">
        <v>49</v>
      </c>
      <c r="AH681" s="22">
        <v>16</v>
      </c>
      <c r="AI681" s="26">
        <v>199</v>
      </c>
      <c r="AN681" s="27">
        <f>IF(COUNT(DV681,ES681,FJ681,GK681,HH681)&gt;0,AVERAGE(DV681,ES681,FJ681,GK681,HH681),"")</f>
        <v>0</v>
      </c>
      <c r="AO681" s="28">
        <f>IF((E681&lt;&gt;""),COUNTA(AP681:BW681)+COUNTIF(T681,"No"),"")</f>
        <v>0</v>
      </c>
      <c r="BX681" s="35">
        <v>44159</v>
      </c>
      <c r="BY681" s="35">
        <v>44159</v>
      </c>
      <c r="BZ681" s="20" t="s">
        <v>703</v>
      </c>
      <c r="CA681" s="47">
        <v>44159</v>
      </c>
      <c r="CB681" s="20" t="s">
        <v>232</v>
      </c>
      <c r="CN681" s="34" t="str">
        <f>IF(CJ681&gt;0,((CK681*0.125)+(CL681*0.25)+(CM681*1))/CJ681,"")</f>
        <v/>
      </c>
      <c r="CO681" s="35">
        <v>44364</v>
      </c>
      <c r="CP681" s="35">
        <v>44368</v>
      </c>
      <c r="CQ681" s="20" t="s">
        <v>507</v>
      </c>
      <c r="CR681" s="47">
        <v>44372</v>
      </c>
      <c r="CS681" s="20" t="s">
        <v>232</v>
      </c>
      <c r="CT681" s="35">
        <v>44370</v>
      </c>
      <c r="CV681" s="11" t="s">
        <v>228</v>
      </c>
      <c r="CW681" s="20" t="s">
        <v>233</v>
      </c>
      <c r="CX681" s="11" t="s">
        <v>234</v>
      </c>
      <c r="CY681" s="20">
        <v>0</v>
      </c>
      <c r="CZ681" s="36">
        <v>0</v>
      </c>
      <c r="DA681" s="36">
        <v>0</v>
      </c>
      <c r="DB681" s="36">
        <v>0</v>
      </c>
      <c r="DC681" s="36">
        <v>0</v>
      </c>
      <c r="DD681" s="36">
        <v>0</v>
      </c>
      <c r="DE681" s="36">
        <v>0</v>
      </c>
      <c r="DF681" s="36">
        <v>0</v>
      </c>
      <c r="DG681" s="36">
        <v>0</v>
      </c>
      <c r="DH681" s="37" t="str">
        <f>IF(DB681&gt;0,((DC681*0.125)+(DD681*0.25)+(DE681*0.25)+(DF681*1)+(DG681*1))/DB681,"")</f>
        <v/>
      </c>
      <c r="DJ681" s="20" t="s">
        <v>248</v>
      </c>
      <c r="DK681" s="20" t="s">
        <v>235</v>
      </c>
      <c r="DL681" s="20" t="s">
        <v>234</v>
      </c>
      <c r="DM681" s="20">
        <v>0</v>
      </c>
      <c r="DN681" s="20">
        <v>0</v>
      </c>
      <c r="DO681" s="20">
        <v>0</v>
      </c>
      <c r="DP681" s="20">
        <v>0</v>
      </c>
      <c r="DQ681" s="20">
        <v>0</v>
      </c>
      <c r="DR681" s="20">
        <v>0</v>
      </c>
      <c r="DS681" s="20">
        <v>0</v>
      </c>
      <c r="DT681" s="20">
        <v>0</v>
      </c>
      <c r="DU681" s="20">
        <v>0</v>
      </c>
      <c r="DW681" s="35">
        <v>44991</v>
      </c>
      <c r="DX681" s="35">
        <v>44992</v>
      </c>
      <c r="DY681" s="20" t="s">
        <v>237</v>
      </c>
      <c r="DZ681" s="35">
        <v>44992</v>
      </c>
      <c r="EA681" s="35" t="s">
        <v>232</v>
      </c>
      <c r="EB681" s="38">
        <v>44994</v>
      </c>
      <c r="EJ681" s="20"/>
      <c r="EK681" s="20"/>
      <c r="EL681" s="20"/>
      <c r="EM681" s="20"/>
      <c r="EN681" s="20"/>
      <c r="EO681" s="20"/>
      <c r="EP681" s="20"/>
      <c r="EQ681" s="20"/>
      <c r="ER681" s="20"/>
      <c r="ES681" s="34" t="str">
        <f>IF(EI681&lt;&gt;"",((EJ681*0.125)+((EK681+EL681+EM681+EN681+EO681)*0.25)+((EP681+EQ681+ER681)*1))/EI681,"")</f>
        <v/>
      </c>
      <c r="FG681" s="20"/>
      <c r="FJ681" s="34" t="str">
        <f>IF(EZ681&lt;&gt;"",((FA681*0.125)+((FB681+FC681+FD681+FE681+FF681)*0.25)+((FG681+FH681+FI681)*1))/EZ681,"")</f>
        <v/>
      </c>
      <c r="FK681" s="39">
        <v>30.646476</v>
      </c>
      <c r="FL681" s="39">
        <v>-97.755771999999993</v>
      </c>
      <c r="FM681" s="39">
        <v>30.284650576177867</v>
      </c>
      <c r="FN681" s="39">
        <v>31.008301423822132</v>
      </c>
      <c r="FO681" s="39">
        <v>-98.176338428912345</v>
      </c>
      <c r="FP681" s="39">
        <v>-97.335205571087641</v>
      </c>
      <c r="FQ681" s="39">
        <v>29.922825152355735</v>
      </c>
      <c r="FR681" s="39">
        <v>31.370126847644265</v>
      </c>
      <c r="FS681" s="39">
        <v>-98.596904857824683</v>
      </c>
      <c r="FT681" s="39">
        <v>-96.914639142175304</v>
      </c>
      <c r="FU681" s="35">
        <v>45672</v>
      </c>
      <c r="FV681" s="20" t="s">
        <v>248</v>
      </c>
      <c r="FW681" s="20" t="s">
        <v>247</v>
      </c>
      <c r="FX681" s="20">
        <v>16</v>
      </c>
      <c r="FY681" s="20">
        <v>1</v>
      </c>
      <c r="FZ681" s="20">
        <v>1</v>
      </c>
      <c r="GA681" s="20">
        <v>5</v>
      </c>
      <c r="GB681" s="20">
        <v>0</v>
      </c>
      <c r="GC681" s="20">
        <v>0</v>
      </c>
      <c r="GD681" s="20">
        <v>0</v>
      </c>
      <c r="GE681" s="20">
        <v>0</v>
      </c>
      <c r="GF681" s="20">
        <v>0</v>
      </c>
      <c r="GG681" s="20">
        <v>0</v>
      </c>
      <c r="GH681" s="20">
        <v>0</v>
      </c>
      <c r="GI681" s="20">
        <v>0</v>
      </c>
      <c r="GJ681" s="20">
        <v>0</v>
      </c>
      <c r="GK681" s="34">
        <f>IF(GA681&lt;&gt;"",((GB681*0.125)+((GC681+GD681+GE681+GF681+GG681)*0.25)+((GH681+GI681+GJ681)*1))/GA681,"")</f>
        <v>0</v>
      </c>
      <c r="GL681" s="40">
        <v>45749</v>
      </c>
      <c r="GM681" s="40">
        <v>45765</v>
      </c>
      <c r="GN681" s="20" t="s">
        <v>237</v>
      </c>
      <c r="GO681" s="35">
        <v>45765</v>
      </c>
      <c r="GP681" s="20" t="s">
        <v>232</v>
      </c>
      <c r="GQ681" s="35">
        <v>45783</v>
      </c>
      <c r="HH681" s="34" t="str">
        <f>IF(GX681&lt;&gt;"",((GY681*0.125)+((GZ681+HA681+HB681+HC681+HD681)*0.25)+((HE681+HF681+HG681)*1))/GX681,"")</f>
        <v/>
      </c>
    </row>
    <row r="682" spans="1:216" ht="15" customHeight="1" x14ac:dyDescent="0.35">
      <c r="A682" s="14" t="s">
        <v>4321</v>
      </c>
      <c r="B682" s="12" t="s">
        <v>4322</v>
      </c>
      <c r="C682" s="13">
        <v>43009</v>
      </c>
      <c r="D682" s="13">
        <v>45773</v>
      </c>
      <c r="E682" s="14" t="s">
        <v>214</v>
      </c>
      <c r="F682" s="15" t="s">
        <v>4323</v>
      </c>
      <c r="G682" s="15" t="s">
        <v>1025</v>
      </c>
      <c r="H682" s="14" t="s">
        <v>1673</v>
      </c>
      <c r="I682" s="16">
        <v>78628</v>
      </c>
      <c r="J682" s="17">
        <v>40378</v>
      </c>
      <c r="K682" s="18">
        <f ca="1">IF(A682&lt;&gt;"",RANDBETWEEN(1,2000)," ")</f>
        <v>1293</v>
      </c>
      <c r="L682" s="17" cm="1">
        <f t="array" ref="L682">IF(A682&lt;&gt;"",SUMPRODUCT(($E$2:$E$1303="Active") * (FK682 &gt;= $FM$2:$FM$1303) * (FK682 &lt;= $FN$2:$FN$1303) * (FL682 &gt;= $FO$2:$FO$1303) * (FL682 &lt;= $FP$2:$FP$1303)),"")</f>
        <v>5</v>
      </c>
      <c r="M682" s="17" cm="1">
        <f t="array" ref="M682">IF(A682&lt;&gt;"",SUMPRODUCT(($E$2:$E$1303="Active") * (FK682 &gt;= $FQ$2:$FQ$1303) * (FK682 &lt;= $FR$2:$FR$1303) * (FL682 &gt;= $FS$2:$FS$1303) * (FL682 &lt;= $FT$2:$FT$1303)),"")</f>
        <v>6</v>
      </c>
      <c r="N682" s="14" t="s">
        <v>287</v>
      </c>
      <c r="O682" s="14" t="s">
        <v>219</v>
      </c>
      <c r="P682" s="15" t="s">
        <v>4324</v>
      </c>
      <c r="Q682" s="14" t="s">
        <v>4325</v>
      </c>
      <c r="R682" s="15" t="s">
        <v>4326</v>
      </c>
      <c r="S682" s="14" t="s">
        <v>223</v>
      </c>
      <c r="T682" s="20" t="s">
        <v>224</v>
      </c>
      <c r="U682" s="21" t="s">
        <v>224</v>
      </c>
      <c r="V682" s="22" t="s">
        <v>224</v>
      </c>
      <c r="W682" s="22"/>
      <c r="X682" s="22" t="s">
        <v>224</v>
      </c>
      <c r="Y682" s="22" t="s">
        <v>224</v>
      </c>
      <c r="Z682" s="22"/>
      <c r="AA682" s="48" t="s">
        <v>347</v>
      </c>
      <c r="AB682" s="43">
        <v>46008.645833333336</v>
      </c>
      <c r="AC682" s="24">
        <v>46023</v>
      </c>
      <c r="AD682" s="25">
        <v>674</v>
      </c>
      <c r="AE682" s="25">
        <v>303</v>
      </c>
      <c r="AF682" s="26">
        <v>262</v>
      </c>
      <c r="AG682" s="20">
        <v>311</v>
      </c>
      <c r="AH682" s="22">
        <v>390</v>
      </c>
      <c r="AI682" s="26">
        <v>270</v>
      </c>
      <c r="AN682" s="27">
        <f>IF(COUNT(DV682,ES682,FJ682,GK682,HH682)&gt;0,AVERAGE(DV682,ES682,FJ682,GK682,HH682),"")</f>
        <v>0.05</v>
      </c>
      <c r="AO682" s="28">
        <f>IF((E682&lt;&gt;""),COUNTA(AP682:BW682)+COUNTIF(T682,"No"),"")</f>
        <v>0</v>
      </c>
      <c r="AP682" s="29"/>
      <c r="AQ682" s="29"/>
      <c r="AR682" s="29"/>
      <c r="AS682" s="29"/>
      <c r="AT682" s="29"/>
      <c r="AU682" s="29"/>
      <c r="AV682" s="29"/>
      <c r="AW682" s="29"/>
      <c r="AX682" s="29"/>
      <c r="AY682" s="29"/>
      <c r="AZ682" s="29"/>
      <c r="BA682" s="29"/>
      <c r="BB682" s="29"/>
      <c r="BC682" s="29"/>
      <c r="BD682" s="29"/>
      <c r="BE682" s="29"/>
      <c r="BF682" s="29"/>
      <c r="BG682" s="29"/>
      <c r="BH682" s="29"/>
      <c r="BI682" s="29"/>
      <c r="BJ682" s="29"/>
      <c r="BK682" s="29"/>
      <c r="BL682" s="29"/>
      <c r="BM682" s="29"/>
      <c r="BN682" s="29"/>
      <c r="BO682" s="29"/>
      <c r="BP682" s="29"/>
      <c r="BQ682" s="29"/>
      <c r="BR682" s="29"/>
      <c r="BS682" s="29"/>
      <c r="BT682" s="29"/>
      <c r="BU682" s="29"/>
      <c r="BV682" s="29"/>
      <c r="BW682" s="29"/>
      <c r="BX682" s="30">
        <v>44152</v>
      </c>
      <c r="BY682" s="30">
        <v>44168</v>
      </c>
      <c r="BZ682" s="14" t="s">
        <v>226</v>
      </c>
      <c r="CA682" s="30">
        <v>44173</v>
      </c>
      <c r="CB682" s="14" t="s">
        <v>232</v>
      </c>
      <c r="CC682" s="31">
        <v>43811</v>
      </c>
      <c r="CD682" s="32" t="s">
        <v>228</v>
      </c>
      <c r="CE682" s="33" t="s">
        <v>291</v>
      </c>
      <c r="CF682" s="33" t="s">
        <v>292</v>
      </c>
      <c r="CG682" s="29">
        <v>451</v>
      </c>
      <c r="CH682" s="29">
        <v>2</v>
      </c>
      <c r="CI682" s="29">
        <v>2</v>
      </c>
      <c r="CJ682" s="29">
        <v>10</v>
      </c>
      <c r="CK682" s="29">
        <v>1</v>
      </c>
      <c r="CL682" s="29">
        <v>0</v>
      </c>
      <c r="CM682" s="29">
        <v>1</v>
      </c>
      <c r="CN682" s="34">
        <f>IF(CJ682&gt;0,((CK682*0.125)+(CL682*0.25)+(CM682*1))/CJ682,"")</f>
        <v>0.1125</v>
      </c>
      <c r="CO682" s="35">
        <v>44362</v>
      </c>
      <c r="CP682" s="35">
        <v>44368</v>
      </c>
      <c r="CQ682" s="20" t="s">
        <v>507</v>
      </c>
      <c r="CR682" s="35">
        <v>44378</v>
      </c>
      <c r="CS682" s="20" t="s">
        <v>232</v>
      </c>
      <c r="CT682" s="35">
        <v>44370</v>
      </c>
      <c r="CU682" s="35">
        <v>44487</v>
      </c>
      <c r="CV682" s="11" t="s">
        <v>226</v>
      </c>
      <c r="CW682" s="20" t="s">
        <v>233</v>
      </c>
      <c r="CX682" s="11" t="s">
        <v>234</v>
      </c>
      <c r="CY682" s="20">
        <v>157</v>
      </c>
      <c r="CZ682" s="36">
        <v>1</v>
      </c>
      <c r="DA682" s="36">
        <v>1</v>
      </c>
      <c r="DB682" s="36">
        <v>5</v>
      </c>
      <c r="DC682" s="36">
        <v>0</v>
      </c>
      <c r="DD682" s="36">
        <v>0</v>
      </c>
      <c r="DE682" s="36">
        <v>1</v>
      </c>
      <c r="DF682" s="36">
        <v>0</v>
      </c>
      <c r="DG682" s="36">
        <v>0</v>
      </c>
      <c r="DH682" s="37">
        <f>IF(DB682&gt;0,((DC682*0.125)+(DD682*0.25)+(DE682*0.25)+(DF682*1)+(DG682*1))/DB682,"")</f>
        <v>0.05</v>
      </c>
      <c r="DI682" s="35">
        <v>44866</v>
      </c>
      <c r="DJ682" s="20" t="s">
        <v>228</v>
      </c>
      <c r="DK682" s="20" t="s">
        <v>235</v>
      </c>
      <c r="DL682" s="20" t="s">
        <v>234</v>
      </c>
      <c r="DM682" s="20">
        <v>108</v>
      </c>
      <c r="DN682" s="20">
        <v>1</v>
      </c>
      <c r="DO682" s="20">
        <v>1</v>
      </c>
      <c r="DP682" s="20">
        <v>5</v>
      </c>
      <c r="DQ682" s="20">
        <v>0</v>
      </c>
      <c r="DR682" s="20">
        <v>0</v>
      </c>
      <c r="DS682" s="20">
        <v>0</v>
      </c>
      <c r="DT682" s="20">
        <v>0</v>
      </c>
      <c r="DU682" s="20">
        <v>1</v>
      </c>
      <c r="DV682" s="37" cm="1">
        <f t="array" ref="DV682">IF(AND(DI682:DP682&lt;&gt;""),((DQ682*0.125)+(DR682*0.25)+(DS682*0.25)+(DT682*1)+(DU682*1))/DP682,"")</f>
        <v>0.2</v>
      </c>
      <c r="DW682" s="35">
        <v>44991</v>
      </c>
      <c r="DX682" s="35">
        <v>44992</v>
      </c>
      <c r="DY682" s="20" t="s">
        <v>237</v>
      </c>
      <c r="DZ682" s="35">
        <v>44992</v>
      </c>
      <c r="EA682" s="35" t="s">
        <v>232</v>
      </c>
      <c r="EB682" s="38">
        <v>44994</v>
      </c>
      <c r="EC682" s="35">
        <v>45232</v>
      </c>
      <c r="ED682" s="20" t="s">
        <v>248</v>
      </c>
      <c r="EE682" s="20" t="s">
        <v>247</v>
      </c>
      <c r="EF682" s="20">
        <v>154</v>
      </c>
      <c r="EG682" s="20">
        <v>1</v>
      </c>
      <c r="EH682" s="20">
        <v>1</v>
      </c>
      <c r="EI682" s="20">
        <v>5</v>
      </c>
      <c r="EJ682" s="20">
        <v>0</v>
      </c>
      <c r="EK682" s="20">
        <v>0</v>
      </c>
      <c r="EL682" s="20">
        <v>0</v>
      </c>
      <c r="EM682" s="20">
        <v>0</v>
      </c>
      <c r="EN682" s="20">
        <v>0</v>
      </c>
      <c r="EO682" s="20">
        <v>0</v>
      </c>
      <c r="EP682" s="20">
        <v>0</v>
      </c>
      <c r="EQ682" s="20">
        <v>0</v>
      </c>
      <c r="ER682" s="20">
        <v>0</v>
      </c>
      <c r="ES682" s="34">
        <f>IF(EI682&lt;&gt;"",((EJ682*0.125)+((EK682+EL682+EM682+EN682+EO682)*0.25)+((EP682+EQ682+ER682)*1))/EI682,"")</f>
        <v>0</v>
      </c>
      <c r="ET682" s="35">
        <v>45595</v>
      </c>
      <c r="EU682" s="20" t="s">
        <v>248</v>
      </c>
      <c r="EV682" s="20" t="s">
        <v>234</v>
      </c>
      <c r="EW682" s="20">
        <v>208</v>
      </c>
      <c r="EX682" s="20">
        <v>1</v>
      </c>
      <c r="EY682" s="20">
        <v>1</v>
      </c>
      <c r="EZ682" s="20">
        <v>11</v>
      </c>
      <c r="FA682" s="20">
        <v>0</v>
      </c>
      <c r="FB682" s="20">
        <v>0</v>
      </c>
      <c r="FC682" s="20">
        <v>0</v>
      </c>
      <c r="FD682" s="20">
        <v>0</v>
      </c>
      <c r="FE682" s="20">
        <v>0</v>
      </c>
      <c r="FF682" s="20">
        <v>0</v>
      </c>
      <c r="FG682" s="20">
        <v>0</v>
      </c>
      <c r="FH682" s="20">
        <v>0</v>
      </c>
      <c r="FI682" s="20">
        <v>0</v>
      </c>
      <c r="FJ682" s="34">
        <f>IF(EZ682&lt;&gt;"",((FA682*0.125)+((FB682+FC682+FD682+FE682+FF682)*0.25)+((FG682+FH682+FI682)*1))/EZ682,"")</f>
        <v>0</v>
      </c>
      <c r="FK682" s="39">
        <v>30.646476</v>
      </c>
      <c r="FL682" s="39">
        <v>-97.755771999999993</v>
      </c>
      <c r="FM682" s="39">
        <v>30.284650576177867</v>
      </c>
      <c r="FN682" s="39">
        <v>31.008301423822132</v>
      </c>
      <c r="FO682" s="39">
        <v>-98.176338428912345</v>
      </c>
      <c r="FP682" s="39">
        <v>-97.335205571087641</v>
      </c>
      <c r="FQ682" s="39">
        <v>29.922825152355735</v>
      </c>
      <c r="FR682" s="39">
        <v>31.370126847644265</v>
      </c>
      <c r="FS682" s="39">
        <v>-98.596904857824683</v>
      </c>
      <c r="FT682" s="39">
        <v>-96.914639142175304</v>
      </c>
      <c r="FU682" s="35">
        <v>45884</v>
      </c>
      <c r="FV682" s="20" t="s">
        <v>248</v>
      </c>
      <c r="FW682" s="20" t="s">
        <v>355</v>
      </c>
      <c r="FX682" s="20">
        <v>124</v>
      </c>
      <c r="FY682" s="20">
        <v>1</v>
      </c>
      <c r="FZ682" s="20">
        <v>1</v>
      </c>
      <c r="GA682" s="20">
        <v>9</v>
      </c>
      <c r="GB682" s="20">
        <v>0</v>
      </c>
      <c r="GC682" s="20">
        <v>0</v>
      </c>
      <c r="GD682" s="20">
        <v>0</v>
      </c>
      <c r="GE682" s="20">
        <v>0</v>
      </c>
      <c r="GF682" s="20">
        <v>0</v>
      </c>
      <c r="GG682" s="20">
        <v>0</v>
      </c>
      <c r="GH682" s="20">
        <v>0</v>
      </c>
      <c r="GI682" s="20">
        <v>0</v>
      </c>
      <c r="GJ682" s="20">
        <v>0</v>
      </c>
      <c r="GK682" s="34">
        <f>IF(GA682&lt;&gt;"",((GB682*0.125)+((GC682+GD682+GE682+GF682+GG682)*0.25)+((GH682+GI682+GJ682)*1))/GA682,"")</f>
        <v>0</v>
      </c>
      <c r="GL682" s="40">
        <v>45749</v>
      </c>
      <c r="GM682" s="40">
        <v>45768</v>
      </c>
      <c r="GN682" s="11" t="s">
        <v>237</v>
      </c>
      <c r="GO682" s="40">
        <v>45768</v>
      </c>
      <c r="GP682" s="20" t="s">
        <v>232</v>
      </c>
      <c r="GQ682" s="35">
        <v>45783</v>
      </c>
      <c r="HH682" s="34" t="str">
        <f>IF(GX682&lt;&gt;"",((GY682*0.125)+((GZ682+HA682+HB682+HC682+HD682)*0.25)+((HE682+HF682+HG682)*1))/GX682,"")</f>
        <v/>
      </c>
    </row>
    <row r="683" spans="1:216" ht="15" customHeight="1" x14ac:dyDescent="0.35">
      <c r="A683" s="11" t="s">
        <v>4327</v>
      </c>
      <c r="B683" s="12" t="s">
        <v>4328</v>
      </c>
      <c r="C683" s="13">
        <v>44504</v>
      </c>
      <c r="D683" s="13"/>
      <c r="E683" s="11" t="s">
        <v>214</v>
      </c>
      <c r="F683" s="19" t="s">
        <v>4329</v>
      </c>
      <c r="G683" s="19" t="s">
        <v>4330</v>
      </c>
      <c r="H683" s="11" t="s">
        <v>1673</v>
      </c>
      <c r="I683" s="42">
        <v>75962</v>
      </c>
      <c r="J683" s="17">
        <v>2712</v>
      </c>
      <c r="K683" s="18">
        <f ca="1">IF(A683&lt;&gt;"",RANDBETWEEN(1,2000)," ")</f>
        <v>1884</v>
      </c>
      <c r="L683" s="17" cm="1">
        <f t="array" ref="L683">IF(A683&lt;&gt;"",SUMPRODUCT(($E$2:$E$1303="Active") * (FK683 &gt;= $FM$2:$FM$1303) * (FK683 &lt;= $FN$2:$FN$1303) * (FL683 &gt;= $FO$2:$FO$1303) * (FL683 &lt;= $FP$2:$FP$1303)),"")</f>
        <v>1</v>
      </c>
      <c r="M683" s="17" cm="1">
        <f t="array" ref="M683">IF(A683&lt;&gt;"",SUMPRODUCT(($E$2:$E$1303="Active") * (FK683 &gt;= $FQ$2:$FQ$1303) * (FK683 &lt;= $FR$2:$FR$1303) * (FL683 &gt;= $FS$2:$FS$1303) * (FL683 &lt;= $FT$2:$FT$1303)),"")</f>
        <v>2</v>
      </c>
      <c r="N683" s="11" t="s">
        <v>218</v>
      </c>
      <c r="O683" s="14" t="s">
        <v>219</v>
      </c>
      <c r="P683" s="19" t="s">
        <v>4331</v>
      </c>
      <c r="Q683" s="11" t="s">
        <v>4332</v>
      </c>
      <c r="R683" s="19" t="s">
        <v>4333</v>
      </c>
      <c r="S683" s="11" t="s">
        <v>224</v>
      </c>
      <c r="T683" s="20" t="s">
        <v>224</v>
      </c>
      <c r="U683" s="21"/>
      <c r="V683" s="22"/>
      <c r="W683" s="22"/>
      <c r="X683" s="22"/>
      <c r="Y683" s="22"/>
      <c r="Z683" s="22"/>
      <c r="AA683" s="48" t="s">
        <v>347</v>
      </c>
      <c r="AB683" s="43">
        <v>46009.375</v>
      </c>
      <c r="AC683" s="24">
        <v>46023</v>
      </c>
      <c r="AD683" s="25">
        <v>0</v>
      </c>
      <c r="AE683" s="25">
        <v>12</v>
      </c>
      <c r="AF683" s="26">
        <v>78</v>
      </c>
      <c r="AG683" s="20">
        <v>226</v>
      </c>
      <c r="AH683" s="22">
        <v>237</v>
      </c>
      <c r="AI683" s="26">
        <v>253</v>
      </c>
      <c r="AN683" s="27">
        <f>IF(COUNT(DV683,ES683,FJ683,GK683,HH683)&gt;0,AVERAGE(DV683,ES683,FJ683,GK683,HH683),"")</f>
        <v>1.2500000000000001E-2</v>
      </c>
      <c r="AO683" s="28">
        <f>IF((E683&lt;&gt;""),COUNTA(AP683:BW683)+COUNTIF(T683,"No"),"")</f>
        <v>0</v>
      </c>
      <c r="CN683" s="34" t="str">
        <f>IF(CJ683&gt;0,((CK683*0.125)+(CL683*0.25)+(CM683*1))/CJ683,"")</f>
        <v/>
      </c>
      <c r="CO683" s="35">
        <v>44641</v>
      </c>
      <c r="CP683" s="35">
        <v>44659</v>
      </c>
      <c r="CQ683" s="20" t="s">
        <v>237</v>
      </c>
      <c r="CR683" s="47">
        <v>44662</v>
      </c>
      <c r="CS683" s="20" t="s">
        <v>232</v>
      </c>
      <c r="CT683" s="35">
        <v>44659</v>
      </c>
      <c r="CV683" s="11" t="s">
        <v>228</v>
      </c>
      <c r="CW683" s="20" t="s">
        <v>233</v>
      </c>
      <c r="CX683" s="11" t="s">
        <v>234</v>
      </c>
      <c r="CY683" s="20">
        <v>0</v>
      </c>
      <c r="CZ683" s="36">
        <v>0</v>
      </c>
      <c r="DA683" s="36">
        <v>0</v>
      </c>
      <c r="DB683" s="36">
        <v>0</v>
      </c>
      <c r="DC683" s="36">
        <v>0</v>
      </c>
      <c r="DD683" s="36">
        <v>0</v>
      </c>
      <c r="DE683" s="36">
        <v>0</v>
      </c>
      <c r="DF683" s="36">
        <v>0</v>
      </c>
      <c r="DG683" s="36">
        <v>0</v>
      </c>
      <c r="DJ683" s="20" t="s">
        <v>248</v>
      </c>
      <c r="DK683" s="20" t="s">
        <v>235</v>
      </c>
      <c r="DL683" s="20" t="s">
        <v>234</v>
      </c>
      <c r="DM683" s="20">
        <v>0</v>
      </c>
      <c r="DN683" s="20">
        <v>0</v>
      </c>
      <c r="DO683" s="20">
        <v>0</v>
      </c>
      <c r="DP683" s="20">
        <v>0</v>
      </c>
      <c r="DQ683" s="20">
        <v>0</v>
      </c>
      <c r="DR683" s="20">
        <v>0</v>
      </c>
      <c r="DS683" s="20">
        <v>0</v>
      </c>
      <c r="DT683" s="20">
        <v>0</v>
      </c>
      <c r="DU683" s="20">
        <v>0</v>
      </c>
      <c r="DW683" s="35">
        <v>44987</v>
      </c>
      <c r="DX683" s="35">
        <v>44991</v>
      </c>
      <c r="DY683" s="20" t="s">
        <v>237</v>
      </c>
      <c r="DZ683" s="35">
        <v>44991</v>
      </c>
      <c r="EA683" s="35" t="s">
        <v>232</v>
      </c>
      <c r="EB683" s="38">
        <v>44994</v>
      </c>
      <c r="EC683" s="35">
        <v>45290</v>
      </c>
      <c r="ED683" s="20" t="s">
        <v>228</v>
      </c>
      <c r="EE683" s="20" t="s">
        <v>247</v>
      </c>
      <c r="EF683" s="20">
        <v>46</v>
      </c>
      <c r="EG683" s="20">
        <v>4</v>
      </c>
      <c r="EH683" s="20">
        <v>4</v>
      </c>
      <c r="EI683" s="20">
        <v>14</v>
      </c>
      <c r="EJ683" s="20">
        <v>0</v>
      </c>
      <c r="EK683" s="20">
        <v>0</v>
      </c>
      <c r="EL683" s="20">
        <v>0</v>
      </c>
      <c r="EM683" s="20">
        <v>0</v>
      </c>
      <c r="EN683" s="20">
        <v>0</v>
      </c>
      <c r="EO683" s="20">
        <v>0</v>
      </c>
      <c r="EP683" s="20">
        <v>0</v>
      </c>
      <c r="EQ683" s="20">
        <v>0</v>
      </c>
      <c r="ER683" s="20">
        <v>0</v>
      </c>
      <c r="ES683" s="34">
        <f>IF(EI683&lt;&gt;"",((EJ683*0.125)+((EK683+EL683+EM683+EN683+EO683)*0.25)+((EP683+EQ683+ER683)*1))/EI683,"")</f>
        <v>0</v>
      </c>
      <c r="ET683" s="35">
        <v>45621</v>
      </c>
      <c r="EU683" s="20" t="s">
        <v>248</v>
      </c>
      <c r="EV683" s="20" t="s">
        <v>234</v>
      </c>
      <c r="EW683" s="20">
        <v>134</v>
      </c>
      <c r="EX683" s="20">
        <v>3</v>
      </c>
      <c r="EY683" s="20">
        <v>3</v>
      </c>
      <c r="EZ683" s="20">
        <v>10</v>
      </c>
      <c r="FA683" s="20">
        <v>0</v>
      </c>
      <c r="FB683" s="20">
        <v>0</v>
      </c>
      <c r="FC683" s="20">
        <v>1</v>
      </c>
      <c r="FD683" s="20">
        <v>1</v>
      </c>
      <c r="FE683" s="20">
        <v>0</v>
      </c>
      <c r="FF683" s="20">
        <v>0</v>
      </c>
      <c r="FG683" s="20">
        <v>0</v>
      </c>
      <c r="FH683" s="20">
        <v>0</v>
      </c>
      <c r="FI683" s="20">
        <v>0</v>
      </c>
      <c r="FJ683" s="34">
        <f>IF(EZ683&lt;&gt;"",((FA683*0.125)+((FB683+FC683+FD683+FE683+FF683)*0.25)+((FG683+FH683+FI683)*1))/EZ683,"")</f>
        <v>0.05</v>
      </c>
      <c r="FK683" s="39">
        <v>31.619626</v>
      </c>
      <c r="FL683" s="39">
        <v>-94.647176000000002</v>
      </c>
      <c r="FM683" s="39">
        <v>31.257800576177868</v>
      </c>
      <c r="FN683" s="39">
        <v>31.981451423822133</v>
      </c>
      <c r="FO683" s="39">
        <v>-95.072079445513225</v>
      </c>
      <c r="FP683" s="39">
        <v>-94.222272554486779</v>
      </c>
      <c r="FQ683" s="39">
        <v>30.895975152355735</v>
      </c>
      <c r="FR683" s="39">
        <v>32.343276847644262</v>
      </c>
      <c r="FS683" s="39">
        <v>-95.496982891026462</v>
      </c>
      <c r="FT683" s="39">
        <v>-93.797369108973541</v>
      </c>
      <c r="FU683" s="35">
        <v>45762</v>
      </c>
      <c r="FV683" s="20" t="s">
        <v>248</v>
      </c>
      <c r="FW683" s="20" t="s">
        <v>258</v>
      </c>
      <c r="FX683" s="20">
        <v>131</v>
      </c>
      <c r="FY683" s="20">
        <v>3</v>
      </c>
      <c r="FZ683" s="20">
        <v>3</v>
      </c>
      <c r="GA683" s="20">
        <v>10</v>
      </c>
      <c r="GB683" s="20">
        <v>0</v>
      </c>
      <c r="GC683" s="20">
        <v>0</v>
      </c>
      <c r="GD683" s="20">
        <v>0</v>
      </c>
      <c r="GE683" s="20">
        <v>0</v>
      </c>
      <c r="GF683" s="20">
        <v>0</v>
      </c>
      <c r="GG683" s="20">
        <v>0</v>
      </c>
      <c r="GH683" s="20">
        <v>0</v>
      </c>
      <c r="GI683" s="20">
        <v>0</v>
      </c>
      <c r="GJ683" s="20">
        <v>0</v>
      </c>
      <c r="GK683" s="34">
        <f>IF(GA683&lt;&gt;"",((GB683*0.125)+((GC683+GD683+GE683+GF683+GG683)*0.25)+((GH683+GI683+GJ683)*1))/GA683,"")</f>
        <v>0</v>
      </c>
      <c r="GL683" s="40">
        <v>45755</v>
      </c>
      <c r="GM683" s="40">
        <v>45779</v>
      </c>
      <c r="GN683" s="11" t="s">
        <v>237</v>
      </c>
      <c r="GO683" s="40">
        <v>45779</v>
      </c>
      <c r="GP683" s="20" t="s">
        <v>232</v>
      </c>
      <c r="GQ683" s="35">
        <v>45783</v>
      </c>
      <c r="GR683" s="35">
        <v>46084</v>
      </c>
      <c r="GS683" s="20" t="s">
        <v>248</v>
      </c>
      <c r="GT683" s="20" t="s">
        <v>247</v>
      </c>
      <c r="GU683" s="20">
        <v>16</v>
      </c>
      <c r="GV683" s="20">
        <v>2</v>
      </c>
      <c r="GW683" s="20">
        <v>2</v>
      </c>
      <c r="GX683" s="20">
        <v>5</v>
      </c>
      <c r="GY683" s="20">
        <v>0</v>
      </c>
      <c r="GZ683" s="20">
        <v>0</v>
      </c>
      <c r="HA683" s="20">
        <v>0</v>
      </c>
      <c r="HB683" s="20">
        <v>0</v>
      </c>
      <c r="HC683" s="20">
        <v>0</v>
      </c>
      <c r="HD683" s="20">
        <v>0</v>
      </c>
      <c r="HE683" s="20">
        <v>0</v>
      </c>
      <c r="HF683" s="20">
        <v>0</v>
      </c>
      <c r="HG683" s="20">
        <v>0</v>
      </c>
      <c r="HH683" s="34">
        <f>IF(GX683&lt;&gt;"",((GY683*0.125)+((GZ683+HA683+HB683+HC683+HD683)*0.25)+((HE683+HF683+HG683)*1))/GX683,"")</f>
        <v>0</v>
      </c>
    </row>
    <row r="684" spans="1:216" ht="15" customHeight="1" x14ac:dyDescent="0.35">
      <c r="A684" s="11" t="s">
        <v>4334</v>
      </c>
      <c r="B684" s="12" t="s">
        <v>4335</v>
      </c>
      <c r="C684" s="13">
        <v>43829</v>
      </c>
      <c r="D684" s="13"/>
      <c r="E684" s="14" t="s">
        <v>214</v>
      </c>
      <c r="F684" s="15" t="s">
        <v>4336</v>
      </c>
      <c r="G684" s="15" t="s">
        <v>1848</v>
      </c>
      <c r="H684" s="14" t="s">
        <v>1673</v>
      </c>
      <c r="I684" s="16">
        <v>75001</v>
      </c>
      <c r="J684" s="17">
        <v>16528</v>
      </c>
      <c r="K684" s="18">
        <f ca="1">IF(A684&lt;&gt;"",RANDBETWEEN(1,2000)," ")</f>
        <v>586</v>
      </c>
      <c r="L684" s="17" cm="1">
        <f t="array" ref="L684">IF(A684&lt;&gt;"",SUMPRODUCT(($E$2:$E$1303="Active") * (FK684 &gt;= $FM$2:$FM$1303) * (FK684 &lt;= $FN$2:$FN$1303) * (FL684 &gt;= $FO$2:$FO$1303) * (FL684 &lt;= $FP$2:$FP$1303)),"")</f>
        <v>14</v>
      </c>
      <c r="M684" s="17" cm="1">
        <f t="array" ref="M684">IF(A684&lt;&gt;"",SUMPRODUCT(($E$2:$E$1303="Active") * (FK684 &gt;= $FQ$2:$FQ$1303) * (FK684 &lt;= $FR$2:$FR$1303) * (FL684 &gt;= $FS$2:$FS$1303) * (FL684 &lt;= $FT$2:$FT$1303)),"")</f>
        <v>16</v>
      </c>
      <c r="N684" s="14" t="s">
        <v>287</v>
      </c>
      <c r="O684" s="14" t="s">
        <v>219</v>
      </c>
      <c r="P684" s="15" t="s">
        <v>4337</v>
      </c>
      <c r="Q684" s="14" t="s">
        <v>4338</v>
      </c>
      <c r="R684" s="15" t="s">
        <v>4339</v>
      </c>
      <c r="S684" s="14" t="s">
        <v>224</v>
      </c>
      <c r="T684" s="20" t="s">
        <v>224</v>
      </c>
      <c r="U684" s="21"/>
      <c r="V684" s="22"/>
      <c r="W684" s="22"/>
      <c r="X684" s="22"/>
      <c r="Y684" s="22"/>
      <c r="Z684" s="22"/>
      <c r="AA684" s="48">
        <v>2025.56</v>
      </c>
      <c r="AB684" s="43">
        <v>46022.4375</v>
      </c>
      <c r="AC684" s="24">
        <v>46023</v>
      </c>
      <c r="AD684" s="25">
        <v>758</v>
      </c>
      <c r="AE684" s="25">
        <v>577</v>
      </c>
      <c r="AF684" s="26">
        <v>845</v>
      </c>
      <c r="AG684" s="20">
        <v>1343</v>
      </c>
      <c r="AH684" s="22">
        <v>1405</v>
      </c>
      <c r="AI684" s="26">
        <v>983</v>
      </c>
      <c r="AN684" s="27">
        <f>IF(COUNT(DV684,ES684,FJ684,GK684,HH684)&gt;0,AVERAGE(DV684,ES684,FJ684,GK684,HH684),"")</f>
        <v>3.888888888888889E-2</v>
      </c>
      <c r="AO684" s="28">
        <f>IF((E684&lt;&gt;""),COUNTA(AP684:BW684)+COUNTIF(T684,"No"),"")</f>
        <v>0</v>
      </c>
      <c r="AP684" s="29"/>
      <c r="AQ684" s="29"/>
      <c r="AR684" s="29"/>
      <c r="AS684" s="29"/>
      <c r="AT684" s="29"/>
      <c r="AU684" s="29"/>
      <c r="AV684" s="29"/>
      <c r="AW684" s="29"/>
      <c r="AX684" s="29"/>
      <c r="AY684" s="29"/>
      <c r="AZ684" s="29"/>
      <c r="BA684" s="29"/>
      <c r="BB684" s="29"/>
      <c r="BC684" s="29"/>
      <c r="BD684" s="29"/>
      <c r="BE684" s="29"/>
      <c r="BF684" s="29"/>
      <c r="BG684" s="29"/>
      <c r="BH684" s="29"/>
      <c r="BI684" s="29"/>
      <c r="BJ684" s="29"/>
      <c r="BK684" s="29"/>
      <c r="BL684" s="29"/>
      <c r="BM684" s="29"/>
      <c r="BN684" s="29"/>
      <c r="BO684" s="29"/>
      <c r="BP684" s="29"/>
      <c r="BQ684" s="29"/>
      <c r="BR684" s="29"/>
      <c r="BS684" s="29"/>
      <c r="BT684" s="29"/>
      <c r="BU684" s="29"/>
      <c r="BV684" s="29"/>
      <c r="BW684" s="29"/>
      <c r="BX684" s="30">
        <v>44148</v>
      </c>
      <c r="BY684" s="30">
        <v>44168</v>
      </c>
      <c r="BZ684" s="14" t="s">
        <v>226</v>
      </c>
      <c r="CA684" s="30">
        <v>44173</v>
      </c>
      <c r="CB684" s="14" t="s">
        <v>232</v>
      </c>
      <c r="CC684" s="31">
        <v>43907</v>
      </c>
      <c r="CD684" s="32" t="s">
        <v>364</v>
      </c>
      <c r="CE684" s="33" t="s">
        <v>291</v>
      </c>
      <c r="CF684" s="33" t="s">
        <v>292</v>
      </c>
      <c r="CG684" s="29">
        <v>273</v>
      </c>
      <c r="CH684" s="29">
        <v>4</v>
      </c>
      <c r="CI684" s="29">
        <v>4</v>
      </c>
      <c r="CJ684" s="29">
        <v>20</v>
      </c>
      <c r="CK684" s="29">
        <v>3</v>
      </c>
      <c r="CL684" s="29">
        <v>0</v>
      </c>
      <c r="CM684" s="29">
        <v>5</v>
      </c>
      <c r="CN684" s="34">
        <f>IF(CJ684&gt;0,((CK684*0.125)+(CL684*0.25)+(CM684*1))/CJ684,"")</f>
        <v>0.26874999999999999</v>
      </c>
      <c r="CO684" s="35">
        <v>44641</v>
      </c>
      <c r="CP684" s="35">
        <v>44706</v>
      </c>
      <c r="CQ684" s="20" t="s">
        <v>237</v>
      </c>
      <c r="CR684" s="35">
        <v>44706</v>
      </c>
      <c r="CS684" s="20" t="s">
        <v>232</v>
      </c>
      <c r="CT684" s="35">
        <v>44713</v>
      </c>
      <c r="CU684" s="35">
        <v>44319</v>
      </c>
      <c r="CV684" s="11" t="s">
        <v>226</v>
      </c>
      <c r="CW684" s="11" t="s">
        <v>293</v>
      </c>
      <c r="CX684" s="11" t="s">
        <v>247</v>
      </c>
      <c r="CY684" s="20">
        <v>382</v>
      </c>
      <c r="CZ684" s="36">
        <v>5</v>
      </c>
      <c r="DA684" s="36">
        <v>5</v>
      </c>
      <c r="DB684" s="36">
        <v>24</v>
      </c>
      <c r="DC684" s="36">
        <v>0</v>
      </c>
      <c r="DD684" s="36">
        <v>1</v>
      </c>
      <c r="DE684" s="36">
        <v>0</v>
      </c>
      <c r="DF684" s="36">
        <v>0</v>
      </c>
      <c r="DG684" s="36">
        <v>0</v>
      </c>
      <c r="DH684" s="37">
        <f>IF(DB684&gt;0,((DC684*0.125)+(DD684*0.25)+(DE684*0.25)+(DF684*1)+(DG684*1))/DB684,"")</f>
        <v>1.0416666666666666E-2</v>
      </c>
      <c r="DJ684" s="20" t="s">
        <v>228</v>
      </c>
      <c r="DK684" s="20" t="s">
        <v>235</v>
      </c>
      <c r="DL684" s="20" t="s">
        <v>234</v>
      </c>
      <c r="DM684" s="20">
        <v>0</v>
      </c>
      <c r="DN684" s="20">
        <v>0</v>
      </c>
      <c r="DO684" s="20">
        <v>0</v>
      </c>
      <c r="DP684" s="20">
        <v>0</v>
      </c>
      <c r="DQ684" s="20">
        <v>0</v>
      </c>
      <c r="DR684" s="20">
        <v>0</v>
      </c>
      <c r="DS684" s="20">
        <v>0</v>
      </c>
      <c r="DT684" s="20">
        <v>0</v>
      </c>
      <c r="DU684" s="20">
        <v>0</v>
      </c>
      <c r="DW684" s="35">
        <v>44985</v>
      </c>
      <c r="DX684" s="35">
        <v>44988</v>
      </c>
      <c r="DY684" s="20" t="s">
        <v>237</v>
      </c>
      <c r="DZ684" s="35">
        <v>44988</v>
      </c>
      <c r="EA684" s="35" t="s">
        <v>232</v>
      </c>
      <c r="EB684" s="38">
        <v>44994</v>
      </c>
      <c r="EC684" s="35">
        <v>45290</v>
      </c>
      <c r="ED684" s="20" t="s">
        <v>228</v>
      </c>
      <c r="EE684" s="20" t="s">
        <v>247</v>
      </c>
      <c r="EF684" s="20">
        <v>494</v>
      </c>
      <c r="EG684" s="20">
        <v>3</v>
      </c>
      <c r="EH684" s="20">
        <v>3</v>
      </c>
      <c r="EI684" s="20">
        <v>15</v>
      </c>
      <c r="EJ684" s="20">
        <v>0</v>
      </c>
      <c r="EK684" s="20">
        <v>0</v>
      </c>
      <c r="EL684" s="20">
        <v>0</v>
      </c>
      <c r="EM684" s="20">
        <v>0</v>
      </c>
      <c r="EN684" s="20">
        <v>0</v>
      </c>
      <c r="EO684" s="20">
        <v>0</v>
      </c>
      <c r="EP684" s="20">
        <v>0</v>
      </c>
      <c r="EQ684" s="20">
        <v>1</v>
      </c>
      <c r="ER684" s="20">
        <v>0</v>
      </c>
      <c r="ES684" s="34">
        <f>IF(EI684&lt;&gt;"",((EJ684*0.125)+((EK684+EL684+EM684+EN684+EO684)*0.25)+((EP684+EQ684+ER684)*1))/EI684,"")</f>
        <v>6.6666666666666666E-2</v>
      </c>
      <c r="ET684" s="35">
        <v>45413</v>
      </c>
      <c r="EU684" s="20" t="s">
        <v>228</v>
      </c>
      <c r="EV684" s="20" t="s">
        <v>247</v>
      </c>
      <c r="EW684" s="20">
        <v>732</v>
      </c>
      <c r="EX684" s="20">
        <v>3</v>
      </c>
      <c r="EY684" s="20">
        <v>3</v>
      </c>
      <c r="EZ684" s="28">
        <v>25</v>
      </c>
      <c r="FA684" s="20">
        <v>0</v>
      </c>
      <c r="FB684" s="20">
        <v>0</v>
      </c>
      <c r="FC684" s="20">
        <v>0</v>
      </c>
      <c r="FD684" s="20">
        <v>1</v>
      </c>
      <c r="FE684" s="20">
        <v>0</v>
      </c>
      <c r="FF684" s="20">
        <v>0</v>
      </c>
      <c r="FG684" s="20">
        <v>0</v>
      </c>
      <c r="FH684" s="20">
        <v>0</v>
      </c>
      <c r="FI684" s="20">
        <v>0</v>
      </c>
      <c r="FJ684" s="34">
        <f>IF(EZ684&lt;&gt;"",((FA684*0.125)+((FB684+FC684+FD684+FE684+FF684)*0.25)+((FG684+FH684+FI684)*1))/EZ684,"")</f>
        <v>0.01</v>
      </c>
      <c r="FK684" s="39">
        <v>32.959786999999999</v>
      </c>
      <c r="FL684" s="39">
        <v>-96.838471999999996</v>
      </c>
      <c r="FM684" s="39">
        <v>32.597961576177866</v>
      </c>
      <c r="FN684" s="39">
        <v>33.321612423822131</v>
      </c>
      <c r="FO684" s="39">
        <v>-97.269702910894296</v>
      </c>
      <c r="FP684" s="39">
        <v>-96.407241089105696</v>
      </c>
      <c r="FQ684" s="39">
        <v>32.236136152355733</v>
      </c>
      <c r="FR684" s="39">
        <v>33.683437847644264</v>
      </c>
      <c r="FS684" s="39">
        <v>-97.700933821788581</v>
      </c>
      <c r="FT684" s="39">
        <v>-95.976010178211411</v>
      </c>
      <c r="FU684" s="35">
        <v>45939</v>
      </c>
      <c r="FV684" s="20" t="s">
        <v>248</v>
      </c>
      <c r="FW684" s="20" t="s">
        <v>295</v>
      </c>
      <c r="FX684" s="20">
        <v>497</v>
      </c>
      <c r="FY684" s="20">
        <v>1</v>
      </c>
      <c r="FZ684" s="20">
        <v>1</v>
      </c>
      <c r="GA684" s="20">
        <v>25</v>
      </c>
      <c r="GB684" s="20">
        <v>0</v>
      </c>
      <c r="GC684" s="20">
        <v>0</v>
      </c>
      <c r="GD684" s="20">
        <v>0</v>
      </c>
      <c r="GE684" s="20">
        <v>0</v>
      </c>
      <c r="GF684" s="20">
        <v>0</v>
      </c>
      <c r="GG684" s="20">
        <v>0</v>
      </c>
      <c r="GH684" s="20">
        <v>0</v>
      </c>
      <c r="GI684" s="20">
        <v>1</v>
      </c>
      <c r="GJ684" s="20">
        <v>0</v>
      </c>
      <c r="GK684" s="34">
        <f>IF(GA684&lt;&gt;"",((GB684*0.125)+((GC684+GD684+GE684+GF684+GG684)*0.25)+((GH684+GI684+GJ684)*1))/GA684,"")</f>
        <v>0.04</v>
      </c>
      <c r="GL684" s="40">
        <v>45820</v>
      </c>
      <c r="GM684" s="40">
        <v>45820</v>
      </c>
      <c r="GN684" s="20" t="s">
        <v>231</v>
      </c>
      <c r="GO684" s="40">
        <v>45820</v>
      </c>
      <c r="GP684" s="20" t="s">
        <v>232</v>
      </c>
      <c r="GQ684" s="35">
        <v>45849</v>
      </c>
      <c r="HH684" s="41" t="str">
        <f>IF(GX684&lt;&gt;"",((GY684*0.125)+((GZ684+HA684+HB684+HC684+HD684)*0.25)+((HE684+HF684+HG684)*1))/GX684,"")</f>
        <v/>
      </c>
    </row>
    <row r="685" spans="1:216" ht="15" customHeight="1" x14ac:dyDescent="0.35">
      <c r="A685" s="14" t="s">
        <v>4340</v>
      </c>
      <c r="B685" s="12" t="s">
        <v>4341</v>
      </c>
      <c r="C685" s="13">
        <v>43009</v>
      </c>
      <c r="D685" s="13">
        <v>45743</v>
      </c>
      <c r="E685" s="14" t="s">
        <v>214</v>
      </c>
      <c r="F685" s="15" t="s">
        <v>4342</v>
      </c>
      <c r="G685" s="15" t="s">
        <v>1848</v>
      </c>
      <c r="H685" s="14" t="s">
        <v>1673</v>
      </c>
      <c r="I685" s="16">
        <v>75001</v>
      </c>
      <c r="J685" s="17">
        <v>16528</v>
      </c>
      <c r="K685" s="18">
        <f ca="1">IF(A685&lt;&gt;"",RANDBETWEEN(1,2000)," ")</f>
        <v>626</v>
      </c>
      <c r="L685" s="17" cm="1">
        <f t="array" ref="L685">IF(A685&lt;&gt;"",SUMPRODUCT(($E$2:$E$1303="Active") * (FK685 &gt;= $FM$2:$FM$1303) * (FK685 &lt;= $FN$2:$FN$1303) * (FL685 &gt;= $FO$2:$FO$1303) * (FL685 &lt;= $FP$2:$FP$1303)),"")</f>
        <v>14</v>
      </c>
      <c r="M685" s="17" cm="1">
        <f t="array" ref="M685">IF(A685&lt;&gt;"",SUMPRODUCT(($E$2:$E$1303="Active") * (FK685 &gt;= $FQ$2:$FQ$1303) * (FK685 &lt;= $FR$2:$FR$1303) * (FL685 &gt;= $FS$2:$FS$1303) * (FL685 &lt;= $FT$2:$FT$1303)),"")</f>
        <v>16</v>
      </c>
      <c r="N685" s="14" t="s">
        <v>287</v>
      </c>
      <c r="O685" s="14" t="s">
        <v>219</v>
      </c>
      <c r="P685" s="15" t="s">
        <v>1273</v>
      </c>
      <c r="Q685" s="14" t="s">
        <v>1747</v>
      </c>
      <c r="R685" s="15" t="s">
        <v>1275</v>
      </c>
      <c r="S685" s="14" t="s">
        <v>224</v>
      </c>
      <c r="T685" s="20" t="s">
        <v>224</v>
      </c>
      <c r="U685" s="21"/>
      <c r="V685" s="22"/>
      <c r="W685" s="22"/>
      <c r="X685" s="22"/>
      <c r="Y685" s="22"/>
      <c r="Z685" s="22"/>
      <c r="AA685" s="48">
        <v>2025.56</v>
      </c>
      <c r="AB685" s="43">
        <v>46022.520833333336</v>
      </c>
      <c r="AC685" s="24">
        <v>46023</v>
      </c>
      <c r="AD685" s="25">
        <v>302</v>
      </c>
      <c r="AE685" s="25">
        <v>76</v>
      </c>
      <c r="AF685" s="26">
        <v>467</v>
      </c>
      <c r="AG685" s="20">
        <v>777</v>
      </c>
      <c r="AH685" s="22">
        <v>613</v>
      </c>
      <c r="AI685" s="26">
        <v>392</v>
      </c>
      <c r="AN685" s="27">
        <f>IF(COUNT(DV685,ES685,FJ685,GK685,HH685)&gt;0,AVERAGE(DV685,ES685,FJ685,GK685,HH685),"")</f>
        <v>0.18825210084033617</v>
      </c>
      <c r="AO685" s="28">
        <f>IF((E685&lt;&gt;""),COUNTA(AP685:BW685)+COUNTIF(T685,"No"),"")</f>
        <v>0</v>
      </c>
      <c r="AP685" s="29"/>
      <c r="AQ685" s="29"/>
      <c r="AR685" s="29"/>
      <c r="AS685" s="29"/>
      <c r="AT685" s="29"/>
      <c r="AU685" s="29"/>
      <c r="AV685" s="29"/>
      <c r="AW685" s="29"/>
      <c r="AX685" s="29"/>
      <c r="AY685" s="29"/>
      <c r="AZ685" s="29"/>
      <c r="BA685" s="29"/>
      <c r="BB685" s="29"/>
      <c r="BC685" s="29"/>
      <c r="BD685" s="29"/>
      <c r="BE685" s="29"/>
      <c r="BF685" s="29"/>
      <c r="BG685" s="29"/>
      <c r="BH685" s="29"/>
      <c r="BI685" s="29"/>
      <c r="BJ685" s="29"/>
      <c r="BK685" s="29"/>
      <c r="BL685" s="29"/>
      <c r="BM685" s="29"/>
      <c r="BN685" s="29"/>
      <c r="BO685" s="29"/>
      <c r="BP685" s="29"/>
      <c r="BQ685" s="29"/>
      <c r="BR685" s="29"/>
      <c r="BS685" s="29"/>
      <c r="BT685" s="29"/>
      <c r="BU685" s="29"/>
      <c r="BV685" s="29"/>
      <c r="BW685" s="29"/>
      <c r="BX685" s="30">
        <v>44148</v>
      </c>
      <c r="BY685" s="30">
        <v>44165</v>
      </c>
      <c r="BZ685" s="14" t="s">
        <v>226</v>
      </c>
      <c r="CA685" s="30">
        <v>44165</v>
      </c>
      <c r="CB685" s="14" t="s">
        <v>232</v>
      </c>
      <c r="CC685" s="31">
        <v>43909</v>
      </c>
      <c r="CD685" s="32" t="s">
        <v>364</v>
      </c>
      <c r="CE685" s="33" t="s">
        <v>291</v>
      </c>
      <c r="CF685" s="33" t="s">
        <v>292</v>
      </c>
      <c r="CG685" s="29">
        <v>255</v>
      </c>
      <c r="CH685" s="29">
        <v>5</v>
      </c>
      <c r="CI685" s="29">
        <v>5</v>
      </c>
      <c r="CJ685" s="29">
        <v>21</v>
      </c>
      <c r="CK685" s="29">
        <v>4</v>
      </c>
      <c r="CL685" s="29">
        <v>0</v>
      </c>
      <c r="CM685" s="29">
        <v>11</v>
      </c>
      <c r="CN685" s="53">
        <f>IF(CJ685&gt;0,((CK685*0.125)+(CL685*0.25)+(CM685*1))/CJ685,"")</f>
        <v>0.54761904761904767</v>
      </c>
      <c r="CO685" s="35">
        <v>44469</v>
      </c>
      <c r="CP685" s="35">
        <v>44477</v>
      </c>
      <c r="CQ685" s="20" t="s">
        <v>507</v>
      </c>
      <c r="CR685" s="35">
        <v>44501</v>
      </c>
      <c r="CS685" s="20" t="s">
        <v>232</v>
      </c>
      <c r="CT685" s="35">
        <v>44477</v>
      </c>
      <c r="CU685" s="35">
        <v>44256</v>
      </c>
      <c r="CV685" s="11" t="s">
        <v>228</v>
      </c>
      <c r="CW685" s="11" t="s">
        <v>293</v>
      </c>
      <c r="CX685" s="11" t="s">
        <v>247</v>
      </c>
      <c r="CY685" s="20">
        <v>186</v>
      </c>
      <c r="CZ685" s="36">
        <v>5</v>
      </c>
      <c r="DA685" s="36">
        <v>5</v>
      </c>
      <c r="DB685" s="36">
        <v>21</v>
      </c>
      <c r="DC685" s="36">
        <v>0</v>
      </c>
      <c r="DD685" s="36">
        <v>0</v>
      </c>
      <c r="DE685" s="36">
        <v>1</v>
      </c>
      <c r="DF685" s="36">
        <v>0</v>
      </c>
      <c r="DG685" s="36">
        <v>1</v>
      </c>
      <c r="DH685" s="37">
        <f>IF(DB685&gt;0,((DC685*0.125)+(DD685*0.25)+(DE685*0.25)+(DF685*1)+(DG685*1))/DB685,"")</f>
        <v>5.9523809523809521E-2</v>
      </c>
      <c r="DI685" s="35">
        <v>44895</v>
      </c>
      <c r="DJ685" s="20" t="s">
        <v>228</v>
      </c>
      <c r="DK685" s="20" t="s">
        <v>235</v>
      </c>
      <c r="DL685" s="20" t="s">
        <v>234</v>
      </c>
      <c r="DM685" s="20">
        <v>149</v>
      </c>
      <c r="DN685" s="20">
        <v>4</v>
      </c>
      <c r="DO685" s="20">
        <v>4</v>
      </c>
      <c r="DP685" s="20">
        <v>17</v>
      </c>
      <c r="DQ685" s="20">
        <v>0</v>
      </c>
      <c r="DR685" s="20">
        <v>0</v>
      </c>
      <c r="DS685" s="20">
        <v>0</v>
      </c>
      <c r="DT685" s="20">
        <v>3</v>
      </c>
      <c r="DU685" s="20">
        <v>2</v>
      </c>
      <c r="DV685" s="49" cm="1">
        <f t="array" ref="DV685">IF(AND(DI685:DP685&lt;&gt;""),((DQ685*0.125)+(DR685*0.25)+(DS685*0.25)+(DT685*1)+(DU685*1))/DP685,"")</f>
        <v>0.29411764705882354</v>
      </c>
      <c r="DW685" s="35">
        <v>44985</v>
      </c>
      <c r="DX685" s="35">
        <v>44988</v>
      </c>
      <c r="DY685" s="20" t="s">
        <v>237</v>
      </c>
      <c r="DZ685" s="35">
        <v>44988</v>
      </c>
      <c r="EA685" s="35" t="s">
        <v>232</v>
      </c>
      <c r="EB685" s="38">
        <v>44994</v>
      </c>
      <c r="EC685" s="35">
        <v>45217</v>
      </c>
      <c r="ED685" s="20" t="s">
        <v>248</v>
      </c>
      <c r="EE685" s="20" t="s">
        <v>247</v>
      </c>
      <c r="EF685" s="20">
        <v>318</v>
      </c>
      <c r="EG685" s="20">
        <v>7</v>
      </c>
      <c r="EH685" s="20">
        <v>7</v>
      </c>
      <c r="EI685" s="20">
        <v>35</v>
      </c>
      <c r="EJ685" s="20">
        <v>0</v>
      </c>
      <c r="EK685" s="20">
        <v>0</v>
      </c>
      <c r="EL685" s="20">
        <v>0</v>
      </c>
      <c r="EM685" s="20">
        <v>0</v>
      </c>
      <c r="EN685" s="20">
        <v>0</v>
      </c>
      <c r="EO685" s="20">
        <v>0</v>
      </c>
      <c r="EP685" s="20">
        <v>1</v>
      </c>
      <c r="EQ685" s="20">
        <v>0</v>
      </c>
      <c r="ER685" s="20">
        <v>1</v>
      </c>
      <c r="ES685" s="34">
        <f>IF(EI685&lt;&gt;"",((EJ685*0.125)+((EK685+EL685+EM685+EN685+EO685)*0.25)+((EP685+EQ685+ER685)*1))/EI685,"")</f>
        <v>5.7142857142857141E-2</v>
      </c>
      <c r="ET685" s="35">
        <v>45413</v>
      </c>
      <c r="EU685" s="20" t="s">
        <v>228</v>
      </c>
      <c r="EV685" s="20" t="s">
        <v>247</v>
      </c>
      <c r="EW685" s="20">
        <v>389</v>
      </c>
      <c r="EX685" s="20">
        <v>9</v>
      </c>
      <c r="EY685" s="20">
        <v>9</v>
      </c>
      <c r="EZ685" s="28">
        <v>25</v>
      </c>
      <c r="FA685" s="20">
        <v>0</v>
      </c>
      <c r="FB685" s="20">
        <v>0</v>
      </c>
      <c r="FC685" s="20">
        <v>0</v>
      </c>
      <c r="FD685" s="20">
        <v>0</v>
      </c>
      <c r="FE685" s="20">
        <v>0</v>
      </c>
      <c r="FF685" s="20">
        <v>0</v>
      </c>
      <c r="FG685" s="20">
        <v>4</v>
      </c>
      <c r="FH685" s="20">
        <v>0</v>
      </c>
      <c r="FI685" s="20">
        <v>2</v>
      </c>
      <c r="FJ685" s="34">
        <f>IF(EZ685&lt;&gt;"",((FA685*0.125)+((FB685+FC685+FD685+FE685+FF685)*0.25)+((FG685+FH685+FI685)*1))/EZ685,"")</f>
        <v>0.24</v>
      </c>
      <c r="FK685" s="39">
        <v>32.959786999999999</v>
      </c>
      <c r="FL685" s="39">
        <v>-96.838471999999996</v>
      </c>
      <c r="FM685" s="39">
        <v>32.597961576177866</v>
      </c>
      <c r="FN685" s="39">
        <v>33.321612423822131</v>
      </c>
      <c r="FO685" s="39">
        <v>-97.269702910894296</v>
      </c>
      <c r="FP685" s="39">
        <v>-96.407241089105696</v>
      </c>
      <c r="FQ685" s="39">
        <v>32.236136152355733</v>
      </c>
      <c r="FR685" s="39">
        <v>33.683437847644264</v>
      </c>
      <c r="FS685" s="39">
        <v>-97.700933821788581</v>
      </c>
      <c r="FT685" s="39">
        <v>-95.976010178211411</v>
      </c>
      <c r="FU685" s="35">
        <v>45736</v>
      </c>
      <c r="FV685" s="20" t="s">
        <v>248</v>
      </c>
      <c r="FW685" s="20" t="s">
        <v>247</v>
      </c>
      <c r="FX685" s="20">
        <v>276</v>
      </c>
      <c r="FY685" s="20">
        <v>2</v>
      </c>
      <c r="FZ685" s="20">
        <v>2</v>
      </c>
      <c r="GA685" s="20">
        <v>25</v>
      </c>
      <c r="GB685" s="20">
        <v>0</v>
      </c>
      <c r="GC685" s="20">
        <v>0</v>
      </c>
      <c r="GD685" s="20">
        <v>0</v>
      </c>
      <c r="GE685" s="20">
        <v>0</v>
      </c>
      <c r="GF685" s="20">
        <v>0</v>
      </c>
      <c r="GG685" s="20">
        <v>0</v>
      </c>
      <c r="GH685" s="20">
        <v>7</v>
      </c>
      <c r="GI685" s="20">
        <v>1</v>
      </c>
      <c r="GJ685" s="20">
        <v>0</v>
      </c>
      <c r="GK685" s="46">
        <f>IF(GA685&lt;&gt;"",((GB685*0.125)+((GC685+GD685+GE685+GF685+GG685)*0.25)+((GH685+GI685+GJ685)*1))/GA685,"")</f>
        <v>0.32</v>
      </c>
      <c r="GL685" s="40">
        <v>45824</v>
      </c>
      <c r="GM685" s="40">
        <v>45841</v>
      </c>
      <c r="GN685" s="20" t="s">
        <v>231</v>
      </c>
      <c r="GO685" s="40">
        <v>45841</v>
      </c>
      <c r="GP685" s="20" t="s">
        <v>232</v>
      </c>
      <c r="GQ685" s="35">
        <v>45849</v>
      </c>
      <c r="GR685" s="35">
        <v>46093</v>
      </c>
      <c r="GS685" s="20" t="s">
        <v>248</v>
      </c>
      <c r="GT685" s="20" t="s">
        <v>247</v>
      </c>
      <c r="GU685" s="20">
        <v>1488</v>
      </c>
      <c r="GV685" s="20">
        <v>3</v>
      </c>
      <c r="GW685" s="20">
        <v>3</v>
      </c>
      <c r="GX685" s="20">
        <v>25</v>
      </c>
      <c r="GY685" s="20">
        <v>0</v>
      </c>
      <c r="GZ685" s="20">
        <v>0</v>
      </c>
      <c r="HA685" s="20">
        <v>0</v>
      </c>
      <c r="HB685" s="20">
        <v>3</v>
      </c>
      <c r="HC685" s="20">
        <v>0</v>
      </c>
      <c r="HD685" s="20">
        <v>0</v>
      </c>
      <c r="HE685" s="20">
        <v>0</v>
      </c>
      <c r="HF685" s="20">
        <v>0</v>
      </c>
      <c r="HG685" s="20">
        <v>0</v>
      </c>
      <c r="HH685" s="34">
        <f>IF(GX685&lt;&gt;"",((GY685*0.125)+((GZ685+HA685+HB685+HC685+HD685)*0.25)+((HE685+HF685+HG685)*1))/GX685,"")</f>
        <v>0.03</v>
      </c>
    </row>
    <row r="686" spans="1:216" ht="15" customHeight="1" x14ac:dyDescent="0.35">
      <c r="A686" s="11" t="s">
        <v>1922</v>
      </c>
      <c r="B686" s="12" t="s">
        <v>1923</v>
      </c>
      <c r="C686" s="13">
        <v>45492</v>
      </c>
      <c r="D686" s="13"/>
      <c r="E686" s="14" t="s">
        <v>214</v>
      </c>
      <c r="F686" s="15" t="s">
        <v>1924</v>
      </c>
      <c r="G686" s="15" t="s">
        <v>1925</v>
      </c>
      <c r="H686" s="14" t="s">
        <v>1673</v>
      </c>
      <c r="I686" s="16">
        <v>76207</v>
      </c>
      <c r="J686" s="17">
        <v>16097</v>
      </c>
      <c r="K686" s="18">
        <f ca="1">IF(A686&lt;&gt;"",RANDBETWEEN(1,2000)," ")</f>
        <v>1941</v>
      </c>
      <c r="L686" s="17" cm="1">
        <f t="array" ref="L686">IF(A686&lt;&gt;"",SUMPRODUCT(($E$2:$E$1303="Active") * (FK686 &gt;= $FM$2:$FM$1303) * (FK686 &lt;= $FN$2:$FN$1303) * (FL686 &gt;= $FO$2:$FO$1303) * (FL686 &lt;= $FP$2:$FP$1303)),"")</f>
        <v>5</v>
      </c>
      <c r="M686" s="17" cm="1">
        <f t="array" ref="M686">IF(A686&lt;&gt;"",SUMPRODUCT(($E$2:$E$1303="Active") * (FK686 &gt;= $FQ$2:$FQ$1303) * (FK686 &lt;= $FR$2:$FR$1303) * (FL686 &gt;= $FS$2:$FS$1303) * (FL686 &lt;= $FT$2:$FT$1303)),"")</f>
        <v>17</v>
      </c>
      <c r="N686" s="14" t="s">
        <v>287</v>
      </c>
      <c r="O686" s="14" t="s">
        <v>219</v>
      </c>
      <c r="P686" s="15" t="s">
        <v>1926</v>
      </c>
      <c r="Q686" s="14" t="s">
        <v>1927</v>
      </c>
      <c r="R686" s="15" t="s">
        <v>1928</v>
      </c>
      <c r="S686" s="14" t="s">
        <v>224</v>
      </c>
      <c r="T686" s="20" t="s">
        <v>224</v>
      </c>
      <c r="U686" s="21"/>
      <c r="V686" s="22"/>
      <c r="W686" s="22"/>
      <c r="X686" s="22"/>
      <c r="Y686" s="22"/>
      <c r="Z686" s="22"/>
      <c r="AA686" s="48" t="s">
        <v>347</v>
      </c>
      <c r="AB686" s="43">
        <v>46021.541666666664</v>
      </c>
      <c r="AC686" s="24">
        <v>46023</v>
      </c>
      <c r="AD686" s="25">
        <v>624</v>
      </c>
      <c r="AE686" s="25">
        <v>483</v>
      </c>
      <c r="AF686" s="26"/>
      <c r="AG686" s="20"/>
      <c r="AH686" s="22">
        <v>2438</v>
      </c>
      <c r="AI686" s="26">
        <v>2753</v>
      </c>
      <c r="AN686" s="27">
        <f>IF(COUNT(DV686,ES686,FJ686,GK686,HH686)&gt;0,AVERAGE(DV686,ES686,FJ686,GK686,HH686),"")</f>
        <v>0.18654545454545451</v>
      </c>
      <c r="AO686" s="28">
        <f>IF((E686&lt;&gt;""),COUNTA(AP686:BW686)+COUNTIF(T686,"No"),"")</f>
        <v>0</v>
      </c>
      <c r="AP686" s="29"/>
      <c r="AQ686" s="29"/>
      <c r="AR686" s="29"/>
      <c r="AS686" s="29"/>
      <c r="AT686" s="29"/>
      <c r="AU686" s="29"/>
      <c r="AV686" s="29"/>
      <c r="AW686" s="29"/>
      <c r="AX686" s="29"/>
      <c r="AY686" s="29"/>
      <c r="AZ686" s="29"/>
      <c r="BA686" s="29"/>
      <c r="BB686" s="29"/>
      <c r="BC686" s="29"/>
      <c r="BD686" s="29"/>
      <c r="BE686" s="29"/>
      <c r="BF686" s="29"/>
      <c r="BG686" s="29"/>
      <c r="BH686" s="29"/>
      <c r="BI686" s="29"/>
      <c r="BJ686" s="29"/>
      <c r="BK686" s="29"/>
      <c r="BL686" s="29"/>
      <c r="BM686" s="29"/>
      <c r="BN686" s="29"/>
      <c r="BO686" s="29"/>
      <c r="BP686" s="29"/>
      <c r="BQ686" s="29"/>
      <c r="BR686" s="29"/>
      <c r="BS686" s="29"/>
      <c r="BT686" s="29"/>
      <c r="BU686" s="29"/>
      <c r="BV686" s="29"/>
      <c r="BW686" s="29"/>
      <c r="BX686" s="30">
        <v>44153</v>
      </c>
      <c r="BY686" s="30">
        <v>44168</v>
      </c>
      <c r="BZ686" s="14" t="s">
        <v>226</v>
      </c>
      <c r="CA686" s="30">
        <v>44173</v>
      </c>
      <c r="CB686" s="14" t="s">
        <v>232</v>
      </c>
      <c r="CC686" s="31">
        <v>43907</v>
      </c>
      <c r="CD686" s="32" t="s">
        <v>228</v>
      </c>
      <c r="CE686" s="33" t="s">
        <v>291</v>
      </c>
      <c r="CF686" s="33" t="s">
        <v>292</v>
      </c>
      <c r="CG686" s="29">
        <v>262</v>
      </c>
      <c r="CH686" s="29">
        <v>1</v>
      </c>
      <c r="CI686" s="29">
        <v>1</v>
      </c>
      <c r="CJ686" s="29">
        <v>5</v>
      </c>
      <c r="CK686" s="29">
        <v>2</v>
      </c>
      <c r="CL686" s="29">
        <v>1</v>
      </c>
      <c r="CM686" s="29">
        <v>1</v>
      </c>
      <c r="CN686" s="34">
        <f>IF(CJ686&gt;0,((CK686*0.125)+(CL686*0.25)+(CM686*1))/CJ686,"")</f>
        <v>0.3</v>
      </c>
      <c r="CO686" s="35">
        <v>44365</v>
      </c>
      <c r="CP686" s="35">
        <v>44368</v>
      </c>
      <c r="CQ686" s="20" t="s">
        <v>507</v>
      </c>
      <c r="CR686" s="35">
        <v>44378</v>
      </c>
      <c r="CS686" s="20" t="s">
        <v>232</v>
      </c>
      <c r="CT686" s="35">
        <v>44370</v>
      </c>
      <c r="CU686" s="35">
        <v>44278</v>
      </c>
      <c r="CV686" s="11" t="s">
        <v>228</v>
      </c>
      <c r="CW686" s="11" t="s">
        <v>293</v>
      </c>
      <c r="CX686" s="11" t="s">
        <v>247</v>
      </c>
      <c r="CY686" s="20">
        <v>286</v>
      </c>
      <c r="CZ686" s="36">
        <v>1</v>
      </c>
      <c r="DA686" s="36">
        <v>1</v>
      </c>
      <c r="DB686" s="36">
        <v>5</v>
      </c>
      <c r="DC686" s="36">
        <v>0</v>
      </c>
      <c r="DD686" s="36">
        <v>0</v>
      </c>
      <c r="DE686" s="36">
        <v>1</v>
      </c>
      <c r="DF686" s="36">
        <v>0</v>
      </c>
      <c r="DG686" s="36">
        <v>2</v>
      </c>
      <c r="DH686" s="46">
        <f>IF(DB686&gt;0,((DC686*0.125)+(DD686*0.25)+(DE686*0.25)+(DF686*1)+(DG686*1))/DB686,"")</f>
        <v>0.45</v>
      </c>
      <c r="DI686" s="35">
        <v>44592</v>
      </c>
      <c r="DJ686" s="20" t="s">
        <v>228</v>
      </c>
      <c r="DK686" s="20" t="s">
        <v>294</v>
      </c>
      <c r="DL686" s="20" t="s">
        <v>247</v>
      </c>
      <c r="DM686" s="20">
        <v>229</v>
      </c>
      <c r="DN686" s="20">
        <v>3</v>
      </c>
      <c r="DO686" s="20">
        <v>3</v>
      </c>
      <c r="DP686" s="20">
        <v>11</v>
      </c>
      <c r="DQ686" s="20">
        <v>0</v>
      </c>
      <c r="DR686" s="20">
        <v>1</v>
      </c>
      <c r="DS686" s="20">
        <v>0</v>
      </c>
      <c r="DT686" s="20">
        <v>0</v>
      </c>
      <c r="DU686" s="20">
        <v>0</v>
      </c>
      <c r="DV686" s="37" cm="1">
        <f t="array" ref="DV686">IF(AND(DI686:DP686&lt;&gt;""),((DQ686*0.125)+(DR686*0.25)+(DS686*0.25)+(DT686*1)+(DU686*1))/DP686,"")</f>
        <v>2.2727272727272728E-2</v>
      </c>
      <c r="DW686" s="35">
        <v>44986</v>
      </c>
      <c r="DX686" s="35">
        <v>44988</v>
      </c>
      <c r="DY686" s="20" t="s">
        <v>237</v>
      </c>
      <c r="DZ686" s="35">
        <v>44988</v>
      </c>
      <c r="EA686" s="35" t="s">
        <v>232</v>
      </c>
      <c r="EB686" s="38">
        <v>44994</v>
      </c>
      <c r="EC686" s="35">
        <v>45290</v>
      </c>
      <c r="ED686" s="20" t="s">
        <v>228</v>
      </c>
      <c r="EE686" s="20" t="s">
        <v>247</v>
      </c>
      <c r="EF686" s="20">
        <v>387</v>
      </c>
      <c r="EG686" s="20">
        <v>3</v>
      </c>
      <c r="EH686" s="20">
        <v>3</v>
      </c>
      <c r="EI686" s="20">
        <v>15</v>
      </c>
      <c r="EJ686" s="20">
        <v>0</v>
      </c>
      <c r="EK686" s="20">
        <v>0</v>
      </c>
      <c r="EL686" s="20">
        <v>0</v>
      </c>
      <c r="EM686" s="20">
        <v>3</v>
      </c>
      <c r="EN686" s="20">
        <v>0</v>
      </c>
      <c r="EO686" s="20">
        <v>0</v>
      </c>
      <c r="EP686" s="20">
        <v>1</v>
      </c>
      <c r="EQ686" s="20">
        <v>1</v>
      </c>
      <c r="ER686" s="20">
        <v>0</v>
      </c>
      <c r="ES686" s="34">
        <f>IF(EI686&lt;&gt;"",((EJ686*0.125)+((EK686+EL686+EM686+EN686+EO686)*0.25)+((EP686+EQ686+ER686)*1))/EI686,"")</f>
        <v>0.18333333333333332</v>
      </c>
      <c r="ET686" s="35">
        <v>45405</v>
      </c>
      <c r="EU686" s="20" t="s">
        <v>248</v>
      </c>
      <c r="EV686" s="20" t="s">
        <v>247</v>
      </c>
      <c r="EW686" s="20">
        <v>778</v>
      </c>
      <c r="EX686" s="20">
        <v>3</v>
      </c>
      <c r="EY686" s="20">
        <v>3</v>
      </c>
      <c r="EZ686" s="28">
        <v>25</v>
      </c>
      <c r="FA686" s="20">
        <v>0</v>
      </c>
      <c r="FB686" s="20">
        <v>0</v>
      </c>
      <c r="FC686" s="20">
        <v>0</v>
      </c>
      <c r="FD686" s="20">
        <v>1</v>
      </c>
      <c r="FE686" s="20">
        <v>0</v>
      </c>
      <c r="FF686" s="20">
        <v>0</v>
      </c>
      <c r="FG686" s="20">
        <v>0</v>
      </c>
      <c r="FH686" s="20">
        <v>1</v>
      </c>
      <c r="FI686" s="20">
        <v>0</v>
      </c>
      <c r="FJ686" s="34">
        <f>IF(EZ686&lt;&gt;"",((FA686*0.125)+((FB686+FC686+FD686+FE686+FF686)*0.25)+((FG686+FH686+FI686)*1))/EZ686,"")</f>
        <v>0.05</v>
      </c>
      <c r="FK686" s="39">
        <v>33.214962999999997</v>
      </c>
      <c r="FL686" s="39">
        <v>-97.167658000000003</v>
      </c>
      <c r="FM686" s="39">
        <v>32.853137576177865</v>
      </c>
      <c r="FN686" s="39">
        <v>33.57678842382213</v>
      </c>
      <c r="FO686" s="39">
        <v>-97.600142123373772</v>
      </c>
      <c r="FP686" s="39">
        <v>-96.735173876626234</v>
      </c>
      <c r="FQ686" s="39">
        <v>32.491312152355732</v>
      </c>
      <c r="FR686" s="39">
        <v>33.938613847644262</v>
      </c>
      <c r="FS686" s="39">
        <v>-98.032626246747554</v>
      </c>
      <c r="FT686" s="39">
        <v>-96.302689753252452</v>
      </c>
      <c r="FU686" s="35">
        <v>45764</v>
      </c>
      <c r="FV686" s="20" t="s">
        <v>248</v>
      </c>
      <c r="FW686" s="20" t="s">
        <v>258</v>
      </c>
      <c r="FX686" s="20">
        <v>1271</v>
      </c>
      <c r="FY686" s="20">
        <v>3</v>
      </c>
      <c r="FZ686" s="20">
        <v>3</v>
      </c>
      <c r="GA686" s="20">
        <v>25</v>
      </c>
      <c r="GB686" s="20">
        <v>0</v>
      </c>
      <c r="GC686" s="20">
        <v>0</v>
      </c>
      <c r="GD686" s="20">
        <v>0</v>
      </c>
      <c r="GE686" s="20">
        <v>1</v>
      </c>
      <c r="GF686" s="20">
        <v>0</v>
      </c>
      <c r="GG686" s="20">
        <v>0</v>
      </c>
      <c r="GH686" s="20">
        <v>0</v>
      </c>
      <c r="GI686" s="20">
        <v>0</v>
      </c>
      <c r="GJ686" s="20">
        <v>0</v>
      </c>
      <c r="GK686" s="34">
        <f>IF(GA686&lt;&gt;"",((GB686*0.125)+((GC686+GD686+GE686+GF686+GG686)*0.25)+((GH686+GI686+GJ686)*1))/GA686,"")</f>
        <v>0.01</v>
      </c>
      <c r="GL686" s="40">
        <v>45748</v>
      </c>
      <c r="GM686" s="40">
        <v>45761</v>
      </c>
      <c r="GN686" s="11" t="s">
        <v>237</v>
      </c>
      <c r="GO686" s="40">
        <v>45761</v>
      </c>
      <c r="GP686" s="20" t="s">
        <v>232</v>
      </c>
      <c r="GQ686" s="35">
        <v>45772</v>
      </c>
      <c r="GR686" s="35">
        <v>46065</v>
      </c>
      <c r="GS686" s="20" t="s">
        <v>248</v>
      </c>
      <c r="GT686" s="20" t="s">
        <v>247</v>
      </c>
      <c r="GU686" s="20">
        <v>55</v>
      </c>
      <c r="GV686" s="20">
        <v>1</v>
      </c>
      <c r="GW686" s="20">
        <v>1</v>
      </c>
      <c r="GX686" s="20">
        <v>6</v>
      </c>
      <c r="GY686" s="20">
        <v>0</v>
      </c>
      <c r="GZ686" s="20">
        <v>0</v>
      </c>
      <c r="HA686" s="20">
        <v>0</v>
      </c>
      <c r="HB686" s="20">
        <v>0</v>
      </c>
      <c r="HC686" s="20">
        <v>0</v>
      </c>
      <c r="HD686" s="20">
        <v>0</v>
      </c>
      <c r="HE686" s="20">
        <v>0</v>
      </c>
      <c r="HF686" s="20">
        <f>1+1</f>
        <v>2</v>
      </c>
      <c r="HG686" s="20">
        <f>1+1</f>
        <v>2</v>
      </c>
      <c r="HH686" s="46">
        <f>IF(GX686&lt;&gt;"",((GY686*0.125)+((GZ686+HA686+HB686+HC686+HD686)*0.25)+((HE686+HF686+HG686)*1))/GX686,"")</f>
        <v>0.66666666666666663</v>
      </c>
    </row>
    <row r="687" spans="1:216" ht="15" customHeight="1" x14ac:dyDescent="0.35">
      <c r="A687" s="11" t="s">
        <v>4343</v>
      </c>
      <c r="B687" s="12" t="s">
        <v>4344</v>
      </c>
      <c r="C687" s="13">
        <v>43009</v>
      </c>
      <c r="D687" s="13">
        <v>45702</v>
      </c>
      <c r="E687" s="14" t="s">
        <v>214</v>
      </c>
      <c r="F687" s="15" t="s">
        <v>4345</v>
      </c>
      <c r="G687" s="15" t="s">
        <v>4346</v>
      </c>
      <c r="H687" s="14" t="s">
        <v>1673</v>
      </c>
      <c r="I687" s="16">
        <v>75181</v>
      </c>
      <c r="J687" s="17">
        <v>27027</v>
      </c>
      <c r="K687" s="18">
        <f ca="1">IF(A687&lt;&gt;"",RANDBETWEEN(1,2000)," ")</f>
        <v>129</v>
      </c>
      <c r="L687" s="17" cm="1">
        <f t="array" ref="L687">IF(A687&lt;&gt;"",SUMPRODUCT(($E$2:$E$1303="Active") * (FK687 &gt;= $FM$2:$FM$1303) * (FK687 &lt;= $FN$2:$FN$1303) * (FL687 &gt;= $FO$2:$FO$1303) * (FL687 &lt;= $FP$2:$FP$1303)),"")</f>
        <v>9</v>
      </c>
      <c r="M687" s="17" cm="1">
        <f t="array" ref="M687">IF(A687&lt;&gt;"",SUMPRODUCT(($E$2:$E$1303="Active") * (FK687 &gt;= $FQ$2:$FQ$1303) * (FK687 &lt;= $FR$2:$FR$1303) * (FL687 &gt;= $FS$2:$FS$1303) * (FL687 &lt;= $FT$2:$FT$1303)),"")</f>
        <v>16</v>
      </c>
      <c r="N687" s="14" t="s">
        <v>287</v>
      </c>
      <c r="O687" s="14" t="s">
        <v>219</v>
      </c>
      <c r="P687" s="15" t="s">
        <v>4347</v>
      </c>
      <c r="Q687" s="14" t="s">
        <v>4348</v>
      </c>
      <c r="R687" s="15" t="s">
        <v>4349</v>
      </c>
      <c r="S687" s="14" t="s">
        <v>223</v>
      </c>
      <c r="T687" s="20" t="s">
        <v>224</v>
      </c>
      <c r="U687" s="21"/>
      <c r="V687" s="22"/>
      <c r="W687" s="22"/>
      <c r="X687" s="22"/>
      <c r="Y687" s="22"/>
      <c r="Z687" s="22"/>
      <c r="AB687" s="43">
        <v>46010.5625</v>
      </c>
      <c r="AC687" s="63">
        <v>45931</v>
      </c>
      <c r="AD687" s="25">
        <v>7</v>
      </c>
      <c r="AE687" s="25">
        <v>3</v>
      </c>
      <c r="AF687" s="26">
        <v>0</v>
      </c>
      <c r="AG687" s="20">
        <v>25</v>
      </c>
      <c r="AH687" s="22">
        <v>31</v>
      </c>
      <c r="AI687" s="26">
        <v>27</v>
      </c>
      <c r="AN687" s="27">
        <f>IF(COUNT(DV687,ES687,FJ687,GK687,HH687)&gt;0,AVERAGE(DV687,ES687,FJ687,GK687,HH687),"")</f>
        <v>8.3333333333333329E-2</v>
      </c>
      <c r="AO687" s="28">
        <f>IF((E687&lt;&gt;""),COUNTA(AP687:BW687)+COUNTIF(T687,"No"),"")</f>
        <v>1</v>
      </c>
      <c r="AP687" s="29"/>
      <c r="AQ687" s="29"/>
      <c r="AR687" s="29"/>
      <c r="AS687" s="29"/>
      <c r="AT687" s="29"/>
      <c r="AU687" s="29"/>
      <c r="AV687" s="29"/>
      <c r="AW687" s="29"/>
      <c r="AX687" s="29"/>
      <c r="AY687" s="29"/>
      <c r="AZ687" s="29"/>
      <c r="BA687" s="29"/>
      <c r="BB687" s="29"/>
      <c r="BC687" s="29"/>
      <c r="BD687" s="29"/>
      <c r="BE687" s="29"/>
      <c r="BF687" s="29"/>
      <c r="BG687" s="29"/>
      <c r="BH687" s="29"/>
      <c r="BI687" s="29"/>
      <c r="BJ687" s="29"/>
      <c r="BK687" s="29"/>
      <c r="BL687" s="29"/>
      <c r="BM687" s="29"/>
      <c r="BN687" s="29"/>
      <c r="BO687" s="29"/>
      <c r="BP687" s="29" t="s">
        <v>225</v>
      </c>
      <c r="BQ687" s="29"/>
      <c r="BR687" s="29"/>
      <c r="BS687" s="29"/>
      <c r="BT687" s="29"/>
      <c r="BU687" s="29"/>
      <c r="BV687" s="29"/>
      <c r="BW687" s="29"/>
      <c r="BX687" s="30"/>
      <c r="BY687" s="30"/>
      <c r="BZ687" s="14"/>
      <c r="CA687" s="30"/>
      <c r="CB687" s="14" t="s">
        <v>232</v>
      </c>
      <c r="CC687" s="31">
        <v>43991</v>
      </c>
      <c r="CD687" s="32" t="s">
        <v>226</v>
      </c>
      <c r="CE687" s="33" t="s">
        <v>282</v>
      </c>
      <c r="CF687" s="33" t="s">
        <v>247</v>
      </c>
      <c r="CG687" s="29">
        <v>23</v>
      </c>
      <c r="CH687" s="29">
        <v>1</v>
      </c>
      <c r="CI687" s="29">
        <v>1</v>
      </c>
      <c r="CJ687" s="29">
        <v>6</v>
      </c>
      <c r="CK687" s="29">
        <v>0</v>
      </c>
      <c r="CL687" s="29">
        <v>0</v>
      </c>
      <c r="CM687" s="29">
        <v>0</v>
      </c>
      <c r="CN687" s="34">
        <f>IF(CJ687&gt;0,((CK687*0.125)+(CL687*0.25)+(CM687*1))/CJ687,"")</f>
        <v>0</v>
      </c>
      <c r="CO687" s="35">
        <v>44365</v>
      </c>
      <c r="CP687" s="35">
        <v>44368</v>
      </c>
      <c r="CQ687" s="20" t="s">
        <v>507</v>
      </c>
      <c r="CR687" s="35">
        <v>44378</v>
      </c>
      <c r="CS687" s="20" t="s">
        <v>232</v>
      </c>
      <c r="CT687" s="35">
        <v>44370</v>
      </c>
      <c r="CU687" s="35">
        <v>44487</v>
      </c>
      <c r="CV687" s="20" t="s">
        <v>228</v>
      </c>
      <c r="CW687" s="20" t="s">
        <v>233</v>
      </c>
      <c r="CX687" s="11" t="s">
        <v>234</v>
      </c>
      <c r="CY687" s="20">
        <v>1</v>
      </c>
      <c r="CZ687" s="36">
        <v>1</v>
      </c>
      <c r="DA687" s="36">
        <v>1</v>
      </c>
      <c r="DB687" s="36">
        <v>1</v>
      </c>
      <c r="DC687" s="36">
        <v>0</v>
      </c>
      <c r="DD687" s="36">
        <v>0</v>
      </c>
      <c r="DE687" s="36">
        <v>0</v>
      </c>
      <c r="DF687" s="36">
        <v>0</v>
      </c>
      <c r="DG687" s="36">
        <v>0</v>
      </c>
      <c r="DH687" s="37">
        <f>IF(DB687&gt;0,((DC687*0.125)+(DD687*0.25)+(DE687*0.25)+(DF687*1)+(DG687*1))/DB687,"")</f>
        <v>0</v>
      </c>
      <c r="DJ687" s="20" t="s">
        <v>228</v>
      </c>
      <c r="DK687" s="20" t="s">
        <v>235</v>
      </c>
      <c r="DL687" s="20" t="s">
        <v>234</v>
      </c>
      <c r="DM687" s="20">
        <v>0</v>
      </c>
      <c r="DN687" s="20">
        <v>0</v>
      </c>
      <c r="DO687" s="20">
        <v>0</v>
      </c>
      <c r="DP687" s="20">
        <v>0</v>
      </c>
      <c r="DQ687" s="20">
        <v>0</v>
      </c>
      <c r="DR687" s="20">
        <v>0</v>
      </c>
      <c r="DS687" s="20">
        <v>0</v>
      </c>
      <c r="DT687" s="20">
        <v>0</v>
      </c>
      <c r="DU687" s="20">
        <v>0</v>
      </c>
      <c r="DW687" s="35">
        <v>44985</v>
      </c>
      <c r="DX687" s="35">
        <v>44988</v>
      </c>
      <c r="DY687" s="20" t="s">
        <v>237</v>
      </c>
      <c r="DZ687" s="35">
        <v>44988</v>
      </c>
      <c r="EA687" s="35" t="s">
        <v>232</v>
      </c>
      <c r="EB687" s="38">
        <v>44994</v>
      </c>
      <c r="EC687" s="35">
        <v>45290</v>
      </c>
      <c r="ED687" s="20" t="s">
        <v>248</v>
      </c>
      <c r="EE687" s="20" t="s">
        <v>247</v>
      </c>
      <c r="EF687" s="20">
        <v>0</v>
      </c>
      <c r="EG687" s="20">
        <v>0</v>
      </c>
      <c r="EH687" s="20">
        <v>0</v>
      </c>
      <c r="EI687" s="20">
        <v>0</v>
      </c>
      <c r="EJ687" s="20">
        <v>0</v>
      </c>
      <c r="EK687" s="20">
        <v>0</v>
      </c>
      <c r="EL687" s="20">
        <v>0</v>
      </c>
      <c r="EM687" s="20">
        <v>0</v>
      </c>
      <c r="EN687" s="20">
        <v>0</v>
      </c>
      <c r="EO687" s="20">
        <v>0</v>
      </c>
      <c r="EP687" s="20">
        <v>0</v>
      </c>
      <c r="EQ687" s="20">
        <v>0</v>
      </c>
      <c r="ER687" s="20">
        <v>0</v>
      </c>
      <c r="ES687" s="34">
        <v>0</v>
      </c>
      <c r="ET687" s="35">
        <v>45621</v>
      </c>
      <c r="EU687" s="20" t="s">
        <v>248</v>
      </c>
      <c r="EV687" s="20" t="s">
        <v>234</v>
      </c>
      <c r="EW687" s="20">
        <v>11</v>
      </c>
      <c r="EX687" s="20">
        <v>2</v>
      </c>
      <c r="EY687" s="20">
        <v>2</v>
      </c>
      <c r="EZ687" s="20">
        <v>5</v>
      </c>
      <c r="FA687" s="20">
        <v>0</v>
      </c>
      <c r="FB687" s="20">
        <v>0</v>
      </c>
      <c r="FC687" s="20">
        <v>0</v>
      </c>
      <c r="FD687" s="20">
        <v>0</v>
      </c>
      <c r="FE687" s="20">
        <v>0</v>
      </c>
      <c r="FF687" s="20">
        <v>0</v>
      </c>
      <c r="FG687" s="20">
        <v>0</v>
      </c>
      <c r="FH687" s="20">
        <v>0</v>
      </c>
      <c r="FI687" s="20">
        <v>0</v>
      </c>
      <c r="FJ687" s="34">
        <f>IF(EZ687&lt;&gt;"",((FA687*0.125)+((FB687+FC687+FD687+FE687+FF687)*0.25)+((FG687+FH687+FI687)*1))/EZ687,"")</f>
        <v>0</v>
      </c>
      <c r="FK687" s="39">
        <v>32.727370000000001</v>
      </c>
      <c r="FL687" s="39">
        <v>-96.565228000000005</v>
      </c>
      <c r="FM687" s="39">
        <v>32.365544576177868</v>
      </c>
      <c r="FN687" s="39">
        <v>33.089195423822133</v>
      </c>
      <c r="FO687" s="39">
        <v>-96.995331178741168</v>
      </c>
      <c r="FP687" s="39">
        <v>-96.135124821258842</v>
      </c>
      <c r="FQ687" s="39">
        <v>32.003719152355735</v>
      </c>
      <c r="FR687" s="39">
        <v>33.451020847644266</v>
      </c>
      <c r="FS687" s="39">
        <v>-97.425434357482345</v>
      </c>
      <c r="FT687" s="39">
        <v>-95.705021642517664</v>
      </c>
      <c r="FU687" s="35">
        <v>45695</v>
      </c>
      <c r="FV687" s="20" t="s">
        <v>248</v>
      </c>
      <c r="FW687" s="20" t="s">
        <v>247</v>
      </c>
      <c r="FX687" s="20">
        <v>20</v>
      </c>
      <c r="FY687" s="20">
        <v>1</v>
      </c>
      <c r="FZ687" s="20">
        <v>1</v>
      </c>
      <c r="GA687" s="20">
        <v>5</v>
      </c>
      <c r="GB687" s="20">
        <v>0</v>
      </c>
      <c r="GC687" s="20">
        <v>0</v>
      </c>
      <c r="GD687" s="20">
        <v>0</v>
      </c>
      <c r="GE687" s="20">
        <v>0</v>
      </c>
      <c r="GF687" s="20">
        <v>1</v>
      </c>
      <c r="GG687" s="20">
        <v>0</v>
      </c>
      <c r="GH687" s="20">
        <v>1</v>
      </c>
      <c r="GI687" s="20">
        <v>0</v>
      </c>
      <c r="GJ687" s="20">
        <v>0</v>
      </c>
      <c r="GK687" s="46">
        <f>IF(GA687&lt;&gt;"",((GB687*0.125)+((GC687+GD687+GE687+GF687+GG687)*0.25)+((GH687+GI687+GJ687)*1))/GA687,"")</f>
        <v>0.25</v>
      </c>
      <c r="GL687" s="40">
        <v>45980</v>
      </c>
      <c r="GM687" s="40">
        <v>46044</v>
      </c>
      <c r="GN687" s="56" t="s">
        <v>322</v>
      </c>
      <c r="GO687" s="35">
        <v>46045</v>
      </c>
      <c r="GP687" s="20" t="s">
        <v>232</v>
      </c>
      <c r="GQ687" s="35">
        <v>46045</v>
      </c>
      <c r="HH687" s="34" t="str">
        <f>IF(GX687&lt;&gt;"",((GY687*0.125)+((GZ687+HA687+HB687+HC687+HD687)*0.25)+((HE687+HF687+HG687)*1))/GX687,"")</f>
        <v/>
      </c>
    </row>
    <row r="688" spans="1:216" ht="15" customHeight="1" x14ac:dyDescent="0.35">
      <c r="A688" s="11" t="s">
        <v>4350</v>
      </c>
      <c r="B688" s="12" t="s">
        <v>4351</v>
      </c>
      <c r="C688" s="13">
        <v>43829</v>
      </c>
      <c r="D688" s="13"/>
      <c r="E688" s="14" t="s">
        <v>214</v>
      </c>
      <c r="F688" s="15" t="s">
        <v>4352</v>
      </c>
      <c r="G688" s="15" t="s">
        <v>4353</v>
      </c>
      <c r="H688" s="14" t="s">
        <v>1673</v>
      </c>
      <c r="I688" s="16">
        <v>75080</v>
      </c>
      <c r="J688" s="17">
        <v>53633</v>
      </c>
      <c r="K688" s="18">
        <f ca="1">IF(A688&lt;&gt;"",RANDBETWEEN(1,2000)," ")</f>
        <v>1537</v>
      </c>
      <c r="L688" s="17" cm="1">
        <f t="array" ref="L688">IF(A688&lt;&gt;"",SUMPRODUCT(($E$2:$E$1303="Active") * (FK688 &gt;= $FM$2:$FM$1303) * (FK688 &lt;= $FN$2:$FN$1303) * (FL688 &gt;= $FO$2:$FO$1303) * (FL688 &lt;= $FP$2:$FP$1303)),"")</f>
        <v>14</v>
      </c>
      <c r="M688" s="17" cm="1">
        <f t="array" ref="M688">IF(A688&lt;&gt;"",SUMPRODUCT(($E$2:$E$1303="Active") * (FK688 &gt;= $FQ$2:$FQ$1303) * (FK688 &lt;= $FR$2:$FR$1303) * (FL688 &gt;= $FS$2:$FS$1303) * (FL688 &lt;= $FT$2:$FT$1303)),"")</f>
        <v>16</v>
      </c>
      <c r="N688" s="14" t="s">
        <v>218</v>
      </c>
      <c r="O688" s="14" t="s">
        <v>316</v>
      </c>
      <c r="P688" s="15" t="s">
        <v>1674</v>
      </c>
      <c r="Q688" s="14" t="s">
        <v>1675</v>
      </c>
      <c r="R688" s="15" t="s">
        <v>1676</v>
      </c>
      <c r="S688" s="14" t="s">
        <v>223</v>
      </c>
      <c r="T688" s="20" t="s">
        <v>224</v>
      </c>
      <c r="U688" s="21"/>
      <c r="V688" s="22"/>
      <c r="W688" s="22"/>
      <c r="X688" s="22"/>
      <c r="Y688" s="22"/>
      <c r="Z688" s="22"/>
      <c r="AA688" s="48">
        <v>2025</v>
      </c>
      <c r="AB688" s="43">
        <v>46022.520833333336</v>
      </c>
      <c r="AC688" s="24">
        <v>46023</v>
      </c>
      <c r="AD688" s="25">
        <v>0</v>
      </c>
      <c r="AE688" s="25">
        <v>0</v>
      </c>
      <c r="AF688" s="26">
        <v>392</v>
      </c>
      <c r="AG688" s="20">
        <v>426</v>
      </c>
      <c r="AH688" s="22">
        <v>394</v>
      </c>
      <c r="AI688" s="26">
        <v>823</v>
      </c>
      <c r="AN688" s="27">
        <f>IF(COUNT(DV688,ES688,FJ688,GK688,HH688)&gt;0,AVERAGE(DV688,ES688,FJ688,GK688,HH688),"")</f>
        <v>0.421875</v>
      </c>
      <c r="AO688" s="28">
        <f>IF((E688&lt;&gt;""),COUNTA(AP688:BW688)+COUNTIF(T688,"No"),"")</f>
        <v>0</v>
      </c>
      <c r="AP688" s="29"/>
      <c r="AQ688" s="29"/>
      <c r="AR688" s="29"/>
      <c r="AS688" s="29"/>
      <c r="AT688" s="29"/>
      <c r="AU688" s="29"/>
      <c r="AV688" s="29"/>
      <c r="AW688" s="29"/>
      <c r="AX688" s="29"/>
      <c r="AY688" s="29"/>
      <c r="AZ688" s="29"/>
      <c r="BA688" s="29"/>
      <c r="BB688" s="29"/>
      <c r="BC688" s="29"/>
      <c r="BD688" s="29"/>
      <c r="BE688" s="29"/>
      <c r="BF688" s="29"/>
      <c r="BG688" s="29"/>
      <c r="BH688" s="29"/>
      <c r="BI688" s="29"/>
      <c r="BJ688" s="29"/>
      <c r="BK688" s="29"/>
      <c r="BL688" s="29"/>
      <c r="BM688" s="29"/>
      <c r="BN688" s="29"/>
      <c r="BO688" s="29"/>
      <c r="BP688" s="29"/>
      <c r="BQ688" s="29"/>
      <c r="BR688" s="29"/>
      <c r="BS688" s="29"/>
      <c r="BT688" s="29"/>
      <c r="BU688" s="29"/>
      <c r="BV688" s="29"/>
      <c r="BW688" s="29"/>
      <c r="BX688" s="30">
        <v>44006</v>
      </c>
      <c r="BY688" s="30">
        <v>44006</v>
      </c>
      <c r="BZ688" s="14" t="s">
        <v>228</v>
      </c>
      <c r="CA688" s="30">
        <v>44022</v>
      </c>
      <c r="CB688" s="14" t="s">
        <v>316</v>
      </c>
      <c r="CC688" s="31"/>
      <c r="CD688" s="32"/>
      <c r="CE688" s="33"/>
      <c r="CF688" s="33"/>
      <c r="CG688" s="29"/>
      <c r="CH688" s="29"/>
      <c r="CI688" s="29"/>
      <c r="CJ688" s="29"/>
      <c r="CK688" s="29"/>
      <c r="CL688" s="29"/>
      <c r="CM688" s="29"/>
      <c r="CO688" s="35">
        <v>44342</v>
      </c>
      <c r="CP688" s="35">
        <v>44348</v>
      </c>
      <c r="CQ688" s="20" t="s">
        <v>322</v>
      </c>
      <c r="CR688" s="35">
        <v>44348</v>
      </c>
      <c r="CS688" s="20" t="s">
        <v>316</v>
      </c>
      <c r="CT688" s="35" t="s">
        <v>323</v>
      </c>
      <c r="CV688" s="11" t="s">
        <v>248</v>
      </c>
      <c r="CW688" s="11" t="s">
        <v>324</v>
      </c>
      <c r="CX688" s="11" t="s">
        <v>325</v>
      </c>
      <c r="CY688" s="20">
        <v>0</v>
      </c>
      <c r="CZ688" s="36">
        <v>0</v>
      </c>
      <c r="DA688" s="36">
        <v>0</v>
      </c>
      <c r="DB688" s="36">
        <v>0</v>
      </c>
      <c r="DC688" s="36">
        <v>0</v>
      </c>
      <c r="DD688" s="36">
        <v>0</v>
      </c>
      <c r="DE688" s="36">
        <v>0</v>
      </c>
      <c r="DF688" s="36">
        <v>0</v>
      </c>
      <c r="DG688" s="36">
        <v>0</v>
      </c>
      <c r="DI688" s="35">
        <v>44785</v>
      </c>
      <c r="DJ688" s="20" t="s">
        <v>248</v>
      </c>
      <c r="DK688" s="20" t="s">
        <v>235</v>
      </c>
      <c r="DL688" s="20" t="s">
        <v>234</v>
      </c>
      <c r="DM688" s="20">
        <v>135</v>
      </c>
      <c r="DN688" s="20">
        <v>4</v>
      </c>
      <c r="DO688" s="20">
        <v>4</v>
      </c>
      <c r="DP688" s="20">
        <v>20</v>
      </c>
      <c r="DQ688" s="20">
        <v>0</v>
      </c>
      <c r="DR688" s="20">
        <v>0</v>
      </c>
      <c r="DS688" s="20">
        <v>2</v>
      </c>
      <c r="DT688" s="20">
        <v>0</v>
      </c>
      <c r="DU688" s="20">
        <v>7</v>
      </c>
      <c r="DV688" s="49" cm="1">
        <f t="array" ref="DV688">IF(AND(DI688:DP688&lt;&gt;""),((DQ688*0.125)+(DR688*0.25)+(DS688*0.25)+(DT688*1)+(DU688*1))/DP688,"")</f>
        <v>0.375</v>
      </c>
      <c r="DW688" s="35">
        <v>44988</v>
      </c>
      <c r="DX688" s="35">
        <v>44988</v>
      </c>
      <c r="DY688" s="20" t="s">
        <v>322</v>
      </c>
      <c r="DZ688" s="35">
        <v>44994</v>
      </c>
      <c r="EA688" s="35" t="s">
        <v>316</v>
      </c>
      <c r="EB688" s="38" t="s">
        <v>323</v>
      </c>
      <c r="EC688" s="35">
        <v>45141</v>
      </c>
      <c r="ED688" s="20" t="s">
        <v>248</v>
      </c>
      <c r="EE688" s="20" t="s">
        <v>247</v>
      </c>
      <c r="EF688" s="20">
        <v>239</v>
      </c>
      <c r="EG688" s="20">
        <v>9</v>
      </c>
      <c r="EH688" s="20">
        <v>9</v>
      </c>
      <c r="EI688" s="20">
        <v>34</v>
      </c>
      <c r="EJ688" s="20">
        <v>0</v>
      </c>
      <c r="EK688" s="20">
        <v>0</v>
      </c>
      <c r="EL688" s="20">
        <v>0</v>
      </c>
      <c r="EM688" s="20">
        <v>0</v>
      </c>
      <c r="EN688" s="20">
        <v>3</v>
      </c>
      <c r="EO688" s="20">
        <v>0</v>
      </c>
      <c r="EP688" s="20">
        <v>3</v>
      </c>
      <c r="EQ688" s="20">
        <v>1</v>
      </c>
      <c r="ER688" s="20">
        <v>5</v>
      </c>
      <c r="ES688" s="46">
        <f>IF(EI688&lt;&gt;"",((EJ688*0.125)+((EK688+EL688+EM688+EN688+EO688)*0.25)+((EP688+EQ688+ER688)*1))/EI688,"")</f>
        <v>0.28676470588235292</v>
      </c>
      <c r="ET688" s="35">
        <v>45378</v>
      </c>
      <c r="EU688" s="20" t="s">
        <v>228</v>
      </c>
      <c r="EV688" s="20" t="s">
        <v>247</v>
      </c>
      <c r="EW688" s="20">
        <v>256</v>
      </c>
      <c r="EX688" s="20">
        <v>9</v>
      </c>
      <c r="EY688" s="20">
        <v>6</v>
      </c>
      <c r="EZ688" s="28">
        <v>20</v>
      </c>
      <c r="FA688" s="20">
        <v>0</v>
      </c>
      <c r="FB688" s="20">
        <v>0</v>
      </c>
      <c r="FC688" s="20">
        <v>0</v>
      </c>
      <c r="FD688" s="20">
        <v>3</v>
      </c>
      <c r="FE688" s="20">
        <v>0</v>
      </c>
      <c r="FF688" s="20">
        <v>0</v>
      </c>
      <c r="FG688" s="20">
        <v>2</v>
      </c>
      <c r="FH688" s="20">
        <v>3</v>
      </c>
      <c r="FI688" s="20">
        <v>3</v>
      </c>
      <c r="FJ688" s="46">
        <f>IF(EZ688&lt;&gt;"",((FA688*0.125)+((FB688+FC688+FD688+FE688+FF688)*0.25)+((FG688+FH688+FI688)*1))/EZ688,"")</f>
        <v>0.4375</v>
      </c>
      <c r="FK688" s="39">
        <v>32.967703999999998</v>
      </c>
      <c r="FL688" s="39">
        <v>-96.738759999999999</v>
      </c>
      <c r="FM688" s="39">
        <v>32.605878576177865</v>
      </c>
      <c r="FN688" s="39">
        <v>33.32952942382213</v>
      </c>
      <c r="FO688" s="39">
        <v>-97.170029554970228</v>
      </c>
      <c r="FP688" s="39">
        <v>-96.307490445029771</v>
      </c>
      <c r="FQ688" s="39">
        <v>32.244053152355733</v>
      </c>
      <c r="FR688" s="39">
        <v>33.691354847644263</v>
      </c>
      <c r="FS688" s="39">
        <v>-97.60129910994047</v>
      </c>
      <c r="FT688" s="39">
        <v>-95.876220890059528</v>
      </c>
      <c r="FU688" s="35">
        <v>45681</v>
      </c>
      <c r="FV688" s="20" t="s">
        <v>248</v>
      </c>
      <c r="FW688" s="20" t="s">
        <v>247</v>
      </c>
      <c r="FX688" s="20">
        <v>227</v>
      </c>
      <c r="FY688" s="20">
        <v>6</v>
      </c>
      <c r="FZ688" s="20">
        <v>6</v>
      </c>
      <c r="GA688" s="20">
        <v>17</v>
      </c>
      <c r="GB688" s="20">
        <v>0</v>
      </c>
      <c r="GC688" s="20">
        <v>0</v>
      </c>
      <c r="GD688" s="20">
        <v>0</v>
      </c>
      <c r="GE688" s="20">
        <v>0</v>
      </c>
      <c r="GF688" s="20">
        <v>0</v>
      </c>
      <c r="GG688" s="20">
        <v>0</v>
      </c>
      <c r="GH688" s="20">
        <v>6</v>
      </c>
      <c r="GI688" s="20">
        <v>2</v>
      </c>
      <c r="GJ688" s="20">
        <v>2</v>
      </c>
      <c r="GK688" s="46">
        <f>IF(GA688&lt;&gt;"",((GB688*0.125)+((GC688+GD688+GE688+GF688+GG688)*0.25)+((GH688+GI688+GJ688)*1))/GA688,"")</f>
        <v>0.58823529411764708</v>
      </c>
      <c r="GL688" s="40">
        <v>45820</v>
      </c>
      <c r="GM688" s="40">
        <v>45820</v>
      </c>
      <c r="GN688" s="20" t="s">
        <v>237</v>
      </c>
      <c r="GO688" s="40">
        <v>45820</v>
      </c>
      <c r="GP688" s="20" t="s">
        <v>316</v>
      </c>
      <c r="GQ688" s="35" t="s">
        <v>323</v>
      </c>
      <c r="HH688" s="34" t="str">
        <f>IF(GX688&lt;&gt;"",((GY688*0.125)+((GZ688+HA688+HB688+HC688+HD688)*0.25)+((HE688+HF688+HG688)*1))/GX688,"")</f>
        <v/>
      </c>
    </row>
    <row r="689" spans="1:216" ht="15" customHeight="1" x14ac:dyDescent="0.35">
      <c r="A689" s="11" t="s">
        <v>4354</v>
      </c>
      <c r="B689" s="12" t="s">
        <v>4355</v>
      </c>
      <c r="C689" s="13">
        <v>44330</v>
      </c>
      <c r="D689" s="13"/>
      <c r="E689" s="11" t="s">
        <v>214</v>
      </c>
      <c r="F689" s="19" t="s">
        <v>4356</v>
      </c>
      <c r="G689" s="19" t="s">
        <v>4357</v>
      </c>
      <c r="H689" s="11" t="s">
        <v>1673</v>
      </c>
      <c r="I689" s="42">
        <v>75062</v>
      </c>
      <c r="J689" s="17">
        <v>50466</v>
      </c>
      <c r="K689" s="18">
        <f ca="1">IF(A689&lt;&gt;"",RANDBETWEEN(1,2000)," ")</f>
        <v>64</v>
      </c>
      <c r="L689" s="17" cm="1">
        <f t="array" ref="L689">IF(A689&lt;&gt;"",SUMPRODUCT(($E$2:$E$1303="Active") * (FK689 &gt;= $FM$2:$FM$1303) * (FK689 &lt;= $FN$2:$FN$1303) * (FL689 &gt;= $FO$2:$FO$1303) * (FL689 &lt;= $FP$2:$FP$1303)),"")</f>
        <v>15</v>
      </c>
      <c r="M689" s="17" cm="1">
        <f t="array" ref="M689">IF(A689&lt;&gt;"",SUMPRODUCT(($E$2:$E$1303="Active") * (FK689 &gt;= $FQ$2:$FQ$1303) * (FK689 &lt;= $FR$2:$FR$1303) * (FL689 &gt;= $FS$2:$FS$1303) * (FL689 &lt;= $FT$2:$FT$1303)),"")</f>
        <v>17</v>
      </c>
      <c r="N689" s="11" t="s">
        <v>287</v>
      </c>
      <c r="O689" s="14" t="s">
        <v>219</v>
      </c>
      <c r="P689" s="19" t="s">
        <v>519</v>
      </c>
      <c r="Q689" s="14" t="s">
        <v>520</v>
      </c>
      <c r="R689" t="s">
        <v>521</v>
      </c>
      <c r="S689" s="11" t="s">
        <v>223</v>
      </c>
      <c r="T689" s="20" t="s">
        <v>224</v>
      </c>
      <c r="U689" s="21"/>
      <c r="V689" s="22"/>
      <c r="W689" s="22"/>
      <c r="X689" s="22"/>
      <c r="Y689" s="22"/>
      <c r="Z689" s="22"/>
      <c r="AA689" s="48">
        <v>2025.56</v>
      </c>
      <c r="AB689" s="43">
        <v>46014.333333333336</v>
      </c>
      <c r="AC689" s="24">
        <v>46023</v>
      </c>
      <c r="AD689" s="25">
        <v>0</v>
      </c>
      <c r="AE689" s="25">
        <v>2430</v>
      </c>
      <c r="AF689" s="26">
        <v>4343</v>
      </c>
      <c r="AG689" s="20">
        <v>4440</v>
      </c>
      <c r="AH689" s="22">
        <v>3538</v>
      </c>
      <c r="AI689" s="26">
        <v>1838</v>
      </c>
      <c r="AN689" s="27">
        <f>IF(COUNT(DV689,ES689,FJ689,GK689,HH689)&gt;0,AVERAGE(DV689,ES689,FJ689,GK689,HH689),"")</f>
        <v>0</v>
      </c>
      <c r="AO689" s="28">
        <f>IF((E689&lt;&gt;""),COUNTA(AP689:BW689)+COUNTIF(T689,"No"),"")</f>
        <v>0</v>
      </c>
      <c r="CN689" s="34" t="str">
        <f>IF(CJ689&gt;0,((CK689*0.125)+(CL689*0.25)+(CM689*1))/CJ689,"")</f>
        <v/>
      </c>
      <c r="CO689" s="35">
        <v>44322</v>
      </c>
      <c r="CP689" s="35">
        <v>44322</v>
      </c>
      <c r="CQ689" s="20" t="s">
        <v>266</v>
      </c>
      <c r="CR689" s="47">
        <v>44322</v>
      </c>
      <c r="CS689" s="20" t="s">
        <v>316</v>
      </c>
      <c r="CT689" s="35" t="s">
        <v>323</v>
      </c>
      <c r="CV689" s="11" t="s">
        <v>228</v>
      </c>
      <c r="CW689" s="20" t="s">
        <v>233</v>
      </c>
      <c r="CX689" s="11" t="s">
        <v>234</v>
      </c>
      <c r="CY689" s="20">
        <v>0</v>
      </c>
      <c r="CZ689" s="36">
        <v>0</v>
      </c>
      <c r="DA689" s="36">
        <v>0</v>
      </c>
      <c r="DB689" s="36">
        <v>0</v>
      </c>
      <c r="DC689" s="36">
        <v>0</v>
      </c>
      <c r="DD689" s="36">
        <v>0</v>
      </c>
      <c r="DE689" s="36">
        <v>0</v>
      </c>
      <c r="DF689" s="36">
        <v>0</v>
      </c>
      <c r="DG689" s="36">
        <v>0</v>
      </c>
      <c r="DH689" s="37" t="str">
        <f>IF(DB689&gt;0,((DC689*0.125)+(DD689*0.25)+(DE689*0.25)+(DF689*1)+(DG689*1))/DB689,"")</f>
        <v/>
      </c>
      <c r="DI689" s="35">
        <v>44896</v>
      </c>
      <c r="DJ689" s="20" t="s">
        <v>248</v>
      </c>
      <c r="DK689" s="20" t="s">
        <v>235</v>
      </c>
      <c r="DL689" s="20" t="s">
        <v>234</v>
      </c>
      <c r="DM689" s="20">
        <v>2150</v>
      </c>
      <c r="DN689" s="20">
        <v>13</v>
      </c>
      <c r="DO689" s="20">
        <v>13</v>
      </c>
      <c r="DP689" s="20">
        <v>61</v>
      </c>
      <c r="DQ689" s="20">
        <v>0</v>
      </c>
      <c r="DR689" s="20">
        <v>0</v>
      </c>
      <c r="DS689" s="20">
        <v>0</v>
      </c>
      <c r="DT689" s="20">
        <v>0</v>
      </c>
      <c r="DU689" s="20">
        <v>0</v>
      </c>
      <c r="DV689" s="37">
        <v>0</v>
      </c>
      <c r="DW689" s="35">
        <v>44985</v>
      </c>
      <c r="DX689" s="35">
        <v>44988</v>
      </c>
      <c r="DY689" s="20" t="s">
        <v>237</v>
      </c>
      <c r="DZ689" s="35">
        <v>44988</v>
      </c>
      <c r="EA689" s="35" t="s">
        <v>232</v>
      </c>
      <c r="EB689" s="38">
        <v>44994</v>
      </c>
      <c r="EC689" s="35">
        <v>45290</v>
      </c>
      <c r="ED689" s="20" t="s">
        <v>228</v>
      </c>
      <c r="EE689" s="20" t="s">
        <v>247</v>
      </c>
      <c r="EF689" s="20">
        <v>2193</v>
      </c>
      <c r="EG689" s="20">
        <v>4</v>
      </c>
      <c r="EH689" s="20">
        <v>4</v>
      </c>
      <c r="EI689" s="20">
        <v>17</v>
      </c>
      <c r="EJ689" s="20">
        <v>0</v>
      </c>
      <c r="EK689" s="20">
        <v>0</v>
      </c>
      <c r="EL689" s="20">
        <v>0</v>
      </c>
      <c r="EM689" s="20">
        <v>0</v>
      </c>
      <c r="EN689" s="20">
        <v>0</v>
      </c>
      <c r="EO689" s="20">
        <v>0</v>
      </c>
      <c r="EP689" s="20">
        <v>0</v>
      </c>
      <c r="EQ689" s="20">
        <v>0</v>
      </c>
      <c r="ER689" s="20">
        <v>0</v>
      </c>
      <c r="ES689" s="34">
        <f>IF(EI689&lt;&gt;"",((EJ689*0.125)+((EK689+EL689+EM689+EN689+EO689)*0.25)+((EP689+EQ689+ER689)*1))/EI689,"")</f>
        <v>0</v>
      </c>
      <c r="ET689" s="35">
        <v>45467</v>
      </c>
      <c r="EU689" s="20" t="s">
        <v>248</v>
      </c>
      <c r="EV689" s="20" t="s">
        <v>247</v>
      </c>
      <c r="EW689" s="20">
        <v>2256</v>
      </c>
      <c r="EX689" s="20">
        <v>17</v>
      </c>
      <c r="EY689" s="20">
        <v>17</v>
      </c>
      <c r="EZ689" s="20">
        <v>25</v>
      </c>
      <c r="FA689" s="20">
        <v>0</v>
      </c>
      <c r="FB689" s="20">
        <v>0</v>
      </c>
      <c r="FC689" s="20">
        <v>0</v>
      </c>
      <c r="FD689" s="20">
        <v>0</v>
      </c>
      <c r="FE689" s="20">
        <v>0</v>
      </c>
      <c r="FF689" s="20">
        <v>0</v>
      </c>
      <c r="FG689" s="20">
        <v>0</v>
      </c>
      <c r="FH689" s="20">
        <v>0</v>
      </c>
      <c r="FI689" s="20">
        <v>0</v>
      </c>
      <c r="FJ689" s="34">
        <f>IF(EZ689&lt;&gt;"",((FA689*0.125)+((FB689+FC689+FD689+FE689+FF689)*0.25)+((FG689+FH689+FI689)*1))/EZ689,"")</f>
        <v>0</v>
      </c>
      <c r="FK689" s="39">
        <v>32.849437000000002</v>
      </c>
      <c r="FL689" s="39">
        <v>-96.975040000000007</v>
      </c>
      <c r="FM689" s="39">
        <v>32.487611576177869</v>
      </c>
      <c r="FN689" s="39">
        <v>33.211262423822134</v>
      </c>
      <c r="FO689" s="39">
        <v>-97.405733851299516</v>
      </c>
      <c r="FP689" s="39">
        <v>-96.544346148700498</v>
      </c>
      <c r="FQ689" s="39">
        <v>32.125786152355737</v>
      </c>
      <c r="FR689" s="39">
        <v>33.573087847644267</v>
      </c>
      <c r="FS689" s="39">
        <v>-97.836427702599039</v>
      </c>
      <c r="FT689" s="39">
        <v>-96.113652297400975</v>
      </c>
      <c r="FU689" s="35">
        <v>45692</v>
      </c>
      <c r="FV689" s="20" t="s">
        <v>248</v>
      </c>
      <c r="FW689" s="20" t="s">
        <v>247</v>
      </c>
      <c r="FX689" s="20">
        <v>1224</v>
      </c>
      <c r="FY689" s="20">
        <v>5</v>
      </c>
      <c r="FZ689" s="20">
        <v>5</v>
      </c>
      <c r="GA689" s="20">
        <v>25</v>
      </c>
      <c r="GB689" s="20">
        <v>0</v>
      </c>
      <c r="GC689" s="20">
        <v>0</v>
      </c>
      <c r="GD689" s="20">
        <v>0</v>
      </c>
      <c r="GE689" s="20">
        <v>0</v>
      </c>
      <c r="GF689" s="20">
        <v>0</v>
      </c>
      <c r="GG689" s="20">
        <v>0</v>
      </c>
      <c r="GH689" s="20">
        <v>0</v>
      </c>
      <c r="GI689" s="20">
        <v>0</v>
      </c>
      <c r="GJ689" s="20">
        <v>0</v>
      </c>
      <c r="GK689" s="34">
        <v>0</v>
      </c>
      <c r="GL689" s="40">
        <v>45820</v>
      </c>
      <c r="GM689" s="40">
        <v>45841</v>
      </c>
      <c r="GN689" s="20" t="s">
        <v>231</v>
      </c>
      <c r="GO689" s="40">
        <v>45841</v>
      </c>
      <c r="GP689" s="20" t="s">
        <v>232</v>
      </c>
      <c r="GQ689" s="35">
        <v>45849</v>
      </c>
      <c r="HH689" s="34" t="str">
        <f>IF(GX689&lt;&gt;"",((GY689*0.125)+((GZ689+HA689+HB689+HC689+HD689)*0.25)+((HE689+HF689+HG689)*1))/GX689,"")</f>
        <v/>
      </c>
    </row>
    <row r="690" spans="1:216" ht="15" customHeight="1" x14ac:dyDescent="0.35">
      <c r="A690" s="11" t="s">
        <v>4358</v>
      </c>
      <c r="B690" s="12" t="s">
        <v>4359</v>
      </c>
      <c r="C690" s="13">
        <v>44454</v>
      </c>
      <c r="D690" s="13">
        <v>46008</v>
      </c>
      <c r="E690" s="11" t="s">
        <v>214</v>
      </c>
      <c r="F690" s="19" t="s">
        <v>4360</v>
      </c>
      <c r="G690" s="19" t="s">
        <v>4361</v>
      </c>
      <c r="H690" s="11" t="s">
        <v>1673</v>
      </c>
      <c r="I690" s="42">
        <v>75069</v>
      </c>
      <c r="J690" s="17">
        <v>39084</v>
      </c>
      <c r="K690" s="18">
        <f ca="1">IF(A690&lt;&gt;"",RANDBETWEEN(1,2000)," ")</f>
        <v>504</v>
      </c>
      <c r="L690" s="17" cm="1">
        <f t="array" ref="L690">IF(A690&lt;&gt;"",SUMPRODUCT(($E$2:$E$1303="Active") * (FK690 &gt;= $FM$2:$FM$1303) * (FK690 &lt;= $FN$2:$FN$1303) * (FL690 &gt;= $FO$2:$FO$1303) * (FL690 &lt;= $FP$2:$FP$1303)),"")</f>
        <v>8</v>
      </c>
      <c r="M690" s="17" cm="1">
        <f t="array" ref="M690">IF(A690&lt;&gt;"",SUMPRODUCT(($E$2:$E$1303="Active") * (FK690 &gt;= $FQ$2:$FQ$1303) * (FK690 &lt;= $FR$2:$FR$1303) * (FL690 &gt;= $FS$2:$FS$1303) * (FL690 &lt;= $FT$2:$FT$1303)),"")</f>
        <v>17</v>
      </c>
      <c r="N690" s="11" t="s">
        <v>287</v>
      </c>
      <c r="O690" s="14" t="s">
        <v>219</v>
      </c>
      <c r="P690" s="19" t="s">
        <v>519</v>
      </c>
      <c r="Q690" s="14" t="s">
        <v>520</v>
      </c>
      <c r="R690" t="s">
        <v>521</v>
      </c>
      <c r="S690" s="11" t="s">
        <v>223</v>
      </c>
      <c r="T690" s="20" t="s">
        <v>224</v>
      </c>
      <c r="U690" s="21"/>
      <c r="V690" s="22"/>
      <c r="W690" s="22"/>
      <c r="X690" s="22"/>
      <c r="Y690" s="22"/>
      <c r="Z690" s="22"/>
      <c r="AA690" s="48">
        <v>2025.5</v>
      </c>
      <c r="AB690" s="43">
        <v>46007.708333333336</v>
      </c>
      <c r="AC690" s="24">
        <v>46023</v>
      </c>
      <c r="AD690" s="25">
        <v>0</v>
      </c>
      <c r="AE690" s="25">
        <v>29</v>
      </c>
      <c r="AF690" s="26">
        <v>288</v>
      </c>
      <c r="AG690" s="20">
        <v>286</v>
      </c>
      <c r="AH690" s="22">
        <v>207</v>
      </c>
      <c r="AI690" s="26">
        <v>229</v>
      </c>
      <c r="AN690" s="27">
        <f>IF(COUNT(DV690,ES690,FJ690,GK690,HH690)&gt;0,AVERAGE(DV690,ES690,FJ690,GK690,HH690),"")</f>
        <v>3.787878787878788E-2</v>
      </c>
      <c r="AO690" s="28">
        <f>IF((E690&lt;&gt;""),COUNTA(AP690:BW690)+COUNTIF(T690,"No"),"")</f>
        <v>0</v>
      </c>
      <c r="BP690" s="29"/>
      <c r="CN690" s="34" t="str">
        <f>IF(CJ690&gt;0,((CK690*0.125)+(CL690*0.25)+(CM690*1))/CJ690,"")</f>
        <v/>
      </c>
      <c r="CO690" s="35">
        <v>44259</v>
      </c>
      <c r="CP690" s="35">
        <v>44259</v>
      </c>
      <c r="CQ690" s="20" t="s">
        <v>266</v>
      </c>
      <c r="CR690" s="47">
        <v>44259</v>
      </c>
      <c r="CS690" s="20" t="s">
        <v>232</v>
      </c>
      <c r="CV690" s="11" t="s">
        <v>228</v>
      </c>
      <c r="CW690" s="20" t="s">
        <v>233</v>
      </c>
      <c r="CX690" s="11" t="s">
        <v>234</v>
      </c>
      <c r="CY690" s="20">
        <v>0</v>
      </c>
      <c r="CZ690" s="36">
        <v>0</v>
      </c>
      <c r="DA690" s="36">
        <v>0</v>
      </c>
      <c r="DB690" s="36">
        <v>0</v>
      </c>
      <c r="DC690" s="36">
        <v>0</v>
      </c>
      <c r="DD690" s="36">
        <v>0</v>
      </c>
      <c r="DE690" s="36">
        <v>0</v>
      </c>
      <c r="DF690" s="36">
        <v>0</v>
      </c>
      <c r="DG690" s="36">
        <v>0</v>
      </c>
      <c r="DH690" s="37" t="str">
        <f>IF(DB690&gt;0,((DC690*0.125)+(DD690*0.25)+(DE690*0.25)+(DF690*1)+(DG690*1))/DB690,"")</f>
        <v/>
      </c>
      <c r="DJ690" s="20" t="s">
        <v>248</v>
      </c>
      <c r="DK690" s="20" t="s">
        <v>235</v>
      </c>
      <c r="DL690" s="20" t="s">
        <v>234</v>
      </c>
      <c r="DM690" s="20">
        <v>0</v>
      </c>
      <c r="DN690" s="20">
        <v>0</v>
      </c>
      <c r="DO690" s="20">
        <v>0</v>
      </c>
      <c r="DP690" s="20">
        <v>0</v>
      </c>
      <c r="DQ690" s="20">
        <v>0</v>
      </c>
      <c r="DR690" s="20">
        <v>0</v>
      </c>
      <c r="DS690" s="20">
        <v>0</v>
      </c>
      <c r="DT690" s="20">
        <v>0</v>
      </c>
      <c r="DU690" s="20">
        <v>0</v>
      </c>
      <c r="DW690" s="35">
        <v>44986</v>
      </c>
      <c r="DX690" s="35">
        <v>44988</v>
      </c>
      <c r="DY690" s="20" t="s">
        <v>237</v>
      </c>
      <c r="DZ690" s="35">
        <v>44988</v>
      </c>
      <c r="EA690" s="35" t="s">
        <v>232</v>
      </c>
      <c r="EB690" s="38">
        <v>44994</v>
      </c>
      <c r="EC690" s="35">
        <v>45290</v>
      </c>
      <c r="ED690" s="20" t="s">
        <v>228</v>
      </c>
      <c r="EE690" s="20" t="s">
        <v>247</v>
      </c>
      <c r="EF690" s="20">
        <v>124</v>
      </c>
      <c r="EG690" s="20">
        <v>4</v>
      </c>
      <c r="EH690" s="20">
        <v>4</v>
      </c>
      <c r="EI690" s="20">
        <v>19</v>
      </c>
      <c r="EJ690" s="20">
        <v>0</v>
      </c>
      <c r="EK690" s="20">
        <v>0</v>
      </c>
      <c r="EL690" s="20">
        <v>0</v>
      </c>
      <c r="EM690" s="20">
        <v>0</v>
      </c>
      <c r="EN690" s="20">
        <v>0</v>
      </c>
      <c r="EO690" s="20">
        <v>0</v>
      </c>
      <c r="EP690" s="20">
        <v>0</v>
      </c>
      <c r="EQ690" s="20">
        <v>0</v>
      </c>
      <c r="ER690" s="20">
        <v>0</v>
      </c>
      <c r="ES690" s="34">
        <f>IF(EI690&lt;&gt;"",((EJ690*0.125)+((EK690+EL690+EM690+EN690+EO690)*0.25)+((EP690+EQ690+ER690)*1))/EI690,"")</f>
        <v>0</v>
      </c>
      <c r="ET690" s="35">
        <v>45468</v>
      </c>
      <c r="EU690" s="20" t="s">
        <v>248</v>
      </c>
      <c r="EV690" s="20" t="s">
        <v>247</v>
      </c>
      <c r="EW690" s="20">
        <v>144</v>
      </c>
      <c r="EX690" s="20">
        <v>2</v>
      </c>
      <c r="EY690" s="20">
        <v>2</v>
      </c>
      <c r="EZ690" s="20">
        <v>11</v>
      </c>
      <c r="FA690" s="20">
        <v>0</v>
      </c>
      <c r="FB690" s="20">
        <v>0</v>
      </c>
      <c r="FC690" s="20">
        <v>0</v>
      </c>
      <c r="FD690" s="20">
        <v>0</v>
      </c>
      <c r="FE690" s="20">
        <v>0</v>
      </c>
      <c r="FF690" s="20">
        <v>0</v>
      </c>
      <c r="FG690" s="20">
        <v>0</v>
      </c>
      <c r="FH690" s="20">
        <v>0</v>
      </c>
      <c r="FI690" s="20">
        <v>0</v>
      </c>
      <c r="FJ690" s="34">
        <f>IF(EZ690&lt;&gt;"",((FA690*0.125)+((FB690+FC690+FD690+FE690+FF690)*0.25)+((FG690+FH690+FI690)*1))/EZ690,"")</f>
        <v>0</v>
      </c>
      <c r="FK690" s="39">
        <v>33.180942999999999</v>
      </c>
      <c r="FL690" s="39">
        <v>-96.594319999999996</v>
      </c>
      <c r="FM690" s="39">
        <v>32.819117576177867</v>
      </c>
      <c r="FN690" s="39">
        <v>33.542768423822132</v>
      </c>
      <c r="FO690" s="39">
        <v>-97.026636128991825</v>
      </c>
      <c r="FP690" s="39">
        <v>-96.162003871008167</v>
      </c>
      <c r="FQ690" s="39">
        <v>32.457292152355734</v>
      </c>
      <c r="FR690" s="39">
        <v>33.904593847644264</v>
      </c>
      <c r="FS690" s="39">
        <v>-97.458952257983668</v>
      </c>
      <c r="FT690" s="39">
        <v>-95.729687742016324</v>
      </c>
      <c r="FU690" s="35">
        <v>45688</v>
      </c>
      <c r="FV690" s="20" t="s">
        <v>248</v>
      </c>
      <c r="FW690" s="20" t="s">
        <v>247</v>
      </c>
      <c r="FX690" s="20">
        <v>145</v>
      </c>
      <c r="FY690" s="20">
        <v>3</v>
      </c>
      <c r="FZ690" s="20">
        <v>3</v>
      </c>
      <c r="GA690" s="20">
        <v>11</v>
      </c>
      <c r="GB690" s="20">
        <v>0</v>
      </c>
      <c r="GC690" s="20">
        <v>0</v>
      </c>
      <c r="GD690" s="20">
        <v>0</v>
      </c>
      <c r="GE690" s="20">
        <v>0</v>
      </c>
      <c r="GF690" s="20">
        <v>5</v>
      </c>
      <c r="GG690" s="20">
        <v>0</v>
      </c>
      <c r="GH690" s="20">
        <v>0</v>
      </c>
      <c r="GI690" s="20">
        <v>0</v>
      </c>
      <c r="GJ690" s="20">
        <v>0</v>
      </c>
      <c r="GK690" s="34">
        <f>IF(GA690&lt;&gt;"",((GB690*0.125)+((GC690+GD690+GE690+GF690+GG690)*0.25)+((GH690+GI690+GJ690)*1))/GA690,"")</f>
        <v>0.11363636363636363</v>
      </c>
      <c r="GL690" s="40">
        <v>45980</v>
      </c>
      <c r="GM690" s="40">
        <v>45995</v>
      </c>
      <c r="GN690" s="20" t="s">
        <v>237</v>
      </c>
      <c r="GO690" s="35">
        <v>45995</v>
      </c>
      <c r="GP690" s="20" t="s">
        <v>232</v>
      </c>
      <c r="GQ690" s="35">
        <v>46038</v>
      </c>
      <c r="HH690" s="34" t="str">
        <f>IF(GX690&lt;&gt;"",((GY690*0.125)+((GZ690+HA690+HB690+HC690+HD690)*0.25)+((HE690+HF690+HG690)*1))/GX690,"")</f>
        <v/>
      </c>
    </row>
    <row r="691" spans="1:216" ht="15" customHeight="1" x14ac:dyDescent="0.35">
      <c r="A691" s="11" t="s">
        <v>4362</v>
      </c>
      <c r="B691" s="12" t="s">
        <v>4363</v>
      </c>
      <c r="C691" s="43">
        <v>44620</v>
      </c>
      <c r="D691" s="13"/>
      <c r="E691" s="11" t="s">
        <v>214</v>
      </c>
      <c r="F691" s="19" t="s">
        <v>4364</v>
      </c>
      <c r="G691" s="19" t="s">
        <v>4365</v>
      </c>
      <c r="H691" s="11" t="s">
        <v>1673</v>
      </c>
      <c r="I691" s="42">
        <v>75020</v>
      </c>
      <c r="J691" s="17">
        <v>23782</v>
      </c>
      <c r="K691" s="18">
        <f ca="1">IF(A691&lt;&gt;"",RANDBETWEEN(1,2000)," ")</f>
        <v>464</v>
      </c>
      <c r="L691" s="17" cm="1">
        <f t="array" ref="L691">IF(A691&lt;&gt;"",SUMPRODUCT(($E$2:$E$1303="Active") * (FK691 &gt;= $FM$2:$FM$1303) * (FK691 &lt;= $FN$2:$FN$1303) * (FL691 &gt;= $FO$2:$FO$1303) * (FL691 &lt;= $FP$2:$FP$1303)),"")</f>
        <v>2</v>
      </c>
      <c r="M691" s="17" cm="1">
        <f t="array" ref="M691">IF(A691&lt;&gt;"",SUMPRODUCT(($E$2:$E$1303="Active") * (FK691 &gt;= $FQ$2:$FQ$1303) * (FK691 &lt;= $FR$2:$FR$1303) * (FL691 &gt;= $FS$2:$FS$1303) * (FL691 &lt;= $FT$2:$FT$1303)),"")</f>
        <v>4</v>
      </c>
      <c r="N691" s="11" t="s">
        <v>218</v>
      </c>
      <c r="O691" s="11" t="s">
        <v>242</v>
      </c>
      <c r="P691" s="19" t="s">
        <v>4366</v>
      </c>
      <c r="Q691" s="11" t="s">
        <v>4367</v>
      </c>
      <c r="R691" s="19" t="s">
        <v>4368</v>
      </c>
      <c r="S691" s="11" t="s">
        <v>224</v>
      </c>
      <c r="T691" s="20" t="s">
        <v>224</v>
      </c>
      <c r="U691" s="21"/>
      <c r="V691" s="22"/>
      <c r="W691" s="22"/>
      <c r="X691" s="22"/>
      <c r="Y691" s="22"/>
      <c r="Z691" s="22"/>
      <c r="AA691" s="48" t="s">
        <v>347</v>
      </c>
      <c r="AB691" s="43">
        <v>46009.479166666664</v>
      </c>
      <c r="AC691" s="24">
        <v>46023</v>
      </c>
      <c r="AD691" s="25">
        <v>0</v>
      </c>
      <c r="AE691" s="25">
        <v>0</v>
      </c>
      <c r="AF691" s="26">
        <v>96</v>
      </c>
      <c r="AG691" s="20">
        <v>296</v>
      </c>
      <c r="AH691" s="22">
        <v>401</v>
      </c>
      <c r="AI691" s="26">
        <v>338</v>
      </c>
      <c r="AN691" s="27">
        <f>IF(COUNT(DV691,ES691,FJ691,GK691,HH691)&gt;0,AVERAGE(DV691,ES691,FJ691,GK691,HH691),"")</f>
        <v>5.4450757575757576E-2</v>
      </c>
      <c r="AO691" s="28">
        <f>IF((E691&lt;&gt;""),COUNTA(AP691:BW691)+COUNTIF(T691,"No"),"")</f>
        <v>0</v>
      </c>
      <c r="CN691" s="34" t="str">
        <f>IF(CJ691&gt;0,((CK691*0.125)+(CL691*0.25)+(CM691*1))/CJ691,"")</f>
        <v/>
      </c>
      <c r="CS691" s="20" t="s">
        <v>323</v>
      </c>
      <c r="CT691" s="35" t="s">
        <v>323</v>
      </c>
      <c r="DH691" s="37" t="str">
        <f>IF(DB691&gt;0,((DC691*0.125)+(DD691*0.25)+(DE691*0.25)+(DF691*1)+(DG691*1))/DB691,"")</f>
        <v/>
      </c>
      <c r="DJ691" s="20" t="s">
        <v>248</v>
      </c>
      <c r="DK691" s="20" t="s">
        <v>235</v>
      </c>
      <c r="DL691" s="20" t="s">
        <v>234</v>
      </c>
      <c r="DM691" s="20">
        <v>0</v>
      </c>
      <c r="DN691" s="20">
        <v>0</v>
      </c>
      <c r="DO691" s="20">
        <v>0</v>
      </c>
      <c r="DP691" s="20">
        <v>0</v>
      </c>
      <c r="DQ691" s="20">
        <v>0</v>
      </c>
      <c r="DR691" s="20">
        <v>0</v>
      </c>
      <c r="DS691" s="20">
        <v>0</v>
      </c>
      <c r="DT691" s="20">
        <v>0</v>
      </c>
      <c r="DU691" s="20">
        <v>0</v>
      </c>
      <c r="DW691" s="35">
        <v>44986</v>
      </c>
      <c r="DX691" s="35">
        <v>44988</v>
      </c>
      <c r="DY691" s="20" t="s">
        <v>237</v>
      </c>
      <c r="DZ691" s="35">
        <v>44988</v>
      </c>
      <c r="EA691" s="35" t="s">
        <v>232</v>
      </c>
      <c r="EB691" s="38">
        <v>44994</v>
      </c>
      <c r="EC691" s="35">
        <v>45290</v>
      </c>
      <c r="ED691" s="20" t="s">
        <v>228</v>
      </c>
      <c r="EE691" s="20" t="s">
        <v>247</v>
      </c>
      <c r="EF691" s="20">
        <v>75</v>
      </c>
      <c r="EG691" s="20">
        <v>1</v>
      </c>
      <c r="EH691" s="20">
        <v>1</v>
      </c>
      <c r="EI691" s="20">
        <v>5</v>
      </c>
      <c r="EJ691" s="20">
        <v>0</v>
      </c>
      <c r="EK691" s="20">
        <v>0</v>
      </c>
      <c r="EL691" s="20">
        <v>0</v>
      </c>
      <c r="EM691" s="20">
        <v>0</v>
      </c>
      <c r="EN691" s="20">
        <v>0</v>
      </c>
      <c r="EO691" s="20">
        <v>0</v>
      </c>
      <c r="EP691" s="20">
        <v>0</v>
      </c>
      <c r="EQ691" s="20">
        <v>0</v>
      </c>
      <c r="ER691" s="20">
        <v>0</v>
      </c>
      <c r="ES691" s="34">
        <f>IF(EI691&lt;&gt;"",((EJ691*0.125)+((EK691+EL691+EM691+EN691+EO691)*0.25)+((EP691+EQ691+ER691)*1))/EI691,"")</f>
        <v>0</v>
      </c>
      <c r="ET691" s="35">
        <v>45617</v>
      </c>
      <c r="EU691" s="20" t="s">
        <v>248</v>
      </c>
      <c r="EV691" s="20" t="s">
        <v>234</v>
      </c>
      <c r="EW691" s="20">
        <v>193</v>
      </c>
      <c r="EX691" s="20">
        <v>2</v>
      </c>
      <c r="EY691" s="20">
        <v>2</v>
      </c>
      <c r="EZ691" s="20">
        <v>16</v>
      </c>
      <c r="FA691" s="20">
        <v>0</v>
      </c>
      <c r="FB691" s="20">
        <v>1</v>
      </c>
      <c r="FC691" s="20">
        <v>2</v>
      </c>
      <c r="FD691" s="20">
        <v>2</v>
      </c>
      <c r="FE691" s="20">
        <v>0</v>
      </c>
      <c r="FF691" s="20">
        <v>0</v>
      </c>
      <c r="FG691" s="20">
        <v>0</v>
      </c>
      <c r="FH691" s="20">
        <v>1</v>
      </c>
      <c r="FI691" s="20">
        <v>0</v>
      </c>
      <c r="FJ691" s="34">
        <f>IF(EZ691&lt;&gt;"",((FA691*0.125)+((FB691+FC691+FD691+FE691+FF691)*0.25)+((FG691+FH691+FI691)*1))/EZ691,"")</f>
        <v>0.140625</v>
      </c>
      <c r="FK691" s="39">
        <v>33.785333000000001</v>
      </c>
      <c r="FL691" s="39">
        <v>-96.607456999999997</v>
      </c>
      <c r="FM691" s="39">
        <v>33.423507576177869</v>
      </c>
      <c r="FN691" s="39">
        <v>34.147158423822134</v>
      </c>
      <c r="FO691" s="39">
        <v>-97.042800203318066</v>
      </c>
      <c r="FP691" s="39">
        <v>-96.172113796681927</v>
      </c>
      <c r="FQ691" s="39">
        <v>33.061682152355736</v>
      </c>
      <c r="FR691" s="39">
        <v>34.508983847644267</v>
      </c>
      <c r="FS691" s="39">
        <v>-97.478143406636121</v>
      </c>
      <c r="FT691" s="39">
        <v>-95.736770593363872</v>
      </c>
      <c r="FU691" s="35">
        <v>45877</v>
      </c>
      <c r="FV691" s="20" t="s">
        <v>248</v>
      </c>
      <c r="FW691" s="20" t="s">
        <v>355</v>
      </c>
      <c r="FX691" s="20">
        <v>155</v>
      </c>
      <c r="FY691" s="20">
        <v>2</v>
      </c>
      <c r="FZ691" s="20">
        <v>2</v>
      </c>
      <c r="GA691" s="20">
        <v>11</v>
      </c>
      <c r="GB691" s="20">
        <v>0</v>
      </c>
      <c r="GC691" s="20">
        <v>0</v>
      </c>
      <c r="GD691" s="20">
        <v>0</v>
      </c>
      <c r="GE691" s="20">
        <v>1</v>
      </c>
      <c r="GF691" s="20">
        <v>0</v>
      </c>
      <c r="GG691" s="20">
        <v>0</v>
      </c>
      <c r="GH691" s="20">
        <v>0</v>
      </c>
      <c r="GI691" s="20">
        <v>0</v>
      </c>
      <c r="GJ691" s="20">
        <v>0</v>
      </c>
      <c r="GK691" s="34">
        <f>IF(GA691&lt;&gt;"",((GB691*0.125)+((GC691+GD691+GE691+GF691+GG691)*0.25)+((GH691+GI691+GJ691)*1))/GA691,"")</f>
        <v>2.2727272727272728E-2</v>
      </c>
      <c r="GL691" s="40">
        <v>45748</v>
      </c>
      <c r="GM691" s="40">
        <v>45790</v>
      </c>
      <c r="GN691" s="11" t="s">
        <v>237</v>
      </c>
      <c r="GO691" s="40">
        <v>45790</v>
      </c>
      <c r="GP691" s="20" t="s">
        <v>232</v>
      </c>
      <c r="GQ691" s="35">
        <v>45793</v>
      </c>
      <c r="HH691" s="34" t="str">
        <f>IF(GX691&lt;&gt;"",((GY691*0.125)+((GZ691+HA691+HB691+HC691+HD691)*0.25)+((HE691+HF691+HG691)*1))/GX691,"")</f>
        <v/>
      </c>
    </row>
    <row r="692" spans="1:216" ht="15" customHeight="1" x14ac:dyDescent="0.35">
      <c r="A692" s="11" t="s">
        <v>4369</v>
      </c>
      <c r="B692" s="12" t="s">
        <v>1832</v>
      </c>
      <c r="C692" s="13">
        <v>43829</v>
      </c>
      <c r="D692" s="13"/>
      <c r="E692" s="14" t="s">
        <v>214</v>
      </c>
      <c r="F692" s="15" t="s">
        <v>4370</v>
      </c>
      <c r="G692" s="15" t="s">
        <v>4371</v>
      </c>
      <c r="H692" s="14" t="s">
        <v>1673</v>
      </c>
      <c r="I692" s="16">
        <v>75052</v>
      </c>
      <c r="J692" s="17">
        <v>96225</v>
      </c>
      <c r="K692" s="18">
        <f ca="1">IF(A692&lt;&gt;"",RANDBETWEEN(1,2000)," ")</f>
        <v>222</v>
      </c>
      <c r="L692" s="17" cm="1">
        <f t="array" ref="L692">IF(A692&lt;&gt;"",SUMPRODUCT(($E$2:$E$1303="Active") * (FK692 &gt;= $FM$2:$FM$1303) * (FK692 &lt;= $FN$2:$FN$1303) * (FL692 &gt;= $FO$2:$FO$1303) * (FL692 &lt;= $FP$2:$FP$1303)),"")</f>
        <v>13</v>
      </c>
      <c r="M692" s="17" cm="1">
        <f t="array" ref="M692">IF(A692&lt;&gt;"",SUMPRODUCT(($E$2:$E$1303="Active") * (FK692 &gt;= $FQ$2:$FQ$1303) * (FK692 &lt;= $FR$2:$FR$1303) * (FL692 &gt;= $FS$2:$FS$1303) * (FL692 &lt;= $FT$2:$FT$1303)),"")</f>
        <v>17</v>
      </c>
      <c r="N692" s="14" t="s">
        <v>287</v>
      </c>
      <c r="O692" s="14" t="s">
        <v>219</v>
      </c>
      <c r="P692" s="15" t="s">
        <v>4372</v>
      </c>
      <c r="Q692" s="14" t="s">
        <v>4373</v>
      </c>
      <c r="R692" s="51" t="s">
        <v>4374</v>
      </c>
      <c r="S692" s="14" t="s">
        <v>224</v>
      </c>
      <c r="T692" s="20" t="s">
        <v>224</v>
      </c>
      <c r="U692" s="21"/>
      <c r="V692" s="22"/>
      <c r="W692" s="22"/>
      <c r="X692" s="22"/>
      <c r="Y692" s="22"/>
      <c r="Z692" s="22"/>
      <c r="AA692" s="48">
        <v>2025.56</v>
      </c>
      <c r="AB692" s="43">
        <v>46018.458333333336</v>
      </c>
      <c r="AC692" s="24">
        <v>46023</v>
      </c>
      <c r="AD692" s="25">
        <v>121</v>
      </c>
      <c r="AE692" s="25">
        <v>123</v>
      </c>
      <c r="AF692" s="26">
        <v>141</v>
      </c>
      <c r="AG692" s="20">
        <v>184</v>
      </c>
      <c r="AH692" s="22">
        <v>203</v>
      </c>
      <c r="AI692" s="26">
        <v>204</v>
      </c>
      <c r="AN692" s="27">
        <f>IF(COUNT(DV692,ES692,FJ692,GK692,HH692)&gt;0,AVERAGE(DV692,ES692,FJ692,GK692,HH692),"")</f>
        <v>0.12172619047619049</v>
      </c>
      <c r="AO692" s="28">
        <f>IF((E692&lt;&gt;""),COUNTA(AP692:BW692)+COUNTIF(T692,"No"),"")</f>
        <v>0</v>
      </c>
      <c r="AP692" s="29"/>
      <c r="AQ692" s="29"/>
      <c r="AR692" s="29"/>
      <c r="AS692" s="29"/>
      <c r="AT692" s="29"/>
      <c r="AU692" s="29"/>
      <c r="AV692" s="29"/>
      <c r="AW692" s="29"/>
      <c r="AX692" s="29"/>
      <c r="AY692" s="29"/>
      <c r="AZ692" s="29"/>
      <c r="BA692" s="29"/>
      <c r="BB692" s="29"/>
      <c r="BC692" s="29"/>
      <c r="BD692" s="29"/>
      <c r="BE692" s="29"/>
      <c r="BF692" s="29"/>
      <c r="BG692" s="29"/>
      <c r="BH692" s="29"/>
      <c r="BI692" s="29"/>
      <c r="BJ692" s="29"/>
      <c r="BK692" s="29"/>
      <c r="BL692" s="29"/>
      <c r="BM692" s="29"/>
      <c r="BN692" s="29"/>
      <c r="BO692" s="29"/>
      <c r="BP692" s="29"/>
      <c r="BQ692" s="29"/>
      <c r="BR692" s="29"/>
      <c r="BS692" s="29"/>
      <c r="BT692" s="29"/>
      <c r="BU692" s="29"/>
      <c r="BV692" s="29"/>
      <c r="BW692" s="29"/>
      <c r="BX692" s="30">
        <v>44147</v>
      </c>
      <c r="BY692" s="30">
        <v>44168</v>
      </c>
      <c r="BZ692" s="14" t="s">
        <v>226</v>
      </c>
      <c r="CA692" s="30">
        <v>44173</v>
      </c>
      <c r="CB692" s="14" t="s">
        <v>232</v>
      </c>
      <c r="CC692" s="31">
        <v>43907</v>
      </c>
      <c r="CD692" s="32" t="s">
        <v>364</v>
      </c>
      <c r="CE692" s="33" t="s">
        <v>282</v>
      </c>
      <c r="CF692" s="33" t="s">
        <v>247</v>
      </c>
      <c r="CG692" s="29">
        <v>111</v>
      </c>
      <c r="CH692" s="29">
        <v>3</v>
      </c>
      <c r="CI692" s="29">
        <v>3</v>
      </c>
      <c r="CJ692" s="29">
        <v>14</v>
      </c>
      <c r="CK692" s="29">
        <v>6</v>
      </c>
      <c r="CL692" s="29">
        <v>2</v>
      </c>
      <c r="CM692" s="29">
        <v>1</v>
      </c>
      <c r="CN692" s="34">
        <f>IF(CJ692&gt;0,((CK692*0.125)+(CL692*0.25)+(CM692*1))/CJ692,"")</f>
        <v>0.16071428571428573</v>
      </c>
      <c r="CO692" s="35">
        <v>44469</v>
      </c>
      <c r="CP692" s="35">
        <v>44477</v>
      </c>
      <c r="CQ692" s="20" t="s">
        <v>507</v>
      </c>
      <c r="CR692" s="35">
        <v>44501</v>
      </c>
      <c r="CS692" s="20" t="s">
        <v>232</v>
      </c>
      <c r="CT692" s="35">
        <v>44477</v>
      </c>
      <c r="CU692" s="35">
        <v>44448</v>
      </c>
      <c r="CV692" s="11" t="s">
        <v>228</v>
      </c>
      <c r="CW692" s="20" t="s">
        <v>233</v>
      </c>
      <c r="CX692" s="11" t="s">
        <v>234</v>
      </c>
      <c r="CY692" s="20">
        <v>58</v>
      </c>
      <c r="CZ692" s="36">
        <v>3</v>
      </c>
      <c r="DA692" s="36">
        <v>3</v>
      </c>
      <c r="DB692" s="36">
        <v>13</v>
      </c>
      <c r="DC692" s="36">
        <v>0</v>
      </c>
      <c r="DD692" s="36">
        <v>0</v>
      </c>
      <c r="DE692" s="36">
        <v>0</v>
      </c>
      <c r="DF692" s="36">
        <v>0</v>
      </c>
      <c r="DG692" s="36">
        <v>0</v>
      </c>
      <c r="DH692" s="37">
        <f>IF(DB692&gt;0,((DC692*0.125)+(DD692*0.25)+(DE692*0.25)+(DF692*1)+(DG692*1))/DB692,"")</f>
        <v>0</v>
      </c>
      <c r="DI692" s="35">
        <v>44896</v>
      </c>
      <c r="DJ692" s="20" t="s">
        <v>228</v>
      </c>
      <c r="DK692" s="20" t="s">
        <v>235</v>
      </c>
      <c r="DL692" s="20" t="s">
        <v>234</v>
      </c>
      <c r="DM692" s="20">
        <v>60</v>
      </c>
      <c r="DN692" s="20">
        <v>4</v>
      </c>
      <c r="DO692" s="20">
        <v>4</v>
      </c>
      <c r="DP692" s="20">
        <v>20</v>
      </c>
      <c r="DQ692" s="20">
        <v>0</v>
      </c>
      <c r="DR692" s="20">
        <v>0</v>
      </c>
      <c r="DS692" s="20">
        <v>0</v>
      </c>
      <c r="DT692" s="20">
        <v>0</v>
      </c>
      <c r="DU692" s="20">
        <v>1</v>
      </c>
      <c r="DV692" s="37" cm="1">
        <f t="array" ref="DV692">IF(AND(DI692:DP692&lt;&gt;""),((DQ692*0.125)+(DR692*0.25)+(DS692*0.25)+(DT692*1)+(DU692*1))/DP692,"")</f>
        <v>0.05</v>
      </c>
      <c r="DW692" s="35">
        <v>44984</v>
      </c>
      <c r="DX692" s="35">
        <v>44987</v>
      </c>
      <c r="DY692" s="20" t="s">
        <v>237</v>
      </c>
      <c r="DZ692" s="35">
        <v>44987</v>
      </c>
      <c r="EA692" s="35" t="s">
        <v>232</v>
      </c>
      <c r="EB692" s="38">
        <v>44994</v>
      </c>
      <c r="EC692" s="35">
        <v>45268</v>
      </c>
      <c r="ED692" s="20" t="s">
        <v>228</v>
      </c>
      <c r="EE692" s="20" t="s">
        <v>247</v>
      </c>
      <c r="EF692" s="20">
        <v>81</v>
      </c>
      <c r="EG692" s="20">
        <v>3</v>
      </c>
      <c r="EH692" s="20">
        <v>3</v>
      </c>
      <c r="EI692" s="20">
        <v>15</v>
      </c>
      <c r="EJ692" s="20">
        <v>0</v>
      </c>
      <c r="EK692" s="20">
        <v>0</v>
      </c>
      <c r="EL692" s="20">
        <v>0</v>
      </c>
      <c r="EM692" s="20">
        <v>0</v>
      </c>
      <c r="EN692" s="20">
        <v>0</v>
      </c>
      <c r="EO692" s="20">
        <v>0</v>
      </c>
      <c r="EP692" s="20">
        <v>0</v>
      </c>
      <c r="EQ692" s="20">
        <v>1</v>
      </c>
      <c r="ER692" s="20">
        <v>1</v>
      </c>
      <c r="ES692" s="34">
        <f>IF(EI692&lt;&gt;"",((EJ692*0.125)+((EK692+EL692+EM692+EN692+EO692)*0.25)+((EP692+EQ692+ER692)*1))/EI692,"")</f>
        <v>0.13333333333333333</v>
      </c>
      <c r="ET692" s="35">
        <v>45414</v>
      </c>
      <c r="EU692" s="20" t="s">
        <v>248</v>
      </c>
      <c r="EV692" s="20" t="s">
        <v>247</v>
      </c>
      <c r="EW692" s="20">
        <v>104</v>
      </c>
      <c r="EX692" s="20">
        <v>4</v>
      </c>
      <c r="EY692" s="20">
        <v>4</v>
      </c>
      <c r="EZ692" s="28">
        <v>8</v>
      </c>
      <c r="FA692" s="20">
        <v>0</v>
      </c>
      <c r="FB692" s="20">
        <v>0</v>
      </c>
      <c r="FC692" s="20">
        <v>0</v>
      </c>
      <c r="FD692" s="20">
        <v>0</v>
      </c>
      <c r="FE692" s="20">
        <v>0</v>
      </c>
      <c r="FF692" s="20">
        <v>0</v>
      </c>
      <c r="FG692" s="20">
        <v>1</v>
      </c>
      <c r="FH692" s="20">
        <v>0</v>
      </c>
      <c r="FI692" s="20">
        <v>0</v>
      </c>
      <c r="FJ692" s="34">
        <f>IF(EZ692&lt;&gt;"",((FA692*0.125)+((FB692+FC692+FD692+FE692+FF692)*0.25)+((FG692+FH692+FI692)*1))/EZ692,"")</f>
        <v>0.125</v>
      </c>
      <c r="FK692" s="39">
        <v>32.658887999999997</v>
      </c>
      <c r="FL692" s="39">
        <v>-97.011878999999993</v>
      </c>
      <c r="FM692">
        <v>32.297062576177865</v>
      </c>
      <c r="FN692">
        <v>33.02071342382213</v>
      </c>
      <c r="FO692">
        <v>-97.441652361995352</v>
      </c>
      <c r="FP692">
        <v>-96.582105638004634</v>
      </c>
      <c r="FQ692">
        <v>31.935237152355732</v>
      </c>
      <c r="FR692">
        <v>33.382538847644263</v>
      </c>
      <c r="FS692">
        <v>-97.871425723990725</v>
      </c>
      <c r="FT692">
        <v>-96.152332276009261</v>
      </c>
      <c r="FU692" s="35">
        <v>45953</v>
      </c>
      <c r="FV692" s="20" t="s">
        <v>248</v>
      </c>
      <c r="FW692" s="20" t="s">
        <v>295</v>
      </c>
      <c r="FX692" s="20">
        <v>95</v>
      </c>
      <c r="FY692" s="20">
        <v>2</v>
      </c>
      <c r="FZ692" s="20">
        <v>2</v>
      </c>
      <c r="GA692" s="20">
        <v>7</v>
      </c>
      <c r="GB692" s="20">
        <v>0</v>
      </c>
      <c r="GC692" s="20">
        <v>0</v>
      </c>
      <c r="GD692" s="20">
        <v>0</v>
      </c>
      <c r="GE692" s="20">
        <v>5</v>
      </c>
      <c r="GF692" s="20">
        <v>0</v>
      </c>
      <c r="GG692" s="20">
        <v>0</v>
      </c>
      <c r="GH692" s="20">
        <v>0</v>
      </c>
      <c r="GI692" s="20">
        <v>0</v>
      </c>
      <c r="GJ692" s="20">
        <v>0</v>
      </c>
      <c r="GK692" s="34">
        <f>IF(GA692&lt;&gt;"",((GB692*0.125)+((GC692+GD692+GE692+GF692+GG692)*0.25)+((GH692+GI692+GJ692)*1))/GA692,"")</f>
        <v>0.17857142857142858</v>
      </c>
      <c r="GL692" s="40">
        <v>45841</v>
      </c>
      <c r="GM692" s="40">
        <v>45856</v>
      </c>
      <c r="GN692" s="20" t="s">
        <v>231</v>
      </c>
      <c r="GO692" s="40">
        <v>45856</v>
      </c>
      <c r="GP692" s="20" t="s">
        <v>232</v>
      </c>
      <c r="GQ692" s="35">
        <v>45884</v>
      </c>
      <c r="HH692" s="34" t="str">
        <f>IF(GX692&lt;&gt;"",((GY692*0.125)+((GZ692+HA692+HB692+HC692+HD692)*0.25)+((HE692+HF692+HG692)*1))/GX692,"")</f>
        <v/>
      </c>
    </row>
    <row r="693" spans="1:216" ht="15" customHeight="1" x14ac:dyDescent="0.35">
      <c r="A693" s="14" t="s">
        <v>4375</v>
      </c>
      <c r="B693" s="12" t="s">
        <v>4376</v>
      </c>
      <c r="C693" s="13">
        <v>43009</v>
      </c>
      <c r="D693" s="13">
        <v>45506</v>
      </c>
      <c r="E693" s="14" t="s">
        <v>214</v>
      </c>
      <c r="F693" s="15" t="s">
        <v>4377</v>
      </c>
      <c r="G693" s="15" t="s">
        <v>4357</v>
      </c>
      <c r="H693" s="14" t="s">
        <v>1673</v>
      </c>
      <c r="I693" s="16">
        <v>75062</v>
      </c>
      <c r="J693" s="17">
        <v>50466</v>
      </c>
      <c r="K693" s="18">
        <f ca="1">IF(A693&lt;&gt;"",RANDBETWEEN(1,2000)," ")</f>
        <v>747</v>
      </c>
      <c r="L693" s="17" cm="1">
        <f t="array" ref="L693">IF(A693&lt;&gt;"",SUMPRODUCT(($E$2:$E$1303="Active") * (FK693 &gt;= $FM$2:$FM$1303) * (FK693 &lt;= $FN$2:$FN$1303) * (FL693 &gt;= $FO$2:$FO$1303) * (FL693 &lt;= $FP$2:$FP$1303)),"")</f>
        <v>15</v>
      </c>
      <c r="M693" s="17" cm="1">
        <f t="array" ref="M693">IF(A693&lt;&gt;"",SUMPRODUCT(($E$2:$E$1303="Active") * (FK693 &gt;= $FQ$2:$FQ$1303) * (FK693 &lt;= $FR$2:$FR$1303) * (FL693 &gt;= $FS$2:$FS$1303) * (FL693 &lt;= $FT$2:$FT$1303)),"")</f>
        <v>17</v>
      </c>
      <c r="N693" s="14" t="s">
        <v>287</v>
      </c>
      <c r="O693" s="14" t="s">
        <v>219</v>
      </c>
      <c r="P693" s="15" t="s">
        <v>4378</v>
      </c>
      <c r="Q693" s="14" t="s">
        <v>4379</v>
      </c>
      <c r="R693" s="15" t="s">
        <v>4380</v>
      </c>
      <c r="S693" s="14" t="s">
        <v>224</v>
      </c>
      <c r="T693" s="20" t="s">
        <v>224</v>
      </c>
      <c r="U693" s="21"/>
      <c r="V693" s="22"/>
      <c r="W693" s="22"/>
      <c r="X693" s="22"/>
      <c r="Y693" s="22"/>
      <c r="Z693" s="22"/>
      <c r="AA693" s="48">
        <v>2025.56</v>
      </c>
      <c r="AB693" s="43">
        <v>46014.583333333336</v>
      </c>
      <c r="AC693" s="24">
        <v>46023</v>
      </c>
      <c r="AD693" s="25">
        <v>787</v>
      </c>
      <c r="AE693" s="25">
        <v>822</v>
      </c>
      <c r="AF693" s="26">
        <v>1068</v>
      </c>
      <c r="AG693" s="20">
        <v>1302</v>
      </c>
      <c r="AH693" s="22">
        <v>1180</v>
      </c>
      <c r="AI693" s="26">
        <v>1576</v>
      </c>
      <c r="AN693" s="27">
        <f>IF(COUNT(DV693,ES693,FJ693,GK693,HH693)&gt;0,AVERAGE(DV693,ES693,FJ693,GK693,HH693),"")</f>
        <v>0.16625000000000001</v>
      </c>
      <c r="AO693" s="28">
        <f>IF((E693&lt;&gt;""),COUNTA(AP693:BW693)+COUNTIF(T693,"No"),"")</f>
        <v>0</v>
      </c>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c r="BO693" s="29"/>
      <c r="BP693" s="29"/>
      <c r="BQ693" s="29"/>
      <c r="BR693" s="29"/>
      <c r="BS693" s="29"/>
      <c r="BT693" s="29"/>
      <c r="BU693" s="29"/>
      <c r="BV693" s="29"/>
      <c r="BW693" s="29"/>
      <c r="BX693" s="30">
        <v>44151</v>
      </c>
      <c r="BY693" s="30">
        <v>44165</v>
      </c>
      <c r="BZ693" s="14" t="s">
        <v>226</v>
      </c>
      <c r="CA693" s="30">
        <v>44165</v>
      </c>
      <c r="CB693" s="14" t="s">
        <v>232</v>
      </c>
      <c r="CC693" s="31">
        <v>43774</v>
      </c>
      <c r="CD693" s="32" t="s">
        <v>226</v>
      </c>
      <c r="CE693" s="33" t="s">
        <v>425</v>
      </c>
      <c r="CF693" s="33" t="s">
        <v>325</v>
      </c>
      <c r="CG693" s="29">
        <v>639</v>
      </c>
      <c r="CH693" s="29">
        <v>2</v>
      </c>
      <c r="CI693" s="29">
        <v>2</v>
      </c>
      <c r="CJ693" s="29">
        <v>10</v>
      </c>
      <c r="CK693" s="29">
        <v>1</v>
      </c>
      <c r="CL693" s="29">
        <v>0</v>
      </c>
      <c r="CM693" s="29">
        <v>0</v>
      </c>
      <c r="CN693" s="34">
        <f>IF(CJ693&gt;0,((CK693*0.125)+(CL693*0.25)+(CM693*1))/CJ693,"")</f>
        <v>1.2500000000000001E-2</v>
      </c>
      <c r="CO693" s="35">
        <v>44469</v>
      </c>
      <c r="CP693" s="35">
        <v>44475</v>
      </c>
      <c r="CQ693" s="20" t="s">
        <v>507</v>
      </c>
      <c r="CR693" s="35">
        <v>44501</v>
      </c>
      <c r="CS693" s="20" t="s">
        <v>232</v>
      </c>
      <c r="CT693" s="35">
        <v>44477</v>
      </c>
      <c r="CU693" s="35">
        <v>44532</v>
      </c>
      <c r="CV693" s="20" t="s">
        <v>228</v>
      </c>
      <c r="CW693" s="20" t="s">
        <v>233</v>
      </c>
      <c r="CX693" s="11" t="s">
        <v>234</v>
      </c>
      <c r="CY693" s="20">
        <v>350</v>
      </c>
      <c r="CZ693" s="36">
        <v>1</v>
      </c>
      <c r="DA693" s="36">
        <v>1</v>
      </c>
      <c r="DB693" s="36">
        <v>5</v>
      </c>
      <c r="DC693" s="36">
        <v>0</v>
      </c>
      <c r="DD693" s="36">
        <v>0</v>
      </c>
      <c r="DE693" s="36">
        <v>0</v>
      </c>
      <c r="DF693" s="36">
        <v>1</v>
      </c>
      <c r="DG693" s="36">
        <v>0</v>
      </c>
      <c r="DH693" s="37">
        <f>IF(DB693&gt;0,((DC693*0.125)+(DD693*0.25)+(DE693*0.25)+(DF693*1)+(DG693*1))/DB693,"")</f>
        <v>0.2</v>
      </c>
      <c r="DI693" s="35">
        <v>44774</v>
      </c>
      <c r="DJ693" s="20" t="s">
        <v>228</v>
      </c>
      <c r="DK693" s="20" t="s">
        <v>235</v>
      </c>
      <c r="DL693" s="20" t="s">
        <v>234</v>
      </c>
      <c r="DM693" s="20">
        <v>496</v>
      </c>
      <c r="DN693" s="20">
        <v>2</v>
      </c>
      <c r="DO693" s="20">
        <v>2</v>
      </c>
      <c r="DP693" s="20">
        <v>10</v>
      </c>
      <c r="DQ693" s="20">
        <v>0</v>
      </c>
      <c r="DR693" s="20">
        <v>0</v>
      </c>
      <c r="DS693" s="20">
        <v>0</v>
      </c>
      <c r="DT693" s="20">
        <v>2</v>
      </c>
      <c r="DU693" s="20">
        <v>0</v>
      </c>
      <c r="DV693" s="37" cm="1">
        <f t="array" ref="DV693">IF(AND(DI693:DP693&lt;&gt;""),((DQ693*0.125)+(DR693*0.25)+(DS693*0.25)+(DT693*1)+(DU693*1))/DP693,"")</f>
        <v>0.2</v>
      </c>
      <c r="DW693" s="35">
        <v>44984</v>
      </c>
      <c r="DX693" s="35">
        <v>44987</v>
      </c>
      <c r="DY693" s="20" t="s">
        <v>237</v>
      </c>
      <c r="DZ693" s="35">
        <v>44987</v>
      </c>
      <c r="EA693" s="35" t="s">
        <v>232</v>
      </c>
      <c r="EB693" s="38">
        <v>44994</v>
      </c>
      <c r="EC693" s="35">
        <v>45243</v>
      </c>
      <c r="ED693" s="20" t="s">
        <v>248</v>
      </c>
      <c r="EE693" s="20" t="s">
        <v>247</v>
      </c>
      <c r="EF693" s="20">
        <v>519</v>
      </c>
      <c r="EG693" s="20">
        <v>2</v>
      </c>
      <c r="EH693" s="20">
        <v>2</v>
      </c>
      <c r="EI693" s="20">
        <v>10</v>
      </c>
      <c r="EJ693" s="20">
        <v>0</v>
      </c>
      <c r="EK693" s="20">
        <v>0</v>
      </c>
      <c r="EL693" s="20">
        <v>0</v>
      </c>
      <c r="EM693" s="20">
        <v>1</v>
      </c>
      <c r="EN693" s="20">
        <v>0</v>
      </c>
      <c r="EO693" s="20">
        <v>0</v>
      </c>
      <c r="EP693" s="20">
        <v>0</v>
      </c>
      <c r="EQ693" s="20">
        <v>0</v>
      </c>
      <c r="ER693" s="20">
        <v>0</v>
      </c>
      <c r="ES693" s="34">
        <f>IF(EI693&lt;&gt;"",((EJ693*0.125)+((EK693+EL693+EM693+EN693+EO693)*0.25)+((EP693+EQ693+ER693)*1))/EI693,"")</f>
        <v>2.5000000000000001E-2</v>
      </c>
      <c r="ET693" s="35">
        <v>45496</v>
      </c>
      <c r="EU693" s="20" t="s">
        <v>248</v>
      </c>
      <c r="EV693" s="20" t="s">
        <v>234</v>
      </c>
      <c r="EW693" s="20">
        <v>646</v>
      </c>
      <c r="EX693" s="20">
        <v>2</v>
      </c>
      <c r="EY693" s="20">
        <v>2</v>
      </c>
      <c r="EZ693" s="20">
        <v>25</v>
      </c>
      <c r="FA693" s="20">
        <v>0</v>
      </c>
      <c r="FB693" s="20">
        <v>0</v>
      </c>
      <c r="FC693" s="20">
        <v>0</v>
      </c>
      <c r="FD693" s="20">
        <v>3</v>
      </c>
      <c r="FE693" s="20">
        <v>0</v>
      </c>
      <c r="FF693" s="20">
        <v>0</v>
      </c>
      <c r="FG693" s="20">
        <v>6</v>
      </c>
      <c r="FH693" s="20">
        <v>0</v>
      </c>
      <c r="FI693" s="20">
        <v>0</v>
      </c>
      <c r="FJ693" s="46">
        <f>IF(EZ693&lt;&gt;"",((FA693*0.125)+((FB693+FC693+FD693+FE693+FF693)*0.25)+((FG693+FH693+FI693)*1))/EZ693,"")</f>
        <v>0.27</v>
      </c>
      <c r="FK693" s="39">
        <v>32.849437000000002</v>
      </c>
      <c r="FL693" s="39">
        <v>-96.975040000000007</v>
      </c>
      <c r="FM693" s="39">
        <v>32.487611576177869</v>
      </c>
      <c r="FN693" s="39">
        <v>33.211262423822134</v>
      </c>
      <c r="FO693" s="39">
        <v>-97.405733851299516</v>
      </c>
      <c r="FP693" s="39">
        <v>-96.544346148700498</v>
      </c>
      <c r="FQ693" s="39">
        <v>32.125786152355737</v>
      </c>
      <c r="FR693" s="39">
        <v>33.573087847644267</v>
      </c>
      <c r="FS693" s="39">
        <v>-97.836427702599039</v>
      </c>
      <c r="FT693" s="39">
        <v>-96.113652297400975</v>
      </c>
      <c r="FU693" s="35">
        <v>45868</v>
      </c>
      <c r="FV693" s="20" t="s">
        <v>248</v>
      </c>
      <c r="FW693" s="20" t="s">
        <v>355</v>
      </c>
      <c r="FX693" s="20">
        <v>634</v>
      </c>
      <c r="FY693" s="20">
        <v>2</v>
      </c>
      <c r="FZ693" s="20">
        <v>2</v>
      </c>
      <c r="GA693" s="20">
        <v>25</v>
      </c>
      <c r="GB693" s="20">
        <v>0</v>
      </c>
      <c r="GC693" s="20">
        <v>0</v>
      </c>
      <c r="GD693" s="20">
        <v>0</v>
      </c>
      <c r="GE693" s="20">
        <v>1</v>
      </c>
      <c r="GF693" s="20">
        <v>0</v>
      </c>
      <c r="GG693" s="20">
        <v>0</v>
      </c>
      <c r="GH693" s="20">
        <v>1</v>
      </c>
      <c r="GI693" s="20">
        <v>1</v>
      </c>
      <c r="GJ693" s="20">
        <v>2</v>
      </c>
      <c r="GK693" s="34">
        <f>IF(GA693&lt;&gt;"",((GB693*0.125)+((GC693+GD693+GE693+GF693+GG693)*0.25)+((GH693+GI693+GJ693)*1))/GA693,"")</f>
        <v>0.17</v>
      </c>
      <c r="GL693" s="40">
        <v>45822</v>
      </c>
      <c r="GM693" s="40">
        <v>45841</v>
      </c>
      <c r="GN693" s="20" t="s">
        <v>231</v>
      </c>
      <c r="GO693" s="40">
        <v>45841</v>
      </c>
      <c r="GP693" s="20" t="s">
        <v>232</v>
      </c>
      <c r="GQ693" s="35">
        <v>45849</v>
      </c>
      <c r="HH693" s="34" t="str">
        <f>IF(GX693&lt;&gt;"",((GY693*0.125)+((GZ693+HA693+HB693+HC693+HD693)*0.25)+((HE693+HF693+HG693)*1))/GX693,"")</f>
        <v/>
      </c>
    </row>
    <row r="694" spans="1:216" ht="15" customHeight="1" x14ac:dyDescent="0.35">
      <c r="A694" s="11" t="s">
        <v>4381</v>
      </c>
      <c r="B694" s="12" t="s">
        <v>4382</v>
      </c>
      <c r="C694" s="13">
        <v>43009</v>
      </c>
      <c r="D694" s="13"/>
      <c r="E694" s="14" t="s">
        <v>214</v>
      </c>
      <c r="F694" s="15" t="s">
        <v>4383</v>
      </c>
      <c r="G694" s="15" t="s">
        <v>4259</v>
      </c>
      <c r="H694" s="14" t="s">
        <v>1673</v>
      </c>
      <c r="I694" s="16">
        <v>76106</v>
      </c>
      <c r="J694" s="17">
        <v>36521</v>
      </c>
      <c r="K694" s="18">
        <f ca="1">IF(A694&lt;&gt;"",RANDBETWEEN(1,2000)," ")</f>
        <v>330</v>
      </c>
      <c r="L694" s="17" cm="1">
        <f t="array" ref="L694">IF(A694&lt;&gt;"",SUMPRODUCT(($E$2:$E$1303="Active") * (FK694 &gt;= $FM$2:$FM$1303) * (FK694 &lt;= $FN$2:$FN$1303) * (FL694 &gt;= $FO$2:$FO$1303) * (FL694 &lt;= $FP$2:$FP$1303)),"")</f>
        <v>8</v>
      </c>
      <c r="M694" s="17" cm="1">
        <f t="array" ref="M694">IF(A694&lt;&gt;"",SUMPRODUCT(($E$2:$E$1303="Active") * (FK694 &gt;= $FQ$2:$FQ$1303) * (FK694 &lt;= $FR$2:$FR$1303) * (FL694 &gt;= $FS$2:$FS$1303) * (FL694 &lt;= $FT$2:$FT$1303)),"")</f>
        <v>17</v>
      </c>
      <c r="N694" s="14" t="s">
        <v>218</v>
      </c>
      <c r="O694" s="14" t="s">
        <v>219</v>
      </c>
      <c r="P694" s="15" t="s">
        <v>4384</v>
      </c>
      <c r="Q694" s="14" t="s">
        <v>4385</v>
      </c>
      <c r="R694" s="15" t="s">
        <v>4386</v>
      </c>
      <c r="S694" s="14" t="s">
        <v>224</v>
      </c>
      <c r="T694" s="20" t="s">
        <v>224</v>
      </c>
      <c r="U694" s="21"/>
      <c r="V694" s="22"/>
      <c r="W694" s="22"/>
      <c r="X694" s="22"/>
      <c r="Y694" s="22"/>
      <c r="Z694" s="22"/>
      <c r="AA694" s="48">
        <v>2025.56</v>
      </c>
      <c r="AB694" s="43">
        <v>46022.354166666664</v>
      </c>
      <c r="AC694" s="24">
        <v>46023</v>
      </c>
      <c r="AD694" s="25">
        <v>759</v>
      </c>
      <c r="AE694" s="25">
        <v>690</v>
      </c>
      <c r="AF694" s="26">
        <v>949</v>
      </c>
      <c r="AG694" s="20">
        <v>988</v>
      </c>
      <c r="AH694" s="22">
        <v>1319</v>
      </c>
      <c r="AI694" s="26">
        <v>1421</v>
      </c>
      <c r="AN694" s="27">
        <f>IF(COUNT(DV694,ES694,FJ694,GK694,HH694)&gt;0,AVERAGE(DV694,ES694,FJ694,GK694,HH694),"")</f>
        <v>0.03</v>
      </c>
      <c r="AO694" s="28">
        <f>IF((E694&lt;&gt;""),COUNTA(AP694:BW694)+COUNTIF(T694,"No"),"")</f>
        <v>0</v>
      </c>
      <c r="AP694" s="29"/>
      <c r="AQ694" s="29"/>
      <c r="AR694" s="29"/>
      <c r="AS694" s="29"/>
      <c r="AT694" s="29"/>
      <c r="AU694" s="29"/>
      <c r="AV694" s="29"/>
      <c r="AW694" s="29"/>
      <c r="AX694" s="29"/>
      <c r="AY694" s="29"/>
      <c r="AZ694" s="29"/>
      <c r="BA694" s="29"/>
      <c r="BB694" s="29"/>
      <c r="BC694" s="29"/>
      <c r="BD694" s="29"/>
      <c r="BE694" s="29"/>
      <c r="BF694" s="29"/>
      <c r="BG694" s="29"/>
      <c r="BH694" s="29"/>
      <c r="BI694" s="29"/>
      <c r="BJ694" s="29"/>
      <c r="BK694" s="29"/>
      <c r="BL694" s="29"/>
      <c r="BM694" s="29"/>
      <c r="BN694" s="29"/>
      <c r="BO694" s="29"/>
      <c r="BP694" s="29"/>
      <c r="BQ694" s="29"/>
      <c r="BR694" s="29"/>
      <c r="BS694" s="29"/>
      <c r="BT694" s="29"/>
      <c r="BU694" s="29"/>
      <c r="BV694" s="29"/>
      <c r="BW694" s="29"/>
      <c r="BX694" s="30">
        <v>44147</v>
      </c>
      <c r="BY694" s="30">
        <v>44165</v>
      </c>
      <c r="BZ694" s="14" t="s">
        <v>226</v>
      </c>
      <c r="CA694" s="30">
        <v>44165</v>
      </c>
      <c r="CB694" s="14" t="s">
        <v>232</v>
      </c>
      <c r="CC694" s="31">
        <v>43787</v>
      </c>
      <c r="CD694" s="32" t="s">
        <v>228</v>
      </c>
      <c r="CE694" s="33" t="s">
        <v>425</v>
      </c>
      <c r="CF694" s="33" t="s">
        <v>325</v>
      </c>
      <c r="CG694" s="29">
        <v>582</v>
      </c>
      <c r="CH694" s="29">
        <v>1</v>
      </c>
      <c r="CI694" s="29">
        <v>1</v>
      </c>
      <c r="CJ694" s="29">
        <v>5</v>
      </c>
      <c r="CK694" s="29">
        <v>0</v>
      </c>
      <c r="CL694" s="29">
        <v>0</v>
      </c>
      <c r="CM694" s="29">
        <v>0</v>
      </c>
      <c r="CN694" s="34">
        <f>IF(CJ694&gt;0,((CK694*0.125)+(CL694*0.25)+(CM694*1))/CJ694,"")</f>
        <v>0</v>
      </c>
      <c r="CO694" s="35">
        <v>44469</v>
      </c>
      <c r="CP694" s="35">
        <v>44475</v>
      </c>
      <c r="CQ694" s="20" t="s">
        <v>507</v>
      </c>
      <c r="CR694" s="35">
        <v>44501</v>
      </c>
      <c r="CS694" s="20" t="s">
        <v>232</v>
      </c>
      <c r="CT694" s="35">
        <v>44477</v>
      </c>
      <c r="CU694" s="35">
        <v>44475</v>
      </c>
      <c r="CV694" s="11" t="s">
        <v>228</v>
      </c>
      <c r="CW694" s="20" t="s">
        <v>233</v>
      </c>
      <c r="CX694" s="11" t="s">
        <v>234</v>
      </c>
      <c r="CY694" s="20">
        <v>284</v>
      </c>
      <c r="CZ694" s="36">
        <v>1</v>
      </c>
      <c r="DA694" s="36">
        <v>1</v>
      </c>
      <c r="DB694" s="36">
        <v>5</v>
      </c>
      <c r="DC694" s="36">
        <v>0</v>
      </c>
      <c r="DD694" s="36">
        <v>0</v>
      </c>
      <c r="DE694" s="36">
        <v>0</v>
      </c>
      <c r="DF694" s="36">
        <v>0</v>
      </c>
      <c r="DG694" s="36">
        <v>0</v>
      </c>
      <c r="DH694" s="37">
        <f>IF(DB694&gt;0,((DC694*0.125)+(DD694*0.25)+(DE694*0.25)+(DF694*1)+(DG694*1))/DB694,"")</f>
        <v>0</v>
      </c>
      <c r="DI694" s="35">
        <v>44896</v>
      </c>
      <c r="DJ694" s="20" t="s">
        <v>228</v>
      </c>
      <c r="DK694" s="20" t="s">
        <v>235</v>
      </c>
      <c r="DL694" s="20" t="s">
        <v>234</v>
      </c>
      <c r="DM694" s="20">
        <v>516</v>
      </c>
      <c r="DN694" s="20">
        <v>1</v>
      </c>
      <c r="DO694" s="20">
        <v>1</v>
      </c>
      <c r="DP694" s="20">
        <v>5</v>
      </c>
      <c r="DQ694" s="20">
        <v>0</v>
      </c>
      <c r="DR694" s="20">
        <v>0</v>
      </c>
      <c r="DS694" s="20">
        <v>0</v>
      </c>
      <c r="DT694" s="20">
        <v>0</v>
      </c>
      <c r="DU694" s="20">
        <v>0</v>
      </c>
      <c r="DV694" s="37" cm="1">
        <f t="array" ref="DV694">IF(AND(DI694:DP694&lt;&gt;""),((DQ694*0.125)+(DR694*0.25)+(DS694*0.25)+(DT694*1)+(DU694*1))/DP694,"")</f>
        <v>0</v>
      </c>
      <c r="DW694" s="35">
        <v>44981</v>
      </c>
      <c r="DX694" s="35">
        <v>44987</v>
      </c>
      <c r="DY694" s="20" t="s">
        <v>237</v>
      </c>
      <c r="DZ694" s="35">
        <v>44987</v>
      </c>
      <c r="EA694" s="35" t="s">
        <v>232</v>
      </c>
      <c r="EB694" s="38">
        <v>44994</v>
      </c>
      <c r="EC694" s="35">
        <v>45290</v>
      </c>
      <c r="ED694" s="20" t="s">
        <v>228</v>
      </c>
      <c r="EE694" s="20" t="s">
        <v>247</v>
      </c>
      <c r="EF694" s="20">
        <v>433</v>
      </c>
      <c r="EG694" s="20">
        <v>1</v>
      </c>
      <c r="EH694" s="20">
        <v>1</v>
      </c>
      <c r="EI694" s="20">
        <v>5</v>
      </c>
      <c r="EJ694" s="20">
        <v>0</v>
      </c>
      <c r="EK694" s="20">
        <v>0</v>
      </c>
      <c r="EL694" s="20">
        <v>0</v>
      </c>
      <c r="EM694" s="20">
        <v>0</v>
      </c>
      <c r="EN694" s="20">
        <v>0</v>
      </c>
      <c r="EO694" s="20">
        <v>0</v>
      </c>
      <c r="EP694" s="20">
        <v>0</v>
      </c>
      <c r="EQ694" s="20">
        <v>0</v>
      </c>
      <c r="ER694" s="20">
        <v>0</v>
      </c>
      <c r="ES694" s="34">
        <f>IF(EI694&lt;&gt;"",((EJ694*0.125)+((EK694+EL694+EM694+EN694+EO694)*0.25)+((EP694+EQ694+ER694)*1))/EI694,"")</f>
        <v>0</v>
      </c>
      <c r="ET694" s="35">
        <v>45618</v>
      </c>
      <c r="EU694" s="20" t="s">
        <v>248</v>
      </c>
      <c r="EV694" s="20" t="s">
        <v>234</v>
      </c>
      <c r="EW694" s="20">
        <v>661</v>
      </c>
      <c r="EX694" s="20">
        <v>1</v>
      </c>
      <c r="EY694" s="20">
        <v>1</v>
      </c>
      <c r="EZ694" s="20">
        <v>25</v>
      </c>
      <c r="FA694" s="20">
        <v>0</v>
      </c>
      <c r="FB694" s="20">
        <v>0</v>
      </c>
      <c r="FC694" s="20">
        <v>0</v>
      </c>
      <c r="FD694" s="20">
        <v>0</v>
      </c>
      <c r="FE694" s="20">
        <v>0</v>
      </c>
      <c r="FF694" s="20">
        <v>0</v>
      </c>
      <c r="FG694" s="20">
        <v>0</v>
      </c>
      <c r="FH694" s="20">
        <v>3</v>
      </c>
      <c r="FI694" s="20">
        <v>0</v>
      </c>
      <c r="FJ694" s="34">
        <f>IF(EZ694&lt;&gt;"",((FA694*0.125)+((FB694+FC694+FD694+FE694+FF694)*0.25)+((FG694+FH694+FI694)*1))/EZ694,"")</f>
        <v>0.12</v>
      </c>
      <c r="FK694" s="39">
        <v>32.810150999999998</v>
      </c>
      <c r="FL694" s="39">
        <v>-97.361311999999998</v>
      </c>
      <c r="FM694" s="39">
        <v>32.448325576177865</v>
      </c>
      <c r="FN694" s="39">
        <v>33.17197642382213</v>
      </c>
      <c r="FO694" s="39">
        <v>-97.791815359206822</v>
      </c>
      <c r="FP694" s="39">
        <v>-96.930808640793174</v>
      </c>
      <c r="FQ694" s="39">
        <v>32.086500152355732</v>
      </c>
      <c r="FR694" s="39">
        <v>33.533801847644263</v>
      </c>
      <c r="FS694" s="39">
        <v>-98.222318718413661</v>
      </c>
      <c r="FT694" s="39">
        <v>-96.500305281586336</v>
      </c>
      <c r="FU694" s="35">
        <v>45757</v>
      </c>
      <c r="FV694" s="20" t="s">
        <v>248</v>
      </c>
      <c r="FW694" s="20" t="s">
        <v>258</v>
      </c>
      <c r="FX694" s="20">
        <v>601</v>
      </c>
      <c r="FY694" s="20">
        <v>1</v>
      </c>
      <c r="FZ694" s="20">
        <v>1</v>
      </c>
      <c r="GA694" s="20">
        <v>25</v>
      </c>
      <c r="GB694" s="20">
        <v>0</v>
      </c>
      <c r="GC694" s="20">
        <v>0</v>
      </c>
      <c r="GD694" s="20">
        <v>0</v>
      </c>
      <c r="GE694" s="20">
        <v>0</v>
      </c>
      <c r="GF694" s="20">
        <v>0</v>
      </c>
      <c r="GG694" s="20">
        <v>0</v>
      </c>
      <c r="GH694" s="20">
        <v>0</v>
      </c>
      <c r="GI694" s="20">
        <v>0</v>
      </c>
      <c r="GJ694" s="20">
        <v>0</v>
      </c>
      <c r="GK694" s="34">
        <f>IF(GA694&lt;&gt;"",((GB694*0.125)+((GC694+GD694+GE694+GF694+GG694)*0.25)+((GH694+GI694+GJ694)*1))/GA694,"")</f>
        <v>0</v>
      </c>
      <c r="GL694" s="40">
        <v>45802</v>
      </c>
      <c r="GM694" s="40">
        <v>45820</v>
      </c>
      <c r="GN694" s="20" t="s">
        <v>231</v>
      </c>
      <c r="GO694" s="40">
        <v>45820</v>
      </c>
      <c r="GP694" s="20" t="s">
        <v>232</v>
      </c>
      <c r="GQ694" s="35">
        <v>45961</v>
      </c>
      <c r="HH694" s="34" t="str">
        <f>IF(GX694&lt;&gt;"",((GY694*0.125)+((GZ694+HA694+HB694+HC694+HD694)*0.25)+((HE694+HF694+HG694)*1))/GX694,"")</f>
        <v/>
      </c>
    </row>
    <row r="695" spans="1:216" ht="15" customHeight="1" x14ac:dyDescent="0.35">
      <c r="A695" s="14" t="s">
        <v>4387</v>
      </c>
      <c r="B695" s="12" t="s">
        <v>4388</v>
      </c>
      <c r="C695" s="13">
        <v>43009</v>
      </c>
      <c r="D695" s="13">
        <v>45706</v>
      </c>
      <c r="E695" s="14" t="s">
        <v>214</v>
      </c>
      <c r="F695" s="15" t="s">
        <v>4389</v>
      </c>
      <c r="G695" s="15" t="s">
        <v>4390</v>
      </c>
      <c r="H695" s="14" t="s">
        <v>1673</v>
      </c>
      <c r="I695" s="16">
        <v>75062</v>
      </c>
      <c r="J695" s="17">
        <v>50466</v>
      </c>
      <c r="K695" s="18">
        <f ca="1">IF(A695&lt;&gt;"",RANDBETWEEN(1,2000)," ")</f>
        <v>28</v>
      </c>
      <c r="L695" s="17" cm="1">
        <f t="array" ref="L695">IF(A695&lt;&gt;"",SUMPRODUCT(($E$2:$E$1303="Active") * (FK695 &gt;= $FM$2:$FM$1303) * (FK695 &lt;= $FN$2:$FN$1303) * (FL695 &gt;= $FO$2:$FO$1303) * (FL695 &lt;= $FP$2:$FP$1303)),"")</f>
        <v>15</v>
      </c>
      <c r="M695" s="17" cm="1">
        <f t="array" ref="M695">IF(A695&lt;&gt;"",SUMPRODUCT(($E$2:$E$1303="Active") * (FK695 &gt;= $FQ$2:$FQ$1303) * (FK695 &lt;= $FR$2:$FR$1303) * (FL695 &gt;= $FS$2:$FS$1303) * (FL695 &lt;= $FT$2:$FT$1303)),"")</f>
        <v>17</v>
      </c>
      <c r="N695" s="14" t="s">
        <v>287</v>
      </c>
      <c r="O695" s="14" t="s">
        <v>219</v>
      </c>
      <c r="P695" s="15" t="s">
        <v>4391</v>
      </c>
      <c r="Q695" s="14" t="s">
        <v>4392</v>
      </c>
      <c r="R695" s="15" t="s">
        <v>4393</v>
      </c>
      <c r="S695" s="14" t="s">
        <v>224</v>
      </c>
      <c r="T695" s="20" t="s">
        <v>224</v>
      </c>
      <c r="U695" s="21"/>
      <c r="V695" s="22"/>
      <c r="W695" s="22"/>
      <c r="X695" s="22"/>
      <c r="Y695" s="22"/>
      <c r="Z695" s="22"/>
      <c r="AA695" s="48">
        <v>2025.2</v>
      </c>
      <c r="AB695" s="43">
        <v>46022.333333333336</v>
      </c>
      <c r="AC695" s="24">
        <v>46023</v>
      </c>
      <c r="AD695" s="25">
        <v>322</v>
      </c>
      <c r="AE695" s="25">
        <v>391</v>
      </c>
      <c r="AF695" s="26">
        <v>747</v>
      </c>
      <c r="AG695" s="20">
        <v>1224</v>
      </c>
      <c r="AH695" s="22">
        <v>1353</v>
      </c>
      <c r="AI695" s="26">
        <v>816</v>
      </c>
      <c r="AN695" s="27">
        <f>IF(COUNT(DV695,ES695,FJ695,GK695,HH695)&gt;0,AVERAGE(DV695,ES695,FJ695,GK695,HH695),"")</f>
        <v>0.20514880952380954</v>
      </c>
      <c r="AO695" s="28">
        <f>IF((E695&lt;&gt;""),COUNTA(AP695:BW695)+COUNTIF(T695,"No"),"")</f>
        <v>0</v>
      </c>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c r="BO695" s="29"/>
      <c r="BP695" s="29"/>
      <c r="BQ695" s="29"/>
      <c r="BR695" s="29"/>
      <c r="BS695" s="29"/>
      <c r="BT695" s="29"/>
      <c r="BU695" s="29"/>
      <c r="BV695" s="29"/>
      <c r="BW695" s="29"/>
      <c r="BX695" s="30">
        <v>44151</v>
      </c>
      <c r="BY695" s="30">
        <v>44165</v>
      </c>
      <c r="BZ695" s="14" t="s">
        <v>226</v>
      </c>
      <c r="CA695" s="30">
        <v>44165</v>
      </c>
      <c r="CB695" s="14" t="s">
        <v>232</v>
      </c>
      <c r="CC695" s="31">
        <v>43909</v>
      </c>
      <c r="CD695" s="32" t="s">
        <v>364</v>
      </c>
      <c r="CE695" s="33" t="s">
        <v>291</v>
      </c>
      <c r="CF695" s="33" t="s">
        <v>292</v>
      </c>
      <c r="CG695" s="29">
        <v>99</v>
      </c>
      <c r="CH695" s="29">
        <v>3</v>
      </c>
      <c r="CI695" s="29">
        <v>3</v>
      </c>
      <c r="CJ695" s="29">
        <v>15</v>
      </c>
      <c r="CK695" s="29">
        <v>2</v>
      </c>
      <c r="CL695" s="29">
        <v>3</v>
      </c>
      <c r="CM695" s="29">
        <v>12</v>
      </c>
      <c r="CN695" s="53">
        <f>IF(CJ695&gt;0,((CK695*0.125)+(CL695*0.25)+(CM695*1))/CJ695,"")</f>
        <v>0.8666666666666667</v>
      </c>
      <c r="CO695" s="35">
        <v>44469</v>
      </c>
      <c r="CP695" s="35">
        <v>44475</v>
      </c>
      <c r="CQ695" s="20" t="s">
        <v>507</v>
      </c>
      <c r="CR695" s="35">
        <v>44501</v>
      </c>
      <c r="CS695" s="20" t="s">
        <v>232</v>
      </c>
      <c r="CT695" s="35">
        <v>44477</v>
      </c>
      <c r="CU695" s="35">
        <v>44256</v>
      </c>
      <c r="CV695" s="11" t="s">
        <v>228</v>
      </c>
      <c r="CW695" s="11" t="s">
        <v>293</v>
      </c>
      <c r="CX695" s="11" t="s">
        <v>247</v>
      </c>
      <c r="CY695" s="20">
        <v>118</v>
      </c>
      <c r="CZ695" s="36">
        <v>3</v>
      </c>
      <c r="DA695" s="36">
        <v>3</v>
      </c>
      <c r="DB695" s="36">
        <v>11</v>
      </c>
      <c r="DC695" s="36">
        <v>0</v>
      </c>
      <c r="DD695" s="36">
        <v>0</v>
      </c>
      <c r="DE695" s="36">
        <v>0</v>
      </c>
      <c r="DF695" s="36">
        <v>1</v>
      </c>
      <c r="DG695" s="36">
        <v>0</v>
      </c>
      <c r="DH695" s="37">
        <f>IF(DB695&gt;0,((DC695*0.125)+(DD695*0.25)+(DE695*0.25)+(DF695*1)+(DG695*1))/DB695,"")</f>
        <v>9.0909090909090912E-2</v>
      </c>
      <c r="DI695" s="35">
        <v>44894</v>
      </c>
      <c r="DJ695" s="20" t="s">
        <v>228</v>
      </c>
      <c r="DK695" s="20" t="s">
        <v>235</v>
      </c>
      <c r="DL695" s="20" t="s">
        <v>234</v>
      </c>
      <c r="DM695" s="20">
        <v>400</v>
      </c>
      <c r="DN695" s="20">
        <v>5</v>
      </c>
      <c r="DO695" s="20">
        <v>5</v>
      </c>
      <c r="DP695" s="20">
        <v>21</v>
      </c>
      <c r="DQ695" s="20">
        <v>0</v>
      </c>
      <c r="DR695" s="20">
        <v>2</v>
      </c>
      <c r="DS695" s="20">
        <v>1</v>
      </c>
      <c r="DT695" s="20">
        <v>2</v>
      </c>
      <c r="DU695" s="20">
        <v>6</v>
      </c>
      <c r="DV695" s="49" cm="1">
        <f t="array" ref="DV695">IF(AND(DI695:DP695&lt;&gt;""),((DQ695*0.125)+(DR695*0.25)+(DS695*0.25)+(DT695*1)+(DU695*1))/DP695,"")</f>
        <v>0.41666666666666669</v>
      </c>
      <c r="DW695" s="35">
        <v>44984</v>
      </c>
      <c r="DX695" s="35">
        <v>44987</v>
      </c>
      <c r="DY695" s="20" t="s">
        <v>237</v>
      </c>
      <c r="DZ695" s="35">
        <v>44987</v>
      </c>
      <c r="EA695" s="35" t="s">
        <v>232</v>
      </c>
      <c r="EB695" s="38">
        <v>44994</v>
      </c>
      <c r="EC695" s="35">
        <v>45211</v>
      </c>
      <c r="ED695" s="20" t="s">
        <v>248</v>
      </c>
      <c r="EE695" s="20" t="s">
        <v>247</v>
      </c>
      <c r="EF695" s="20">
        <v>69</v>
      </c>
      <c r="EG695" s="20">
        <v>7</v>
      </c>
      <c r="EH695" s="20">
        <v>7</v>
      </c>
      <c r="EI695" s="20">
        <v>28</v>
      </c>
      <c r="EJ695" s="20">
        <v>0</v>
      </c>
      <c r="EK695" s="20">
        <v>0</v>
      </c>
      <c r="EL695" s="20">
        <v>1</v>
      </c>
      <c r="EM695" s="20">
        <v>2</v>
      </c>
      <c r="EN695" s="20">
        <v>0</v>
      </c>
      <c r="EO695" s="20">
        <v>0</v>
      </c>
      <c r="EP695" s="20">
        <v>3</v>
      </c>
      <c r="EQ695" s="20">
        <v>0</v>
      </c>
      <c r="ER695" s="20">
        <v>0</v>
      </c>
      <c r="ES695" s="34">
        <f>IF(EI695&lt;&gt;"",((EJ695*0.125)+((EK695+EL695+EM695+EN695+EO695)*0.25)+((EP695+EQ695+ER695)*1))/EI695,"")</f>
        <v>0.13392857142857142</v>
      </c>
      <c r="ET695" s="35">
        <v>45413</v>
      </c>
      <c r="EU695" s="20" t="s">
        <v>248</v>
      </c>
      <c r="EV695" s="20" t="s">
        <v>247</v>
      </c>
      <c r="EW695" s="20">
        <v>599</v>
      </c>
      <c r="EX695" s="20">
        <v>5</v>
      </c>
      <c r="EY695" s="20">
        <v>5</v>
      </c>
      <c r="EZ695" s="28">
        <v>25</v>
      </c>
      <c r="FA695" s="20">
        <v>0</v>
      </c>
      <c r="FB695" s="20">
        <v>0</v>
      </c>
      <c r="FC695" s="20">
        <v>0</v>
      </c>
      <c r="FD695" s="20">
        <v>0</v>
      </c>
      <c r="FE695" s="20">
        <v>0</v>
      </c>
      <c r="FF695" s="20">
        <v>0</v>
      </c>
      <c r="FG695" s="20">
        <v>0</v>
      </c>
      <c r="FH695" s="20">
        <v>0</v>
      </c>
      <c r="FI695" s="20">
        <v>0</v>
      </c>
      <c r="FJ695" s="34">
        <f>IF(EZ695&lt;&gt;"",((FA695*0.125)+((FB695+FC695+FD695+FE695+FF695)*0.25)+((FG695+FH695+FI695)*1))/EZ695,"")</f>
        <v>0</v>
      </c>
      <c r="FK695" s="39">
        <v>32.849437000000002</v>
      </c>
      <c r="FL695" s="39">
        <v>-96.975040000000007</v>
      </c>
      <c r="FM695" s="39">
        <v>32.487611576177869</v>
      </c>
      <c r="FN695" s="39">
        <v>33.211262423822134</v>
      </c>
      <c r="FO695" s="39">
        <v>-97.405733851299516</v>
      </c>
      <c r="FP695" s="39">
        <v>-96.544346148700498</v>
      </c>
      <c r="FQ695" s="39">
        <v>32.125786152355737</v>
      </c>
      <c r="FR695" s="39">
        <v>33.573087847644267</v>
      </c>
      <c r="FS695" s="39">
        <v>-97.836427702599039</v>
      </c>
      <c r="FT695" s="39">
        <v>-96.113652297400975</v>
      </c>
      <c r="FU695" s="35">
        <v>45698</v>
      </c>
      <c r="FV695" s="20" t="s">
        <v>248</v>
      </c>
      <c r="FW695" s="20" t="s">
        <v>247</v>
      </c>
      <c r="FX695" s="20">
        <v>654</v>
      </c>
      <c r="FY695" s="20">
        <v>4</v>
      </c>
      <c r="FZ695" s="20">
        <v>4</v>
      </c>
      <c r="GA695" s="20">
        <v>25</v>
      </c>
      <c r="GB695" s="20">
        <v>0</v>
      </c>
      <c r="GC695" s="20">
        <v>0</v>
      </c>
      <c r="GD695" s="20">
        <v>1</v>
      </c>
      <c r="GE695" s="20">
        <v>2</v>
      </c>
      <c r="GF695" s="20">
        <v>0</v>
      </c>
      <c r="GG695" s="20">
        <v>0</v>
      </c>
      <c r="GH695" s="20">
        <v>2</v>
      </c>
      <c r="GI695" s="20">
        <v>2</v>
      </c>
      <c r="GJ695" s="20">
        <v>2</v>
      </c>
      <c r="GK695" s="46">
        <f>IF(GA695&lt;&gt;"",((GB695*0.125)+((GC695+GD695+GE695+GF695+GG695)*0.25)+((GH695+GI695+GJ695)*1))/GA695,"")</f>
        <v>0.27</v>
      </c>
      <c r="GL695" s="40">
        <v>45804</v>
      </c>
      <c r="GM695" s="40">
        <v>45807</v>
      </c>
      <c r="GN695" s="20" t="s">
        <v>231</v>
      </c>
      <c r="GO695" s="40">
        <v>45807</v>
      </c>
      <c r="GP695" s="20" t="s">
        <v>232</v>
      </c>
      <c r="GQ695" s="35">
        <v>45814</v>
      </c>
      <c r="HH695" s="41" t="str">
        <f>IF(GX695&lt;&gt;"",((GY695*0.125)+((GZ695+HA695+HB695+HC695+HD695)*0.25)+((HE695+HF695+HG695)*1))/GX695,"")</f>
        <v/>
      </c>
    </row>
    <row r="696" spans="1:216" ht="15" customHeight="1" x14ac:dyDescent="0.35">
      <c r="A696" s="11" t="s">
        <v>4394</v>
      </c>
      <c r="B696" s="12" t="s">
        <v>4395</v>
      </c>
      <c r="C696" s="13">
        <v>43009</v>
      </c>
      <c r="D696" s="13">
        <v>45475</v>
      </c>
      <c r="E696" s="14" t="s">
        <v>214</v>
      </c>
      <c r="F696" s="15" t="s">
        <v>4396</v>
      </c>
      <c r="G696" s="15" t="s">
        <v>4397</v>
      </c>
      <c r="H696" s="14" t="s">
        <v>1673</v>
      </c>
      <c r="I696" s="16">
        <v>76018</v>
      </c>
      <c r="J696" s="17">
        <v>27784</v>
      </c>
      <c r="K696" s="18">
        <f ca="1">IF(A696&lt;&gt;"",RANDBETWEEN(1,2000)," ")</f>
        <v>2</v>
      </c>
      <c r="L696" s="17" cm="1">
        <f t="array" ref="L696">IF(A696&lt;&gt;"",SUMPRODUCT(($E$2:$E$1303="Active") * (FK696 &gt;= $FM$2:$FM$1303) * (FK696 &lt;= $FN$2:$FN$1303) * (FL696 &gt;= $FO$2:$FO$1303) * (FL696 &lt;= $FP$2:$FP$1303)),"")</f>
        <v>13</v>
      </c>
      <c r="M696" s="17" cm="1">
        <f t="array" ref="M696">IF(A696&lt;&gt;"",SUMPRODUCT(($E$2:$E$1303="Active") * (FK696 &gt;= $FQ$2:$FQ$1303) * (FK696 &lt;= $FR$2:$FR$1303) * (FL696 &gt;= $FS$2:$FS$1303) * (FL696 &lt;= $FT$2:$FT$1303)),"")</f>
        <v>17</v>
      </c>
      <c r="N696" s="14" t="s">
        <v>287</v>
      </c>
      <c r="O696" s="14" t="s">
        <v>219</v>
      </c>
      <c r="P696" s="19" t="s">
        <v>519</v>
      </c>
      <c r="Q696" s="14" t="s">
        <v>520</v>
      </c>
      <c r="R696" t="s">
        <v>521</v>
      </c>
      <c r="S696" s="14" t="s">
        <v>223</v>
      </c>
      <c r="T696" s="20" t="s">
        <v>224</v>
      </c>
      <c r="U696" s="21"/>
      <c r="V696" s="22"/>
      <c r="W696" s="22"/>
      <c r="X696" s="22"/>
      <c r="Y696" s="22"/>
      <c r="Z696" s="22"/>
      <c r="AA696" s="48">
        <v>2025.56</v>
      </c>
      <c r="AB696" s="43">
        <v>45930.6875</v>
      </c>
      <c r="AC696" s="24">
        <v>46023</v>
      </c>
      <c r="AD696" s="25">
        <v>387</v>
      </c>
      <c r="AE696" s="25">
        <v>229</v>
      </c>
      <c r="AF696" s="26">
        <v>665</v>
      </c>
      <c r="AG696" s="20">
        <v>409</v>
      </c>
      <c r="AH696" s="22">
        <v>446</v>
      </c>
      <c r="AI696" s="26">
        <v>431</v>
      </c>
      <c r="AN696" s="27">
        <f>IF(COUNT(DV696,ES696,FJ696,GK696,HH696)&gt;0,AVERAGE(DV696,ES696,FJ696,GK696,HH696),"")</f>
        <v>0.15156249999999999</v>
      </c>
      <c r="AO696" s="28">
        <f>IF((E696&lt;&gt;""),COUNTA(AP696:BW696)+COUNTIF(T696,"No"),"")</f>
        <v>0</v>
      </c>
      <c r="AP696" s="29"/>
      <c r="AQ696" s="29"/>
      <c r="AR696" s="29"/>
      <c r="AS696" s="29"/>
      <c r="AT696" s="29"/>
      <c r="AU696" s="29"/>
      <c r="AV696" s="29"/>
      <c r="AW696" s="29"/>
      <c r="AX696" s="29"/>
      <c r="AY696" s="29"/>
      <c r="AZ696" s="29"/>
      <c r="BA696" s="29"/>
      <c r="BB696" s="29"/>
      <c r="BC696" s="29"/>
      <c r="BD696" s="29"/>
      <c r="BE696" s="29"/>
      <c r="BF696" s="29"/>
      <c r="BG696" s="29"/>
      <c r="BH696" s="29"/>
      <c r="BI696" s="29"/>
      <c r="BJ696" s="29"/>
      <c r="BK696" s="29"/>
      <c r="BL696" s="29"/>
      <c r="BM696" s="29"/>
      <c r="BN696" s="29"/>
      <c r="BO696" s="29"/>
      <c r="BP696" s="29"/>
      <c r="BQ696" s="29"/>
      <c r="BR696" s="29"/>
      <c r="BS696" s="29"/>
      <c r="BT696" s="29"/>
      <c r="BU696" s="29"/>
      <c r="BV696" s="29"/>
      <c r="BW696" s="29"/>
      <c r="BX696" s="30">
        <v>44151</v>
      </c>
      <c r="BY696" s="30">
        <v>44168</v>
      </c>
      <c r="BZ696" s="14" t="s">
        <v>226</v>
      </c>
      <c r="CA696" s="30">
        <v>44173</v>
      </c>
      <c r="CB696" s="14" t="s">
        <v>232</v>
      </c>
      <c r="CC696" s="31">
        <v>43771</v>
      </c>
      <c r="CD696" s="32" t="s">
        <v>228</v>
      </c>
      <c r="CE696" s="33" t="s">
        <v>291</v>
      </c>
      <c r="CF696" s="33" t="s">
        <v>292</v>
      </c>
      <c r="CG696" s="29">
        <v>252</v>
      </c>
      <c r="CH696" s="29">
        <v>3</v>
      </c>
      <c r="CI696" s="29">
        <v>3</v>
      </c>
      <c r="CJ696" s="29">
        <v>15</v>
      </c>
      <c r="CK696" s="29">
        <v>3</v>
      </c>
      <c r="CL696" s="29">
        <v>1</v>
      </c>
      <c r="CM696" s="29">
        <v>5</v>
      </c>
      <c r="CN696" s="34">
        <f>IF(CJ696&gt;0,((CK696*0.125)+(CL696*0.25)+(CM696*1))/CJ696,"")</f>
        <v>0.375</v>
      </c>
      <c r="CO696" s="35">
        <v>44440</v>
      </c>
      <c r="CP696" s="35">
        <v>44441</v>
      </c>
      <c r="CQ696" s="20" t="s">
        <v>266</v>
      </c>
      <c r="CR696" s="35">
        <v>44440</v>
      </c>
      <c r="CS696" s="20" t="s">
        <v>316</v>
      </c>
      <c r="CT696" s="35" t="s">
        <v>323</v>
      </c>
      <c r="CU696" s="35">
        <v>44453</v>
      </c>
      <c r="CV696" s="11" t="s">
        <v>228</v>
      </c>
      <c r="CW696" s="11" t="s">
        <v>293</v>
      </c>
      <c r="CX696" s="11" t="s">
        <v>247</v>
      </c>
      <c r="CY696" s="20">
        <v>178</v>
      </c>
      <c r="CZ696" s="36">
        <v>1</v>
      </c>
      <c r="DA696" s="36">
        <v>1</v>
      </c>
      <c r="DB696" s="36">
        <v>5</v>
      </c>
      <c r="DC696" s="36">
        <v>0</v>
      </c>
      <c r="DD696" s="36">
        <v>0</v>
      </c>
      <c r="DE696" s="36">
        <v>0</v>
      </c>
      <c r="DF696" s="36">
        <v>0</v>
      </c>
      <c r="DG696" s="36">
        <v>0</v>
      </c>
      <c r="DH696" s="37">
        <f>IF(DB696&gt;0,((DC696*0.125)+(DD696*0.25)+(DE696*0.25)+(DF696*1)+(DG696*1))/DB696,"")</f>
        <v>0</v>
      </c>
      <c r="DI696" s="35">
        <v>44835</v>
      </c>
      <c r="DJ696" s="20" t="s">
        <v>228</v>
      </c>
      <c r="DK696" s="20" t="s">
        <v>235</v>
      </c>
      <c r="DL696" s="20" t="s">
        <v>234</v>
      </c>
      <c r="DM696" s="20">
        <v>287</v>
      </c>
      <c r="DN696" s="20">
        <v>8</v>
      </c>
      <c r="DO696" s="20">
        <v>8</v>
      </c>
      <c r="DP696" s="20">
        <v>40</v>
      </c>
      <c r="DQ696" s="20">
        <v>0</v>
      </c>
      <c r="DR696" s="20">
        <v>1</v>
      </c>
      <c r="DS696" s="20">
        <v>0</v>
      </c>
      <c r="DT696" s="20">
        <v>0</v>
      </c>
      <c r="DU696" s="20">
        <v>4</v>
      </c>
      <c r="DV696" s="37" cm="1">
        <f t="array" ref="DV696">IF(AND(DI696:DP696&lt;&gt;""),((DQ696*0.125)+(DR696*0.25)+(DS696*0.25)+(DT696*1)+(DU696*1))/DP696,"")</f>
        <v>0.10625</v>
      </c>
      <c r="DW696" s="35">
        <v>44984</v>
      </c>
      <c r="DX696" s="35">
        <v>44987</v>
      </c>
      <c r="DY696" s="20" t="s">
        <v>237</v>
      </c>
      <c r="DZ696" s="35">
        <v>44987</v>
      </c>
      <c r="EA696" s="35" t="s">
        <v>232</v>
      </c>
      <c r="EB696" s="38">
        <v>44994</v>
      </c>
      <c r="EC696" s="35">
        <v>45268</v>
      </c>
      <c r="ED696" s="20" t="s">
        <v>228</v>
      </c>
      <c r="EE696" s="20" t="s">
        <v>247</v>
      </c>
      <c r="EF696" s="20">
        <v>378</v>
      </c>
      <c r="EG696" s="20">
        <v>6</v>
      </c>
      <c r="EH696" s="20">
        <v>6</v>
      </c>
      <c r="EI696" s="20">
        <v>24</v>
      </c>
      <c r="EJ696" s="20">
        <v>0</v>
      </c>
      <c r="EK696" s="20">
        <v>0</v>
      </c>
      <c r="EL696" s="20">
        <v>0</v>
      </c>
      <c r="EM696" s="20">
        <v>0</v>
      </c>
      <c r="EN696" s="20">
        <v>0</v>
      </c>
      <c r="EO696" s="20">
        <v>0</v>
      </c>
      <c r="EP696" s="20">
        <v>0</v>
      </c>
      <c r="EQ696" s="20">
        <v>0</v>
      </c>
      <c r="ER696" s="20">
        <v>0</v>
      </c>
      <c r="ES696" s="34">
        <f>IF(EI696&lt;&gt;"",((EJ696*0.125)+((EK696+EL696+EM696+EN696+EO696)*0.25)+((EP696+EQ696+ER696)*1))/EI696,"")</f>
        <v>0</v>
      </c>
      <c r="ET696" s="35">
        <v>45467</v>
      </c>
      <c r="EU696" s="20" t="s">
        <v>248</v>
      </c>
      <c r="EV696" s="20" t="s">
        <v>234</v>
      </c>
      <c r="EW696" s="20">
        <v>107</v>
      </c>
      <c r="EX696" s="20">
        <v>2</v>
      </c>
      <c r="EY696" s="20">
        <v>2</v>
      </c>
      <c r="EZ696" s="20">
        <v>8</v>
      </c>
      <c r="FA696" s="20">
        <v>0</v>
      </c>
      <c r="FB696" s="20">
        <v>0</v>
      </c>
      <c r="FC696" s="20">
        <v>0</v>
      </c>
      <c r="FD696" s="20">
        <v>0</v>
      </c>
      <c r="FE696" s="20">
        <v>0</v>
      </c>
      <c r="FF696" s="20">
        <v>0</v>
      </c>
      <c r="FG696" s="20">
        <v>0</v>
      </c>
      <c r="FH696" s="20">
        <v>1</v>
      </c>
      <c r="FI696" s="20">
        <v>3</v>
      </c>
      <c r="FJ696" s="46">
        <f>IF(EZ696&lt;&gt;"",((FA696*0.125)+((FB696+FC696+FD696+FE696+FF696)*0.25)+((FG696+FH696+FI696)*1))/EZ696,"")</f>
        <v>0.5</v>
      </c>
      <c r="FK696" s="39">
        <v>32.660994000000002</v>
      </c>
      <c r="FL696" s="39">
        <v>-97.085881999999998</v>
      </c>
      <c r="FM696" s="39">
        <v>32.29916857617787</v>
      </c>
      <c r="FN696" s="39">
        <v>33.022819423822135</v>
      </c>
      <c r="FO696" s="39">
        <v>-97.515665488032923</v>
      </c>
      <c r="FP696" s="39">
        <v>-96.656098511967073</v>
      </c>
      <c r="FQ696" s="39">
        <v>31.937343152355737</v>
      </c>
      <c r="FR696" s="39">
        <v>33.384644847644267</v>
      </c>
      <c r="FS696" s="39">
        <v>-97.945448976065862</v>
      </c>
      <c r="FT696" s="39">
        <v>-96.226315023934134</v>
      </c>
      <c r="FU696" s="35">
        <v>45777</v>
      </c>
      <c r="FV696" s="20" t="s">
        <v>248</v>
      </c>
      <c r="FW696" s="20" t="s">
        <v>258</v>
      </c>
      <c r="FX696" s="20">
        <v>224</v>
      </c>
      <c r="FY696" s="20">
        <v>2</v>
      </c>
      <c r="FZ696" s="20">
        <v>2</v>
      </c>
      <c r="GA696" s="20">
        <v>25</v>
      </c>
      <c r="GB696" s="20">
        <v>0</v>
      </c>
      <c r="GC696" s="20">
        <v>0</v>
      </c>
      <c r="GD696" s="20">
        <v>0</v>
      </c>
      <c r="GE696" s="20">
        <v>0</v>
      </c>
      <c r="GF696" s="20">
        <v>0</v>
      </c>
      <c r="GG696" s="20">
        <v>0</v>
      </c>
      <c r="GH696" s="20">
        <v>0</v>
      </c>
      <c r="GI696" s="20">
        <v>0</v>
      </c>
      <c r="GJ696" s="20">
        <v>0</v>
      </c>
      <c r="GK696" s="34">
        <f>IF(GA696&lt;&gt;"",((GB696*0.125)+((GC696+GD696+GE696+GF696+GG696)*0.25)+((GH696+GI696+GJ696)*1))/GA696,"")</f>
        <v>0</v>
      </c>
      <c r="GL696" s="40">
        <v>45980</v>
      </c>
      <c r="GM696" s="40">
        <v>45995</v>
      </c>
      <c r="GN696" s="20" t="s">
        <v>237</v>
      </c>
      <c r="GO696" s="35">
        <v>45995</v>
      </c>
      <c r="GP696" s="20" t="s">
        <v>232</v>
      </c>
      <c r="GQ696" s="35">
        <v>46038</v>
      </c>
      <c r="HH696" s="34" t="str">
        <f>IF(GX696&lt;&gt;"",((GY696*0.125)+((GZ696+HA696+HB696+HC696+HD696)*0.25)+((HE696+HF696+HG696)*1))/GX696,"")</f>
        <v/>
      </c>
    </row>
    <row r="697" spans="1:216" ht="15" customHeight="1" x14ac:dyDescent="0.35">
      <c r="A697" s="14" t="s">
        <v>4398</v>
      </c>
      <c r="B697" s="12" t="s">
        <v>4399</v>
      </c>
      <c r="C697" s="13">
        <v>43009</v>
      </c>
      <c r="D697" s="13">
        <v>46057</v>
      </c>
      <c r="E697" s="14" t="s">
        <v>214</v>
      </c>
      <c r="F697" s="15" t="s">
        <v>4400</v>
      </c>
      <c r="G697" s="15" t="s">
        <v>4401</v>
      </c>
      <c r="H697" s="14" t="s">
        <v>1673</v>
      </c>
      <c r="I697" s="16">
        <v>79403</v>
      </c>
      <c r="J697" s="17">
        <v>15604</v>
      </c>
      <c r="K697" s="18">
        <f ca="1">IF(A697&lt;&gt;"",RANDBETWEEN(1,2000)," ")</f>
        <v>1844</v>
      </c>
      <c r="L697" s="17" cm="1">
        <f t="array" ref="L697">IF(A697&lt;&gt;"",SUMPRODUCT(($E$2:$E$1303="Active") * (FK697 &gt;= $FM$2:$FM$1303) * (FK697 &lt;= $FN$2:$FN$1303) * (FL697 &gt;= $FO$2:$FO$1303) * (FL697 &lt;= $FP$2:$FP$1303)),"")</f>
        <v>2</v>
      </c>
      <c r="M697" s="17" cm="1">
        <f t="array" ref="M697">IF(A697&lt;&gt;"",SUMPRODUCT(($E$2:$E$1303="Active") * (FK697 &gt;= $FQ$2:$FQ$1303) * (FK697 &lt;= $FR$2:$FR$1303) * (FL697 &gt;= $FS$2:$FS$1303) * (FL697 &lt;= $FT$2:$FT$1303)),"")</f>
        <v>2</v>
      </c>
      <c r="N697" s="14" t="s">
        <v>287</v>
      </c>
      <c r="O697" s="14" t="s">
        <v>219</v>
      </c>
      <c r="P697" s="15" t="s">
        <v>4402</v>
      </c>
      <c r="Q697" s="14" t="s">
        <v>4403</v>
      </c>
      <c r="R697" s="78" t="s">
        <v>4404</v>
      </c>
      <c r="S697" s="14" t="s">
        <v>224</v>
      </c>
      <c r="T697" s="20" t="s">
        <v>224</v>
      </c>
      <c r="U697" s="21"/>
      <c r="V697" s="22"/>
      <c r="W697" s="22"/>
      <c r="X697" s="22"/>
      <c r="Y697" s="22"/>
      <c r="Z697" s="22"/>
      <c r="AA697" s="48" t="s">
        <v>347</v>
      </c>
      <c r="AB697" s="43">
        <v>46014.583333333336</v>
      </c>
      <c r="AC697" s="24">
        <v>46023</v>
      </c>
      <c r="AD697" s="25">
        <v>244</v>
      </c>
      <c r="AE697" s="25">
        <v>255</v>
      </c>
      <c r="AF697" s="26">
        <v>264</v>
      </c>
      <c r="AG697" s="20">
        <v>238</v>
      </c>
      <c r="AH697" s="22">
        <v>177</v>
      </c>
      <c r="AI697" s="26">
        <v>182</v>
      </c>
      <c r="AN697" s="27">
        <f>IF(COUNT(DV697,ES697,FJ697,GK697,HH697)&gt;0,AVERAGE(DV697,ES697,FJ697,GK697,HH697),"")</f>
        <v>0.18250000000000002</v>
      </c>
      <c r="AO697" s="28">
        <f>IF((E697&lt;&gt;""),COUNTA(AP697:BW697)+COUNTIF(T697,"No"),"")</f>
        <v>0</v>
      </c>
      <c r="AP697" s="29"/>
      <c r="AQ697" s="29"/>
      <c r="AR697" s="29"/>
      <c r="AS697" s="29"/>
      <c r="AT697" s="29"/>
      <c r="AU697" s="29"/>
      <c r="AV697" s="29"/>
      <c r="AW697" s="29"/>
      <c r="AX697" s="29"/>
      <c r="AY697" s="29"/>
      <c r="AZ697" s="29"/>
      <c r="BA697" s="29"/>
      <c r="BB697" s="29"/>
      <c r="BC697" s="29"/>
      <c r="BD697" s="29"/>
      <c r="BE697" s="29"/>
      <c r="BF697" s="29"/>
      <c r="BG697" s="29"/>
      <c r="BH697" s="29"/>
      <c r="BI697" s="29"/>
      <c r="BJ697" s="29"/>
      <c r="BK697" s="29"/>
      <c r="BL697" s="29"/>
      <c r="BM697" s="29"/>
      <c r="BN697" s="29"/>
      <c r="BO697" s="29"/>
      <c r="BP697" s="29"/>
      <c r="BQ697" s="29"/>
      <c r="BR697" s="29"/>
      <c r="BS697" s="29"/>
      <c r="BT697" s="29"/>
      <c r="BU697" s="29"/>
      <c r="BV697" s="29"/>
      <c r="BW697" s="29"/>
      <c r="BX697" s="30"/>
      <c r="BY697" s="30"/>
      <c r="BZ697" s="14"/>
      <c r="CA697" s="30"/>
      <c r="CB697" s="14" t="s">
        <v>232</v>
      </c>
      <c r="CC697" s="31">
        <v>43907</v>
      </c>
      <c r="CD697" s="32" t="s">
        <v>364</v>
      </c>
      <c r="CE697" s="33" t="s">
        <v>380</v>
      </c>
      <c r="CF697" s="33" t="s">
        <v>321</v>
      </c>
      <c r="CG697" s="29">
        <v>180</v>
      </c>
      <c r="CH697" s="29">
        <v>2</v>
      </c>
      <c r="CI697" s="29">
        <v>2</v>
      </c>
      <c r="CJ697" s="29">
        <v>10</v>
      </c>
      <c r="CK697" s="29">
        <v>0</v>
      </c>
      <c r="CL697" s="29">
        <v>5</v>
      </c>
      <c r="CM697" s="29">
        <v>1</v>
      </c>
      <c r="CN697" s="34">
        <f>IF(CJ697&gt;0,((CK697*0.125)+(CL697*0.25)+(CM697*1))/CJ697,"")</f>
        <v>0.22500000000000001</v>
      </c>
      <c r="CO697" s="35">
        <v>44363</v>
      </c>
      <c r="CP697" s="35">
        <v>44379</v>
      </c>
      <c r="CQ697" s="20" t="s">
        <v>231</v>
      </c>
      <c r="CR697" s="35">
        <v>44379</v>
      </c>
      <c r="CS697" s="20" t="s">
        <v>232</v>
      </c>
      <c r="CT697" s="35">
        <v>44385</v>
      </c>
      <c r="CU697" s="35">
        <v>44441</v>
      </c>
      <c r="CV697" s="11" t="s">
        <v>228</v>
      </c>
      <c r="CW697" s="20" t="s">
        <v>233</v>
      </c>
      <c r="CX697" s="11" t="s">
        <v>234</v>
      </c>
      <c r="CY697" s="20">
        <v>119</v>
      </c>
      <c r="CZ697" s="36">
        <v>3</v>
      </c>
      <c r="DA697" s="36">
        <v>3</v>
      </c>
      <c r="DB697" s="36">
        <v>15</v>
      </c>
      <c r="DC697" s="36">
        <v>0</v>
      </c>
      <c r="DD697" s="36">
        <v>5</v>
      </c>
      <c r="DE697" s="36">
        <v>2</v>
      </c>
      <c r="DF697" s="36">
        <v>1</v>
      </c>
      <c r="DG697" s="36">
        <v>0</v>
      </c>
      <c r="DH697" s="37">
        <f>IF(DB697&gt;0,((DC697*0.125)+(DD697*0.25)+(DE697*0.25)+(DF697*1)+(DG697*1))/DB697,"")</f>
        <v>0.18333333333333332</v>
      </c>
      <c r="DI697" s="35">
        <v>44805</v>
      </c>
      <c r="DJ697" s="20" t="s">
        <v>228</v>
      </c>
      <c r="DK697" s="20" t="s">
        <v>235</v>
      </c>
      <c r="DL697" s="20" t="s">
        <v>234</v>
      </c>
      <c r="DM697" s="20">
        <v>144</v>
      </c>
      <c r="DN697" s="20">
        <v>2</v>
      </c>
      <c r="DO697" s="20">
        <v>2</v>
      </c>
      <c r="DP697" s="20">
        <v>10</v>
      </c>
      <c r="DQ697" s="20">
        <v>0</v>
      </c>
      <c r="DR697" s="20">
        <v>1</v>
      </c>
      <c r="DS697" s="20">
        <v>1</v>
      </c>
      <c r="DT697" s="20">
        <v>4</v>
      </c>
      <c r="DU697" s="20">
        <v>1</v>
      </c>
      <c r="DV697" s="49" cm="1">
        <f t="array" ref="DV697">IF(AND(DI697:DP697&lt;&gt;""),((DQ697*0.125)+(DR697*0.25)+(DS697*0.25)+(DT697*1)+(DU697*1))/DP697,"")</f>
        <v>0.55000000000000004</v>
      </c>
      <c r="DW697" s="35">
        <v>44980</v>
      </c>
      <c r="DX697" s="35">
        <v>44987</v>
      </c>
      <c r="DY697" s="20" t="s">
        <v>237</v>
      </c>
      <c r="DZ697" s="35">
        <v>44987</v>
      </c>
      <c r="EA697" s="35" t="s">
        <v>232</v>
      </c>
      <c r="EB697" s="38">
        <v>44994</v>
      </c>
      <c r="EC697" s="35">
        <v>45210</v>
      </c>
      <c r="ED697" s="20" t="s">
        <v>248</v>
      </c>
      <c r="EE697" s="20" t="s">
        <v>247</v>
      </c>
      <c r="EF697" s="20">
        <v>105</v>
      </c>
      <c r="EG697" s="20">
        <v>2</v>
      </c>
      <c r="EH697" s="20">
        <v>2</v>
      </c>
      <c r="EI697" s="20">
        <v>10</v>
      </c>
      <c r="EJ697" s="20">
        <v>0</v>
      </c>
      <c r="EK697" s="20">
        <v>0</v>
      </c>
      <c r="EL697" s="20">
        <v>3</v>
      </c>
      <c r="EM697" s="20">
        <v>1</v>
      </c>
      <c r="EN697" s="20">
        <v>0</v>
      </c>
      <c r="EO697" s="20">
        <v>0</v>
      </c>
      <c r="EP697" s="20">
        <v>2</v>
      </c>
      <c r="EQ697" s="20">
        <v>0</v>
      </c>
      <c r="ER697" s="20">
        <v>0</v>
      </c>
      <c r="ES697" s="46">
        <f>IF(EI697&lt;&gt;"",((EJ697*0.125)+((EK697+EL697+EM697+EN697+EO697)*0.25)+((EP697+EQ697+ER697)*1))/EI697,"")</f>
        <v>0.3</v>
      </c>
      <c r="ET697" s="35">
        <v>45362</v>
      </c>
      <c r="EU697" s="20" t="s">
        <v>248</v>
      </c>
      <c r="EV697" s="20" t="s">
        <v>247</v>
      </c>
      <c r="EW697" s="20">
        <v>109</v>
      </c>
      <c r="EX697" s="20">
        <v>2</v>
      </c>
      <c r="EY697" s="20">
        <v>2</v>
      </c>
      <c r="EZ697" s="28">
        <v>5</v>
      </c>
      <c r="FA697" s="20">
        <v>0</v>
      </c>
      <c r="FB697" s="20">
        <v>0</v>
      </c>
      <c r="FC697" s="20">
        <v>0</v>
      </c>
      <c r="FD697" s="20">
        <v>0</v>
      </c>
      <c r="FE697" s="20">
        <v>0</v>
      </c>
      <c r="FF697" s="20">
        <v>0</v>
      </c>
      <c r="FG697" s="20">
        <v>0</v>
      </c>
      <c r="FH697" s="20">
        <v>0</v>
      </c>
      <c r="FI697" s="20">
        <v>0</v>
      </c>
      <c r="FJ697" s="34">
        <f>IF(EZ697&lt;&gt;"",((FA697*0.125)+((FB697+FC697+FD697+FE697+FF697)*0.25)+((FG697+FH697+FI697)*1))/EZ697,"")</f>
        <v>0</v>
      </c>
      <c r="FK697" s="39">
        <v>33.678054000000003</v>
      </c>
      <c r="FL697" s="39">
        <v>-101.751108</v>
      </c>
      <c r="FM697" s="39">
        <v>33.31622857617787</v>
      </c>
      <c r="FN697" s="39">
        <v>34.039879423822136</v>
      </c>
      <c r="FO697" s="39">
        <v>-102.18590727115009</v>
      </c>
      <c r="FP697" s="39">
        <v>-101.31630872884992</v>
      </c>
      <c r="FQ697" s="39">
        <v>32.954403152355738</v>
      </c>
      <c r="FR697" s="39">
        <v>34.401704847644268</v>
      </c>
      <c r="FS697" s="39">
        <v>-102.62070654230017</v>
      </c>
      <c r="FT697" s="39">
        <v>-100.88150945769983</v>
      </c>
      <c r="FU697" s="35">
        <v>45727</v>
      </c>
      <c r="FV697" s="20" t="s">
        <v>248</v>
      </c>
      <c r="FW697" s="20" t="s">
        <v>247</v>
      </c>
      <c r="FX697" s="20">
        <v>65</v>
      </c>
      <c r="FY697" s="20">
        <v>1</v>
      </c>
      <c r="FZ697" s="20">
        <v>1</v>
      </c>
      <c r="GA697" s="20">
        <v>5</v>
      </c>
      <c r="GB697" s="20">
        <v>0</v>
      </c>
      <c r="GC697" s="20">
        <v>0</v>
      </c>
      <c r="GD697" s="20">
        <v>0</v>
      </c>
      <c r="GE697" s="20">
        <v>0</v>
      </c>
      <c r="GF697" s="20">
        <v>0</v>
      </c>
      <c r="GG697" s="20">
        <v>0</v>
      </c>
      <c r="GH697" s="20">
        <v>0</v>
      </c>
      <c r="GI697" s="20">
        <v>0</v>
      </c>
      <c r="GJ697" s="20">
        <v>0</v>
      </c>
      <c r="GK697" s="34">
        <f>IF(GA697&lt;&gt;"",((GB697*0.125)+((GC697+GD697+GE697+GF697+GG697)*0.25)+((GH697+GI697+GJ697)*1))/GA697,"")</f>
        <v>0</v>
      </c>
      <c r="GL697" s="40">
        <v>45747</v>
      </c>
      <c r="GM697" s="40">
        <v>45761</v>
      </c>
      <c r="GN697" s="20" t="s">
        <v>237</v>
      </c>
      <c r="GO697" s="35">
        <v>45761</v>
      </c>
      <c r="GP697" s="20" t="s">
        <v>232</v>
      </c>
      <c r="GQ697" s="35">
        <v>45772</v>
      </c>
      <c r="GR697" s="35">
        <v>46058</v>
      </c>
      <c r="GS697" s="20" t="s">
        <v>248</v>
      </c>
      <c r="GT697" s="20" t="s">
        <v>247</v>
      </c>
      <c r="GU697" s="20">
        <v>200</v>
      </c>
      <c r="GV697" s="20">
        <v>1</v>
      </c>
      <c r="GW697" s="20">
        <v>1</v>
      </c>
      <c r="GX697" s="20">
        <v>16</v>
      </c>
      <c r="GY697" s="20">
        <v>0</v>
      </c>
      <c r="GZ697" s="20">
        <v>0</v>
      </c>
      <c r="HA697" s="20">
        <v>0</v>
      </c>
      <c r="HB697" s="20">
        <v>0</v>
      </c>
      <c r="HC697" s="20">
        <v>0</v>
      </c>
      <c r="HD697" s="20">
        <v>0</v>
      </c>
      <c r="HE697" s="20">
        <v>0</v>
      </c>
      <c r="HF697" s="20">
        <f>1</f>
        <v>1</v>
      </c>
      <c r="HG697" s="20">
        <v>0</v>
      </c>
      <c r="HH697" s="41">
        <f>IF(GX697&lt;&gt;"",((GY697*0.125)+((GZ697+HA697+HB697+HC697+HD697)*0.25)+((HE697+HF697+HG697)*1))/GX697,"")</f>
        <v>6.25E-2</v>
      </c>
    </row>
    <row r="698" spans="1:216" ht="15" customHeight="1" x14ac:dyDescent="0.35">
      <c r="A698" s="14" t="s">
        <v>4405</v>
      </c>
      <c r="B698" s="12" t="s">
        <v>4406</v>
      </c>
      <c r="C698" s="13">
        <v>43009</v>
      </c>
      <c r="D698" s="13"/>
      <c r="E698" s="14" t="s">
        <v>214</v>
      </c>
      <c r="F698" s="15" t="s">
        <v>4407</v>
      </c>
      <c r="G698" s="15" t="s">
        <v>4408</v>
      </c>
      <c r="H698" s="14" t="s">
        <v>1673</v>
      </c>
      <c r="I698" s="16">
        <v>76904</v>
      </c>
      <c r="J698" s="17">
        <v>36736</v>
      </c>
      <c r="K698" s="18">
        <f ca="1">IF(A698&lt;&gt;"",RANDBETWEEN(1,2000)," ")</f>
        <v>1661</v>
      </c>
      <c r="L698" s="17" cm="1">
        <f t="array" ref="L698">IF(A698&lt;&gt;"",SUMPRODUCT(($E$2:$E$1303="Active") * (FK698 &gt;= $FM$2:$FM$1303) * (FK698 &lt;= $FN$2:$FN$1303) * (FL698 &gt;= $FO$2:$FO$1303) * (FL698 &lt;= $FP$2:$FP$1303)),"")</f>
        <v>1</v>
      </c>
      <c r="M698" s="17" cm="1">
        <f t="array" ref="M698">IF(A698&lt;&gt;"",SUMPRODUCT(($E$2:$E$1303="Active") * (FK698 &gt;= $FQ$2:$FQ$1303) * (FK698 &lt;= $FR$2:$FR$1303) * (FL698 &gt;= $FS$2:$FS$1303) * (FL698 &lt;= $FT$2:$FT$1303)),"")</f>
        <v>1</v>
      </c>
      <c r="N698" s="14" t="s">
        <v>287</v>
      </c>
      <c r="O698" s="14" t="s">
        <v>219</v>
      </c>
      <c r="P698" s="15" t="s">
        <v>4409</v>
      </c>
      <c r="Q698" s="14" t="s">
        <v>4410</v>
      </c>
      <c r="R698" s="15" t="s">
        <v>4411</v>
      </c>
      <c r="S698" s="14" t="s">
        <v>224</v>
      </c>
      <c r="T698" s="20" t="s">
        <v>224</v>
      </c>
      <c r="U698" s="21"/>
      <c r="V698" s="22"/>
      <c r="W698" s="22"/>
      <c r="X698" s="22"/>
      <c r="Y698" s="22"/>
      <c r="Z698" s="22"/>
      <c r="AA698" s="48" t="s">
        <v>347</v>
      </c>
      <c r="AB698" s="43">
        <v>46014.458333333336</v>
      </c>
      <c r="AC698" s="24">
        <v>46023</v>
      </c>
      <c r="AD698" s="25">
        <v>173</v>
      </c>
      <c r="AE698" s="25">
        <v>114</v>
      </c>
      <c r="AF698" s="26">
        <v>188</v>
      </c>
      <c r="AG698" s="20">
        <v>306</v>
      </c>
      <c r="AH698" s="22">
        <v>302</v>
      </c>
      <c r="AI698" s="26">
        <v>343</v>
      </c>
      <c r="AN698" s="27">
        <f>IF(COUNT(DV698,ES698,FJ698,GK698,HH698)&gt;0,AVERAGE(DV698,ES698,FJ698,GK698,HH698),"")</f>
        <v>0.13817490558976628</v>
      </c>
      <c r="AO698" s="28">
        <f>IF((E698&lt;&gt;""),COUNTA(AP698:BW698)+COUNTIF(T698,"No"),"")</f>
        <v>0</v>
      </c>
      <c r="AP698" s="29"/>
      <c r="AQ698" s="29"/>
      <c r="AR698" s="29"/>
      <c r="AS698" s="29"/>
      <c r="AT698" s="29"/>
      <c r="AU698" s="29"/>
      <c r="AV698" s="29"/>
      <c r="AW698" s="29"/>
      <c r="AX698" s="29"/>
      <c r="AY698" s="29"/>
      <c r="AZ698" s="29"/>
      <c r="BA698" s="29"/>
      <c r="BB698" s="29"/>
      <c r="BC698" s="29"/>
      <c r="BD698" s="29"/>
      <c r="BE698" s="29"/>
      <c r="BF698" s="29"/>
      <c r="BG698" s="29"/>
      <c r="BH698" s="29"/>
      <c r="BI698" s="29"/>
      <c r="BJ698" s="29"/>
      <c r="BK698" s="29"/>
      <c r="BL698" s="29"/>
      <c r="BM698" s="29"/>
      <c r="BN698" s="29"/>
      <c r="BO698" s="29"/>
      <c r="BP698" s="29"/>
      <c r="BQ698" s="29"/>
      <c r="BR698" s="29"/>
      <c r="BS698" s="29"/>
      <c r="BT698" s="29"/>
      <c r="BU698" s="29"/>
      <c r="BV698" s="29"/>
      <c r="BW698" s="29"/>
      <c r="BX698" s="30"/>
      <c r="BY698" s="30"/>
      <c r="BZ698" s="14"/>
      <c r="CA698" s="30"/>
      <c r="CB698" s="14" t="s">
        <v>232</v>
      </c>
      <c r="CC698" s="31">
        <v>43951</v>
      </c>
      <c r="CD698" s="32" t="s">
        <v>228</v>
      </c>
      <c r="CE698" s="33" t="s">
        <v>282</v>
      </c>
      <c r="CF698" s="33" t="s">
        <v>247</v>
      </c>
      <c r="CG698" s="29">
        <v>64</v>
      </c>
      <c r="CH698" s="29">
        <v>2</v>
      </c>
      <c r="CI698" s="29">
        <v>2</v>
      </c>
      <c r="CJ698" s="29">
        <v>10</v>
      </c>
      <c r="CK698" s="29">
        <v>1</v>
      </c>
      <c r="CL698" s="29">
        <v>0</v>
      </c>
      <c r="CM698" s="29">
        <v>0</v>
      </c>
      <c r="CN698" s="34">
        <f>IF(CJ698&gt;0,((CK698*0.125)+(CL698*0.25)+(CM698*1))/CJ698,"")</f>
        <v>1.2500000000000001E-2</v>
      </c>
      <c r="CO698" s="35">
        <v>44364</v>
      </c>
      <c r="CP698" s="35">
        <v>44368</v>
      </c>
      <c r="CQ698" s="20" t="s">
        <v>507</v>
      </c>
      <c r="CR698" s="35">
        <v>44378</v>
      </c>
      <c r="CS698" s="20" t="s">
        <v>232</v>
      </c>
      <c r="CT698" s="35">
        <v>44370</v>
      </c>
      <c r="CU698" s="35">
        <v>44532</v>
      </c>
      <c r="CV698" s="20" t="s">
        <v>228</v>
      </c>
      <c r="CW698" s="20" t="s">
        <v>233</v>
      </c>
      <c r="CX698" s="11" t="s">
        <v>234</v>
      </c>
      <c r="CY698" s="20">
        <v>66</v>
      </c>
      <c r="CZ698" s="36">
        <v>4</v>
      </c>
      <c r="DA698" s="36">
        <v>4</v>
      </c>
      <c r="DB698" s="36">
        <v>16</v>
      </c>
      <c r="DC698" s="36">
        <v>0</v>
      </c>
      <c r="DD698" s="36">
        <v>0</v>
      </c>
      <c r="DE698" s="36">
        <v>0</v>
      </c>
      <c r="DF698" s="36">
        <v>0</v>
      </c>
      <c r="DG698" s="36">
        <v>1</v>
      </c>
      <c r="DH698" s="37">
        <f>IF(DB698&gt;0,((DC698*0.125)+(DD698*0.25)+(DE698*0.25)+(DF698*1)+(DG698*1))/DB698,"")</f>
        <v>6.25E-2</v>
      </c>
      <c r="DI698" s="35">
        <v>44866</v>
      </c>
      <c r="DJ698" s="20" t="s">
        <v>228</v>
      </c>
      <c r="DK698" s="20" t="s">
        <v>235</v>
      </c>
      <c r="DL698" s="20" t="s">
        <v>234</v>
      </c>
      <c r="DM698" s="20">
        <v>77</v>
      </c>
      <c r="DN698" s="20">
        <v>4</v>
      </c>
      <c r="DO698" s="20">
        <v>4</v>
      </c>
      <c r="DP698" s="20">
        <v>17</v>
      </c>
      <c r="DQ698" s="20">
        <v>0</v>
      </c>
      <c r="DR698" s="20">
        <v>0</v>
      </c>
      <c r="DS698" s="20">
        <v>0</v>
      </c>
      <c r="DT698" s="20">
        <v>1</v>
      </c>
      <c r="DU698" s="20">
        <v>2</v>
      </c>
      <c r="DV698" s="37" cm="1">
        <f t="array" ref="DV698">IF(AND(DI698:DP698&lt;&gt;""),((DQ698*0.125)+(DR698*0.25)+(DS698*0.25)+(DT698*1)+(DU698*1))/DP698,"")</f>
        <v>0.17647058823529413</v>
      </c>
      <c r="DW698" s="35">
        <v>44980</v>
      </c>
      <c r="DX698" s="35">
        <v>44987</v>
      </c>
      <c r="DY698" s="20" t="s">
        <v>237</v>
      </c>
      <c r="DZ698" s="35">
        <v>44987</v>
      </c>
      <c r="EA698" s="35" t="s">
        <v>232</v>
      </c>
      <c r="EB698" s="38">
        <v>44994</v>
      </c>
      <c r="EC698" s="35">
        <v>45260</v>
      </c>
      <c r="ED698" s="20" t="s">
        <v>248</v>
      </c>
      <c r="EE698" s="20" t="s">
        <v>247</v>
      </c>
      <c r="EF698" s="20">
        <v>111</v>
      </c>
      <c r="EG698" s="20">
        <v>5</v>
      </c>
      <c r="EH698" s="20">
        <v>5</v>
      </c>
      <c r="EI698" s="20">
        <v>19</v>
      </c>
      <c r="EJ698" s="20">
        <v>0</v>
      </c>
      <c r="EK698" s="20">
        <v>0</v>
      </c>
      <c r="EL698" s="20">
        <v>1</v>
      </c>
      <c r="EM698" s="20">
        <v>0</v>
      </c>
      <c r="EN698" s="20">
        <v>0</v>
      </c>
      <c r="EO698" s="20">
        <v>0</v>
      </c>
      <c r="EP698" s="20">
        <v>0</v>
      </c>
      <c r="EQ698" s="20">
        <v>0</v>
      </c>
      <c r="ER698" s="20">
        <v>1</v>
      </c>
      <c r="ES698" s="34">
        <f>IF(EI698&lt;&gt;"",((EJ698*0.125)+((EK698+EL698+EM698+EN698+EO698)*0.25)+((EP698+EQ698+ER698)*1))/EI698,"")</f>
        <v>6.5789473684210523E-2</v>
      </c>
      <c r="ET698" s="35">
        <v>45450</v>
      </c>
      <c r="EU698" s="20" t="s">
        <v>248</v>
      </c>
      <c r="EV698" s="20" t="s">
        <v>247</v>
      </c>
      <c r="EW698" s="20">
        <v>159</v>
      </c>
      <c r="EX698" s="20">
        <v>2</v>
      </c>
      <c r="EY698" s="20">
        <v>2</v>
      </c>
      <c r="EZ698" s="20">
        <v>13</v>
      </c>
      <c r="FA698" s="20">
        <v>0</v>
      </c>
      <c r="FB698" s="20">
        <v>1</v>
      </c>
      <c r="FC698" s="20">
        <v>0</v>
      </c>
      <c r="FD698" s="20">
        <v>0</v>
      </c>
      <c r="FE698" s="20">
        <v>0</v>
      </c>
      <c r="FF698" s="20">
        <v>0</v>
      </c>
      <c r="FG698" s="20">
        <v>0</v>
      </c>
      <c r="FH698" s="20">
        <v>0</v>
      </c>
      <c r="FI698" s="20">
        <v>1</v>
      </c>
      <c r="FJ698" s="34">
        <f>IF(EZ698&lt;&gt;"",((FA698*0.125)+((FB698+FC698+FD698+FE698+FF698)*0.25)+((FG698+FH698+FI698)*1))/EZ698,"")</f>
        <v>9.6153846153846159E-2</v>
      </c>
      <c r="FK698" s="39">
        <v>31.266689</v>
      </c>
      <c r="FL698" s="39">
        <v>-100.48934800000001</v>
      </c>
      <c r="FM698" s="39">
        <v>30.904863576177867</v>
      </c>
      <c r="FN698" s="39">
        <v>31.628514423822132</v>
      </c>
      <c r="FO698" s="39">
        <v>-100.91265409294516</v>
      </c>
      <c r="FP698" s="39">
        <v>-100.06604190705485</v>
      </c>
      <c r="FQ698" s="39">
        <v>30.543038152355734</v>
      </c>
      <c r="FR698" s="39">
        <v>31.990339847644265</v>
      </c>
      <c r="FS698" s="39">
        <v>-101.33596018589031</v>
      </c>
      <c r="FT698" s="39">
        <v>-99.642735814109699</v>
      </c>
      <c r="FU698" s="35">
        <v>45919</v>
      </c>
      <c r="FV698" s="20" t="s">
        <v>248</v>
      </c>
      <c r="FW698" s="20" t="s">
        <v>295</v>
      </c>
      <c r="FX698" s="20">
        <v>192</v>
      </c>
      <c r="FY698" s="20">
        <v>3</v>
      </c>
      <c r="FZ698" s="20">
        <v>3</v>
      </c>
      <c r="GA698" s="20">
        <v>14</v>
      </c>
      <c r="GB698" s="20">
        <v>0</v>
      </c>
      <c r="GC698" s="20">
        <v>0</v>
      </c>
      <c r="GD698" s="20">
        <v>0</v>
      </c>
      <c r="GE698" s="20">
        <v>0</v>
      </c>
      <c r="GF698" s="20">
        <v>0</v>
      </c>
      <c r="GG698" s="20">
        <v>0</v>
      </c>
      <c r="GH698" s="20">
        <v>0</v>
      </c>
      <c r="GI698" s="20">
        <v>1</v>
      </c>
      <c r="GJ698" s="20">
        <v>2</v>
      </c>
      <c r="GK698" s="34">
        <f>IF(GA698&lt;&gt;"",((GB698*0.125)+((GC698+GD698+GE698+GF698+GG698)*0.25)+((GH698+GI698+GJ698)*1))/GA698,"")</f>
        <v>0.21428571428571427</v>
      </c>
      <c r="GL698" s="40">
        <v>45747</v>
      </c>
      <c r="GM698" s="40">
        <v>45758</v>
      </c>
      <c r="GN698" s="11" t="s">
        <v>237</v>
      </c>
      <c r="GO698" s="40">
        <v>45758</v>
      </c>
      <c r="GP698" s="20" t="s">
        <v>232</v>
      </c>
      <c r="GQ698" s="35">
        <v>45772</v>
      </c>
      <c r="HH698" s="34" t="str">
        <f>IF(GX698&lt;&gt;"",((GY698*0.125)+((GZ698+HA698+HB698+HC698+HD698)*0.25)+((HE698+HF698+HG698)*1))/GX698,"")</f>
        <v/>
      </c>
    </row>
    <row r="699" spans="1:216" ht="15" customHeight="1" x14ac:dyDescent="0.35">
      <c r="A699" s="11" t="s">
        <v>4412</v>
      </c>
      <c r="B699" s="12" t="s">
        <v>4413</v>
      </c>
      <c r="C699" s="13">
        <v>43009</v>
      </c>
      <c r="D699" s="13"/>
      <c r="E699" s="14" t="s">
        <v>214</v>
      </c>
      <c r="F699" s="15" t="s">
        <v>4414</v>
      </c>
      <c r="G699" s="15" t="s">
        <v>4415</v>
      </c>
      <c r="H699" s="14" t="s">
        <v>1673</v>
      </c>
      <c r="I699" s="16">
        <v>79601</v>
      </c>
      <c r="J699" s="17">
        <v>26515</v>
      </c>
      <c r="K699" s="18">
        <f ca="1">IF(A699&lt;&gt;"",RANDBETWEEN(1,2000)," ")</f>
        <v>1021</v>
      </c>
      <c r="L699" s="17" cm="1">
        <f t="array" ref="L699">IF(A699&lt;&gt;"",SUMPRODUCT(($E$2:$E$1303="Active") * (FK699 &gt;= $FM$2:$FM$1303) * (FK699 &lt;= $FN$2:$FN$1303) * (FL699 &gt;= $FO$2:$FO$1303) * (FL699 &lt;= $FP$2:$FP$1303)),"")</f>
        <v>2</v>
      </c>
      <c r="M699" s="17" cm="1">
        <f t="array" ref="M699">IF(A699&lt;&gt;"",SUMPRODUCT(($E$2:$E$1303="Active") * (FK699 &gt;= $FQ$2:$FQ$1303) * (FK699 &lt;= $FR$2:$FR$1303) * (FL699 &gt;= $FS$2:$FS$1303) * (FL699 &lt;= $FT$2:$FT$1303)),"")</f>
        <v>2</v>
      </c>
      <c r="N699" s="14" t="s">
        <v>287</v>
      </c>
      <c r="O699" s="14" t="s">
        <v>219</v>
      </c>
      <c r="P699" s="15" t="s">
        <v>4416</v>
      </c>
      <c r="Q699" s="14" t="s">
        <v>4417</v>
      </c>
      <c r="R699" s="15" t="s">
        <v>4418</v>
      </c>
      <c r="S699" s="14" t="s">
        <v>223</v>
      </c>
      <c r="T699" s="20" t="s">
        <v>224</v>
      </c>
      <c r="U699" s="21"/>
      <c r="V699" s="22"/>
      <c r="W699" s="22"/>
      <c r="X699" s="22"/>
      <c r="Y699" s="22"/>
      <c r="Z699" s="22"/>
      <c r="AA699" s="48" t="s">
        <v>347</v>
      </c>
      <c r="AB699" s="43">
        <v>46003.583333333336</v>
      </c>
      <c r="AC699" s="24">
        <v>46023</v>
      </c>
      <c r="AD699" s="25">
        <v>36</v>
      </c>
      <c r="AE699" s="25">
        <v>32</v>
      </c>
      <c r="AF699" s="26">
        <v>92</v>
      </c>
      <c r="AG699" s="20">
        <v>185</v>
      </c>
      <c r="AH699" s="22">
        <v>235</v>
      </c>
      <c r="AI699" s="26">
        <v>127</v>
      </c>
      <c r="AN699" s="27">
        <f>IF(COUNT(DV699,ES699,FJ699,GK699,HH699)&gt;0,AVERAGE(DV699,ES699,FJ699,GK699,HH699),"")</f>
        <v>1.5625E-2</v>
      </c>
      <c r="AO699" s="28">
        <f>IF((E699&lt;&gt;""),COUNTA(AP699:BW699)+COUNTIF(T699,"No"),"")</f>
        <v>0</v>
      </c>
      <c r="AP699" s="29"/>
      <c r="AQ699" s="29"/>
      <c r="AR699" s="29"/>
      <c r="AS699" s="29"/>
      <c r="AT699" s="29"/>
      <c r="AU699" s="29"/>
      <c r="AV699" s="29"/>
      <c r="AW699" s="29"/>
      <c r="AX699" s="29"/>
      <c r="AY699" s="29"/>
      <c r="AZ699" s="29"/>
      <c r="BA699" s="29"/>
      <c r="BB699" s="29"/>
      <c r="BC699" s="29"/>
      <c r="BD699" s="29"/>
      <c r="BE699" s="29"/>
      <c r="BF699" s="29"/>
      <c r="BG699" s="29"/>
      <c r="BH699" s="29"/>
      <c r="BI699" s="29"/>
      <c r="BJ699" s="29"/>
      <c r="BK699" s="29"/>
      <c r="BL699" s="29"/>
      <c r="BM699" s="29"/>
      <c r="BN699" s="29"/>
      <c r="BO699" s="29"/>
      <c r="BP699" s="29"/>
      <c r="BQ699" s="29"/>
      <c r="BR699" s="29"/>
      <c r="BS699" s="29"/>
      <c r="BT699" s="29"/>
      <c r="BU699" s="29"/>
      <c r="BV699" s="29"/>
      <c r="BW699" s="29"/>
      <c r="BX699" s="30"/>
      <c r="BY699" s="30"/>
      <c r="BZ699" s="14"/>
      <c r="CA699" s="30"/>
      <c r="CB699" s="14" t="s">
        <v>232</v>
      </c>
      <c r="CC699" s="31">
        <v>43808</v>
      </c>
      <c r="CD699" s="32" t="s">
        <v>228</v>
      </c>
      <c r="CE699" s="33" t="s">
        <v>291</v>
      </c>
      <c r="CF699" s="33" t="s">
        <v>292</v>
      </c>
      <c r="CG699" s="29">
        <v>137</v>
      </c>
      <c r="CH699" s="29">
        <v>1</v>
      </c>
      <c r="CI699" s="29">
        <v>1</v>
      </c>
      <c r="CJ699" s="29">
        <v>5</v>
      </c>
      <c r="CK699" s="29">
        <v>0</v>
      </c>
      <c r="CL699" s="29">
        <v>0</v>
      </c>
      <c r="CM699" s="29">
        <v>0</v>
      </c>
      <c r="CN699" s="34">
        <f>IF(CJ699&gt;0,((CK699*0.125)+(CL699*0.25)+(CM699*1))/CJ699,"")</f>
        <v>0</v>
      </c>
      <c r="CO699" s="35">
        <v>44363</v>
      </c>
      <c r="CP699" s="35">
        <v>44368</v>
      </c>
      <c r="CQ699" s="20" t="s">
        <v>507</v>
      </c>
      <c r="CR699" s="35">
        <v>44372</v>
      </c>
      <c r="CS699" s="20" t="s">
        <v>232</v>
      </c>
      <c r="CT699" s="35">
        <v>44370</v>
      </c>
      <c r="CU699" s="35">
        <v>44480</v>
      </c>
      <c r="CV699" s="11" t="s">
        <v>228</v>
      </c>
      <c r="CW699" s="20" t="s">
        <v>233</v>
      </c>
      <c r="CX699" s="11" t="s">
        <v>234</v>
      </c>
      <c r="CY699" s="20">
        <v>7</v>
      </c>
      <c r="CZ699" s="36">
        <v>1</v>
      </c>
      <c r="DA699" s="36">
        <v>1</v>
      </c>
      <c r="DB699" s="36">
        <v>5</v>
      </c>
      <c r="DC699" s="36">
        <v>0</v>
      </c>
      <c r="DD699" s="36">
        <v>1</v>
      </c>
      <c r="DE699" s="36">
        <v>0</v>
      </c>
      <c r="DF699" s="36">
        <v>0</v>
      </c>
      <c r="DG699" s="36">
        <v>0</v>
      </c>
      <c r="DH699" s="37">
        <f>IF(DB699&gt;0,((DC699*0.125)+(DD699*0.25)+(DE699*0.25)+(DF699*1)+(DG699*1))/DB699,"")</f>
        <v>0.05</v>
      </c>
      <c r="DI699" s="35">
        <v>44866</v>
      </c>
      <c r="DJ699" s="20" t="s">
        <v>228</v>
      </c>
      <c r="DK699" s="20" t="s">
        <v>235</v>
      </c>
      <c r="DL699" s="20" t="s">
        <v>234</v>
      </c>
      <c r="DM699" s="20">
        <v>42</v>
      </c>
      <c r="DN699" s="20">
        <v>2</v>
      </c>
      <c r="DO699" s="20">
        <v>2</v>
      </c>
      <c r="DP699" s="20">
        <v>10</v>
      </c>
      <c r="DQ699" s="20">
        <v>0</v>
      </c>
      <c r="DR699" s="20">
        <v>0</v>
      </c>
      <c r="DS699" s="20">
        <v>0</v>
      </c>
      <c r="DT699" s="20">
        <v>0</v>
      </c>
      <c r="DU699" s="20">
        <v>0</v>
      </c>
      <c r="DV699" s="37" cm="1">
        <f t="array" ref="DV699">IF(AND(DI699:DP699&lt;&gt;""),((DQ699*0.125)+(DR699*0.25)+(DS699*0.25)+(DT699*1)+(DU699*1))/DP699,"")</f>
        <v>0</v>
      </c>
      <c r="DW699" s="35">
        <v>44980</v>
      </c>
      <c r="DX699" s="35">
        <v>44987</v>
      </c>
      <c r="DY699" s="20" t="s">
        <v>237</v>
      </c>
      <c r="DZ699" s="35">
        <v>44987</v>
      </c>
      <c r="EA699" s="35" t="s">
        <v>232</v>
      </c>
      <c r="EB699" s="38">
        <v>44994</v>
      </c>
      <c r="EC699" s="35">
        <v>45290</v>
      </c>
      <c r="ED699" s="20" t="s">
        <v>228</v>
      </c>
      <c r="EE699" s="20" t="s">
        <v>247</v>
      </c>
      <c r="EF699" s="20">
        <v>50</v>
      </c>
      <c r="EG699" s="20">
        <v>1</v>
      </c>
      <c r="EH699" s="20">
        <v>1</v>
      </c>
      <c r="EI699" s="20">
        <v>5</v>
      </c>
      <c r="EJ699" s="20">
        <v>0</v>
      </c>
      <c r="EK699" s="20">
        <v>0</v>
      </c>
      <c r="EL699" s="20">
        <v>0</v>
      </c>
      <c r="EM699" s="20">
        <v>0</v>
      </c>
      <c r="EN699" s="20">
        <v>0</v>
      </c>
      <c r="EO699" s="20">
        <v>0</v>
      </c>
      <c r="EP699" s="20">
        <v>0</v>
      </c>
      <c r="EQ699" s="20">
        <v>0</v>
      </c>
      <c r="ER699" s="20">
        <v>0</v>
      </c>
      <c r="ES699" s="34">
        <f>IF(EI699&lt;&gt;"",((EJ699*0.125)+((EK699+EL699+EM699+EN699+EO699)*0.25)+((EP699+EQ699+ER699)*1))/EI699,"")</f>
        <v>0</v>
      </c>
      <c r="ET699" s="35">
        <v>45617</v>
      </c>
      <c r="EU699" s="20" t="s">
        <v>248</v>
      </c>
      <c r="EV699" s="20" t="s">
        <v>234</v>
      </c>
      <c r="EW699" s="20">
        <v>126</v>
      </c>
      <c r="EX699" s="20">
        <v>1</v>
      </c>
      <c r="EY699" s="20">
        <v>1</v>
      </c>
      <c r="EZ699" s="20">
        <v>10</v>
      </c>
      <c r="FA699" s="20">
        <v>0</v>
      </c>
      <c r="FB699" s="20">
        <v>0</v>
      </c>
      <c r="FC699" s="20">
        <v>0</v>
      </c>
      <c r="FD699" s="20">
        <v>0</v>
      </c>
      <c r="FE699" s="20">
        <v>0</v>
      </c>
      <c r="FF699" s="20">
        <v>0</v>
      </c>
      <c r="FG699" s="20">
        <v>0</v>
      </c>
      <c r="FH699" s="20">
        <v>0</v>
      </c>
      <c r="FI699" s="20">
        <v>0</v>
      </c>
      <c r="FJ699" s="34">
        <f>IF(EZ699&lt;&gt;"",((FA699*0.125)+((FB699+FC699+FD699+FE699+FF699)*0.25)+((FG699+FH699+FI699)*1))/EZ699,"")</f>
        <v>0</v>
      </c>
      <c r="FK699" s="39">
        <v>32.613348000000002</v>
      </c>
      <c r="FL699" s="39">
        <v>-99.693246000000002</v>
      </c>
      <c r="FM699" s="39">
        <v>32.251522576177869</v>
      </c>
      <c r="FN699" s="39">
        <v>32.975173423822135</v>
      </c>
      <c r="FO699" s="39">
        <v>-100.12280065581798</v>
      </c>
      <c r="FP699" s="39">
        <v>-99.263691344182021</v>
      </c>
      <c r="FQ699" s="39">
        <v>31.889697152355737</v>
      </c>
      <c r="FR699" s="39">
        <v>33.336998847644267</v>
      </c>
      <c r="FS699" s="39">
        <v>-100.55235531163595</v>
      </c>
      <c r="FT699" s="39">
        <v>-98.834136688364055</v>
      </c>
      <c r="FU699" s="35">
        <v>45730</v>
      </c>
      <c r="FV699" s="20" t="s">
        <v>248</v>
      </c>
      <c r="FW699" s="20" t="s">
        <v>247</v>
      </c>
      <c r="FX699" s="20">
        <v>109</v>
      </c>
      <c r="FY699" s="20">
        <v>1</v>
      </c>
      <c r="FZ699" s="20">
        <v>1</v>
      </c>
      <c r="GA699" s="20">
        <v>9</v>
      </c>
      <c r="GB699" s="20">
        <v>0</v>
      </c>
      <c r="GC699" s="20">
        <v>0</v>
      </c>
      <c r="GD699" s="20">
        <v>0</v>
      </c>
      <c r="GE699" s="20">
        <v>0</v>
      </c>
      <c r="GF699" s="20">
        <v>0</v>
      </c>
      <c r="GG699" s="20">
        <v>0</v>
      </c>
      <c r="GH699" s="20">
        <v>0</v>
      </c>
      <c r="GI699" s="20">
        <v>0</v>
      </c>
      <c r="GJ699" s="20">
        <v>0</v>
      </c>
      <c r="GK699" s="34">
        <f>IF(GA699&lt;&gt;"",((GB699*0.125)+((GC699+GD699+GE699+GF699+GG699)*0.25)+((GH699+GI699+GJ699)*1))/GA699,"")</f>
        <v>0</v>
      </c>
      <c r="GL699" s="40">
        <v>45748</v>
      </c>
      <c r="GM699" s="40">
        <v>45758</v>
      </c>
      <c r="GN699" s="11" t="s">
        <v>237</v>
      </c>
      <c r="GO699" s="40">
        <v>45758</v>
      </c>
      <c r="GP699" s="20" t="s">
        <v>232</v>
      </c>
      <c r="GQ699" s="35">
        <v>45772</v>
      </c>
      <c r="GR699" s="35">
        <v>46106</v>
      </c>
      <c r="GS699" s="20" t="s">
        <v>248</v>
      </c>
      <c r="GT699" s="20" t="s">
        <v>247</v>
      </c>
      <c r="GU699" s="20">
        <v>87</v>
      </c>
      <c r="GV699" s="20">
        <v>4</v>
      </c>
      <c r="GW699" s="20">
        <v>3</v>
      </c>
      <c r="GX699" s="20">
        <v>16</v>
      </c>
      <c r="GY699" s="20">
        <v>0</v>
      </c>
      <c r="GZ699" s="20">
        <v>0</v>
      </c>
      <c r="HA699" s="20">
        <v>1</v>
      </c>
      <c r="HB699" s="20">
        <v>0</v>
      </c>
      <c r="HC699" s="20">
        <v>0</v>
      </c>
      <c r="HD699" s="20">
        <v>0</v>
      </c>
      <c r="HE699" s="20">
        <v>1</v>
      </c>
      <c r="HF699" s="20">
        <v>0</v>
      </c>
      <c r="HG699" s="20">
        <v>0</v>
      </c>
      <c r="HH699" s="34">
        <f>IF(GX699&lt;&gt;"",((GY699*0.125)+((GZ699+HA699+HB699+HC699+HD699)*0.25)+((HE699+HF699+HG699)*1))/GX699,"")</f>
        <v>7.8125E-2</v>
      </c>
    </row>
    <row r="700" spans="1:216" ht="15" customHeight="1" x14ac:dyDescent="0.35">
      <c r="A700" s="11" t="s">
        <v>4419</v>
      </c>
      <c r="B700" s="12" t="s">
        <v>4420</v>
      </c>
      <c r="C700" s="13">
        <v>43829</v>
      </c>
      <c r="D700" s="13"/>
      <c r="E700" s="14" t="s">
        <v>214</v>
      </c>
      <c r="F700" s="15" t="s">
        <v>4421</v>
      </c>
      <c r="G700" s="15" t="s">
        <v>4422</v>
      </c>
      <c r="H700" s="14" t="s">
        <v>1673</v>
      </c>
      <c r="I700" s="16">
        <v>78757</v>
      </c>
      <c r="J700" s="17">
        <v>23847</v>
      </c>
      <c r="K700" s="18">
        <f ca="1">IF(A700&lt;&gt;"",RANDBETWEEN(1,2000)," ")</f>
        <v>1707</v>
      </c>
      <c r="L700" s="17" cm="1">
        <f t="array" ref="L700">IF(A700&lt;&gt;"",SUMPRODUCT(($E$2:$E$1303="Active") * (FK700 &gt;= $FM$2:$FM$1303) * (FK700 &lt;= $FN$2:$FN$1303) * (FL700 &gt;= $FO$2:$FO$1303) * (FL700 &lt;= $FP$2:$FP$1303)),"")</f>
        <v>5</v>
      </c>
      <c r="M700" s="17" cm="1">
        <f t="array" ref="M700">IF(A700&lt;&gt;"",SUMPRODUCT(($E$2:$E$1303="Active") * (FK700 &gt;= $FQ$2:$FQ$1303) * (FK700 &lt;= $FR$2:$FR$1303) * (FL700 &gt;= $FS$2:$FS$1303) * (FL700 &lt;= $FT$2:$FT$1303)),"")</f>
        <v>5</v>
      </c>
      <c r="N700" s="14" t="s">
        <v>218</v>
      </c>
      <c r="O700" s="14" t="s">
        <v>316</v>
      </c>
      <c r="P700" s="15" t="s">
        <v>1674</v>
      </c>
      <c r="Q700" s="14" t="s">
        <v>1675</v>
      </c>
      <c r="R700" s="15" t="s">
        <v>1676</v>
      </c>
      <c r="S700" s="14" t="s">
        <v>223</v>
      </c>
      <c r="T700" s="20" t="s">
        <v>224</v>
      </c>
      <c r="U700" s="21"/>
      <c r="V700" s="22"/>
      <c r="W700" s="22"/>
      <c r="X700" s="22"/>
      <c r="Y700" s="22"/>
      <c r="Z700" s="22"/>
      <c r="AA700" s="48">
        <v>2025</v>
      </c>
      <c r="AB700" s="43">
        <v>45951.375</v>
      </c>
      <c r="AC700" s="24">
        <v>46023</v>
      </c>
      <c r="AD700" s="25">
        <v>187</v>
      </c>
      <c r="AE700" s="25">
        <v>584</v>
      </c>
      <c r="AF700" s="26">
        <v>473</v>
      </c>
      <c r="AG700" s="20">
        <v>335</v>
      </c>
      <c r="AH700" s="22">
        <v>351</v>
      </c>
      <c r="AI700" s="26">
        <v>211</v>
      </c>
      <c r="AN700" s="27">
        <f>IF(COUNT(DV700,ES700,FJ700,GK700,HH700)&gt;0,AVERAGE(DV700,ES700,FJ700,GK700,HH700),"")</f>
        <v>0.11661706349206348</v>
      </c>
      <c r="AO700" s="28">
        <f>IF((E700&lt;&gt;""),COUNTA(AP700:BW700)+COUNTIF(T700,"No"),"")</f>
        <v>0</v>
      </c>
      <c r="AP700" s="29"/>
      <c r="AQ700" s="29"/>
      <c r="AR700" s="29"/>
      <c r="AS700" s="29"/>
      <c r="AT700" s="29"/>
      <c r="AU700" s="29"/>
      <c r="AV700" s="29"/>
      <c r="AW700" s="29"/>
      <c r="AX700" s="29"/>
      <c r="AY700" s="29"/>
      <c r="AZ700" s="29"/>
      <c r="BA700" s="29"/>
      <c r="BB700" s="29"/>
      <c r="BC700" s="29"/>
      <c r="BD700" s="29"/>
      <c r="BE700" s="29"/>
      <c r="BF700" s="29"/>
      <c r="BG700" s="29"/>
      <c r="BH700" s="29"/>
      <c r="BI700" s="29"/>
      <c r="BJ700" s="29"/>
      <c r="BK700" s="29"/>
      <c r="BL700" s="29"/>
      <c r="BM700" s="29"/>
      <c r="BN700" s="29"/>
      <c r="BO700" s="29"/>
      <c r="BP700" s="29"/>
      <c r="BQ700" s="29"/>
      <c r="BR700" s="29"/>
      <c r="BS700" s="29"/>
      <c r="BT700" s="29"/>
      <c r="BU700" s="29"/>
      <c r="BV700" s="29"/>
      <c r="BW700" s="29"/>
      <c r="BX700" s="30">
        <v>44123</v>
      </c>
      <c r="BY700" s="30">
        <v>44132</v>
      </c>
      <c r="BZ700" s="14" t="s">
        <v>248</v>
      </c>
      <c r="CA700" s="30">
        <v>44132</v>
      </c>
      <c r="CB700" s="14" t="s">
        <v>316</v>
      </c>
      <c r="CC700" s="31">
        <v>44176</v>
      </c>
      <c r="CD700" s="32" t="s">
        <v>228</v>
      </c>
      <c r="CE700" s="33" t="s">
        <v>320</v>
      </c>
      <c r="CF700" s="33" t="s">
        <v>321</v>
      </c>
      <c r="CG700" s="29">
        <v>100</v>
      </c>
      <c r="CH700" s="29">
        <v>2</v>
      </c>
      <c r="CI700" s="29">
        <v>2</v>
      </c>
      <c r="CJ700" s="29">
        <v>10</v>
      </c>
      <c r="CK700" s="29">
        <v>0</v>
      </c>
      <c r="CL700" s="29">
        <v>1</v>
      </c>
      <c r="CM700" s="29">
        <v>0</v>
      </c>
      <c r="CN700" s="34">
        <f>IF(CJ700&gt;0,((CK700*0.125)+(CL700*0.25)+(CM700*1))/CJ700,"")</f>
        <v>2.5000000000000001E-2</v>
      </c>
      <c r="CO700" s="35">
        <v>44336</v>
      </c>
      <c r="CP700" s="35">
        <v>44342</v>
      </c>
      <c r="CQ700" s="20" t="s">
        <v>322</v>
      </c>
      <c r="CR700" s="35">
        <v>44343</v>
      </c>
      <c r="CS700" s="20" t="s">
        <v>316</v>
      </c>
      <c r="CT700" s="35" t="s">
        <v>323</v>
      </c>
      <c r="CU700" s="35">
        <v>44482</v>
      </c>
      <c r="CV700" s="11" t="s">
        <v>248</v>
      </c>
      <c r="CW700" s="11" t="s">
        <v>324</v>
      </c>
      <c r="CX700" s="11" t="s">
        <v>325</v>
      </c>
      <c r="CY700" s="20">
        <v>273</v>
      </c>
      <c r="CZ700" s="36">
        <v>3</v>
      </c>
      <c r="DA700" s="36">
        <v>3</v>
      </c>
      <c r="DB700" s="36">
        <v>15</v>
      </c>
      <c r="DC700" s="36">
        <v>0</v>
      </c>
      <c r="DD700" s="36">
        <v>0</v>
      </c>
      <c r="DE700" s="36">
        <v>1</v>
      </c>
      <c r="DF700" s="36">
        <v>0</v>
      </c>
      <c r="DG700" s="36">
        <v>3</v>
      </c>
      <c r="DH700" s="37">
        <f>IF(DB700&lt;&gt;"",((DC700*0.125)+(DD700*0.25)+(DE700*0.25)+(DF700*1)+(DG700*1))/DB700,"")</f>
        <v>0.21666666666666667</v>
      </c>
      <c r="DI700" s="35">
        <v>44804</v>
      </c>
      <c r="DJ700" s="20" t="s">
        <v>248</v>
      </c>
      <c r="DK700" s="20" t="s">
        <v>235</v>
      </c>
      <c r="DL700" s="20" t="s">
        <v>234</v>
      </c>
      <c r="DM700" s="20">
        <v>300</v>
      </c>
      <c r="DN700" s="20">
        <v>4</v>
      </c>
      <c r="DO700" s="20">
        <v>4</v>
      </c>
      <c r="DP700" s="20">
        <v>20</v>
      </c>
      <c r="DQ700" s="20">
        <v>0</v>
      </c>
      <c r="DR700" s="20">
        <v>0</v>
      </c>
      <c r="DS700" s="20">
        <v>1</v>
      </c>
      <c r="DT700" s="20">
        <v>1</v>
      </c>
      <c r="DU700" s="20">
        <v>0</v>
      </c>
      <c r="DV700" s="37" cm="1">
        <f t="array" ref="DV700">IF(AND(DI700:DP700&lt;&gt;""),((DQ700*0.125)+(DR700*0.25)+(DS700*0.25)+(DT700*1)+(DU700*1))/DP700,"")</f>
        <v>6.25E-2</v>
      </c>
      <c r="DW700" s="35">
        <v>44981</v>
      </c>
      <c r="DX700" s="35">
        <v>44985</v>
      </c>
      <c r="DY700" s="20" t="s">
        <v>322</v>
      </c>
      <c r="DZ700" s="35">
        <v>44994</v>
      </c>
      <c r="EA700" s="35" t="s">
        <v>316</v>
      </c>
      <c r="EB700" s="38" t="s">
        <v>323</v>
      </c>
      <c r="EC700" s="35">
        <v>45141</v>
      </c>
      <c r="ED700" s="20" t="s">
        <v>248</v>
      </c>
      <c r="EE700" s="20" t="s">
        <v>247</v>
      </c>
      <c r="EF700" s="20">
        <v>143</v>
      </c>
      <c r="EG700" s="20">
        <v>2</v>
      </c>
      <c r="EH700" s="20">
        <v>2</v>
      </c>
      <c r="EI700" s="20">
        <v>10</v>
      </c>
      <c r="EJ700" s="20">
        <v>0</v>
      </c>
      <c r="EK700" s="20">
        <v>0</v>
      </c>
      <c r="EL700" s="20">
        <v>0</v>
      </c>
      <c r="EM700" s="20">
        <v>1</v>
      </c>
      <c r="EN700" s="20">
        <v>0</v>
      </c>
      <c r="EO700" s="20">
        <v>0</v>
      </c>
      <c r="EP700" s="20">
        <v>0</v>
      </c>
      <c r="EQ700" s="20">
        <v>0</v>
      </c>
      <c r="ER700" s="20">
        <v>0</v>
      </c>
      <c r="ES700" s="34">
        <f>IF(EI700&lt;&gt;"",((EJ700*0.125)+((EK700+EL700+EM700+EN700+EO700)*0.25)+((EP700+EQ700+ER700)*1))/EI700,"")</f>
        <v>2.5000000000000001E-2</v>
      </c>
      <c r="ET700" s="35">
        <v>45376</v>
      </c>
      <c r="EU700" s="20" t="s">
        <v>248</v>
      </c>
      <c r="EV700" s="20" t="s">
        <v>247</v>
      </c>
      <c r="EW700" s="20">
        <v>179</v>
      </c>
      <c r="EX700" s="20">
        <v>3</v>
      </c>
      <c r="EY700" s="20">
        <v>3</v>
      </c>
      <c r="EZ700" s="28">
        <v>14</v>
      </c>
      <c r="FA700" s="20">
        <v>0</v>
      </c>
      <c r="FB700" s="20">
        <v>0</v>
      </c>
      <c r="FC700" s="20">
        <v>1</v>
      </c>
      <c r="FD700" s="20">
        <v>2</v>
      </c>
      <c r="FE700" s="20">
        <v>0</v>
      </c>
      <c r="FF700" s="20">
        <v>0</v>
      </c>
      <c r="FG700" s="20">
        <v>0</v>
      </c>
      <c r="FH700" s="20">
        <v>2</v>
      </c>
      <c r="FI700" s="20">
        <v>1</v>
      </c>
      <c r="FJ700" s="46">
        <f>IF(EZ700&lt;&gt;"",((FA700*0.125)+((FB700+FC700+FD700+FE700+FF700)*0.25)+((FG700+FH700+FI700)*1))/EZ700,"")</f>
        <v>0.26785714285714285</v>
      </c>
      <c r="FK700" s="39">
        <v>30.353235999999999</v>
      </c>
      <c r="FL700" s="39">
        <v>-97.733682000000002</v>
      </c>
      <c r="FM700" s="39">
        <v>29.991410576177866</v>
      </c>
      <c r="FN700" s="39">
        <v>30.715061423822132</v>
      </c>
      <c r="FO700" s="39">
        <v>-98.152982445622627</v>
      </c>
      <c r="FP700" s="39">
        <v>-97.314381554377377</v>
      </c>
      <c r="FQ700" s="39">
        <v>29.629585152355734</v>
      </c>
      <c r="FR700" s="39">
        <v>31.076886847644264</v>
      </c>
      <c r="FS700" s="39">
        <v>-98.572282891245251</v>
      </c>
      <c r="FT700" s="39">
        <v>-96.895081108754752</v>
      </c>
      <c r="FU700" s="35">
        <v>45889</v>
      </c>
      <c r="FV700" s="20" t="s">
        <v>248</v>
      </c>
      <c r="FW700" s="20" t="s">
        <v>355</v>
      </c>
      <c r="FX700" s="20">
        <v>124</v>
      </c>
      <c r="FY700" s="20">
        <v>4</v>
      </c>
      <c r="FZ700" s="20">
        <v>4</v>
      </c>
      <c r="GA700" s="20">
        <v>9</v>
      </c>
      <c r="GB700" s="20">
        <v>0</v>
      </c>
      <c r="GC700" s="20">
        <v>0</v>
      </c>
      <c r="GD700" s="20">
        <v>0</v>
      </c>
      <c r="GE700" s="20">
        <v>0</v>
      </c>
      <c r="GF700" s="20">
        <v>0</v>
      </c>
      <c r="GG700" s="20">
        <v>0</v>
      </c>
      <c r="GH700" s="20">
        <v>0</v>
      </c>
      <c r="GI700" s="20">
        <v>0</v>
      </c>
      <c r="GJ700" s="20">
        <v>1</v>
      </c>
      <c r="GK700" s="41">
        <f>IF(GA700&lt;&gt;"",((GB700*0.125)+((GC700+GD700+GE700+GF700+GG700)*0.25)+((GH700+GI700+GJ700)*1))/GA700,"")</f>
        <v>0.1111111111111111</v>
      </c>
      <c r="GL700" s="40">
        <v>45825</v>
      </c>
      <c r="GM700" s="40">
        <v>45825</v>
      </c>
      <c r="GN700" s="20" t="s">
        <v>237</v>
      </c>
      <c r="GO700" s="35">
        <v>45825</v>
      </c>
      <c r="GP700" s="20" t="s">
        <v>316</v>
      </c>
      <c r="GQ700" s="35" t="s">
        <v>323</v>
      </c>
      <c r="HH700" s="34" t="str">
        <f>IF(GX700&lt;&gt;"",((GY700*0.125)+((GZ700+HA700+HB700+HC700+HD700)*0.25)+((HE700+HF700+HG700)*1))/GX700,"")</f>
        <v/>
      </c>
    </row>
    <row r="701" spans="1:216" ht="15" customHeight="1" x14ac:dyDescent="0.35">
      <c r="A701" s="11" t="s">
        <v>4423</v>
      </c>
      <c r="B701" s="12" t="s">
        <v>4424</v>
      </c>
      <c r="C701" s="13">
        <v>43829</v>
      </c>
      <c r="D701" s="13"/>
      <c r="E701" s="14" t="s">
        <v>214</v>
      </c>
      <c r="F701" s="15" t="s">
        <v>4425</v>
      </c>
      <c r="G701" s="15" t="s">
        <v>4192</v>
      </c>
      <c r="H701" s="14" t="s">
        <v>1673</v>
      </c>
      <c r="I701" s="16">
        <v>78504</v>
      </c>
      <c r="J701" s="17">
        <v>56830</v>
      </c>
      <c r="K701" s="18">
        <f ca="1">IF(A701&lt;&gt;"",RANDBETWEEN(1,2000)," ")</f>
        <v>728</v>
      </c>
      <c r="L701" s="17" cm="1">
        <f t="array" ref="L701">IF(A701&lt;&gt;"",SUMPRODUCT(($E$2:$E$1303="Active") * (FK701 &gt;= $FM$2:$FM$1303) * (FK701 &lt;= $FN$2:$FN$1303) * (FL701 &gt;= $FO$2:$FO$1303) * (FL701 &lt;= $FP$2:$FP$1303)),"")</f>
        <v>3</v>
      </c>
      <c r="M701" s="17" cm="1">
        <f t="array" ref="M701">IF(A701&lt;&gt;"",SUMPRODUCT(($E$2:$E$1303="Active") * (FK701 &gt;= $FQ$2:$FQ$1303) * (FK701 &lt;= $FR$2:$FR$1303) * (FL701 &gt;= $FS$2:$FS$1303) * (FL701 &lt;= $FT$2:$FT$1303)),"")</f>
        <v>5</v>
      </c>
      <c r="N701" s="14" t="s">
        <v>218</v>
      </c>
      <c r="O701" s="14" t="s">
        <v>316</v>
      </c>
      <c r="P701" s="15" t="s">
        <v>1674</v>
      </c>
      <c r="Q701" s="14" t="s">
        <v>1675</v>
      </c>
      <c r="R701" s="15" t="s">
        <v>1676</v>
      </c>
      <c r="S701" s="14" t="s">
        <v>223</v>
      </c>
      <c r="T701" s="20" t="s">
        <v>224</v>
      </c>
      <c r="U701" s="21"/>
      <c r="V701" s="22"/>
      <c r="W701" s="22"/>
      <c r="X701" s="22"/>
      <c r="Y701" s="22"/>
      <c r="Z701" s="22"/>
      <c r="AA701" s="48">
        <v>2024</v>
      </c>
      <c r="AB701" s="43">
        <v>46022.375</v>
      </c>
      <c r="AC701" s="63">
        <v>45931</v>
      </c>
      <c r="AD701" s="25">
        <v>40</v>
      </c>
      <c r="AE701" s="25">
        <v>60</v>
      </c>
      <c r="AF701" s="26">
        <v>49</v>
      </c>
      <c r="AG701" s="20">
        <v>59</v>
      </c>
      <c r="AH701" s="22">
        <v>71</v>
      </c>
      <c r="AI701" s="26">
        <v>307</v>
      </c>
      <c r="AN701" s="27">
        <f>IF(COUNT(DV701,ES701,FJ701,GK701,HH701)&gt;0,AVERAGE(DV701,ES701,FJ701,GK701,HH701),"")</f>
        <v>0.15000000000000002</v>
      </c>
      <c r="AO701" s="28">
        <f>IF((E701&lt;&gt;""),COUNTA(AP701:BW701)+COUNTIF(T701,"No"),"")</f>
        <v>0</v>
      </c>
      <c r="AP701" s="29"/>
      <c r="AQ701" s="29"/>
      <c r="AR701" s="29"/>
      <c r="AS701" s="29"/>
      <c r="AT701" s="29"/>
      <c r="AU701" s="29"/>
      <c r="AV701" s="29"/>
      <c r="AW701" s="29"/>
      <c r="AX701" s="29"/>
      <c r="AY701" s="29"/>
      <c r="AZ701" s="29"/>
      <c r="BA701" s="29"/>
      <c r="BB701" s="29"/>
      <c r="BC701" s="29"/>
      <c r="BD701" s="29"/>
      <c r="BE701" s="29"/>
      <c r="BF701" s="29"/>
      <c r="BG701" s="29"/>
      <c r="BH701" s="29"/>
      <c r="BI701" s="29"/>
      <c r="BJ701" s="29"/>
      <c r="BK701" s="29"/>
      <c r="BL701" s="29"/>
      <c r="BM701" s="29"/>
      <c r="BN701" s="29"/>
      <c r="BO701" s="29"/>
      <c r="BP701" s="29"/>
      <c r="BQ701" s="29"/>
      <c r="BR701" s="29"/>
      <c r="BS701" s="29"/>
      <c r="BT701" s="29"/>
      <c r="BU701" s="29"/>
      <c r="BV701" s="29"/>
      <c r="BW701" s="29"/>
      <c r="BX701" s="30">
        <v>44146</v>
      </c>
      <c r="BY701" s="30">
        <v>44148</v>
      </c>
      <c r="BZ701" s="14" t="s">
        <v>248</v>
      </c>
      <c r="CA701" s="30">
        <v>44175</v>
      </c>
      <c r="CB701" s="14" t="s">
        <v>316</v>
      </c>
      <c r="CC701" s="31">
        <v>44176</v>
      </c>
      <c r="CD701" s="32" t="s">
        <v>228</v>
      </c>
      <c r="CE701" s="33" t="s">
        <v>320</v>
      </c>
      <c r="CF701" s="33" t="s">
        <v>321</v>
      </c>
      <c r="CG701" s="29">
        <v>100</v>
      </c>
      <c r="CH701" s="29">
        <v>2</v>
      </c>
      <c r="CI701" s="29">
        <v>2</v>
      </c>
      <c r="CJ701" s="29">
        <v>10</v>
      </c>
      <c r="CK701" s="29">
        <v>0</v>
      </c>
      <c r="CL701" s="29">
        <v>0</v>
      </c>
      <c r="CM701" s="29">
        <v>0</v>
      </c>
      <c r="CN701" s="34">
        <f>IF(CJ701&gt;0,((CK701*0.125)+(CL701*0.25)+(CM701*1))/CJ701,"")</f>
        <v>0</v>
      </c>
      <c r="CO701" s="35">
        <v>44327</v>
      </c>
      <c r="CP701" s="35">
        <v>44327</v>
      </c>
      <c r="CQ701" s="20" t="s">
        <v>322</v>
      </c>
      <c r="CR701" s="35">
        <v>44327</v>
      </c>
      <c r="CS701" s="20" t="s">
        <v>316</v>
      </c>
      <c r="CT701" s="35" t="s">
        <v>323</v>
      </c>
      <c r="CU701" s="35">
        <v>44484</v>
      </c>
      <c r="CV701" s="11" t="s">
        <v>248</v>
      </c>
      <c r="CW701" s="11" t="s">
        <v>324</v>
      </c>
      <c r="CX701" s="11" t="s">
        <v>325</v>
      </c>
      <c r="CY701" s="20">
        <v>18</v>
      </c>
      <c r="CZ701" s="36">
        <v>4</v>
      </c>
      <c r="DA701" s="36">
        <v>4</v>
      </c>
      <c r="DB701" s="36">
        <v>13</v>
      </c>
      <c r="DC701" s="36">
        <v>0</v>
      </c>
      <c r="DD701" s="36">
        <v>0</v>
      </c>
      <c r="DE701" s="36">
        <v>0</v>
      </c>
      <c r="DF701" s="36">
        <v>1</v>
      </c>
      <c r="DG701" s="36">
        <v>2</v>
      </c>
      <c r="DH701" s="37">
        <f>IF(DB701&lt;&gt;"",((DC701*0.125)+(DD701*0.25)+(DE701*0.25)+(DF701*1)+(DG701*1))/DB701,"")</f>
        <v>0.23076923076923078</v>
      </c>
      <c r="DI701" s="35">
        <v>44802</v>
      </c>
      <c r="DJ701" s="20" t="s">
        <v>248</v>
      </c>
      <c r="DK701" s="20" t="s">
        <v>235</v>
      </c>
      <c r="DL701" s="20" t="s">
        <v>234</v>
      </c>
      <c r="DM701" s="20">
        <v>27</v>
      </c>
      <c r="DN701" s="20">
        <v>4</v>
      </c>
      <c r="DO701" s="20">
        <v>4</v>
      </c>
      <c r="DP701" s="20">
        <v>12</v>
      </c>
      <c r="DQ701" s="20">
        <v>0</v>
      </c>
      <c r="DR701" s="20">
        <v>0</v>
      </c>
      <c r="DS701" s="20">
        <v>0</v>
      </c>
      <c r="DT701" s="20">
        <v>0</v>
      </c>
      <c r="DU701" s="20">
        <v>0</v>
      </c>
      <c r="DV701" s="37">
        <v>0</v>
      </c>
      <c r="DW701" s="35">
        <v>44981</v>
      </c>
      <c r="DX701" s="35">
        <v>44984</v>
      </c>
      <c r="DY701" s="20" t="s">
        <v>322</v>
      </c>
      <c r="DZ701" s="35">
        <v>44985</v>
      </c>
      <c r="EA701" s="35" t="s">
        <v>316</v>
      </c>
      <c r="EB701" s="38" t="s">
        <v>323</v>
      </c>
      <c r="EC701" s="35">
        <v>45141</v>
      </c>
      <c r="ED701" s="20" t="s">
        <v>248</v>
      </c>
      <c r="EE701" s="20" t="s">
        <v>247</v>
      </c>
      <c r="EF701" s="20">
        <v>41</v>
      </c>
      <c r="EG701" s="20">
        <v>1</v>
      </c>
      <c r="EH701" s="20">
        <v>1</v>
      </c>
      <c r="EI701" s="20">
        <v>5</v>
      </c>
      <c r="EJ701" s="20">
        <v>0</v>
      </c>
      <c r="EK701" s="20">
        <v>0</v>
      </c>
      <c r="EL701" s="20">
        <v>0</v>
      </c>
      <c r="EM701" s="20">
        <v>0</v>
      </c>
      <c r="EN701" s="20">
        <v>0</v>
      </c>
      <c r="EO701" s="20">
        <v>0</v>
      </c>
      <c r="EP701" s="20">
        <v>1</v>
      </c>
      <c r="EQ701" s="20">
        <v>0</v>
      </c>
      <c r="ER701" s="20">
        <v>0</v>
      </c>
      <c r="ES701" s="34">
        <f>IF(EI701&lt;&gt;"",((EJ701*0.125)+((EK701+EL701+EM701+EN701+EO701)*0.25)+((EP701+EQ701+ER701)*1))/EI701,"")</f>
        <v>0.2</v>
      </c>
      <c r="ET701" s="35">
        <v>45390</v>
      </c>
      <c r="EU701" s="20" t="s">
        <v>248</v>
      </c>
      <c r="EV701" s="20" t="s">
        <v>247</v>
      </c>
      <c r="EW701" s="20">
        <v>45</v>
      </c>
      <c r="EX701" s="20">
        <v>3</v>
      </c>
      <c r="EY701" s="20">
        <v>2</v>
      </c>
      <c r="EZ701" s="28">
        <v>5</v>
      </c>
      <c r="FA701" s="20">
        <v>0</v>
      </c>
      <c r="FB701" s="20">
        <v>0</v>
      </c>
      <c r="FC701" s="20">
        <v>0</v>
      </c>
      <c r="FD701" s="20">
        <v>0</v>
      </c>
      <c r="FE701" s="20">
        <v>0</v>
      </c>
      <c r="FF701" s="20">
        <v>0</v>
      </c>
      <c r="FG701" s="20">
        <v>2</v>
      </c>
      <c r="FH701" s="20">
        <v>0</v>
      </c>
      <c r="FI701" s="20">
        <v>0</v>
      </c>
      <c r="FJ701" s="46">
        <f>IF(EZ701&lt;&gt;"",((FA701*0.125)+((FB701+FC701+FD701+FE701+FF701)*0.25)+((FG701+FH701+FI701)*1))/EZ701,"")</f>
        <v>0.4</v>
      </c>
      <c r="FK701" s="39">
        <v>26.280128999999999</v>
      </c>
      <c r="FL701" s="39">
        <v>-98.238372999999996</v>
      </c>
      <c r="FM701" s="39">
        <v>25.918303576177866</v>
      </c>
      <c r="FN701" s="39">
        <v>26.641954423822131</v>
      </c>
      <c r="FO701" s="39">
        <v>-98.641907760563228</v>
      </c>
      <c r="FP701" s="39">
        <v>-97.834838239436763</v>
      </c>
      <c r="FQ701" s="39">
        <v>25.556478152355734</v>
      </c>
      <c r="FR701" s="39">
        <v>27.003779847644264</v>
      </c>
      <c r="FS701" s="39">
        <v>-99.045442521126461</v>
      </c>
      <c r="FT701" s="39">
        <v>-97.431303478873531</v>
      </c>
      <c r="FU701" s="35">
        <v>45835</v>
      </c>
      <c r="FV701" s="20" t="s">
        <v>248</v>
      </c>
      <c r="FW701" s="20" t="s">
        <v>355</v>
      </c>
      <c r="FX701" s="20">
        <v>26</v>
      </c>
      <c r="FY701" s="20">
        <v>2</v>
      </c>
      <c r="FZ701" s="20">
        <v>2</v>
      </c>
      <c r="GA701" s="20">
        <v>5</v>
      </c>
      <c r="GB701" s="20">
        <v>0</v>
      </c>
      <c r="GC701" s="20">
        <v>0</v>
      </c>
      <c r="GD701" s="20">
        <v>0</v>
      </c>
      <c r="GE701" s="20">
        <v>0</v>
      </c>
      <c r="GF701" s="20">
        <v>0</v>
      </c>
      <c r="GG701" s="20">
        <v>0</v>
      </c>
      <c r="GH701" s="20">
        <v>0</v>
      </c>
      <c r="GI701" s="20">
        <v>0</v>
      </c>
      <c r="GJ701" s="20">
        <v>0</v>
      </c>
      <c r="GK701" s="34">
        <v>0</v>
      </c>
      <c r="GP701" s="20" t="s">
        <v>316</v>
      </c>
      <c r="GQ701" s="35" t="s">
        <v>323</v>
      </c>
      <c r="HH701" s="34" t="str">
        <f>IF(GX701&lt;&gt;"",((GY701*0.125)+((GZ701+HA701+HB701+HC701+HD701)*0.25)+((HE701+HF701+HG701)*1))/GX701,"")</f>
        <v/>
      </c>
    </row>
    <row r="702" spans="1:216" ht="15" customHeight="1" x14ac:dyDescent="0.35">
      <c r="A702" s="11" t="s">
        <v>4426</v>
      </c>
      <c r="B702" s="12" t="s">
        <v>4427</v>
      </c>
      <c r="C702" s="13">
        <v>43829</v>
      </c>
      <c r="D702" s="13"/>
      <c r="E702" s="14" t="s">
        <v>214</v>
      </c>
      <c r="F702" s="15" t="s">
        <v>4428</v>
      </c>
      <c r="G702" s="15" t="s">
        <v>4401</v>
      </c>
      <c r="H702" s="14" t="s">
        <v>1673</v>
      </c>
      <c r="I702" s="16">
        <v>79424</v>
      </c>
      <c r="J702" s="17">
        <v>53479</v>
      </c>
      <c r="K702" s="18">
        <f ca="1">IF(A702&lt;&gt;"",RANDBETWEEN(1,2000)," ")</f>
        <v>1400</v>
      </c>
      <c r="L702" s="17" cm="1">
        <f t="array" ref="L702">IF(A702&lt;&gt;"",SUMPRODUCT(($E$2:$E$1303="Active") * (FK702 &gt;= $FM$2:$FM$1303) * (FK702 &lt;= $FN$2:$FN$1303) * (FL702 &gt;= $FO$2:$FO$1303) * (FL702 &lt;= $FP$2:$FP$1303)),"")</f>
        <v>2</v>
      </c>
      <c r="M702" s="17" cm="1">
        <f t="array" ref="M702">IF(A702&lt;&gt;"",SUMPRODUCT(($E$2:$E$1303="Active") * (FK702 &gt;= $FQ$2:$FQ$1303) * (FK702 &lt;= $FR$2:$FR$1303) * (FL702 &gt;= $FS$2:$FS$1303) * (FL702 &lt;= $FT$2:$FT$1303)),"")</f>
        <v>2</v>
      </c>
      <c r="N702" s="14" t="s">
        <v>218</v>
      </c>
      <c r="O702" s="14" t="s">
        <v>316</v>
      </c>
      <c r="P702" s="15" t="s">
        <v>1674</v>
      </c>
      <c r="Q702" s="14" t="s">
        <v>1675</v>
      </c>
      <c r="R702" s="15" t="s">
        <v>1676</v>
      </c>
      <c r="S702" s="14" t="s">
        <v>223</v>
      </c>
      <c r="T702" s="20" t="s">
        <v>224</v>
      </c>
      <c r="U702" s="21"/>
      <c r="V702" s="22"/>
      <c r="W702" s="22"/>
      <c r="X702" s="22"/>
      <c r="Y702" s="22"/>
      <c r="Z702" s="22"/>
      <c r="AA702" s="48">
        <v>2024</v>
      </c>
      <c r="AB702" s="43">
        <v>46021.375</v>
      </c>
      <c r="AC702" s="63">
        <v>45931</v>
      </c>
      <c r="AD702" s="25">
        <v>40</v>
      </c>
      <c r="AE702" s="25">
        <v>71</v>
      </c>
      <c r="AF702" s="26">
        <v>58</v>
      </c>
      <c r="AG702" s="20">
        <v>167</v>
      </c>
      <c r="AH702" s="22">
        <v>116</v>
      </c>
      <c r="AI702" s="26">
        <v>169</v>
      </c>
      <c r="AN702" s="27">
        <f>IF(COUNT(DV702,ES702,FJ702,GK702,HH702)&gt;0,AVERAGE(DV702,ES702,FJ702,GK702,HH702),"")</f>
        <v>0.20922619047619045</v>
      </c>
      <c r="AO702" s="28">
        <f>IF((E702&lt;&gt;""),COUNTA(AP702:BW702)+COUNTIF(T702,"No"),"")</f>
        <v>0</v>
      </c>
      <c r="AP702" s="29"/>
      <c r="AQ702" s="29"/>
      <c r="AR702" s="29"/>
      <c r="AS702" s="29"/>
      <c r="AT702" s="29"/>
      <c r="AU702" s="29"/>
      <c r="AV702" s="29"/>
      <c r="AW702" s="29"/>
      <c r="AX702" s="29"/>
      <c r="AY702" s="29"/>
      <c r="AZ702" s="29"/>
      <c r="BA702" s="29"/>
      <c r="BB702" s="29"/>
      <c r="BC702" s="29"/>
      <c r="BD702" s="29"/>
      <c r="BE702" s="29"/>
      <c r="BF702" s="29"/>
      <c r="BG702" s="29"/>
      <c r="BH702" s="29"/>
      <c r="BI702" s="29"/>
      <c r="BJ702" s="29"/>
      <c r="BK702" s="29"/>
      <c r="BL702" s="29"/>
      <c r="BM702" s="29"/>
      <c r="BN702" s="29"/>
      <c r="BO702" s="29"/>
      <c r="BP702" s="29"/>
      <c r="BQ702" s="29"/>
      <c r="BR702" s="29"/>
      <c r="BS702" s="29"/>
      <c r="BT702" s="29"/>
      <c r="BU702" s="29"/>
      <c r="BV702" s="29"/>
      <c r="BW702" s="29"/>
      <c r="BX702" s="30">
        <v>44112</v>
      </c>
      <c r="BY702" s="30">
        <v>44113</v>
      </c>
      <c r="BZ702" s="14" t="s">
        <v>248</v>
      </c>
      <c r="CA702" s="30">
        <v>44132</v>
      </c>
      <c r="CB702" s="14" t="s">
        <v>316</v>
      </c>
      <c r="CC702" s="31">
        <v>44176</v>
      </c>
      <c r="CD702" s="32" t="s">
        <v>228</v>
      </c>
      <c r="CE702" s="33" t="s">
        <v>320</v>
      </c>
      <c r="CF702" s="33" t="s">
        <v>321</v>
      </c>
      <c r="CG702" s="29">
        <v>100</v>
      </c>
      <c r="CH702" s="29">
        <v>2</v>
      </c>
      <c r="CI702" s="29">
        <v>2</v>
      </c>
      <c r="CJ702" s="29">
        <v>10</v>
      </c>
      <c r="CK702" s="29">
        <v>0</v>
      </c>
      <c r="CL702" s="29">
        <v>0</v>
      </c>
      <c r="CM702" s="29">
        <v>3</v>
      </c>
      <c r="CN702" s="34">
        <f>IF(CJ702&gt;0,((CK702*0.125)+(CL702*0.25)+(CM702*1))/CJ702,"")</f>
        <v>0.3</v>
      </c>
      <c r="CO702" s="35">
        <v>44342</v>
      </c>
      <c r="CP702" s="35">
        <v>44349</v>
      </c>
      <c r="CQ702" s="20" t="s">
        <v>322</v>
      </c>
      <c r="CR702" s="56">
        <v>44349</v>
      </c>
      <c r="CS702" s="20" t="s">
        <v>316</v>
      </c>
      <c r="CT702" s="35" t="s">
        <v>323</v>
      </c>
      <c r="CU702" s="35">
        <v>44483</v>
      </c>
      <c r="CV702" s="11" t="s">
        <v>248</v>
      </c>
      <c r="CW702" s="11" t="s">
        <v>324</v>
      </c>
      <c r="CX702" s="11" t="s">
        <v>325</v>
      </c>
      <c r="CY702" s="20">
        <v>30</v>
      </c>
      <c r="CZ702" s="36">
        <v>1</v>
      </c>
      <c r="DA702" s="36">
        <v>1</v>
      </c>
      <c r="DB702" s="36">
        <v>5</v>
      </c>
      <c r="DC702" s="36">
        <v>0</v>
      </c>
      <c r="DD702" s="36">
        <v>0</v>
      </c>
      <c r="DE702" s="36">
        <v>0</v>
      </c>
      <c r="DF702" s="36">
        <v>1</v>
      </c>
      <c r="DG702" s="36">
        <v>0</v>
      </c>
      <c r="DH702" s="37">
        <f>IF(DB702&lt;&gt;"",((DC702*0.125)+(DD702*0.25)+(DE702*0.25)+(DF702*1)+(DG702*1))/DB702,"")</f>
        <v>0.2</v>
      </c>
      <c r="DI702" s="35">
        <v>44785</v>
      </c>
      <c r="DJ702" s="20" t="s">
        <v>248</v>
      </c>
      <c r="DK702" s="20" t="s">
        <v>235</v>
      </c>
      <c r="DL702" s="20" t="s">
        <v>234</v>
      </c>
      <c r="DM702" s="20">
        <v>20</v>
      </c>
      <c r="DN702" s="20">
        <v>1</v>
      </c>
      <c r="DO702" s="20">
        <v>1</v>
      </c>
      <c r="DP702" s="20">
        <v>5</v>
      </c>
      <c r="DQ702" s="20">
        <v>0</v>
      </c>
      <c r="DR702" s="20">
        <v>0</v>
      </c>
      <c r="DS702" s="20">
        <v>0</v>
      </c>
      <c r="DT702" s="20">
        <v>0</v>
      </c>
      <c r="DU702" s="20">
        <v>0</v>
      </c>
      <c r="DV702" s="37" cm="1">
        <f t="array" ref="DV702">IF(AND(DI702:DP702&lt;&gt;""),((DQ702*0.125)+(DR702*0.25)+(DS702*0.25)+(DT702*1)+(DU702*1))/DP702,"")</f>
        <v>0</v>
      </c>
      <c r="DW702" s="35">
        <v>44969</v>
      </c>
      <c r="DX702" s="35">
        <v>44979</v>
      </c>
      <c r="DY702" s="20" t="s">
        <v>322</v>
      </c>
      <c r="DZ702" s="35">
        <v>44979</v>
      </c>
      <c r="EA702" s="35" t="s">
        <v>316</v>
      </c>
      <c r="EB702" s="38" t="s">
        <v>323</v>
      </c>
      <c r="EC702" s="35">
        <v>45142</v>
      </c>
      <c r="ED702" s="20" t="s">
        <v>248</v>
      </c>
      <c r="EE702" s="20" t="s">
        <v>247</v>
      </c>
      <c r="EF702" s="20">
        <v>35</v>
      </c>
      <c r="EG702" s="20">
        <v>3</v>
      </c>
      <c r="EH702" s="20">
        <v>3</v>
      </c>
      <c r="EI702" s="20">
        <v>12</v>
      </c>
      <c r="EJ702" s="20">
        <v>0</v>
      </c>
      <c r="EK702" s="20">
        <v>0</v>
      </c>
      <c r="EL702" s="20">
        <v>0</v>
      </c>
      <c r="EM702" s="20">
        <v>2</v>
      </c>
      <c r="EN702" s="20">
        <v>0</v>
      </c>
      <c r="EO702" s="20">
        <v>0</v>
      </c>
      <c r="EP702" s="20">
        <v>0</v>
      </c>
      <c r="EQ702" s="20">
        <v>3</v>
      </c>
      <c r="ER702" s="20">
        <v>2</v>
      </c>
      <c r="ES702" s="46">
        <f>IF(EI702&lt;&gt;"",((EJ702*0.125)+((EK702+EL702+EM702+EN702+EO702)*0.25)+((EP702+EQ702+ER702)*1))/EI702,"")</f>
        <v>0.45833333333333331</v>
      </c>
      <c r="ET702" s="35">
        <v>45337</v>
      </c>
      <c r="EU702" s="20" t="s">
        <v>248</v>
      </c>
      <c r="EV702" s="20" t="s">
        <v>247</v>
      </c>
      <c r="EW702" s="20">
        <v>90</v>
      </c>
      <c r="EX702" s="20">
        <v>2</v>
      </c>
      <c r="EY702" s="20">
        <v>2</v>
      </c>
      <c r="EZ702" s="28">
        <v>7</v>
      </c>
      <c r="FA702" s="20">
        <v>0</v>
      </c>
      <c r="FB702" s="20">
        <v>1</v>
      </c>
      <c r="FC702" s="20">
        <v>0</v>
      </c>
      <c r="FD702" s="20">
        <v>0</v>
      </c>
      <c r="FE702" s="20">
        <v>0</v>
      </c>
      <c r="FF702" s="20">
        <v>0</v>
      </c>
      <c r="FG702" s="20">
        <v>0</v>
      </c>
      <c r="FH702" s="20">
        <v>0</v>
      </c>
      <c r="FI702" s="20">
        <v>1</v>
      </c>
      <c r="FJ702" s="34">
        <f>IF(EZ702&lt;&gt;"",((FA702*0.125)+((FB702+FC702+FD702+FE702+FF702)*0.25)+((FG702+FH702+FI702)*1))/EZ702,"")</f>
        <v>0.17857142857142858</v>
      </c>
      <c r="FK702" s="39">
        <v>33.471429999999998</v>
      </c>
      <c r="FL702" s="39">
        <v>-101.95161</v>
      </c>
      <c r="FM702" s="39">
        <v>33.109604576177865</v>
      </c>
      <c r="FN702" s="39">
        <v>33.833255423822131</v>
      </c>
      <c r="FO702" s="39">
        <v>-102.38536973144383</v>
      </c>
      <c r="FP702" s="39">
        <v>-101.51785026855617</v>
      </c>
      <c r="FQ702" s="39">
        <v>32.747779152355733</v>
      </c>
      <c r="FR702" s="39">
        <v>34.195080847644263</v>
      </c>
      <c r="FS702" s="39">
        <v>-102.81912946288766</v>
      </c>
      <c r="FT702" s="39">
        <v>-101.08409053711235</v>
      </c>
      <c r="FU702" s="35">
        <v>45765</v>
      </c>
      <c r="FV702" s="20" t="s">
        <v>248</v>
      </c>
      <c r="FW702" s="20" t="s">
        <v>258</v>
      </c>
      <c r="FX702" s="20">
        <v>44</v>
      </c>
      <c r="FY702" s="20">
        <v>2</v>
      </c>
      <c r="FZ702" s="20">
        <v>2</v>
      </c>
      <c r="GA702" s="20">
        <v>5</v>
      </c>
      <c r="GB702" s="20">
        <v>0</v>
      </c>
      <c r="GC702" s="20">
        <v>0</v>
      </c>
      <c r="GD702" s="20">
        <v>0</v>
      </c>
      <c r="GE702" s="20">
        <v>0</v>
      </c>
      <c r="GF702" s="20">
        <v>0</v>
      </c>
      <c r="GG702" s="20">
        <v>0</v>
      </c>
      <c r="GH702" s="20">
        <v>0</v>
      </c>
      <c r="GI702" s="20">
        <v>0</v>
      </c>
      <c r="GJ702" s="20">
        <v>1</v>
      </c>
      <c r="GK702" s="34">
        <f>IF(GA702&lt;&gt;"",((GB702*0.125)+((GC702+GD702+GE702+GF702+GG702)*0.25)+((GH702+GI702+GJ702)*1))/GA702,"")</f>
        <v>0.2</v>
      </c>
      <c r="GP702" s="20" t="s">
        <v>316</v>
      </c>
      <c r="GQ702" s="35" t="s">
        <v>323</v>
      </c>
      <c r="HH702" s="34" t="str">
        <f>IF(GX702&lt;&gt;"",((GY702*0.125)+((GZ702+HA702+HB702+HC702+HD702)*0.25)+((HE702+HF702+HG702)*1))/GX702,"")</f>
        <v/>
      </c>
    </row>
    <row r="703" spans="1:216" ht="15" customHeight="1" x14ac:dyDescent="0.35">
      <c r="A703" s="11" t="s">
        <v>4429</v>
      </c>
      <c r="B703" s="12" t="s">
        <v>4430</v>
      </c>
      <c r="C703" s="13">
        <v>43829</v>
      </c>
      <c r="D703" s="13"/>
      <c r="E703" s="14" t="s">
        <v>214</v>
      </c>
      <c r="F703" s="15" t="s">
        <v>4431</v>
      </c>
      <c r="G703" s="15" t="s">
        <v>1835</v>
      </c>
      <c r="H703" s="14" t="s">
        <v>1673</v>
      </c>
      <c r="I703" s="16">
        <v>76011</v>
      </c>
      <c r="J703" s="17">
        <v>23158</v>
      </c>
      <c r="K703" s="18">
        <f ca="1">IF(A703&lt;&gt;"",RANDBETWEEN(1,2000)," ")</f>
        <v>974</v>
      </c>
      <c r="L703" s="17" cm="1">
        <f t="array" ref="L703">IF(A703&lt;&gt;"",SUMPRODUCT(($E$2:$E$1303="Active") * (FK703 &gt;= $FM$2:$FM$1303) * (FK703 &lt;= $FN$2:$FN$1303) * (FL703 &gt;= $FO$2:$FO$1303) * (FL703 &lt;= $FP$2:$FP$1303)),"")</f>
        <v>13</v>
      </c>
      <c r="M703" s="17" cm="1">
        <f t="array" ref="M703">IF(A703&lt;&gt;"",SUMPRODUCT(($E$2:$E$1303="Active") * (FK703 &gt;= $FQ$2:$FQ$1303) * (FK703 &lt;= $FR$2:$FR$1303) * (FL703 &gt;= $FS$2:$FS$1303) * (FL703 &lt;= $FT$2:$FT$1303)),"")</f>
        <v>17</v>
      </c>
      <c r="N703" s="14" t="s">
        <v>218</v>
      </c>
      <c r="O703" s="14" t="s">
        <v>316</v>
      </c>
      <c r="P703" s="15" t="s">
        <v>1674</v>
      </c>
      <c r="Q703" s="14" t="s">
        <v>1675</v>
      </c>
      <c r="R703" s="15" t="s">
        <v>1676</v>
      </c>
      <c r="S703" s="14" t="s">
        <v>223</v>
      </c>
      <c r="T703" s="20" t="s">
        <v>224</v>
      </c>
      <c r="U703" s="21"/>
      <c r="V703" s="22"/>
      <c r="W703" s="22"/>
      <c r="X703" s="22"/>
      <c r="Y703" s="22"/>
      <c r="Z703" s="22"/>
      <c r="AA703" s="48">
        <v>2025</v>
      </c>
      <c r="AB703" s="43">
        <v>46022.375</v>
      </c>
      <c r="AC703" s="24">
        <v>46023</v>
      </c>
      <c r="AD703" s="25">
        <v>269</v>
      </c>
      <c r="AE703" s="25">
        <v>405</v>
      </c>
      <c r="AF703" s="26">
        <v>102</v>
      </c>
      <c r="AG703" s="20">
        <v>406</v>
      </c>
      <c r="AH703" s="22">
        <v>628</v>
      </c>
      <c r="AI703" s="26">
        <v>1015</v>
      </c>
      <c r="AN703" s="27">
        <f>IF(COUNT(DV703,ES703,FJ703,GK703,HH703)&gt;0,AVERAGE(DV703,ES703,FJ703,GK703,HH703),"")</f>
        <v>0.20603229087210778</v>
      </c>
      <c r="AO703" s="28">
        <f>IF((E703&lt;&gt;""),COUNTA(AP703:BW703)+COUNTIF(T703,"No"),"")</f>
        <v>0</v>
      </c>
      <c r="AP703" s="29"/>
      <c r="AQ703" s="29"/>
      <c r="AR703" s="29"/>
      <c r="AS703" s="29"/>
      <c r="AT703" s="29"/>
      <c r="AU703" s="29"/>
      <c r="AV703" s="29"/>
      <c r="AW703" s="29"/>
      <c r="AX703" s="29"/>
      <c r="AY703" s="29"/>
      <c r="AZ703" s="29"/>
      <c r="BA703" s="29"/>
      <c r="BB703" s="29"/>
      <c r="BC703" s="29"/>
      <c r="BD703" s="29"/>
      <c r="BE703" s="29"/>
      <c r="BF703" s="29"/>
      <c r="BG703" s="29"/>
      <c r="BH703" s="29"/>
      <c r="BI703" s="29"/>
      <c r="BJ703" s="29"/>
      <c r="BK703" s="29"/>
      <c r="BL703" s="29"/>
      <c r="BM703" s="29"/>
      <c r="BN703" s="29"/>
      <c r="BO703" s="29"/>
      <c r="BP703" s="29"/>
      <c r="BQ703" s="29"/>
      <c r="BR703" s="29"/>
      <c r="BS703" s="29"/>
      <c r="BT703" s="29"/>
      <c r="BU703" s="29"/>
      <c r="BV703" s="29"/>
      <c r="BW703" s="29"/>
      <c r="BX703" s="30">
        <v>44005</v>
      </c>
      <c r="BY703" s="30">
        <v>44005</v>
      </c>
      <c r="BZ703" s="14" t="s">
        <v>228</v>
      </c>
      <c r="CA703" s="30">
        <v>44022</v>
      </c>
      <c r="CB703" s="14" t="s">
        <v>316</v>
      </c>
      <c r="CC703" s="31">
        <v>44176</v>
      </c>
      <c r="CD703" s="32" t="s">
        <v>228</v>
      </c>
      <c r="CE703" s="33" t="s">
        <v>320</v>
      </c>
      <c r="CF703" s="33" t="s">
        <v>321</v>
      </c>
      <c r="CG703" s="29">
        <v>100</v>
      </c>
      <c r="CH703" s="29">
        <v>4</v>
      </c>
      <c r="CI703" s="29">
        <v>4</v>
      </c>
      <c r="CJ703" s="29">
        <v>10</v>
      </c>
      <c r="CK703" s="29">
        <v>1</v>
      </c>
      <c r="CL703" s="29">
        <v>2</v>
      </c>
      <c r="CM703" s="29">
        <v>2</v>
      </c>
      <c r="CN703" s="34">
        <f>IF(CJ703&gt;0,((CK703*0.125)+(CL703*0.25)+(CM703*1))/CJ703,"")</f>
        <v>0.26250000000000001</v>
      </c>
      <c r="CO703" s="35">
        <v>44334</v>
      </c>
      <c r="CP703" s="35">
        <v>44335</v>
      </c>
      <c r="CQ703" s="20" t="s">
        <v>322</v>
      </c>
      <c r="CR703" s="35">
        <v>44335</v>
      </c>
      <c r="CS703" s="20" t="s">
        <v>316</v>
      </c>
      <c r="CT703" s="35" t="s">
        <v>323</v>
      </c>
      <c r="CU703" s="35">
        <v>44481</v>
      </c>
      <c r="CV703" s="11" t="s">
        <v>248</v>
      </c>
      <c r="CW703" s="11" t="s">
        <v>324</v>
      </c>
      <c r="CX703" s="11" t="s">
        <v>325</v>
      </c>
      <c r="CY703" s="20">
        <v>222</v>
      </c>
      <c r="CZ703" s="36">
        <v>6</v>
      </c>
      <c r="DA703" s="36">
        <v>4</v>
      </c>
      <c r="DB703" s="36">
        <v>17</v>
      </c>
      <c r="DC703" s="36">
        <v>0</v>
      </c>
      <c r="DD703" s="36">
        <v>0</v>
      </c>
      <c r="DE703" s="36">
        <v>1</v>
      </c>
      <c r="DF703" s="36">
        <v>3</v>
      </c>
      <c r="DG703" s="36">
        <v>2</v>
      </c>
      <c r="DH703" s="46">
        <f>IF(DB703&lt;&gt;"",((DC703*0.125)+(DD703*0.25)+(DE703*0.25)+(DF703*1)+(DG703*1))/DB703,"")</f>
        <v>0.30882352941176472</v>
      </c>
      <c r="DI703" s="35">
        <v>44757</v>
      </c>
      <c r="DJ703" s="20" t="s">
        <v>248</v>
      </c>
      <c r="DK703" s="20" t="s">
        <v>235</v>
      </c>
      <c r="DL703" s="20" t="s">
        <v>234</v>
      </c>
      <c r="DM703" s="20">
        <v>30</v>
      </c>
      <c r="DN703" s="20">
        <v>2</v>
      </c>
      <c r="DO703" s="20">
        <v>2</v>
      </c>
      <c r="DP703" s="20">
        <v>9</v>
      </c>
      <c r="DQ703" s="20">
        <v>0</v>
      </c>
      <c r="DR703" s="20">
        <v>0</v>
      </c>
      <c r="DS703" s="20">
        <v>1</v>
      </c>
      <c r="DT703" s="20">
        <v>0</v>
      </c>
      <c r="DU703" s="20">
        <v>1</v>
      </c>
      <c r="DV703" s="37" cm="1">
        <f t="array" ref="DV703">IF(AND(DI703:DP703&lt;&gt;""),((DQ703*0.125)+(DR703*0.25)+(DS703*0.25)+(DT703*1)+(DU703*1))/DP703,"")</f>
        <v>0.1388888888888889</v>
      </c>
      <c r="DW703" s="35">
        <v>44979</v>
      </c>
      <c r="DX703" s="35">
        <v>44979</v>
      </c>
      <c r="DY703" s="20" t="s">
        <v>322</v>
      </c>
      <c r="DZ703" s="35">
        <v>44980</v>
      </c>
      <c r="EA703" s="35" t="s">
        <v>316</v>
      </c>
      <c r="EB703" s="38" t="s">
        <v>323</v>
      </c>
      <c r="EC703" s="35">
        <v>45141</v>
      </c>
      <c r="ED703" s="20" t="s">
        <v>248</v>
      </c>
      <c r="EE703" s="20" t="s">
        <v>247</v>
      </c>
      <c r="EF703" s="20">
        <v>72</v>
      </c>
      <c r="EG703" s="20">
        <v>4</v>
      </c>
      <c r="EH703" s="20">
        <v>4</v>
      </c>
      <c r="EI703" s="20">
        <v>19</v>
      </c>
      <c r="EJ703" s="20">
        <v>0</v>
      </c>
      <c r="EK703" s="20">
        <v>0</v>
      </c>
      <c r="EL703" s="20">
        <v>0</v>
      </c>
      <c r="EM703" s="20">
        <v>0</v>
      </c>
      <c r="EN703" s="20">
        <v>0</v>
      </c>
      <c r="EO703" s="20">
        <v>0</v>
      </c>
      <c r="EP703" s="20">
        <v>1</v>
      </c>
      <c r="EQ703" s="20">
        <v>0</v>
      </c>
      <c r="ER703" s="20">
        <v>0</v>
      </c>
      <c r="ES703" s="34">
        <f>IF(EI703&lt;&gt;"",((EJ703*0.125)+((EK703+EL703+EM703+EN703+EO703)*0.25)+((EP703+EQ703+ER703)*1))/EI703,"")</f>
        <v>5.2631578947368418E-2</v>
      </c>
      <c r="ET703" s="35">
        <v>45373</v>
      </c>
      <c r="EU703" s="20" t="s">
        <v>248</v>
      </c>
      <c r="EV703" s="20" t="s">
        <v>247</v>
      </c>
      <c r="EW703" s="20">
        <v>275</v>
      </c>
      <c r="EX703" s="20">
        <v>4</v>
      </c>
      <c r="EY703" s="20">
        <v>4</v>
      </c>
      <c r="EZ703" s="28">
        <v>23</v>
      </c>
      <c r="FA703" s="20">
        <v>0</v>
      </c>
      <c r="FB703" s="20">
        <v>0</v>
      </c>
      <c r="FC703" s="20">
        <v>0</v>
      </c>
      <c r="FD703" s="20">
        <v>5</v>
      </c>
      <c r="FE703" s="20">
        <v>9</v>
      </c>
      <c r="FF703" s="20">
        <v>0</v>
      </c>
      <c r="FG703" s="20">
        <v>3</v>
      </c>
      <c r="FH703" s="20">
        <v>0</v>
      </c>
      <c r="FI703" s="20">
        <v>0</v>
      </c>
      <c r="FJ703" s="46">
        <f>IF(EZ703&lt;&gt;"",((FA703*0.125)+((FB703+FC703+FD703+FE703+FF703)*0.25)+((FG703+FH703+FI703)*1))/EZ703,"")</f>
        <v>0.28260869565217389</v>
      </c>
      <c r="FK703" s="39">
        <v>32.756123000000002</v>
      </c>
      <c r="FL703" s="39">
        <v>-97.07696</v>
      </c>
      <c r="FM703" s="39">
        <v>32.39429757617787</v>
      </c>
      <c r="FN703" s="39">
        <v>33.117948423822135</v>
      </c>
      <c r="FO703" s="39">
        <v>-97.507201990542185</v>
      </c>
      <c r="FP703" s="39">
        <v>-96.646718009457814</v>
      </c>
      <c r="FQ703" s="39">
        <v>32.032472152355737</v>
      </c>
      <c r="FR703" s="39">
        <v>33.479773847644267</v>
      </c>
      <c r="FS703" s="39">
        <v>-97.937443981084385</v>
      </c>
      <c r="FT703" s="39">
        <v>-96.216476018915614</v>
      </c>
      <c r="FU703" s="35">
        <v>45782</v>
      </c>
      <c r="FV703" s="20" t="s">
        <v>248</v>
      </c>
      <c r="FW703" s="20" t="s">
        <v>258</v>
      </c>
      <c r="FX703" s="20">
        <v>453</v>
      </c>
      <c r="FY703" s="20">
        <v>7</v>
      </c>
      <c r="FZ703" s="20">
        <v>7</v>
      </c>
      <c r="GA703" s="20">
        <v>25</v>
      </c>
      <c r="GB703" s="20">
        <v>0</v>
      </c>
      <c r="GC703" s="20">
        <v>0</v>
      </c>
      <c r="GD703" s="20">
        <v>0</v>
      </c>
      <c r="GE703" s="20">
        <v>3</v>
      </c>
      <c r="GF703" s="20">
        <v>0</v>
      </c>
      <c r="GG703" s="20">
        <v>0</v>
      </c>
      <c r="GH703" s="20">
        <v>1</v>
      </c>
      <c r="GI703" s="20">
        <v>3</v>
      </c>
      <c r="GJ703" s="20">
        <v>4</v>
      </c>
      <c r="GK703" s="46">
        <f>IF(GA703&lt;&gt;"",((GB703*0.125)+((GC703+GD703+GE703+GF703+GG703)*0.25)+((GH703+GI703+GJ703)*1))/GA703,"")</f>
        <v>0.35</v>
      </c>
      <c r="GL703" s="40">
        <v>45820</v>
      </c>
      <c r="GM703" s="40">
        <v>45824</v>
      </c>
      <c r="GN703" s="20" t="s">
        <v>237</v>
      </c>
      <c r="GO703" s="40">
        <v>45826</v>
      </c>
      <c r="GP703" s="20" t="s">
        <v>316</v>
      </c>
      <c r="GQ703" s="35" t="s">
        <v>323</v>
      </c>
      <c r="HH703" s="34" t="str">
        <f>IF(GX703&lt;&gt;"",((GY703*0.125)+((GZ703+HA703+HB703+HC703+HD703)*0.25)+((HE703+HF703+HG703)*1))/GX703,"")</f>
        <v/>
      </c>
    </row>
    <row r="704" spans="1:216" ht="15" customHeight="1" x14ac:dyDescent="0.35">
      <c r="A704" s="11" t="s">
        <v>4432</v>
      </c>
      <c r="B704" s="12" t="s">
        <v>4433</v>
      </c>
      <c r="C704" s="13">
        <v>43829</v>
      </c>
      <c r="D704" s="13"/>
      <c r="E704" s="14" t="s">
        <v>214</v>
      </c>
      <c r="F704" s="15" t="s">
        <v>4434</v>
      </c>
      <c r="G704" s="15" t="s">
        <v>4300</v>
      </c>
      <c r="H704" s="14" t="s">
        <v>1673</v>
      </c>
      <c r="I704" s="16">
        <v>76710</v>
      </c>
      <c r="J704" s="17">
        <v>24874</v>
      </c>
      <c r="K704" s="18">
        <f ca="1">IF(A704&lt;&gt;"",RANDBETWEEN(1,2000)," ")</f>
        <v>185</v>
      </c>
      <c r="L704" s="17" cm="1">
        <f t="array" ref="L704">IF(A704&lt;&gt;"",SUMPRODUCT(($E$2:$E$1303="Active") * (FK704 &gt;= $FM$2:$FM$1303) * (FK704 &lt;= $FN$2:$FN$1303) * (FL704 &gt;= $FO$2:$FO$1303) * (FL704 &lt;= $FP$2:$FP$1303)),"")</f>
        <v>3</v>
      </c>
      <c r="M704" s="17" cm="1">
        <f t="array" ref="M704">IF(A704&lt;&gt;"",SUMPRODUCT(($E$2:$E$1303="Active") * (FK704 &gt;= $FQ$2:$FQ$1303) * (FK704 &lt;= $FR$2:$FR$1303) * (FL704 &gt;= $FS$2:$FS$1303) * (FL704 &lt;= $FT$2:$FT$1303)),"")</f>
        <v>5</v>
      </c>
      <c r="N704" s="14" t="s">
        <v>218</v>
      </c>
      <c r="O704" s="14" t="s">
        <v>316</v>
      </c>
      <c r="P704" s="15" t="s">
        <v>1674</v>
      </c>
      <c r="Q704" s="14" t="s">
        <v>1675</v>
      </c>
      <c r="R704" s="15" t="s">
        <v>1676</v>
      </c>
      <c r="S704" s="14" t="s">
        <v>223</v>
      </c>
      <c r="T704" s="20" t="s">
        <v>224</v>
      </c>
      <c r="U704" s="21"/>
      <c r="V704" s="22"/>
      <c r="W704" s="22"/>
      <c r="X704" s="22"/>
      <c r="Y704" s="22"/>
      <c r="Z704" s="22"/>
      <c r="AA704" s="48">
        <v>2024</v>
      </c>
      <c r="AB704" s="43">
        <v>46009.697916666664</v>
      </c>
      <c r="AC704" s="63">
        <v>45931</v>
      </c>
      <c r="AD704" s="25">
        <v>149</v>
      </c>
      <c r="AE704" s="25">
        <v>285</v>
      </c>
      <c r="AF704" s="26">
        <v>162</v>
      </c>
      <c r="AG704" s="20">
        <v>278</v>
      </c>
      <c r="AH704" s="22">
        <v>230</v>
      </c>
      <c r="AI704" s="26">
        <v>361</v>
      </c>
      <c r="AN704" s="27">
        <f>IF(COUNT(DV704,ES704,FJ704,GK704,HH704)&gt;0,AVERAGE(DV704,ES704,FJ704,GK704,HH704),"")</f>
        <v>0.13035714285714287</v>
      </c>
      <c r="AO704" s="28">
        <f>IF((E704&lt;&gt;""),COUNTA(AP704:BW704)+COUNTIF(T704,"No"),"")</f>
        <v>0</v>
      </c>
      <c r="AP704" s="29"/>
      <c r="AQ704" s="29"/>
      <c r="AR704" s="29"/>
      <c r="AS704" s="29"/>
      <c r="AT704" s="29"/>
      <c r="AU704" s="29"/>
      <c r="AV704" s="29"/>
      <c r="AW704" s="29"/>
      <c r="AX704" s="29"/>
      <c r="AY704" s="29"/>
      <c r="AZ704" s="29"/>
      <c r="BA704" s="29"/>
      <c r="BB704" s="29"/>
      <c r="BC704" s="29"/>
      <c r="BD704" s="29"/>
      <c r="BE704" s="29"/>
      <c r="BF704" s="29"/>
      <c r="BG704" s="29"/>
      <c r="BH704" s="29"/>
      <c r="BI704" s="29"/>
      <c r="BJ704" s="29"/>
      <c r="BK704" s="29"/>
      <c r="BL704" s="29"/>
      <c r="BM704" s="29"/>
      <c r="BN704" s="29"/>
      <c r="BO704" s="29"/>
      <c r="BP704" s="29"/>
      <c r="BQ704" s="29"/>
      <c r="BR704" s="29"/>
      <c r="BS704" s="29"/>
      <c r="BT704" s="29"/>
      <c r="BU704" s="29"/>
      <c r="BV704" s="29"/>
      <c r="BW704" s="29"/>
      <c r="BX704" s="30">
        <v>44119</v>
      </c>
      <c r="BY704" s="30">
        <v>44131</v>
      </c>
      <c r="BZ704" s="14" t="s">
        <v>248</v>
      </c>
      <c r="CA704" s="30">
        <v>44131</v>
      </c>
      <c r="CB704" s="14" t="s">
        <v>316</v>
      </c>
      <c r="CC704" s="31">
        <v>44176</v>
      </c>
      <c r="CD704" s="32" t="s">
        <v>228</v>
      </c>
      <c r="CE704" s="33" t="s">
        <v>320</v>
      </c>
      <c r="CF704" s="33" t="s">
        <v>321</v>
      </c>
      <c r="CG704" s="29">
        <v>100</v>
      </c>
      <c r="CH704" s="29">
        <v>2</v>
      </c>
      <c r="CI704" s="29">
        <v>2</v>
      </c>
      <c r="CJ704" s="29">
        <v>10</v>
      </c>
      <c r="CK704" s="29">
        <v>0</v>
      </c>
      <c r="CL704" s="29">
        <v>1</v>
      </c>
      <c r="CM704" s="29">
        <v>3</v>
      </c>
      <c r="CN704" s="34">
        <f>IF(CJ704&gt;0,((CK704*0.125)+(CL704*0.25)+(CM704*1))/CJ704,"")</f>
        <v>0.32500000000000001</v>
      </c>
      <c r="CO704" s="35">
        <v>44330</v>
      </c>
      <c r="CP704" s="35">
        <v>44330</v>
      </c>
      <c r="CQ704" s="20" t="s">
        <v>322</v>
      </c>
      <c r="CR704" s="35">
        <v>44333</v>
      </c>
      <c r="CS704" s="20" t="s">
        <v>316</v>
      </c>
      <c r="CT704" s="35" t="s">
        <v>323</v>
      </c>
      <c r="CU704" s="35">
        <v>44477</v>
      </c>
      <c r="CV704" s="11" t="s">
        <v>248</v>
      </c>
      <c r="CW704" s="11" t="s">
        <v>324</v>
      </c>
      <c r="CX704" s="11" t="s">
        <v>325</v>
      </c>
      <c r="CY704" s="20">
        <v>149</v>
      </c>
      <c r="CZ704" s="36">
        <v>3</v>
      </c>
      <c r="DA704" s="36">
        <v>3</v>
      </c>
      <c r="DB704" s="36">
        <v>11</v>
      </c>
      <c r="DC704" s="36">
        <v>0</v>
      </c>
      <c r="DD704" s="36">
        <v>2</v>
      </c>
      <c r="DE704" s="36">
        <v>1</v>
      </c>
      <c r="DF704" s="36">
        <v>0</v>
      </c>
      <c r="DG704" s="36">
        <v>3</v>
      </c>
      <c r="DH704" s="46">
        <f>IF(DB704&lt;&gt;"",((DC704*0.125)+(DD704*0.25)+(DE704*0.25)+(DF704*1)+(DG704*1))/DB704,"")</f>
        <v>0.34090909090909088</v>
      </c>
      <c r="DI704" s="35">
        <v>44757</v>
      </c>
      <c r="DJ704" s="20" t="s">
        <v>248</v>
      </c>
      <c r="DK704" s="20" t="s">
        <v>235</v>
      </c>
      <c r="DL704" s="20" t="s">
        <v>234</v>
      </c>
      <c r="DM704" s="20">
        <v>82</v>
      </c>
      <c r="DN704" s="20">
        <v>2</v>
      </c>
      <c r="DO704" s="20">
        <v>2</v>
      </c>
      <c r="DP704" s="20">
        <v>10</v>
      </c>
      <c r="DQ704" s="20">
        <v>0</v>
      </c>
      <c r="DR704" s="20">
        <v>0</v>
      </c>
      <c r="DS704" s="20">
        <v>0</v>
      </c>
      <c r="DT704" s="20">
        <v>0</v>
      </c>
      <c r="DU704" s="20">
        <v>2</v>
      </c>
      <c r="DV704" s="37" cm="1">
        <f t="array" ref="DV704">IF(AND(DI704:DP704&lt;&gt;""),((DQ704*0.125)+(DR704*0.25)+(DS704*0.25)+(DT704*1)+(DU704*1))/DP704,"")</f>
        <v>0.2</v>
      </c>
      <c r="DW704" s="35">
        <v>44979</v>
      </c>
      <c r="DX704" s="35">
        <v>44979</v>
      </c>
      <c r="DY704" s="20" t="s">
        <v>322</v>
      </c>
      <c r="DZ704" s="35">
        <v>44980</v>
      </c>
      <c r="EA704" s="35" t="s">
        <v>316</v>
      </c>
      <c r="EB704" s="38" t="s">
        <v>323</v>
      </c>
      <c r="EC704" s="35">
        <v>45141</v>
      </c>
      <c r="ED704" s="20" t="s">
        <v>248</v>
      </c>
      <c r="EE704" s="20" t="s">
        <v>247</v>
      </c>
      <c r="EF704" s="20">
        <v>76</v>
      </c>
      <c r="EG704" s="20">
        <v>2</v>
      </c>
      <c r="EH704" s="20">
        <v>2</v>
      </c>
      <c r="EI704" s="20">
        <v>10</v>
      </c>
      <c r="EJ704" s="20">
        <v>0</v>
      </c>
      <c r="EK704" s="20">
        <v>0</v>
      </c>
      <c r="EL704" s="20">
        <v>0</v>
      </c>
      <c r="EM704" s="20">
        <v>0</v>
      </c>
      <c r="EN704" s="20">
        <v>0</v>
      </c>
      <c r="EO704" s="20">
        <v>0</v>
      </c>
      <c r="EP704" s="20">
        <v>0</v>
      </c>
      <c r="EQ704" s="20">
        <v>0</v>
      </c>
      <c r="ER704" s="20">
        <v>0</v>
      </c>
      <c r="ES704" s="34">
        <f>IF(EI704&lt;&gt;"",((EJ704*0.125)+((EK704+EL704+EM704+EN704+EO704)*0.25)+((EP704+EQ704+ER704)*1))/EI704,"")</f>
        <v>0</v>
      </c>
      <c r="ET704" s="35">
        <v>45568</v>
      </c>
      <c r="EU704" s="20" t="s">
        <v>248</v>
      </c>
      <c r="EV704" s="20" t="s">
        <v>234</v>
      </c>
      <c r="EW704" s="20">
        <v>84</v>
      </c>
      <c r="EX704" s="20">
        <v>2</v>
      </c>
      <c r="EY704" s="20">
        <v>2</v>
      </c>
      <c r="EZ704" s="20">
        <v>6</v>
      </c>
      <c r="FA704" s="20">
        <v>0</v>
      </c>
      <c r="FB704" s="20">
        <v>0</v>
      </c>
      <c r="FC704" s="20">
        <v>0</v>
      </c>
      <c r="FD704" s="20">
        <v>0</v>
      </c>
      <c r="FE704" s="20">
        <v>0</v>
      </c>
      <c r="FF704" s="20">
        <v>0</v>
      </c>
      <c r="FG704" s="20">
        <v>0</v>
      </c>
      <c r="FH704" s="20">
        <v>0</v>
      </c>
      <c r="FI704" s="20">
        <v>0</v>
      </c>
      <c r="FJ704" s="34">
        <f>IF(EZ704&lt;&gt;"",((FA704*0.125)+((FB704+FC704+FD704+FE704+FF704)*0.25)+((FG704+FH704+FI704)*1))/EZ704,"")</f>
        <v>0</v>
      </c>
      <c r="FK704" s="39">
        <v>31.537434999999999</v>
      </c>
      <c r="FL704" s="39">
        <v>-97.188428000000002</v>
      </c>
      <c r="FM704" s="39">
        <v>31.175609576177866</v>
      </c>
      <c r="FN704" s="39">
        <v>31.899260423822131</v>
      </c>
      <c r="FO704" s="39">
        <v>-97.612956942735622</v>
      </c>
      <c r="FP704" s="39">
        <v>-96.763899057264382</v>
      </c>
      <c r="FQ704" s="39">
        <v>30.813784152355733</v>
      </c>
      <c r="FR704" s="39">
        <v>32.26108584764426</v>
      </c>
      <c r="FS704" s="39">
        <v>-98.037485885471241</v>
      </c>
      <c r="FT704" s="39">
        <v>-96.339370114528762</v>
      </c>
      <c r="FU704" s="35">
        <v>45832</v>
      </c>
      <c r="FV704" s="20" t="s">
        <v>248</v>
      </c>
      <c r="FW704" s="20" t="s">
        <v>355</v>
      </c>
      <c r="FX704" s="20">
        <v>104</v>
      </c>
      <c r="FY704" s="20">
        <v>2</v>
      </c>
      <c r="FZ704" s="20">
        <v>2</v>
      </c>
      <c r="GA704" s="20">
        <v>7</v>
      </c>
      <c r="GB704" s="20">
        <v>0</v>
      </c>
      <c r="GC704" s="20">
        <v>0</v>
      </c>
      <c r="GD704" s="20">
        <v>0</v>
      </c>
      <c r="GE704" s="20">
        <v>1</v>
      </c>
      <c r="GF704" s="20">
        <v>0</v>
      </c>
      <c r="GG704" s="20">
        <v>0</v>
      </c>
      <c r="GH704" s="20">
        <v>0</v>
      </c>
      <c r="GI704" s="20">
        <v>0</v>
      </c>
      <c r="GJ704" s="20">
        <v>2</v>
      </c>
      <c r="GK704" s="46">
        <f>IF(GA704&lt;&gt;"",((GB704*0.125)+((GC704+GD704+GE704+GF704+GG704)*0.25)+((GH704+GI704+GJ704)*1))/GA704,"")</f>
        <v>0.32142857142857145</v>
      </c>
      <c r="GP704" s="20" t="s">
        <v>316</v>
      </c>
      <c r="GQ704" s="35" t="s">
        <v>323</v>
      </c>
      <c r="HH704" s="34" t="str">
        <f>IF(GX704&lt;&gt;"",((GY704*0.125)+((GZ704+HA704+HB704+HC704+HD704)*0.25)+((HE704+HF704+HG704)*1))/GX704,"")</f>
        <v/>
      </c>
    </row>
    <row r="705" spans="1:216" ht="15" customHeight="1" x14ac:dyDescent="0.35">
      <c r="A705" s="11" t="s">
        <v>4435</v>
      </c>
      <c r="B705" s="12" t="s">
        <v>4436</v>
      </c>
      <c r="C705" s="13">
        <v>43829</v>
      </c>
      <c r="D705" s="13"/>
      <c r="E705" s="14" t="s">
        <v>214</v>
      </c>
      <c r="F705" s="15" t="s">
        <v>4437</v>
      </c>
      <c r="G705" s="15" t="s">
        <v>4438</v>
      </c>
      <c r="H705" s="14" t="s">
        <v>1673</v>
      </c>
      <c r="I705" s="16">
        <v>78415</v>
      </c>
      <c r="J705" s="17">
        <v>38722</v>
      </c>
      <c r="K705" s="18">
        <f ca="1">IF(A705&lt;&gt;"",RANDBETWEEN(1,2000)," ")</f>
        <v>720</v>
      </c>
      <c r="L705" s="17" cm="1">
        <f t="array" ref="L705">IF(A705&lt;&gt;"",SUMPRODUCT(($E$2:$E$1303="Active") * (FK705 &gt;= $FM$2:$FM$1303) * (FK705 &lt;= $FN$2:$FN$1303) * (FL705 &gt;= $FO$2:$FO$1303) * (FL705 &lt;= $FP$2:$FP$1303)),"")</f>
        <v>2</v>
      </c>
      <c r="M705" s="17" cm="1">
        <f t="array" ref="M705">IF(A705&lt;&gt;"",SUMPRODUCT(($E$2:$E$1303="Active") * (FK705 &gt;= $FQ$2:$FQ$1303) * (FK705 &lt;= $FR$2:$FR$1303) * (FL705 &gt;= $FS$2:$FS$1303) * (FL705 &lt;= $FT$2:$FT$1303)),"")</f>
        <v>2</v>
      </c>
      <c r="N705" s="14" t="s">
        <v>218</v>
      </c>
      <c r="O705" s="14" t="s">
        <v>316</v>
      </c>
      <c r="P705" s="15" t="s">
        <v>1674</v>
      </c>
      <c r="Q705" s="14" t="s">
        <v>1675</v>
      </c>
      <c r="R705" s="15" t="s">
        <v>1676</v>
      </c>
      <c r="S705" s="14" t="s">
        <v>223</v>
      </c>
      <c r="T705" s="20" t="s">
        <v>224</v>
      </c>
      <c r="U705" s="21"/>
      <c r="V705" s="22"/>
      <c r="W705" s="22"/>
      <c r="X705" s="22"/>
      <c r="Y705" s="22"/>
      <c r="Z705" s="22"/>
      <c r="AA705" s="48">
        <v>2025</v>
      </c>
      <c r="AB705" s="43">
        <v>46022.552083333336</v>
      </c>
      <c r="AC705" s="24">
        <v>46023</v>
      </c>
      <c r="AD705" s="25">
        <v>134</v>
      </c>
      <c r="AE705" s="25">
        <v>31</v>
      </c>
      <c r="AF705" s="26">
        <v>288</v>
      </c>
      <c r="AG705" s="20">
        <v>227</v>
      </c>
      <c r="AH705" s="22">
        <v>173</v>
      </c>
      <c r="AI705" s="26">
        <v>236</v>
      </c>
      <c r="AN705" s="27">
        <f>IF(COUNT(DV705,ES705,FJ705,GK705,HH705)&gt;0,AVERAGE(DV705,ES705,FJ705,GK705,HH705),"")</f>
        <v>7.7857142857142847E-2</v>
      </c>
      <c r="AO705" s="28">
        <f>IF((E705&lt;&gt;""),COUNTA(AP705:BW705)+COUNTIF(T705,"No"),"")</f>
        <v>0</v>
      </c>
      <c r="AP705" s="29"/>
      <c r="AQ705" s="29"/>
      <c r="AR705" s="29"/>
      <c r="AS705" s="29"/>
      <c r="AT705" s="29"/>
      <c r="AU705" s="29"/>
      <c r="AV705" s="29"/>
      <c r="AW705" s="29"/>
      <c r="AX705" s="29"/>
      <c r="AY705" s="29"/>
      <c r="AZ705" s="29"/>
      <c r="BA705" s="29"/>
      <c r="BB705" s="29"/>
      <c r="BC705" s="29"/>
      <c r="BD705" s="29"/>
      <c r="BE705" s="29"/>
      <c r="BF705" s="29"/>
      <c r="BG705" s="29"/>
      <c r="BH705" s="29"/>
      <c r="BI705" s="29"/>
      <c r="BJ705" s="29"/>
      <c r="BK705" s="29"/>
      <c r="BL705" s="29"/>
      <c r="BM705" s="29"/>
      <c r="BN705" s="29"/>
      <c r="BO705" s="29"/>
      <c r="BP705" s="29"/>
      <c r="BQ705" s="29"/>
      <c r="BR705" s="29"/>
      <c r="BS705" s="29"/>
      <c r="BT705" s="29"/>
      <c r="BU705" s="29"/>
      <c r="BV705" s="29"/>
      <c r="BW705" s="29"/>
      <c r="BX705" s="30">
        <v>44123</v>
      </c>
      <c r="BY705" s="30">
        <v>44132</v>
      </c>
      <c r="BZ705" s="14" t="s">
        <v>248</v>
      </c>
      <c r="CA705" s="30">
        <v>44132</v>
      </c>
      <c r="CB705" s="14" t="s">
        <v>316</v>
      </c>
      <c r="CC705" s="31">
        <v>44176</v>
      </c>
      <c r="CD705" s="32" t="s">
        <v>228</v>
      </c>
      <c r="CE705" s="33" t="s">
        <v>320</v>
      </c>
      <c r="CF705" s="33" t="s">
        <v>321</v>
      </c>
      <c r="CG705" s="29">
        <v>100</v>
      </c>
      <c r="CH705" s="29">
        <v>3</v>
      </c>
      <c r="CI705" s="29">
        <v>3</v>
      </c>
      <c r="CJ705" s="29">
        <v>10</v>
      </c>
      <c r="CK705" s="29">
        <v>0</v>
      </c>
      <c r="CL705" s="29">
        <v>0</v>
      </c>
      <c r="CM705" s="29">
        <v>2</v>
      </c>
      <c r="CN705" s="34">
        <f>IF(CJ705&gt;0,((CK705*0.125)+(CL705*0.25)+(CM705*1))/CJ705,"")</f>
        <v>0.2</v>
      </c>
      <c r="CO705" s="35">
        <v>44342</v>
      </c>
      <c r="CP705" s="35">
        <v>44349</v>
      </c>
      <c r="CQ705" s="20" t="s">
        <v>322</v>
      </c>
      <c r="CR705" s="56">
        <v>44349</v>
      </c>
      <c r="CS705" s="20" t="s">
        <v>316</v>
      </c>
      <c r="CT705" s="35" t="s">
        <v>323</v>
      </c>
      <c r="CV705" s="11" t="s">
        <v>248</v>
      </c>
      <c r="CW705" s="11" t="s">
        <v>324</v>
      </c>
      <c r="CX705" s="11" t="s">
        <v>325</v>
      </c>
      <c r="CY705" s="20">
        <v>0</v>
      </c>
      <c r="CZ705" s="36">
        <v>0</v>
      </c>
      <c r="DA705" s="36">
        <v>0</v>
      </c>
      <c r="DB705" s="36">
        <v>0</v>
      </c>
      <c r="DC705" s="36">
        <v>0</v>
      </c>
      <c r="DD705" s="36">
        <v>0</v>
      </c>
      <c r="DE705" s="36">
        <v>0</v>
      </c>
      <c r="DF705" s="36">
        <v>0</v>
      </c>
      <c r="DG705" s="36">
        <v>0</v>
      </c>
      <c r="DI705" s="35">
        <v>44785</v>
      </c>
      <c r="DJ705" s="20" t="s">
        <v>248</v>
      </c>
      <c r="DK705" s="20" t="s">
        <v>235</v>
      </c>
      <c r="DL705" s="20" t="s">
        <v>234</v>
      </c>
      <c r="DM705" s="20">
        <v>115</v>
      </c>
      <c r="DN705" s="20">
        <v>2</v>
      </c>
      <c r="DO705" s="20">
        <v>2</v>
      </c>
      <c r="DP705" s="20">
        <v>10</v>
      </c>
      <c r="DQ705" s="20">
        <v>0</v>
      </c>
      <c r="DR705" s="20">
        <v>2</v>
      </c>
      <c r="DS705" s="20">
        <v>0</v>
      </c>
      <c r="DT705" s="20">
        <v>0</v>
      </c>
      <c r="DU705" s="20">
        <v>1</v>
      </c>
      <c r="DV705" s="37" cm="1">
        <f t="array" ref="DV705">IF(AND(DI705:DP705&lt;&gt;""),((DQ705*0.125)+(DR705*0.25)+(DS705*0.25)+(DT705*1)+(DU705*1))/DP705,"")</f>
        <v>0.15</v>
      </c>
      <c r="DW705" s="35">
        <v>44977</v>
      </c>
      <c r="DX705" s="35">
        <v>44977</v>
      </c>
      <c r="DY705" s="20" t="s">
        <v>322</v>
      </c>
      <c r="DZ705" s="35">
        <v>44980</v>
      </c>
      <c r="EA705" s="35" t="s">
        <v>316</v>
      </c>
      <c r="EB705" s="38" t="s">
        <v>323</v>
      </c>
      <c r="EC705" s="35">
        <v>45142</v>
      </c>
      <c r="ED705" s="20" t="s">
        <v>248</v>
      </c>
      <c r="EE705" s="20" t="s">
        <v>247</v>
      </c>
      <c r="EF705" s="20">
        <v>154</v>
      </c>
      <c r="EG705" s="20">
        <v>2</v>
      </c>
      <c r="EH705" s="20">
        <v>2</v>
      </c>
      <c r="EI705" s="20">
        <v>10</v>
      </c>
      <c r="EJ705" s="20">
        <v>0</v>
      </c>
      <c r="EK705" s="20">
        <v>0</v>
      </c>
      <c r="EL705" s="20">
        <v>0</v>
      </c>
      <c r="EM705" s="20">
        <v>0</v>
      </c>
      <c r="EN705" s="20">
        <v>0</v>
      </c>
      <c r="EO705" s="20">
        <v>1</v>
      </c>
      <c r="EP705" s="20">
        <v>0</v>
      </c>
      <c r="EQ705" s="20">
        <v>0</v>
      </c>
      <c r="ER705" s="20">
        <v>0</v>
      </c>
      <c r="ES705" s="34">
        <f>IF(EI705&lt;&gt;"",((EJ705*0.125)+((EK705+EL705+EM705+EN705+EO705)*0.25)+((EP705+EQ705+ER705)*1))/EI705,"")</f>
        <v>2.5000000000000001E-2</v>
      </c>
      <c r="ET705" s="35">
        <v>45492</v>
      </c>
      <c r="EU705" s="20" t="s">
        <v>248</v>
      </c>
      <c r="EV705" s="20" t="s">
        <v>234</v>
      </c>
      <c r="EW705" s="20">
        <v>99</v>
      </c>
      <c r="EX705" s="20">
        <v>2</v>
      </c>
      <c r="EY705" s="20">
        <v>2</v>
      </c>
      <c r="EZ705" s="20">
        <v>8</v>
      </c>
      <c r="FA705" s="20">
        <v>0</v>
      </c>
      <c r="FB705" s="20">
        <v>0</v>
      </c>
      <c r="FC705" s="20">
        <v>0</v>
      </c>
      <c r="FD705" s="20">
        <v>0</v>
      </c>
      <c r="FE705" s="20">
        <v>0</v>
      </c>
      <c r="FF705" s="20">
        <v>0</v>
      </c>
      <c r="FG705" s="20">
        <v>0</v>
      </c>
      <c r="FH705" s="20">
        <v>0</v>
      </c>
      <c r="FI705" s="20">
        <v>0</v>
      </c>
      <c r="FJ705" s="34">
        <f>IF(EZ705&lt;&gt;"",((FA705*0.125)+((FB705+FC705+FD705+FE705+FF705)*0.25)+((FG705+FH705+FI705)*1))/EZ705,"")</f>
        <v>0</v>
      </c>
      <c r="FK705" s="39">
        <v>27.662313999999999</v>
      </c>
      <c r="FL705" s="39">
        <v>-97.440419000000006</v>
      </c>
      <c r="FM705" s="39">
        <v>27.300488576177866</v>
      </c>
      <c r="FN705" s="39">
        <v>28.024139423822131</v>
      </c>
      <c r="FO705" s="39">
        <v>-97.848938541761882</v>
      </c>
      <c r="FP705" s="39">
        <v>-97.031899458238129</v>
      </c>
      <c r="FQ705" s="39">
        <v>26.938663152355733</v>
      </c>
      <c r="FR705" s="39">
        <v>28.385964847644264</v>
      </c>
      <c r="FS705" s="39">
        <v>-98.257458083523758</v>
      </c>
      <c r="FT705" s="39">
        <v>-96.623379916476253</v>
      </c>
      <c r="FU705" s="35">
        <v>45923</v>
      </c>
      <c r="FV705" s="20" t="s">
        <v>248</v>
      </c>
      <c r="FW705" s="20" t="s">
        <v>295</v>
      </c>
      <c r="FX705" s="20">
        <v>97</v>
      </c>
      <c r="FY705" s="20">
        <v>2</v>
      </c>
      <c r="FZ705" s="20">
        <v>2</v>
      </c>
      <c r="GA705" s="20">
        <v>7</v>
      </c>
      <c r="GB705" s="20">
        <v>0</v>
      </c>
      <c r="GC705" s="20">
        <v>0</v>
      </c>
      <c r="GD705" s="20">
        <v>1</v>
      </c>
      <c r="GE705" s="20">
        <v>1</v>
      </c>
      <c r="GF705" s="20">
        <v>0</v>
      </c>
      <c r="GG705" s="20">
        <v>0</v>
      </c>
      <c r="GH705" s="20">
        <v>0</v>
      </c>
      <c r="GI705" s="20">
        <v>0</v>
      </c>
      <c r="GJ705" s="20">
        <v>0</v>
      </c>
      <c r="GK705" s="34">
        <f>IF(GA705&lt;&gt;"",((GB705*0.125)+((GC705+GD705+GE705+GF705+GG705)*0.25)+((GH705+GI705+GJ705)*1))/GA705,"")</f>
        <v>7.1428571428571425E-2</v>
      </c>
      <c r="GL705" s="40">
        <v>45818</v>
      </c>
      <c r="GM705" s="40">
        <v>45818</v>
      </c>
      <c r="GN705" s="20" t="s">
        <v>237</v>
      </c>
      <c r="GO705" s="40">
        <v>45818</v>
      </c>
      <c r="GP705" s="20" t="s">
        <v>316</v>
      </c>
      <c r="GQ705" s="35" t="s">
        <v>323</v>
      </c>
      <c r="GR705" s="35">
        <v>46097</v>
      </c>
      <c r="GS705" s="20" t="s">
        <v>248</v>
      </c>
      <c r="GT705" s="20" t="s">
        <v>247</v>
      </c>
      <c r="GU705" s="20">
        <v>97</v>
      </c>
      <c r="GV705" s="20">
        <v>2</v>
      </c>
      <c r="GW705" s="20">
        <v>2</v>
      </c>
      <c r="GX705" s="20">
        <v>7</v>
      </c>
      <c r="GY705" s="20">
        <v>0</v>
      </c>
      <c r="GZ705" s="20">
        <v>0</v>
      </c>
      <c r="HA705" s="20">
        <v>0</v>
      </c>
      <c r="HB705" s="20">
        <v>0</v>
      </c>
      <c r="HC705" s="20">
        <v>0</v>
      </c>
      <c r="HD705" s="20">
        <v>0</v>
      </c>
      <c r="HE705" s="20">
        <v>1</v>
      </c>
      <c r="HF705" s="20">
        <v>0</v>
      </c>
      <c r="HG705" s="20">
        <v>0</v>
      </c>
      <c r="HH705" s="41">
        <f>IF(GX705&lt;&gt;"",((GY705*0.125)+((GZ705+HA705+HB705+HC705+HD705)*0.25)+((HE705+HF705+HG705)*1))/GX705,"")</f>
        <v>0.14285714285714285</v>
      </c>
    </row>
    <row r="706" spans="1:216" ht="15" customHeight="1" x14ac:dyDescent="0.35">
      <c r="A706" s="11" t="s">
        <v>4439</v>
      </c>
      <c r="B706" s="12" t="s">
        <v>4440</v>
      </c>
      <c r="C706" s="13">
        <v>43829</v>
      </c>
      <c r="D706" s="13"/>
      <c r="E706" s="14" t="s">
        <v>214</v>
      </c>
      <c r="F706" s="15" t="s">
        <v>4441</v>
      </c>
      <c r="G706" s="15" t="s">
        <v>4442</v>
      </c>
      <c r="H706" s="14" t="s">
        <v>1673</v>
      </c>
      <c r="I706" s="16">
        <v>79109</v>
      </c>
      <c r="J706" s="17">
        <v>42509</v>
      </c>
      <c r="K706" s="18">
        <f ca="1">IF(A706&lt;&gt;"",RANDBETWEEN(1,2000)," ")</f>
        <v>642</v>
      </c>
      <c r="L706" s="17" cm="1">
        <f t="array" ref="L706">IF(A706&lt;&gt;"",SUMPRODUCT(($E$2:$E$1303="Active") * (FK706 &gt;= $FM$2:$FM$1303) * (FK706 &lt;= $FN$2:$FN$1303) * (FL706 &gt;= $FO$2:$FO$1303) * (FL706 &lt;= $FP$2:$FP$1303)),"")</f>
        <v>1</v>
      </c>
      <c r="M706" s="17" cm="1">
        <f t="array" ref="M706">IF(A706&lt;&gt;"",SUMPRODUCT(($E$2:$E$1303="Active") * (FK706 &gt;= $FQ$2:$FQ$1303) * (FK706 &lt;= $FR$2:$FR$1303) * (FL706 &gt;= $FS$2:$FS$1303) * (FL706 &lt;= $FT$2:$FT$1303)),"")</f>
        <v>1</v>
      </c>
      <c r="N706" s="14" t="s">
        <v>218</v>
      </c>
      <c r="O706" s="14" t="s">
        <v>316</v>
      </c>
      <c r="P706" s="15" t="s">
        <v>1674</v>
      </c>
      <c r="Q706" s="14" t="s">
        <v>1675</v>
      </c>
      <c r="R706" s="15" t="s">
        <v>1676</v>
      </c>
      <c r="S706" s="14" t="s">
        <v>223</v>
      </c>
      <c r="T706" s="20" t="s">
        <v>224</v>
      </c>
      <c r="U706" s="21"/>
      <c r="V706" s="22"/>
      <c r="W706" s="22"/>
      <c r="X706" s="22"/>
      <c r="Y706" s="22"/>
      <c r="Z706" s="22"/>
      <c r="AA706" s="48">
        <v>2025</v>
      </c>
      <c r="AB706" s="43">
        <v>46022.583333333336</v>
      </c>
      <c r="AC706" s="24">
        <v>46023</v>
      </c>
      <c r="AD706" s="25">
        <v>66</v>
      </c>
      <c r="AE706" s="25">
        <v>174</v>
      </c>
      <c r="AF706" s="26">
        <v>238</v>
      </c>
      <c r="AG706" s="20">
        <v>266</v>
      </c>
      <c r="AH706" s="22">
        <v>274</v>
      </c>
      <c r="AI706" s="26">
        <v>287</v>
      </c>
      <c r="AN706" s="27">
        <f>IF(COUNT(DV706,ES706,FJ706,GK706,HH706)&gt;0,AVERAGE(DV706,ES706,FJ706,GK706,HH706),"")</f>
        <v>0.17</v>
      </c>
      <c r="AO706" s="28">
        <f>IF((E706&lt;&gt;""),COUNTA(AP706:BW706)+COUNTIF(T706,"No"),"")</f>
        <v>0</v>
      </c>
      <c r="AP706" s="29"/>
      <c r="AQ706" s="29"/>
      <c r="AR706" s="29"/>
      <c r="AS706" s="29"/>
      <c r="AT706" s="29"/>
      <c r="AU706" s="29"/>
      <c r="AV706" s="29"/>
      <c r="AW706" s="29"/>
      <c r="AX706" s="29"/>
      <c r="AY706" s="29"/>
      <c r="AZ706" s="29"/>
      <c r="BA706" s="29"/>
      <c r="BB706" s="29"/>
      <c r="BC706" s="29"/>
      <c r="BD706" s="29"/>
      <c r="BE706" s="29"/>
      <c r="BF706" s="29"/>
      <c r="BG706" s="29"/>
      <c r="BH706" s="29"/>
      <c r="BI706" s="29"/>
      <c r="BJ706" s="29"/>
      <c r="BK706" s="29"/>
      <c r="BL706" s="29"/>
      <c r="BM706" s="29"/>
      <c r="BN706" s="29"/>
      <c r="BO706" s="29"/>
      <c r="BP706" s="29"/>
      <c r="BQ706" s="29"/>
      <c r="BR706" s="29"/>
      <c r="BS706" s="29"/>
      <c r="BT706" s="29"/>
      <c r="BU706" s="29"/>
      <c r="BV706" s="29"/>
      <c r="BW706" s="29"/>
      <c r="BX706" s="30">
        <v>44140</v>
      </c>
      <c r="BY706" s="30">
        <v>44140</v>
      </c>
      <c r="BZ706" s="14" t="s">
        <v>248</v>
      </c>
      <c r="CA706" s="30">
        <v>44140</v>
      </c>
      <c r="CB706" s="14" t="s">
        <v>316</v>
      </c>
      <c r="CC706" s="31">
        <v>44176</v>
      </c>
      <c r="CD706" s="32" t="s">
        <v>228</v>
      </c>
      <c r="CE706" s="33" t="s">
        <v>320</v>
      </c>
      <c r="CF706" s="33" t="s">
        <v>321</v>
      </c>
      <c r="CG706" s="29">
        <v>100</v>
      </c>
      <c r="CH706" s="29">
        <v>2</v>
      </c>
      <c r="CI706" s="29">
        <v>2</v>
      </c>
      <c r="CJ706" s="29">
        <v>10</v>
      </c>
      <c r="CK706" s="29">
        <v>0</v>
      </c>
      <c r="CL706" s="29">
        <v>3</v>
      </c>
      <c r="CM706" s="29">
        <v>2</v>
      </c>
      <c r="CN706" s="34">
        <f>IF(CJ706&gt;0,((CK706*0.125)+(CL706*0.25)+(CM706*1))/CJ706,"")</f>
        <v>0.27500000000000002</v>
      </c>
      <c r="CO706" s="35">
        <v>44343</v>
      </c>
      <c r="CP706" s="35">
        <v>44350</v>
      </c>
      <c r="CQ706" s="20" t="s">
        <v>322</v>
      </c>
      <c r="CR706" s="35">
        <v>44350</v>
      </c>
      <c r="CS706" s="20" t="s">
        <v>316</v>
      </c>
      <c r="CT706" s="35" t="s">
        <v>323</v>
      </c>
      <c r="CU706" s="35">
        <v>44482</v>
      </c>
      <c r="CV706" s="11" t="s">
        <v>248</v>
      </c>
      <c r="CW706" s="11" t="s">
        <v>324</v>
      </c>
      <c r="CX706" s="11" t="s">
        <v>325</v>
      </c>
      <c r="CY706" s="20">
        <v>98</v>
      </c>
      <c r="CZ706" s="36">
        <v>4</v>
      </c>
      <c r="DA706" s="36">
        <v>4</v>
      </c>
      <c r="DB706" s="36">
        <v>16</v>
      </c>
      <c r="DC706" s="36">
        <v>0</v>
      </c>
      <c r="DD706" s="36">
        <v>0</v>
      </c>
      <c r="DE706" s="36">
        <v>0</v>
      </c>
      <c r="DF706" s="36">
        <v>0</v>
      </c>
      <c r="DG706" s="36">
        <v>5</v>
      </c>
      <c r="DH706" s="46">
        <f>IF(DB706&lt;&gt;"",((DC706*0.125)+(DD706*0.25)+(DE706*0.25)+(DF706*1)+(DG706*1))/DB706,"")</f>
        <v>0.3125</v>
      </c>
      <c r="DI706" s="35">
        <v>44757</v>
      </c>
      <c r="DJ706" s="20" t="s">
        <v>248</v>
      </c>
      <c r="DK706" s="20" t="s">
        <v>235</v>
      </c>
      <c r="DL706" s="20" t="s">
        <v>234</v>
      </c>
      <c r="DM706" s="20">
        <v>113</v>
      </c>
      <c r="DN706" s="20">
        <v>2</v>
      </c>
      <c r="DO706" s="20">
        <v>2</v>
      </c>
      <c r="DP706" s="20">
        <v>10</v>
      </c>
      <c r="DQ706" s="20">
        <v>0</v>
      </c>
      <c r="DR706" s="20">
        <v>0</v>
      </c>
      <c r="DS706" s="20">
        <v>2</v>
      </c>
      <c r="DT706" s="20">
        <v>0</v>
      </c>
      <c r="DU706" s="20">
        <v>5</v>
      </c>
      <c r="DV706" s="49" cm="1">
        <f t="array" ref="DV706">IF(AND(DI706:DP706&lt;&gt;""),((DQ706*0.125)+(DR706*0.25)+(DS706*0.25)+(DT706*1)+(DU706*1))/DP706,"")</f>
        <v>0.55000000000000004</v>
      </c>
      <c r="DW706" s="35">
        <v>44970</v>
      </c>
      <c r="DX706" s="35">
        <v>44974</v>
      </c>
      <c r="DY706" s="20" t="s">
        <v>322</v>
      </c>
      <c r="DZ706" s="35">
        <v>44980</v>
      </c>
      <c r="EA706" s="35" t="s">
        <v>316</v>
      </c>
      <c r="EB706" s="38" t="s">
        <v>323</v>
      </c>
      <c r="EC706" s="35">
        <v>45142</v>
      </c>
      <c r="ED706" s="20" t="s">
        <v>248</v>
      </c>
      <c r="EE706" s="20" t="s">
        <v>247</v>
      </c>
      <c r="EF706" s="20">
        <v>112</v>
      </c>
      <c r="EG706" s="20">
        <v>2</v>
      </c>
      <c r="EH706" s="20">
        <v>2</v>
      </c>
      <c r="EI706" s="20">
        <v>10</v>
      </c>
      <c r="EJ706" s="20">
        <v>0</v>
      </c>
      <c r="EK706" s="20">
        <v>0</v>
      </c>
      <c r="EL706" s="20">
        <v>0</v>
      </c>
      <c r="EM706" s="20">
        <v>0</v>
      </c>
      <c r="EN706" s="20">
        <v>0</v>
      </c>
      <c r="EO706" s="20">
        <v>0</v>
      </c>
      <c r="EP706" s="20">
        <v>0</v>
      </c>
      <c r="EQ706" s="20">
        <v>0</v>
      </c>
      <c r="ER706" s="20">
        <v>0</v>
      </c>
      <c r="ES706" s="34">
        <f>IF(EI706&lt;&gt;"",((EJ706*0.125)+((EK706+EL706+EM706+EN706+EO706)*0.25)+((EP706+EQ706+ER706)*1))/EI706,"")</f>
        <v>0</v>
      </c>
      <c r="ET706" s="35">
        <v>45372</v>
      </c>
      <c r="EU706" s="20" t="s">
        <v>248</v>
      </c>
      <c r="EV706" s="20" t="s">
        <v>247</v>
      </c>
      <c r="EW706" s="20">
        <v>106</v>
      </c>
      <c r="EX706" s="20">
        <v>2</v>
      </c>
      <c r="EY706" s="20">
        <v>2</v>
      </c>
      <c r="EZ706" s="28">
        <v>8</v>
      </c>
      <c r="FA706" s="20">
        <v>0</v>
      </c>
      <c r="FB706" s="20">
        <v>0</v>
      </c>
      <c r="FC706" s="20">
        <v>0</v>
      </c>
      <c r="FD706" s="20">
        <v>0</v>
      </c>
      <c r="FE706" s="20">
        <v>0</v>
      </c>
      <c r="FF706" s="20">
        <v>0</v>
      </c>
      <c r="FG706" s="20">
        <v>0</v>
      </c>
      <c r="FH706" s="20">
        <v>0</v>
      </c>
      <c r="FI706" s="20">
        <v>0</v>
      </c>
      <c r="FJ706" s="34">
        <f>IF(EZ706&lt;&gt;"",((FA706*0.125)+((FB706+FC706+FD706+FE706+FF706)*0.25)+((FG706+FH706+FI706)*1))/EZ706,"")</f>
        <v>0</v>
      </c>
      <c r="FK706" s="39">
        <v>35.160736</v>
      </c>
      <c r="FL706" s="39">
        <v>-101.87609</v>
      </c>
      <c r="FM706" s="39">
        <v>34.798910576177867</v>
      </c>
      <c r="FN706" s="39">
        <v>35.522561423822133</v>
      </c>
      <c r="FO706" s="39">
        <v>-102.31866839914488</v>
      </c>
      <c r="FP706" s="39">
        <v>-101.43351160085513</v>
      </c>
      <c r="FQ706" s="39">
        <v>34.437085152355735</v>
      </c>
      <c r="FR706" s="39">
        <v>35.884386847644265</v>
      </c>
      <c r="FS706" s="39">
        <v>-102.76124679828975</v>
      </c>
      <c r="FT706" s="39">
        <v>-100.99093320171026</v>
      </c>
      <c r="FU706" s="35">
        <v>45763</v>
      </c>
      <c r="FV706" s="20" t="s">
        <v>248</v>
      </c>
      <c r="FW706" s="20" t="s">
        <v>258</v>
      </c>
      <c r="FX706" s="20">
        <v>131</v>
      </c>
      <c r="FY706" s="20">
        <v>1</v>
      </c>
      <c r="FZ706" s="20">
        <v>1</v>
      </c>
      <c r="GA706" s="20">
        <v>10</v>
      </c>
      <c r="GB706" s="20">
        <v>0</v>
      </c>
      <c r="GC706" s="20">
        <v>0</v>
      </c>
      <c r="GD706" s="20">
        <v>0</v>
      </c>
      <c r="GE706" s="20">
        <v>0</v>
      </c>
      <c r="GF706" s="20">
        <v>0</v>
      </c>
      <c r="GG706" s="20">
        <v>0</v>
      </c>
      <c r="GH706" s="20">
        <v>0</v>
      </c>
      <c r="GI706" s="20">
        <v>0</v>
      </c>
      <c r="GJ706" s="20">
        <v>1</v>
      </c>
      <c r="GK706" s="34">
        <f>IF(GA706&lt;&gt;"",((GB706*0.125)+((GC706+GD706+GE706+GF706+GG706)*0.25)+((GH706+GI706+GJ706)*1))/GA706,"")</f>
        <v>0.1</v>
      </c>
      <c r="GL706" s="40">
        <v>45812</v>
      </c>
      <c r="GM706" s="40">
        <v>45813</v>
      </c>
      <c r="GN706" s="20" t="s">
        <v>237</v>
      </c>
      <c r="GO706" s="40">
        <v>45826</v>
      </c>
      <c r="GP706" s="20" t="s">
        <v>316</v>
      </c>
      <c r="GQ706" s="35" t="s">
        <v>323</v>
      </c>
      <c r="GR706" s="35">
        <v>46091</v>
      </c>
      <c r="GS706" s="20" t="s">
        <v>248</v>
      </c>
      <c r="GT706" s="20" t="s">
        <v>247</v>
      </c>
      <c r="GU706" s="20">
        <v>124</v>
      </c>
      <c r="GV706" s="20">
        <v>3</v>
      </c>
      <c r="GW706" s="20">
        <v>2</v>
      </c>
      <c r="GX706" s="20">
        <v>10</v>
      </c>
      <c r="GY706" s="20">
        <v>0</v>
      </c>
      <c r="GZ706" s="20">
        <v>0</v>
      </c>
      <c r="HA706" s="20">
        <v>0</v>
      </c>
      <c r="HB706" s="20">
        <v>0</v>
      </c>
      <c r="HC706" s="20">
        <v>0</v>
      </c>
      <c r="HD706" s="20">
        <v>0</v>
      </c>
      <c r="HE706" s="20">
        <v>0</v>
      </c>
      <c r="HF706" s="20">
        <v>0</v>
      </c>
      <c r="HG706" s="20">
        <v>2</v>
      </c>
      <c r="HH706" s="34">
        <f>IF(GX706&lt;&gt;"",((GY706*0.125)+((GZ706+HA706+HB706+HC706+HD706)*0.25)+((HE706+HF706+HG706)*1))/GX706,"")</f>
        <v>0.2</v>
      </c>
    </row>
    <row r="707" spans="1:216" ht="15" customHeight="1" x14ac:dyDescent="0.35">
      <c r="A707" s="11" t="s">
        <v>4443</v>
      </c>
      <c r="B707" s="12" t="s">
        <v>4444</v>
      </c>
      <c r="C707" s="13">
        <v>43829</v>
      </c>
      <c r="D707" s="13"/>
      <c r="E707" s="14" t="s">
        <v>214</v>
      </c>
      <c r="F707" s="15" t="s">
        <v>4445</v>
      </c>
      <c r="G707" s="15" t="s">
        <v>4446</v>
      </c>
      <c r="H707" s="14" t="s">
        <v>1673</v>
      </c>
      <c r="I707" s="16">
        <v>75703</v>
      </c>
      <c r="J707" s="17">
        <v>44428</v>
      </c>
      <c r="K707" s="18">
        <f ca="1">IF(A707&lt;&gt;"",RANDBETWEEN(1,2000)," ")</f>
        <v>1364</v>
      </c>
      <c r="L707" s="17" cm="1">
        <f t="array" ref="L707">IF(A707&lt;&gt;"",SUMPRODUCT(($E$2:$E$1303="Active") * (FK707 &gt;= $FM$2:$FM$1303) * (FK707 &lt;= $FN$2:$FN$1303) * (FL707 &gt;= $FO$2:$FO$1303) * (FL707 &lt;= $FP$2:$FP$1303)),"")</f>
        <v>1</v>
      </c>
      <c r="M707" s="17" cm="1">
        <f t="array" ref="M707">IF(A707&lt;&gt;"",SUMPRODUCT(($E$2:$E$1303="Active") * (FK707 &gt;= $FQ$2:$FQ$1303) * (FK707 &lt;= $FR$2:$FR$1303) * (FL707 &gt;= $FS$2:$FS$1303) * (FL707 &lt;= $FT$2:$FT$1303)),"")</f>
        <v>3</v>
      </c>
      <c r="N707" s="14" t="s">
        <v>218</v>
      </c>
      <c r="O707" s="14" t="s">
        <v>316</v>
      </c>
      <c r="P707" s="15" t="s">
        <v>1674</v>
      </c>
      <c r="Q707" s="14" t="s">
        <v>1675</v>
      </c>
      <c r="R707" s="15" t="s">
        <v>1676</v>
      </c>
      <c r="S707" s="14" t="s">
        <v>223</v>
      </c>
      <c r="T707" s="20" t="s">
        <v>224</v>
      </c>
      <c r="U707" s="21"/>
      <c r="V707" s="22"/>
      <c r="W707" s="22"/>
      <c r="X707" s="22"/>
      <c r="Y707" s="22"/>
      <c r="Z707" s="22"/>
      <c r="AA707" s="48">
        <v>2024</v>
      </c>
      <c r="AB707" s="43">
        <v>46022.565972222219</v>
      </c>
      <c r="AC707" s="63">
        <v>45931</v>
      </c>
      <c r="AD707" s="25">
        <v>155</v>
      </c>
      <c r="AE707" s="25">
        <v>163</v>
      </c>
      <c r="AF707" s="26">
        <v>92</v>
      </c>
      <c r="AG707" s="20">
        <v>168</v>
      </c>
      <c r="AH707" s="22">
        <v>172</v>
      </c>
      <c r="AI707" s="26">
        <v>252</v>
      </c>
      <c r="AN707" s="27">
        <f>IF(COUNT(DV707,ES707,FJ707,GK707,HH707)&gt;0,AVERAGE(DV707,ES707,FJ707,GK707,HH707),"")</f>
        <v>0.41024305555555557</v>
      </c>
      <c r="AO707" s="28">
        <f>IF((E707&lt;&gt;""),COUNTA(AP707:BW707)+COUNTIF(T707,"No"),"")</f>
        <v>0</v>
      </c>
      <c r="AP707" s="29"/>
      <c r="AQ707" s="29"/>
      <c r="AR707" s="29"/>
      <c r="AS707" s="29"/>
      <c r="AT707" s="29"/>
      <c r="AU707" s="29"/>
      <c r="AV707" s="29"/>
      <c r="AW707" s="29"/>
      <c r="AX707" s="29"/>
      <c r="AY707" s="29"/>
      <c r="AZ707" s="29"/>
      <c r="BA707" s="29"/>
      <c r="BB707" s="29"/>
      <c r="BC707" s="29"/>
      <c r="BD707" s="29"/>
      <c r="BE707" s="29"/>
      <c r="BF707" s="29"/>
      <c r="BG707" s="29"/>
      <c r="BH707" s="29"/>
      <c r="BI707" s="29"/>
      <c r="BJ707" s="29"/>
      <c r="BK707" s="29"/>
      <c r="BL707" s="29"/>
      <c r="BM707" s="29"/>
      <c r="BN707" s="29"/>
      <c r="BO707" s="29"/>
      <c r="BP707" s="29"/>
      <c r="BQ707" s="29"/>
      <c r="BR707" s="29"/>
      <c r="BS707" s="29"/>
      <c r="BT707" s="29"/>
      <c r="BU707" s="29"/>
      <c r="BV707" s="29"/>
      <c r="BW707" s="29"/>
      <c r="BX707" s="30">
        <v>44132</v>
      </c>
      <c r="BY707" s="30">
        <v>44132</v>
      </c>
      <c r="BZ707" s="14" t="s">
        <v>248</v>
      </c>
      <c r="CA707" s="30">
        <v>44132</v>
      </c>
      <c r="CB707" s="14" t="s">
        <v>316</v>
      </c>
      <c r="CC707" s="31">
        <v>44176</v>
      </c>
      <c r="CD707" s="32" t="s">
        <v>228</v>
      </c>
      <c r="CE707" s="33" t="s">
        <v>320</v>
      </c>
      <c r="CF707" s="33" t="s">
        <v>321</v>
      </c>
      <c r="CG707" s="29">
        <v>100</v>
      </c>
      <c r="CH707" s="29">
        <v>3</v>
      </c>
      <c r="CI707" s="29">
        <v>3</v>
      </c>
      <c r="CJ707" s="29">
        <v>10</v>
      </c>
      <c r="CK707" s="29">
        <v>0</v>
      </c>
      <c r="CL707" s="29">
        <v>0</v>
      </c>
      <c r="CM707" s="29">
        <v>2</v>
      </c>
      <c r="CN707" s="34">
        <f>IF(CJ707&gt;0,((CK707*0.125)+(CL707*0.25)+(CM707*1))/CJ707,"")</f>
        <v>0.2</v>
      </c>
      <c r="CO707" s="35">
        <v>44350</v>
      </c>
      <c r="CP707" s="35">
        <v>44355</v>
      </c>
      <c r="CQ707" s="20" t="s">
        <v>322</v>
      </c>
      <c r="CR707" s="35">
        <v>44358</v>
      </c>
      <c r="CS707" s="20" t="s">
        <v>316</v>
      </c>
      <c r="CT707" s="35" t="s">
        <v>323</v>
      </c>
      <c r="CU707" s="35">
        <v>44477</v>
      </c>
      <c r="CV707" s="11" t="s">
        <v>248</v>
      </c>
      <c r="CW707" s="11" t="s">
        <v>324</v>
      </c>
      <c r="CX707" s="11" t="s">
        <v>325</v>
      </c>
      <c r="CY707" s="20">
        <v>80</v>
      </c>
      <c r="CZ707" s="36">
        <v>2</v>
      </c>
      <c r="DA707" s="36">
        <v>2</v>
      </c>
      <c r="DB707" s="36">
        <v>8</v>
      </c>
      <c r="DC707" s="36">
        <v>0</v>
      </c>
      <c r="DD707" s="36">
        <v>0</v>
      </c>
      <c r="DE707" s="36">
        <v>0</v>
      </c>
      <c r="DF707" s="36">
        <v>2</v>
      </c>
      <c r="DG707" s="36">
        <v>3</v>
      </c>
      <c r="DH707" s="46">
        <f>IF(DB707&lt;&gt;"",((DC707*0.125)+(DD707*0.25)+(DE707*0.25)+(DF707*1)+(DG707*1))/DB707,"")</f>
        <v>0.625</v>
      </c>
      <c r="DI707" s="35">
        <v>44757</v>
      </c>
      <c r="DJ707" s="20" t="s">
        <v>248</v>
      </c>
      <c r="DK707" s="20" t="s">
        <v>235</v>
      </c>
      <c r="DL707" s="20" t="s">
        <v>234</v>
      </c>
      <c r="DM707" s="20">
        <v>33</v>
      </c>
      <c r="DN707" s="20">
        <v>3</v>
      </c>
      <c r="DO707" s="20">
        <v>3</v>
      </c>
      <c r="DP707" s="20">
        <v>9</v>
      </c>
      <c r="DQ707" s="20">
        <v>0</v>
      </c>
      <c r="DR707" s="20">
        <v>0</v>
      </c>
      <c r="DS707" s="20">
        <v>0</v>
      </c>
      <c r="DT707" s="20">
        <v>0</v>
      </c>
      <c r="DU707" s="20">
        <v>2</v>
      </c>
      <c r="DV707" s="37" cm="1">
        <f t="array" ref="DV707">IF(AND(DI707:DP707&lt;&gt;""),((DQ707*0.125)+(DR707*0.25)+(DS707*0.25)+(DT707*1)+(DU707*1))/DP707,"")</f>
        <v>0.22222222222222221</v>
      </c>
      <c r="DW707" s="35">
        <v>44972</v>
      </c>
      <c r="DX707" s="35">
        <v>44973</v>
      </c>
      <c r="DY707" s="20" t="s">
        <v>322</v>
      </c>
      <c r="DZ707" s="35">
        <v>44980</v>
      </c>
      <c r="EA707" s="35" t="s">
        <v>316</v>
      </c>
      <c r="EB707" s="38" t="s">
        <v>323</v>
      </c>
      <c r="EC707" s="35">
        <v>45142</v>
      </c>
      <c r="ED707" s="20" t="s">
        <v>248</v>
      </c>
      <c r="EE707" s="20" t="s">
        <v>247</v>
      </c>
      <c r="EF707" s="20">
        <v>55</v>
      </c>
      <c r="EG707" s="20">
        <v>2</v>
      </c>
      <c r="EH707" s="20">
        <v>2</v>
      </c>
      <c r="EI707" s="20">
        <v>10</v>
      </c>
      <c r="EJ707" s="20">
        <v>0</v>
      </c>
      <c r="EK707" s="20">
        <v>0</v>
      </c>
      <c r="EL707" s="20">
        <v>0</v>
      </c>
      <c r="EM707" s="20">
        <v>0</v>
      </c>
      <c r="EN707" s="20">
        <v>0</v>
      </c>
      <c r="EO707" s="20">
        <v>0</v>
      </c>
      <c r="EP707" s="20">
        <v>0</v>
      </c>
      <c r="EQ707" s="20">
        <v>0</v>
      </c>
      <c r="ER707" s="20">
        <v>2</v>
      </c>
      <c r="ES707" s="34">
        <f>IF(EI707&lt;&gt;"",((EJ707*0.125)+((EK707+EL707+EM707+EN707+EO707)*0.25)+((EP707+EQ707+ER707)*1))/EI707,"")</f>
        <v>0.2</v>
      </c>
      <c r="ET707" s="35">
        <v>45390</v>
      </c>
      <c r="EU707" s="20" t="s">
        <v>248</v>
      </c>
      <c r="EV707" s="20" t="s">
        <v>247</v>
      </c>
      <c r="EW707" s="20">
        <v>106</v>
      </c>
      <c r="EX707" s="20">
        <v>2</v>
      </c>
      <c r="EY707" s="20">
        <v>2</v>
      </c>
      <c r="EZ707" s="28">
        <v>8</v>
      </c>
      <c r="FA707" s="20">
        <v>0</v>
      </c>
      <c r="FB707" s="20">
        <v>0</v>
      </c>
      <c r="FC707" s="20">
        <v>0</v>
      </c>
      <c r="FD707" s="20">
        <v>0</v>
      </c>
      <c r="FE707" s="20">
        <v>0</v>
      </c>
      <c r="FF707" s="20">
        <v>0</v>
      </c>
      <c r="FG707" s="20">
        <v>1</v>
      </c>
      <c r="FH707" s="20">
        <v>1</v>
      </c>
      <c r="FI707" s="20">
        <v>4</v>
      </c>
      <c r="FJ707" s="46">
        <f>IF(EZ707&lt;&gt;"",((FA707*0.125)+((FB707+FC707+FD707+FE707+FF707)*0.25)+((FG707+FH707+FI707)*1))/EZ707,"")</f>
        <v>0.75</v>
      </c>
      <c r="FK707" s="39">
        <v>32.230122999999999</v>
      </c>
      <c r="FL707" s="39">
        <v>-95.341493999999997</v>
      </c>
      <c r="FM707" s="39">
        <v>31.868297576177866</v>
      </c>
      <c r="FN707" s="39">
        <v>32.591948423822132</v>
      </c>
      <c r="FO707" s="39">
        <v>-95.769227667731656</v>
      </c>
      <c r="FP707" s="39">
        <v>-94.913760332268339</v>
      </c>
      <c r="FQ707" s="39">
        <v>31.506472152355734</v>
      </c>
      <c r="FR707" s="39">
        <v>32.953773847644264</v>
      </c>
      <c r="FS707" s="39">
        <v>-96.1969613354633</v>
      </c>
      <c r="FT707" s="39">
        <v>-94.486026664536695</v>
      </c>
      <c r="FU707" s="35">
        <v>45679</v>
      </c>
      <c r="FV707" s="20" t="s">
        <v>248</v>
      </c>
      <c r="FW707" s="20" t="s">
        <v>247</v>
      </c>
      <c r="FX707" s="20">
        <v>106</v>
      </c>
      <c r="FY707" s="20">
        <v>3</v>
      </c>
      <c r="FZ707" s="20">
        <v>3</v>
      </c>
      <c r="GA707" s="20">
        <v>8</v>
      </c>
      <c r="GB707" s="20">
        <v>0</v>
      </c>
      <c r="GC707" s="20">
        <v>0</v>
      </c>
      <c r="GD707" s="20">
        <v>1</v>
      </c>
      <c r="GE707" s="20">
        <v>2</v>
      </c>
      <c r="GF707" s="20">
        <v>0</v>
      </c>
      <c r="GG707" s="20">
        <v>0</v>
      </c>
      <c r="GH707" s="20">
        <v>2</v>
      </c>
      <c r="GI707" s="20">
        <v>0</v>
      </c>
      <c r="GJ707" s="20">
        <v>1</v>
      </c>
      <c r="GK707" s="46">
        <f>IF(GA707&lt;&gt;"",((GB707*0.125)+((GC707+GD707+GE707+GF707+GG707)*0.25)+((GH707+GI707+GJ707)*1))/GA707,"")</f>
        <v>0.46875</v>
      </c>
      <c r="GP707" s="20" t="s">
        <v>316</v>
      </c>
      <c r="GQ707" s="35" t="s">
        <v>323</v>
      </c>
      <c r="HH707" s="34" t="str">
        <f>IF(GX707&lt;&gt;"",((GY707*0.125)+((GZ707+HA707+HB707+HC707+HD707)*0.25)+((HE707+HF707+HG707)*1))/GX707,"")</f>
        <v/>
      </c>
    </row>
    <row r="708" spans="1:216" ht="15" customHeight="1" x14ac:dyDescent="0.35">
      <c r="A708" s="11" t="s">
        <v>4447</v>
      </c>
      <c r="B708" s="12" t="s">
        <v>4448</v>
      </c>
      <c r="C708" s="13">
        <v>43829</v>
      </c>
      <c r="D708" s="13"/>
      <c r="E708" s="14" t="s">
        <v>214</v>
      </c>
      <c r="F708" s="15" t="s">
        <v>4449</v>
      </c>
      <c r="G708" s="15" t="s">
        <v>4450</v>
      </c>
      <c r="H708" s="14" t="s">
        <v>1673</v>
      </c>
      <c r="I708" s="16">
        <v>79703</v>
      </c>
      <c r="J708" s="17">
        <v>21205</v>
      </c>
      <c r="K708" s="18">
        <f ca="1">IF(A708&lt;&gt;"",RANDBETWEEN(1,2000)," ")</f>
        <v>687</v>
      </c>
      <c r="L708" s="17" cm="1">
        <f t="array" ref="L708">IF(A708&lt;&gt;"",SUMPRODUCT(($E$2:$E$1303="Active") * (FK708 &gt;= $FM$2:$FM$1303) * (FK708 &lt;= $FN$2:$FN$1303) * (FL708 &gt;= $FO$2:$FO$1303) * (FL708 &lt;= $FP$2:$FP$1303)),"")</f>
        <v>1</v>
      </c>
      <c r="M708" s="17" cm="1">
        <f t="array" ref="M708">IF(A708&lt;&gt;"",SUMPRODUCT(($E$2:$E$1303="Active") * (FK708 &gt;= $FQ$2:$FQ$1303) * (FK708 &lt;= $FR$2:$FR$1303) * (FL708 &gt;= $FS$2:$FS$1303) * (FL708 &lt;= $FT$2:$FT$1303)),"")</f>
        <v>2</v>
      </c>
      <c r="N708" s="14" t="s">
        <v>218</v>
      </c>
      <c r="O708" s="14" t="s">
        <v>316</v>
      </c>
      <c r="P708" s="15" t="s">
        <v>1674</v>
      </c>
      <c r="Q708" s="14" t="s">
        <v>1675</v>
      </c>
      <c r="R708" s="15" t="s">
        <v>1676</v>
      </c>
      <c r="S708" s="14" t="s">
        <v>223</v>
      </c>
      <c r="T708" s="20" t="s">
        <v>224</v>
      </c>
      <c r="U708" s="21"/>
      <c r="V708" s="22"/>
      <c r="W708" s="22"/>
      <c r="X708" s="22"/>
      <c r="Y708" s="22"/>
      <c r="Z708" s="22"/>
      <c r="AA708" s="48"/>
      <c r="AB708" s="43">
        <v>46022.552083333336</v>
      </c>
      <c r="AC708" s="63">
        <v>45931</v>
      </c>
      <c r="AD708" s="25">
        <v>59</v>
      </c>
      <c r="AE708" s="25">
        <v>118</v>
      </c>
      <c r="AF708" s="26">
        <v>61</v>
      </c>
      <c r="AG708" s="20">
        <v>184</v>
      </c>
      <c r="AH708" s="22">
        <v>262</v>
      </c>
      <c r="AI708" s="26">
        <v>313</v>
      </c>
      <c r="AN708" s="27">
        <f>IF(COUNT(DV708,ES708,FJ708,GK708,HH708)&gt;0,AVERAGE(DV708,ES708,FJ708,GK708,HH708),"")</f>
        <v>0.12142857142857144</v>
      </c>
      <c r="AO708" s="28">
        <f>IF((E708&lt;&gt;""),COUNTA(AP708:BW708)+COUNTIF(T708,"No"),"")</f>
        <v>0</v>
      </c>
      <c r="AP708" s="29"/>
      <c r="AQ708" s="29"/>
      <c r="AR708" s="29"/>
      <c r="AS708" s="29"/>
      <c r="AT708" s="29"/>
      <c r="AU708" s="29"/>
      <c r="AV708" s="29"/>
      <c r="AW708" s="29"/>
      <c r="AX708" s="29"/>
      <c r="AY708" s="29"/>
      <c r="AZ708" s="29"/>
      <c r="BA708" s="29"/>
      <c r="BB708" s="29"/>
      <c r="BC708" s="29"/>
      <c r="BD708" s="29"/>
      <c r="BE708" s="29"/>
      <c r="BF708" s="29"/>
      <c r="BG708" s="29"/>
      <c r="BH708" s="29"/>
      <c r="BI708" s="29"/>
      <c r="BJ708" s="29"/>
      <c r="BK708" s="29"/>
      <c r="BL708" s="29"/>
      <c r="BM708" s="29"/>
      <c r="BN708" s="29"/>
      <c r="BO708" s="29"/>
      <c r="BP708" s="29"/>
      <c r="BQ708" s="29"/>
      <c r="BR708" s="29"/>
      <c r="BS708" s="29"/>
      <c r="BT708" s="29"/>
      <c r="BU708" s="29"/>
      <c r="BV708" s="29"/>
      <c r="BW708" s="29"/>
      <c r="BX708" s="30">
        <v>44114</v>
      </c>
      <c r="BY708" s="30">
        <v>44132</v>
      </c>
      <c r="BZ708" s="14" t="s">
        <v>248</v>
      </c>
      <c r="CA708" s="30">
        <v>44132</v>
      </c>
      <c r="CB708" s="14" t="s">
        <v>316</v>
      </c>
      <c r="CC708" s="31">
        <v>44176</v>
      </c>
      <c r="CD708" s="32" t="s">
        <v>228</v>
      </c>
      <c r="CE708" s="33" t="s">
        <v>320</v>
      </c>
      <c r="CF708" s="33" t="s">
        <v>321</v>
      </c>
      <c r="CG708" s="29">
        <v>100</v>
      </c>
      <c r="CH708" s="29">
        <v>2</v>
      </c>
      <c r="CI708" s="29">
        <v>2</v>
      </c>
      <c r="CJ708" s="29">
        <v>10</v>
      </c>
      <c r="CK708" s="29">
        <v>0</v>
      </c>
      <c r="CL708" s="29">
        <v>0</v>
      </c>
      <c r="CM708" s="29">
        <v>0</v>
      </c>
      <c r="CN708" s="34">
        <f>IF(CJ708&gt;0,((CK708*0.125)+(CL708*0.25)+(CM708*1))/CJ708,"")</f>
        <v>0</v>
      </c>
      <c r="CO708" s="35">
        <v>44329</v>
      </c>
      <c r="CP708" s="35">
        <v>44333</v>
      </c>
      <c r="CQ708" s="20" t="s">
        <v>322</v>
      </c>
      <c r="CR708" s="35">
        <v>44334</v>
      </c>
      <c r="CS708" s="20" t="s">
        <v>316</v>
      </c>
      <c r="CT708" s="35" t="s">
        <v>323</v>
      </c>
      <c r="CU708" s="35">
        <v>44484</v>
      </c>
      <c r="CV708" s="11" t="s">
        <v>248</v>
      </c>
      <c r="CW708" s="11" t="s">
        <v>324</v>
      </c>
      <c r="CX708" s="11" t="s">
        <v>325</v>
      </c>
      <c r="CY708" s="20">
        <v>53</v>
      </c>
      <c r="CZ708" s="36">
        <v>1</v>
      </c>
      <c r="DA708" s="36">
        <v>1</v>
      </c>
      <c r="DB708" s="36">
        <v>5</v>
      </c>
      <c r="DC708" s="36">
        <v>0</v>
      </c>
      <c r="DD708" s="36">
        <v>0</v>
      </c>
      <c r="DE708" s="36">
        <v>0</v>
      </c>
      <c r="DF708" s="36">
        <v>0</v>
      </c>
      <c r="DG708" s="36">
        <v>1</v>
      </c>
      <c r="DH708" s="37">
        <f>IF(DB708&lt;&gt;"",((DC708*0.125)+(DD708*0.25)+(DE708*0.25)+(DF708*1)+(DG708*1))/DB708,"")</f>
        <v>0.2</v>
      </c>
      <c r="DI708" s="35">
        <v>44802</v>
      </c>
      <c r="DJ708" s="20" t="s">
        <v>248</v>
      </c>
      <c r="DK708" s="20" t="s">
        <v>235</v>
      </c>
      <c r="DL708" s="20" t="s">
        <v>234</v>
      </c>
      <c r="DM708" s="20">
        <v>17</v>
      </c>
      <c r="DN708" s="20">
        <v>1</v>
      </c>
      <c r="DO708" s="20">
        <v>1</v>
      </c>
      <c r="DP708" s="20">
        <v>5</v>
      </c>
      <c r="DQ708" s="20">
        <v>0</v>
      </c>
      <c r="DR708" s="20">
        <v>0</v>
      </c>
      <c r="DS708" s="20">
        <v>0</v>
      </c>
      <c r="DT708" s="20">
        <v>0</v>
      </c>
      <c r="DU708" s="20">
        <v>0</v>
      </c>
      <c r="DV708" s="37" cm="1">
        <f t="array" ref="DV708">IF(AND(DI708:DP708&lt;&gt;""),((DQ708*0.125)+(DR708*0.25)+(DS708*0.25)+(DT708*1)+(DU708*1))/DP708,"")</f>
        <v>0</v>
      </c>
      <c r="DW708" s="35">
        <v>44966</v>
      </c>
      <c r="DX708" s="35">
        <v>44967</v>
      </c>
      <c r="DY708" s="20" t="s">
        <v>322</v>
      </c>
      <c r="DZ708" s="35">
        <v>44970</v>
      </c>
      <c r="EA708" s="35" t="s">
        <v>316</v>
      </c>
      <c r="EB708" s="38" t="s">
        <v>323</v>
      </c>
      <c r="EC708" s="35">
        <v>45142</v>
      </c>
      <c r="ED708" s="20" t="s">
        <v>248</v>
      </c>
      <c r="EE708" s="20" t="s">
        <v>247</v>
      </c>
      <c r="EF708" s="20">
        <v>44</v>
      </c>
      <c r="EG708" s="20">
        <v>1</v>
      </c>
      <c r="EH708" s="20">
        <v>1</v>
      </c>
      <c r="EI708" s="20">
        <v>5</v>
      </c>
      <c r="EJ708" s="20">
        <v>0</v>
      </c>
      <c r="EK708" s="20">
        <v>0</v>
      </c>
      <c r="EL708" s="20">
        <v>0</v>
      </c>
      <c r="EM708" s="20">
        <v>0</v>
      </c>
      <c r="EN708" s="20">
        <v>0</v>
      </c>
      <c r="EO708" s="20">
        <v>0</v>
      </c>
      <c r="EP708" s="20">
        <v>1</v>
      </c>
      <c r="EQ708" s="20">
        <v>0</v>
      </c>
      <c r="ER708" s="20">
        <v>0</v>
      </c>
      <c r="ES708" s="34">
        <f>IF(EI708&lt;&gt;"",((EJ708*0.125)+((EK708+EL708+EM708+EN708+EO708)*0.25)+((EP708+EQ708+ER708)*1))/EI708,"")</f>
        <v>0.2</v>
      </c>
      <c r="ET708" s="35">
        <v>45390</v>
      </c>
      <c r="EU708" s="20" t="s">
        <v>248</v>
      </c>
      <c r="EV708" s="20" t="s">
        <v>247</v>
      </c>
      <c r="EW708" s="20">
        <v>97</v>
      </c>
      <c r="EX708" s="20">
        <v>5</v>
      </c>
      <c r="EY708" s="20">
        <v>3</v>
      </c>
      <c r="EZ708" s="28">
        <v>8</v>
      </c>
      <c r="FA708" s="20">
        <v>0</v>
      </c>
      <c r="FB708" s="20">
        <v>0</v>
      </c>
      <c r="FC708" s="20">
        <v>0</v>
      </c>
      <c r="FD708" s="20">
        <v>0</v>
      </c>
      <c r="FE708" s="20">
        <v>0</v>
      </c>
      <c r="FF708" s="20">
        <v>0</v>
      </c>
      <c r="FG708" s="20">
        <v>1</v>
      </c>
      <c r="FH708" s="20">
        <v>0</v>
      </c>
      <c r="FI708" s="20">
        <v>0</v>
      </c>
      <c r="FJ708" s="34">
        <f>IF(EZ708&lt;&gt;"",((FA708*0.125)+((FB708+FC708+FD708+FE708+FF708)*0.25)+((FG708+FH708+FI708)*1))/EZ708,"")</f>
        <v>0.125</v>
      </c>
      <c r="FK708" s="39">
        <v>31.977692000000001</v>
      </c>
      <c r="FL708" s="39">
        <v>-102.130888</v>
      </c>
      <c r="FM708" s="39">
        <v>31.615866576177869</v>
      </c>
      <c r="FN708" s="39">
        <v>32.33951742382213</v>
      </c>
      <c r="FO708" s="39">
        <v>-102.55744098110772</v>
      </c>
      <c r="FP708" s="39">
        <v>-101.70433501889228</v>
      </c>
      <c r="FQ708" s="39">
        <v>31.254041152355736</v>
      </c>
      <c r="FR708" s="39">
        <v>32.701342847644263</v>
      </c>
      <c r="FS708" s="39">
        <v>-102.98399396221542</v>
      </c>
      <c r="FT708" s="39">
        <v>-101.27778203778458</v>
      </c>
      <c r="FU708" s="35">
        <v>45912</v>
      </c>
      <c r="FV708" s="20" t="s">
        <v>248</v>
      </c>
      <c r="FW708" s="20" t="s">
        <v>295</v>
      </c>
      <c r="FX708" s="20">
        <v>173</v>
      </c>
      <c r="FY708" s="20">
        <v>2</v>
      </c>
      <c r="FZ708" s="20">
        <v>2</v>
      </c>
      <c r="GA708" s="20">
        <v>14</v>
      </c>
      <c r="GB708" s="20">
        <v>0</v>
      </c>
      <c r="GC708" s="20">
        <v>0</v>
      </c>
      <c r="GD708" s="20">
        <v>1</v>
      </c>
      <c r="GE708" s="20">
        <v>0</v>
      </c>
      <c r="GF708" s="20">
        <v>0</v>
      </c>
      <c r="GG708" s="20">
        <v>0</v>
      </c>
      <c r="GH708" s="20">
        <v>0</v>
      </c>
      <c r="GI708" s="20">
        <v>1</v>
      </c>
      <c r="GJ708" s="20">
        <v>1</v>
      </c>
      <c r="GK708" s="34">
        <f>IF(GA708&lt;&gt;"",((GB708*0.125)+((GC708+GD708+GE708+GF708+GG708)*0.25)+((GH708+GI708+GJ708)*1))/GA708,"")</f>
        <v>0.16071428571428573</v>
      </c>
      <c r="GP708" s="20" t="s">
        <v>316</v>
      </c>
      <c r="GQ708" s="35" t="s">
        <v>323</v>
      </c>
      <c r="HH708" s="34" t="str">
        <f>IF(GX708&lt;&gt;"",((GY708*0.125)+((GZ708+HA708+HB708+HC708+HD708)*0.25)+((HE708+HF708+HG708)*1))/GX708,"")</f>
        <v/>
      </c>
    </row>
    <row r="709" spans="1:216" ht="15" customHeight="1" x14ac:dyDescent="0.35">
      <c r="A709" s="11" t="s">
        <v>4451</v>
      </c>
      <c r="B709" s="12" t="s">
        <v>4452</v>
      </c>
      <c r="C709" s="13">
        <v>43829</v>
      </c>
      <c r="D709" s="13"/>
      <c r="E709" s="14" t="s">
        <v>214</v>
      </c>
      <c r="F709" s="15" t="s">
        <v>4453</v>
      </c>
      <c r="G709" s="15" t="s">
        <v>4454</v>
      </c>
      <c r="H709" s="14" t="s">
        <v>1673</v>
      </c>
      <c r="I709" s="16">
        <v>79605</v>
      </c>
      <c r="J709" s="17">
        <v>30239</v>
      </c>
      <c r="K709" s="18">
        <f ca="1">IF(A709&lt;&gt;"",RANDBETWEEN(1,2000)," ")</f>
        <v>119</v>
      </c>
      <c r="L709" s="17" cm="1">
        <f t="array" ref="L709">IF(A709&lt;&gt;"",SUMPRODUCT(($E$2:$E$1303="Active") * (FK709 &gt;= $FM$2:$FM$1303) * (FK709 &lt;= $FN$2:$FN$1303) * (FL709 &gt;= $FO$2:$FO$1303) * (FL709 &lt;= $FP$2:$FP$1303)),"")</f>
        <v>2</v>
      </c>
      <c r="M709" s="17" cm="1">
        <f t="array" ref="M709">IF(A709&lt;&gt;"",SUMPRODUCT(($E$2:$E$1303="Active") * (FK709 &gt;= $FQ$2:$FQ$1303) * (FK709 &lt;= $FR$2:$FR$1303) * (FL709 &gt;= $FS$2:$FS$1303) * (FL709 &lt;= $FT$2:$FT$1303)),"")</f>
        <v>2</v>
      </c>
      <c r="N709" s="14" t="s">
        <v>218</v>
      </c>
      <c r="O709" s="14" t="s">
        <v>316</v>
      </c>
      <c r="P709" s="15" t="s">
        <v>1674</v>
      </c>
      <c r="Q709" s="14" t="s">
        <v>1675</v>
      </c>
      <c r="R709" s="15" t="s">
        <v>1676</v>
      </c>
      <c r="S709" s="14" t="s">
        <v>223</v>
      </c>
      <c r="T709" s="20" t="s">
        <v>224</v>
      </c>
      <c r="U709" s="21"/>
      <c r="V709" s="22"/>
      <c r="W709" s="22"/>
      <c r="X709" s="22"/>
      <c r="Y709" s="22"/>
      <c r="Z709" s="22"/>
      <c r="AA709" s="48">
        <v>2025</v>
      </c>
      <c r="AB709" s="43">
        <v>46022.458333333336</v>
      </c>
      <c r="AC709" s="24">
        <v>46023</v>
      </c>
      <c r="AD709" s="25">
        <v>70</v>
      </c>
      <c r="AE709" s="25">
        <v>202</v>
      </c>
      <c r="AF709" s="26">
        <v>140</v>
      </c>
      <c r="AG709" s="20">
        <v>115</v>
      </c>
      <c r="AH709" s="22">
        <v>109</v>
      </c>
      <c r="AI709" s="26">
        <v>220</v>
      </c>
      <c r="AN709" s="27">
        <f>IF(COUNT(DV709,ES709,FJ709,GK709,HH709)&gt;0,AVERAGE(DV709,ES709,FJ709,GK709,HH709),"")</f>
        <v>0.26250000000000001</v>
      </c>
      <c r="AO709" s="28">
        <f>IF((E709&lt;&gt;""),COUNTA(AP709:BW709)+COUNTIF(T709,"No"),"")</f>
        <v>1</v>
      </c>
      <c r="AP709" s="29"/>
      <c r="AQ709" s="29"/>
      <c r="AR709" s="29"/>
      <c r="AS709" s="29"/>
      <c r="AT709" s="29" t="s">
        <v>224</v>
      </c>
      <c r="AU709" s="29"/>
      <c r="AV709" s="29"/>
      <c r="AW709" s="29"/>
      <c r="AX709" s="29"/>
      <c r="AY709" s="29"/>
      <c r="AZ709" s="29"/>
      <c r="BA709" s="29"/>
      <c r="BB709" s="29"/>
      <c r="BC709" s="29"/>
      <c r="BD709" s="29"/>
      <c r="BE709" s="29"/>
      <c r="BF709" s="29"/>
      <c r="BG709" s="29"/>
      <c r="BH709" s="29"/>
      <c r="BI709" s="29"/>
      <c r="BJ709" s="29"/>
      <c r="BK709" s="29"/>
      <c r="BL709" s="29"/>
      <c r="BM709" s="29"/>
      <c r="BN709" s="29"/>
      <c r="BO709" s="29"/>
      <c r="BP709" s="29"/>
      <c r="BQ709" s="29"/>
      <c r="BR709" s="29"/>
      <c r="BS709" s="29"/>
      <c r="BT709" s="29"/>
      <c r="BU709" s="29"/>
      <c r="BV709" s="29"/>
      <c r="BW709" s="29"/>
      <c r="BX709" s="30">
        <v>44112</v>
      </c>
      <c r="BY709" s="30">
        <v>44139</v>
      </c>
      <c r="BZ709" s="14" t="s">
        <v>248</v>
      </c>
      <c r="CA709" s="30">
        <v>44139</v>
      </c>
      <c r="CB709" s="14" t="s">
        <v>316</v>
      </c>
      <c r="CC709" s="31">
        <v>44176</v>
      </c>
      <c r="CD709" s="32" t="s">
        <v>228</v>
      </c>
      <c r="CE709" s="33" t="s">
        <v>320</v>
      </c>
      <c r="CF709" s="33" t="s">
        <v>321</v>
      </c>
      <c r="CG709" s="29">
        <v>100</v>
      </c>
      <c r="CH709" s="29">
        <v>2</v>
      </c>
      <c r="CI709" s="29">
        <v>2</v>
      </c>
      <c r="CJ709" s="29">
        <v>10</v>
      </c>
      <c r="CK709" s="29">
        <v>0</v>
      </c>
      <c r="CL709" s="29">
        <v>1</v>
      </c>
      <c r="CM709" s="29">
        <v>0</v>
      </c>
      <c r="CN709" s="34">
        <f>IF(CJ709&gt;0,((CK709*0.125)+(CL709*0.25)+(CM709*1))/CJ709,"")</f>
        <v>2.5000000000000001E-2</v>
      </c>
      <c r="CO709" s="35">
        <v>44342</v>
      </c>
      <c r="CP709" s="35">
        <v>44350</v>
      </c>
      <c r="CQ709" s="20" t="s">
        <v>322</v>
      </c>
      <c r="CR709" s="35">
        <v>44355</v>
      </c>
      <c r="CS709" s="20" t="s">
        <v>316</v>
      </c>
      <c r="CT709" s="35" t="s">
        <v>323</v>
      </c>
      <c r="CU709" s="35">
        <v>44475</v>
      </c>
      <c r="CV709" s="11" t="s">
        <v>248</v>
      </c>
      <c r="CW709" s="11" t="s">
        <v>233</v>
      </c>
      <c r="CX709" s="11" t="s">
        <v>234</v>
      </c>
      <c r="CY709" s="20">
        <v>124</v>
      </c>
      <c r="CZ709" s="36">
        <v>2</v>
      </c>
      <c r="DA709" s="36">
        <v>2</v>
      </c>
      <c r="DB709" s="36">
        <v>10</v>
      </c>
      <c r="DC709" s="36">
        <v>0</v>
      </c>
      <c r="DD709" s="36">
        <v>0</v>
      </c>
      <c r="DE709" s="36">
        <v>3</v>
      </c>
      <c r="DF709" s="36">
        <v>0</v>
      </c>
      <c r="DG709" s="36">
        <v>6</v>
      </c>
      <c r="DH709" s="46">
        <f>IF(DB709&lt;&gt;"",((DC709*0.125)+(DD709*0.25)+(DE709*0.25)+(DF709*1)+(DG709*1))/DB709,"")</f>
        <v>0.67500000000000004</v>
      </c>
      <c r="DI709" s="35">
        <v>44757</v>
      </c>
      <c r="DJ709" s="20" t="s">
        <v>248</v>
      </c>
      <c r="DK709" s="20" t="s">
        <v>235</v>
      </c>
      <c r="DL709" s="20" t="s">
        <v>234</v>
      </c>
      <c r="DM709" s="20">
        <v>77</v>
      </c>
      <c r="DN709" s="20">
        <v>1</v>
      </c>
      <c r="DO709" s="20">
        <v>1</v>
      </c>
      <c r="DP709" s="20">
        <v>5</v>
      </c>
      <c r="DQ709" s="20">
        <v>0</v>
      </c>
      <c r="DR709" s="20">
        <v>0</v>
      </c>
      <c r="DS709" s="20">
        <v>0</v>
      </c>
      <c r="DT709" s="20">
        <v>0</v>
      </c>
      <c r="DU709" s="20">
        <v>3</v>
      </c>
      <c r="DV709" s="49" cm="1">
        <f t="array" ref="DV709">IF(AND(DI709:DP709&lt;&gt;""),((DQ709*0.125)+(DR709*0.25)+(DS709*0.25)+(DT709*1)+(DU709*1))/DP709,"")</f>
        <v>0.6</v>
      </c>
      <c r="DW709" s="35">
        <v>44943</v>
      </c>
      <c r="DX709" s="35">
        <v>44944</v>
      </c>
      <c r="DY709" s="20" t="s">
        <v>322</v>
      </c>
      <c r="DZ709" s="35">
        <v>44959</v>
      </c>
      <c r="EA709" s="35" t="s">
        <v>316</v>
      </c>
      <c r="EB709" s="38" t="s">
        <v>323</v>
      </c>
      <c r="EC709" s="35">
        <v>45142</v>
      </c>
      <c r="ED709" s="20" t="s">
        <v>248</v>
      </c>
      <c r="EE709" s="20" t="s">
        <v>247</v>
      </c>
      <c r="EF709" s="20">
        <v>59</v>
      </c>
      <c r="EG709" s="20">
        <v>1</v>
      </c>
      <c r="EH709" s="20">
        <v>1</v>
      </c>
      <c r="EI709" s="20">
        <v>5</v>
      </c>
      <c r="EJ709" s="20">
        <v>0</v>
      </c>
      <c r="EK709" s="20">
        <v>0</v>
      </c>
      <c r="EL709" s="20">
        <v>0</v>
      </c>
      <c r="EM709" s="20">
        <v>0</v>
      </c>
      <c r="EN709" s="20">
        <v>0</v>
      </c>
      <c r="EO709" s="20">
        <v>1</v>
      </c>
      <c r="EP709" s="20">
        <v>0</v>
      </c>
      <c r="EQ709" s="20">
        <v>0</v>
      </c>
      <c r="ER709" s="20">
        <v>1</v>
      </c>
      <c r="ES709" s="46">
        <f>IF(EI709&lt;&gt;"",((EJ709*0.125)+((EK709+EL709+EM709+EN709+EO709)*0.25)+((EP709+EQ709+ER709)*1))/EI709,"")</f>
        <v>0.25</v>
      </c>
      <c r="ET709" s="35">
        <v>45335</v>
      </c>
      <c r="EU709" s="20" t="s">
        <v>248</v>
      </c>
      <c r="EV709" s="20" t="s">
        <v>247</v>
      </c>
      <c r="EW709" s="20">
        <v>67</v>
      </c>
      <c r="EX709" s="20">
        <v>4</v>
      </c>
      <c r="EY709" s="20">
        <v>3</v>
      </c>
      <c r="EZ709" s="28">
        <v>5</v>
      </c>
      <c r="FA709" s="20">
        <v>0</v>
      </c>
      <c r="FB709" s="20">
        <v>0</v>
      </c>
      <c r="FC709" s="20">
        <v>0</v>
      </c>
      <c r="FD709" s="20">
        <v>0</v>
      </c>
      <c r="FE709" s="20">
        <v>0</v>
      </c>
      <c r="FF709" s="20">
        <v>0</v>
      </c>
      <c r="FG709" s="20">
        <v>0</v>
      </c>
      <c r="FH709" s="20">
        <v>0</v>
      </c>
      <c r="FI709" s="20">
        <v>1</v>
      </c>
      <c r="FJ709" s="34">
        <f>IF(EZ709&lt;&gt;"",((FA709*0.125)+((FB709+FC709+FD709+FE709+FF709)*0.25)+((FG709+FH709+FI709)*1))/EZ709,"")</f>
        <v>0.2</v>
      </c>
      <c r="FK709" s="39">
        <v>32.42597</v>
      </c>
      <c r="FL709" s="39">
        <v>-99.799452000000002</v>
      </c>
      <c r="FM709" s="39">
        <v>32.064144576177867</v>
      </c>
      <c r="FN709" s="39">
        <v>32.787795423822132</v>
      </c>
      <c r="FO709" s="39">
        <v>-100.22811195388491</v>
      </c>
      <c r="FP709" s="39">
        <v>-99.370792046115099</v>
      </c>
      <c r="FQ709" s="39">
        <v>31.702319152355734</v>
      </c>
      <c r="FR709" s="39">
        <v>33.149620847644265</v>
      </c>
      <c r="FS709" s="39">
        <v>-100.65677190776981</v>
      </c>
      <c r="FT709" s="39">
        <v>-98.942132092230196</v>
      </c>
      <c r="FU709" s="35">
        <v>45685</v>
      </c>
      <c r="FV709" s="20" t="s">
        <v>248</v>
      </c>
      <c r="FW709" s="20" t="s">
        <v>247</v>
      </c>
      <c r="FX709" s="20">
        <v>37</v>
      </c>
      <c r="FY709" s="20">
        <v>1</v>
      </c>
      <c r="FZ709" s="20">
        <v>1</v>
      </c>
      <c r="GA709" s="20">
        <v>5</v>
      </c>
      <c r="GB709" s="20">
        <v>0</v>
      </c>
      <c r="GC709" s="20">
        <v>0</v>
      </c>
      <c r="GD709" s="20">
        <v>0</v>
      </c>
      <c r="GE709" s="20">
        <v>0</v>
      </c>
      <c r="GF709" s="20">
        <v>0</v>
      </c>
      <c r="GG709" s="20">
        <v>0</v>
      </c>
      <c r="GH709" s="20">
        <v>0</v>
      </c>
      <c r="GI709" s="20">
        <v>0</v>
      </c>
      <c r="GJ709" s="20">
        <v>0</v>
      </c>
      <c r="GK709" s="34">
        <f>IF(GA709&lt;&gt;"",((GB709*0.125)+((GC709+GD709+GE709+GF709+GG709)*0.25)+((GH709+GI709+GJ709)*1))/GA709,"")</f>
        <v>0</v>
      </c>
      <c r="GL709" s="40">
        <v>45800</v>
      </c>
      <c r="GM709" s="40">
        <v>45800</v>
      </c>
      <c r="GN709" s="11" t="s">
        <v>237</v>
      </c>
      <c r="GO709" s="40">
        <v>45800</v>
      </c>
      <c r="GP709" s="20" t="s">
        <v>316</v>
      </c>
      <c r="GQ709" s="35" t="s">
        <v>323</v>
      </c>
      <c r="HH709" s="34" t="str">
        <f>IF(GX709&lt;&gt;"",((GY709*0.125)+((GZ709+HA709+HB709+HC709+HD709)*0.25)+((HE709+HF709+HG709)*1))/GX709,"")</f>
        <v/>
      </c>
    </row>
    <row r="710" spans="1:216" ht="15" customHeight="1" x14ac:dyDescent="0.35">
      <c r="A710" s="11" t="s">
        <v>4455</v>
      </c>
      <c r="B710" s="12" t="s">
        <v>4456</v>
      </c>
      <c r="C710" s="13">
        <v>43009</v>
      </c>
      <c r="D710" s="13"/>
      <c r="E710" s="14" t="s">
        <v>214</v>
      </c>
      <c r="F710" s="15" t="s">
        <v>4457</v>
      </c>
      <c r="G710" s="15" t="s">
        <v>4458</v>
      </c>
      <c r="H710" s="14" t="s">
        <v>1673</v>
      </c>
      <c r="I710" s="16">
        <v>78840</v>
      </c>
      <c r="J710" s="17">
        <v>47147</v>
      </c>
      <c r="K710" s="18">
        <f ca="1">IF(A710&lt;&gt;"",RANDBETWEEN(1,2000)," ")</f>
        <v>1324</v>
      </c>
      <c r="L710" s="17" cm="1">
        <f t="array" ref="L710">IF(A710&lt;&gt;"",SUMPRODUCT(($E$2:$E$1303="Active") * (FK710 &gt;= $FM$2:$FM$1303) * (FK710 &lt;= $FN$2:$FN$1303) * (FL710 &gt;= $FO$2:$FO$1303) * (FL710 &lt;= $FP$2:$FP$1303)),"")</f>
        <v>1</v>
      </c>
      <c r="M710" s="17" cm="1">
        <f t="array" ref="M710">IF(A710&lt;&gt;"",SUMPRODUCT(($E$2:$E$1303="Active") * (FK710 &gt;= $FQ$2:$FQ$1303) * (FK710 &lt;= $FR$2:$FR$1303) * (FL710 &gt;= $FS$2:$FS$1303) * (FL710 &lt;= $FT$2:$FT$1303)),"")</f>
        <v>1</v>
      </c>
      <c r="N710" s="14" t="s">
        <v>287</v>
      </c>
      <c r="O710" s="14" t="s">
        <v>219</v>
      </c>
      <c r="P710" s="15" t="s">
        <v>4459</v>
      </c>
      <c r="Q710" s="14" t="s">
        <v>4460</v>
      </c>
      <c r="R710" s="15" t="s">
        <v>4461</v>
      </c>
      <c r="S710" s="14" t="s">
        <v>223</v>
      </c>
      <c r="T710" s="20" t="s">
        <v>224</v>
      </c>
      <c r="U710" s="21" t="s">
        <v>224</v>
      </c>
      <c r="V710" s="22"/>
      <c r="W710" s="22"/>
      <c r="X710" s="22" t="s">
        <v>224</v>
      </c>
      <c r="Y710" s="22"/>
      <c r="Z710" s="22"/>
      <c r="AB710" s="43">
        <v>45998.625</v>
      </c>
      <c r="AC710" s="63">
        <v>45931</v>
      </c>
      <c r="AD710" s="25">
        <v>324</v>
      </c>
      <c r="AE710" s="25">
        <v>276</v>
      </c>
      <c r="AF710" s="26">
        <v>297</v>
      </c>
      <c r="AG710" s="20">
        <v>283</v>
      </c>
      <c r="AH710" s="22">
        <v>306</v>
      </c>
      <c r="AI710" s="26">
        <v>302</v>
      </c>
      <c r="AN710" s="27">
        <f>IF(COUNT(DV710,ES710,FJ710,GK710,HH710)&gt;0,AVERAGE(DV710,ES710,FJ710,GK710,HH710),"")</f>
        <v>0</v>
      </c>
      <c r="AO710" s="28">
        <f>IF((E710&lt;&gt;""),COUNTA(AP710:BW710)+COUNTIF(T710,"No"),"")</f>
        <v>0</v>
      </c>
      <c r="AP710" s="29"/>
      <c r="AQ710" s="29"/>
      <c r="AR710" s="29"/>
      <c r="AS710" s="29"/>
      <c r="AT710" s="29"/>
      <c r="AU710" s="29"/>
      <c r="AV710" s="29"/>
      <c r="AW710" s="29"/>
      <c r="AX710" s="29"/>
      <c r="AY710" s="29"/>
      <c r="AZ710" s="29"/>
      <c r="BA710" s="29"/>
      <c r="BB710" s="29"/>
      <c r="BC710" s="29"/>
      <c r="BD710" s="29"/>
      <c r="BE710" s="29"/>
      <c r="BF710" s="29"/>
      <c r="BG710" s="29"/>
      <c r="BH710" s="29"/>
      <c r="BI710" s="29"/>
      <c r="BJ710" s="29"/>
      <c r="BK710" s="29"/>
      <c r="BL710" s="29"/>
      <c r="BM710" s="29"/>
      <c r="BN710" s="29"/>
      <c r="BO710" s="29"/>
      <c r="BP710" s="29"/>
      <c r="BQ710" s="29"/>
      <c r="BR710" s="29"/>
      <c r="BS710" s="29"/>
      <c r="BT710" s="29"/>
      <c r="BU710" s="29"/>
      <c r="BV710" s="29"/>
      <c r="BW710" s="29"/>
      <c r="BX710" s="30"/>
      <c r="BY710" s="30"/>
      <c r="BZ710" s="14"/>
      <c r="CA710" s="30"/>
      <c r="CB710" s="14" t="s">
        <v>232</v>
      </c>
      <c r="CC710" s="31">
        <v>43910</v>
      </c>
      <c r="CD710" s="32" t="s">
        <v>364</v>
      </c>
      <c r="CE710" s="33" t="s">
        <v>291</v>
      </c>
      <c r="CF710" s="33" t="s">
        <v>292</v>
      </c>
      <c r="CG710" s="29">
        <v>183</v>
      </c>
      <c r="CH710" s="29">
        <v>1</v>
      </c>
      <c r="CI710" s="29">
        <v>1</v>
      </c>
      <c r="CJ710" s="29">
        <v>5</v>
      </c>
      <c r="CK710" s="29">
        <v>0</v>
      </c>
      <c r="CL710" s="29">
        <v>0</v>
      </c>
      <c r="CM710" s="29">
        <v>0</v>
      </c>
      <c r="CN710" s="34">
        <f>IF(CJ710&gt;0,((CK710*0.125)+(CL710*0.25)+(CM710*1))/CJ710,"")</f>
        <v>0</v>
      </c>
      <c r="CO710" s="35">
        <v>44833</v>
      </c>
      <c r="CP710" s="35">
        <v>44839</v>
      </c>
      <c r="CQ710" s="20" t="s">
        <v>237</v>
      </c>
      <c r="CR710" s="35">
        <v>44841</v>
      </c>
      <c r="CS710" s="20" t="s">
        <v>232</v>
      </c>
      <c r="CT710" s="35">
        <v>44848</v>
      </c>
      <c r="CU710" s="35">
        <v>44480</v>
      </c>
      <c r="CV710" s="20" t="s">
        <v>228</v>
      </c>
      <c r="CW710" s="20" t="s">
        <v>233</v>
      </c>
      <c r="CX710" s="11" t="s">
        <v>234</v>
      </c>
      <c r="CY710" s="20">
        <v>137</v>
      </c>
      <c r="CZ710" s="36">
        <v>1</v>
      </c>
      <c r="DA710" s="36">
        <v>1</v>
      </c>
      <c r="DB710" s="36">
        <v>5</v>
      </c>
      <c r="DC710" s="36">
        <v>0</v>
      </c>
      <c r="DD710" s="36">
        <v>0</v>
      </c>
      <c r="DE710" s="36">
        <v>0</v>
      </c>
      <c r="DF710" s="36">
        <v>0</v>
      </c>
      <c r="DG710" s="36">
        <v>0</v>
      </c>
      <c r="DH710" s="37">
        <f>IF(DB710&gt;0,((DC710*0.125)+(DD710*0.25)+(DE710*0.25)+(DF710*1)+(DG710*1))/DB710,"")</f>
        <v>0</v>
      </c>
      <c r="DI710" s="35">
        <v>44866</v>
      </c>
      <c r="DJ710" s="20" t="s">
        <v>248</v>
      </c>
      <c r="DK710" s="20" t="s">
        <v>235</v>
      </c>
      <c r="DL710" s="20" t="s">
        <v>234</v>
      </c>
      <c r="DM710" s="20">
        <v>152</v>
      </c>
      <c r="DN710" s="20">
        <v>2</v>
      </c>
      <c r="DO710" s="20">
        <v>2</v>
      </c>
      <c r="DP710" s="20">
        <v>10</v>
      </c>
      <c r="DQ710" s="20">
        <v>0</v>
      </c>
      <c r="DR710" s="20">
        <v>0</v>
      </c>
      <c r="DS710" s="20">
        <v>0</v>
      </c>
      <c r="DT710" s="20">
        <v>0</v>
      </c>
      <c r="DU710" s="20">
        <v>0</v>
      </c>
      <c r="DV710" s="37" cm="1">
        <f t="array" ref="DV710">IF(AND(DI710:DP710&lt;&gt;""),((DQ710*0.125)+(DR710*0.25)+(DS710*0.25)+(DT710*1)+(DU710*1))/DP710,"")</f>
        <v>0</v>
      </c>
      <c r="EA710" s="35" t="s">
        <v>232</v>
      </c>
      <c r="EB710" s="38"/>
      <c r="EC710" s="35">
        <v>45265</v>
      </c>
      <c r="ED710" s="20" t="s">
        <v>228</v>
      </c>
      <c r="EE710" s="20" t="s">
        <v>247</v>
      </c>
      <c r="EF710" s="20">
        <v>128</v>
      </c>
      <c r="EG710" s="20">
        <v>1</v>
      </c>
      <c r="EH710" s="20">
        <v>1</v>
      </c>
      <c r="EI710" s="20">
        <v>5</v>
      </c>
      <c r="EJ710" s="20">
        <v>0</v>
      </c>
      <c r="EK710" s="20">
        <v>0</v>
      </c>
      <c r="EL710" s="20">
        <v>0</v>
      </c>
      <c r="EM710" s="20">
        <v>0</v>
      </c>
      <c r="EN710" s="20">
        <v>0</v>
      </c>
      <c r="EO710" s="20">
        <v>0</v>
      </c>
      <c r="EP710" s="20">
        <v>0</v>
      </c>
      <c r="EQ710" s="20">
        <v>0</v>
      </c>
      <c r="ER710" s="20">
        <v>0</v>
      </c>
      <c r="ES710" s="34">
        <f>IF(EI710&lt;&gt;"",((EJ710*0.125)+((EK710+EL710+EM710+EN710+EO710)*0.25)+((EP710+EQ710+ER710)*1))/EI710,"")</f>
        <v>0</v>
      </c>
      <c r="ET710" s="35">
        <v>45611</v>
      </c>
      <c r="EU710" s="20" t="s">
        <v>248</v>
      </c>
      <c r="EV710" s="20" t="s">
        <v>234</v>
      </c>
      <c r="EW710" s="20">
        <v>132</v>
      </c>
      <c r="EX710" s="20">
        <v>1</v>
      </c>
      <c r="EY710" s="20">
        <v>1</v>
      </c>
      <c r="EZ710" s="20">
        <v>11</v>
      </c>
      <c r="FA710" s="20">
        <v>0</v>
      </c>
      <c r="FB710" s="20">
        <v>0</v>
      </c>
      <c r="FC710" s="20">
        <v>0</v>
      </c>
      <c r="FD710" s="20">
        <v>0</v>
      </c>
      <c r="FE710" s="20">
        <v>0</v>
      </c>
      <c r="FF710" s="20">
        <v>0</v>
      </c>
      <c r="FG710" s="20">
        <v>0</v>
      </c>
      <c r="FH710" s="20">
        <v>0</v>
      </c>
      <c r="FI710" s="20">
        <v>0</v>
      </c>
      <c r="FJ710" s="34">
        <v>0</v>
      </c>
      <c r="FK710" s="39">
        <v>29.763048999999999</v>
      </c>
      <c r="FL710" s="39">
        <v>-100.94255699999999</v>
      </c>
      <c r="FM710" s="39">
        <v>29.401223576177866</v>
      </c>
      <c r="FN710" s="39">
        <v>30.124874423822131</v>
      </c>
      <c r="FO710" s="39">
        <v>-101.35936537574348</v>
      </c>
      <c r="FP710" s="39">
        <v>-100.52574862425651</v>
      </c>
      <c r="FQ710" s="39">
        <v>29.039398152355734</v>
      </c>
      <c r="FR710" s="39">
        <v>30.486699847644264</v>
      </c>
      <c r="FS710" s="39">
        <v>-101.77617375148697</v>
      </c>
      <c r="FT710" s="39">
        <v>-100.10894024851302</v>
      </c>
      <c r="FU710" s="35">
        <v>45713</v>
      </c>
      <c r="FV710" s="20" t="s">
        <v>248</v>
      </c>
      <c r="FW710" s="20" t="s">
        <v>247</v>
      </c>
      <c r="FX710" s="20">
        <v>174</v>
      </c>
      <c r="FY710" s="20">
        <v>1</v>
      </c>
      <c r="FZ710" s="20">
        <v>1</v>
      </c>
      <c r="GA710" s="20">
        <v>13</v>
      </c>
      <c r="GB710" s="20">
        <v>0</v>
      </c>
      <c r="GC710" s="20">
        <v>0</v>
      </c>
      <c r="GD710" s="20">
        <v>0</v>
      </c>
      <c r="GE710" s="20">
        <v>0</v>
      </c>
      <c r="GF710" s="20">
        <v>0</v>
      </c>
      <c r="GG710" s="20">
        <v>0</v>
      </c>
      <c r="GH710" s="20">
        <v>0</v>
      </c>
      <c r="GI710" s="20">
        <v>0</v>
      </c>
      <c r="GJ710" s="20">
        <v>0</v>
      </c>
      <c r="GK710" s="34">
        <f>IF(GA710&lt;&gt;"",((GB710*0.125)+((GC710+GD710+GE710+GF710+GG710)*0.25)+((GH710+GI710+GJ710)*1))/GA710,"")</f>
        <v>0</v>
      </c>
      <c r="GP710" s="20" t="s">
        <v>232</v>
      </c>
      <c r="HH710" s="34" t="str">
        <f>IF(GX710&lt;&gt;"",((GY710*0.125)+((GZ710+HA710+HB710+HC710+HD710)*0.25)+((HE710+HF710+HG710)*1))/GX710,"")</f>
        <v/>
      </c>
    </row>
    <row r="711" spans="1:216" ht="15" customHeight="1" x14ac:dyDescent="0.35">
      <c r="A711" s="11" t="s">
        <v>4462</v>
      </c>
      <c r="B711" s="12" t="s">
        <v>1964</v>
      </c>
      <c r="C711" s="43">
        <v>45509</v>
      </c>
      <c r="D711" s="43">
        <v>45643</v>
      </c>
      <c r="E711" s="11" t="s">
        <v>214</v>
      </c>
      <c r="F711" s="19" t="s">
        <v>4463</v>
      </c>
      <c r="G711" s="19" t="s">
        <v>1966</v>
      </c>
      <c r="H711" s="11" t="s">
        <v>1673</v>
      </c>
      <c r="I711" s="42">
        <v>78665</v>
      </c>
      <c r="J711" s="17">
        <v>61577</v>
      </c>
      <c r="K711" s="18">
        <f ca="1">IF(A711&lt;&gt;"",RANDBETWEEN(1,2000)," ")</f>
        <v>914</v>
      </c>
      <c r="L711" s="17" cm="1">
        <f t="array" ref="L711">IF(A711&lt;&gt;"",SUMPRODUCT(($E$2:$E$1303="Active") * (FK711 &gt;= $FM$2:$FM$1303) * (FK711 &lt;= $FN$2:$FN$1303) * (FL711 &gt;= $FO$2:$FO$1303) * (FL711 &lt;= $FP$2:$FP$1303)),"")</f>
        <v>5</v>
      </c>
      <c r="M711" s="17" cm="1">
        <f t="array" ref="M711">IF(A711&lt;&gt;"",SUMPRODUCT(($E$2:$E$1303="Active") * (FK711 &gt;= $FQ$2:$FQ$1303) * (FK711 &lt;= $FR$2:$FR$1303) * (FL711 &gt;= $FS$2:$FS$1303) * (FL711 &lt;= $FT$2:$FT$1303)),"")</f>
        <v>6</v>
      </c>
      <c r="N711" s="11" t="s">
        <v>218</v>
      </c>
      <c r="O711" s="11" t="s">
        <v>242</v>
      </c>
      <c r="P711" s="19" t="s">
        <v>1967</v>
      </c>
      <c r="Q711" s="11" t="s">
        <v>1968</v>
      </c>
      <c r="R711" s="19" t="s">
        <v>1969</v>
      </c>
      <c r="S711" s="11" t="s">
        <v>223</v>
      </c>
      <c r="T711" s="20" t="s">
        <v>224</v>
      </c>
      <c r="AA711" s="22" t="s">
        <v>274</v>
      </c>
      <c r="AB711" s="23">
        <v>46021.583333333336</v>
      </c>
      <c r="AC711" s="63">
        <v>45931</v>
      </c>
      <c r="AF711" s="26"/>
      <c r="AH711" s="22">
        <v>272</v>
      </c>
      <c r="AI711" s="26">
        <v>567</v>
      </c>
      <c r="AN711" s="27">
        <f>IF(COUNT(DV711,ES711,FJ711,GK711,HH711)&gt;0,AVERAGE(DV711,ES711,FJ711,GK711,HH711),"")</f>
        <v>0.18333333333333335</v>
      </c>
      <c r="AO711" s="28">
        <f>IF((E711&lt;&gt;""),COUNTA(AP711:BW711)+COUNTIF(T711,"No"),"")</f>
        <v>0</v>
      </c>
      <c r="EA711" s="20" t="s">
        <v>232</v>
      </c>
      <c r="ET711" s="35">
        <v>45635</v>
      </c>
      <c r="EU711" s="20" t="s">
        <v>228</v>
      </c>
      <c r="EV711" s="20" t="s">
        <v>234</v>
      </c>
      <c r="EW711" s="20">
        <v>40</v>
      </c>
      <c r="EX711" s="20">
        <v>1</v>
      </c>
      <c r="EY711" s="20">
        <v>1</v>
      </c>
      <c r="EZ711" s="20">
        <v>5</v>
      </c>
      <c r="FA711" s="20">
        <v>0</v>
      </c>
      <c r="FB711" s="20">
        <v>0</v>
      </c>
      <c r="FC711" s="20">
        <v>0</v>
      </c>
      <c r="FD711" s="20">
        <v>2</v>
      </c>
      <c r="FE711" s="20">
        <v>0</v>
      </c>
      <c r="FF711" s="20">
        <v>0</v>
      </c>
      <c r="FG711" s="28">
        <v>1</v>
      </c>
      <c r="FH711" s="20">
        <v>0</v>
      </c>
      <c r="FI711" s="20">
        <v>0</v>
      </c>
      <c r="FJ711" s="46">
        <f>IF(EZ711&lt;&gt;"",((FA711*0.125)+((FB711+FC711+FD711+FE711+FF711)*0.25)+((FG711+FH711+FI711)*1))/EZ711,"")</f>
        <v>0.3</v>
      </c>
      <c r="FK711" s="39">
        <v>30.540216000000001</v>
      </c>
      <c r="FL711" s="39">
        <v>-97.646980999999997</v>
      </c>
      <c r="FM711" s="39">
        <v>30.178390576177868</v>
      </c>
      <c r="FN711" s="39">
        <v>30.902041423822133</v>
      </c>
      <c r="FO711" s="39">
        <v>-98.067086526630177</v>
      </c>
      <c r="FP711" s="39">
        <v>-97.226875473369816</v>
      </c>
      <c r="FQ711" s="39">
        <v>29.816565152355736</v>
      </c>
      <c r="FR711" s="39">
        <v>31.263866847644266</v>
      </c>
      <c r="FS711" s="39">
        <v>-98.487192053260358</v>
      </c>
      <c r="FT711" s="39">
        <v>-96.806769946739635</v>
      </c>
      <c r="FU711" s="35">
        <v>45968</v>
      </c>
      <c r="FV711" s="20" t="s">
        <v>248</v>
      </c>
      <c r="FW711" s="20" t="s">
        <v>234</v>
      </c>
      <c r="FX711" s="20">
        <v>261</v>
      </c>
      <c r="FY711" s="20">
        <v>1</v>
      </c>
      <c r="FZ711" s="20">
        <v>1</v>
      </c>
      <c r="GA711" s="20">
        <v>20</v>
      </c>
      <c r="GB711" s="20">
        <v>0</v>
      </c>
      <c r="GC711" s="20">
        <v>0</v>
      </c>
      <c r="GD711" s="20">
        <v>0</v>
      </c>
      <c r="GE711" s="20">
        <v>0</v>
      </c>
      <c r="GF711" s="20">
        <v>0</v>
      </c>
      <c r="GG711" s="20">
        <v>0</v>
      </c>
      <c r="GH711" s="20">
        <v>1</v>
      </c>
      <c r="GI711" s="20">
        <v>0</v>
      </c>
      <c r="GJ711" s="20">
        <v>0</v>
      </c>
      <c r="GK711" s="34">
        <f>IF(GA711&lt;&gt;"",((GB711*0.125)+((GC711+GD711+GE711+GF711+GG711)*0.25)+((GH711+GI711+GJ711)*1))/GA711,"")</f>
        <v>0.05</v>
      </c>
      <c r="GP711" s="20" t="s">
        <v>232</v>
      </c>
      <c r="GQ711" s="35">
        <v>45982</v>
      </c>
      <c r="GR711" s="35">
        <v>46126</v>
      </c>
      <c r="GS711" s="20" t="s">
        <v>248</v>
      </c>
      <c r="GT711" s="20" t="s">
        <v>331</v>
      </c>
      <c r="GU711" s="20">
        <v>61</v>
      </c>
      <c r="GV711" s="20">
        <v>2</v>
      </c>
      <c r="GW711" s="20">
        <v>2</v>
      </c>
      <c r="GX711" s="20">
        <v>5</v>
      </c>
      <c r="GY711" s="20">
        <v>0</v>
      </c>
      <c r="GZ711" s="20">
        <v>0</v>
      </c>
      <c r="HA711" s="20">
        <v>0</v>
      </c>
      <c r="HB711" s="20">
        <v>0</v>
      </c>
      <c r="HC711" s="20">
        <v>0</v>
      </c>
      <c r="HD711" s="20">
        <v>0</v>
      </c>
      <c r="HE711" s="20">
        <v>0</v>
      </c>
      <c r="HF711" s="20">
        <v>0</v>
      </c>
      <c r="HG711" s="20">
        <v>1</v>
      </c>
      <c r="HH711" s="34">
        <f>IF(GX711&lt;&gt;"",((GY711*0.125)+((GZ711+HA711+HB711+HC711+HD711)*0.25)+((HE711+HF711+HG711)*1))/GX711,"")</f>
        <v>0.2</v>
      </c>
    </row>
    <row r="712" spans="1:216" ht="15" customHeight="1" x14ac:dyDescent="0.35">
      <c r="A712" s="11" t="s">
        <v>4464</v>
      </c>
      <c r="B712" s="12" t="s">
        <v>1744</v>
      </c>
      <c r="C712" s="43">
        <v>45105</v>
      </c>
      <c r="E712" s="11" t="s">
        <v>214</v>
      </c>
      <c r="F712" s="19" t="s">
        <v>4465</v>
      </c>
      <c r="G712" s="19" t="s">
        <v>4206</v>
      </c>
      <c r="H712" s="11" t="s">
        <v>1673</v>
      </c>
      <c r="I712" s="42">
        <v>77303</v>
      </c>
      <c r="J712" s="17">
        <v>20974</v>
      </c>
      <c r="K712" s="18">
        <f ca="1">IF(A712&lt;&gt;"",RANDBETWEEN(1,2000)," ")</f>
        <v>1148</v>
      </c>
      <c r="L712" s="17" cm="1">
        <f t="array" ref="L712">IF(A712&lt;&gt;"",SUMPRODUCT(($E$2:$E$1303="Active") * (FK712 &gt;= $FM$2:$FM$1303) * (FK712 &lt;= $FN$2:$FN$1303) * (FL712 &gt;= $FO$2:$FO$1303) * (FL712 &lt;= $FP$2:$FP$1303)),"")</f>
        <v>3</v>
      </c>
      <c r="M712" s="17" cm="1">
        <f t="array" ref="M712">IF(A712&lt;&gt;"",SUMPRODUCT(($E$2:$E$1303="Active") * (FK712 &gt;= $FQ$2:$FQ$1303) * (FK712 &lt;= $FR$2:$FR$1303) * (FL712 &gt;= $FS$2:$FS$1303) * (FL712 &lt;= $FT$2:$FT$1303)),"")</f>
        <v>9</v>
      </c>
      <c r="N712" s="14" t="s">
        <v>287</v>
      </c>
      <c r="O712" s="14" t="s">
        <v>219</v>
      </c>
      <c r="P712" s="19" t="s">
        <v>1273</v>
      </c>
      <c r="Q712" s="11" t="s">
        <v>4466</v>
      </c>
      <c r="R712" s="19" t="s">
        <v>1275</v>
      </c>
      <c r="S712" s="11" t="s">
        <v>224</v>
      </c>
      <c r="T712" s="20" t="s">
        <v>224</v>
      </c>
      <c r="AA712" s="48" t="s">
        <v>394</v>
      </c>
      <c r="AB712" s="43">
        <v>46020.75</v>
      </c>
      <c r="AC712" s="24">
        <v>46023</v>
      </c>
      <c r="AF712" s="26"/>
      <c r="AG712" s="20">
        <v>400</v>
      </c>
      <c r="AH712" s="22">
        <v>341</v>
      </c>
      <c r="AI712" s="26">
        <v>332</v>
      </c>
      <c r="AN712" s="27">
        <f>IF(COUNT(DV712,ES712,FJ712,GK712,HH712)&gt;0,AVERAGE(DV712,ES712,FJ712,GK712,HH712),"")</f>
        <v>8.5609243697478993E-2</v>
      </c>
      <c r="AO712" s="28">
        <f>IF((E712&lt;&gt;""),COUNTA(AP712:BW712)+COUNTIF(T712,"No"),"")</f>
        <v>0</v>
      </c>
      <c r="CT712" s="35" t="s">
        <v>323</v>
      </c>
      <c r="EA712" s="35" t="s">
        <v>232</v>
      </c>
      <c r="EJ712" s="20"/>
      <c r="EK712" s="20"/>
      <c r="EL712" s="20"/>
      <c r="EM712" s="20"/>
      <c r="EN712" s="20"/>
      <c r="EO712" s="20"/>
      <c r="EP712" s="20"/>
      <c r="EQ712" s="20"/>
      <c r="ER712" s="20"/>
      <c r="ES712" s="34" t="str">
        <f>IF(EI712&lt;&gt;"",((EJ712*0.125)+((EK712+EL712+EM712+EN712+EO712)*0.25)+((EP712+EQ712+ER712)*1))/EI712,"")</f>
        <v/>
      </c>
      <c r="ET712" s="35">
        <v>45547</v>
      </c>
      <c r="EU712" s="20" t="s">
        <v>248</v>
      </c>
      <c r="EV712" s="20" t="s">
        <v>234</v>
      </c>
      <c r="EW712" s="20">
        <v>215</v>
      </c>
      <c r="EX712" s="20">
        <v>5</v>
      </c>
      <c r="EY712" s="20">
        <v>3</v>
      </c>
      <c r="EZ712" s="20">
        <v>17</v>
      </c>
      <c r="FA712" s="20">
        <v>0</v>
      </c>
      <c r="FB712" s="20">
        <v>0</v>
      </c>
      <c r="FC712" s="20">
        <v>0</v>
      </c>
      <c r="FD712" s="20">
        <v>0</v>
      </c>
      <c r="FE712" s="20">
        <v>0</v>
      </c>
      <c r="FF712" s="20">
        <v>0</v>
      </c>
      <c r="FG712" s="20">
        <v>0</v>
      </c>
      <c r="FH712" s="20">
        <v>1</v>
      </c>
      <c r="FI712" s="20">
        <v>1</v>
      </c>
      <c r="FJ712" s="34">
        <f>IF(EZ712&lt;&gt;"",((FA712*0.125)+((FB712+FC712+FD712+FE712+FF712)*0.25)+((FG712+FH712+FI712)*1))/EZ712,"")</f>
        <v>0.11764705882352941</v>
      </c>
      <c r="FK712" s="39">
        <v>30.381084000000001</v>
      </c>
      <c r="FL712" s="39">
        <v>-95.374722000000006</v>
      </c>
      <c r="FM712" s="39">
        <v>30.019258576177869</v>
      </c>
      <c r="FN712" s="39">
        <v>30.742909423822134</v>
      </c>
      <c r="FO712" s="39">
        <v>-95.794141872357685</v>
      </c>
      <c r="FP712" s="39">
        <v>-94.955302127642327</v>
      </c>
      <c r="FQ712" s="39">
        <v>29.657433152355736</v>
      </c>
      <c r="FR712" s="39">
        <v>31.104734847644266</v>
      </c>
      <c r="FS712" s="39">
        <v>-96.213561744715363</v>
      </c>
      <c r="FT712" s="39">
        <v>-94.535882255284648</v>
      </c>
      <c r="FU712" s="35">
        <v>45931</v>
      </c>
      <c r="FV712" s="20" t="s">
        <v>248</v>
      </c>
      <c r="FW712" s="20" t="s">
        <v>295</v>
      </c>
      <c r="FX712" s="20">
        <v>191</v>
      </c>
      <c r="FY712" s="20">
        <v>4</v>
      </c>
      <c r="FZ712" s="20">
        <v>4</v>
      </c>
      <c r="GA712" s="20">
        <v>14</v>
      </c>
      <c r="GB712" s="20">
        <v>0</v>
      </c>
      <c r="GC712" s="20">
        <v>0</v>
      </c>
      <c r="GD712" s="20">
        <v>0</v>
      </c>
      <c r="GE712" s="20">
        <v>3</v>
      </c>
      <c r="GF712" s="20">
        <v>0</v>
      </c>
      <c r="GG712" s="20">
        <v>0</v>
      </c>
      <c r="GH712" s="20">
        <v>0</v>
      </c>
      <c r="GI712" s="20">
        <v>0</v>
      </c>
      <c r="GJ712" s="20">
        <v>0</v>
      </c>
      <c r="GK712" s="34">
        <f>IF(GA712&lt;&gt;"",((GB712*0.125)+((GC712+GD712+GE712+GF712+GG712)*0.25)+((GH712+GI712+GJ712)*1))/GA712,"")</f>
        <v>5.3571428571428568E-2</v>
      </c>
      <c r="GL712" s="40">
        <v>45754</v>
      </c>
      <c r="GM712" s="40">
        <v>45777</v>
      </c>
      <c r="GN712" s="11" t="s">
        <v>237</v>
      </c>
      <c r="GO712" s="40">
        <v>45777</v>
      </c>
      <c r="GP712" s="20" t="s">
        <v>232</v>
      </c>
      <c r="GQ712" s="35">
        <v>45783</v>
      </c>
      <c r="HH712" s="34" t="str">
        <f>IF(GX712&lt;&gt;"",((GY712*0.125)+((GZ712+HA712+HB712+HC712+HD712)*0.25)+((HE712+HF712+HG712)*1))/GX712,"")</f>
        <v/>
      </c>
    </row>
    <row r="713" spans="1:216" ht="15" customHeight="1" x14ac:dyDescent="0.35">
      <c r="A713" s="14" t="s">
        <v>4467</v>
      </c>
      <c r="B713" s="12" t="s">
        <v>1734</v>
      </c>
      <c r="C713" s="43">
        <v>45503</v>
      </c>
      <c r="E713" s="11" t="s">
        <v>214</v>
      </c>
      <c r="F713" s="19" t="s">
        <v>4468</v>
      </c>
      <c r="G713" s="19" t="s">
        <v>1736</v>
      </c>
      <c r="H713" s="11" t="s">
        <v>1673</v>
      </c>
      <c r="I713" s="42">
        <v>78550</v>
      </c>
      <c r="J713" s="17">
        <v>56038</v>
      </c>
      <c r="K713" s="18">
        <f ca="1">IF(A713&lt;&gt;"",RANDBETWEEN(1,2000)," ")</f>
        <v>918</v>
      </c>
      <c r="L713" s="17" cm="1">
        <f t="array" ref="L713">IF(A713&lt;&gt;"",SUMPRODUCT(($E$2:$E$1303="Active") * (FK713 &gt;= $FM$2:$FM$1303) * (FK713 &lt;= $FN$2:$FN$1303) * (FL713 &gt;= $FO$2:$FO$1303) * (FL713 &lt;= $FP$2:$FP$1303)),"")</f>
        <v>2</v>
      </c>
      <c r="M713" s="17" cm="1">
        <f t="array" ref="M713">IF(A713&lt;&gt;"",SUMPRODUCT(($E$2:$E$1303="Active") * (FK713 &gt;= $FQ$2:$FQ$1303) * (FK713 &lt;= $FR$2:$FR$1303) * (FL713 &gt;= $FS$2:$FS$1303) * (FL713 &lt;= $FT$2:$FT$1303)),"")</f>
        <v>5</v>
      </c>
      <c r="N713" s="11" t="s">
        <v>218</v>
      </c>
      <c r="O713" s="11" t="s">
        <v>242</v>
      </c>
      <c r="P713" s="19" t="s">
        <v>476</v>
      </c>
      <c r="Q713" s="11" t="s">
        <v>1738</v>
      </c>
      <c r="R713" s="19" t="s">
        <v>478</v>
      </c>
      <c r="S713" s="11" t="s">
        <v>223</v>
      </c>
      <c r="T713" s="20" t="s">
        <v>224</v>
      </c>
      <c r="AA713" s="48" t="s">
        <v>394</v>
      </c>
      <c r="AB713" s="43">
        <v>46021.541666666664</v>
      </c>
      <c r="AC713" s="24">
        <v>46023</v>
      </c>
      <c r="AF713" s="26"/>
      <c r="AH713" s="22">
        <v>52</v>
      </c>
      <c r="AI713" s="26">
        <v>122</v>
      </c>
      <c r="AN713" s="27">
        <f>IF(COUNT(DV713,ES713,FJ713,GK713,HH713)&gt;0,AVERAGE(DV713,ES713,FJ713,GK713,HH713),"")</f>
        <v>3.3333333333333333E-2</v>
      </c>
      <c r="AO713" s="28">
        <f>IF((E713&lt;&gt;""),COUNTA(AP713:BW713)+COUNTIF(T713,"No"),"")</f>
        <v>0</v>
      </c>
      <c r="EA713" s="35" t="s">
        <v>232</v>
      </c>
      <c r="ET713" s="35">
        <v>45637</v>
      </c>
      <c r="EU713" s="20" t="s">
        <v>248</v>
      </c>
      <c r="EV713" s="20" t="s">
        <v>234</v>
      </c>
      <c r="EW713" s="20">
        <v>36</v>
      </c>
      <c r="EX713" s="20">
        <v>2</v>
      </c>
      <c r="EY713" s="20">
        <v>2</v>
      </c>
      <c r="EZ713" s="20">
        <v>5</v>
      </c>
      <c r="FA713" s="20">
        <v>0</v>
      </c>
      <c r="FB713" s="20">
        <v>0</v>
      </c>
      <c r="FC713" s="20">
        <v>0</v>
      </c>
      <c r="FD713" s="20">
        <v>1</v>
      </c>
      <c r="FE713" s="20">
        <v>0</v>
      </c>
      <c r="FF713" s="20">
        <v>0</v>
      </c>
      <c r="FG713" s="20">
        <v>0</v>
      </c>
      <c r="FH713" s="20">
        <v>0</v>
      </c>
      <c r="FI713" s="20">
        <v>0</v>
      </c>
      <c r="FJ713" s="52">
        <f>IF(EZ713&lt;&gt;"",((FA713*0.125)+((FB713+FC713+FD713+FE713+FF713)*0.25)+((FG713+FH713+FI713)*1))/EZ713,"")</f>
        <v>0.05</v>
      </c>
      <c r="FK713" s="39">
        <v>26.188763999999999</v>
      </c>
      <c r="FL713" s="39">
        <v>-97.767779000000004</v>
      </c>
      <c r="FM713" s="39">
        <v>25.826938576177866</v>
      </c>
      <c r="FN713" s="39">
        <v>26.550589423822132</v>
      </c>
      <c r="FO713" s="39">
        <v>-98.170996770678698</v>
      </c>
      <c r="FP713" s="39">
        <v>-97.364561229321311</v>
      </c>
      <c r="FQ713" s="39">
        <v>25.465113152355734</v>
      </c>
      <c r="FR713" s="39">
        <v>26.912414847644264</v>
      </c>
      <c r="FS713" s="39">
        <v>-98.574214541357406</v>
      </c>
      <c r="FT713" s="39">
        <v>-96.961343458642602</v>
      </c>
      <c r="FU713" s="35">
        <v>45831</v>
      </c>
      <c r="FV713" s="20" t="s">
        <v>248</v>
      </c>
      <c r="FW713" s="20" t="s">
        <v>355</v>
      </c>
      <c r="FX713" s="20">
        <v>16</v>
      </c>
      <c r="FY713" s="20">
        <v>2</v>
      </c>
      <c r="FZ713" s="20">
        <v>2</v>
      </c>
      <c r="GA713" s="20">
        <v>5</v>
      </c>
      <c r="GB713" s="20">
        <v>0</v>
      </c>
      <c r="GC713" s="20">
        <v>0</v>
      </c>
      <c r="GD713" s="20">
        <v>0</v>
      </c>
      <c r="GE713" s="20">
        <v>0</v>
      </c>
      <c r="GF713" s="20">
        <v>0</v>
      </c>
      <c r="GG713" s="20">
        <v>0</v>
      </c>
      <c r="GH713" s="20">
        <v>0</v>
      </c>
      <c r="GI713" s="20">
        <v>0</v>
      </c>
      <c r="GJ713" s="20">
        <v>0</v>
      </c>
      <c r="GK713" s="34">
        <f>IF(GA713&lt;&gt;"",((GB713*0.125)+((GC713+GD713+GE713+GF713+GG713)*0.25)+((GH713+GI713+GJ713)*1))/GA713,"")</f>
        <v>0</v>
      </c>
      <c r="GL713" s="40">
        <v>45750</v>
      </c>
      <c r="GM713" s="40">
        <v>45771</v>
      </c>
      <c r="GN713" s="11" t="s">
        <v>237</v>
      </c>
      <c r="GO713" s="40">
        <v>45771</v>
      </c>
      <c r="GP713" s="20" t="s">
        <v>232</v>
      </c>
      <c r="GQ713" s="35">
        <v>45783</v>
      </c>
      <c r="GR713" s="35">
        <v>46114</v>
      </c>
      <c r="GS713" s="20" t="s">
        <v>248</v>
      </c>
      <c r="GT713" s="20" t="s">
        <v>247</v>
      </c>
      <c r="GU713" s="20">
        <v>130</v>
      </c>
      <c r="GV713" s="20">
        <v>7</v>
      </c>
      <c r="GW713" s="20">
        <v>4</v>
      </c>
      <c r="GX713" s="20">
        <v>10</v>
      </c>
      <c r="GY713" s="20">
        <v>0</v>
      </c>
      <c r="GZ713" s="20">
        <v>0</v>
      </c>
      <c r="HA713" s="20">
        <v>0</v>
      </c>
      <c r="HB713" s="20">
        <v>2</v>
      </c>
      <c r="HC713" s="20">
        <v>0</v>
      </c>
      <c r="HD713" s="20">
        <v>0</v>
      </c>
      <c r="HE713" s="20">
        <v>0</v>
      </c>
      <c r="HF713" s="20">
        <v>0</v>
      </c>
      <c r="HG713" s="20">
        <v>0</v>
      </c>
      <c r="HH713" s="34">
        <f>IF(GX713&lt;&gt;"",((GY713*0.125)+((GZ713+HA713+HB713+HC713+HD713)*0.25)+((HE713+HF713+HG713)*1))/GX713,"")</f>
        <v>0.05</v>
      </c>
    </row>
    <row r="714" spans="1:216" ht="15" customHeight="1" x14ac:dyDescent="0.35">
      <c r="A714" s="11" t="s">
        <v>1956</v>
      </c>
      <c r="B714" s="12" t="s">
        <v>1957</v>
      </c>
      <c r="C714" s="43">
        <v>45589</v>
      </c>
      <c r="D714" s="43">
        <v>45777</v>
      </c>
      <c r="E714" s="11" t="s">
        <v>214</v>
      </c>
      <c r="F714" s="19" t="s">
        <v>4469</v>
      </c>
      <c r="G714" s="19" t="s">
        <v>1959</v>
      </c>
      <c r="H714" s="11" t="s">
        <v>1673</v>
      </c>
      <c r="I714" s="42">
        <v>78754</v>
      </c>
      <c r="J714" s="17">
        <v>27020</v>
      </c>
      <c r="K714" s="18">
        <f ca="1">IF(A714&lt;&gt;"",RANDBETWEEN(1,2000)," ")</f>
        <v>411</v>
      </c>
      <c r="L714" s="17" cm="1">
        <f t="array" ref="L714">IF(A714&lt;&gt;"",SUMPRODUCT(($E$2:$E$1303="Active") * (FK714 &gt;= $FM$2:$FM$1303) * (FK714 &lt;= $FN$2:$FN$1303) * (FL714 &gt;= $FO$2:$FO$1303) * (FL714 &lt;= $FP$2:$FP$1303)),"")</f>
        <v>5</v>
      </c>
      <c r="M714" s="17" cm="1">
        <f t="array" ref="M714">IF(A714&lt;&gt;"",SUMPRODUCT(($E$2:$E$1303="Active") * (FK714 &gt;= $FQ$2:$FQ$1303) * (FK714 &lt;= $FR$2:$FR$1303) * (FL714 &gt;= $FS$2:$FS$1303) * (FL714 &lt;= $FT$2:$FT$1303)),"")</f>
        <v>5</v>
      </c>
      <c r="N714" s="11" t="s">
        <v>287</v>
      </c>
      <c r="O714" s="11" t="s">
        <v>242</v>
      </c>
      <c r="P714" s="19" t="s">
        <v>476</v>
      </c>
      <c r="Q714" s="11" t="s">
        <v>4470</v>
      </c>
      <c r="R714" s="19" t="s">
        <v>478</v>
      </c>
      <c r="S714" s="11" t="s">
        <v>223</v>
      </c>
      <c r="T714" s="20" t="s">
        <v>224</v>
      </c>
      <c r="AA714" s="48" t="s">
        <v>394</v>
      </c>
      <c r="AB714" s="23">
        <v>46021.604166666664</v>
      </c>
      <c r="AC714" s="24">
        <v>46023</v>
      </c>
      <c r="AF714" s="26"/>
      <c r="AH714" s="22">
        <v>1244</v>
      </c>
      <c r="AI714" s="26">
        <v>1017</v>
      </c>
      <c r="AN714" s="27">
        <f>IF(COUNT(DV714,ES714,FJ714,GK714,HH714)&gt;0,AVERAGE(DV714,ES714,FJ714,GK714,HH714),"")</f>
        <v>5.5625000000000001E-2</v>
      </c>
      <c r="AO714" s="28">
        <f>IF((E714&lt;&gt;""),COUNTA(AP714:BW714)+COUNTIF(T714,"No"),"")</f>
        <v>0</v>
      </c>
      <c r="EA714" s="35" t="s">
        <v>232</v>
      </c>
      <c r="ET714" s="35">
        <v>45341</v>
      </c>
      <c r="EU714" s="20" t="s">
        <v>248</v>
      </c>
      <c r="EV714" s="20" t="s">
        <v>234</v>
      </c>
      <c r="EW714" s="20">
        <v>509</v>
      </c>
      <c r="EX714" s="20">
        <v>3</v>
      </c>
      <c r="EY714" s="20">
        <v>3</v>
      </c>
      <c r="EZ714" s="28">
        <v>40</v>
      </c>
      <c r="FA714" s="20">
        <v>0</v>
      </c>
      <c r="FB714" s="20">
        <v>0</v>
      </c>
      <c r="FC714" s="20">
        <v>2</v>
      </c>
      <c r="FD714" s="20">
        <v>3</v>
      </c>
      <c r="FE714" s="20">
        <v>0</v>
      </c>
      <c r="FF714" s="20">
        <v>0</v>
      </c>
      <c r="FG714" s="20">
        <v>0</v>
      </c>
      <c r="FH714" s="20">
        <v>0</v>
      </c>
      <c r="FI714" s="20">
        <v>0</v>
      </c>
      <c r="FJ714" s="34">
        <f>IF(EZ714&lt;&gt;"",((FA714*0.125)+((FB714+FC714+FD714+FE714+FF714)*0.25)+((FG714+FH714+FI714)*1))/EZ714,"")</f>
        <v>3.125E-2</v>
      </c>
      <c r="FK714" s="39">
        <v>30.366077000000001</v>
      </c>
      <c r="FL714" s="39">
        <v>-97.644142000000002</v>
      </c>
      <c r="FM714" s="39">
        <v>30.004251576177868</v>
      </c>
      <c r="FN714" s="39">
        <v>30.727902423822133</v>
      </c>
      <c r="FO714" s="39">
        <v>-98.063497493762412</v>
      </c>
      <c r="FP714" s="39">
        <v>-97.224786506237592</v>
      </c>
      <c r="FQ714" s="39">
        <v>29.642426152355736</v>
      </c>
      <c r="FR714" s="39">
        <v>31.089727847644266</v>
      </c>
      <c r="FS714" s="39">
        <v>-98.482852987524836</v>
      </c>
      <c r="FT714" s="39">
        <v>-96.805431012475168</v>
      </c>
      <c r="FU714" s="35">
        <v>45771</v>
      </c>
      <c r="FV714" s="20" t="s">
        <v>248</v>
      </c>
      <c r="FW714" s="20" t="s">
        <v>258</v>
      </c>
      <c r="FX714" s="20">
        <v>408</v>
      </c>
      <c r="FY714" s="20">
        <v>4</v>
      </c>
      <c r="FZ714" s="20">
        <v>4</v>
      </c>
      <c r="GA714" s="20">
        <v>25</v>
      </c>
      <c r="GB714" s="20">
        <v>0</v>
      </c>
      <c r="GC714" s="20">
        <v>0</v>
      </c>
      <c r="GD714" s="20">
        <v>0</v>
      </c>
      <c r="GE714" s="20">
        <v>4</v>
      </c>
      <c r="GF714" s="20">
        <v>0</v>
      </c>
      <c r="GG714" s="20">
        <v>0</v>
      </c>
      <c r="GH714" s="20">
        <v>0</v>
      </c>
      <c r="GI714" s="20">
        <v>0</v>
      </c>
      <c r="GJ714" s="20">
        <v>1</v>
      </c>
      <c r="GK714" s="34">
        <f>IF(GA714&lt;&gt;"",((GB714*0.125)+((GC714+GD714+GE714+GF714+GG714)*0.25)+((GH714+GI714+GJ714)*1))/GA714,"")</f>
        <v>0.08</v>
      </c>
      <c r="GL714" s="40">
        <v>45749</v>
      </c>
      <c r="GM714" s="40">
        <v>45768</v>
      </c>
      <c r="GN714" s="11" t="s">
        <v>237</v>
      </c>
      <c r="GO714" s="40">
        <v>45768</v>
      </c>
      <c r="GP714" s="20" t="s">
        <v>232</v>
      </c>
      <c r="GQ714" s="35">
        <v>45783</v>
      </c>
      <c r="HH714" s="34" t="str">
        <f>IF(GX714&lt;&gt;"",((GY714*0.125)+((GZ714+HA714+HB714+HC714+HD714)*0.25)+((HE714+HF714+HG714)*1))/GX714,"")</f>
        <v/>
      </c>
    </row>
    <row r="715" spans="1:216" ht="15" customHeight="1" x14ac:dyDescent="0.35">
      <c r="A715" s="11" t="s">
        <v>4471</v>
      </c>
      <c r="B715" s="12" t="s">
        <v>4472</v>
      </c>
      <c r="C715" s="43">
        <v>44995</v>
      </c>
      <c r="E715" s="11" t="s">
        <v>214</v>
      </c>
      <c r="F715" s="19" t="s">
        <v>4473</v>
      </c>
      <c r="G715" s="19" t="s">
        <v>4474</v>
      </c>
      <c r="H715" s="11" t="s">
        <v>1673</v>
      </c>
      <c r="I715" s="42">
        <v>79936</v>
      </c>
      <c r="J715" s="17">
        <v>105150</v>
      </c>
      <c r="K715" s="18">
        <f ca="1">IF(A715&lt;&gt;"",RANDBETWEEN(1,2000)," ")</f>
        <v>1791</v>
      </c>
      <c r="L715" s="17" cm="1">
        <f t="array" ref="L715">IF(A715&lt;&gt;"",SUMPRODUCT(($E$2:$E$1303="Active") * (FK715 &gt;= $FM$2:$FM$1303) * (FK715 &lt;= $FN$2:$FN$1303) * (FL715 &gt;= $FO$2:$FO$1303) * (FL715 &lt;= $FP$2:$FP$1303)),"")</f>
        <v>2</v>
      </c>
      <c r="M715" s="17" cm="1">
        <f t="array" ref="M715">IF(A715&lt;&gt;"",SUMPRODUCT(($E$2:$E$1303="Active") * (FK715 &gt;= $FQ$2:$FQ$1303) * (FK715 &lt;= $FR$2:$FR$1303) * (FL715 &gt;= $FS$2:$FS$1303) * (FL715 &lt;= $FT$2:$FT$1303)),"")</f>
        <v>3</v>
      </c>
      <c r="N715" s="11" t="s">
        <v>287</v>
      </c>
      <c r="O715" s="11" t="s">
        <v>242</v>
      </c>
      <c r="P715" s="19" t="s">
        <v>476</v>
      </c>
      <c r="Q715" s="11" t="s">
        <v>477</v>
      </c>
      <c r="R715" s="19" t="s">
        <v>478</v>
      </c>
      <c r="S715" s="11" t="s">
        <v>224</v>
      </c>
      <c r="T715" s="20" t="s">
        <v>224</v>
      </c>
      <c r="V715" s="20" t="s">
        <v>224</v>
      </c>
      <c r="X715" s="20" t="s">
        <v>223</v>
      </c>
      <c r="AA715" s="48" t="s">
        <v>394</v>
      </c>
      <c r="AB715" s="43">
        <v>46022.46875</v>
      </c>
      <c r="AC715" s="24">
        <v>46023</v>
      </c>
      <c r="AF715" s="26"/>
      <c r="AG715" s="20">
        <v>213</v>
      </c>
      <c r="AH715" s="22">
        <v>276</v>
      </c>
      <c r="AI715" s="26">
        <v>447</v>
      </c>
      <c r="AN715" s="27">
        <f>IF(COUNT(DV715,ES715,FJ715,GK715,HH715)&gt;0,AVERAGE(DV715,ES715,FJ715,GK715,HH715),"")</f>
        <v>3.0694444444444441E-2</v>
      </c>
      <c r="AO715" s="28">
        <f>IF((E715&lt;&gt;""),COUNTA(AP715:BW715)+COUNTIF(T715,"No"),"")</f>
        <v>0</v>
      </c>
      <c r="CT715" s="35" t="s">
        <v>323</v>
      </c>
      <c r="EA715" s="35" t="s">
        <v>232</v>
      </c>
      <c r="EJ715" s="20"/>
      <c r="EK715" s="20"/>
      <c r="EL715" s="20"/>
      <c r="EM715" s="20"/>
      <c r="EN715" s="20"/>
      <c r="EO715" s="20"/>
      <c r="EP715" s="20"/>
      <c r="EQ715" s="20"/>
      <c r="ER715" s="20"/>
      <c r="ES715" s="34" t="str">
        <f>IF(EI715&lt;&gt;"",((EJ715*0.125)+((EK715+EL715+EM715+EN715+EO715)*0.25)+((EP715+EQ715+ER715)*1))/EI715,"")</f>
        <v/>
      </c>
      <c r="ET715" s="35">
        <v>45628</v>
      </c>
      <c r="EU715" s="20" t="s">
        <v>228</v>
      </c>
      <c r="EV715" s="20" t="s">
        <v>234</v>
      </c>
      <c r="EW715" s="20">
        <v>149</v>
      </c>
      <c r="EX715" s="20">
        <v>4</v>
      </c>
      <c r="EY715" s="20">
        <v>3</v>
      </c>
      <c r="EZ715" s="20">
        <v>12</v>
      </c>
      <c r="FA715" s="20">
        <v>0</v>
      </c>
      <c r="FB715" s="20">
        <v>0</v>
      </c>
      <c r="FC715" s="20">
        <v>0</v>
      </c>
      <c r="FD715" s="20">
        <v>1</v>
      </c>
      <c r="FE715" s="20">
        <v>0</v>
      </c>
      <c r="FF715" s="20">
        <v>0</v>
      </c>
      <c r="FG715" s="20">
        <v>0</v>
      </c>
      <c r="FH715" s="20">
        <v>0</v>
      </c>
      <c r="FI715" s="20">
        <v>0</v>
      </c>
      <c r="FJ715" s="34">
        <f>IF(EZ715&lt;&gt;"",((FA715*0.125)+((FB715+FC715+FD715+FE715+FF715)*0.25)+((FG715+FH715+FI715)*1))/EZ715,"")</f>
        <v>2.0833333333333332E-2</v>
      </c>
      <c r="FK715" s="39">
        <v>31.754078</v>
      </c>
      <c r="FL715" s="39">
        <v>-106.295844</v>
      </c>
      <c r="FM715" s="39">
        <v>31.392252576177867</v>
      </c>
      <c r="FN715" s="39">
        <v>32.115903423822132</v>
      </c>
      <c r="FO715" s="39">
        <v>-106.72136339195528</v>
      </c>
      <c r="FP715" s="39">
        <v>-105.87032460804473</v>
      </c>
      <c r="FQ715" s="39">
        <v>31.030427152355735</v>
      </c>
      <c r="FR715" s="39">
        <v>32.477728847644265</v>
      </c>
      <c r="FS715" s="39">
        <v>-107.14688278391057</v>
      </c>
      <c r="FT715" s="39">
        <v>-105.44480521608943</v>
      </c>
      <c r="FU715" s="35">
        <v>45751</v>
      </c>
      <c r="FV715" s="20" t="s">
        <v>248</v>
      </c>
      <c r="FW715" s="20" t="s">
        <v>258</v>
      </c>
      <c r="FX715" s="20">
        <v>91</v>
      </c>
      <c r="FY715" s="20">
        <v>3</v>
      </c>
      <c r="FZ715" s="20">
        <v>3</v>
      </c>
      <c r="GA715" s="20">
        <v>8</v>
      </c>
      <c r="GB715" s="20">
        <v>0</v>
      </c>
      <c r="GC715" s="20">
        <v>1</v>
      </c>
      <c r="GD715" s="20">
        <v>0</v>
      </c>
      <c r="GE715" s="20">
        <v>0</v>
      </c>
      <c r="GF715" s="20">
        <v>0</v>
      </c>
      <c r="GG715" s="20">
        <v>0</v>
      </c>
      <c r="GH715" s="20">
        <v>0</v>
      </c>
      <c r="GI715" s="20">
        <v>0</v>
      </c>
      <c r="GJ715" s="20">
        <v>0</v>
      </c>
      <c r="GK715" s="34">
        <f>IF(GA715&lt;&gt;"",((GB715*0.125)+((GC715+GD715+GE715+GF715+GG715)*0.25)+((GH715+GI715+GJ715)*1))/GA715,"")</f>
        <v>3.125E-2</v>
      </c>
      <c r="GL715" s="40">
        <v>45740</v>
      </c>
      <c r="GM715" s="40">
        <v>45755</v>
      </c>
      <c r="GN715" s="11" t="s">
        <v>237</v>
      </c>
      <c r="GO715" s="40">
        <v>45755</v>
      </c>
      <c r="GP715" s="20" t="s">
        <v>232</v>
      </c>
      <c r="GQ715" s="35">
        <v>45772</v>
      </c>
      <c r="GR715" s="35">
        <v>46104</v>
      </c>
      <c r="GS715" s="20" t="s">
        <v>248</v>
      </c>
      <c r="GT715" s="20" t="s">
        <v>247</v>
      </c>
      <c r="GU715" s="20">
        <v>439</v>
      </c>
      <c r="GV715" s="20">
        <v>4</v>
      </c>
      <c r="GW715" s="20">
        <v>2</v>
      </c>
      <c r="GX715" s="20">
        <v>25</v>
      </c>
      <c r="GY715" s="20">
        <v>0</v>
      </c>
      <c r="GZ715" s="20">
        <v>0</v>
      </c>
      <c r="HA715" s="20">
        <v>0</v>
      </c>
      <c r="HB715" s="20">
        <v>0</v>
      </c>
      <c r="HC715" s="20">
        <v>0</v>
      </c>
      <c r="HD715" s="20">
        <v>0</v>
      </c>
      <c r="HE715" s="20">
        <v>1</v>
      </c>
      <c r="HF715" s="20">
        <v>0</v>
      </c>
      <c r="HG715" s="20">
        <v>0</v>
      </c>
      <c r="HH715" s="34">
        <f>IF(GX715&lt;&gt;"",((GY715*0.125)+((GZ715+HA715+HB715+HC715+HD715)*0.25)+((HE715+HF715+HG715)*1))/GX715,"")</f>
        <v>0.04</v>
      </c>
    </row>
    <row r="716" spans="1:216" ht="15" customHeight="1" x14ac:dyDescent="0.35">
      <c r="A716" s="11" t="s">
        <v>4475</v>
      </c>
      <c r="B716" s="12" t="s">
        <v>4476</v>
      </c>
      <c r="C716" s="43">
        <v>45632</v>
      </c>
      <c r="E716" s="11" t="s">
        <v>214</v>
      </c>
      <c r="F716" s="19" t="s">
        <v>4477</v>
      </c>
      <c r="G716" s="19" t="s">
        <v>4478</v>
      </c>
      <c r="H716" s="11" t="s">
        <v>1673</v>
      </c>
      <c r="I716" s="42">
        <v>75599</v>
      </c>
      <c r="J716" s="17">
        <v>0</v>
      </c>
      <c r="K716" s="18">
        <f ca="1">IF(A716&lt;&gt;"",RANDBETWEEN(1,2000)," ")</f>
        <v>659</v>
      </c>
      <c r="L716" s="17" cm="1">
        <f t="array" ref="L716">IF(A716&lt;&gt;"",SUMPRODUCT(($E$2:$E$1303="Active") * (FK716 &gt;= $FM$2:$FM$1303) * (FK716 &lt;= $FN$2:$FN$1303) * (FL716 &gt;= $FO$2:$FO$1303) * (FL716 &lt;= $FP$2:$FP$1303)),"")</f>
        <v>1</v>
      </c>
      <c r="M716" s="17" cm="1">
        <f t="array" ref="M716">IF(A716&lt;&gt;"",SUMPRODUCT(($E$2:$E$1303="Active") * (FK716 &gt;= $FQ$2:$FQ$1303) * (FK716 &lt;= $FR$2:$FR$1303) * (FL716 &gt;= $FS$2:$FS$1303) * (FL716 &lt;= $FT$2:$FT$1303)),"")</f>
        <v>1</v>
      </c>
      <c r="N716" s="11" t="s">
        <v>218</v>
      </c>
      <c r="O716" s="11" t="s">
        <v>242</v>
      </c>
      <c r="P716" s="19" t="s">
        <v>4479</v>
      </c>
      <c r="Q716" s="11" t="s">
        <v>4480</v>
      </c>
      <c r="R716" s="15" t="s">
        <v>4481</v>
      </c>
      <c r="S716" s="11" t="s">
        <v>223</v>
      </c>
      <c r="T716" s="20" t="s">
        <v>224</v>
      </c>
      <c r="AA716" s="48" t="s">
        <v>394</v>
      </c>
      <c r="AB716" s="23">
        <v>46009.479166666664</v>
      </c>
      <c r="AC716" s="24">
        <v>46023</v>
      </c>
      <c r="AF716" s="26"/>
      <c r="AH716" s="22">
        <v>0</v>
      </c>
      <c r="AI716" s="26">
        <v>229</v>
      </c>
      <c r="AN716" s="27">
        <f>IF(COUNT(DV716,ES716,FJ716,GK716,HH716)&gt;0,AVERAGE(DV716,ES716,FJ716,GK716,HH716),"")</f>
        <v>0.20833333333333334</v>
      </c>
      <c r="AO716" s="28">
        <f>IF((E716&lt;&gt;""),COUNTA(AP716:BW716)+COUNTIF(T716,"No"),"")</f>
        <v>0</v>
      </c>
      <c r="EA716" s="35" t="s">
        <v>232</v>
      </c>
      <c r="FJ716" s="34" t="str">
        <f>IF(EZ716&lt;&gt;"",((FA716*0.125)+((FB716+FC716+FD716+FE716+FF716)*0.25)+((FG716+FH716+FI716)*1))/EZ716,"")</f>
        <v/>
      </c>
      <c r="FK716" s="39">
        <v>33.444177000000003</v>
      </c>
      <c r="FL716" s="39">
        <v>-94.077479999999994</v>
      </c>
      <c r="FM716" s="39">
        <v>33.082351576177871</v>
      </c>
      <c r="FN716" s="39">
        <v>33.806002423822136</v>
      </c>
      <c r="FO716" s="39">
        <v>-94.511103411175611</v>
      </c>
      <c r="FP716" s="39">
        <v>-93.643856588824377</v>
      </c>
      <c r="FQ716" s="39">
        <v>32.720526152355738</v>
      </c>
      <c r="FR716" s="39">
        <v>34.167827847644269</v>
      </c>
      <c r="FS716" s="39">
        <v>-94.944726822351228</v>
      </c>
      <c r="FT716" s="39">
        <v>-93.21023317764876</v>
      </c>
      <c r="FU716" s="35">
        <v>45968</v>
      </c>
      <c r="FV716" s="20" t="s">
        <v>248</v>
      </c>
      <c r="FW716" s="20" t="s">
        <v>234</v>
      </c>
      <c r="FX716" s="20">
        <v>84</v>
      </c>
      <c r="FY716" s="20">
        <v>3</v>
      </c>
      <c r="FZ716" s="20">
        <v>3</v>
      </c>
      <c r="GA716" s="20">
        <v>6</v>
      </c>
      <c r="GB716" s="20">
        <v>0</v>
      </c>
      <c r="GC716" s="20">
        <v>0</v>
      </c>
      <c r="GD716" s="20">
        <v>0</v>
      </c>
      <c r="GE716" s="20">
        <v>1</v>
      </c>
      <c r="GF716" s="20">
        <v>0</v>
      </c>
      <c r="GG716" s="20">
        <v>0</v>
      </c>
      <c r="GH716" s="20">
        <v>0</v>
      </c>
      <c r="GI716" s="20">
        <v>0</v>
      </c>
      <c r="GJ716" s="20">
        <v>1</v>
      </c>
      <c r="GK716" s="34">
        <f>IF(GA716&lt;&gt;"",((GB716*0.125)+((GC716+GD716+GE716+GF716+GG716)*0.25)+((GH716+GI716+GJ716)*1))/GA716,"")</f>
        <v>0.20833333333333334</v>
      </c>
      <c r="GL716" s="40">
        <v>45755</v>
      </c>
      <c r="GM716" s="40">
        <v>45783</v>
      </c>
      <c r="GN716" s="11" t="s">
        <v>237</v>
      </c>
      <c r="GO716" s="40">
        <v>45783</v>
      </c>
      <c r="GP716" s="20" t="s">
        <v>232</v>
      </c>
      <c r="GQ716" s="35">
        <v>45793</v>
      </c>
      <c r="HH716" s="34" t="str">
        <f>IF(GX716&lt;&gt;"",((GY716*0.125)+((GZ716+HA716+HB716+HC716+HD716)*0.25)+((HE716+HF716+HG716)*1))/GX716,"")</f>
        <v/>
      </c>
    </row>
    <row r="717" spans="1:216" ht="15" customHeight="1" x14ac:dyDescent="0.35">
      <c r="A717" s="11" t="s">
        <v>4482</v>
      </c>
      <c r="B717" s="12" t="s">
        <v>4483</v>
      </c>
      <c r="C717" s="40">
        <v>45849</v>
      </c>
      <c r="E717" s="11" t="s">
        <v>214</v>
      </c>
      <c r="F717" s="19" t="s">
        <v>4484</v>
      </c>
      <c r="G717" s="15" t="s">
        <v>1672</v>
      </c>
      <c r="H717" s="14" t="s">
        <v>1673</v>
      </c>
      <c r="I717" s="42">
        <v>78249</v>
      </c>
      <c r="J717" s="17">
        <v>56996</v>
      </c>
      <c r="K717" s="18">
        <f ca="1">IF(A717&lt;&gt;"",RANDBETWEEN(1,2000)," ")</f>
        <v>961</v>
      </c>
      <c r="L717" s="17" cm="1">
        <f t="array" ref="L717">IF(A717&lt;&gt;"",SUMPRODUCT(($E$2:$E$1303="Active") * (FK717 &gt;= $FM$2:$FM$1303) * (FK717 &lt;= $FN$2:$FN$1303) * (FL717 &gt;= $FO$2:$FO$1303) * (FL717 &lt;= $FP$2:$FP$1303)),"")</f>
        <v>4</v>
      </c>
      <c r="M717" s="17" cm="1">
        <f t="array" ref="M717">IF(A717&lt;&gt;"",SUMPRODUCT(($E$2:$E$1303="Active") * (FK717 &gt;= $FQ$2:$FQ$1303) * (FK717 &lt;= $FR$2:$FR$1303) * (FL717 &gt;= $FS$2:$FS$1303) * (FL717 &lt;= $FT$2:$FT$1303)),"")</f>
        <v>4</v>
      </c>
      <c r="N717" s="11" t="s">
        <v>218</v>
      </c>
      <c r="O717" s="11" t="s">
        <v>316</v>
      </c>
      <c r="P717" s="15" t="s">
        <v>1674</v>
      </c>
      <c r="Q717" s="14" t="s">
        <v>1675</v>
      </c>
      <c r="R717" s="15" t="s">
        <v>1676</v>
      </c>
      <c r="S717" s="11" t="s">
        <v>223</v>
      </c>
      <c r="T717" s="20" t="s">
        <v>224</v>
      </c>
      <c r="AA717" s="48"/>
      <c r="AB717" s="23">
        <v>46022.572916666664</v>
      </c>
      <c r="AC717" s="63">
        <v>45931</v>
      </c>
      <c r="AI717" s="26">
        <v>325</v>
      </c>
      <c r="AN717" s="27" t="str">
        <f>IF(COUNT(DV717,ES717,FJ717,GK717,HH717)&gt;0,AVERAGE(DV717,ES717,FJ717,GK717,HH717),"")</f>
        <v/>
      </c>
      <c r="AO717" s="28">
        <f>IF((E717&lt;&gt;""),COUNTA(AP717:BW717)+COUNTIF(T717,"No"),"")</f>
        <v>0</v>
      </c>
      <c r="FK717" s="54">
        <v>29.569389000000001</v>
      </c>
      <c r="FL717" s="54">
        <v>-98.613938000000005</v>
      </c>
      <c r="FM717" s="54">
        <v>29.2075635761779</v>
      </c>
      <c r="FN717" s="54">
        <v>29.931214423822102</v>
      </c>
      <c r="FO717" s="54">
        <v>-99.029944673766593</v>
      </c>
      <c r="FP717" s="54">
        <v>-98.197931326233402</v>
      </c>
      <c r="FQ717" s="54">
        <v>28.8457381523557</v>
      </c>
      <c r="FR717" s="54">
        <v>30.293039847644302</v>
      </c>
      <c r="FS717" s="54">
        <v>-99.445951347533295</v>
      </c>
      <c r="FT717" s="54">
        <v>-97.781924652466699</v>
      </c>
      <c r="GK717" s="34" t="str">
        <f>IF(GA717&lt;&gt;"",((GB717*0.125)+((GC717+GD717+GE717+GF717+GG717)*0.25)+((GH717+GI717+GJ717)*1))/GA717,"")</f>
        <v/>
      </c>
      <c r="GP717" s="20" t="s">
        <v>316</v>
      </c>
      <c r="GQ717" s="35" t="s">
        <v>323</v>
      </c>
      <c r="HH717" s="34" t="str">
        <f>IF(GX717&lt;&gt;"",((GY717*0.125)+((GZ717+HA717+HB717+HC717+HD717)*0.25)+((HE717+HF717+HG717)*1))/GX717,"")</f>
        <v/>
      </c>
    </row>
    <row r="718" spans="1:216" ht="15" customHeight="1" x14ac:dyDescent="0.35">
      <c r="A718" s="11" t="s">
        <v>4485</v>
      </c>
      <c r="B718" s="12" t="s">
        <v>4486</v>
      </c>
      <c r="C718" s="40">
        <v>46118</v>
      </c>
      <c r="E718" s="11" t="s">
        <v>214</v>
      </c>
      <c r="F718" s="19" t="s">
        <v>4487</v>
      </c>
      <c r="G718" s="19" t="s">
        <v>1865</v>
      </c>
      <c r="H718" s="11" t="s">
        <v>1673</v>
      </c>
      <c r="I718" s="42">
        <v>75237</v>
      </c>
      <c r="K718" s="18">
        <f ca="1">IF(A718&lt;&gt;"",RANDBETWEEN(1,2000)," ")</f>
        <v>786</v>
      </c>
      <c r="L718" s="17" cm="1">
        <f t="array" ref="L718">IF(A718&lt;&gt;"",SUMPRODUCT(($E$2:$E$1303="Active") * (FK718 &gt;= $FM$2:$FM$1303) * (FK718 &lt;= $FN$2:$FN$1303) * (FL718 &gt;= $FO$2:$FO$1303) * (FL718 &lt;= $FP$2:$FP$1303)),"")</f>
        <v>12</v>
      </c>
      <c r="M718" s="17" cm="1">
        <f t="array" ref="M718">IF(A718&lt;&gt;"",SUMPRODUCT(($E$2:$E$1303="Active") * (FK718 &gt;= $FQ$2:$FQ$1303) * (FK718 &lt;= $FR$2:$FR$1303) * (FL718 &gt;= $FS$2:$FS$1303) * (FL718 &lt;= $FT$2:$FT$1303)),"")</f>
        <v>16</v>
      </c>
      <c r="N718" s="11" t="s">
        <v>218</v>
      </c>
      <c r="O718" s="11" t="s">
        <v>219</v>
      </c>
      <c r="P718" s="19" t="s">
        <v>4488</v>
      </c>
      <c r="Q718" s="11" t="s">
        <v>4489</v>
      </c>
      <c r="R718" s="19" t="s">
        <v>4490</v>
      </c>
      <c r="S718" s="11" t="s">
        <v>224</v>
      </c>
      <c r="T718" s="20" t="s">
        <v>224</v>
      </c>
      <c r="AA718" s="22">
        <v>2028</v>
      </c>
      <c r="AN718" s="27" t="str">
        <f>IF(COUNT(DV718,ES718,FJ718,GK718,HH718)&gt;0,AVERAGE(DV718,ES718,FJ718,GK718,HH718),"")</f>
        <v/>
      </c>
      <c r="AO718" s="28">
        <f>IF((E718&lt;&gt;""),COUNTA(AP718:BW718)+COUNTIF(T718,"No"),"")</f>
        <v>0</v>
      </c>
      <c r="FK718" s="54">
        <v>32.662317999999999</v>
      </c>
      <c r="FL718" s="54">
        <v>-96.874225999999993</v>
      </c>
      <c r="FM718" s="54">
        <v>32.300492576177902</v>
      </c>
      <c r="FN718" s="54">
        <v>33.024143423822103</v>
      </c>
      <c r="FO718" s="54">
        <v>-97.304015854611393</v>
      </c>
      <c r="FP718" s="54">
        <v>-96.444436145388593</v>
      </c>
      <c r="FQ718" s="54">
        <v>31.938667152355698</v>
      </c>
      <c r="FR718" s="54">
        <v>33.3859688476443</v>
      </c>
      <c r="FS718" s="54">
        <v>-97.733805709222807</v>
      </c>
      <c r="FT718" s="54">
        <v>-96.014646290777193</v>
      </c>
      <c r="GP718" s="20" t="s">
        <v>232</v>
      </c>
      <c r="HH718" s="34" t="str">
        <f>IF(GX718&lt;&gt;"",((GY718*0.125)+((GZ718+HA718+HB718+HC718+HD718)*0.25)+((HE718+HF718+HG718)*1))/GX718,"")</f>
        <v/>
      </c>
    </row>
    <row r="719" spans="1:216" ht="15" customHeight="1" x14ac:dyDescent="0.35">
      <c r="A719" s="11" t="s">
        <v>4491</v>
      </c>
      <c r="B719" s="12" t="s">
        <v>4492</v>
      </c>
      <c r="C719" s="43">
        <v>45149</v>
      </c>
      <c r="E719" s="11" t="s">
        <v>214</v>
      </c>
      <c r="F719" s="19" t="s">
        <v>4493</v>
      </c>
      <c r="G719" s="19" t="s">
        <v>4494</v>
      </c>
      <c r="H719" s="11" t="s">
        <v>1673</v>
      </c>
      <c r="I719" s="42">
        <v>76043</v>
      </c>
      <c r="J719" s="17">
        <v>7060</v>
      </c>
      <c r="K719" s="18">
        <f ca="1">IF(A719&lt;&gt;"",RANDBETWEEN(1,2000)," ")</f>
        <v>973</v>
      </c>
      <c r="L719" s="17" cm="1">
        <f t="array" ref="L719">IF(A719&lt;&gt;"",SUMPRODUCT(($E$2:$E$1303="Active") * (FK719 &gt;= $FM$2:$FM$1303) * (FK719 &lt;= $FN$2:$FN$1303) * (FL719 &gt;= $FO$2:$FO$1303) * (FL719 &lt;= $FP$2:$FP$1303)),"")</f>
        <v>1</v>
      </c>
      <c r="M719" s="17" cm="1">
        <f t="array" ref="M719">IF(A719&lt;&gt;"",SUMPRODUCT(($E$2:$E$1303="Active") * (FK719 &gt;= $FQ$2:$FQ$1303) * (FK719 &lt;= $FR$2:$FR$1303) * (FL719 &gt;= $FS$2:$FS$1303) * (FL719 &lt;= $FT$2:$FT$1303)),"")</f>
        <v>11</v>
      </c>
      <c r="N719" s="11" t="s">
        <v>218</v>
      </c>
      <c r="O719" s="11" t="s">
        <v>242</v>
      </c>
      <c r="P719" s="19" t="s">
        <v>4495</v>
      </c>
      <c r="Q719" s="11" t="s">
        <v>4496</v>
      </c>
      <c r="R719" s="19" t="s">
        <v>4497</v>
      </c>
      <c r="S719" s="11" t="s">
        <v>224</v>
      </c>
      <c r="T719" s="20" t="s">
        <v>224</v>
      </c>
      <c r="AA719" s="48" t="s">
        <v>394</v>
      </c>
      <c r="AB719" s="43">
        <v>46021.75</v>
      </c>
      <c r="AC719" s="24">
        <v>46023</v>
      </c>
      <c r="AF719" s="26"/>
      <c r="AG719" s="20">
        <v>64</v>
      </c>
      <c r="AH719" s="22">
        <v>213</v>
      </c>
      <c r="AI719" s="26">
        <v>88</v>
      </c>
      <c r="AN719" s="27">
        <f>IF(COUNT(DV719,ES719,FJ719,GK719,HH719)&gt;0,AVERAGE(DV719,ES719,FJ719,GK719,HH719),"")</f>
        <v>0</v>
      </c>
      <c r="AO719" s="28">
        <f>IF((E719&lt;&gt;""),COUNTA(AP719:BW719)+COUNTIF(T719,"No"),"")</f>
        <v>0</v>
      </c>
      <c r="CS719" s="20" t="s">
        <v>323</v>
      </c>
      <c r="CT719" s="35" t="s">
        <v>323</v>
      </c>
      <c r="EA719" s="35" t="s">
        <v>232</v>
      </c>
      <c r="EJ719" s="20"/>
      <c r="EK719" s="20"/>
      <c r="EL719" s="20"/>
      <c r="EM719" s="20"/>
      <c r="EN719" s="20"/>
      <c r="EO719" s="20"/>
      <c r="EP719" s="20"/>
      <c r="EQ719" s="20"/>
      <c r="ER719" s="20"/>
      <c r="ES719" s="34" t="str">
        <f>IF(EI719&lt;&gt;"",((EJ719*0.125)+((EK719+EL719+EM719+EN719+EO719)*0.25)+((EP719+EQ719+ER719)*1))/EI719,"")</f>
        <v/>
      </c>
      <c r="ET719" s="35">
        <v>45635</v>
      </c>
      <c r="EU719" s="20" t="s">
        <v>228</v>
      </c>
      <c r="EV719" s="20" t="s">
        <v>234</v>
      </c>
      <c r="EW719" s="20">
        <v>122</v>
      </c>
      <c r="EX719" s="20">
        <v>4</v>
      </c>
      <c r="EY719" s="20">
        <v>4</v>
      </c>
      <c r="EZ719" s="20">
        <v>12</v>
      </c>
      <c r="FA719" s="20">
        <v>0</v>
      </c>
      <c r="FB719" s="20">
        <v>0</v>
      </c>
      <c r="FC719" s="20">
        <v>0</v>
      </c>
      <c r="FD719" s="20">
        <v>0</v>
      </c>
      <c r="FE719" s="20">
        <v>0</v>
      </c>
      <c r="FF719" s="20">
        <v>0</v>
      </c>
      <c r="FG719" s="20">
        <v>0</v>
      </c>
      <c r="FH719" s="20">
        <v>0</v>
      </c>
      <c r="FI719" s="20">
        <v>0</v>
      </c>
      <c r="FJ719" s="34">
        <f>IF(EZ719&lt;&gt;"",((FA719*0.125)+((FB719+FC719+FD719+FE719+FF719)*0.25)+((FG719+FH719+FI719)*1))/EZ719,"")</f>
        <v>0</v>
      </c>
      <c r="FK719" s="39">
        <v>32.202070999999997</v>
      </c>
      <c r="FL719" s="39">
        <v>-97.774111000000005</v>
      </c>
      <c r="FM719" s="39">
        <v>31.840245576177864</v>
      </c>
      <c r="FN719" s="39">
        <v>32.563896423822129</v>
      </c>
      <c r="FO719" s="39">
        <v>-98.201712728156792</v>
      </c>
      <c r="FP719" s="39">
        <v>-97.346509271843217</v>
      </c>
      <c r="FQ719" s="39">
        <v>31.478420152355731</v>
      </c>
      <c r="FR719" s="39">
        <v>32.925721847644262</v>
      </c>
      <c r="FS719" s="39">
        <v>-98.629314456313566</v>
      </c>
      <c r="FT719" s="39">
        <v>-96.918907543686444</v>
      </c>
      <c r="FU719" s="35">
        <v>45672</v>
      </c>
      <c r="FV719" s="20" t="s">
        <v>248</v>
      </c>
      <c r="FW719" s="20" t="s">
        <v>247</v>
      </c>
      <c r="FX719" s="20">
        <v>91</v>
      </c>
      <c r="FY719" s="20">
        <v>3</v>
      </c>
      <c r="FZ719" s="20">
        <v>3</v>
      </c>
      <c r="GA719" s="20">
        <v>8</v>
      </c>
      <c r="GB719" s="20">
        <v>0</v>
      </c>
      <c r="GC719" s="20">
        <v>0</v>
      </c>
      <c r="GD719" s="20">
        <v>0</v>
      </c>
      <c r="GE719" s="20">
        <v>0</v>
      </c>
      <c r="GF719" s="20">
        <v>0</v>
      </c>
      <c r="GG719" s="20">
        <v>0</v>
      </c>
      <c r="GH719" s="20">
        <v>0</v>
      </c>
      <c r="GI719" s="20">
        <v>0</v>
      </c>
      <c r="GJ719" s="20">
        <v>0</v>
      </c>
      <c r="GK719" s="34">
        <f>IF(GA719&lt;&gt;"",((GB719*0.125)+((GC719+GD719+GE719+GF719+GG719)*0.25)+((GH719+GI719+GJ719)*1))/GA719,"")</f>
        <v>0</v>
      </c>
      <c r="GL719" s="40">
        <v>45980</v>
      </c>
      <c r="GM719" s="40">
        <v>45995</v>
      </c>
      <c r="GN719" s="20" t="s">
        <v>237</v>
      </c>
      <c r="GO719" s="35">
        <v>45995</v>
      </c>
      <c r="GP719" s="20" t="s">
        <v>232</v>
      </c>
      <c r="GQ719" s="40">
        <v>45961</v>
      </c>
      <c r="HH719" s="34" t="str">
        <f>IF(GX719&lt;&gt;"",((GY719*0.125)+((GZ719+HA719+HB719+HC719+HD719)*0.25)+((HE719+HF719+HG719)*1))/GX719,"")</f>
        <v/>
      </c>
    </row>
    <row r="720" spans="1:216" ht="15" customHeight="1" x14ac:dyDescent="0.35">
      <c r="A720" s="11" t="s">
        <v>4498</v>
      </c>
      <c r="B720" s="12" t="s">
        <v>4499</v>
      </c>
      <c r="C720" s="13">
        <v>45237</v>
      </c>
      <c r="D720" s="13"/>
      <c r="E720" s="11" t="s">
        <v>214</v>
      </c>
      <c r="F720" s="19" t="s">
        <v>4500</v>
      </c>
      <c r="G720" s="19" t="s">
        <v>4501</v>
      </c>
      <c r="H720" s="11" t="s">
        <v>1673</v>
      </c>
      <c r="I720" s="42">
        <v>79720</v>
      </c>
      <c r="J720" s="17">
        <v>31948</v>
      </c>
      <c r="K720" s="18">
        <f ca="1">IF(A720&lt;&gt;"",RANDBETWEEN(1,2000)," ")</f>
        <v>783</v>
      </c>
      <c r="L720" s="17" cm="1">
        <f t="array" ref="L720">IF(A720&lt;&gt;"",SUMPRODUCT(($E$2:$E$1303="Active") * (FK720 &gt;= $FM$2:$FM$1303) * (FK720 &lt;= $FN$2:$FN$1303) * (FL720 &gt;= $FO$2:$FO$1303) * (FL720 &lt;= $FP$2:$FP$1303)),"")</f>
        <v>1</v>
      </c>
      <c r="M720" s="17" cm="1">
        <f t="array" ref="M720">IF(A720&lt;&gt;"",SUMPRODUCT(($E$2:$E$1303="Active") * (FK720 &gt;= $FQ$2:$FQ$1303) * (FK720 &lt;= $FR$2:$FR$1303) * (FL720 &gt;= $FS$2:$FS$1303) * (FL720 &lt;= $FT$2:$FT$1303)),"")</f>
        <v>2</v>
      </c>
      <c r="N720" s="11" t="s">
        <v>287</v>
      </c>
      <c r="O720" s="14" t="s">
        <v>219</v>
      </c>
      <c r="P720" s="19" t="s">
        <v>4502</v>
      </c>
      <c r="Q720" s="11" t="s">
        <v>4503</v>
      </c>
      <c r="R720" s="19" t="s">
        <v>4504</v>
      </c>
      <c r="S720" s="11" t="s">
        <v>223</v>
      </c>
      <c r="T720" s="20" t="s">
        <v>224</v>
      </c>
      <c r="U720" s="21"/>
      <c r="V720" s="22"/>
      <c r="W720" s="22"/>
      <c r="X720" s="22"/>
      <c r="Y720" s="22"/>
      <c r="Z720" s="22"/>
      <c r="AA720" s="48" t="s">
        <v>394</v>
      </c>
      <c r="AB720" s="43">
        <v>45930.416666666664</v>
      </c>
      <c r="AC720" s="24">
        <v>46023</v>
      </c>
      <c r="AF720" s="26"/>
      <c r="AG720" s="20">
        <v>13</v>
      </c>
      <c r="AH720" s="22">
        <v>112</v>
      </c>
      <c r="AI720" s="26">
        <v>67</v>
      </c>
      <c r="AN720" s="27">
        <f>IF(COUNT(DV720,ES720,FJ720,GK720,HH720)&gt;0,AVERAGE(DV720,ES720,FJ720,GK720,HH720),"")</f>
        <v>0.05</v>
      </c>
      <c r="AO720" s="28">
        <f>IF((E720&lt;&gt;""),COUNTA(AP720:BW720)+COUNTIF(T720,"No"),"")</f>
        <v>0</v>
      </c>
      <c r="AP720" s="29"/>
      <c r="AQ720" s="29"/>
      <c r="AR720" s="29"/>
      <c r="AS720" s="29"/>
      <c r="AT720" s="29"/>
      <c r="AU720" s="29"/>
      <c r="AV720" s="29"/>
      <c r="AW720" s="29"/>
      <c r="AX720" s="29"/>
      <c r="AY720" s="29"/>
      <c r="AZ720" s="29"/>
      <c r="BA720" s="29"/>
      <c r="BB720" s="29"/>
      <c r="BC720" s="29"/>
      <c r="BD720" s="29"/>
      <c r="BE720" s="29"/>
      <c r="BF720" s="29"/>
      <c r="BG720" s="29"/>
      <c r="BH720" s="29"/>
      <c r="BI720" s="29"/>
      <c r="BJ720" s="29"/>
      <c r="BK720" s="29"/>
      <c r="BL720" s="29"/>
      <c r="BM720" s="29"/>
      <c r="BN720" s="29"/>
      <c r="BO720" s="29"/>
      <c r="BP720" s="29"/>
      <c r="BQ720" s="29"/>
      <c r="BR720" s="29"/>
      <c r="BS720" s="29"/>
      <c r="BT720" s="29"/>
      <c r="BU720" s="29"/>
      <c r="BV720" s="29"/>
      <c r="BW720" s="29"/>
      <c r="BX720" s="30"/>
      <c r="BY720" s="30"/>
      <c r="BZ720" s="14"/>
      <c r="CA720" s="30"/>
      <c r="CB720" s="14" t="s">
        <v>232</v>
      </c>
      <c r="CC720" s="31">
        <v>43951</v>
      </c>
      <c r="CD720" s="32" t="s">
        <v>228</v>
      </c>
      <c r="CE720" s="33" t="s">
        <v>282</v>
      </c>
      <c r="CF720" s="33" t="s">
        <v>247</v>
      </c>
      <c r="CG720" s="29">
        <v>55</v>
      </c>
      <c r="CH720" s="29">
        <v>2</v>
      </c>
      <c r="CI720" s="29">
        <v>2</v>
      </c>
      <c r="CJ720" s="29">
        <v>10</v>
      </c>
      <c r="CK720" s="29">
        <v>4</v>
      </c>
      <c r="CL720" s="29">
        <v>1</v>
      </c>
      <c r="CM720" s="29">
        <v>1</v>
      </c>
      <c r="CN720" s="34">
        <f>IF(CJ720&gt;0,((CK720*0.125)+(CL720*0.25)+(CM720*1))/CJ720,"")</f>
        <v>0.17499999999999999</v>
      </c>
      <c r="CO720" s="35">
        <v>44469</v>
      </c>
      <c r="CR720" s="20"/>
      <c r="CS720" s="20" t="s">
        <v>232</v>
      </c>
      <c r="CT720" s="35">
        <v>44477</v>
      </c>
      <c r="CU720" s="35">
        <v>44453</v>
      </c>
      <c r="CV720" s="11" t="s">
        <v>226</v>
      </c>
      <c r="CW720" s="20" t="s">
        <v>233</v>
      </c>
      <c r="CX720" s="11" t="s">
        <v>234</v>
      </c>
      <c r="CY720" s="20">
        <v>57</v>
      </c>
      <c r="CZ720" s="36">
        <v>1</v>
      </c>
      <c r="DA720" s="36">
        <v>1</v>
      </c>
      <c r="DB720" s="36">
        <v>5</v>
      </c>
      <c r="DC720" s="36">
        <v>0</v>
      </c>
      <c r="DD720" s="36">
        <v>1</v>
      </c>
      <c r="DE720" s="36">
        <v>0</v>
      </c>
      <c r="DF720" s="36">
        <v>1</v>
      </c>
      <c r="DG720" s="36">
        <v>0</v>
      </c>
      <c r="DH720" s="37">
        <f>IF(DB720&gt;0,((DC720*0.125)+(DD720*0.25)+(DE720*0.25)+(DF720*1)+(DG720*1))/DB720,"")</f>
        <v>0.25</v>
      </c>
      <c r="DI720" s="35">
        <v>44743</v>
      </c>
      <c r="DJ720" s="20" t="s">
        <v>228</v>
      </c>
      <c r="DK720" s="20" t="s">
        <v>235</v>
      </c>
      <c r="DL720" s="20" t="s">
        <v>234</v>
      </c>
      <c r="DM720" s="20">
        <v>58</v>
      </c>
      <c r="DN720" s="20">
        <v>1</v>
      </c>
      <c r="DO720" s="20">
        <v>1</v>
      </c>
      <c r="DP720" s="20">
        <v>5</v>
      </c>
      <c r="DQ720" s="20">
        <v>0</v>
      </c>
      <c r="DR720" s="20">
        <v>0</v>
      </c>
      <c r="DS720" s="20">
        <v>0</v>
      </c>
      <c r="DT720" s="20">
        <v>0</v>
      </c>
      <c r="DU720" s="20">
        <v>0</v>
      </c>
      <c r="DV720" s="37" cm="1">
        <f t="array" ref="DV720">IF(AND(DI720:DP720&lt;&gt;""),((DQ720*0.125)+(DR720*0.25)+(DS720*0.25)+(DT720*1)+(DU720*1))/DP720,"")</f>
        <v>0</v>
      </c>
      <c r="EA720" s="35" t="s">
        <v>232</v>
      </c>
      <c r="EB720" s="38"/>
      <c r="EC720" s="35">
        <v>45290</v>
      </c>
      <c r="ED720" s="20" t="s">
        <v>228</v>
      </c>
      <c r="EE720" s="20" t="s">
        <v>247</v>
      </c>
      <c r="EF720" s="20">
        <v>56</v>
      </c>
      <c r="EG720" s="20">
        <v>1</v>
      </c>
      <c r="EH720" s="20">
        <v>1</v>
      </c>
      <c r="EI720" s="20">
        <v>5</v>
      </c>
      <c r="EJ720" s="20">
        <v>0</v>
      </c>
      <c r="EK720" s="20">
        <v>0</v>
      </c>
      <c r="EL720" s="20">
        <v>2</v>
      </c>
      <c r="EM720" s="20">
        <v>2</v>
      </c>
      <c r="EN720" s="20">
        <v>0</v>
      </c>
      <c r="EO720" s="20">
        <v>0</v>
      </c>
      <c r="EP720" s="20">
        <v>0</v>
      </c>
      <c r="EQ720" s="20">
        <v>0</v>
      </c>
      <c r="ER720" s="20">
        <v>0</v>
      </c>
      <c r="ES720" s="34">
        <f>IF(EI720&lt;&gt;"",((EJ720*0.125)+((EK720+EL720+EM720+EN720+EO720)*0.25)+((EP720+EQ720+ER720)*1))/EI720,"")</f>
        <v>0.2</v>
      </c>
      <c r="ET720" s="35">
        <v>45401</v>
      </c>
      <c r="EU720" s="20" t="s">
        <v>248</v>
      </c>
      <c r="EV720" s="20" t="s">
        <v>247</v>
      </c>
      <c r="EW720" s="20">
        <v>13</v>
      </c>
      <c r="EX720" s="20">
        <v>1</v>
      </c>
      <c r="EY720" s="20">
        <v>1</v>
      </c>
      <c r="EZ720" s="28">
        <v>5</v>
      </c>
      <c r="FA720" s="20">
        <v>0</v>
      </c>
      <c r="FB720" s="20">
        <v>0</v>
      </c>
      <c r="FC720" s="20">
        <v>0</v>
      </c>
      <c r="FD720" s="20">
        <v>0</v>
      </c>
      <c r="FE720" s="20">
        <v>0</v>
      </c>
      <c r="FF720" s="20">
        <v>0</v>
      </c>
      <c r="FG720" s="20">
        <v>0</v>
      </c>
      <c r="FH720" s="20">
        <v>0</v>
      </c>
      <c r="FI720" s="20">
        <v>0</v>
      </c>
      <c r="FJ720" s="34">
        <f>IF(EZ720&lt;&gt;"",((FA720*0.125)+((FB720+FC720+FD720+FE720+FF720)*0.25)+((FG720+FH720+FI720)*1))/EZ720,"")</f>
        <v>0</v>
      </c>
      <c r="FK720" s="39">
        <v>32.290965</v>
      </c>
      <c r="FL720" s="39">
        <v>-101.43819499999999</v>
      </c>
      <c r="FM720" s="39">
        <v>31.929139576177867</v>
      </c>
      <c r="FN720" s="39">
        <v>32.652790423822132</v>
      </c>
      <c r="FO720" s="39">
        <v>-101.86621546433089</v>
      </c>
      <c r="FP720" s="39">
        <v>-101.01017453566909</v>
      </c>
      <c r="FQ720" s="39">
        <v>31.567314152355735</v>
      </c>
      <c r="FR720" s="39">
        <v>33.014615847644265</v>
      </c>
      <c r="FS720" s="39">
        <v>-102.29423592866181</v>
      </c>
      <c r="FT720" s="39">
        <v>-100.58215407133818</v>
      </c>
      <c r="FU720" s="35">
        <v>45909</v>
      </c>
      <c r="FV720" s="20" t="s">
        <v>248</v>
      </c>
      <c r="FW720" s="20" t="s">
        <v>295</v>
      </c>
      <c r="FX720" s="20">
        <v>43</v>
      </c>
      <c r="FY720" s="20">
        <v>1</v>
      </c>
      <c r="FZ720" s="20">
        <v>1</v>
      </c>
      <c r="GA720" s="20">
        <v>7</v>
      </c>
      <c r="GB720" s="20">
        <v>0</v>
      </c>
      <c r="GC720" s="20">
        <v>0</v>
      </c>
      <c r="GD720" s="20">
        <v>0</v>
      </c>
      <c r="GE720" s="20">
        <v>0</v>
      </c>
      <c r="GF720" s="20">
        <v>0</v>
      </c>
      <c r="GG720" s="20">
        <v>0</v>
      </c>
      <c r="GH720" s="20">
        <v>0</v>
      </c>
      <c r="GI720" s="20">
        <v>0</v>
      </c>
      <c r="GJ720" s="20">
        <v>0</v>
      </c>
      <c r="GK720" s="34">
        <v>0</v>
      </c>
      <c r="GL720" s="40">
        <v>45747</v>
      </c>
      <c r="GM720" s="40">
        <v>45790</v>
      </c>
      <c r="GN720" s="11" t="s">
        <v>237</v>
      </c>
      <c r="GO720" s="40">
        <v>45790</v>
      </c>
      <c r="GP720" s="20" t="s">
        <v>232</v>
      </c>
      <c r="GQ720" s="35">
        <v>45793</v>
      </c>
      <c r="HH720" s="41" t="str">
        <f>IF(GX720&lt;&gt;"",((GY720*0.125)+((GZ720+HA720+HB720+HC720+HD720)*0.25)+((HE720+HF720+HG720)*1))/GX720,"")</f>
        <v/>
      </c>
    </row>
    <row r="721" spans="1:216" ht="15" customHeight="1" x14ac:dyDescent="0.35">
      <c r="A721" s="14" t="s">
        <v>4505</v>
      </c>
      <c r="B721" s="12" t="s">
        <v>4506</v>
      </c>
      <c r="C721" s="13">
        <v>43009</v>
      </c>
      <c r="D721" s="13">
        <v>45783</v>
      </c>
      <c r="E721" s="14" t="s">
        <v>214</v>
      </c>
      <c r="F721" s="15" t="s">
        <v>4507</v>
      </c>
      <c r="G721" s="15" t="s">
        <v>4508</v>
      </c>
      <c r="H721" s="14" t="s">
        <v>1673</v>
      </c>
      <c r="I721" s="16">
        <v>77434</v>
      </c>
      <c r="J721" s="17">
        <v>4411</v>
      </c>
      <c r="K721" s="18">
        <f ca="1">IF(A721&lt;&gt;"",RANDBETWEEN(1,2000)," ")</f>
        <v>453</v>
      </c>
      <c r="L721" s="17" cm="1">
        <f t="array" ref="L721">IF(A721&lt;&gt;"",SUMPRODUCT(($E$2:$E$1303="Active") * (FK721 &gt;= $FM$2:$FM$1303) * (FK721 &lt;= $FN$2:$FN$1303) * (FL721 &gt;= $FO$2:$FO$1303) * (FL721 &lt;= $FP$2:$FP$1303)),"")</f>
        <v>1</v>
      </c>
      <c r="M721" s="17" cm="1">
        <f t="array" ref="M721">IF(A721&lt;&gt;"",SUMPRODUCT(($E$2:$E$1303="Active") * (FK721 &gt;= $FQ$2:$FQ$1303) * (FK721 &lt;= $FR$2:$FR$1303) * (FL721 &gt;= $FS$2:$FS$1303) * (FL721 &lt;= $FT$2:$FT$1303)),"")</f>
        <v>4</v>
      </c>
      <c r="N721" s="14" t="s">
        <v>287</v>
      </c>
      <c r="O721" s="14" t="s">
        <v>219</v>
      </c>
      <c r="P721" s="15" t="s">
        <v>4509</v>
      </c>
      <c r="Q721" s="14" t="s">
        <v>4510</v>
      </c>
      <c r="R721" s="15" t="s">
        <v>4511</v>
      </c>
      <c r="S721" s="14" t="s">
        <v>224</v>
      </c>
      <c r="T721" s="20" t="s">
        <v>224</v>
      </c>
      <c r="U721" s="21"/>
      <c r="V721" s="22"/>
      <c r="W721" s="22"/>
      <c r="X721" s="22"/>
      <c r="Y721" s="22"/>
      <c r="Z721" s="22"/>
      <c r="AA721" s="48" t="s">
        <v>394</v>
      </c>
      <c r="AB721" s="43">
        <v>45929.666666666664</v>
      </c>
      <c r="AC721" s="24">
        <v>46023</v>
      </c>
      <c r="AD721" s="25">
        <v>35</v>
      </c>
      <c r="AE721" s="25">
        <v>11</v>
      </c>
      <c r="AF721" s="26">
        <v>9</v>
      </c>
      <c r="AG721" s="20">
        <v>15</v>
      </c>
      <c r="AH721" s="22">
        <v>18</v>
      </c>
      <c r="AI721" s="26">
        <v>21</v>
      </c>
      <c r="AN721" s="27">
        <f>IF(COUNT(DV721,ES721,FJ721,GK721,HH721)&gt;0,AVERAGE(DV721,ES721,FJ721,GK721,HH721),"")</f>
        <v>0</v>
      </c>
      <c r="AO721" s="28">
        <f>IF((E721&lt;&gt;""),COUNTA(AP721:BW721)+COUNTIF(T721,"No"),"")</f>
        <v>0</v>
      </c>
      <c r="AP721" s="29"/>
      <c r="AQ721" s="29"/>
      <c r="AR721" s="29"/>
      <c r="AS721" s="29"/>
      <c r="AT721" s="29"/>
      <c r="AU721" s="29"/>
      <c r="AV721" s="29"/>
      <c r="AW721" s="29"/>
      <c r="AX721" s="29"/>
      <c r="AY721" s="29"/>
      <c r="AZ721" s="29"/>
      <c r="BA721" s="29"/>
      <c r="BB721" s="29"/>
      <c r="BC721" s="29"/>
      <c r="BD721" s="29"/>
      <c r="BE721" s="29"/>
      <c r="BF721" s="29"/>
      <c r="BG721" s="29"/>
      <c r="BH721" s="29"/>
      <c r="BI721" s="29"/>
      <c r="BJ721" s="29"/>
      <c r="BK721" s="29"/>
      <c r="BL721" s="29"/>
      <c r="BM721" s="29"/>
      <c r="BN721" s="29"/>
      <c r="BO721" s="29"/>
      <c r="BP721" s="29"/>
      <c r="BQ721" s="29"/>
      <c r="BR721" s="29"/>
      <c r="BS721" s="29"/>
      <c r="BT721" s="29"/>
      <c r="BU721" s="29"/>
      <c r="BV721" s="29"/>
      <c r="BW721" s="29"/>
      <c r="BX721" s="30">
        <v>44154</v>
      </c>
      <c r="BY721" s="30">
        <v>44168</v>
      </c>
      <c r="BZ721" s="14" t="s">
        <v>226</v>
      </c>
      <c r="CA721" s="30">
        <v>44173</v>
      </c>
      <c r="CB721" s="14" t="s">
        <v>232</v>
      </c>
      <c r="CC721" s="31">
        <v>44053</v>
      </c>
      <c r="CD721" s="32" t="s">
        <v>228</v>
      </c>
      <c r="CE721" s="33" t="s">
        <v>256</v>
      </c>
      <c r="CF721" s="33" t="s">
        <v>257</v>
      </c>
      <c r="CG721" s="29">
        <v>17</v>
      </c>
      <c r="CH721" s="29">
        <v>1</v>
      </c>
      <c r="CI721" s="29">
        <v>1</v>
      </c>
      <c r="CJ721" s="29">
        <v>5</v>
      </c>
      <c r="CK721" s="29">
        <v>1</v>
      </c>
      <c r="CL721" s="29">
        <v>0</v>
      </c>
      <c r="CM721" s="29">
        <v>0</v>
      </c>
      <c r="CN721" s="34">
        <f>IF(CJ721&gt;0,((CK721*0.125)+(CL721*0.25)+(CM721*1))/CJ721,"")</f>
        <v>2.5000000000000001E-2</v>
      </c>
      <c r="CO721" s="35">
        <v>44369</v>
      </c>
      <c r="CR721" s="20"/>
      <c r="CS721" s="20" t="s">
        <v>232</v>
      </c>
      <c r="CT721" s="35">
        <v>44385</v>
      </c>
      <c r="CU721" s="35">
        <v>44531</v>
      </c>
      <c r="CV721" s="11" t="s">
        <v>228</v>
      </c>
      <c r="CW721" s="11" t="s">
        <v>233</v>
      </c>
      <c r="CX721" s="11" t="s">
        <v>234</v>
      </c>
      <c r="CY721" s="20">
        <v>8</v>
      </c>
      <c r="CZ721" s="36">
        <v>2</v>
      </c>
      <c r="DA721" s="36">
        <v>2</v>
      </c>
      <c r="DB721" s="36">
        <v>8</v>
      </c>
      <c r="DC721" s="36">
        <v>0</v>
      </c>
      <c r="DD721" s="36">
        <v>0</v>
      </c>
      <c r="DE721" s="36">
        <v>0</v>
      </c>
      <c r="DF721" s="36">
        <v>0</v>
      </c>
      <c r="DG721" s="36">
        <v>0</v>
      </c>
      <c r="DH721" s="37">
        <f>IF(DB721&gt;0,((DC721*0.125)+(DD721*0.25)+(DE721*0.25)+(DF721*1)+(DG721*1))/DB721,"")</f>
        <v>0</v>
      </c>
      <c r="DJ721" s="20" t="s">
        <v>228</v>
      </c>
      <c r="DK721" s="20" t="s">
        <v>235</v>
      </c>
      <c r="DL721" s="20" t="s">
        <v>234</v>
      </c>
      <c r="DM721" s="20">
        <v>0</v>
      </c>
      <c r="DN721" s="20">
        <v>0</v>
      </c>
      <c r="DO721" s="20">
        <v>0</v>
      </c>
      <c r="DP721" s="20">
        <v>0</v>
      </c>
      <c r="DQ721" s="20">
        <v>0</v>
      </c>
      <c r="DR721" s="20">
        <v>0</v>
      </c>
      <c r="DS721" s="20">
        <v>0</v>
      </c>
      <c r="DT721" s="20">
        <v>0</v>
      </c>
      <c r="DU721" s="20">
        <v>0</v>
      </c>
      <c r="EA721" s="35" t="s">
        <v>232</v>
      </c>
      <c r="EB721" s="38"/>
      <c r="EC721" s="35">
        <v>45265</v>
      </c>
      <c r="ED721" s="20" t="s">
        <v>228</v>
      </c>
      <c r="EE721" s="20" t="s">
        <v>247</v>
      </c>
      <c r="EF721" s="20">
        <v>7</v>
      </c>
      <c r="EG721" s="20">
        <v>1</v>
      </c>
      <c r="EH721" s="20">
        <v>1</v>
      </c>
      <c r="EI721" s="20">
        <v>5</v>
      </c>
      <c r="EJ721" s="20">
        <v>0</v>
      </c>
      <c r="EK721" s="20">
        <v>0</v>
      </c>
      <c r="EL721" s="20">
        <v>0</v>
      </c>
      <c r="EM721" s="20">
        <v>0</v>
      </c>
      <c r="EN721" s="20">
        <v>0</v>
      </c>
      <c r="EO721" s="20">
        <v>0</v>
      </c>
      <c r="EP721" s="20">
        <v>0</v>
      </c>
      <c r="EQ721" s="20">
        <v>0</v>
      </c>
      <c r="ER721" s="20">
        <v>0</v>
      </c>
      <c r="ES721" s="34">
        <f>IF(EI721&lt;&gt;"",((EJ721*0.125)+((EK721+EL721+EM721+EN721+EO721)*0.25)+((EP721+EQ721+ER721)*1))/EI721,"")</f>
        <v>0</v>
      </c>
      <c r="ET721" s="35">
        <v>45609</v>
      </c>
      <c r="EU721" s="20" t="s">
        <v>248</v>
      </c>
      <c r="EV721" s="20" t="s">
        <v>234</v>
      </c>
      <c r="EW721" s="20">
        <v>7</v>
      </c>
      <c r="EX721" s="20">
        <v>1</v>
      </c>
      <c r="EY721" s="20">
        <v>1</v>
      </c>
      <c r="EZ721" s="20">
        <v>5</v>
      </c>
      <c r="FA721" s="20">
        <v>0</v>
      </c>
      <c r="FB721" s="20">
        <v>0</v>
      </c>
      <c r="FC721" s="20">
        <v>0</v>
      </c>
      <c r="FD721" s="20">
        <v>0</v>
      </c>
      <c r="FE721" s="20">
        <v>0</v>
      </c>
      <c r="FF721" s="20">
        <v>0</v>
      </c>
      <c r="FG721" s="20">
        <v>0</v>
      </c>
      <c r="FH721" s="20">
        <v>0</v>
      </c>
      <c r="FI721" s="20">
        <v>0</v>
      </c>
      <c r="FJ721" s="34">
        <f>IF(EZ721&lt;&gt;"",((FA721*0.125)+((FB721+FC721+FD721+FE721+FF721)*0.25)+((FG721+FH721+FI721)*1))/EZ721,"")</f>
        <v>0</v>
      </c>
      <c r="FK721" s="39">
        <v>29.559798000000001</v>
      </c>
      <c r="FL721" s="39">
        <v>-96.328463999999997</v>
      </c>
      <c r="FM721" s="39">
        <v>29.197972576177868</v>
      </c>
      <c r="FN721" s="39">
        <v>29.921623423822133</v>
      </c>
      <c r="FO721" s="39">
        <v>-96.744431173083598</v>
      </c>
      <c r="FP721" s="39">
        <v>-95.912496826916396</v>
      </c>
      <c r="FQ721" s="39">
        <v>28.836147152355736</v>
      </c>
      <c r="FR721" s="39">
        <v>30.283448847644266</v>
      </c>
      <c r="FS721" s="39">
        <v>-97.160398346167199</v>
      </c>
      <c r="FT721" s="39">
        <v>-95.496529653832795</v>
      </c>
      <c r="FU721" s="35">
        <v>45726</v>
      </c>
      <c r="FV721" s="20" t="s">
        <v>248</v>
      </c>
      <c r="FW721" s="20" t="s">
        <v>247</v>
      </c>
      <c r="FX721" s="20">
        <v>11</v>
      </c>
      <c r="FY721" s="20">
        <v>1</v>
      </c>
      <c r="FZ721" s="20">
        <v>1</v>
      </c>
      <c r="GA721" s="20">
        <v>5</v>
      </c>
      <c r="GB721" s="20">
        <v>0</v>
      </c>
      <c r="GC721" s="20">
        <v>0</v>
      </c>
      <c r="GD721" s="20">
        <v>0</v>
      </c>
      <c r="GE721" s="20">
        <v>0</v>
      </c>
      <c r="GF721" s="20">
        <v>0</v>
      </c>
      <c r="GG721" s="20">
        <v>0</v>
      </c>
      <c r="GH721" s="20">
        <v>0</v>
      </c>
      <c r="GI721" s="20">
        <v>0</v>
      </c>
      <c r="GJ721" s="20">
        <v>0</v>
      </c>
      <c r="GK721" s="34">
        <f>IF(GA721&lt;&gt;"",((GB721*0.125)+((GC721+GD721+GE721+GF721+GG721)*0.25)+((GH721+GI721+GJ721)*1))/GA721,"")</f>
        <v>0</v>
      </c>
      <c r="GL721" s="40">
        <v>45751</v>
      </c>
      <c r="GM721" s="40">
        <v>45775</v>
      </c>
      <c r="GN721" s="11" t="s">
        <v>237</v>
      </c>
      <c r="GO721" s="40">
        <v>45775</v>
      </c>
      <c r="GP721" s="20" t="s">
        <v>232</v>
      </c>
      <c r="GQ721" s="35">
        <v>45783</v>
      </c>
      <c r="GR721" s="35">
        <v>46107</v>
      </c>
      <c r="GS721" s="20" t="s">
        <v>248</v>
      </c>
      <c r="GT721" s="20" t="s">
        <v>247</v>
      </c>
      <c r="GU721" s="20">
        <v>18</v>
      </c>
      <c r="GV721" s="20">
        <v>2</v>
      </c>
      <c r="GW721" s="20">
        <v>2</v>
      </c>
      <c r="GX721" s="20">
        <v>5</v>
      </c>
      <c r="GY721" s="20">
        <v>0</v>
      </c>
      <c r="GZ721" s="20">
        <v>0</v>
      </c>
      <c r="HA721" s="20">
        <v>0</v>
      </c>
      <c r="HB721" s="20">
        <v>0</v>
      </c>
      <c r="HC721" s="20">
        <v>0</v>
      </c>
      <c r="HD721" s="20">
        <v>0</v>
      </c>
      <c r="HE721" s="20">
        <v>0</v>
      </c>
      <c r="HF721" s="20">
        <v>0</v>
      </c>
      <c r="HG721" s="20">
        <v>0</v>
      </c>
      <c r="HH721" s="34">
        <f>IF(GX721&lt;&gt;"",((GY721*0.125)+((GZ721+HA721+HB721+HC721+HD721)*0.25)+((HE721+HF721+HG721)*1))/GX721,"")</f>
        <v>0</v>
      </c>
    </row>
    <row r="722" spans="1:216" ht="15" customHeight="1" x14ac:dyDescent="0.35">
      <c r="A722" s="11" t="s">
        <v>4512</v>
      </c>
      <c r="B722" s="12" t="s">
        <v>4513</v>
      </c>
      <c r="C722" s="43">
        <v>45610</v>
      </c>
      <c r="E722" s="11" t="s">
        <v>214</v>
      </c>
      <c r="F722" s="19" t="s">
        <v>4514</v>
      </c>
      <c r="G722" s="19" t="s">
        <v>4515</v>
      </c>
      <c r="H722" s="11" t="s">
        <v>1722</v>
      </c>
      <c r="I722" s="42">
        <v>84601</v>
      </c>
      <c r="J722" s="17">
        <v>33986</v>
      </c>
      <c r="K722" s="18">
        <f ca="1">IF(A722&lt;&gt;"",RANDBETWEEN(1,2000)," ")</f>
        <v>865</v>
      </c>
      <c r="L722" s="17" cm="1">
        <f t="array" ref="L722">IF(A722&lt;&gt;"",SUMPRODUCT(($E$2:$E$1303="Active") * (FK722 &gt;= $FM$2:$FM$1303) * (FK722 &lt;= $FN$2:$FN$1303) * (FL722 &gt;= $FO$2:$FO$1303) * (FL722 &lt;= $FP$2:$FP$1303)),"")</f>
        <v>2</v>
      </c>
      <c r="M722" s="17" cm="1">
        <f t="array" ref="M722">IF(A722&lt;&gt;"",SUMPRODUCT(($E$2:$E$1303="Active") * (FK722 &gt;= $FQ$2:$FQ$1303) * (FK722 &lt;= $FR$2:$FR$1303) * (FL722 &gt;= $FS$2:$FS$1303) * (FL722 &lt;= $FT$2:$FT$1303)),"")</f>
        <v>6</v>
      </c>
      <c r="N722" s="11" t="s">
        <v>218</v>
      </c>
      <c r="O722" s="11" t="s">
        <v>219</v>
      </c>
      <c r="P722" s="19" t="s">
        <v>519</v>
      </c>
      <c r="Q722" s="11" t="s">
        <v>520</v>
      </c>
      <c r="R722" t="s">
        <v>521</v>
      </c>
      <c r="S722" s="11" t="s">
        <v>223</v>
      </c>
      <c r="T722" s="20" t="s">
        <v>224</v>
      </c>
      <c r="AA722" s="22" t="s">
        <v>542</v>
      </c>
      <c r="AB722" s="23">
        <v>46021.375</v>
      </c>
      <c r="AC722" s="63">
        <v>45931</v>
      </c>
      <c r="AF722" s="26"/>
      <c r="AH722" s="22">
        <v>8</v>
      </c>
      <c r="AI722" s="26">
        <v>341</v>
      </c>
      <c r="AN722" s="27">
        <f>IF(COUNT(DV722,ES722,FJ722,GK722,HH722)&gt;0,AVERAGE(DV722,ES722,FJ722,GK722,HH722),"")</f>
        <v>0.05</v>
      </c>
      <c r="AO722" s="28">
        <f>IF((E722&lt;&gt;""),COUNTA(AP722:BW722)+COUNTIF(T722,"No"),"")</f>
        <v>0</v>
      </c>
      <c r="DW722" s="35">
        <v>45527</v>
      </c>
      <c r="DX722" s="35">
        <v>45610</v>
      </c>
      <c r="DY722" s="20" t="s">
        <v>409</v>
      </c>
      <c r="DZ722" s="35">
        <v>45610</v>
      </c>
      <c r="EA722" s="20" t="s">
        <v>410</v>
      </c>
      <c r="FJ722" s="34" t="str">
        <f>IF(EZ722&lt;&gt;"",((FA722*0.125)+((FB722+FC722+FD722+FE722+FF722)*0.25)+((FG722+FH722+FI722)*1))/EZ722,"")</f>
        <v/>
      </c>
      <c r="FK722" s="39">
        <v>40.221348999999996</v>
      </c>
      <c r="FL722" s="39">
        <v>-111.73867199999999</v>
      </c>
      <c r="FM722" s="39">
        <v>39.859523576177864</v>
      </c>
      <c r="FN722" s="39">
        <v>40.583174423822129</v>
      </c>
      <c r="FO722" s="39">
        <v>-112.21254120449248</v>
      </c>
      <c r="FP722" s="39">
        <v>-111.26480279550751</v>
      </c>
      <c r="FQ722" s="39">
        <v>39.497698152355731</v>
      </c>
      <c r="FR722" s="39">
        <v>40.944999847644262</v>
      </c>
      <c r="FS722" s="39">
        <v>-112.68641040898495</v>
      </c>
      <c r="FT722" s="39">
        <v>-110.79093359101503</v>
      </c>
      <c r="FU722" s="35">
        <v>45673</v>
      </c>
      <c r="FV722" s="20" t="s">
        <v>248</v>
      </c>
      <c r="FW722" s="20" t="s">
        <v>247</v>
      </c>
      <c r="FX722" s="20">
        <v>8</v>
      </c>
      <c r="FY722" s="20">
        <v>1</v>
      </c>
      <c r="FZ722" s="20">
        <v>1</v>
      </c>
      <c r="GA722" s="20">
        <v>5</v>
      </c>
      <c r="GB722" s="20">
        <v>0</v>
      </c>
      <c r="GC722" s="20">
        <v>0</v>
      </c>
      <c r="GD722" s="20">
        <v>0</v>
      </c>
      <c r="GE722" s="20">
        <v>1</v>
      </c>
      <c r="GF722" s="20">
        <v>0</v>
      </c>
      <c r="GG722" s="20">
        <v>0</v>
      </c>
      <c r="GH722" s="20">
        <v>0</v>
      </c>
      <c r="GI722" s="20">
        <v>0</v>
      </c>
      <c r="GJ722" s="20">
        <v>0</v>
      </c>
      <c r="GK722" s="34">
        <f>IF(GA722&lt;&gt;"",((GB722*0.125)+((GC722+GD722+GE722+GF722+GG722)*0.25)+((GH722+GI722+GJ722)*1))/GA722,"")</f>
        <v>0.05</v>
      </c>
      <c r="GL722" s="40">
        <v>46112</v>
      </c>
      <c r="GM722" s="35">
        <v>46127</v>
      </c>
      <c r="GN722" s="20" t="s">
        <v>372</v>
      </c>
      <c r="GO722" s="35">
        <v>46127</v>
      </c>
      <c r="GP722" s="20" t="s">
        <v>232</v>
      </c>
      <c r="HH722" s="34" t="str">
        <f>IF(GX722&lt;&gt;"",((GY722*0.125)+((GZ722+HA722+HB722+HC722+HD722)*0.25)+((HE722+HF722+HG722)*1))/GX722,"")</f>
        <v/>
      </c>
    </row>
    <row r="723" spans="1:216" ht="15" customHeight="1" x14ac:dyDescent="0.35">
      <c r="A723" s="11" t="s">
        <v>4516</v>
      </c>
      <c r="B723" s="12" t="s">
        <v>4517</v>
      </c>
      <c r="C723" s="13">
        <v>44516</v>
      </c>
      <c r="D723" s="13"/>
      <c r="E723" s="11" t="s">
        <v>214</v>
      </c>
      <c r="F723" s="19" t="s">
        <v>4518</v>
      </c>
      <c r="G723" s="19" t="s">
        <v>4519</v>
      </c>
      <c r="H723" s="11" t="s">
        <v>1722</v>
      </c>
      <c r="I723" s="42">
        <v>84501</v>
      </c>
      <c r="J723" s="17">
        <v>13111</v>
      </c>
      <c r="K723" s="18">
        <f ca="1">IF(A723&lt;&gt;"",RANDBETWEEN(1,2000)," ")</f>
        <v>135</v>
      </c>
      <c r="L723" s="17" cm="1">
        <f t="array" ref="L723">IF(A723&lt;&gt;"",SUMPRODUCT(($E$2:$E$1303="Active") * (FK723 &gt;= $FM$2:$FM$1303) * (FK723 &lt;= $FN$2:$FN$1303) * (FL723 &gt;= $FO$2:$FO$1303) * (FL723 &lt;= $FP$2:$FP$1303)),"")</f>
        <v>1</v>
      </c>
      <c r="M723" s="17" cm="1">
        <f t="array" ref="M723">IF(A723&lt;&gt;"",SUMPRODUCT(($E$2:$E$1303="Active") * (FK723 &gt;= $FQ$2:$FQ$1303) * (FK723 &lt;= $FR$2:$FR$1303) * (FL723 &gt;= $FS$2:$FS$1303) * (FL723 &lt;= $FT$2:$FT$1303)),"")</f>
        <v>3</v>
      </c>
      <c r="N723" s="11" t="s">
        <v>218</v>
      </c>
      <c r="O723" s="11" t="s">
        <v>242</v>
      </c>
      <c r="P723" s="19" t="s">
        <v>4520</v>
      </c>
      <c r="Q723" s="11" t="s">
        <v>4521</v>
      </c>
      <c r="R723" s="19" t="s">
        <v>4522</v>
      </c>
      <c r="S723" s="11" t="s">
        <v>223</v>
      </c>
      <c r="T723" s="20" t="s">
        <v>224</v>
      </c>
      <c r="U723" s="21"/>
      <c r="V723" s="22"/>
      <c r="W723" s="22"/>
      <c r="X723" s="22"/>
      <c r="Y723" s="22"/>
      <c r="Z723" s="22"/>
      <c r="AB723" s="43">
        <v>46013.520833333336</v>
      </c>
      <c r="AC723" s="63">
        <v>45931</v>
      </c>
      <c r="AD723" s="25">
        <v>0</v>
      </c>
      <c r="AE723" s="25">
        <v>18</v>
      </c>
      <c r="AF723" s="26">
        <v>31</v>
      </c>
      <c r="AG723" s="20">
        <v>46</v>
      </c>
      <c r="AH723" s="22">
        <v>60</v>
      </c>
      <c r="AI723" s="26">
        <v>50</v>
      </c>
      <c r="AN723" s="27">
        <f>IF(COUNT(DV723,ES723,FJ723,GK723,HH723)&gt;0,AVERAGE(DV723,ES723,FJ723,GK723,HH723),"")</f>
        <v>1.6666666666666666E-2</v>
      </c>
      <c r="AO723" s="28">
        <f>IF((E723&lt;&gt;""),COUNTA(AP723:BW723)+COUNTIF(T723,"No"),"")</f>
        <v>0</v>
      </c>
      <c r="CN723" s="34" t="str">
        <f>IF(CJ723&gt;0,((CK723*0.125)+(CL723*0.25)+(CM723*1))/CJ723,"")</f>
        <v/>
      </c>
      <c r="CO723" s="35">
        <v>44649</v>
      </c>
      <c r="CP723" s="35">
        <v>44670</v>
      </c>
      <c r="CQ723" s="20" t="s">
        <v>237</v>
      </c>
      <c r="CR723" s="47">
        <v>44670</v>
      </c>
      <c r="CS723" s="20" t="s">
        <v>232</v>
      </c>
      <c r="CT723" s="35">
        <v>44673</v>
      </c>
      <c r="CV723" s="11" t="s">
        <v>228</v>
      </c>
      <c r="CW723" s="20" t="s">
        <v>233</v>
      </c>
      <c r="CX723" s="11" t="s">
        <v>234</v>
      </c>
      <c r="CY723" s="20">
        <v>0</v>
      </c>
      <c r="CZ723" s="36">
        <v>0</v>
      </c>
      <c r="DA723" s="36">
        <v>0</v>
      </c>
      <c r="DB723" s="36">
        <v>0</v>
      </c>
      <c r="DC723" s="36">
        <v>0</v>
      </c>
      <c r="DD723" s="36">
        <v>0</v>
      </c>
      <c r="DE723" s="36">
        <v>0</v>
      </c>
      <c r="DF723" s="36">
        <v>0</v>
      </c>
      <c r="DG723" s="36">
        <v>0</v>
      </c>
      <c r="DJ723" s="20" t="s">
        <v>248</v>
      </c>
      <c r="DK723" s="20" t="s">
        <v>235</v>
      </c>
      <c r="DL723" s="20" t="s">
        <v>234</v>
      </c>
      <c r="DM723" s="20">
        <v>0</v>
      </c>
      <c r="DN723" s="20">
        <v>0</v>
      </c>
      <c r="DO723" s="20">
        <v>0</v>
      </c>
      <c r="DP723" s="20">
        <v>0</v>
      </c>
      <c r="DQ723" s="20">
        <v>0</v>
      </c>
      <c r="DR723" s="20">
        <v>0</v>
      </c>
      <c r="DS723" s="20">
        <v>0</v>
      </c>
      <c r="DT723" s="20">
        <v>0</v>
      </c>
      <c r="DU723" s="20">
        <v>0</v>
      </c>
      <c r="DW723" s="35">
        <v>45391</v>
      </c>
      <c r="DX723" s="35">
        <v>45604</v>
      </c>
      <c r="DY723" s="20" t="s">
        <v>237</v>
      </c>
      <c r="DZ723" s="35">
        <v>45604</v>
      </c>
      <c r="EA723" s="35" t="s">
        <v>232</v>
      </c>
      <c r="EB723" s="38">
        <v>45674</v>
      </c>
      <c r="EC723" s="35">
        <v>45290</v>
      </c>
      <c r="ED723" s="20" t="s">
        <v>228</v>
      </c>
      <c r="EE723" s="20" t="s">
        <v>247</v>
      </c>
      <c r="EF723" s="20">
        <v>21</v>
      </c>
      <c r="EG723" s="20">
        <v>1</v>
      </c>
      <c r="EH723" s="20">
        <v>1</v>
      </c>
      <c r="EI723" s="20">
        <v>5</v>
      </c>
      <c r="EJ723" s="20">
        <v>0</v>
      </c>
      <c r="EK723" s="20">
        <v>0</v>
      </c>
      <c r="EL723" s="20">
        <v>0</v>
      </c>
      <c r="EM723" s="20">
        <v>0</v>
      </c>
      <c r="EN723" s="20">
        <v>0</v>
      </c>
      <c r="EO723" s="20">
        <v>0</v>
      </c>
      <c r="EP723" s="20">
        <v>0</v>
      </c>
      <c r="EQ723" s="20">
        <v>0</v>
      </c>
      <c r="ER723" s="20">
        <v>0</v>
      </c>
      <c r="ES723" s="34">
        <f>IF(EI723&lt;&gt;"",((EJ723*0.125)+((EK723+EL723+EM723+EN723+EO723)*0.25)+((EP723+EQ723+ER723)*1))/EI723,"")</f>
        <v>0</v>
      </c>
      <c r="ET723" s="35">
        <v>45629</v>
      </c>
      <c r="EU723" s="20" t="s">
        <v>248</v>
      </c>
      <c r="EV723" s="20" t="s">
        <v>234</v>
      </c>
      <c r="EW723" s="20">
        <v>18</v>
      </c>
      <c r="EX723" s="20">
        <v>1</v>
      </c>
      <c r="EY723" s="20">
        <v>1</v>
      </c>
      <c r="EZ723" s="20">
        <v>5</v>
      </c>
      <c r="FA723" s="20">
        <v>0</v>
      </c>
      <c r="FB723" s="20">
        <v>0</v>
      </c>
      <c r="FC723" s="20">
        <v>0</v>
      </c>
      <c r="FD723" s="20">
        <v>0</v>
      </c>
      <c r="FE723" s="20">
        <v>0</v>
      </c>
      <c r="FF723" s="20">
        <v>0</v>
      </c>
      <c r="FG723" s="20">
        <v>0</v>
      </c>
      <c r="FH723" s="20">
        <v>0</v>
      </c>
      <c r="FI723" s="20">
        <v>0</v>
      </c>
      <c r="FJ723" s="34">
        <f>IF(EZ723&lt;&gt;"",((FA723*0.125)+((FB723+FC723+FD723+FE723+FF723)*0.25)+((FG723+FH723+FI723)*1))/EZ723,"")</f>
        <v>0</v>
      </c>
      <c r="FK723" s="39">
        <v>39.570000999999998</v>
      </c>
      <c r="FL723" s="39">
        <v>-110.87831300000001</v>
      </c>
      <c r="FM723" s="39">
        <v>39.208175576177865</v>
      </c>
      <c r="FN723" s="39">
        <v>39.93182642382213</v>
      </c>
      <c r="FO723" s="39">
        <v>-111.34769989511766</v>
      </c>
      <c r="FP723" s="39">
        <v>-110.40892610488235</v>
      </c>
      <c r="FQ723" s="39">
        <v>38.846350152355733</v>
      </c>
      <c r="FR723" s="39">
        <v>40.293651847644263</v>
      </c>
      <c r="FS723" s="39">
        <v>-111.81708679023531</v>
      </c>
      <c r="FT723" s="39">
        <v>-109.9395392097647</v>
      </c>
      <c r="FU723" s="35">
        <v>45714</v>
      </c>
      <c r="FV723" s="20" t="s">
        <v>248</v>
      </c>
      <c r="FW723" s="20" t="s">
        <v>247</v>
      </c>
      <c r="FX723" s="20">
        <v>42</v>
      </c>
      <c r="FY723" s="20">
        <v>2</v>
      </c>
      <c r="FZ723" s="20">
        <v>2</v>
      </c>
      <c r="GA723" s="20">
        <v>5</v>
      </c>
      <c r="GB723" s="20">
        <v>0</v>
      </c>
      <c r="GC723" s="20">
        <v>0</v>
      </c>
      <c r="GD723" s="20">
        <v>0</v>
      </c>
      <c r="GE723" s="20">
        <v>1</v>
      </c>
      <c r="GF723" s="20">
        <v>0</v>
      </c>
      <c r="GG723" s="20">
        <v>0</v>
      </c>
      <c r="GH723" s="20">
        <v>0</v>
      </c>
      <c r="GI723" s="20">
        <v>0</v>
      </c>
      <c r="GJ723" s="20">
        <v>0</v>
      </c>
      <c r="GK723" s="34">
        <f>IF(GA723&lt;&gt;"",((GB723*0.125)+((GC723+GD723+GE723+GF723+GG723)*0.25)+((GH723+GI723+GJ723)*1))/GA723,"")</f>
        <v>0.05</v>
      </c>
      <c r="GP723" s="20" t="s">
        <v>232</v>
      </c>
      <c r="HH723" s="34" t="str">
        <f>IF(GX723&lt;&gt;"",((GY723*0.125)+((GZ723+HA723+HB723+HC723+HD723)*0.25)+((HE723+HF723+HG723)*1))/GX723,"")</f>
        <v/>
      </c>
    </row>
    <row r="724" spans="1:216" ht="15" customHeight="1" x14ac:dyDescent="0.35">
      <c r="A724" s="11" t="s">
        <v>1718</v>
      </c>
      <c r="B724" s="12" t="s">
        <v>1719</v>
      </c>
      <c r="C724" s="43">
        <v>45588</v>
      </c>
      <c r="E724" s="11" t="s">
        <v>214</v>
      </c>
      <c r="F724" s="19" t="s">
        <v>4523</v>
      </c>
      <c r="G724" s="19" t="s">
        <v>1721</v>
      </c>
      <c r="H724" s="11" t="s">
        <v>1722</v>
      </c>
      <c r="I724" s="42">
        <v>84405</v>
      </c>
      <c r="J724" s="17">
        <v>34285</v>
      </c>
      <c r="K724" s="18">
        <f ca="1">IF(A724&lt;&gt;"",RANDBETWEEN(1,2000)," ")</f>
        <v>1710</v>
      </c>
      <c r="L724" s="17" cm="1">
        <f t="array" ref="L724">IF(A724&lt;&gt;"",SUMPRODUCT(($E$2:$E$1303="Active") * (FK724 &gt;= $FM$2:$FM$1303) * (FK724 &lt;= $FN$2:$FN$1303) * (FL724 &gt;= $FO$2:$FO$1303) * (FL724 &lt;= $FP$2:$FP$1303)),"")</f>
        <v>5</v>
      </c>
      <c r="M724" s="17" cm="1">
        <f t="array" ref="M724">IF(A724&lt;&gt;"",SUMPRODUCT(($E$2:$E$1303="Active") * (FK724 &gt;= $FQ$2:$FQ$1303) * (FK724 &lt;= $FR$2:$FR$1303) * (FL724 &gt;= $FS$2:$FS$1303) * (FL724 &lt;= $FT$2:$FT$1303)),"")</f>
        <v>6</v>
      </c>
      <c r="N724" s="67" t="s">
        <v>287</v>
      </c>
      <c r="O724" s="14" t="s">
        <v>219</v>
      </c>
      <c r="P724" s="19" t="s">
        <v>519</v>
      </c>
      <c r="Q724" s="14" t="s">
        <v>520</v>
      </c>
      <c r="R724" t="s">
        <v>521</v>
      </c>
      <c r="S724" s="11" t="s">
        <v>224</v>
      </c>
      <c r="T724" s="20" t="s">
        <v>224</v>
      </c>
      <c r="AA724" s="22" t="s">
        <v>542</v>
      </c>
      <c r="AB724" s="23">
        <v>46020.5</v>
      </c>
      <c r="AC724" s="63">
        <v>45931</v>
      </c>
      <c r="AF724" s="26"/>
      <c r="AH724" s="22">
        <v>201</v>
      </c>
      <c r="AI724" s="26">
        <v>412</v>
      </c>
      <c r="AN724" s="27">
        <f>IF(COUNT(DV724,ES724,FJ724,GK724,HH724)&gt;0,AVERAGE(DV724,ES724,FJ724,GK724,HH724),"")</f>
        <v>3.8461538461538464E-2</v>
      </c>
      <c r="AO724" s="28">
        <f>IF((E724&lt;&gt;""),COUNTA(AP724:BW724)+COUNTIF(T724,"No"),"")</f>
        <v>0</v>
      </c>
      <c r="DW724" s="35">
        <v>45527</v>
      </c>
      <c r="DX724" s="35">
        <v>45588</v>
      </c>
      <c r="DY724" s="20" t="s">
        <v>409</v>
      </c>
      <c r="DZ724" s="35">
        <v>45588</v>
      </c>
      <c r="EA724" s="20" t="s">
        <v>410</v>
      </c>
      <c r="ET724" s="35">
        <v>45336</v>
      </c>
      <c r="EU724" s="20" t="s">
        <v>228</v>
      </c>
      <c r="EV724" s="20" t="s">
        <v>234</v>
      </c>
      <c r="EW724" s="20">
        <v>167</v>
      </c>
      <c r="EX724" s="20">
        <v>3</v>
      </c>
      <c r="EY724" s="20">
        <v>3</v>
      </c>
      <c r="EZ724" s="28">
        <v>13</v>
      </c>
      <c r="FA724" s="20">
        <v>0</v>
      </c>
      <c r="FB724" s="20">
        <v>0</v>
      </c>
      <c r="FC724" s="20">
        <v>0</v>
      </c>
      <c r="FD724" s="20">
        <v>0</v>
      </c>
      <c r="FE724" s="20">
        <v>0</v>
      </c>
      <c r="FF724" s="20">
        <v>0</v>
      </c>
      <c r="FG724" s="20">
        <v>0</v>
      </c>
      <c r="FH724" s="20">
        <v>1</v>
      </c>
      <c r="FI724" s="20">
        <v>0</v>
      </c>
      <c r="FJ724" s="34">
        <f>IF(EZ724&lt;&gt;"",((FA724*0.125)+((FB724+FC724+FD724+FE724+FF724)*0.25)+((FG724+FH724+FI724)*1))/EZ724,"")</f>
        <v>7.6923076923076927E-2</v>
      </c>
      <c r="FK724" s="39">
        <v>41.156314999999999</v>
      </c>
      <c r="FL724" s="39">
        <v>-111.934872</v>
      </c>
      <c r="FM724" s="39">
        <v>40.794489576177867</v>
      </c>
      <c r="FN724" s="39">
        <v>41.518140423822132</v>
      </c>
      <c r="FO724" s="39">
        <v>-112.41543688164344</v>
      </c>
      <c r="FP724" s="39">
        <v>-111.45430711835655</v>
      </c>
      <c r="FQ724" s="39">
        <v>40.432664152355734</v>
      </c>
      <c r="FR724" s="39">
        <v>41.879965847644264</v>
      </c>
      <c r="FS724" s="39">
        <v>-112.89600176328689</v>
      </c>
      <c r="FT724" s="39">
        <v>-110.97374223671311</v>
      </c>
      <c r="FU724" s="35">
        <v>45905</v>
      </c>
      <c r="FV724" s="20" t="s">
        <v>248</v>
      </c>
      <c r="FW724" s="20" t="s">
        <v>295</v>
      </c>
      <c r="FX724" s="20">
        <v>176</v>
      </c>
      <c r="FY724" s="20">
        <v>2</v>
      </c>
      <c r="FZ724" s="20">
        <v>2</v>
      </c>
      <c r="GA724" s="20">
        <v>11</v>
      </c>
      <c r="GB724" s="20">
        <v>0</v>
      </c>
      <c r="GC724" s="20">
        <v>0</v>
      </c>
      <c r="GD724" s="20">
        <v>0</v>
      </c>
      <c r="GE724" s="20">
        <v>0</v>
      </c>
      <c r="GF724" s="20">
        <v>0</v>
      </c>
      <c r="GG724" s="20">
        <v>0</v>
      </c>
      <c r="GH724" s="20">
        <v>0</v>
      </c>
      <c r="GI724" s="20">
        <v>0</v>
      </c>
      <c r="GJ724" s="20">
        <v>0</v>
      </c>
      <c r="GK724" s="34">
        <v>0</v>
      </c>
      <c r="GL724" s="40">
        <v>46112</v>
      </c>
      <c r="GM724" s="35">
        <v>46127</v>
      </c>
      <c r="GN724" s="20" t="s">
        <v>372</v>
      </c>
      <c r="GO724" s="35">
        <v>46127</v>
      </c>
      <c r="GP724" s="20" t="s">
        <v>232</v>
      </c>
      <c r="HH724" s="34" t="str">
        <f>IF(GX724&lt;&gt;"",((GY724*0.125)+((GZ724+HA724+HB724+HC724+HD724)*0.25)+((HE724+HF724+HG724)*1))/GX724,"")</f>
        <v/>
      </c>
    </row>
    <row r="725" spans="1:216" ht="15" customHeight="1" x14ac:dyDescent="0.35">
      <c r="A725" s="14" t="s">
        <v>4524</v>
      </c>
      <c r="B725" s="12" t="s">
        <v>4525</v>
      </c>
      <c r="C725" s="13">
        <v>43009</v>
      </c>
      <c r="D725" s="13">
        <v>45583</v>
      </c>
      <c r="E725" s="14" t="s">
        <v>214</v>
      </c>
      <c r="F725" s="15" t="s">
        <v>4526</v>
      </c>
      <c r="G725" s="15" t="s">
        <v>1875</v>
      </c>
      <c r="H725" s="14" t="s">
        <v>1722</v>
      </c>
      <c r="I725" s="16">
        <v>84116</v>
      </c>
      <c r="J725" s="17">
        <v>35327</v>
      </c>
      <c r="K725" s="18">
        <f ca="1">IF(A725&lt;&gt;"",RANDBETWEEN(1,2000)," ")</f>
        <v>1614</v>
      </c>
      <c r="L725" s="17" cm="1">
        <f t="array" ref="L725">IF(A725&lt;&gt;"",SUMPRODUCT(($E$2:$E$1303="Active") * (FK725 &gt;= $FM$2:$FM$1303) * (FK725 &lt;= $FN$2:$FN$1303) * (FL725 &gt;= $FO$2:$FO$1303) * (FL725 &lt;= $FP$2:$FP$1303)),"")</f>
        <v>5</v>
      </c>
      <c r="M725" s="17" cm="1">
        <f t="array" ref="M725">IF(A725&lt;&gt;"",SUMPRODUCT(($E$2:$E$1303="Active") * (FK725 &gt;= $FQ$2:$FQ$1303) * (FK725 &lt;= $FR$2:$FR$1303) * (FL725 &gt;= $FS$2:$FS$1303) * (FL725 &lt;= $FT$2:$FT$1303)),"")</f>
        <v>7</v>
      </c>
      <c r="N725" s="14" t="s">
        <v>287</v>
      </c>
      <c r="O725" s="14" t="s">
        <v>219</v>
      </c>
      <c r="P725" s="15" t="s">
        <v>4527</v>
      </c>
      <c r="Q725" s="14" t="s">
        <v>4528</v>
      </c>
      <c r="R725" s="15" t="s">
        <v>4529</v>
      </c>
      <c r="S725" s="14" t="s">
        <v>224</v>
      </c>
      <c r="T725" s="20" t="s">
        <v>224</v>
      </c>
      <c r="U725" s="21"/>
      <c r="V725" s="22"/>
      <c r="W725" s="22"/>
      <c r="X725" s="22"/>
      <c r="Y725" s="22"/>
      <c r="Z725" s="22"/>
      <c r="AA725" s="48">
        <v>2025.8</v>
      </c>
      <c r="AB725" s="43">
        <v>45916.541666666664</v>
      </c>
      <c r="AC725" s="24">
        <v>46023</v>
      </c>
      <c r="AD725" s="25">
        <v>649</v>
      </c>
      <c r="AE725" s="25">
        <v>509</v>
      </c>
      <c r="AF725" s="26">
        <v>606</v>
      </c>
      <c r="AG725" s="20">
        <v>655</v>
      </c>
      <c r="AH725" s="22">
        <v>612</v>
      </c>
      <c r="AI725" s="26">
        <v>438</v>
      </c>
      <c r="AN725" s="27">
        <f>IF(COUNT(DV725,ES725,FJ725,GK725,HH725)&gt;0,AVERAGE(DV725,ES725,FJ725,GK725,HH725),"")</f>
        <v>0.14708333333333334</v>
      </c>
      <c r="AO725" s="28">
        <f>IF((E725&lt;&gt;""),COUNTA(AP725:BW725)+COUNTIF(T725,"No"),"")</f>
        <v>0</v>
      </c>
      <c r="AP725" s="29"/>
      <c r="AQ725" s="29"/>
      <c r="AR725" s="29"/>
      <c r="AS725" s="29"/>
      <c r="AT725" s="29"/>
      <c r="AU725" s="29"/>
      <c r="AV725" s="29"/>
      <c r="AW725" s="29"/>
      <c r="AX725" s="29"/>
      <c r="AY725" s="29"/>
      <c r="AZ725" s="29"/>
      <c r="BA725" s="29"/>
      <c r="BB725" s="29"/>
      <c r="BC725" s="29"/>
      <c r="BD725" s="29"/>
      <c r="BE725" s="29"/>
      <c r="BF725" s="29"/>
      <c r="BG725" s="29"/>
      <c r="BH725" s="29"/>
      <c r="BI725" s="29"/>
      <c r="BJ725" s="29"/>
      <c r="BK725" s="29"/>
      <c r="BL725" s="29"/>
      <c r="BM725" s="29"/>
      <c r="BN725" s="29"/>
      <c r="BO725" s="29"/>
      <c r="BP725" s="29"/>
      <c r="BQ725" s="29"/>
      <c r="BR725" s="29"/>
      <c r="BS725" s="29"/>
      <c r="BT725" s="29"/>
      <c r="BU725" s="29"/>
      <c r="BV725" s="29"/>
      <c r="BW725" s="29"/>
      <c r="BX725" s="30">
        <v>43879</v>
      </c>
      <c r="BY725" s="30">
        <v>43886</v>
      </c>
      <c r="BZ725" s="14" t="s">
        <v>226</v>
      </c>
      <c r="CA725" s="30">
        <v>43892</v>
      </c>
      <c r="CB725" s="14" t="s">
        <v>227</v>
      </c>
      <c r="CC725" s="31">
        <v>43787</v>
      </c>
      <c r="CD725" s="32" t="s">
        <v>228</v>
      </c>
      <c r="CE725" s="33" t="s">
        <v>425</v>
      </c>
      <c r="CF725" s="33" t="s">
        <v>325</v>
      </c>
      <c r="CG725" s="29">
        <v>645</v>
      </c>
      <c r="CH725" s="29">
        <v>8</v>
      </c>
      <c r="CI725" s="29">
        <v>8</v>
      </c>
      <c r="CJ725" s="29">
        <v>39</v>
      </c>
      <c r="CK725" s="29">
        <v>1</v>
      </c>
      <c r="CL725" s="29">
        <v>2</v>
      </c>
      <c r="CM725" s="29">
        <v>6</v>
      </c>
      <c r="CN725" s="34">
        <f>IF(CJ725&gt;0,((CK725*0.125)+(CL725*0.25)+(CM725*1))/CJ725,"")</f>
        <v>0.16987179487179488</v>
      </c>
      <c r="CO725" s="35">
        <v>44354</v>
      </c>
      <c r="CP725" s="35">
        <v>44356</v>
      </c>
      <c r="CQ725" s="20" t="s">
        <v>470</v>
      </c>
      <c r="CR725" s="35">
        <v>44368</v>
      </c>
      <c r="CS725" s="20" t="s">
        <v>232</v>
      </c>
      <c r="CT725" s="35">
        <v>44361</v>
      </c>
      <c r="CU725" s="35">
        <v>44460</v>
      </c>
      <c r="CV725" s="11" t="s">
        <v>226</v>
      </c>
      <c r="CW725" s="20" t="s">
        <v>233</v>
      </c>
      <c r="CX725" s="11" t="s">
        <v>234</v>
      </c>
      <c r="CY725" s="20">
        <v>248</v>
      </c>
      <c r="CZ725" s="36">
        <v>8</v>
      </c>
      <c r="DA725" s="36">
        <v>8</v>
      </c>
      <c r="DB725" s="36">
        <v>40</v>
      </c>
      <c r="DC725" s="36">
        <v>2</v>
      </c>
      <c r="DD725" s="36">
        <v>3</v>
      </c>
      <c r="DE725" s="36">
        <v>6</v>
      </c>
      <c r="DF725" s="36">
        <v>0</v>
      </c>
      <c r="DG725" s="36">
        <v>7</v>
      </c>
      <c r="DH725" s="37">
        <f>IF(DB725&gt;0,((DC725*0.125)+(DD725*0.25)+(DE725*0.25)+(DF725*1)+(DG725*1))/DB725,"")</f>
        <v>0.23749999999999999</v>
      </c>
      <c r="DI725" s="35">
        <v>44774</v>
      </c>
      <c r="DJ725" s="20" t="s">
        <v>228</v>
      </c>
      <c r="DK725" s="20" t="s">
        <v>235</v>
      </c>
      <c r="DL725" s="20" t="s">
        <v>234</v>
      </c>
      <c r="DM725" s="20">
        <v>281</v>
      </c>
      <c r="DN725" s="20">
        <v>4</v>
      </c>
      <c r="DO725" s="20">
        <v>4</v>
      </c>
      <c r="DP725" s="20">
        <v>20</v>
      </c>
      <c r="DQ725" s="20">
        <v>0</v>
      </c>
      <c r="DR725" s="20">
        <v>2</v>
      </c>
      <c r="DS725" s="20">
        <v>0</v>
      </c>
      <c r="DT725" s="20">
        <v>1</v>
      </c>
      <c r="DU725" s="20">
        <v>3</v>
      </c>
      <c r="DV725" s="37" cm="1">
        <f t="array" ref="DV725">IF(AND(DI725:DP725&lt;&gt;""),((DQ725*0.125)+(DR725*0.25)+(DS725*0.25)+(DT725*1)+(DU725*1))/DP725,"")</f>
        <v>0.22500000000000001</v>
      </c>
      <c r="DW725" s="35">
        <v>45539</v>
      </c>
      <c r="DX725" s="35">
        <v>45575</v>
      </c>
      <c r="DY725" s="20" t="s">
        <v>237</v>
      </c>
      <c r="DZ725" s="35">
        <v>45575</v>
      </c>
      <c r="EA725" s="35" t="s">
        <v>232</v>
      </c>
      <c r="EB725" s="38">
        <v>45308</v>
      </c>
      <c r="EC725" s="35">
        <v>45231</v>
      </c>
      <c r="ED725" s="20" t="s">
        <v>248</v>
      </c>
      <c r="EE725" s="20" t="s">
        <v>247</v>
      </c>
      <c r="EF725" s="20">
        <v>325</v>
      </c>
      <c r="EG725" s="20">
        <v>6</v>
      </c>
      <c r="EH725" s="20">
        <v>6</v>
      </c>
      <c r="EI725" s="20">
        <v>30</v>
      </c>
      <c r="EJ725" s="20">
        <v>0</v>
      </c>
      <c r="EK725" s="20">
        <v>0</v>
      </c>
      <c r="EL725" s="20">
        <v>0</v>
      </c>
      <c r="EM725" s="20">
        <v>0</v>
      </c>
      <c r="EN725" s="20">
        <v>0</v>
      </c>
      <c r="EO725" s="20">
        <v>0</v>
      </c>
      <c r="EP725" s="20">
        <v>0</v>
      </c>
      <c r="EQ725" s="20">
        <v>0</v>
      </c>
      <c r="ER725" s="20">
        <v>1</v>
      </c>
      <c r="ES725" s="34">
        <f>IF(EI725&lt;&gt;"",((EJ725*0.125)+((EK725+EL725+EM725+EN725+EO725)*0.25)+((EP725+EQ725+ER725)*1))/EI725,"")</f>
        <v>3.3333333333333333E-2</v>
      </c>
      <c r="ET725" s="35">
        <v>45489</v>
      </c>
      <c r="EU725" s="20" t="s">
        <v>248</v>
      </c>
      <c r="EV725" s="20" t="s">
        <v>234</v>
      </c>
      <c r="EW725" s="20">
        <v>346</v>
      </c>
      <c r="EX725" s="20">
        <v>5</v>
      </c>
      <c r="EY725" s="20">
        <v>5</v>
      </c>
      <c r="EZ725" s="20">
        <v>25</v>
      </c>
      <c r="FA725" s="20">
        <v>0</v>
      </c>
      <c r="FB725" s="20">
        <v>0</v>
      </c>
      <c r="FC725" s="20">
        <v>0</v>
      </c>
      <c r="FD725" s="20">
        <v>0</v>
      </c>
      <c r="FE725" s="20">
        <v>0</v>
      </c>
      <c r="FF725" s="20">
        <v>0</v>
      </c>
      <c r="FG725" s="20">
        <v>3</v>
      </c>
      <c r="FH725" s="20">
        <v>2</v>
      </c>
      <c r="FI725" s="20">
        <v>3</v>
      </c>
      <c r="FJ725" s="46">
        <f>IF(EZ725&lt;&gt;"",((FA725*0.125)+((FB725+FC725+FD725+FE725+FF725)*0.25)+((FG725+FH725+FI725)*1))/EZ725,"")</f>
        <v>0.32</v>
      </c>
      <c r="FK725" s="39">
        <v>40.802370000000003</v>
      </c>
      <c r="FL725" s="39">
        <v>-111.96021399999999</v>
      </c>
      <c r="FM725" s="39">
        <v>40.440544576177871</v>
      </c>
      <c r="FN725" s="39">
        <v>41.164195423822136</v>
      </c>
      <c r="FO725" s="39">
        <v>-112.43820700769915</v>
      </c>
      <c r="FP725" s="39">
        <v>-111.48222099230084</v>
      </c>
      <c r="FQ725" s="39">
        <v>40.078719152355738</v>
      </c>
      <c r="FR725" s="39">
        <v>41.526020847644268</v>
      </c>
      <c r="FS725" s="39">
        <v>-112.9162000153983</v>
      </c>
      <c r="FT725" s="39">
        <v>-111.00422798460168</v>
      </c>
      <c r="FU725" s="35">
        <v>45776</v>
      </c>
      <c r="FV725" s="20" t="s">
        <v>248</v>
      </c>
      <c r="FW725" s="20" t="s">
        <v>258</v>
      </c>
      <c r="FX725" s="20">
        <v>242</v>
      </c>
      <c r="FY725" s="20">
        <v>4</v>
      </c>
      <c r="FZ725" s="20">
        <v>4</v>
      </c>
      <c r="GA725" s="20">
        <v>25</v>
      </c>
      <c r="GB725" s="20">
        <v>0</v>
      </c>
      <c r="GC725" s="20">
        <v>0</v>
      </c>
      <c r="GD725" s="20">
        <v>1</v>
      </c>
      <c r="GE725" s="20">
        <v>0</v>
      </c>
      <c r="GF725" s="20">
        <v>0</v>
      </c>
      <c r="GG725" s="20">
        <v>0</v>
      </c>
      <c r="GH725" s="20">
        <v>0</v>
      </c>
      <c r="GI725" s="20">
        <v>0</v>
      </c>
      <c r="GJ725" s="20">
        <v>0</v>
      </c>
      <c r="GK725" s="34">
        <f>IF(GA725&lt;&gt;"",((GB725*0.125)+((GC725+GD725+GE725+GF725+GG725)*0.25)+((GH725+GI725+GJ725)*1))/GA725,"")</f>
        <v>0.01</v>
      </c>
      <c r="GL725" s="40">
        <v>45805</v>
      </c>
      <c r="GM725" s="40">
        <v>45807</v>
      </c>
      <c r="GN725" s="20" t="s">
        <v>231</v>
      </c>
      <c r="GO725" s="40">
        <v>45807</v>
      </c>
      <c r="GP725" s="20" t="s">
        <v>232</v>
      </c>
      <c r="GQ725" s="35">
        <v>45814</v>
      </c>
      <c r="HH725" s="34" t="str">
        <f>IF(GX725&lt;&gt;"",((GY725*0.125)+((GZ725+HA725+HB725+HC725+HD725)*0.25)+((HE725+HF725+HG725)*1))/GX725,"")</f>
        <v/>
      </c>
    </row>
    <row r="726" spans="1:216" ht="15" customHeight="1" x14ac:dyDescent="0.35">
      <c r="A726" s="11" t="s">
        <v>4530</v>
      </c>
      <c r="B726" s="12" t="s">
        <v>4531</v>
      </c>
      <c r="C726" s="13">
        <v>43009</v>
      </c>
      <c r="D726" s="13">
        <v>45610</v>
      </c>
      <c r="E726" s="14" t="s">
        <v>214</v>
      </c>
      <c r="F726" s="15" t="s">
        <v>4532</v>
      </c>
      <c r="G726" s="15" t="s">
        <v>4533</v>
      </c>
      <c r="H726" s="14" t="s">
        <v>1722</v>
      </c>
      <c r="I726" s="16">
        <v>84087</v>
      </c>
      <c r="J726" s="17">
        <v>16217</v>
      </c>
      <c r="K726" s="18">
        <f ca="1">IF(A726&lt;&gt;"",RANDBETWEEN(1,2000)," ")</f>
        <v>1227</v>
      </c>
      <c r="L726" s="17" cm="1">
        <f t="array" ref="L726">IF(A726&lt;&gt;"",SUMPRODUCT(($E$2:$E$1303="Active") * (FK726 &gt;= $FM$2:$FM$1303) * (FK726 &lt;= $FN$2:$FN$1303) * (FL726 &gt;= $FO$2:$FO$1303) * (FL726 &lt;= $FP$2:$FP$1303)),"")</f>
        <v>5</v>
      </c>
      <c r="M726" s="17" cm="1">
        <f t="array" ref="M726">IF(A726&lt;&gt;"",SUMPRODUCT(($E$2:$E$1303="Active") * (FK726 &gt;= $FQ$2:$FQ$1303) * (FK726 &lt;= $FR$2:$FR$1303) * (FL726 &gt;= $FS$2:$FS$1303) * (FL726 &lt;= $FT$2:$FT$1303)),"")</f>
        <v>7</v>
      </c>
      <c r="N726" s="14" t="s">
        <v>287</v>
      </c>
      <c r="O726" s="14" t="s">
        <v>219</v>
      </c>
      <c r="P726" s="15" t="s">
        <v>4534</v>
      </c>
      <c r="Q726" s="14" t="s">
        <v>4535</v>
      </c>
      <c r="R726" s="15" t="s">
        <v>4536</v>
      </c>
      <c r="S726" s="14" t="s">
        <v>224</v>
      </c>
      <c r="T726" s="20" t="s">
        <v>224</v>
      </c>
      <c r="U726" s="21"/>
      <c r="V726" s="22"/>
      <c r="W726" s="22"/>
      <c r="X726" s="22"/>
      <c r="Y726" s="22"/>
      <c r="Z726" s="22"/>
      <c r="AA726" s="22" t="s">
        <v>542</v>
      </c>
      <c r="AB726" s="43">
        <v>46021.583333333336</v>
      </c>
      <c r="AC726" s="63">
        <v>45931</v>
      </c>
      <c r="AD726" s="25">
        <v>208</v>
      </c>
      <c r="AE726" s="25">
        <v>395</v>
      </c>
      <c r="AF726" s="26">
        <v>603</v>
      </c>
      <c r="AG726" s="20">
        <v>785</v>
      </c>
      <c r="AH726" s="22">
        <v>823</v>
      </c>
      <c r="AI726" s="26">
        <v>1027</v>
      </c>
      <c r="AN726" s="27">
        <f>IF(COUNT(DV726,ES726,FJ726,GK726,HH726)&gt;0,AVERAGE(DV726,ES726,FJ726,GK726,HH726),"")</f>
        <v>8.5999999999999993E-2</v>
      </c>
      <c r="AO726" s="28">
        <f>IF((E726&lt;&gt;""),COUNTA(AP726:BW726)+COUNTIF(T726,"No"),"")</f>
        <v>0</v>
      </c>
      <c r="AP726" s="29"/>
      <c r="AQ726" s="29"/>
      <c r="AR726" s="29"/>
      <c r="AS726" s="29"/>
      <c r="AT726" s="29"/>
      <c r="AU726" s="29"/>
      <c r="AV726" s="29"/>
      <c r="AW726" s="29"/>
      <c r="AX726" s="29"/>
      <c r="AY726" s="29"/>
      <c r="AZ726" s="29"/>
      <c r="BA726" s="29"/>
      <c r="BB726" s="29"/>
      <c r="BC726" s="29"/>
      <c r="BD726" s="29"/>
      <c r="BE726" s="29"/>
      <c r="BF726" s="29"/>
      <c r="BG726" s="29"/>
      <c r="BH726" s="29"/>
      <c r="BI726" s="29"/>
      <c r="BJ726" s="29"/>
      <c r="BK726" s="29"/>
      <c r="BL726" s="29"/>
      <c r="BM726" s="29"/>
      <c r="BN726" s="29"/>
      <c r="BO726" s="29"/>
      <c r="BQ726" s="29"/>
      <c r="BR726" s="29"/>
      <c r="BS726" s="29"/>
      <c r="BT726" s="29"/>
      <c r="BU726" s="29"/>
      <c r="BV726" s="29"/>
      <c r="BW726" s="29"/>
      <c r="BX726" s="30">
        <v>43871</v>
      </c>
      <c r="BY726" s="30">
        <v>43886</v>
      </c>
      <c r="BZ726" s="14" t="s">
        <v>228</v>
      </c>
      <c r="CA726" s="30">
        <v>43892</v>
      </c>
      <c r="CB726" s="14" t="s">
        <v>227</v>
      </c>
      <c r="CC726" s="31">
        <v>43892</v>
      </c>
      <c r="CD726" s="32" t="s">
        <v>364</v>
      </c>
      <c r="CE726" s="33" t="s">
        <v>291</v>
      </c>
      <c r="CF726" s="33" t="s">
        <v>292</v>
      </c>
      <c r="CG726" s="29">
        <v>222</v>
      </c>
      <c r="CH726" s="29">
        <v>2</v>
      </c>
      <c r="CI726" s="29">
        <v>2</v>
      </c>
      <c r="CJ726" s="29">
        <v>10</v>
      </c>
      <c r="CK726" s="29">
        <v>0</v>
      </c>
      <c r="CL726" s="29">
        <v>4</v>
      </c>
      <c r="CM726" s="29">
        <v>3</v>
      </c>
      <c r="CN726" s="34">
        <f>IF(CJ726&gt;0,((CK726*0.125)+(CL726*0.25)+(CM726*1))/CJ726,"")</f>
        <v>0.4</v>
      </c>
      <c r="CO726" s="35">
        <v>44354</v>
      </c>
      <c r="CP726" s="35">
        <v>44356</v>
      </c>
      <c r="CQ726" s="20" t="s">
        <v>470</v>
      </c>
      <c r="CR726" s="35">
        <v>44368</v>
      </c>
      <c r="CS726" s="20" t="s">
        <v>232</v>
      </c>
      <c r="CT726" s="35">
        <v>44361</v>
      </c>
      <c r="CU726" s="35">
        <v>44259</v>
      </c>
      <c r="CV726" s="11" t="s">
        <v>228</v>
      </c>
      <c r="CW726" s="11" t="s">
        <v>293</v>
      </c>
      <c r="CX726" s="11" t="s">
        <v>247</v>
      </c>
      <c r="CY726" s="20">
        <v>181</v>
      </c>
      <c r="CZ726" s="36">
        <v>2</v>
      </c>
      <c r="DA726" s="36">
        <v>2</v>
      </c>
      <c r="DB726" s="36">
        <v>10</v>
      </c>
      <c r="DC726" s="36">
        <v>0</v>
      </c>
      <c r="DD726" s="36">
        <v>1</v>
      </c>
      <c r="DE726" s="36">
        <v>1</v>
      </c>
      <c r="DF726" s="36">
        <v>0</v>
      </c>
      <c r="DG726" s="36">
        <v>2</v>
      </c>
      <c r="DH726" s="37">
        <f>IF(DB726&gt;0,((DC726*0.125)+(DD726*0.25)+(DE726*0.25)+(DF726*1)+(DG726*1))/DB726,"")</f>
        <v>0.25</v>
      </c>
      <c r="DI726" s="35">
        <v>44606</v>
      </c>
      <c r="DJ726" s="20" t="s">
        <v>228</v>
      </c>
      <c r="DK726" s="20" t="s">
        <v>294</v>
      </c>
      <c r="DL726" s="20" t="s">
        <v>247</v>
      </c>
      <c r="DM726" s="20">
        <v>183</v>
      </c>
      <c r="DN726" s="20">
        <v>3</v>
      </c>
      <c r="DO726" s="20">
        <v>3</v>
      </c>
      <c r="DP726" s="20">
        <v>15</v>
      </c>
      <c r="DQ726" s="20">
        <v>0</v>
      </c>
      <c r="DR726" s="20">
        <v>2</v>
      </c>
      <c r="DS726" s="20">
        <v>0</v>
      </c>
      <c r="DT726" s="20">
        <v>0</v>
      </c>
      <c r="DU726" s="20">
        <v>1</v>
      </c>
      <c r="DV726" s="37" cm="1">
        <f t="array" ref="DV726">IF(AND(DI726:DP726&lt;&gt;""),((DQ726*0.125)+(DR726*0.25)+(DS726*0.25)+(DT726*1)+(DU726*1))/DP726,"")</f>
        <v>0.1</v>
      </c>
      <c r="DW726" s="35">
        <v>45539</v>
      </c>
      <c r="DX726" s="35">
        <v>45572</v>
      </c>
      <c r="DY726" s="20" t="s">
        <v>237</v>
      </c>
      <c r="DZ726" s="35">
        <v>45572</v>
      </c>
      <c r="EA726" s="35" t="s">
        <v>232</v>
      </c>
      <c r="EB726" s="38">
        <v>45576</v>
      </c>
      <c r="EC726" s="35">
        <v>45268</v>
      </c>
      <c r="ED726" s="20" t="s">
        <v>228</v>
      </c>
      <c r="EE726" s="20" t="s">
        <v>247</v>
      </c>
      <c r="EF726" s="20">
        <v>367</v>
      </c>
      <c r="EG726" s="20">
        <v>4</v>
      </c>
      <c r="EH726" s="20">
        <v>4</v>
      </c>
      <c r="EI726" s="20">
        <v>20</v>
      </c>
      <c r="EJ726" s="20">
        <v>0</v>
      </c>
      <c r="EK726" s="20">
        <v>0</v>
      </c>
      <c r="EL726" s="20">
        <v>0</v>
      </c>
      <c r="EM726" s="20">
        <v>0</v>
      </c>
      <c r="EN726" s="20">
        <v>0</v>
      </c>
      <c r="EO726" s="20">
        <v>0</v>
      </c>
      <c r="EP726" s="20">
        <v>0</v>
      </c>
      <c r="EQ726" s="20">
        <v>0</v>
      </c>
      <c r="ER726" s="20">
        <v>0</v>
      </c>
      <c r="ES726" s="34">
        <f>IF(EI726&lt;&gt;"",((EJ726*0.125)+((EK726+EL726+EM726+EN726+EO726)*0.25)+((EP726+EQ726+ER726)*1))/EI726,"")</f>
        <v>0</v>
      </c>
      <c r="ET726" s="35">
        <v>45602</v>
      </c>
      <c r="EU726" s="20" t="s">
        <v>248</v>
      </c>
      <c r="EV726" s="20" t="s">
        <v>234</v>
      </c>
      <c r="EW726" s="20">
        <v>390</v>
      </c>
      <c r="EX726" s="20">
        <v>3</v>
      </c>
      <c r="EY726" s="20">
        <v>3</v>
      </c>
      <c r="EZ726" s="20">
        <v>24</v>
      </c>
      <c r="FA726" s="20">
        <v>0</v>
      </c>
      <c r="FB726" s="20">
        <v>0</v>
      </c>
      <c r="FC726" s="20">
        <v>0</v>
      </c>
      <c r="FD726" s="20">
        <v>0</v>
      </c>
      <c r="FE726" s="20">
        <v>0</v>
      </c>
      <c r="FF726" s="20">
        <v>0</v>
      </c>
      <c r="FG726" s="20">
        <v>0</v>
      </c>
      <c r="FH726" s="20">
        <v>1</v>
      </c>
      <c r="FI726" s="20">
        <v>5</v>
      </c>
      <c r="FJ726" s="46">
        <f>IF(EZ726&lt;&gt;"",((FA726*0.125)+((FB726+FC726+FD726+FE726+FF726)*0.25)+((FG726+FH726+FI726)*1))/EZ726,"")</f>
        <v>0.25</v>
      </c>
      <c r="FK726" s="39">
        <v>40.891357999999997</v>
      </c>
      <c r="FL726" s="39">
        <v>-111.93142899999999</v>
      </c>
      <c r="FM726" s="39">
        <v>40.529532576177864</v>
      </c>
      <c r="FN726" s="39">
        <v>41.253183423822129</v>
      </c>
      <c r="FO726" s="39">
        <v>-112.41006431074825</v>
      </c>
      <c r="FP726" s="39">
        <v>-111.45279368925173</v>
      </c>
      <c r="FQ726" s="39">
        <v>40.167707152355732</v>
      </c>
      <c r="FR726" s="39">
        <v>41.615008847644262</v>
      </c>
      <c r="FS726" s="39">
        <v>-112.88869962149651</v>
      </c>
      <c r="FT726" s="39">
        <v>-110.97415837850347</v>
      </c>
      <c r="FU726" s="35">
        <v>45768</v>
      </c>
      <c r="FV726" s="20" t="s">
        <v>248</v>
      </c>
      <c r="FW726" s="20" t="s">
        <v>258</v>
      </c>
      <c r="FX726" s="20">
        <v>348</v>
      </c>
      <c r="FY726" s="20">
        <v>4</v>
      </c>
      <c r="FZ726" s="20">
        <v>4</v>
      </c>
      <c r="GA726" s="20">
        <v>25</v>
      </c>
      <c r="GB726" s="20">
        <v>0</v>
      </c>
      <c r="GC726" s="20">
        <v>0</v>
      </c>
      <c r="GD726" s="20">
        <v>1</v>
      </c>
      <c r="GE726" s="20">
        <v>1</v>
      </c>
      <c r="GF726" s="20">
        <v>0</v>
      </c>
      <c r="GG726" s="20">
        <v>0</v>
      </c>
      <c r="GH726" s="20">
        <v>0</v>
      </c>
      <c r="GI726" s="20">
        <v>0</v>
      </c>
      <c r="GJ726" s="20">
        <v>1</v>
      </c>
      <c r="GK726" s="34">
        <f>IF(GA726&lt;&gt;"",((GB726*0.125)+((GC726+GD726+GE726+GF726+GG726)*0.25)+((GH726+GI726+GJ726)*1))/GA726,"")</f>
        <v>0.06</v>
      </c>
      <c r="GL726" s="40">
        <v>46112</v>
      </c>
      <c r="GM726" s="35">
        <v>46126</v>
      </c>
      <c r="GN726" s="20" t="s">
        <v>372</v>
      </c>
      <c r="GO726" s="35">
        <v>46126</v>
      </c>
      <c r="GP726" s="20" t="s">
        <v>232</v>
      </c>
      <c r="GR726" s="35">
        <v>46049</v>
      </c>
      <c r="GS726" s="20" t="s">
        <v>248</v>
      </c>
      <c r="GT726" s="20" t="s">
        <v>247</v>
      </c>
      <c r="GU726" s="20">
        <v>326</v>
      </c>
      <c r="GV726" s="20">
        <v>2</v>
      </c>
      <c r="GW726" s="20">
        <v>2</v>
      </c>
      <c r="GX726" s="20">
        <v>25</v>
      </c>
      <c r="GY726" s="20">
        <v>0</v>
      </c>
      <c r="GZ726" s="20">
        <v>0</v>
      </c>
      <c r="HA726" s="20">
        <f>1+1</f>
        <v>2</v>
      </c>
      <c r="HB726" s="20">
        <v>0</v>
      </c>
      <c r="HC726" s="20">
        <v>0</v>
      </c>
      <c r="HD726" s="20">
        <v>0</v>
      </c>
      <c r="HE726" s="20">
        <v>0</v>
      </c>
      <c r="HF726" s="20">
        <v>0</v>
      </c>
      <c r="HG726" s="20">
        <v>0</v>
      </c>
      <c r="HH726" s="34">
        <f>IF(GX726&lt;&gt;"",((GY726*0.125)+((GZ726+HA726+HB726+HC726+HD726)*0.25)+((HE726+HF726+HG726)*1))/GX726,"")</f>
        <v>0.02</v>
      </c>
    </row>
    <row r="727" spans="1:216" ht="15" customHeight="1" x14ac:dyDescent="0.35">
      <c r="A727" s="14" t="s">
        <v>4537</v>
      </c>
      <c r="B727" s="12" t="s">
        <v>4538</v>
      </c>
      <c r="C727" s="13">
        <v>43009</v>
      </c>
      <c r="D727" s="13"/>
      <c r="E727" s="14" t="s">
        <v>214</v>
      </c>
      <c r="F727" s="15" t="s">
        <v>4539</v>
      </c>
      <c r="G727" s="15" t="s">
        <v>1721</v>
      </c>
      <c r="H727" s="14" t="s">
        <v>1722</v>
      </c>
      <c r="I727" s="16">
        <v>84405</v>
      </c>
      <c r="J727" s="17">
        <v>34285</v>
      </c>
      <c r="K727" s="18">
        <f ca="1">IF(A727&lt;&gt;"",RANDBETWEEN(1,2000)," ")</f>
        <v>1956</v>
      </c>
      <c r="L727" s="17" cm="1">
        <f t="array" ref="L727">IF(A727&lt;&gt;"",SUMPRODUCT(($E$2:$E$1303="Active") * (FK727 &gt;= $FM$2:$FM$1303) * (FK727 &lt;= $FN$2:$FN$1303) * (FL727 &gt;= $FO$2:$FO$1303) * (FL727 &lt;= $FP$2:$FP$1303)),"")</f>
        <v>5</v>
      </c>
      <c r="M727" s="17" cm="1">
        <f t="array" ref="M727">IF(A727&lt;&gt;"",SUMPRODUCT(($E$2:$E$1303="Active") * (FK727 &gt;= $FQ$2:$FQ$1303) * (FK727 &lt;= $FR$2:$FR$1303) * (FL727 &gt;= $FS$2:$FS$1303) * (FL727 &lt;= $FT$2:$FT$1303)),"")</f>
        <v>6</v>
      </c>
      <c r="N727" s="14" t="s">
        <v>287</v>
      </c>
      <c r="O727" s="14" t="s">
        <v>219</v>
      </c>
      <c r="P727" s="15" t="s">
        <v>4527</v>
      </c>
      <c r="Q727" s="14" t="s">
        <v>4540</v>
      </c>
      <c r="R727" s="15" t="s">
        <v>4529</v>
      </c>
      <c r="S727" s="14" t="s">
        <v>223</v>
      </c>
      <c r="T727" s="20" t="s">
        <v>224</v>
      </c>
      <c r="U727" s="21"/>
      <c r="V727" s="22" t="s">
        <v>224</v>
      </c>
      <c r="W727" s="22"/>
      <c r="X727" s="22"/>
      <c r="Y727" s="22" t="s">
        <v>224</v>
      </c>
      <c r="Z727" s="22"/>
      <c r="AA727" s="48">
        <v>2025.8</v>
      </c>
      <c r="AB727" s="43">
        <v>46021.541666666664</v>
      </c>
      <c r="AC727" s="24">
        <v>46023</v>
      </c>
      <c r="AD727" s="25">
        <v>337</v>
      </c>
      <c r="AE727" s="25">
        <v>295</v>
      </c>
      <c r="AF727" s="26">
        <v>302</v>
      </c>
      <c r="AG727" s="20">
        <v>395</v>
      </c>
      <c r="AH727" s="22">
        <v>722</v>
      </c>
      <c r="AI727" s="26">
        <v>696</v>
      </c>
      <c r="AN727" s="27">
        <f>IF(COUNT(DV727,ES727,FJ727,GK727,HH727)&gt;0,AVERAGE(DV727,ES727,FJ727,GK727,HH727),"")</f>
        <v>0.11057692307692307</v>
      </c>
      <c r="AO727" s="28">
        <f>IF((E727&lt;&gt;""),COUNTA(AP727:BW727)+COUNTIF(T727,"No"),"")</f>
        <v>0</v>
      </c>
      <c r="AP727" s="29"/>
      <c r="AQ727" s="29"/>
      <c r="AR727" s="29"/>
      <c r="AS727" s="29"/>
      <c r="AT727" s="29"/>
      <c r="AU727" s="29"/>
      <c r="AV727" s="29"/>
      <c r="AW727" s="29"/>
      <c r="AX727" s="29"/>
      <c r="AY727" s="29"/>
      <c r="AZ727" s="29"/>
      <c r="BA727" s="29"/>
      <c r="BB727" s="29"/>
      <c r="BC727" s="29"/>
      <c r="BD727" s="29"/>
      <c r="BE727" s="29"/>
      <c r="BF727" s="29"/>
      <c r="BG727" s="29"/>
      <c r="BH727" s="29"/>
      <c r="BI727" s="29"/>
      <c r="BJ727" s="29"/>
      <c r="BK727" s="29"/>
      <c r="BL727" s="29"/>
      <c r="BM727" s="29"/>
      <c r="BN727" s="29"/>
      <c r="BO727" s="29"/>
      <c r="BP727" s="29"/>
      <c r="BQ727" s="29"/>
      <c r="BR727" s="29"/>
      <c r="BS727" s="29"/>
      <c r="BT727" s="29"/>
      <c r="BU727" s="29"/>
      <c r="BV727" s="29"/>
      <c r="BW727" s="29"/>
      <c r="BX727" s="30">
        <v>43873</v>
      </c>
      <c r="BY727" s="30">
        <v>43886</v>
      </c>
      <c r="BZ727" s="14" t="s">
        <v>228</v>
      </c>
      <c r="CA727" s="30">
        <v>43892</v>
      </c>
      <c r="CB727" s="14" t="s">
        <v>227</v>
      </c>
      <c r="CC727" s="31">
        <v>43892</v>
      </c>
      <c r="CD727" s="32" t="s">
        <v>228</v>
      </c>
      <c r="CE727" s="33" t="s">
        <v>380</v>
      </c>
      <c r="CF727" s="33" t="s">
        <v>321</v>
      </c>
      <c r="CG727" s="29">
        <v>69</v>
      </c>
      <c r="CH727" s="29">
        <v>4</v>
      </c>
      <c r="CI727" s="29">
        <v>4</v>
      </c>
      <c r="CJ727" s="29">
        <v>16</v>
      </c>
      <c r="CK727" s="29">
        <v>1</v>
      </c>
      <c r="CL727" s="29">
        <v>1</v>
      </c>
      <c r="CM727" s="29">
        <v>0</v>
      </c>
      <c r="CN727" s="34">
        <f>IF(CJ727&gt;0,((CK727*0.125)+(CL727*0.25)+(CM727*1))/CJ727,"")</f>
        <v>2.34375E-2</v>
      </c>
      <c r="CO727" s="35">
        <v>44649</v>
      </c>
      <c r="CP727" s="35">
        <v>44671</v>
      </c>
      <c r="CQ727" s="20" t="s">
        <v>237</v>
      </c>
      <c r="CR727" s="35">
        <v>44671</v>
      </c>
      <c r="CS727" s="20" t="s">
        <v>232</v>
      </c>
      <c r="CT727" s="35">
        <v>44680</v>
      </c>
      <c r="CU727" s="35">
        <v>44531</v>
      </c>
      <c r="CV727" s="11" t="s">
        <v>228</v>
      </c>
      <c r="CW727" s="20" t="s">
        <v>233</v>
      </c>
      <c r="CX727" s="11" t="s">
        <v>234</v>
      </c>
      <c r="CY727" s="20">
        <v>144</v>
      </c>
      <c r="CZ727" s="36">
        <v>8</v>
      </c>
      <c r="DA727" s="36">
        <v>8</v>
      </c>
      <c r="DB727" s="36">
        <v>37</v>
      </c>
      <c r="DC727" s="36">
        <v>0</v>
      </c>
      <c r="DD727" s="36">
        <v>0</v>
      </c>
      <c r="DE727" s="36">
        <v>2</v>
      </c>
      <c r="DF727" s="36">
        <v>0</v>
      </c>
      <c r="DG727" s="36">
        <v>1</v>
      </c>
      <c r="DH727" s="37">
        <f>IF(DB727&gt;0,((DC727*0.125)+(DD727*0.25)+(DE727*0.25)+(DF727*1)+(DG727*1))/DB727,"")</f>
        <v>4.0540540540540543E-2</v>
      </c>
      <c r="DI727" s="35">
        <v>44835</v>
      </c>
      <c r="DJ727" s="20" t="s">
        <v>228</v>
      </c>
      <c r="DK727" s="20" t="s">
        <v>235</v>
      </c>
      <c r="DL727" s="20" t="s">
        <v>234</v>
      </c>
      <c r="DM727" s="20">
        <v>169</v>
      </c>
      <c r="DN727" s="20">
        <v>5</v>
      </c>
      <c r="DO727" s="20">
        <v>5</v>
      </c>
      <c r="DP727" s="20">
        <v>25</v>
      </c>
      <c r="DQ727" s="20">
        <v>0</v>
      </c>
      <c r="DR727" s="20">
        <v>0</v>
      </c>
      <c r="DS727" s="20">
        <v>0</v>
      </c>
      <c r="DT727" s="20">
        <v>1</v>
      </c>
      <c r="DU727" s="20">
        <v>3</v>
      </c>
      <c r="DV727" s="37" cm="1">
        <f t="array" ref="DV727">IF(AND(DI727:DP727&lt;&gt;""),((DQ727*0.125)+(DR727*0.25)+(DS727*0.25)+(DT727*1)+(DU727*1))/DP727,"")</f>
        <v>0.16</v>
      </c>
      <c r="DW727" s="35">
        <v>45391</v>
      </c>
      <c r="DX727" s="35">
        <v>45418</v>
      </c>
      <c r="DY727" s="20" t="s">
        <v>237</v>
      </c>
      <c r="DZ727" s="35">
        <v>45418</v>
      </c>
      <c r="EA727" s="35" t="s">
        <v>232</v>
      </c>
      <c r="EB727" s="38">
        <v>45429</v>
      </c>
      <c r="EC727" s="35">
        <v>45243</v>
      </c>
      <c r="ED727" s="20" t="s">
        <v>248</v>
      </c>
      <c r="EE727" s="20" t="s">
        <v>247</v>
      </c>
      <c r="EF727" s="20">
        <v>133</v>
      </c>
      <c r="EG727" s="20">
        <v>6</v>
      </c>
      <c r="EH727" s="20">
        <v>6</v>
      </c>
      <c r="EI727" s="20">
        <v>26</v>
      </c>
      <c r="EJ727" s="20">
        <v>0</v>
      </c>
      <c r="EK727" s="20">
        <v>0</v>
      </c>
      <c r="EL727" s="20">
        <v>0</v>
      </c>
      <c r="EM727" s="20">
        <v>0</v>
      </c>
      <c r="EN727" s="20">
        <v>0</v>
      </c>
      <c r="EO727" s="20">
        <v>0</v>
      </c>
      <c r="EP727" s="20">
        <v>0</v>
      </c>
      <c r="EQ727" s="20">
        <v>2</v>
      </c>
      <c r="ER727" s="20">
        <v>3</v>
      </c>
      <c r="ES727" s="34">
        <f>IF(EI727&lt;&gt;"",((EJ727*0.125)+((EK727+EL727+EM727+EN727+EO727)*0.25)+((EP727+EQ727+ER727)*1))/EI727,"")</f>
        <v>0.19230769230769232</v>
      </c>
      <c r="ET727" s="35">
        <v>45404</v>
      </c>
      <c r="EU727" s="20" t="s">
        <v>248</v>
      </c>
      <c r="EV727" s="20" t="s">
        <v>247</v>
      </c>
      <c r="EW727" s="20">
        <v>192</v>
      </c>
      <c r="EX727" s="20">
        <v>5</v>
      </c>
      <c r="EY727" s="20">
        <v>5</v>
      </c>
      <c r="EZ727" s="28">
        <v>15</v>
      </c>
      <c r="FA727" s="20">
        <v>0</v>
      </c>
      <c r="FB727" s="20">
        <v>0</v>
      </c>
      <c r="FC727" s="20">
        <v>0</v>
      </c>
      <c r="FD727" s="20">
        <v>0</v>
      </c>
      <c r="FE727" s="20">
        <v>0</v>
      </c>
      <c r="FF727" s="20">
        <v>0</v>
      </c>
      <c r="FG727" s="20">
        <v>0</v>
      </c>
      <c r="FH727" s="20">
        <v>0</v>
      </c>
      <c r="FI727" s="20">
        <v>0</v>
      </c>
      <c r="FJ727" s="34">
        <f>IF(EZ727&lt;&gt;"",((FA727*0.125)+((FB727+FC727+FD727+FE727+FF727)*0.25)+((FG727+FH727+FI727)*1))/EZ727,"")</f>
        <v>0</v>
      </c>
      <c r="FK727" s="39">
        <v>41.156314999999999</v>
      </c>
      <c r="FL727" s="39">
        <v>-111.934872</v>
      </c>
      <c r="FM727" s="39">
        <v>40.794489576177867</v>
      </c>
      <c r="FN727" s="39">
        <v>41.518140423822132</v>
      </c>
      <c r="FO727" s="39">
        <v>-112.41543688164344</v>
      </c>
      <c r="FP727" s="39">
        <v>-111.45430711835655</v>
      </c>
      <c r="FQ727" s="39">
        <v>40.432664152355734</v>
      </c>
      <c r="FR727" s="39">
        <v>41.879965847644264</v>
      </c>
      <c r="FS727" s="39">
        <v>-112.89600176328689</v>
      </c>
      <c r="FT727" s="39">
        <v>-110.97374223671311</v>
      </c>
      <c r="FU727" s="35">
        <v>45924</v>
      </c>
      <c r="FV727" s="20" t="s">
        <v>248</v>
      </c>
      <c r="FW727" s="20" t="s">
        <v>295</v>
      </c>
      <c r="FX727" s="20">
        <v>386</v>
      </c>
      <c r="FY727" s="20">
        <v>4</v>
      </c>
      <c r="FZ727" s="20">
        <v>4</v>
      </c>
      <c r="GA727" s="20">
        <v>25</v>
      </c>
      <c r="GB727" s="20">
        <v>0</v>
      </c>
      <c r="GC727" s="20">
        <v>0</v>
      </c>
      <c r="GD727" s="20">
        <v>0</v>
      </c>
      <c r="GE727" s="20">
        <v>1</v>
      </c>
      <c r="GF727" s="20">
        <v>0</v>
      </c>
      <c r="GG727" s="20">
        <v>0</v>
      </c>
      <c r="GH727" s="20">
        <v>0</v>
      </c>
      <c r="GI727" s="20">
        <v>1</v>
      </c>
      <c r="GJ727" s="20">
        <v>1</v>
      </c>
      <c r="GK727" s="34">
        <f>IF(GA727&lt;&gt;"",((GB727*0.125)+((GC727+GD727+GE727+GF727+GG727)*0.25)+((GH727+GI727+GJ727)*1))/GA727,"")</f>
        <v>0.09</v>
      </c>
      <c r="GL727" s="40">
        <v>45821</v>
      </c>
      <c r="GM727" s="40">
        <v>45841</v>
      </c>
      <c r="GN727" s="20" t="s">
        <v>231</v>
      </c>
      <c r="GO727" s="40">
        <v>45841</v>
      </c>
      <c r="GP727" s="20" t="s">
        <v>232</v>
      </c>
      <c r="GQ727" s="35">
        <v>45849</v>
      </c>
      <c r="HH727" s="34" t="str">
        <f>IF(GX727&lt;&gt;"",((GY727*0.125)+((GZ727+HA727+HB727+HC727+HD727)*0.25)+((HE727+HF727+HG727)*1))/GX727,"")</f>
        <v/>
      </c>
    </row>
    <row r="728" spans="1:216" ht="15" customHeight="1" x14ac:dyDescent="0.35">
      <c r="A728" s="11" t="s">
        <v>4541</v>
      </c>
      <c r="B728" s="12" t="s">
        <v>4542</v>
      </c>
      <c r="C728" s="13">
        <v>43009</v>
      </c>
      <c r="D728" s="13">
        <v>45468</v>
      </c>
      <c r="E728" s="14" t="s">
        <v>214</v>
      </c>
      <c r="F728" s="15" t="s">
        <v>4543</v>
      </c>
      <c r="G728" s="15" t="s">
        <v>4515</v>
      </c>
      <c r="H728" s="14" t="s">
        <v>1722</v>
      </c>
      <c r="I728" s="16">
        <v>84601</v>
      </c>
      <c r="J728" s="17">
        <v>33986</v>
      </c>
      <c r="K728" s="18">
        <f ca="1">IF(A728&lt;&gt;"",RANDBETWEEN(1,2000)," ")</f>
        <v>1951</v>
      </c>
      <c r="L728" s="17" cm="1">
        <f t="array" ref="L728">IF(A728&lt;&gt;"",SUMPRODUCT(($E$2:$E$1303="Active") * (FK728 &gt;= $FM$2:$FM$1303) * (FK728 &lt;= $FN$2:$FN$1303) * (FL728 &gt;= $FO$2:$FO$1303) * (FL728 &lt;= $FP$2:$FP$1303)),"")</f>
        <v>2</v>
      </c>
      <c r="M728" s="17" cm="1">
        <f t="array" ref="M728">IF(A728&lt;&gt;"",SUMPRODUCT(($E$2:$E$1303="Active") * (FK728 &gt;= $FQ$2:$FQ$1303) * (FK728 &lt;= $FR$2:$FR$1303) * (FL728 &gt;= $FS$2:$FS$1303) * (FL728 &lt;= $FT$2:$FT$1303)),"")</f>
        <v>6</v>
      </c>
      <c r="N728" s="14" t="s">
        <v>287</v>
      </c>
      <c r="O728" s="14" t="s">
        <v>219</v>
      </c>
      <c r="P728" s="15" t="s">
        <v>4544</v>
      </c>
      <c r="Q728" s="14" t="s">
        <v>4545</v>
      </c>
      <c r="R728" s="15" t="s">
        <v>4546</v>
      </c>
      <c r="S728" s="14" t="s">
        <v>223</v>
      </c>
      <c r="T728" s="20" t="s">
        <v>224</v>
      </c>
      <c r="U728" s="21"/>
      <c r="V728" s="22"/>
      <c r="W728" s="22"/>
      <c r="X728" s="22"/>
      <c r="Y728" s="22"/>
      <c r="Z728" s="22"/>
      <c r="AA728" s="22" t="s">
        <v>542</v>
      </c>
      <c r="AB728" s="43">
        <v>46013.489583333336</v>
      </c>
      <c r="AC728" s="63">
        <v>45931</v>
      </c>
      <c r="AD728" s="25">
        <v>390</v>
      </c>
      <c r="AE728" s="25">
        <v>757</v>
      </c>
      <c r="AF728" s="26">
        <v>835</v>
      </c>
      <c r="AG728" s="20">
        <v>1154</v>
      </c>
      <c r="AH728" s="22">
        <v>1218</v>
      </c>
      <c r="AI728" s="26">
        <v>1221</v>
      </c>
      <c r="AN728" s="27">
        <f>IF(COUNT(DV728,ES728,FJ728,GK728,HH728)&gt;0,AVERAGE(DV728,ES728,FJ728,GK728,HH728),"")</f>
        <v>0.18269230769230768</v>
      </c>
      <c r="AO728" s="28">
        <f>IF((E728&lt;&gt;""),COUNTA(AP728:BW728)+COUNTIF(T728,"No"),"")</f>
        <v>0</v>
      </c>
      <c r="AP728" s="29"/>
      <c r="AQ728" s="29"/>
      <c r="AR728" s="29"/>
      <c r="AS728" s="29"/>
      <c r="AT728" s="29"/>
      <c r="AU728" s="29"/>
      <c r="AV728" s="29"/>
      <c r="AW728" s="29"/>
      <c r="AX728" s="29"/>
      <c r="AY728" s="29"/>
      <c r="AZ728" s="29"/>
      <c r="BA728" s="29"/>
      <c r="BB728" s="29"/>
      <c r="BC728" s="29"/>
      <c r="BD728" s="29"/>
      <c r="BE728" s="29"/>
      <c r="BF728" s="29"/>
      <c r="BG728" s="29"/>
      <c r="BH728" s="29"/>
      <c r="BI728" s="29"/>
      <c r="BJ728" s="29"/>
      <c r="BK728" s="29"/>
      <c r="BL728" s="29"/>
      <c r="BM728" s="29"/>
      <c r="BN728" s="29"/>
      <c r="BO728" s="29"/>
      <c r="BP728" s="29"/>
      <c r="BQ728" s="29"/>
      <c r="BR728" s="29"/>
      <c r="BS728" s="29"/>
      <c r="BT728" s="29"/>
      <c r="BU728" s="29"/>
      <c r="BV728" s="29"/>
      <c r="BW728" s="29"/>
      <c r="BX728" s="30">
        <v>43885</v>
      </c>
      <c r="BY728" s="30">
        <v>43894</v>
      </c>
      <c r="BZ728" s="14" t="s">
        <v>226</v>
      </c>
      <c r="CA728" s="30">
        <v>43892</v>
      </c>
      <c r="CB728" s="14" t="s">
        <v>227</v>
      </c>
      <c r="CC728" s="31">
        <v>43796</v>
      </c>
      <c r="CD728" s="32" t="s">
        <v>228</v>
      </c>
      <c r="CE728" s="33" t="s">
        <v>425</v>
      </c>
      <c r="CF728" s="33" t="s">
        <v>325</v>
      </c>
      <c r="CG728" s="29">
        <v>420</v>
      </c>
      <c r="CH728" s="29">
        <v>3</v>
      </c>
      <c r="CI728" s="29">
        <v>3</v>
      </c>
      <c r="CJ728" s="29">
        <v>15</v>
      </c>
      <c r="CK728" s="29">
        <v>0</v>
      </c>
      <c r="CL728" s="29">
        <v>0</v>
      </c>
      <c r="CM728" s="29">
        <v>0</v>
      </c>
      <c r="CN728" s="34">
        <f>IF(CJ728&gt;0,((CK728*0.125)+(CL728*0.25)+(CM728*1))/CJ728,"")</f>
        <v>0</v>
      </c>
      <c r="CO728" s="35">
        <v>44650</v>
      </c>
      <c r="CP728" s="35">
        <v>44671</v>
      </c>
      <c r="CQ728" s="20" t="s">
        <v>237</v>
      </c>
      <c r="CR728" s="35">
        <v>44671</v>
      </c>
      <c r="CS728" s="20" t="s">
        <v>232</v>
      </c>
      <c r="CT728" s="35">
        <v>44680</v>
      </c>
      <c r="CU728" s="35">
        <v>44482</v>
      </c>
      <c r="CV728" s="11" t="s">
        <v>228</v>
      </c>
      <c r="CW728" s="20" t="s">
        <v>233</v>
      </c>
      <c r="CX728" s="11" t="s">
        <v>234</v>
      </c>
      <c r="CY728" s="20">
        <v>346</v>
      </c>
      <c r="CZ728" s="36">
        <v>5</v>
      </c>
      <c r="DA728" s="36">
        <v>5</v>
      </c>
      <c r="DB728" s="36">
        <v>25</v>
      </c>
      <c r="DC728" s="36">
        <v>0</v>
      </c>
      <c r="DD728" s="36">
        <v>0</v>
      </c>
      <c r="DE728" s="36">
        <v>0</v>
      </c>
      <c r="DF728" s="36">
        <v>1</v>
      </c>
      <c r="DG728" s="36">
        <v>1</v>
      </c>
      <c r="DH728" s="37">
        <f>IF(DB728&gt;0,((DC728*0.125)+(DD728*0.25)+(DE728*0.25)+(DF728*1)+(DG728*1))/DB728,"")</f>
        <v>0.08</v>
      </c>
      <c r="DI728" s="35">
        <v>44835</v>
      </c>
      <c r="DJ728" s="20" t="s">
        <v>228</v>
      </c>
      <c r="DK728" s="20" t="s">
        <v>235</v>
      </c>
      <c r="DL728" s="20" t="s">
        <v>234</v>
      </c>
      <c r="DM728" s="20">
        <v>389</v>
      </c>
      <c r="DN728" s="20">
        <v>3</v>
      </c>
      <c r="DO728" s="20">
        <v>3</v>
      </c>
      <c r="DP728" s="20">
        <v>13</v>
      </c>
      <c r="DQ728" s="20">
        <v>0</v>
      </c>
      <c r="DR728" s="20">
        <v>0</v>
      </c>
      <c r="DS728" s="20">
        <v>0</v>
      </c>
      <c r="DT728" s="20">
        <v>2</v>
      </c>
      <c r="DU728" s="20">
        <v>1</v>
      </c>
      <c r="DV728" s="37" cm="1">
        <f t="array" ref="DV728">IF(AND(DI728:DP728&lt;&gt;""),((DQ728*0.125)+(DR728*0.25)+(DS728*0.25)+(DT728*1)+(DU728*1))/DP728,"")</f>
        <v>0.23076923076923078</v>
      </c>
      <c r="DW728" s="35">
        <v>45391</v>
      </c>
      <c r="DX728" s="35">
        <v>45415</v>
      </c>
      <c r="DY728" s="20" t="s">
        <v>237</v>
      </c>
      <c r="DZ728" s="35">
        <v>45415</v>
      </c>
      <c r="EA728" s="35" t="s">
        <v>232</v>
      </c>
      <c r="EB728" s="38">
        <v>45429</v>
      </c>
      <c r="EC728" s="35">
        <v>45231</v>
      </c>
      <c r="ED728" s="20" t="s">
        <v>248</v>
      </c>
      <c r="EE728" s="20" t="s">
        <v>247</v>
      </c>
      <c r="EF728" s="20">
        <v>446</v>
      </c>
      <c r="EG728" s="20">
        <v>4</v>
      </c>
      <c r="EH728" s="20">
        <v>4</v>
      </c>
      <c r="EI728" s="20">
        <v>20</v>
      </c>
      <c r="EJ728" s="20">
        <v>0</v>
      </c>
      <c r="EK728" s="20">
        <v>0</v>
      </c>
      <c r="EL728" s="20">
        <v>0</v>
      </c>
      <c r="EM728" s="20">
        <v>0</v>
      </c>
      <c r="EN728" s="20">
        <v>0</v>
      </c>
      <c r="EO728" s="20">
        <v>0</v>
      </c>
      <c r="EP728" s="20">
        <v>0</v>
      </c>
      <c r="EQ728" s="20">
        <v>0</v>
      </c>
      <c r="ER728" s="20">
        <v>1</v>
      </c>
      <c r="ES728" s="34">
        <f>IF(EI728&lt;&gt;"",((EJ728*0.125)+((EK728+EL728+EM728+EN728+EO728)*0.25)+((EP728+EQ728+ER728)*1))/EI728,"")</f>
        <v>0.05</v>
      </c>
      <c r="ET728" s="35">
        <v>45460</v>
      </c>
      <c r="EU728" s="20" t="s">
        <v>248</v>
      </c>
      <c r="EV728" s="20" t="s">
        <v>247</v>
      </c>
      <c r="EW728" s="20">
        <v>599</v>
      </c>
      <c r="EX728" s="20">
        <v>6</v>
      </c>
      <c r="EY728" s="20">
        <v>3</v>
      </c>
      <c r="EZ728" s="20">
        <v>25</v>
      </c>
      <c r="FA728" s="20">
        <v>0</v>
      </c>
      <c r="FB728" s="20">
        <v>0</v>
      </c>
      <c r="FC728" s="20">
        <v>0</v>
      </c>
      <c r="FD728" s="20">
        <v>1</v>
      </c>
      <c r="FE728" s="20">
        <v>0</v>
      </c>
      <c r="FF728" s="20">
        <v>0</v>
      </c>
      <c r="FG728" s="20">
        <v>3</v>
      </c>
      <c r="FH728" s="20">
        <v>1</v>
      </c>
      <c r="FI728" s="20">
        <v>5</v>
      </c>
      <c r="FJ728" s="46">
        <f>IF(EZ728&lt;&gt;"",((FA728*0.125)+((FB728+FC728+FD728+FE728+FF728)*0.25)+((FG728+FH728+FI728)*1))/EZ728,"")</f>
        <v>0.37</v>
      </c>
      <c r="FK728" s="39">
        <v>40.221348999999996</v>
      </c>
      <c r="FL728" s="39">
        <v>-111.73867199999999</v>
      </c>
      <c r="FM728" s="39">
        <v>39.859523576177864</v>
      </c>
      <c r="FN728" s="39">
        <v>40.583174423822129</v>
      </c>
      <c r="FO728" s="39">
        <v>-112.21254120449248</v>
      </c>
      <c r="FP728" s="39">
        <v>-111.26480279550751</v>
      </c>
      <c r="FQ728" s="39">
        <v>39.497698152355731</v>
      </c>
      <c r="FR728" s="39">
        <v>40.944999847644262</v>
      </c>
      <c r="FS728" s="39">
        <v>-112.68641040898495</v>
      </c>
      <c r="FT728" s="39">
        <v>-110.79093359101503</v>
      </c>
      <c r="FU728" s="35">
        <v>45860</v>
      </c>
      <c r="FV728" s="20" t="s">
        <v>248</v>
      </c>
      <c r="FW728" s="20" t="s">
        <v>355</v>
      </c>
      <c r="FX728" s="20">
        <v>491</v>
      </c>
      <c r="FY728" s="20">
        <v>4</v>
      </c>
      <c r="FZ728" s="20">
        <v>4</v>
      </c>
      <c r="GA728" s="20">
        <v>25</v>
      </c>
      <c r="GB728" s="20">
        <v>0</v>
      </c>
      <c r="GC728" s="20">
        <v>0</v>
      </c>
      <c r="GD728" s="20">
        <v>0</v>
      </c>
      <c r="GE728" s="20">
        <v>0</v>
      </c>
      <c r="GF728" s="20">
        <v>0</v>
      </c>
      <c r="GG728" s="20">
        <v>0</v>
      </c>
      <c r="GH728" s="20">
        <v>0</v>
      </c>
      <c r="GI728" s="20">
        <v>1</v>
      </c>
      <c r="GJ728" s="20">
        <v>1</v>
      </c>
      <c r="GK728" s="34">
        <f>IF(GA728&lt;&gt;"",((GB728*0.125)+((GC728+GD728+GE728+GF728+GG728)*0.25)+((GH728+GI728+GJ728)*1))/GA728,"")</f>
        <v>0.08</v>
      </c>
      <c r="GM728" s="35"/>
      <c r="GP728" s="20" t="s">
        <v>232</v>
      </c>
      <c r="HH728" s="34" t="str">
        <f>IF(GX728&lt;&gt;"",((GY728*0.125)+((GZ728+HA728+HB728+HC728+HD728)*0.25)+((HE728+HF728+HG728)*1))/GX728,"")</f>
        <v/>
      </c>
    </row>
    <row r="729" spans="1:216" ht="15" customHeight="1" x14ac:dyDescent="0.35">
      <c r="A729" s="11" t="s">
        <v>4547</v>
      </c>
      <c r="B729" s="12" t="s">
        <v>1873</v>
      </c>
      <c r="C729" s="43">
        <v>45142</v>
      </c>
      <c r="E729" s="11" t="s">
        <v>214</v>
      </c>
      <c r="F729" s="19" t="s">
        <v>4548</v>
      </c>
      <c r="G729" s="19" t="s">
        <v>4549</v>
      </c>
      <c r="H729" s="11" t="s">
        <v>1722</v>
      </c>
      <c r="I729" s="42">
        <v>84084</v>
      </c>
      <c r="J729" s="17">
        <v>32568</v>
      </c>
      <c r="K729" s="18">
        <f ca="1">IF(A729&lt;&gt;"",RANDBETWEEN(1,2000)," ")</f>
        <v>539</v>
      </c>
      <c r="L729" s="17" cm="1">
        <f t="array" ref="L729">IF(A729&lt;&gt;"",SUMPRODUCT(($E$2:$E$1303="Active") * (FK729 &gt;= $FM$2:$FM$1303) * (FK729 &lt;= $FN$2:$FN$1303) * (FL729 &gt;= $FO$2:$FO$1303) * (FL729 &lt;= $FP$2:$FP$1303)),"")</f>
        <v>5</v>
      </c>
      <c r="M729" s="17" cm="1">
        <f t="array" ref="M729">IF(A729&lt;&gt;"",SUMPRODUCT(($E$2:$E$1303="Active") * (FK729 &gt;= $FQ$2:$FQ$1303) * (FK729 &lt;= $FR$2:$FR$1303) * (FL729 &gt;= $FS$2:$FS$1303) * (FL729 &lt;= $FT$2:$FT$1303)),"")</f>
        <v>7</v>
      </c>
      <c r="N729" s="14" t="s">
        <v>287</v>
      </c>
      <c r="O729" s="14" t="s">
        <v>219</v>
      </c>
      <c r="P729" s="19" t="s">
        <v>4550</v>
      </c>
      <c r="Q729" s="11" t="s">
        <v>1876</v>
      </c>
      <c r="R729" s="19" t="s">
        <v>4551</v>
      </c>
      <c r="S729" s="11" t="s">
        <v>224</v>
      </c>
      <c r="T729" s="20" t="s">
        <v>224</v>
      </c>
      <c r="V729" s="20" t="s">
        <v>224</v>
      </c>
      <c r="Y729" s="20" t="s">
        <v>224</v>
      </c>
      <c r="AA729" s="22" t="s">
        <v>542</v>
      </c>
      <c r="AB729" s="43">
        <v>46022.5625</v>
      </c>
      <c r="AC729" s="63">
        <v>45931</v>
      </c>
      <c r="AF729" s="26"/>
      <c r="AG729" s="20">
        <v>314</v>
      </c>
      <c r="AH729" s="22">
        <v>1021</v>
      </c>
      <c r="AI729" s="26">
        <v>911</v>
      </c>
      <c r="AN729" s="27">
        <f>IF(COUNT(DV729,ES729,FJ729,GK729,HH729)&gt;0,AVERAGE(DV729,ES729,FJ729,GK729,HH729),"")</f>
        <v>0.08</v>
      </c>
      <c r="AO729" s="28">
        <f>IF((E729&lt;&gt;""),COUNTA(AP729:BW729)+COUNTIF(T729,"No"),"")</f>
        <v>0</v>
      </c>
      <c r="CS729" s="20" t="s">
        <v>323</v>
      </c>
      <c r="CT729" s="35" t="s">
        <v>323</v>
      </c>
      <c r="DW729" s="35">
        <v>45391</v>
      </c>
      <c r="DX729" s="35">
        <v>45415</v>
      </c>
      <c r="DY729" s="20" t="s">
        <v>237</v>
      </c>
      <c r="DZ729" s="35">
        <v>45415</v>
      </c>
      <c r="EA729" s="35" t="s">
        <v>232</v>
      </c>
      <c r="EB729" s="40">
        <v>45429</v>
      </c>
      <c r="EJ729" s="20"/>
      <c r="EK729" s="20"/>
      <c r="EL729" s="20"/>
      <c r="EM729" s="20"/>
      <c r="EN729" s="20"/>
      <c r="EO729" s="20"/>
      <c r="EP729" s="20"/>
      <c r="EQ729" s="20"/>
      <c r="ER729" s="20"/>
      <c r="ES729" s="34" t="str">
        <f>IF(EI729&lt;&gt;"",((EJ729*0.125)+((EK729+EL729+EM729+EN729+EO729)*0.25)+((EP729+EQ729+ER729)*1))/EI729,"")</f>
        <v/>
      </c>
      <c r="ET729" s="35">
        <v>45545</v>
      </c>
      <c r="EU729" s="20" t="s">
        <v>248</v>
      </c>
      <c r="EV729" s="20" t="s">
        <v>234</v>
      </c>
      <c r="EW729" s="20">
        <v>475</v>
      </c>
      <c r="EX729" s="20">
        <v>7</v>
      </c>
      <c r="EY729" s="20">
        <v>4</v>
      </c>
      <c r="EZ729" s="20">
        <v>25</v>
      </c>
      <c r="FA729" s="20">
        <v>0</v>
      </c>
      <c r="FB729" s="20">
        <v>0</v>
      </c>
      <c r="FC729" s="20">
        <v>0</v>
      </c>
      <c r="FD729" s="20">
        <v>0</v>
      </c>
      <c r="FE729" s="20">
        <v>0</v>
      </c>
      <c r="FF729" s="20">
        <v>0</v>
      </c>
      <c r="FG729" s="20">
        <v>1</v>
      </c>
      <c r="FH729" s="20">
        <v>0</v>
      </c>
      <c r="FI729" s="20">
        <v>0</v>
      </c>
      <c r="FJ729" s="34">
        <f>IF(EZ729&lt;&gt;"",((FA729*0.125)+((FB729+FC729+FD729+FE729+FF729)*0.25)+((FG729+FH729+FI729)*1))/EZ729,"")</f>
        <v>0.04</v>
      </c>
      <c r="FK729" s="39">
        <v>40.802370000000003</v>
      </c>
      <c r="FL729" s="39">
        <v>-111.96021399999999</v>
      </c>
      <c r="FM729" s="39">
        <v>40.440544576177871</v>
      </c>
      <c r="FN729" s="39">
        <v>41.164195423822136</v>
      </c>
      <c r="FO729" s="39">
        <v>-112.43820700769915</v>
      </c>
      <c r="FP729" s="39">
        <v>-111.48222099230084</v>
      </c>
      <c r="FQ729" s="39">
        <v>40.078719152355738</v>
      </c>
      <c r="FR729" s="39">
        <v>41.526020847644268</v>
      </c>
      <c r="FS729" s="39">
        <v>-112.9162000153983</v>
      </c>
      <c r="FT729" s="39">
        <v>-111.00422798460168</v>
      </c>
      <c r="FU729" s="35">
        <v>45792</v>
      </c>
      <c r="FV729" s="20" t="s">
        <v>248</v>
      </c>
      <c r="FW729" s="20" t="s">
        <v>258</v>
      </c>
      <c r="FX729" s="20">
        <v>477</v>
      </c>
      <c r="FY729" s="20">
        <v>3</v>
      </c>
      <c r="FZ729" s="20">
        <v>3</v>
      </c>
      <c r="GA729" s="20">
        <v>25</v>
      </c>
      <c r="GB729" s="20">
        <v>0</v>
      </c>
      <c r="GC729" s="20">
        <v>0</v>
      </c>
      <c r="GD729" s="20">
        <v>0</v>
      </c>
      <c r="GE729" s="20">
        <v>0</v>
      </c>
      <c r="GF729" s="20">
        <v>0</v>
      </c>
      <c r="GG729" s="20">
        <v>0</v>
      </c>
      <c r="GH729" s="20">
        <v>0</v>
      </c>
      <c r="GI729" s="20">
        <v>1</v>
      </c>
      <c r="GJ729" s="20">
        <v>2</v>
      </c>
      <c r="GK729" s="34">
        <f>IF(GA729&lt;&gt;"",((GB729*0.125)+((GC729+GD729+GE729+GF729+GG729)*0.25)+((GH729+GI729+GJ729)*1))/GA729,"")</f>
        <v>0.12</v>
      </c>
      <c r="GL729" s="40">
        <v>46112</v>
      </c>
      <c r="GM729" s="35">
        <v>46127</v>
      </c>
      <c r="GN729" s="20" t="s">
        <v>372</v>
      </c>
      <c r="GO729" s="35">
        <v>46127</v>
      </c>
      <c r="GP729" s="20" t="s">
        <v>232</v>
      </c>
      <c r="HH729" s="34" t="str">
        <f>IF(GX729&lt;&gt;"",((GY729*0.125)+((GZ729+HA729+HB729+HC729+HD729)*0.25)+((HE729+HF729+HG729)*1))/GX729,"")</f>
        <v/>
      </c>
    </row>
    <row r="730" spans="1:216" ht="15" customHeight="1" x14ac:dyDescent="0.35">
      <c r="A730" s="11" t="s">
        <v>4552</v>
      </c>
      <c r="B730" s="12" t="s">
        <v>4553</v>
      </c>
      <c r="C730" s="13">
        <v>43009</v>
      </c>
      <c r="D730" s="13"/>
      <c r="E730" s="14" t="s">
        <v>214</v>
      </c>
      <c r="F730" s="15" t="s">
        <v>4554</v>
      </c>
      <c r="G730" s="15" t="s">
        <v>4555</v>
      </c>
      <c r="H730" s="14" t="s">
        <v>1722</v>
      </c>
      <c r="I730" s="16">
        <v>84770</v>
      </c>
      <c r="J730" s="17">
        <v>44505</v>
      </c>
      <c r="K730" s="18">
        <f ca="1">IF(A730&lt;&gt;"",RANDBETWEEN(1,2000)," ")</f>
        <v>3</v>
      </c>
      <c r="L730" s="17" cm="1">
        <f t="array" ref="L730">IF(A730&lt;&gt;"",SUMPRODUCT(($E$2:$E$1303="Active") * (FK730 &gt;= $FM$2:$FM$1303) * (FK730 &lt;= $FN$2:$FN$1303) * (FL730 &gt;= $FO$2:$FO$1303) * (FL730 &lt;= $FP$2:$FP$1303)),"")</f>
        <v>1</v>
      </c>
      <c r="M730" s="17" cm="1">
        <f t="array" ref="M730">IF(A730&lt;&gt;"",SUMPRODUCT(($E$2:$E$1303="Active") * (FK730 &gt;= $FQ$2:$FQ$1303) * (FK730 &lt;= $FR$2:$FR$1303) * (FL730 &gt;= $FS$2:$FS$1303) * (FL730 &lt;= $FT$2:$FT$1303)),"")</f>
        <v>2</v>
      </c>
      <c r="N730" s="14" t="s">
        <v>218</v>
      </c>
      <c r="O730" s="14" t="s">
        <v>242</v>
      </c>
      <c r="P730" s="15" t="s">
        <v>4556</v>
      </c>
      <c r="Q730" s="14" t="s">
        <v>4557</v>
      </c>
      <c r="R730" s="15" t="s">
        <v>4558</v>
      </c>
      <c r="S730" s="14" t="s">
        <v>224</v>
      </c>
      <c r="T730" s="20" t="s">
        <v>224</v>
      </c>
      <c r="U730" s="21"/>
      <c r="V730" s="22"/>
      <c r="W730" s="22"/>
      <c r="X730" s="22"/>
      <c r="Y730" s="22"/>
      <c r="Z730" s="22"/>
      <c r="AB730" s="43">
        <v>46009.4375</v>
      </c>
      <c r="AC730" s="63">
        <v>45931</v>
      </c>
      <c r="AD730" s="25">
        <v>164</v>
      </c>
      <c r="AE730" s="25">
        <v>183</v>
      </c>
      <c r="AF730" s="26">
        <v>203</v>
      </c>
      <c r="AG730" s="20">
        <v>219</v>
      </c>
      <c r="AH730" s="22">
        <v>217</v>
      </c>
      <c r="AI730" s="26">
        <v>248</v>
      </c>
      <c r="AN730" s="27">
        <f>IF(COUNT(DV730,ES730,FJ730,GK730,HH730)&gt;0,AVERAGE(DV730,ES730,FJ730,GK730,HH730),"")</f>
        <v>3.0303030303030304E-2</v>
      </c>
      <c r="AO730" s="28">
        <f>IF((E730&lt;&gt;""),COUNTA(AP730:BW730)+COUNTIF(T730,"No"),"")</f>
        <v>0</v>
      </c>
      <c r="AP730" s="29"/>
      <c r="AQ730" s="29"/>
      <c r="AR730" s="29"/>
      <c r="AS730" s="29"/>
      <c r="AT730" s="29"/>
      <c r="AU730" s="29"/>
      <c r="AV730" s="29"/>
      <c r="AW730" s="29"/>
      <c r="AX730" s="29"/>
      <c r="AY730" s="29"/>
      <c r="AZ730" s="29"/>
      <c r="BA730" s="29"/>
      <c r="BB730" s="29"/>
      <c r="BC730" s="29"/>
      <c r="BD730" s="29"/>
      <c r="BE730" s="29"/>
      <c r="BF730" s="29"/>
      <c r="BG730" s="29"/>
      <c r="BH730" s="29"/>
      <c r="BI730" s="29"/>
      <c r="BJ730" s="29"/>
      <c r="BK730" s="29"/>
      <c r="BL730" s="29"/>
      <c r="BM730" s="29"/>
      <c r="BN730" s="29"/>
      <c r="BO730" s="29"/>
      <c r="BP730" s="29"/>
      <c r="BQ730" s="29"/>
      <c r="BR730" s="29"/>
      <c r="BS730" s="29"/>
      <c r="BT730" s="29"/>
      <c r="BU730" s="29"/>
      <c r="BV730" s="29"/>
      <c r="BW730" s="29"/>
      <c r="BX730" s="30">
        <v>43809</v>
      </c>
      <c r="BY730" s="30">
        <v>43816</v>
      </c>
      <c r="BZ730" s="14" t="s">
        <v>226</v>
      </c>
      <c r="CA730" s="30">
        <v>43830</v>
      </c>
      <c r="CB730" s="14" t="s">
        <v>227</v>
      </c>
      <c r="CC730" s="31">
        <v>43951</v>
      </c>
      <c r="CD730" s="32" t="s">
        <v>228</v>
      </c>
      <c r="CE730" s="33" t="s">
        <v>282</v>
      </c>
      <c r="CF730" s="33" t="s">
        <v>247</v>
      </c>
      <c r="CG730" s="29">
        <v>80</v>
      </c>
      <c r="CH730" s="29">
        <v>1</v>
      </c>
      <c r="CI730" s="29">
        <v>1</v>
      </c>
      <c r="CJ730" s="29">
        <v>5</v>
      </c>
      <c r="CK730" s="29">
        <v>0</v>
      </c>
      <c r="CL730" s="29">
        <v>2</v>
      </c>
      <c r="CM730" s="29">
        <v>0</v>
      </c>
      <c r="CN730" s="34">
        <f>IF(CJ730&gt;0,((CK730*0.125)+(CL730*0.25)+(CM730*1))/CJ730,"")</f>
        <v>0.1</v>
      </c>
      <c r="CO730" s="35">
        <v>44648</v>
      </c>
      <c r="CP730" s="35">
        <v>44669</v>
      </c>
      <c r="CQ730" s="20" t="s">
        <v>237</v>
      </c>
      <c r="CR730" s="35">
        <v>44669</v>
      </c>
      <c r="CS730" s="20" t="s">
        <v>232</v>
      </c>
      <c r="CT730" s="35">
        <v>44673</v>
      </c>
      <c r="CU730" s="35">
        <v>44496</v>
      </c>
      <c r="CV730" s="20" t="s">
        <v>226</v>
      </c>
      <c r="CW730" s="20" t="s">
        <v>233</v>
      </c>
      <c r="CX730" s="11" t="s">
        <v>234</v>
      </c>
      <c r="CY730" s="20">
        <v>101</v>
      </c>
      <c r="CZ730" s="36">
        <v>2</v>
      </c>
      <c r="DA730" s="36">
        <v>2</v>
      </c>
      <c r="DB730" s="36">
        <v>10</v>
      </c>
      <c r="DC730" s="36">
        <v>0</v>
      </c>
      <c r="DD730" s="36">
        <v>0</v>
      </c>
      <c r="DE730" s="36">
        <v>0</v>
      </c>
      <c r="DF730" s="36">
        <v>0</v>
      </c>
      <c r="DG730" s="36">
        <v>0</v>
      </c>
      <c r="DH730" s="37">
        <f>IF(DB730&gt;0,((DC730*0.125)+(DD730*0.25)+(DE730*0.25)+(DF730*1)+(DG730*1))/DB730,"")</f>
        <v>0</v>
      </c>
      <c r="DJ730" s="20" t="s">
        <v>228</v>
      </c>
      <c r="DK730" s="20" t="s">
        <v>235</v>
      </c>
      <c r="DL730" s="20" t="s">
        <v>234</v>
      </c>
      <c r="DM730" s="20">
        <v>0</v>
      </c>
      <c r="DN730" s="20">
        <v>0</v>
      </c>
      <c r="DO730" s="20">
        <v>0</v>
      </c>
      <c r="DP730" s="20">
        <v>0</v>
      </c>
      <c r="DQ730" s="20">
        <v>0</v>
      </c>
      <c r="DR730" s="20">
        <v>0</v>
      </c>
      <c r="DS730" s="20">
        <v>0</v>
      </c>
      <c r="DT730" s="20">
        <v>0</v>
      </c>
      <c r="DU730" s="20">
        <v>0</v>
      </c>
      <c r="DW730" s="35">
        <v>45390</v>
      </c>
      <c r="DX730" s="35">
        <v>45414</v>
      </c>
      <c r="DY730" s="20" t="s">
        <v>237</v>
      </c>
      <c r="DZ730" s="35">
        <v>45414</v>
      </c>
      <c r="EA730" s="35" t="s">
        <v>232</v>
      </c>
      <c r="EB730" s="38">
        <v>45415</v>
      </c>
      <c r="EC730" s="35">
        <v>45265</v>
      </c>
      <c r="ED730" s="20" t="s">
        <v>228</v>
      </c>
      <c r="EE730" s="20" t="s">
        <v>247</v>
      </c>
      <c r="EF730" s="20">
        <v>106</v>
      </c>
      <c r="EG730" s="20">
        <v>2</v>
      </c>
      <c r="EH730" s="20">
        <v>2</v>
      </c>
      <c r="EI730" s="20">
        <v>9</v>
      </c>
      <c r="EJ730" s="20">
        <v>0</v>
      </c>
      <c r="EK730" s="20">
        <v>0</v>
      </c>
      <c r="EL730" s="20">
        <v>0</v>
      </c>
      <c r="EM730" s="20">
        <v>0</v>
      </c>
      <c r="EN730" s="20">
        <v>0</v>
      </c>
      <c r="EO730" s="20">
        <v>0</v>
      </c>
      <c r="EP730" s="20">
        <v>0</v>
      </c>
      <c r="EQ730" s="20">
        <v>0</v>
      </c>
      <c r="ER730" s="20">
        <v>0</v>
      </c>
      <c r="ES730" s="34">
        <f>IF(EI730&lt;&gt;"",((EJ730*0.125)+((EK730+EL730+EM730+EN730+EO730)*0.25)+((EP730+EQ730+ER730)*1))/EI730,"")</f>
        <v>0</v>
      </c>
      <c r="ET730" s="35">
        <v>45512</v>
      </c>
      <c r="EU730" s="20" t="s">
        <v>248</v>
      </c>
      <c r="EV730" s="20" t="s">
        <v>234</v>
      </c>
      <c r="EW730" s="20">
        <v>143</v>
      </c>
      <c r="EX730" s="20">
        <v>1</v>
      </c>
      <c r="EY730" s="20">
        <v>1</v>
      </c>
      <c r="EZ730" s="20">
        <v>11</v>
      </c>
      <c r="FA730" s="20">
        <v>0</v>
      </c>
      <c r="FB730" s="20">
        <v>0</v>
      </c>
      <c r="FC730" s="20">
        <v>0</v>
      </c>
      <c r="FD730" s="20">
        <v>0</v>
      </c>
      <c r="FE730" s="20">
        <v>0</v>
      </c>
      <c r="FF730" s="20">
        <v>0</v>
      </c>
      <c r="FG730" s="20">
        <v>0</v>
      </c>
      <c r="FH730" s="20">
        <v>1</v>
      </c>
      <c r="FI730" s="20">
        <v>0</v>
      </c>
      <c r="FJ730" s="34">
        <f>IF(EZ730&lt;&gt;"",((FA730*0.125)+((FB730+FC730+FD730+FE730+FF730)*0.25)+((FG730+FH730+FI730)*1))/EZ730,"")</f>
        <v>9.0909090909090912E-2</v>
      </c>
      <c r="FK730" s="39">
        <v>37.265501999999998</v>
      </c>
      <c r="FL730" s="39">
        <v>-113.791338</v>
      </c>
      <c r="FM730" s="39">
        <v>36.903676576177865</v>
      </c>
      <c r="FN730" s="39">
        <v>37.62732742382213</v>
      </c>
      <c r="FO730" s="39">
        <v>-114.24598496439597</v>
      </c>
      <c r="FP730" s="39">
        <v>-113.33669103560402</v>
      </c>
      <c r="FQ730" s="39">
        <v>36.541851152355733</v>
      </c>
      <c r="FR730" s="39">
        <v>37.989152847644263</v>
      </c>
      <c r="FS730" s="39">
        <v>-114.70063192879196</v>
      </c>
      <c r="FT730" s="39">
        <v>-112.88204407120803</v>
      </c>
      <c r="FU730" s="35">
        <v>45824</v>
      </c>
      <c r="FV730" s="20" t="s">
        <v>248</v>
      </c>
      <c r="FW730" s="20" t="s">
        <v>355</v>
      </c>
      <c r="FX730" s="20">
        <v>92</v>
      </c>
      <c r="FY730" s="20">
        <v>1</v>
      </c>
      <c r="FZ730" s="20">
        <v>1</v>
      </c>
      <c r="GA730" s="20">
        <v>8</v>
      </c>
      <c r="GB730" s="20">
        <v>0</v>
      </c>
      <c r="GC730" s="20">
        <v>0</v>
      </c>
      <c r="GD730" s="20">
        <v>0</v>
      </c>
      <c r="GE730" s="20">
        <v>0</v>
      </c>
      <c r="GF730" s="20">
        <v>0</v>
      </c>
      <c r="GG730" s="20">
        <v>0</v>
      </c>
      <c r="GH730" s="20">
        <v>0</v>
      </c>
      <c r="GI730" s="20">
        <v>0</v>
      </c>
      <c r="GJ730" s="20">
        <v>0</v>
      </c>
      <c r="GK730" s="34">
        <f>IF(GA730&lt;&gt;"",((GB730*0.125)+((GC730+GD730+GE730+GF730+GG730)*0.25)+((GH730+GI730+GJ730)*1))/GA730,"")</f>
        <v>0</v>
      </c>
      <c r="GP730" s="20" t="s">
        <v>232</v>
      </c>
      <c r="HH730" s="34" t="str">
        <f>IF(GX730&lt;&gt;"",((GY730*0.125)+((GZ730+HA730+HB730+HC730+HD730)*0.25)+((HE730+HF730+HG730)*1))/GX730,"")</f>
        <v/>
      </c>
    </row>
    <row r="731" spans="1:216" ht="15" customHeight="1" x14ac:dyDescent="0.35">
      <c r="A731" s="11" t="s">
        <v>4559</v>
      </c>
      <c r="B731" s="12" t="s">
        <v>4560</v>
      </c>
      <c r="C731" s="13">
        <v>43009</v>
      </c>
      <c r="D731" s="13"/>
      <c r="E731" s="14" t="s">
        <v>214</v>
      </c>
      <c r="F731" s="15" t="s">
        <v>4561</v>
      </c>
      <c r="G731" s="15" t="s">
        <v>4562</v>
      </c>
      <c r="H731" s="14" t="s">
        <v>1722</v>
      </c>
      <c r="I731" s="16">
        <v>84720</v>
      </c>
      <c r="J731" s="17">
        <v>23607</v>
      </c>
      <c r="K731" s="18">
        <f ca="1">IF(A731&lt;&gt;"",RANDBETWEEN(1,2000)," ")</f>
        <v>1438</v>
      </c>
      <c r="L731" s="17" cm="1">
        <f t="array" ref="L731">IF(A731&lt;&gt;"",SUMPRODUCT(($E$2:$E$1303="Active") * (FK731 &gt;= $FM$2:$FM$1303) * (FK731 &lt;= $FN$2:$FN$1303) * (FL731 &gt;= $FO$2:$FO$1303) * (FL731 &lt;= $FP$2:$FP$1303)),"")</f>
        <v>1</v>
      </c>
      <c r="M731" s="17" cm="1">
        <f t="array" ref="M731">IF(A731&lt;&gt;"",SUMPRODUCT(($E$2:$E$1303="Active") * (FK731 &gt;= $FQ$2:$FQ$1303) * (FK731 &lt;= $FR$2:$FR$1303) * (FL731 &gt;= $FS$2:$FS$1303) * (FL731 &lt;= $FT$2:$FT$1303)),"")</f>
        <v>2</v>
      </c>
      <c r="N731" s="14" t="s">
        <v>218</v>
      </c>
      <c r="O731" s="14" t="s">
        <v>219</v>
      </c>
      <c r="P731" s="15" t="s">
        <v>4563</v>
      </c>
      <c r="Q731" s="14" t="s">
        <v>4564</v>
      </c>
      <c r="R731" s="15" t="s">
        <v>4565</v>
      </c>
      <c r="S731" s="14" t="s">
        <v>224</v>
      </c>
      <c r="T731" s="20" t="s">
        <v>224</v>
      </c>
      <c r="U731" s="21"/>
      <c r="V731" s="22"/>
      <c r="W731" s="22"/>
      <c r="X731" s="22"/>
      <c r="Y731" s="22"/>
      <c r="Z731" s="22"/>
      <c r="AA731" s="22" t="s">
        <v>542</v>
      </c>
      <c r="AB731" s="43">
        <v>46014.583333333336</v>
      </c>
      <c r="AC731" s="63">
        <v>45931</v>
      </c>
      <c r="AD731" s="25">
        <v>559</v>
      </c>
      <c r="AE731" s="25">
        <v>652</v>
      </c>
      <c r="AF731" s="26">
        <v>769</v>
      </c>
      <c r="AG731" s="20">
        <v>907</v>
      </c>
      <c r="AH731" s="22">
        <v>890</v>
      </c>
      <c r="AI731" s="26">
        <v>1093</v>
      </c>
      <c r="AN731" s="27">
        <f>IF(COUNT(DV731,ES731,FJ731,GK731,HH731)&gt;0,AVERAGE(DV731,ES731,FJ731,GK731,HH731),"")</f>
        <v>1.5416666666666665E-2</v>
      </c>
      <c r="AO731" s="28">
        <f>IF((E731&lt;&gt;""),COUNTA(AP731:BW731)+COUNTIF(T731,"No"),"")</f>
        <v>0</v>
      </c>
      <c r="AP731" s="29"/>
      <c r="AQ731" s="29"/>
      <c r="AR731" s="29"/>
      <c r="AS731" s="29"/>
      <c r="AT731" s="29"/>
      <c r="AU731" s="29"/>
      <c r="AV731" s="29"/>
      <c r="AW731" s="29"/>
      <c r="AX731" s="29"/>
      <c r="AY731" s="29"/>
      <c r="AZ731" s="29"/>
      <c r="BA731" s="29"/>
      <c r="BB731" s="29"/>
      <c r="BC731" s="29"/>
      <c r="BD731" s="29"/>
      <c r="BE731" s="29"/>
      <c r="BF731" s="29"/>
      <c r="BG731" s="29"/>
      <c r="BH731" s="29"/>
      <c r="BI731" s="29"/>
      <c r="BJ731" s="29"/>
      <c r="BK731" s="29"/>
      <c r="BL731" s="29"/>
      <c r="BM731" s="29"/>
      <c r="BN731" s="29"/>
      <c r="BO731" s="29"/>
      <c r="BP731" s="29"/>
      <c r="BQ731" s="29"/>
      <c r="BR731" s="29"/>
      <c r="BS731" s="29"/>
      <c r="BT731" s="29"/>
      <c r="BU731" s="29"/>
      <c r="BV731" s="29"/>
      <c r="BW731" s="29"/>
      <c r="BX731" s="30">
        <v>43809</v>
      </c>
      <c r="BY731" s="30">
        <v>43816</v>
      </c>
      <c r="BZ731" s="14" t="s">
        <v>226</v>
      </c>
      <c r="CA731" s="30">
        <v>43830</v>
      </c>
      <c r="CB731" s="14" t="s">
        <v>227</v>
      </c>
      <c r="CC731" s="31">
        <v>43907</v>
      </c>
      <c r="CD731" s="32" t="s">
        <v>364</v>
      </c>
      <c r="CE731" s="33" t="s">
        <v>291</v>
      </c>
      <c r="CF731" s="33" t="s">
        <v>292</v>
      </c>
      <c r="CG731" s="29">
        <v>157</v>
      </c>
      <c r="CH731" s="29">
        <v>4</v>
      </c>
      <c r="CI731" s="29">
        <v>4</v>
      </c>
      <c r="CJ731" s="29">
        <v>16</v>
      </c>
      <c r="CK731" s="29">
        <v>1</v>
      </c>
      <c r="CL731" s="29">
        <v>0</v>
      </c>
      <c r="CM731" s="29">
        <v>2</v>
      </c>
      <c r="CN731" s="34">
        <f>IF(CJ731&gt;0,((CK731*0.125)+(CL731*0.25)+(CM731*1))/CJ731,"")</f>
        <v>0.1328125</v>
      </c>
      <c r="CO731" s="35">
        <v>44354</v>
      </c>
      <c r="CP731" s="35">
        <v>44356</v>
      </c>
      <c r="CQ731" s="20" t="s">
        <v>470</v>
      </c>
      <c r="CR731" s="35">
        <v>44368</v>
      </c>
      <c r="CS731" s="20" t="s">
        <v>232</v>
      </c>
      <c r="CT731" s="35">
        <v>44361</v>
      </c>
      <c r="CU731" s="35">
        <v>44480</v>
      </c>
      <c r="CV731" s="11" t="s">
        <v>226</v>
      </c>
      <c r="CW731" s="20" t="s">
        <v>233</v>
      </c>
      <c r="CX731" s="11" t="s">
        <v>234</v>
      </c>
      <c r="CY731" s="20">
        <v>309</v>
      </c>
      <c r="CZ731" s="36">
        <v>2</v>
      </c>
      <c r="DA731" s="36">
        <v>2</v>
      </c>
      <c r="DB731" s="36">
        <v>10</v>
      </c>
      <c r="DC731" s="36">
        <v>0</v>
      </c>
      <c r="DD731" s="36">
        <v>0</v>
      </c>
      <c r="DE731" s="36">
        <v>0</v>
      </c>
      <c r="DF731" s="36">
        <v>0</v>
      </c>
      <c r="DG731" s="36">
        <v>0</v>
      </c>
      <c r="DH731" s="37">
        <f>IF(DB731&gt;0,((DC731*0.125)+(DD731*0.25)+(DE731*0.25)+(DF731*1)+(DG731*1))/DB731,"")</f>
        <v>0</v>
      </c>
      <c r="DI731" s="35">
        <v>44896</v>
      </c>
      <c r="DJ731" s="20" t="s">
        <v>228</v>
      </c>
      <c r="DK731" s="20" t="s">
        <v>235</v>
      </c>
      <c r="DL731" s="20" t="s">
        <v>234</v>
      </c>
      <c r="DM731" s="20">
        <v>354</v>
      </c>
      <c r="DN731" s="20">
        <v>2</v>
      </c>
      <c r="DO731" s="20">
        <v>2</v>
      </c>
      <c r="DP731" s="20">
        <v>6</v>
      </c>
      <c r="DQ731" s="20">
        <v>0</v>
      </c>
      <c r="DR731" s="20">
        <v>0</v>
      </c>
      <c r="DS731" s="20">
        <v>1</v>
      </c>
      <c r="DT731" s="20">
        <v>0</v>
      </c>
      <c r="DU731" s="20">
        <v>0</v>
      </c>
      <c r="DV731" s="37" cm="1">
        <f t="array" ref="DV731">IF(AND(DI731:DP731&lt;&gt;""),((DQ731*0.125)+(DR731*0.25)+(DS731*0.25)+(DT731*1)+(DU731*1))/DP731,"")</f>
        <v>4.1666666666666664E-2</v>
      </c>
      <c r="DW731" s="35">
        <v>45390</v>
      </c>
      <c r="DX731" s="35">
        <v>45412</v>
      </c>
      <c r="DY731" s="20" t="s">
        <v>237</v>
      </c>
      <c r="DZ731" s="35">
        <v>45412</v>
      </c>
      <c r="EA731" s="35" t="s">
        <v>232</v>
      </c>
      <c r="EB731" s="38">
        <v>45415</v>
      </c>
      <c r="EC731" s="35">
        <v>45268</v>
      </c>
      <c r="ED731" s="20" t="s">
        <v>228</v>
      </c>
      <c r="EE731" s="20" t="s">
        <v>247</v>
      </c>
      <c r="EF731" s="20">
        <v>415</v>
      </c>
      <c r="EG731" s="20">
        <v>2</v>
      </c>
      <c r="EH731" s="20">
        <v>2</v>
      </c>
      <c r="EI731" s="20">
        <v>10</v>
      </c>
      <c r="EJ731" s="20">
        <v>0</v>
      </c>
      <c r="EK731" s="20">
        <v>0</v>
      </c>
      <c r="EL731" s="20">
        <v>0</v>
      </c>
      <c r="EM731" s="20">
        <v>0</v>
      </c>
      <c r="EN731" s="20">
        <v>0</v>
      </c>
      <c r="EO731" s="20">
        <v>0</v>
      </c>
      <c r="EP731" s="20">
        <v>0</v>
      </c>
      <c r="EQ731" s="20">
        <v>0</v>
      </c>
      <c r="ER731" s="20">
        <v>0</v>
      </c>
      <c r="ES731" s="34">
        <f>IF(EI731&lt;&gt;"",((EJ731*0.125)+((EK731+EL731+EM731+EN731+EO731)*0.25)+((EP731+EQ731+ER731)*1))/EI731,"")</f>
        <v>0</v>
      </c>
      <c r="ET731" s="35">
        <v>45524</v>
      </c>
      <c r="EU731" s="20" t="s">
        <v>248</v>
      </c>
      <c r="EV731" s="20" t="s">
        <v>234</v>
      </c>
      <c r="EW731" s="20">
        <v>400</v>
      </c>
      <c r="EX731" s="20">
        <v>2</v>
      </c>
      <c r="EY731" s="20">
        <v>2</v>
      </c>
      <c r="EZ731" s="20">
        <v>25</v>
      </c>
      <c r="FA731" s="20">
        <v>0</v>
      </c>
      <c r="FB731" s="20">
        <v>0</v>
      </c>
      <c r="FC731" s="20">
        <v>0</v>
      </c>
      <c r="FD731" s="20">
        <v>1</v>
      </c>
      <c r="FE731" s="20">
        <v>1</v>
      </c>
      <c r="FF731" s="20">
        <v>0</v>
      </c>
      <c r="FG731" s="20">
        <v>0</v>
      </c>
      <c r="FH731" s="20">
        <v>0</v>
      </c>
      <c r="FI731" s="20">
        <v>0</v>
      </c>
      <c r="FJ731" s="34">
        <f>IF(EZ731&lt;&gt;"",((FA731*0.125)+((FB731+FC731+FD731+FE731+FF731)*0.25)+((FG731+FH731+FI731)*1))/EZ731,"")</f>
        <v>0.02</v>
      </c>
      <c r="FK731" s="39">
        <v>37.811408</v>
      </c>
      <c r="FL731" s="39">
        <v>-113.17212600000001</v>
      </c>
      <c r="FM731" s="39">
        <v>37.449582576177868</v>
      </c>
      <c r="FN731" s="39">
        <v>38.173233423822133</v>
      </c>
      <c r="FO731" s="39">
        <v>-113.63011375618564</v>
      </c>
      <c r="FP731" s="39">
        <v>-112.71413824381438</v>
      </c>
      <c r="FQ731" s="39">
        <v>37.087757152355735</v>
      </c>
      <c r="FR731" s="39">
        <v>38.535058847644265</v>
      </c>
      <c r="FS731" s="39">
        <v>-114.08810151237127</v>
      </c>
      <c r="FT731" s="39">
        <v>-112.25615048762874</v>
      </c>
      <c r="FU731" s="35">
        <v>45789</v>
      </c>
      <c r="FV731" s="20" t="s">
        <v>248</v>
      </c>
      <c r="FW731" s="20" t="s">
        <v>258</v>
      </c>
      <c r="FX731" s="20">
        <v>471</v>
      </c>
      <c r="FY731" s="20">
        <v>2</v>
      </c>
      <c r="FZ731" s="20">
        <v>2</v>
      </c>
      <c r="GA731" s="20">
        <v>25</v>
      </c>
      <c r="GB731" s="20">
        <v>0</v>
      </c>
      <c r="GC731" s="20">
        <v>0</v>
      </c>
      <c r="GD731" s="20">
        <v>0</v>
      </c>
      <c r="GE731" s="20">
        <v>0</v>
      </c>
      <c r="GF731" s="20">
        <v>0</v>
      </c>
      <c r="GG731" s="20">
        <v>0</v>
      </c>
      <c r="GH731" s="20">
        <v>0</v>
      </c>
      <c r="GI731" s="20">
        <v>0</v>
      </c>
      <c r="GJ731" s="20">
        <v>0</v>
      </c>
      <c r="GK731" s="34">
        <v>0</v>
      </c>
      <c r="GL731" s="40">
        <v>46111</v>
      </c>
      <c r="GM731" s="35">
        <v>46127</v>
      </c>
      <c r="GN731" s="20" t="s">
        <v>372</v>
      </c>
      <c r="GO731" s="35">
        <v>46127</v>
      </c>
      <c r="GP731" s="20" t="s">
        <v>232</v>
      </c>
      <c r="HH731" s="34" t="str">
        <f>IF(GX731&lt;&gt;"",((GY731*0.125)+((GZ731+HA731+HB731+HC731+HD731)*0.25)+((HE731+HF731+HG731)*1))/GX731,"")</f>
        <v/>
      </c>
    </row>
    <row r="732" spans="1:216" ht="15" customHeight="1" x14ac:dyDescent="0.35">
      <c r="A732" s="11" t="s">
        <v>4566</v>
      </c>
      <c r="B732" s="12" t="s">
        <v>4567</v>
      </c>
      <c r="C732" s="40">
        <v>46010</v>
      </c>
      <c r="E732" s="11" t="s">
        <v>214</v>
      </c>
      <c r="F732" s="19" t="s">
        <v>4568</v>
      </c>
      <c r="G732" s="19" t="s">
        <v>4569</v>
      </c>
      <c r="H732" s="11" t="s">
        <v>1722</v>
      </c>
      <c r="I732" s="42">
        <v>84332</v>
      </c>
      <c r="J732" s="17">
        <v>8238</v>
      </c>
      <c r="K732" s="18">
        <f ca="1">IF(A732&lt;&gt;"",RANDBETWEEN(1,2000)," ")</f>
        <v>706</v>
      </c>
      <c r="L732" s="17" cm="1">
        <f t="array" ref="L732">IF(A732&lt;&gt;"",SUMPRODUCT(($E$2:$E$1303="Active") * (FK732 &gt;= $FM$2:$FM$1303) * (FK732 &lt;= $FN$2:$FN$1303) * (FL732 &gt;= $FO$2:$FO$1303) * (FL732 &lt;= $FP$2:$FP$1303)),"")</f>
        <v>1</v>
      </c>
      <c r="M732" s="17" cm="1">
        <f t="array" ref="M732">IF(A732&lt;&gt;"",SUMPRODUCT(($E$2:$E$1303="Active") * (FK732 &gt;= $FQ$2:$FQ$1303) * (FK732 &lt;= $FR$2:$FR$1303) * (FL732 &gt;= $FS$2:$FS$1303) * (FL732 &lt;= $FT$2:$FT$1303)),"")</f>
        <v>3</v>
      </c>
      <c r="N732" s="11" t="s">
        <v>218</v>
      </c>
      <c r="O732" s="11" t="s">
        <v>242</v>
      </c>
      <c r="P732" s="19" t="s">
        <v>4570</v>
      </c>
      <c r="Q732" s="11" t="s">
        <v>4571</v>
      </c>
      <c r="R732" s="19" t="s">
        <v>4572</v>
      </c>
      <c r="S732" s="11" t="s">
        <v>224</v>
      </c>
      <c r="T732" s="20" t="s">
        <v>224</v>
      </c>
      <c r="AA732" s="22">
        <v>2028</v>
      </c>
      <c r="AB732" s="23">
        <v>46010.541666666664</v>
      </c>
      <c r="AI732" s="26">
        <v>11</v>
      </c>
      <c r="AN732" s="27" t="str">
        <f>IF(COUNT(DV732,ES732,FJ732,GK732,HH732)&gt;0,AVERAGE(DV732,ES732,FJ732,GK732,HH732),"")</f>
        <v/>
      </c>
      <c r="AO732" s="28">
        <f>IF((E732&lt;&gt;""),COUNTA(AP732:BW732)+COUNTIF(T732,"No"),"")</f>
        <v>0</v>
      </c>
      <c r="FK732" s="54">
        <v>41.673152000000002</v>
      </c>
      <c r="FL732" s="54">
        <v>-111.8145</v>
      </c>
      <c r="FM732" s="54">
        <v>41.311326576177898</v>
      </c>
      <c r="FN732" s="54">
        <v>42.034977423822099</v>
      </c>
      <c r="FO732" s="54">
        <v>-112.298903925318</v>
      </c>
      <c r="FP732" s="54">
        <v>-111.330096074682</v>
      </c>
      <c r="FQ732" s="54">
        <v>40.949501152355701</v>
      </c>
      <c r="FR732" s="54">
        <v>42.396802847644302</v>
      </c>
      <c r="FS732" s="54">
        <v>-112.78330785063601</v>
      </c>
      <c r="FT732" s="54">
        <v>-110.845692149364</v>
      </c>
      <c r="GP732" s="20" t="s">
        <v>232</v>
      </c>
      <c r="HH732" s="34" t="str">
        <f>IF(GX732&lt;&gt;"",((GY732*0.125)+((GZ732+HA732+HB732+HC732+HD732)*0.25)+((HE732+HF732+HG732)*1))/GX732,"")</f>
        <v/>
      </c>
    </row>
    <row r="733" spans="1:216" ht="15" customHeight="1" x14ac:dyDescent="0.35">
      <c r="A733" s="14" t="s">
        <v>4573</v>
      </c>
      <c r="B733" s="12" t="s">
        <v>4574</v>
      </c>
      <c r="C733" s="13">
        <v>43829</v>
      </c>
      <c r="D733" s="13"/>
      <c r="E733" s="14" t="s">
        <v>214</v>
      </c>
      <c r="F733" s="15" t="s">
        <v>4575</v>
      </c>
      <c r="G733" s="15" t="s">
        <v>4576</v>
      </c>
      <c r="H733" s="14" t="s">
        <v>1855</v>
      </c>
      <c r="I733" s="16">
        <v>23452</v>
      </c>
      <c r="J733" s="17">
        <v>59076</v>
      </c>
      <c r="K733" s="18">
        <f ca="1">IF(A733&lt;&gt;"",RANDBETWEEN(1,2000)," ")</f>
        <v>1323</v>
      </c>
      <c r="L733" s="17" cm="1">
        <f t="array" ref="L733">IF(A733&lt;&gt;"",SUMPRODUCT(($E$2:$E$1303="Active") * (FK733 &gt;= $FM$2:$FM$1303) * (FK733 &lt;= $FN$2:$FN$1303) * (FL733 &gt;= $FO$2:$FO$1303) * (FL733 &lt;= $FP$2:$FP$1303)),"")</f>
        <v>4</v>
      </c>
      <c r="M733" s="17" cm="1">
        <f t="array" ref="M733">IF(A733&lt;&gt;"",SUMPRODUCT(($E$2:$E$1303="Active") * (FK733 &gt;= $FQ$2:$FQ$1303) * (FK733 &lt;= $FR$2:$FR$1303) * (FL733 &gt;= $FS$2:$FS$1303) * (FL733 &lt;= $FT$2:$FT$1303)),"")</f>
        <v>5</v>
      </c>
      <c r="N733" s="14" t="s">
        <v>218</v>
      </c>
      <c r="O733" s="14" t="s">
        <v>316</v>
      </c>
      <c r="P733" s="15" t="s">
        <v>3042</v>
      </c>
      <c r="Q733" s="14" t="s">
        <v>3043</v>
      </c>
      <c r="R733" s="15" t="s">
        <v>3044</v>
      </c>
      <c r="S733" s="14" t="s">
        <v>223</v>
      </c>
      <c r="T733" s="20" t="s">
        <v>224</v>
      </c>
      <c r="U733" s="21"/>
      <c r="V733" s="22"/>
      <c r="W733" s="22"/>
      <c r="X733" s="22"/>
      <c r="Y733" s="22"/>
      <c r="Z733" s="22"/>
      <c r="AA733" s="48">
        <v>2024</v>
      </c>
      <c r="AB733" s="43">
        <v>46022.375</v>
      </c>
      <c r="AC733" s="63">
        <v>45931</v>
      </c>
      <c r="AD733" s="25">
        <v>85</v>
      </c>
      <c r="AE733" s="25">
        <v>111</v>
      </c>
      <c r="AF733" s="26">
        <v>60</v>
      </c>
      <c r="AG733" s="20">
        <v>95</v>
      </c>
      <c r="AH733" s="22">
        <v>72</v>
      </c>
      <c r="AI733" s="26">
        <v>289</v>
      </c>
      <c r="AN733" s="27">
        <f>IF(COUNT(DV733,ES733,FJ733,GK733,HH733)&gt;0,AVERAGE(DV733,ES733,FJ733,GK733,HH733),"")</f>
        <v>0.13072916666666667</v>
      </c>
      <c r="AO733" s="28">
        <f>IF((E733&lt;&gt;""),COUNTA(AP733:BW733)+COUNTIF(T733,"No"),"")</f>
        <v>0</v>
      </c>
      <c r="AP733" s="29"/>
      <c r="AQ733" s="29"/>
      <c r="AR733" s="29"/>
      <c r="AS733" s="29"/>
      <c r="AT733" s="29"/>
      <c r="AU733" s="29"/>
      <c r="AV733" s="29"/>
      <c r="AW733" s="29"/>
      <c r="AX733" s="29"/>
      <c r="AY733" s="29"/>
      <c r="AZ733" s="29"/>
      <c r="BA733" s="29"/>
      <c r="BB733" s="29"/>
      <c r="BC733" s="29"/>
      <c r="BD733" s="29"/>
      <c r="BE733" s="29"/>
      <c r="BF733" s="29"/>
      <c r="BG733" s="29"/>
      <c r="BH733" s="29"/>
      <c r="BI733" s="29"/>
      <c r="BJ733" s="29"/>
      <c r="BK733" s="29"/>
      <c r="BL733" s="29"/>
      <c r="BM733" s="29"/>
      <c r="BN733" s="29"/>
      <c r="BO733" s="29"/>
      <c r="BP733" s="29"/>
      <c r="BQ733" s="29"/>
      <c r="BR733" s="29"/>
      <c r="BS733" s="29"/>
      <c r="BT733" s="29"/>
      <c r="BU733" s="29"/>
      <c r="BV733" s="29"/>
      <c r="BW733" s="29"/>
      <c r="BX733" s="30">
        <v>44160</v>
      </c>
      <c r="BY733" s="30">
        <v>44167</v>
      </c>
      <c r="BZ733" s="14" t="s">
        <v>248</v>
      </c>
      <c r="CA733" s="30">
        <v>44179</v>
      </c>
      <c r="CB733" s="14" t="s">
        <v>316</v>
      </c>
      <c r="CC733" s="31">
        <v>44194</v>
      </c>
      <c r="CD733" s="32" t="s">
        <v>228</v>
      </c>
      <c r="CE733" s="33" t="s">
        <v>320</v>
      </c>
      <c r="CF733" s="33" t="s">
        <v>321</v>
      </c>
      <c r="CG733" s="29">
        <v>100</v>
      </c>
      <c r="CH733" s="29">
        <v>3</v>
      </c>
      <c r="CI733" s="29">
        <v>3</v>
      </c>
      <c r="CJ733" s="29">
        <v>10</v>
      </c>
      <c r="CK733" s="29">
        <v>0</v>
      </c>
      <c r="CL733" s="29">
        <v>2</v>
      </c>
      <c r="CM733" s="29">
        <v>8</v>
      </c>
      <c r="CN733" s="53">
        <f>IF(CJ733&gt;0,((CK733*0.125)+(CL733*0.25)+(CM733*1))/CJ733,"")</f>
        <v>0.85</v>
      </c>
      <c r="CO733" s="35">
        <v>44719</v>
      </c>
      <c r="CP733" s="35">
        <v>44722</v>
      </c>
      <c r="CQ733" s="20" t="s">
        <v>322</v>
      </c>
      <c r="CR733" s="35">
        <v>44722</v>
      </c>
      <c r="CS733" s="20" t="s">
        <v>316</v>
      </c>
      <c r="CT733" s="35" t="s">
        <v>323</v>
      </c>
      <c r="CU733" s="35">
        <v>44503</v>
      </c>
      <c r="CV733" s="11" t="s">
        <v>248</v>
      </c>
      <c r="CW733" s="20" t="s">
        <v>324</v>
      </c>
      <c r="CX733" s="11" t="s">
        <v>325</v>
      </c>
      <c r="CY733" s="20">
        <v>408</v>
      </c>
      <c r="CZ733" s="36">
        <v>7</v>
      </c>
      <c r="DA733" s="36">
        <v>7</v>
      </c>
      <c r="DB733" s="36">
        <v>32</v>
      </c>
      <c r="DC733" s="36">
        <v>0</v>
      </c>
      <c r="DD733" s="36">
        <v>2</v>
      </c>
      <c r="DE733" s="36">
        <v>1</v>
      </c>
      <c r="DF733" s="36">
        <v>0</v>
      </c>
      <c r="DG733" s="36">
        <v>3</v>
      </c>
      <c r="DH733" s="37">
        <f>IF(DB733&lt;&gt;"",((DC733*0.125)+(DD733*0.25)+(DE733*0.25)+(DF733*1)+(DG733*1))/DB733,"")</f>
        <v>0.1171875</v>
      </c>
      <c r="DI733" s="35">
        <v>44798</v>
      </c>
      <c r="DJ733" s="20" t="s">
        <v>248</v>
      </c>
      <c r="DK733" s="20" t="s">
        <v>235</v>
      </c>
      <c r="DL733" s="20" t="s">
        <v>234</v>
      </c>
      <c r="DM733" s="20">
        <v>23</v>
      </c>
      <c r="DN733" s="20">
        <v>3</v>
      </c>
      <c r="DO733" s="20">
        <v>2</v>
      </c>
      <c r="DP733" s="20">
        <v>10</v>
      </c>
      <c r="DQ733" s="20">
        <v>0</v>
      </c>
      <c r="DR733" s="20">
        <v>3</v>
      </c>
      <c r="DS733" s="20">
        <v>1</v>
      </c>
      <c r="DT733" s="20">
        <v>0</v>
      </c>
      <c r="DU733" s="20">
        <v>1</v>
      </c>
      <c r="DV733" s="37" cm="1">
        <f t="array" ref="DV733">IF(AND(DI733:DP733&lt;&gt;""),((DQ733*0.125)+(DR733*0.25)+(DS733*0.25)+(DT733*1)+(DU733*1))/DP733,"")</f>
        <v>0.2</v>
      </c>
      <c r="DW733" s="35">
        <v>45390</v>
      </c>
      <c r="DX733" s="35">
        <v>45404</v>
      </c>
      <c r="DY733" s="20" t="s">
        <v>322</v>
      </c>
      <c r="DZ733" s="35">
        <v>45428</v>
      </c>
      <c r="EA733" s="35" t="s">
        <v>316</v>
      </c>
      <c r="EB733" s="38" t="s">
        <v>323</v>
      </c>
      <c r="EC733" s="35">
        <v>45135</v>
      </c>
      <c r="ED733" s="20" t="s">
        <v>248</v>
      </c>
      <c r="EE733" s="20" t="s">
        <v>247</v>
      </c>
      <c r="EF733" s="20">
        <v>37</v>
      </c>
      <c r="EG733" s="20">
        <v>4</v>
      </c>
      <c r="EH733" s="20">
        <v>4</v>
      </c>
      <c r="EI733" s="20">
        <v>16</v>
      </c>
      <c r="EJ733" s="20">
        <v>0</v>
      </c>
      <c r="EK733" s="20">
        <v>1</v>
      </c>
      <c r="EL733" s="20">
        <v>0</v>
      </c>
      <c r="EM733" s="20">
        <v>1</v>
      </c>
      <c r="EN733" s="20">
        <v>0</v>
      </c>
      <c r="EO733" s="20">
        <v>0</v>
      </c>
      <c r="EP733" s="20">
        <v>1</v>
      </c>
      <c r="EQ733" s="20">
        <v>0</v>
      </c>
      <c r="ER733" s="20">
        <v>1</v>
      </c>
      <c r="ES733" s="34">
        <f>IF(EI733&lt;&gt;"",((EJ733*0.125)+((EK733+EL733+EM733+EN733+EO733)*0.25)+((EP733+EQ733+ER733)*1))/EI733,"")</f>
        <v>0.15625</v>
      </c>
      <c r="ET733" s="35">
        <v>45387</v>
      </c>
      <c r="EU733" s="20" t="s">
        <v>248</v>
      </c>
      <c r="EV733" s="20" t="s">
        <v>247</v>
      </c>
      <c r="EW733" s="20">
        <v>36</v>
      </c>
      <c r="EX733" s="20">
        <v>3</v>
      </c>
      <c r="EY733" s="20">
        <v>3</v>
      </c>
      <c r="EZ733" s="28">
        <v>5</v>
      </c>
      <c r="FA733" s="20">
        <v>0</v>
      </c>
      <c r="FB733" s="20">
        <v>0</v>
      </c>
      <c r="FC733" s="20">
        <v>0</v>
      </c>
      <c r="FD733" s="20">
        <v>0</v>
      </c>
      <c r="FE733" s="20">
        <v>0</v>
      </c>
      <c r="FF733" s="20">
        <v>0</v>
      </c>
      <c r="FG733" s="20">
        <v>0</v>
      </c>
      <c r="FH733" s="20">
        <v>0</v>
      </c>
      <c r="FI733" s="20">
        <v>0</v>
      </c>
      <c r="FJ733" s="34">
        <f>IF(EZ733&lt;&gt;"",((FA733*0.125)+((FB733+FC733+FD733+FE733+FF733)*0.25)+((FG733+FH733+FI733)*1))/EZ733,"")</f>
        <v>0</v>
      </c>
      <c r="FK733" s="39">
        <v>36.849395999999999</v>
      </c>
      <c r="FL733" s="39">
        <v>-76.095534000000001</v>
      </c>
      <c r="FM733" s="39">
        <v>36.487570576177866</v>
      </c>
      <c r="FN733" s="39">
        <v>37.211221423822131</v>
      </c>
      <c r="FO733" s="39">
        <v>-76.547694464269256</v>
      </c>
      <c r="FP733" s="39">
        <v>-75.643373535730746</v>
      </c>
      <c r="FQ733" s="39">
        <v>36.125745152355734</v>
      </c>
      <c r="FR733" s="39">
        <v>37.573046847644264</v>
      </c>
      <c r="FS733" s="39">
        <v>-76.999854928538511</v>
      </c>
      <c r="FT733" s="39">
        <v>-75.19121307146149</v>
      </c>
      <c r="FU733" s="35">
        <v>45729</v>
      </c>
      <c r="FV733" s="20" t="s">
        <v>248</v>
      </c>
      <c r="FW733" s="20" t="s">
        <v>247</v>
      </c>
      <c r="FX733" s="20">
        <v>37</v>
      </c>
      <c r="FY733" s="20">
        <v>6</v>
      </c>
      <c r="FZ733" s="20">
        <v>6</v>
      </c>
      <c r="GA733" s="20">
        <v>6</v>
      </c>
      <c r="GB733" s="20">
        <v>0</v>
      </c>
      <c r="GC733" s="20">
        <v>0</v>
      </c>
      <c r="GD733" s="20">
        <v>0</v>
      </c>
      <c r="GE733" s="20">
        <v>0</v>
      </c>
      <c r="GF733" s="20">
        <v>0</v>
      </c>
      <c r="GG733" s="20">
        <v>0</v>
      </c>
      <c r="GH733" s="20">
        <v>0</v>
      </c>
      <c r="GI733" s="20">
        <v>1</v>
      </c>
      <c r="GJ733" s="20">
        <v>0</v>
      </c>
      <c r="GK733" s="34">
        <f>IF(GA733&lt;&gt;"",((GB733*0.125)+((GC733+GD733+GE733+GF733+GG733)*0.25)+((GH733+GI733+GJ733)*1))/GA733,"")</f>
        <v>0.16666666666666666</v>
      </c>
      <c r="GP733" s="20" t="s">
        <v>316</v>
      </c>
      <c r="GQ733" s="35" t="s">
        <v>323</v>
      </c>
      <c r="HH733" s="34" t="str">
        <f>IF(GX733&lt;&gt;"",((GY733*0.125)+((GZ733+HA733+HB733+HC733+HD733)*0.25)+((HE733+HF733+HG733)*1))/GX733,"")</f>
        <v/>
      </c>
    </row>
    <row r="734" spans="1:216" ht="15" customHeight="1" x14ac:dyDescent="0.35">
      <c r="A734" s="11" t="s">
        <v>4577</v>
      </c>
      <c r="B734" s="12" t="s">
        <v>4578</v>
      </c>
      <c r="C734" s="13">
        <v>43829</v>
      </c>
      <c r="D734" s="13"/>
      <c r="E734" s="14" t="s">
        <v>214</v>
      </c>
      <c r="F734" s="15" t="s">
        <v>4579</v>
      </c>
      <c r="G734" s="15" t="s">
        <v>4580</v>
      </c>
      <c r="H734" s="14" t="s">
        <v>1855</v>
      </c>
      <c r="I734" s="16">
        <v>22901</v>
      </c>
      <c r="J734" s="17">
        <v>36938</v>
      </c>
      <c r="K734" s="18">
        <f ca="1">IF(A734&lt;&gt;"",RANDBETWEEN(1,2000)," ")</f>
        <v>1358</v>
      </c>
      <c r="L734" s="17" cm="1">
        <f t="array" ref="L734">IF(A734&lt;&gt;"",SUMPRODUCT(($E$2:$E$1303="Active") * (FK734 &gt;= $FM$2:$FM$1303) * (FK734 &lt;= $FN$2:$FN$1303) * (FL734 &gt;= $FO$2:$FO$1303) * (FL734 &lt;= $FP$2:$FP$1303)),"")</f>
        <v>1</v>
      </c>
      <c r="M734" s="17" cm="1">
        <f t="array" ref="M734">IF(A734&lt;&gt;"",SUMPRODUCT(($E$2:$E$1303="Active") * (FK734 &gt;= $FQ$2:$FQ$1303) * (FK734 &lt;= $FR$2:$FR$1303) * (FL734 &gt;= $FS$2:$FS$1303) * (FL734 &lt;= $FT$2:$FT$1303)),"")</f>
        <v>2</v>
      </c>
      <c r="N734" s="14" t="s">
        <v>218</v>
      </c>
      <c r="O734" s="14" t="s">
        <v>316</v>
      </c>
      <c r="P734" s="15" t="s">
        <v>3042</v>
      </c>
      <c r="Q734" s="14" t="s">
        <v>3043</v>
      </c>
      <c r="R734" s="15" t="s">
        <v>3044</v>
      </c>
      <c r="S734" s="14" t="s">
        <v>223</v>
      </c>
      <c r="T734" s="20" t="s">
        <v>224</v>
      </c>
      <c r="U734" s="21"/>
      <c r="V734" s="22"/>
      <c r="W734" s="22"/>
      <c r="X734" s="22"/>
      <c r="Y734" s="22"/>
      <c r="Z734" s="22"/>
      <c r="AA734" s="48">
        <v>2025</v>
      </c>
      <c r="AB734" s="43">
        <v>46022.375</v>
      </c>
      <c r="AC734" s="24">
        <v>46023</v>
      </c>
      <c r="AD734" s="25">
        <v>128</v>
      </c>
      <c r="AE734" s="25">
        <v>121</v>
      </c>
      <c r="AF734" s="26">
        <v>145</v>
      </c>
      <c r="AG734" s="20">
        <v>306</v>
      </c>
      <c r="AH734" s="22">
        <v>447</v>
      </c>
      <c r="AI734" s="26">
        <v>441</v>
      </c>
      <c r="AN734" s="27">
        <f>IF(COUNT(DV734,ES734,FJ734,GK734,HH734)&gt;0,AVERAGE(DV734,ES734,FJ734,GK734,HH734),"")</f>
        <v>5.8333333333333334E-2</v>
      </c>
      <c r="AO734" s="28">
        <f>IF((E734&lt;&gt;""),COUNTA(AP734:BW734)+COUNTIF(T734,"No"),"")</f>
        <v>0</v>
      </c>
      <c r="AP734" s="29"/>
      <c r="AQ734" s="29"/>
      <c r="AR734" s="29"/>
      <c r="AS734" s="29"/>
      <c r="AT734" s="29"/>
      <c r="AU734" s="29"/>
      <c r="AV734" s="29"/>
      <c r="AW734" s="29"/>
      <c r="AX734" s="29"/>
      <c r="AY734" s="29"/>
      <c r="AZ734" s="29"/>
      <c r="BA734" s="29"/>
      <c r="BB734" s="29"/>
      <c r="BC734" s="29"/>
      <c r="BD734" s="29"/>
      <c r="BE734" s="29"/>
      <c r="BF734" s="29"/>
      <c r="BG734" s="29"/>
      <c r="BH734" s="29"/>
      <c r="BI734" s="29"/>
      <c r="BJ734" s="29"/>
      <c r="BK734" s="29"/>
      <c r="BL734" s="29"/>
      <c r="BM734" s="29"/>
      <c r="BN734" s="29"/>
      <c r="BO734" s="29"/>
      <c r="BP734" s="29"/>
      <c r="BQ734" s="29"/>
      <c r="BR734" s="29"/>
      <c r="BS734" s="29"/>
      <c r="BT734" s="29"/>
      <c r="BU734" s="29"/>
      <c r="BV734" s="29"/>
      <c r="BW734" s="29"/>
      <c r="BX734" s="30">
        <v>44050</v>
      </c>
      <c r="BY734" s="30">
        <v>44132</v>
      </c>
      <c r="BZ734" s="14" t="s">
        <v>248</v>
      </c>
      <c r="CA734" s="30">
        <v>44132</v>
      </c>
      <c r="CB734" s="14" t="s">
        <v>316</v>
      </c>
      <c r="CC734" s="31">
        <v>44194</v>
      </c>
      <c r="CD734" s="32" t="s">
        <v>228</v>
      </c>
      <c r="CE734" s="33" t="s">
        <v>320</v>
      </c>
      <c r="CF734" s="33" t="s">
        <v>321</v>
      </c>
      <c r="CG734" s="29">
        <v>100</v>
      </c>
      <c r="CH734" s="29">
        <v>1</v>
      </c>
      <c r="CI734" s="29">
        <v>1</v>
      </c>
      <c r="CJ734" s="29">
        <v>10</v>
      </c>
      <c r="CK734" s="29">
        <v>0</v>
      </c>
      <c r="CL734" s="29">
        <v>1</v>
      </c>
      <c r="CM734" s="29">
        <v>2</v>
      </c>
      <c r="CN734" s="34">
        <f>IF(CJ734&gt;0,((CK734*0.125)+(CL734*0.25)+(CM734*1))/CJ734,"")</f>
        <v>0.22500000000000001</v>
      </c>
      <c r="CO734" s="35">
        <v>44723</v>
      </c>
      <c r="CP734" s="35">
        <v>44726</v>
      </c>
      <c r="CQ734" s="20" t="s">
        <v>322</v>
      </c>
      <c r="CR734" s="35">
        <v>44727</v>
      </c>
      <c r="CS734" s="20" t="s">
        <v>316</v>
      </c>
      <c r="CT734" s="35" t="s">
        <v>323</v>
      </c>
      <c r="CU734" s="35">
        <v>44502</v>
      </c>
      <c r="CV734" s="11" t="s">
        <v>1128</v>
      </c>
      <c r="CW734" s="11" t="s">
        <v>324</v>
      </c>
      <c r="CX734" s="11" t="s">
        <v>325</v>
      </c>
      <c r="CY734" s="20">
        <v>57</v>
      </c>
      <c r="CZ734" s="36">
        <v>1</v>
      </c>
      <c r="DA734" s="36">
        <v>1</v>
      </c>
      <c r="DB734" s="36">
        <v>5</v>
      </c>
      <c r="DC734" s="36">
        <v>0</v>
      </c>
      <c r="DD734" s="36">
        <v>0</v>
      </c>
      <c r="DE734" s="36">
        <v>0</v>
      </c>
      <c r="DF734" s="36">
        <v>0</v>
      </c>
      <c r="DG734" s="36">
        <v>1</v>
      </c>
      <c r="DH734" s="37">
        <f>IF(DB734&lt;&gt;"",((DC734*0.125)+(DD734*0.25)+(DE734*0.25)+(DF734*1)+(DG734*1))/DB734,"")</f>
        <v>0.2</v>
      </c>
      <c r="DI734" s="35">
        <v>44805</v>
      </c>
      <c r="DJ734" s="20" t="s">
        <v>248</v>
      </c>
      <c r="DK734" s="20" t="s">
        <v>235</v>
      </c>
      <c r="DL734" s="20" t="s">
        <v>234</v>
      </c>
      <c r="DM734" s="20">
        <v>64</v>
      </c>
      <c r="DN734" s="20">
        <v>5</v>
      </c>
      <c r="DO734" s="20">
        <v>5</v>
      </c>
      <c r="DP734" s="20">
        <v>21</v>
      </c>
      <c r="DQ734" s="20">
        <v>0</v>
      </c>
      <c r="DR734" s="20">
        <v>0</v>
      </c>
      <c r="DS734" s="20">
        <v>0</v>
      </c>
      <c r="DT734" s="20">
        <v>0</v>
      </c>
      <c r="DU734" s="20">
        <v>0</v>
      </c>
      <c r="DV734" s="37" cm="1">
        <f t="array" ref="DV734">IF(AND(DI734:DP734&lt;&gt;""),((DQ734*0.125)+(DR734*0.25)+(DS734*0.25)+(DT734*1)+(DU734*1))/DP734,"")</f>
        <v>0</v>
      </c>
      <c r="DW734" s="35">
        <v>45392</v>
      </c>
      <c r="DX734" s="35">
        <v>45400</v>
      </c>
      <c r="DY734" s="20" t="s">
        <v>322</v>
      </c>
      <c r="DZ734" s="35">
        <v>45428</v>
      </c>
      <c r="EA734" s="35" t="s">
        <v>316</v>
      </c>
      <c r="EB734" s="38" t="s">
        <v>323</v>
      </c>
      <c r="EC734" s="35">
        <v>45135</v>
      </c>
      <c r="ED734" s="20" t="s">
        <v>248</v>
      </c>
      <c r="EE734" s="20" t="s">
        <v>247</v>
      </c>
      <c r="EF734" s="20">
        <v>77</v>
      </c>
      <c r="EG734" s="20">
        <v>4</v>
      </c>
      <c r="EH734" s="20">
        <v>4</v>
      </c>
      <c r="EI734" s="20">
        <v>10</v>
      </c>
      <c r="EJ734" s="20">
        <v>0</v>
      </c>
      <c r="EK734" s="20">
        <v>0</v>
      </c>
      <c r="EL734" s="20">
        <v>0</v>
      </c>
      <c r="EM734" s="20">
        <v>0</v>
      </c>
      <c r="EN734" s="20">
        <v>0</v>
      </c>
      <c r="EO734" s="20">
        <v>0</v>
      </c>
      <c r="EP734" s="20">
        <v>0</v>
      </c>
      <c r="EQ734" s="20">
        <v>0</v>
      </c>
      <c r="ER734" s="20">
        <v>0</v>
      </c>
      <c r="ES734" s="34">
        <f>IF(EI734&lt;&gt;"",((EJ734*0.125)+((EK734+EL734+EM734+EN734+EO734)*0.25)+((EP734+EQ734+ER734)*1))/EI734,"")</f>
        <v>0</v>
      </c>
      <c r="ET734" s="35">
        <v>45387</v>
      </c>
      <c r="EU734" s="20" t="s">
        <v>248</v>
      </c>
      <c r="EV734" s="20" t="s">
        <v>247</v>
      </c>
      <c r="EW734" s="20">
        <v>154</v>
      </c>
      <c r="EX734" s="20">
        <v>6</v>
      </c>
      <c r="EY734" s="20">
        <v>6</v>
      </c>
      <c r="EZ734" s="28">
        <v>12</v>
      </c>
      <c r="FA734" s="20">
        <v>0</v>
      </c>
      <c r="FB734" s="20">
        <v>0</v>
      </c>
      <c r="FC734" s="20">
        <v>0</v>
      </c>
      <c r="FD734" s="20">
        <v>0</v>
      </c>
      <c r="FE734" s="20">
        <v>0</v>
      </c>
      <c r="FF734" s="20">
        <v>0</v>
      </c>
      <c r="FG734" s="20">
        <v>0</v>
      </c>
      <c r="FH734" s="20">
        <v>1</v>
      </c>
      <c r="FI734" s="20">
        <v>1</v>
      </c>
      <c r="FJ734" s="34">
        <f>IF(EZ734&lt;&gt;"",((FA734*0.125)+((FB734+FC734+FD734+FE734+FF734)*0.25)+((FG734+FH734+FI734)*1))/EZ734,"")</f>
        <v>0.16666666666666666</v>
      </c>
      <c r="FK734" s="39">
        <v>38.096352000000003</v>
      </c>
      <c r="FL734" s="39">
        <v>-78.556894</v>
      </c>
      <c r="FM734" s="39">
        <v>37.734526576177871</v>
      </c>
      <c r="FN734" s="39">
        <v>38.458177423822136</v>
      </c>
      <c r="FO734" s="39">
        <v>-79.016661772207414</v>
      </c>
      <c r="FP734" s="39">
        <v>-78.097126227792586</v>
      </c>
      <c r="FQ734" s="39">
        <v>37.372701152355738</v>
      </c>
      <c r="FR734" s="39">
        <v>38.820002847644268</v>
      </c>
      <c r="FS734" s="39">
        <v>-79.476429544414842</v>
      </c>
      <c r="FT734" s="39">
        <v>-77.637358455585158</v>
      </c>
      <c r="FU734" s="35">
        <v>45903</v>
      </c>
      <c r="FV734" s="20" t="s">
        <v>248</v>
      </c>
      <c r="FW734" s="20" t="s">
        <v>295</v>
      </c>
      <c r="FX734" s="20">
        <v>211</v>
      </c>
      <c r="FY734" s="20">
        <v>3</v>
      </c>
      <c r="FZ734" s="20">
        <v>3</v>
      </c>
      <c r="GA734" s="20">
        <v>15</v>
      </c>
      <c r="GB734" s="20">
        <v>0</v>
      </c>
      <c r="GC734" s="20">
        <v>0</v>
      </c>
      <c r="GD734" s="20">
        <v>0</v>
      </c>
      <c r="GE734" s="20">
        <v>0</v>
      </c>
      <c r="GF734" s="20">
        <v>0</v>
      </c>
      <c r="GG734" s="20">
        <v>0</v>
      </c>
      <c r="GH734" s="20">
        <v>0</v>
      </c>
      <c r="GI734" s="20">
        <v>0</v>
      </c>
      <c r="GJ734" s="20">
        <v>1</v>
      </c>
      <c r="GK734" s="34">
        <f>IF(GA734&lt;&gt;"",((GB734*0.125)+((GC734+GD734+GE734+GF734+GG734)*0.25)+((GH734+GI734+GJ734)*1))/GA734,"")</f>
        <v>6.6666666666666666E-2</v>
      </c>
      <c r="GL734" s="40">
        <v>45761</v>
      </c>
      <c r="GM734" s="40">
        <v>45761</v>
      </c>
      <c r="GN734" s="20" t="s">
        <v>237</v>
      </c>
      <c r="GO734" s="35">
        <v>45761</v>
      </c>
      <c r="GP734" s="20" t="s">
        <v>316</v>
      </c>
      <c r="GQ734" s="35" t="s">
        <v>323</v>
      </c>
      <c r="HH734" s="34" t="str">
        <f>IF(GX734&lt;&gt;"",((GY734*0.125)+((GZ734+HA734+HB734+HC734+HD734)*0.25)+((HE734+HF734+HG734)*1))/GX734,"")</f>
        <v/>
      </c>
    </row>
    <row r="735" spans="1:216" ht="15" customHeight="1" x14ac:dyDescent="0.35">
      <c r="A735" s="11" t="s">
        <v>4581</v>
      </c>
      <c r="B735" s="12" t="s">
        <v>4582</v>
      </c>
      <c r="C735" s="13">
        <v>43829</v>
      </c>
      <c r="D735" s="13"/>
      <c r="E735" s="14" t="s">
        <v>214</v>
      </c>
      <c r="F735" s="15" t="s">
        <v>4583</v>
      </c>
      <c r="G735" s="15" t="s">
        <v>2489</v>
      </c>
      <c r="H735" s="14" t="s">
        <v>1855</v>
      </c>
      <c r="I735" s="16">
        <v>23236</v>
      </c>
      <c r="J735" s="17">
        <v>27516</v>
      </c>
      <c r="K735" s="18">
        <f ca="1">IF(A735&lt;&gt;"",RANDBETWEEN(1,2000)," ")</f>
        <v>624</v>
      </c>
      <c r="L735" s="17" cm="1">
        <f t="array" ref="L735">IF(A735&lt;&gt;"",SUMPRODUCT(($E$2:$E$1303="Active") * (FK735 &gt;= $FM$2:$FM$1303) * (FK735 &lt;= $FN$2:$FN$1303) * (FL735 &gt;= $FO$2:$FO$1303) * (FL735 &lt;= $FP$2:$FP$1303)),"")</f>
        <v>1</v>
      </c>
      <c r="M735" s="17" cm="1">
        <f t="array" ref="M735">IF(A735&lt;&gt;"",SUMPRODUCT(($E$2:$E$1303="Active") * (FK735 &gt;= $FQ$2:$FQ$1303) * (FK735 &lt;= $FR$2:$FR$1303) * (FL735 &gt;= $FS$2:$FS$1303) * (FL735 &lt;= $FT$2:$FT$1303)),"")</f>
        <v>1</v>
      </c>
      <c r="N735" s="14" t="s">
        <v>218</v>
      </c>
      <c r="O735" s="14" t="s">
        <v>316</v>
      </c>
      <c r="P735" s="15" t="s">
        <v>3042</v>
      </c>
      <c r="Q735" s="14" t="s">
        <v>3043</v>
      </c>
      <c r="R735" s="51" t="s">
        <v>3044</v>
      </c>
      <c r="S735" s="14" t="s">
        <v>223</v>
      </c>
      <c r="T735" s="20" t="s">
        <v>224</v>
      </c>
      <c r="U735" s="21"/>
      <c r="V735" s="22"/>
      <c r="W735" s="22"/>
      <c r="X735" s="22"/>
      <c r="Y735" s="22"/>
      <c r="Z735" s="22"/>
      <c r="AA735" s="48">
        <v>2024</v>
      </c>
      <c r="AB735" s="43">
        <v>46021.708333333336</v>
      </c>
      <c r="AC735" s="63">
        <v>45931</v>
      </c>
      <c r="AD735" s="25">
        <v>82</v>
      </c>
      <c r="AE735" s="25">
        <v>108</v>
      </c>
      <c r="AF735" s="26">
        <v>89</v>
      </c>
      <c r="AG735" s="20">
        <v>223</v>
      </c>
      <c r="AH735" s="22">
        <v>315</v>
      </c>
      <c r="AI735" s="26">
        <v>743</v>
      </c>
      <c r="AN735" s="27">
        <f>IF(COUNT(DV735,ES735,FJ735,GK735,HH735)&gt;0,AVERAGE(DV735,ES735,FJ735,GK735,HH735),"")</f>
        <v>0.46562499999999996</v>
      </c>
      <c r="AO735" s="28">
        <f>IF((E735&lt;&gt;""),COUNTA(AP735:BW735)+COUNTIF(T735,"No"),"")</f>
        <v>1</v>
      </c>
      <c r="AP735" s="29" t="s">
        <v>224</v>
      </c>
      <c r="AQ735" s="29"/>
      <c r="AR735" s="29"/>
      <c r="AS735" s="29"/>
      <c r="AT735" s="29"/>
      <c r="AU735" s="29"/>
      <c r="AV735" s="29"/>
      <c r="AW735" s="29"/>
      <c r="AX735" s="29"/>
      <c r="AY735" s="29"/>
      <c r="AZ735" s="29"/>
      <c r="BA735" s="29"/>
      <c r="BB735" s="29"/>
      <c r="BC735" s="29"/>
      <c r="BD735" s="29"/>
      <c r="BE735" s="29"/>
      <c r="BF735" s="29"/>
      <c r="BG735" s="29"/>
      <c r="BH735" s="29"/>
      <c r="BI735" s="29"/>
      <c r="BJ735" s="29"/>
      <c r="BK735" s="29"/>
      <c r="BL735" s="29"/>
      <c r="BM735" s="29"/>
      <c r="BN735" s="29"/>
      <c r="BO735" s="29"/>
      <c r="BP735" s="29"/>
      <c r="BQ735" s="29"/>
      <c r="BR735" s="29"/>
      <c r="BS735" s="29"/>
      <c r="BT735" s="29"/>
      <c r="BU735" s="29"/>
      <c r="BV735" s="29"/>
      <c r="BW735" s="29"/>
      <c r="BX735" s="30">
        <v>44054</v>
      </c>
      <c r="BY735" s="30">
        <v>44130</v>
      </c>
      <c r="BZ735" s="14" t="s">
        <v>248</v>
      </c>
      <c r="CA735" s="30">
        <v>44169</v>
      </c>
      <c r="CB735" s="14" t="s">
        <v>316</v>
      </c>
      <c r="CC735" s="31">
        <v>44194</v>
      </c>
      <c r="CD735" s="32" t="s">
        <v>228</v>
      </c>
      <c r="CE735" s="33" t="s">
        <v>320</v>
      </c>
      <c r="CF735" s="33" t="s">
        <v>321</v>
      </c>
      <c r="CG735" s="29">
        <v>100</v>
      </c>
      <c r="CH735" s="29">
        <v>3</v>
      </c>
      <c r="CI735" s="29">
        <v>3</v>
      </c>
      <c r="CJ735" s="29">
        <v>10</v>
      </c>
      <c r="CK735" s="29">
        <v>0</v>
      </c>
      <c r="CL735" s="29">
        <v>0</v>
      </c>
      <c r="CM735" s="29">
        <v>2</v>
      </c>
      <c r="CN735" s="34">
        <f>IF(CJ735&gt;0,((CK735*0.125)+(CL735*0.25)+(CM735*1))/CJ735,"")</f>
        <v>0.2</v>
      </c>
      <c r="CO735" s="35">
        <v>44708</v>
      </c>
      <c r="CP735" s="35">
        <v>44708</v>
      </c>
      <c r="CQ735" s="20" t="s">
        <v>322</v>
      </c>
      <c r="CR735" s="35">
        <v>44715</v>
      </c>
      <c r="CS735" s="20" t="s">
        <v>316</v>
      </c>
      <c r="CT735" s="35" t="s">
        <v>323</v>
      </c>
      <c r="CU735" s="35">
        <v>44503</v>
      </c>
      <c r="CV735" s="11" t="s">
        <v>248</v>
      </c>
      <c r="CW735" s="20" t="s">
        <v>324</v>
      </c>
      <c r="CX735" s="11" t="s">
        <v>325</v>
      </c>
      <c r="CY735" s="20">
        <v>41</v>
      </c>
      <c r="CZ735" s="36">
        <v>4</v>
      </c>
      <c r="DA735" s="36">
        <v>4</v>
      </c>
      <c r="DB735" s="36">
        <v>16</v>
      </c>
      <c r="DC735" s="36">
        <v>0</v>
      </c>
      <c r="DD735" s="36">
        <v>0</v>
      </c>
      <c r="DE735" s="36">
        <v>0</v>
      </c>
      <c r="DF735" s="36">
        <v>0</v>
      </c>
      <c r="DG735" s="36">
        <v>1</v>
      </c>
      <c r="DH735" s="37">
        <f>IF(DB735&lt;&gt;"",((DC735*0.125)+(DD735*0.25)+(DE735*0.25)+(DF735*1)+(DG735*1))/DB735,"")</f>
        <v>6.25E-2</v>
      </c>
      <c r="DI735" s="35">
        <v>44805</v>
      </c>
      <c r="DJ735" s="20" t="s">
        <v>248</v>
      </c>
      <c r="DK735" s="20" t="s">
        <v>235</v>
      </c>
      <c r="DL735" s="20" t="s">
        <v>234</v>
      </c>
      <c r="DM735" s="20">
        <v>35</v>
      </c>
      <c r="DN735" s="20">
        <v>5</v>
      </c>
      <c r="DO735" s="20">
        <v>5</v>
      </c>
      <c r="DP735" s="20">
        <v>21</v>
      </c>
      <c r="DQ735" s="20">
        <v>0</v>
      </c>
      <c r="DR735" s="20">
        <v>0</v>
      </c>
      <c r="DS735" s="20">
        <v>0</v>
      </c>
      <c r="DT735" s="20">
        <v>0</v>
      </c>
      <c r="DU735" s="20">
        <v>1</v>
      </c>
      <c r="DV735" s="49">
        <v>1</v>
      </c>
      <c r="DW735" s="35">
        <v>45380</v>
      </c>
      <c r="DX735" s="35">
        <v>45391</v>
      </c>
      <c r="DY735" s="20" t="s">
        <v>322</v>
      </c>
      <c r="DZ735" s="35">
        <v>45428</v>
      </c>
      <c r="EA735" s="35" t="s">
        <v>316</v>
      </c>
      <c r="EB735" s="38" t="s">
        <v>323</v>
      </c>
      <c r="EC735" s="35">
        <v>45135</v>
      </c>
      <c r="ED735" s="20" t="s">
        <v>248</v>
      </c>
      <c r="EE735" s="20" t="s">
        <v>247</v>
      </c>
      <c r="EF735" s="20">
        <v>52</v>
      </c>
      <c r="EG735" s="20">
        <v>3</v>
      </c>
      <c r="EH735" s="20">
        <v>3</v>
      </c>
      <c r="EI735" s="20">
        <v>15</v>
      </c>
      <c r="EJ735" s="20">
        <v>0</v>
      </c>
      <c r="EK735" s="20">
        <v>0</v>
      </c>
      <c r="EL735" s="20">
        <v>0</v>
      </c>
      <c r="EM735" s="20">
        <v>0</v>
      </c>
      <c r="EN735" s="20">
        <v>0</v>
      </c>
      <c r="EO735" s="20">
        <v>0</v>
      </c>
      <c r="EP735" s="20">
        <v>0</v>
      </c>
      <c r="EQ735" s="20">
        <v>1</v>
      </c>
      <c r="ER735" s="20">
        <v>2</v>
      </c>
      <c r="ES735" s="34">
        <f>IF(EI735&lt;&gt;"",((EJ735*0.125)+((EK735+EL735+EM735+EN735+EO735)*0.25)+((EP735+EQ735+ER735)*1))/EI735,"")</f>
        <v>0.2</v>
      </c>
      <c r="ET735" s="35">
        <v>45385</v>
      </c>
      <c r="EU735" s="20" t="s">
        <v>248</v>
      </c>
      <c r="EV735" s="20" t="s">
        <v>247</v>
      </c>
      <c r="EW735" s="20">
        <v>94</v>
      </c>
      <c r="EX735" s="20">
        <v>9</v>
      </c>
      <c r="EY735" s="20">
        <v>5</v>
      </c>
      <c r="EZ735" s="28">
        <v>8</v>
      </c>
      <c r="FA735" s="20">
        <v>0</v>
      </c>
      <c r="FB735" s="20">
        <v>0</v>
      </c>
      <c r="FC735" s="20">
        <v>0</v>
      </c>
      <c r="FD735" s="20">
        <v>0</v>
      </c>
      <c r="FE735" s="20">
        <v>0</v>
      </c>
      <c r="FF735" s="20">
        <v>0</v>
      </c>
      <c r="FG735" s="20">
        <v>0</v>
      </c>
      <c r="FH735" s="20">
        <v>0</v>
      </c>
      <c r="FI735" s="20">
        <v>2</v>
      </c>
      <c r="FJ735" s="46">
        <f>IF(EZ735&lt;&gt;"",((FA735*0.125)+((FB735+FC735+FD735+FE735+FF735)*0.25)+((FG735+FH735+FI735)*1))/EZ735,"")</f>
        <v>0.25</v>
      </c>
      <c r="FK735" s="39">
        <v>37.467781000000002</v>
      </c>
      <c r="FL735" s="39">
        <v>-77.588480000000004</v>
      </c>
      <c r="FM735" s="39">
        <v>37.10595557617787</v>
      </c>
      <c r="FN735" s="39">
        <v>37.829606423822135</v>
      </c>
      <c r="FO735" s="39">
        <v>-78.044354332665819</v>
      </c>
      <c r="FP735" s="39">
        <v>-77.13260566733419</v>
      </c>
      <c r="FQ735" s="39">
        <v>36.744130152355737</v>
      </c>
      <c r="FR735" s="39">
        <v>38.191431847644267</v>
      </c>
      <c r="FS735" s="39">
        <v>-78.500228665331647</v>
      </c>
      <c r="FT735" s="39">
        <v>-76.676731334668361</v>
      </c>
      <c r="FU735" s="35">
        <v>45687</v>
      </c>
      <c r="FV735" s="20" t="s">
        <v>248</v>
      </c>
      <c r="FW735" s="20" t="s">
        <v>247</v>
      </c>
      <c r="FX735" s="20">
        <v>258</v>
      </c>
      <c r="FY735" s="20">
        <v>7</v>
      </c>
      <c r="FZ735" s="20">
        <v>7</v>
      </c>
      <c r="GA735" s="20">
        <v>20</v>
      </c>
      <c r="GB735" s="20">
        <v>0</v>
      </c>
      <c r="GC735" s="20">
        <v>0</v>
      </c>
      <c r="GD735" s="20">
        <v>0</v>
      </c>
      <c r="GE735" s="20">
        <v>1</v>
      </c>
      <c r="GF735" s="20">
        <v>0</v>
      </c>
      <c r="GG735" s="20">
        <v>0</v>
      </c>
      <c r="GH735" s="20">
        <v>1</v>
      </c>
      <c r="GI735" s="20">
        <v>2</v>
      </c>
      <c r="GJ735" s="20">
        <v>5</v>
      </c>
      <c r="GK735" s="46">
        <f>IF(GA735&lt;&gt;"",((GB735*0.125)+((GC735+GD735+GE735+GF735+GG735)*0.25)+((GH735+GI735+GJ735)*1))/GA735,"")</f>
        <v>0.41249999999999998</v>
      </c>
      <c r="GP735" s="20" t="s">
        <v>316</v>
      </c>
      <c r="GQ735" s="35" t="s">
        <v>323</v>
      </c>
      <c r="HF735" s="20">
        <f>1+1+1</f>
        <v>3</v>
      </c>
      <c r="HG735" s="20">
        <f>1+1+1</f>
        <v>3</v>
      </c>
      <c r="HH735" s="34" t="str">
        <f>IF(GX735&lt;&gt;"",((GY735*0.125)+((GZ735+HA735+HB735+HC735+HD735)*0.25)+((HE735+HF735+HG735)*1))/GX735,"")</f>
        <v/>
      </c>
    </row>
    <row r="736" spans="1:216" ht="15" customHeight="1" x14ac:dyDescent="0.35">
      <c r="A736" s="14" t="s">
        <v>4584</v>
      </c>
      <c r="B736" s="12" t="s">
        <v>4585</v>
      </c>
      <c r="C736" s="13">
        <v>43829</v>
      </c>
      <c r="D736" s="13"/>
      <c r="E736" s="14" t="s">
        <v>214</v>
      </c>
      <c r="F736" s="15" t="s">
        <v>4586</v>
      </c>
      <c r="G736" s="15" t="s">
        <v>1821</v>
      </c>
      <c r="H736" s="14" t="s">
        <v>1855</v>
      </c>
      <c r="I736" s="16">
        <v>24018</v>
      </c>
      <c r="J736" s="17">
        <v>39144</v>
      </c>
      <c r="K736" s="18">
        <f ca="1">IF(A736&lt;&gt;"",RANDBETWEEN(1,2000)," ")</f>
        <v>1071</v>
      </c>
      <c r="L736" s="17" cm="1">
        <f t="array" ref="L736">IF(A736&lt;&gt;"",SUMPRODUCT(($E$2:$E$1303="Active") * (FK736 &gt;= $FM$2:$FM$1303) * (FK736 &lt;= $FN$2:$FN$1303) * (FL736 &gt;= $FO$2:$FO$1303) * (FL736 &lt;= $FP$2:$FP$1303)),"")</f>
        <v>1</v>
      </c>
      <c r="M736" s="17" cm="1">
        <f t="array" ref="M736">IF(A736&lt;&gt;"",SUMPRODUCT(($E$2:$E$1303="Active") * (FK736 &gt;= $FQ$2:$FQ$1303) * (FK736 &lt;= $FR$2:$FR$1303) * (FL736 &gt;= $FS$2:$FS$1303) * (FL736 &lt;= $FT$2:$FT$1303)),"")</f>
        <v>3</v>
      </c>
      <c r="N736" s="14" t="s">
        <v>218</v>
      </c>
      <c r="O736" s="14" t="s">
        <v>316</v>
      </c>
      <c r="P736" s="15" t="s">
        <v>3042</v>
      </c>
      <c r="Q736" s="14" t="s">
        <v>3043</v>
      </c>
      <c r="R736" s="51" t="s">
        <v>3044</v>
      </c>
      <c r="S736" s="14" t="s">
        <v>223</v>
      </c>
      <c r="T736" s="20" t="s">
        <v>224</v>
      </c>
      <c r="U736" s="21"/>
      <c r="V736" s="22"/>
      <c r="W736" s="22"/>
      <c r="X736" s="22"/>
      <c r="Y736" s="22"/>
      <c r="Z736" s="22"/>
      <c r="AA736" s="48">
        <v>2024</v>
      </c>
      <c r="AB736" s="43">
        <v>46018.5</v>
      </c>
      <c r="AC736" s="63">
        <v>45931</v>
      </c>
      <c r="AD736" s="25">
        <v>237</v>
      </c>
      <c r="AE736" s="25">
        <v>409</v>
      </c>
      <c r="AF736" s="26">
        <v>510</v>
      </c>
      <c r="AG736" s="20">
        <v>507</v>
      </c>
      <c r="AH736" s="22">
        <v>574</v>
      </c>
      <c r="AI736" s="26">
        <v>609</v>
      </c>
      <c r="AN736" s="27">
        <f>IF(COUNT(DV736,ES736,FJ736,GK736,HH736)&gt;0,AVERAGE(DV736,ES736,FJ736,GK736,HH736),"")</f>
        <v>0.21383223684210526</v>
      </c>
      <c r="AO736" s="28">
        <f>IF((E736&lt;&gt;""),COUNTA(AP736:BW736)+COUNTIF(T736,"No"),"")</f>
        <v>0</v>
      </c>
      <c r="AP736" s="29"/>
      <c r="AQ736" s="29"/>
      <c r="AR736" s="29"/>
      <c r="AS736" s="29"/>
      <c r="AT736" s="29"/>
      <c r="AU736" s="29"/>
      <c r="AV736" s="29"/>
      <c r="AW736" s="29"/>
      <c r="AX736" s="29"/>
      <c r="AY736" s="29"/>
      <c r="AZ736" s="29"/>
      <c r="BA736" s="29"/>
      <c r="BB736" s="29"/>
      <c r="BC736" s="29"/>
      <c r="BD736" s="29"/>
      <c r="BE736" s="29"/>
      <c r="BF736" s="29"/>
      <c r="BG736" s="29"/>
      <c r="BH736" s="29"/>
      <c r="BI736" s="29"/>
      <c r="BJ736" s="29"/>
      <c r="BK736" s="29"/>
      <c r="BL736" s="29"/>
      <c r="BM736" s="29"/>
      <c r="BN736" s="29"/>
      <c r="BO736" s="29"/>
      <c r="BP736" s="29"/>
      <c r="BQ736" s="29"/>
      <c r="BR736" s="29"/>
      <c r="BS736" s="29"/>
      <c r="BT736" s="29"/>
      <c r="BU736" s="29"/>
      <c r="BV736" s="29"/>
      <c r="BW736" s="29"/>
      <c r="BX736" s="30">
        <v>44159</v>
      </c>
      <c r="BY736" s="30">
        <v>44159</v>
      </c>
      <c r="BZ736" s="14" t="s">
        <v>248</v>
      </c>
      <c r="CA736" s="30">
        <v>44165</v>
      </c>
      <c r="CB736" s="14" t="s">
        <v>316</v>
      </c>
      <c r="CC736" s="31">
        <v>44194</v>
      </c>
      <c r="CD736" s="32" t="s">
        <v>228</v>
      </c>
      <c r="CE736" s="33" t="s">
        <v>320</v>
      </c>
      <c r="CF736" s="33" t="s">
        <v>321</v>
      </c>
      <c r="CG736" s="29">
        <v>100</v>
      </c>
      <c r="CH736" s="29">
        <v>3</v>
      </c>
      <c r="CI736" s="29">
        <v>3</v>
      </c>
      <c r="CJ736" s="29">
        <v>10</v>
      </c>
      <c r="CK736" s="29">
        <v>0</v>
      </c>
      <c r="CL736" s="29">
        <v>0</v>
      </c>
      <c r="CM736" s="29">
        <v>1</v>
      </c>
      <c r="CN736" s="34">
        <f>IF(CJ736&gt;0,((CK736*0.125)+(CL736*0.25)+(CM736*1))/CJ736,"")</f>
        <v>0.1</v>
      </c>
      <c r="CO736" s="35">
        <v>44725</v>
      </c>
      <c r="CP736" s="35">
        <v>44725</v>
      </c>
      <c r="CQ736" s="20" t="s">
        <v>322</v>
      </c>
      <c r="CR736" s="35">
        <v>44733</v>
      </c>
      <c r="CS736" s="20" t="s">
        <v>316</v>
      </c>
      <c r="CT736" s="35" t="s">
        <v>323</v>
      </c>
      <c r="CU736" s="35">
        <v>44503</v>
      </c>
      <c r="CV736" s="11" t="s">
        <v>248</v>
      </c>
      <c r="CW736" s="20" t="s">
        <v>324</v>
      </c>
      <c r="CX736" s="11" t="s">
        <v>325</v>
      </c>
      <c r="CY736" s="20">
        <v>195</v>
      </c>
      <c r="CZ736" s="36">
        <v>3</v>
      </c>
      <c r="DA736" s="36">
        <v>3</v>
      </c>
      <c r="DB736" s="36">
        <v>15</v>
      </c>
      <c r="DC736" s="36">
        <v>0</v>
      </c>
      <c r="DD736" s="36">
        <v>1</v>
      </c>
      <c r="DE736" s="36">
        <v>3</v>
      </c>
      <c r="DF736" s="36">
        <v>1</v>
      </c>
      <c r="DG736" s="36">
        <v>9</v>
      </c>
      <c r="DH736" s="46">
        <f>IF(DB736&lt;&gt;"",((DC736*0.125)+(DD736*0.25)+(DE736*0.25)+(DF736*1)+(DG736*1))/DB736,"")</f>
        <v>0.73333333333333328</v>
      </c>
      <c r="DI736" s="35">
        <v>44743</v>
      </c>
      <c r="DJ736" s="20" t="s">
        <v>248</v>
      </c>
      <c r="DK736" s="20" t="s">
        <v>235</v>
      </c>
      <c r="DL736" s="20" t="s">
        <v>234</v>
      </c>
      <c r="DM736" s="20">
        <v>235</v>
      </c>
      <c r="DN736" s="20">
        <v>3</v>
      </c>
      <c r="DO736" s="20">
        <v>3</v>
      </c>
      <c r="DP736" s="20">
        <v>15</v>
      </c>
      <c r="DQ736" s="20">
        <v>0</v>
      </c>
      <c r="DR736" s="20">
        <v>0</v>
      </c>
      <c r="DS736" s="20">
        <v>1</v>
      </c>
      <c r="DT736" s="20">
        <v>0</v>
      </c>
      <c r="DU736" s="20">
        <v>5</v>
      </c>
      <c r="DV736" s="49" cm="1">
        <f t="array" ref="DV736">IF(AND(DI736:DP736&lt;&gt;""),((DQ736*0.125)+(DR736*0.25)+(DS736*0.25)+(DT736*1)+(DU736*1))/DP736,"")</f>
        <v>0.35</v>
      </c>
      <c r="DW736" s="35">
        <v>45376</v>
      </c>
      <c r="DX736" s="35">
        <v>45379</v>
      </c>
      <c r="DY736" s="20" t="s">
        <v>322</v>
      </c>
      <c r="DZ736" s="35">
        <v>45428</v>
      </c>
      <c r="EA736" s="35" t="s">
        <v>316</v>
      </c>
      <c r="EB736" s="38" t="s">
        <v>323</v>
      </c>
      <c r="EC736" s="35">
        <v>45135</v>
      </c>
      <c r="ED736" s="20" t="s">
        <v>248</v>
      </c>
      <c r="EE736" s="20" t="s">
        <v>247</v>
      </c>
      <c r="EF736" s="20">
        <v>266</v>
      </c>
      <c r="EG736" s="20">
        <v>4</v>
      </c>
      <c r="EH736" s="20">
        <v>4</v>
      </c>
      <c r="EI736" s="20">
        <v>19</v>
      </c>
      <c r="EJ736" s="20">
        <v>0</v>
      </c>
      <c r="EK736" s="20">
        <v>0</v>
      </c>
      <c r="EL736" s="20">
        <v>0</v>
      </c>
      <c r="EM736" s="20">
        <v>1</v>
      </c>
      <c r="EN736" s="20">
        <v>0</v>
      </c>
      <c r="EO736" s="20">
        <v>1</v>
      </c>
      <c r="EP736" s="20">
        <v>0</v>
      </c>
      <c r="EQ736" s="20">
        <v>1</v>
      </c>
      <c r="ER736" s="20">
        <v>1</v>
      </c>
      <c r="ES736" s="34">
        <f>IF(EI736&lt;&gt;"",((EJ736*0.125)+((EK736+EL736+EM736+EN736+EO736)*0.25)+((EP736+EQ736+ER736)*1))/EI736,"")</f>
        <v>0.13157894736842105</v>
      </c>
      <c r="ET736" s="35">
        <v>45387</v>
      </c>
      <c r="EU736" s="20" t="s">
        <v>248</v>
      </c>
      <c r="EV736" s="20" t="s">
        <v>247</v>
      </c>
      <c r="EW736" s="20">
        <v>301</v>
      </c>
      <c r="EX736" s="20">
        <v>3</v>
      </c>
      <c r="EY736" s="20">
        <v>3</v>
      </c>
      <c r="EZ736" s="28">
        <v>25</v>
      </c>
      <c r="FA736" s="20">
        <v>0</v>
      </c>
      <c r="FB736" s="20">
        <v>0</v>
      </c>
      <c r="FC736" s="20">
        <v>0</v>
      </c>
      <c r="FD736" s="20">
        <v>4</v>
      </c>
      <c r="FE736" s="20">
        <v>0</v>
      </c>
      <c r="FF736" s="20">
        <v>0</v>
      </c>
      <c r="FG736" s="20">
        <v>2</v>
      </c>
      <c r="FH736" s="20">
        <v>2</v>
      </c>
      <c r="FI736" s="20">
        <v>2</v>
      </c>
      <c r="FJ736" s="46">
        <f>IF(EZ736&lt;&gt;"",((FA736*0.125)+((FB736+FC736+FD736+FE736+FF736)*0.25)+((FG736+FH736+FI736)*1))/EZ736,"")</f>
        <v>0.28000000000000003</v>
      </c>
      <c r="FK736" s="39">
        <v>37.216714000000003</v>
      </c>
      <c r="FL736" s="39">
        <v>-80.038641999999996</v>
      </c>
      <c r="FM736" s="39">
        <v>36.854888576177871</v>
      </c>
      <c r="FN736" s="39">
        <v>37.578539423822136</v>
      </c>
      <c r="FO736" s="39">
        <v>-80.492994768591501</v>
      </c>
      <c r="FP736" s="39">
        <v>-79.584289231408491</v>
      </c>
      <c r="FQ736" s="39">
        <v>36.493063152355738</v>
      </c>
      <c r="FR736" s="39">
        <v>37.940364847644268</v>
      </c>
      <c r="FS736" s="39">
        <v>-80.947347537182992</v>
      </c>
      <c r="FT736" s="39">
        <v>-79.129936462817</v>
      </c>
      <c r="FU736" s="35">
        <v>45695</v>
      </c>
      <c r="FV736" s="20" t="s">
        <v>248</v>
      </c>
      <c r="FW736" s="20" t="s">
        <v>247</v>
      </c>
      <c r="FX736" s="20">
        <v>281</v>
      </c>
      <c r="FY736" s="20">
        <v>3</v>
      </c>
      <c r="FZ736" s="20">
        <v>3</v>
      </c>
      <c r="GA736" s="20">
        <v>24</v>
      </c>
      <c r="GB736" s="20">
        <v>0</v>
      </c>
      <c r="GC736" s="20">
        <v>0</v>
      </c>
      <c r="GD736" s="20">
        <v>0</v>
      </c>
      <c r="GE736" s="20">
        <v>1</v>
      </c>
      <c r="GF736" s="20">
        <v>0</v>
      </c>
      <c r="GG736" s="20">
        <v>0</v>
      </c>
      <c r="GH736" s="20">
        <v>0</v>
      </c>
      <c r="GI736" s="20">
        <v>1</v>
      </c>
      <c r="GJ736" s="20">
        <v>1</v>
      </c>
      <c r="GK736" s="34">
        <f>IF(GA736&lt;&gt;"",((GB736*0.125)+((GC736+GD736+GE736+GF736+GG736)*0.25)+((GH736+GI736+GJ736)*1))/GA736,"")</f>
        <v>9.375E-2</v>
      </c>
      <c r="GP736" s="20" t="s">
        <v>316</v>
      </c>
      <c r="GQ736" s="35" t="s">
        <v>323</v>
      </c>
      <c r="HH736" s="34" t="str">
        <f>IF(GX736&lt;&gt;"",((GY736*0.125)+((GZ736+HA736+HB736+HC736+HD736)*0.25)+((HE736+HF736+HG736)*1))/GX736,"")</f>
        <v/>
      </c>
    </row>
    <row r="737" spans="1:216" ht="15" customHeight="1" x14ac:dyDescent="0.35">
      <c r="A737" s="11" t="s">
        <v>4587</v>
      </c>
      <c r="B737" s="12" t="s">
        <v>4588</v>
      </c>
      <c r="C737" s="13">
        <v>43009</v>
      </c>
      <c r="D737" s="13">
        <v>45330</v>
      </c>
      <c r="E737" s="14" t="s">
        <v>214</v>
      </c>
      <c r="F737" s="15" t="s">
        <v>4589</v>
      </c>
      <c r="G737" s="15" t="s">
        <v>4590</v>
      </c>
      <c r="H737" s="14" t="s">
        <v>1855</v>
      </c>
      <c r="I737" s="16">
        <v>23602</v>
      </c>
      <c r="J737" s="17">
        <v>42004</v>
      </c>
      <c r="K737" s="18">
        <f ca="1">IF(A737&lt;&gt;"",RANDBETWEEN(1,2000)," ")</f>
        <v>1328</v>
      </c>
      <c r="L737" s="17" cm="1">
        <f t="array" ref="L737">IF(A737&lt;&gt;"",SUMPRODUCT(($E$2:$E$1303="Active") * (FK737 &gt;= $FM$2:$FM$1303) * (FK737 &lt;= $FN$2:$FN$1303) * (FL737 &gt;= $FO$2:$FO$1303) * (FL737 &lt;= $FP$2:$FP$1303)),"")</f>
        <v>4</v>
      </c>
      <c r="M737" s="17" cm="1">
        <f t="array" ref="M737">IF(A737&lt;&gt;"",SUMPRODUCT(($E$2:$E$1303="Active") * (FK737 &gt;= $FQ$2:$FQ$1303) * (FK737 &lt;= $FR$2:$FR$1303) * (FL737 &gt;= $FS$2:$FS$1303) * (FL737 &lt;= $FT$2:$FT$1303)),"")</f>
        <v>5</v>
      </c>
      <c r="N737" s="14" t="s">
        <v>287</v>
      </c>
      <c r="O737" s="14" t="s">
        <v>219</v>
      </c>
      <c r="P737" s="15" t="s">
        <v>4591</v>
      </c>
      <c r="Q737" s="14" t="s">
        <v>4592</v>
      </c>
      <c r="R737" s="15" t="s">
        <v>4593</v>
      </c>
      <c r="S737" s="14" t="s">
        <v>223</v>
      </c>
      <c r="T737" s="20" t="s">
        <v>224</v>
      </c>
      <c r="U737" s="21"/>
      <c r="V737" s="22"/>
      <c r="W737" s="22"/>
      <c r="X737" s="22"/>
      <c r="Y737" s="22"/>
      <c r="Z737" s="22"/>
      <c r="AA737" s="48" t="s">
        <v>347</v>
      </c>
      <c r="AB737" s="43">
        <v>45930.375</v>
      </c>
      <c r="AC737" s="24">
        <v>46023</v>
      </c>
      <c r="AD737" s="25">
        <v>231</v>
      </c>
      <c r="AE737" s="25">
        <v>165</v>
      </c>
      <c r="AF737" s="26">
        <v>306</v>
      </c>
      <c r="AG737" s="20">
        <v>320</v>
      </c>
      <c r="AH737" s="22">
        <v>418</v>
      </c>
      <c r="AI737" s="26">
        <v>340</v>
      </c>
      <c r="AN737" s="27">
        <f>IF(COUNT(DV737,ES737,FJ737,GK737,HH737)&gt;0,AVERAGE(DV737,ES737,FJ737,GK737,HH737),"")</f>
        <v>9.8926767676767682E-2</v>
      </c>
      <c r="AO737" s="28">
        <f>IF((E737&lt;&gt;""),COUNTA(AP737:BW737)+COUNTIF(T737,"No"),"")</f>
        <v>0</v>
      </c>
      <c r="AP737" s="29"/>
      <c r="AQ737" s="29"/>
      <c r="AR737" s="29"/>
      <c r="AS737" s="29"/>
      <c r="AT737" s="29"/>
      <c r="AU737" s="29"/>
      <c r="AV737" s="29"/>
      <c r="AW737" s="29"/>
      <c r="AX737" s="29"/>
      <c r="AY737" s="29"/>
      <c r="AZ737" s="29"/>
      <c r="BA737" s="29"/>
      <c r="BB737" s="29"/>
      <c r="BC737" s="29"/>
      <c r="BD737" s="29"/>
      <c r="BE737" s="29"/>
      <c r="BF737" s="29"/>
      <c r="BG737" s="29"/>
      <c r="BH737" s="29"/>
      <c r="BI737" s="29"/>
      <c r="BJ737" s="29"/>
      <c r="BK737" s="29"/>
      <c r="BL737" s="29"/>
      <c r="BM737" s="29"/>
      <c r="BN737" s="29"/>
      <c r="BO737" s="29"/>
      <c r="BP737" s="29"/>
      <c r="BQ737" s="29"/>
      <c r="BR737" s="29"/>
      <c r="BS737" s="29"/>
      <c r="BT737" s="29"/>
      <c r="BU737" s="29"/>
      <c r="BV737" s="29"/>
      <c r="BW737" s="29"/>
      <c r="BX737" s="30">
        <v>44070</v>
      </c>
      <c r="BY737" s="30">
        <v>44077</v>
      </c>
      <c r="BZ737" s="14" t="s">
        <v>226</v>
      </c>
      <c r="CA737" s="30">
        <v>44082</v>
      </c>
      <c r="CB737" s="14" t="s">
        <v>232</v>
      </c>
      <c r="CC737" s="31">
        <v>43906</v>
      </c>
      <c r="CD737" s="32" t="s">
        <v>364</v>
      </c>
      <c r="CE737" s="33" t="s">
        <v>380</v>
      </c>
      <c r="CF737" s="33" t="s">
        <v>321</v>
      </c>
      <c r="CG737" s="29">
        <v>139</v>
      </c>
      <c r="CH737" s="29">
        <v>3</v>
      </c>
      <c r="CI737" s="29">
        <v>3</v>
      </c>
      <c r="CJ737" s="29">
        <v>10</v>
      </c>
      <c r="CK737" s="29">
        <v>0</v>
      </c>
      <c r="CL737" s="29">
        <v>0</v>
      </c>
      <c r="CM737" s="29">
        <v>0</v>
      </c>
      <c r="CN737" s="34">
        <f>IF(CJ737&gt;0,((CK737*0.125)+(CL737*0.25)+(CM737*1))/CJ737,"")</f>
        <v>0</v>
      </c>
      <c r="CO737" s="35">
        <v>44742</v>
      </c>
      <c r="CP737" s="35">
        <v>44763</v>
      </c>
      <c r="CQ737" s="20" t="s">
        <v>237</v>
      </c>
      <c r="CR737" s="35">
        <v>44774</v>
      </c>
      <c r="CS737" s="20" t="s">
        <v>232</v>
      </c>
      <c r="CT737" s="35">
        <v>44764</v>
      </c>
      <c r="CU737" s="35">
        <v>44490</v>
      </c>
      <c r="CV737" s="20" t="s">
        <v>228</v>
      </c>
      <c r="CW737" s="20" t="s">
        <v>233</v>
      </c>
      <c r="CX737" s="11" t="s">
        <v>234</v>
      </c>
      <c r="CY737" s="20">
        <v>84</v>
      </c>
      <c r="CZ737" s="36">
        <v>1</v>
      </c>
      <c r="DA737" s="36">
        <v>1</v>
      </c>
      <c r="DB737" s="36">
        <v>5</v>
      </c>
      <c r="DC737" s="36">
        <v>0</v>
      </c>
      <c r="DD737" s="36">
        <v>1</v>
      </c>
      <c r="DE737" s="36">
        <v>1</v>
      </c>
      <c r="DF737" s="36">
        <v>0</v>
      </c>
      <c r="DG737" s="36">
        <v>0</v>
      </c>
      <c r="DH737" s="37">
        <f>IF(DB737&gt;0,((DC737*0.125)+(DD737*0.25)+(DE737*0.25)+(DF737*1)+(DG737*1))/DB737,"")</f>
        <v>0.1</v>
      </c>
      <c r="DI737" s="35">
        <v>44805</v>
      </c>
      <c r="DJ737" s="20" t="s">
        <v>228</v>
      </c>
      <c r="DK737" s="20" t="s">
        <v>235</v>
      </c>
      <c r="DL737" s="20" t="s">
        <v>234</v>
      </c>
      <c r="DM737" s="20">
        <v>93</v>
      </c>
      <c r="DN737" s="20">
        <v>2</v>
      </c>
      <c r="DO737" s="20">
        <v>2</v>
      </c>
      <c r="DP737" s="20">
        <v>8</v>
      </c>
      <c r="DQ737" s="20">
        <v>0</v>
      </c>
      <c r="DR737" s="20">
        <v>0</v>
      </c>
      <c r="DS737" s="20">
        <v>0</v>
      </c>
      <c r="DT737" s="20">
        <v>0</v>
      </c>
      <c r="DU737" s="20">
        <v>0</v>
      </c>
      <c r="DV737" s="37" cm="1">
        <f t="array" ref="DV737">IF(AND(DI737:DP737&lt;&gt;""),((DQ737*0.125)+(DR737*0.25)+(DS737*0.25)+(DT737*1)+(DU737*1))/DP737,"")</f>
        <v>0</v>
      </c>
      <c r="DW737" s="35">
        <v>45079</v>
      </c>
      <c r="DX737" s="35">
        <v>45084</v>
      </c>
      <c r="DY737" s="20" t="s">
        <v>237</v>
      </c>
      <c r="DZ737" s="35">
        <v>45085</v>
      </c>
      <c r="EA737" s="35" t="s">
        <v>232</v>
      </c>
      <c r="EB737" s="38">
        <v>45093</v>
      </c>
      <c r="EC737" s="35">
        <v>45265</v>
      </c>
      <c r="ED737" s="20" t="s">
        <v>228</v>
      </c>
      <c r="EE737" s="20" t="s">
        <v>247</v>
      </c>
      <c r="EF737" s="20">
        <v>202</v>
      </c>
      <c r="EG737" s="20">
        <v>2</v>
      </c>
      <c r="EH737" s="20">
        <v>2</v>
      </c>
      <c r="EI737" s="20">
        <v>10</v>
      </c>
      <c r="EJ737" s="20">
        <v>0</v>
      </c>
      <c r="EK737" s="20">
        <v>0</v>
      </c>
      <c r="EL737" s="20">
        <v>0</v>
      </c>
      <c r="EM737" s="20">
        <v>0</v>
      </c>
      <c r="EN737" s="20">
        <v>0</v>
      </c>
      <c r="EO737" s="20">
        <v>0</v>
      </c>
      <c r="EP737" s="20">
        <v>1</v>
      </c>
      <c r="EQ737" s="20">
        <v>1</v>
      </c>
      <c r="ER737" s="20">
        <v>0</v>
      </c>
      <c r="ES737" s="34">
        <f>IF(EI737&lt;&gt;"",((EJ737*0.125)+((EK737+EL737+EM737+EN737+EO737)*0.25)+((EP737+EQ737+ER737)*1))/EI737,"")</f>
        <v>0.2</v>
      </c>
      <c r="ET737" s="35">
        <v>45387</v>
      </c>
      <c r="EU737" s="20" t="s">
        <v>228</v>
      </c>
      <c r="EV737" s="20" t="s">
        <v>247</v>
      </c>
      <c r="EW737" s="20">
        <v>138</v>
      </c>
      <c r="EX737" s="20">
        <v>2</v>
      </c>
      <c r="EY737" s="20">
        <v>1</v>
      </c>
      <c r="EZ737" s="28">
        <v>11</v>
      </c>
      <c r="FA737" s="20">
        <v>0</v>
      </c>
      <c r="FB737" s="20">
        <v>0</v>
      </c>
      <c r="FC737" s="20">
        <v>0</v>
      </c>
      <c r="FD737" s="20">
        <v>0</v>
      </c>
      <c r="FE737" s="20">
        <v>0</v>
      </c>
      <c r="FF737" s="20">
        <v>0</v>
      </c>
      <c r="FG737" s="20">
        <v>2</v>
      </c>
      <c r="FH737" s="20">
        <v>0</v>
      </c>
      <c r="FI737" s="20">
        <v>0</v>
      </c>
      <c r="FJ737" s="34">
        <f>IF(EZ737&lt;&gt;"",((FA737*0.125)+((FB737+FC737+FD737+FE737+FF737)*0.25)+((FG737+FH737+FI737)*1))/EZ737,"")</f>
        <v>0.18181818181818182</v>
      </c>
      <c r="FK737" s="39">
        <v>37.114094000000001</v>
      </c>
      <c r="FL737" s="39">
        <v>-76.514427999999995</v>
      </c>
      <c r="FM737" s="39">
        <v>36.752268576177869</v>
      </c>
      <c r="FN737" s="39">
        <v>37.475919423822134</v>
      </c>
      <c r="FO737" s="39">
        <v>-76.968164274766124</v>
      </c>
      <c r="FP737" s="39">
        <v>-76.060691725233866</v>
      </c>
      <c r="FQ737" s="39">
        <v>36.390443152355736</v>
      </c>
      <c r="FR737" s="39">
        <v>37.837744847644267</v>
      </c>
      <c r="FS737" s="39">
        <v>-77.421900549532239</v>
      </c>
      <c r="FT737" s="39">
        <v>-75.606955450467751</v>
      </c>
      <c r="FU737" s="35">
        <v>45958</v>
      </c>
      <c r="FV737" s="20" t="s">
        <v>248</v>
      </c>
      <c r="FW737" s="20" t="s">
        <v>295</v>
      </c>
      <c r="FX737" s="20">
        <v>259</v>
      </c>
      <c r="FY737" s="20">
        <v>2</v>
      </c>
      <c r="FZ737" s="20">
        <v>2</v>
      </c>
      <c r="GA737" s="20">
        <v>18</v>
      </c>
      <c r="GB737" s="20">
        <v>0</v>
      </c>
      <c r="GC737" s="20">
        <v>0</v>
      </c>
      <c r="GD737" s="20">
        <v>0</v>
      </c>
      <c r="GE737" s="20">
        <v>0</v>
      </c>
      <c r="GF737" s="20">
        <v>1</v>
      </c>
      <c r="GG737" s="20">
        <v>0</v>
      </c>
      <c r="GH737" s="20">
        <v>0</v>
      </c>
      <c r="GI737" s="20">
        <v>0</v>
      </c>
      <c r="GJ737" s="20">
        <v>0</v>
      </c>
      <c r="GK737" s="34">
        <f>IF(GA737&lt;&gt;"",((GB737*0.125)+((GC737+GD737+GE737+GF737+GG737)*0.25)+((GH737+GI737+GJ737)*1))/GA737,"")</f>
        <v>1.3888888888888888E-2</v>
      </c>
      <c r="GL737" s="40">
        <v>45764</v>
      </c>
      <c r="GM737" s="40">
        <v>45800</v>
      </c>
      <c r="GN737" s="11" t="s">
        <v>237</v>
      </c>
      <c r="GO737" s="40">
        <v>45800</v>
      </c>
      <c r="GP737" s="20" t="s">
        <v>232</v>
      </c>
      <c r="GQ737" s="35">
        <v>45807</v>
      </c>
      <c r="HH737" s="34" t="str">
        <f>IF(GX737&lt;&gt;"",((GY737*0.125)+((GZ737+HA737+HB737+HC737+HD737)*0.25)+((HE737+HF737+HG737)*1))/GX737,"")</f>
        <v/>
      </c>
    </row>
    <row r="738" spans="1:216" ht="15" customHeight="1" x14ac:dyDescent="0.35">
      <c r="A738" s="11" t="s">
        <v>4594</v>
      </c>
      <c r="B738" s="12" t="s">
        <v>4595</v>
      </c>
      <c r="C738" s="13">
        <v>44515</v>
      </c>
      <c r="D738" s="13"/>
      <c r="E738" s="11" t="s">
        <v>214</v>
      </c>
      <c r="F738" s="19" t="s">
        <v>4596</v>
      </c>
      <c r="G738" s="19" t="s">
        <v>2564</v>
      </c>
      <c r="H738" s="11" t="s">
        <v>1855</v>
      </c>
      <c r="I738" s="42">
        <v>22304</v>
      </c>
      <c r="J738" s="17">
        <v>49237</v>
      </c>
      <c r="K738" s="18">
        <f ca="1">IF(A738&lt;&gt;"",RANDBETWEEN(1,2000)," ")</f>
        <v>702</v>
      </c>
      <c r="L738" s="17" cm="1">
        <f t="array" ref="L738">IF(A738&lt;&gt;"",SUMPRODUCT(($E$2:$E$1303="Active") * (FK738 &gt;= $FM$2:$FM$1303) * (FK738 &lt;= $FN$2:$FN$1303) * (FL738 &gt;= $FO$2:$FO$1303) * (FL738 &lt;= $FP$2:$FP$1303)),"")</f>
        <v>2</v>
      </c>
      <c r="M738" s="17" cm="1">
        <f t="array" ref="M738">IF(A738&lt;&gt;"",SUMPRODUCT(($E$2:$E$1303="Active") * (FK738 &gt;= $FQ$2:$FQ$1303) * (FK738 &lt;= $FR$2:$FR$1303) * (FL738 &gt;= $FS$2:$FS$1303) * (FL738 &lt;= $FT$2:$FT$1303)),"")</f>
        <v>4</v>
      </c>
      <c r="N738" s="11" t="s">
        <v>287</v>
      </c>
      <c r="O738" s="11" t="s">
        <v>242</v>
      </c>
      <c r="P738" s="19" t="s">
        <v>2836</v>
      </c>
      <c r="Q738" s="11" t="s">
        <v>2837</v>
      </c>
      <c r="R738" s="19" t="s">
        <v>2838</v>
      </c>
      <c r="S738" s="11" t="s">
        <v>224</v>
      </c>
      <c r="T738" s="20" t="s">
        <v>224</v>
      </c>
      <c r="U738" s="21"/>
      <c r="V738" s="22"/>
      <c r="W738" s="22"/>
      <c r="X738" s="22"/>
      <c r="Y738" s="22"/>
      <c r="Z738" s="22"/>
      <c r="AA738" s="22" t="s">
        <v>363</v>
      </c>
      <c r="AB738" s="43">
        <v>46022.604166666664</v>
      </c>
      <c r="AC738" s="63">
        <v>45931</v>
      </c>
      <c r="AD738" s="25">
        <v>0</v>
      </c>
      <c r="AE738" s="25">
        <v>133</v>
      </c>
      <c r="AF738" s="26">
        <v>851</v>
      </c>
      <c r="AG738" s="20">
        <v>1320</v>
      </c>
      <c r="AH738" s="22">
        <v>1352</v>
      </c>
      <c r="AI738" s="26">
        <v>2146</v>
      </c>
      <c r="AN738" s="27">
        <f>IF(COUNT(DV738,ES738,FJ738,GK738,HH738)&gt;0,AVERAGE(DV738,ES738,FJ738,GK738,HH738),"")</f>
        <v>0.14166666666666666</v>
      </c>
      <c r="AO738" s="28">
        <f>IF((E738&lt;&gt;""),COUNTA(AP738:BW738)+COUNTIF(T738,"No"),"")</f>
        <v>0</v>
      </c>
      <c r="CO738" s="35">
        <v>44734</v>
      </c>
      <c r="CP738" s="35">
        <v>44763</v>
      </c>
      <c r="CQ738" s="20" t="s">
        <v>237</v>
      </c>
      <c r="CR738" s="35">
        <v>44774</v>
      </c>
      <c r="CS738" s="20" t="s">
        <v>232</v>
      </c>
      <c r="CT738" s="35">
        <v>44764</v>
      </c>
      <c r="CW738" s="20"/>
      <c r="DI738" s="35">
        <v>44743</v>
      </c>
      <c r="DJ738" s="20" t="s">
        <v>228</v>
      </c>
      <c r="DK738" s="20" t="s">
        <v>235</v>
      </c>
      <c r="DL738" s="20" t="s">
        <v>234</v>
      </c>
      <c r="DM738" s="20">
        <v>329</v>
      </c>
      <c r="DN738" s="20">
        <v>3</v>
      </c>
      <c r="DO738" s="20">
        <v>3</v>
      </c>
      <c r="DP738" s="20">
        <v>15</v>
      </c>
      <c r="DQ738" s="20">
        <v>0</v>
      </c>
      <c r="DR738" s="20">
        <v>3</v>
      </c>
      <c r="DS738" s="20">
        <v>0</v>
      </c>
      <c r="DT738" s="20">
        <v>2</v>
      </c>
      <c r="DU738" s="20">
        <v>2</v>
      </c>
      <c r="DV738" s="49" cm="1">
        <f t="array" ref="DV738">IF(AND(DI738:DP738&lt;&gt;""),((DQ738*0.125)+(DR738*0.25)+(DS738*0.25)+(DT738*1)+(DU738*1))/DP738,"")</f>
        <v>0.31666666666666665</v>
      </c>
      <c r="DW738" s="35">
        <v>45082</v>
      </c>
      <c r="DX738" s="35">
        <v>45084</v>
      </c>
      <c r="DY738" s="20" t="s">
        <v>237</v>
      </c>
      <c r="DZ738" s="35">
        <v>45085</v>
      </c>
      <c r="EA738" s="35" t="s">
        <v>232</v>
      </c>
      <c r="EB738" s="38">
        <v>45093</v>
      </c>
      <c r="EC738" s="35">
        <v>45218</v>
      </c>
      <c r="ED738" s="20" t="s">
        <v>248</v>
      </c>
      <c r="EE738" s="20" t="s">
        <v>247</v>
      </c>
      <c r="EF738" s="20">
        <v>280</v>
      </c>
      <c r="EG738" s="20">
        <v>2</v>
      </c>
      <c r="EH738" s="20">
        <v>2</v>
      </c>
      <c r="EI738" s="20">
        <v>10</v>
      </c>
      <c r="EJ738" s="20">
        <v>0</v>
      </c>
      <c r="EK738" s="20">
        <v>0</v>
      </c>
      <c r="EL738" s="20">
        <v>0</v>
      </c>
      <c r="EM738" s="20">
        <v>0</v>
      </c>
      <c r="EN738" s="20">
        <v>0</v>
      </c>
      <c r="EO738" s="20">
        <v>0</v>
      </c>
      <c r="EP738" s="20">
        <v>0</v>
      </c>
      <c r="EQ738" s="20">
        <v>0</v>
      </c>
      <c r="ER738" s="20">
        <v>0</v>
      </c>
      <c r="ES738" s="34">
        <f>IF(EI738&lt;&gt;"",((EJ738*0.125)+((EK738+EL738+EM738+EN738+EO738)*0.25)+((EP738+EQ738+ER738)*1))/EI738,"")</f>
        <v>0</v>
      </c>
      <c r="ET738" s="35">
        <v>45586</v>
      </c>
      <c r="EU738" s="20" t="s">
        <v>248</v>
      </c>
      <c r="EV738" s="20" t="s">
        <v>234</v>
      </c>
      <c r="EW738" s="20">
        <v>700</v>
      </c>
      <c r="EX738" s="20">
        <v>3</v>
      </c>
      <c r="EY738" s="20">
        <v>3</v>
      </c>
      <c r="EZ738" s="20">
        <v>25</v>
      </c>
      <c r="FA738" s="20">
        <v>0</v>
      </c>
      <c r="FB738" s="20">
        <v>0</v>
      </c>
      <c r="FC738" s="20">
        <v>0</v>
      </c>
      <c r="FD738" s="20">
        <v>0</v>
      </c>
      <c r="FE738" s="20">
        <v>0</v>
      </c>
      <c r="FF738" s="20">
        <v>0</v>
      </c>
      <c r="FG738" s="20">
        <v>0</v>
      </c>
      <c r="FH738" s="20">
        <v>2</v>
      </c>
      <c r="FI738" s="20">
        <v>2</v>
      </c>
      <c r="FJ738" s="34">
        <f>IF(EZ738&lt;&gt;"",((FA738*0.125)+((FB738+FC738+FD738+FE738+FF738)*0.25)+((FG738+FH738+FI738)*1))/EZ738,"")</f>
        <v>0.16</v>
      </c>
      <c r="FK738" s="39">
        <v>38.812167000000002</v>
      </c>
      <c r="FL738" s="39">
        <v>-77.126406000000003</v>
      </c>
      <c r="FM738" s="39">
        <v>38.45034157617787</v>
      </c>
      <c r="FN738" s="39">
        <v>39.173992423822135</v>
      </c>
      <c r="FO738" s="39">
        <v>-77.590758098658753</v>
      </c>
      <c r="FP738" s="39">
        <v>-76.662053901341253</v>
      </c>
      <c r="FQ738" s="39">
        <v>38.088516152355737</v>
      </c>
      <c r="FR738" s="39">
        <v>39.535817847644267</v>
      </c>
      <c r="FS738" s="39">
        <v>-78.055110197317489</v>
      </c>
      <c r="FT738" s="39">
        <v>-76.197701802682516</v>
      </c>
      <c r="FU738" s="35">
        <v>45834</v>
      </c>
      <c r="FV738" s="20" t="s">
        <v>248</v>
      </c>
      <c r="FW738" s="20" t="s">
        <v>355</v>
      </c>
      <c r="FX738" s="20">
        <v>539</v>
      </c>
      <c r="FY738" s="20">
        <v>3</v>
      </c>
      <c r="FZ738" s="20">
        <v>3</v>
      </c>
      <c r="GA738" s="20">
        <v>25</v>
      </c>
      <c r="GB738" s="20">
        <v>0</v>
      </c>
      <c r="GC738" s="20">
        <v>0</v>
      </c>
      <c r="GD738" s="20">
        <v>0</v>
      </c>
      <c r="GE738" s="20">
        <v>1</v>
      </c>
      <c r="GF738" s="20">
        <v>0</v>
      </c>
      <c r="GG738" s="20">
        <v>0</v>
      </c>
      <c r="GH738" s="20">
        <v>0</v>
      </c>
      <c r="GI738" s="20">
        <v>1</v>
      </c>
      <c r="GJ738" s="20">
        <v>1</v>
      </c>
      <c r="GK738" s="34">
        <f>IF(GA738&lt;&gt;"",((GB738*0.125)+((GC738+GD738+GE738+GF738+GG738)*0.25)+((GH738+GI738+GJ738)*1))/GA738,"")</f>
        <v>0.09</v>
      </c>
      <c r="GP738" s="20" t="s">
        <v>232</v>
      </c>
      <c r="HH738" s="34" t="str">
        <f>IF(GX738&lt;&gt;"",((GY738*0.125)+((GZ738+HA738+HB738+HC738+HD738)*0.25)+((HE738+HF738+HG738)*1))/GX738,"")</f>
        <v/>
      </c>
    </row>
    <row r="739" spans="1:216" ht="15" customHeight="1" x14ac:dyDescent="0.35">
      <c r="A739" s="11" t="s">
        <v>4597</v>
      </c>
      <c r="B739" s="12" t="s">
        <v>1838</v>
      </c>
      <c r="C739" s="13">
        <v>44236</v>
      </c>
      <c r="D739" s="13"/>
      <c r="E739" s="11" t="s">
        <v>214</v>
      </c>
      <c r="F739" s="19" t="s">
        <v>4598</v>
      </c>
      <c r="G739" s="19" t="s">
        <v>1854</v>
      </c>
      <c r="H739" s="11" t="s">
        <v>1855</v>
      </c>
      <c r="I739" s="42">
        <v>24515</v>
      </c>
      <c r="J739" s="17">
        <v>6685</v>
      </c>
      <c r="K739" s="18">
        <f ca="1">IF(A739&lt;&gt;"",RANDBETWEEN(1,2000)," ")</f>
        <v>569</v>
      </c>
      <c r="L739" s="17" cm="1">
        <f t="array" ref="L739">IF(A739&lt;&gt;"",SUMPRODUCT(($E$2:$E$1303="Active") * (FK739 &gt;= $FM$2:$FM$1303) * (FK739 &lt;= $FN$2:$FN$1303) * (FL739 &gt;= $FO$2:$FO$1303) * (FL739 &lt;= $FP$2:$FP$1303)),"")</f>
        <v>1</v>
      </c>
      <c r="M739" s="17" cm="1">
        <f t="array" ref="M739">IF(A739&lt;&gt;"",SUMPRODUCT(($E$2:$E$1303="Active") * (FK739 &gt;= $FQ$2:$FQ$1303) * (FK739 &lt;= $FR$2:$FR$1303) * (FL739 &gt;= $FS$2:$FS$1303) * (FL739 &lt;= $FT$2:$FT$1303)),"")</f>
        <v>3</v>
      </c>
      <c r="N739" s="11" t="s">
        <v>218</v>
      </c>
      <c r="O739" s="14" t="s">
        <v>219</v>
      </c>
      <c r="P739" s="19" t="s">
        <v>4599</v>
      </c>
      <c r="Q739" s="11" t="s">
        <v>1856</v>
      </c>
      <c r="R739" s="19" t="s">
        <v>4600</v>
      </c>
      <c r="S739" s="11" t="s">
        <v>223</v>
      </c>
      <c r="T739" s="20" t="s">
        <v>224</v>
      </c>
      <c r="U739" s="21"/>
      <c r="V739" s="22"/>
      <c r="W739" s="22"/>
      <c r="X739" s="22"/>
      <c r="Y739" s="22"/>
      <c r="Z739" s="22"/>
      <c r="AA739" s="22" t="s">
        <v>363</v>
      </c>
      <c r="AB739" s="43">
        <v>46003.333333333336</v>
      </c>
      <c r="AC739" s="63">
        <v>45931</v>
      </c>
      <c r="AD739" s="25">
        <v>0</v>
      </c>
      <c r="AE739" s="25">
        <v>385</v>
      </c>
      <c r="AF739" s="26">
        <v>416</v>
      </c>
      <c r="AG739" s="20">
        <v>629</v>
      </c>
      <c r="AH739" s="22">
        <v>560</v>
      </c>
      <c r="AI739" s="26">
        <v>704</v>
      </c>
      <c r="AN739" s="27">
        <f>IF(COUNT(DV739,ES739,FJ739,GK739,HH739)&gt;0,AVERAGE(DV739,ES739,FJ739,GK739,HH739),"")</f>
        <v>0.11403921568627451</v>
      </c>
      <c r="AO739" s="28">
        <f>IF((E739&lt;&gt;""),COUNTA(AP739:BW739)+COUNTIF(T739,"No"),"")</f>
        <v>0</v>
      </c>
      <c r="BX739" s="44">
        <v>44072</v>
      </c>
      <c r="CN739" s="34" t="str">
        <f>IF(CJ739&gt;0,((CK739*0.125)+(CL739*0.25)+(CM739*1))/CJ739,"")</f>
        <v/>
      </c>
      <c r="CO739" s="35">
        <v>44741</v>
      </c>
      <c r="CP739" s="35">
        <v>44763</v>
      </c>
      <c r="CQ739" s="20" t="s">
        <v>237</v>
      </c>
      <c r="CR739" s="35">
        <v>44774</v>
      </c>
      <c r="CS739" s="20" t="s">
        <v>232</v>
      </c>
      <c r="CT739" s="35">
        <v>44764</v>
      </c>
      <c r="CV739" s="11" t="s">
        <v>228</v>
      </c>
      <c r="CW739" s="11" t="s">
        <v>233</v>
      </c>
      <c r="CX739" s="11" t="s">
        <v>234</v>
      </c>
      <c r="CY739" s="20">
        <v>0</v>
      </c>
      <c r="CZ739" s="36">
        <v>0</v>
      </c>
      <c r="DA739" s="36">
        <v>0</v>
      </c>
      <c r="DB739" s="36">
        <v>0</v>
      </c>
      <c r="DC739" s="36">
        <v>0</v>
      </c>
      <c r="DD739" s="36">
        <v>0</v>
      </c>
      <c r="DE739" s="36">
        <v>0</v>
      </c>
      <c r="DF739" s="36">
        <v>0</v>
      </c>
      <c r="DG739" s="36">
        <v>0</v>
      </c>
      <c r="DI739" s="35">
        <v>44908</v>
      </c>
      <c r="DJ739" s="20" t="s">
        <v>248</v>
      </c>
      <c r="DK739" s="20" t="s">
        <v>235</v>
      </c>
      <c r="DL739" s="20" t="s">
        <v>234</v>
      </c>
      <c r="DM739" s="20">
        <v>194</v>
      </c>
      <c r="DN739" s="20">
        <v>3</v>
      </c>
      <c r="DO739" s="20">
        <v>3</v>
      </c>
      <c r="DP739" s="20">
        <v>15</v>
      </c>
      <c r="DQ739" s="20">
        <v>0</v>
      </c>
      <c r="DR739" s="20">
        <v>0</v>
      </c>
      <c r="DS739" s="20">
        <v>0</v>
      </c>
      <c r="DT739" s="20">
        <v>0</v>
      </c>
      <c r="DU739" s="20">
        <v>1</v>
      </c>
      <c r="DV739" s="37" cm="1">
        <f t="array" ref="DV739">IF(AND(DI739:DP739&lt;&gt;""),((DQ739*0.125)+(DR739*0.25)+(DS739*0.25)+(DT739*1)+(DU739*1))/DP739,"")</f>
        <v>6.6666666666666666E-2</v>
      </c>
      <c r="DW739" s="35">
        <v>45079</v>
      </c>
      <c r="DX739" s="35">
        <v>45084</v>
      </c>
      <c r="DY739" s="20" t="s">
        <v>237</v>
      </c>
      <c r="DZ739" s="35">
        <v>45085</v>
      </c>
      <c r="EA739" s="35" t="s">
        <v>232</v>
      </c>
      <c r="EB739" s="38">
        <v>45093</v>
      </c>
      <c r="EC739" s="35">
        <v>45290</v>
      </c>
      <c r="ED739" s="20" t="s">
        <v>228</v>
      </c>
      <c r="EE739" s="20" t="s">
        <v>247</v>
      </c>
      <c r="EF739" s="20">
        <v>239</v>
      </c>
      <c r="EG739" s="20">
        <v>3</v>
      </c>
      <c r="EH739" s="20">
        <v>3</v>
      </c>
      <c r="EI739" s="20">
        <v>15</v>
      </c>
      <c r="EJ739" s="20">
        <v>0</v>
      </c>
      <c r="EK739" s="20">
        <v>0</v>
      </c>
      <c r="EL739" s="20">
        <v>0</v>
      </c>
      <c r="EM739" s="20">
        <v>0</v>
      </c>
      <c r="EN739" s="20">
        <v>0</v>
      </c>
      <c r="EO739" s="20">
        <v>0</v>
      </c>
      <c r="EP739" s="20">
        <v>0</v>
      </c>
      <c r="EQ739" s="20">
        <v>0</v>
      </c>
      <c r="ER739" s="20">
        <v>0</v>
      </c>
      <c r="ES739" s="34">
        <f>IF(EI739&lt;&gt;"",((EJ739*0.125)+((EK739+EL739+EM739+EN739+EO739)*0.25)+((EP739+EQ739+ER739)*1))/EI739,"")</f>
        <v>0</v>
      </c>
      <c r="ET739" s="35">
        <v>45617</v>
      </c>
      <c r="EU739" s="20" t="s">
        <v>248</v>
      </c>
      <c r="EV739" s="20" t="s">
        <v>234</v>
      </c>
      <c r="EW739" s="20">
        <v>218</v>
      </c>
      <c r="EX739" s="20">
        <v>3</v>
      </c>
      <c r="EY739" s="20">
        <v>3</v>
      </c>
      <c r="EZ739" s="20">
        <v>17</v>
      </c>
      <c r="FA739" s="20">
        <v>0</v>
      </c>
      <c r="FB739" s="20">
        <v>0</v>
      </c>
      <c r="FC739" s="20">
        <v>0</v>
      </c>
      <c r="FD739" s="20">
        <v>1</v>
      </c>
      <c r="FE739" s="20">
        <v>0</v>
      </c>
      <c r="FF739" s="20">
        <v>0</v>
      </c>
      <c r="FG739" s="20">
        <v>0</v>
      </c>
      <c r="FH739" s="20">
        <v>0</v>
      </c>
      <c r="FI739" s="20">
        <v>0</v>
      </c>
      <c r="FJ739" s="34">
        <f>IF(EZ739&lt;&gt;"",((FA739*0.125)+((FB739+FC739+FD739+FE739+FF739)*0.25)+((FG739+FH739+FI739)*1))/EZ739,"")</f>
        <v>1.4705882352941176E-2</v>
      </c>
      <c r="FK739" s="39">
        <v>37.413600000000002</v>
      </c>
      <c r="FL739" s="39">
        <v>-79.142700000000005</v>
      </c>
      <c r="FM739">
        <v>37.05177457617787</v>
      </c>
      <c r="FN739">
        <v>37.775425423822135</v>
      </c>
      <c r="FO739">
        <v>-79.598244372328836</v>
      </c>
      <c r="FP739">
        <v>-78.687155627671174</v>
      </c>
      <c r="FQ739">
        <v>36.689949152355737</v>
      </c>
      <c r="FR739">
        <v>38.137250847644268</v>
      </c>
      <c r="FS739">
        <v>-80.05378874465768</v>
      </c>
      <c r="FT739">
        <v>-78.23161125534233</v>
      </c>
      <c r="FU739" s="35">
        <v>45769</v>
      </c>
      <c r="FV739" s="20" t="s">
        <v>248</v>
      </c>
      <c r="FW739" s="20" t="s">
        <v>258</v>
      </c>
      <c r="FX739" s="20">
        <v>303</v>
      </c>
      <c r="FY739" s="20">
        <v>2</v>
      </c>
      <c r="FZ739" s="20">
        <v>2</v>
      </c>
      <c r="GA739" s="20">
        <v>25</v>
      </c>
      <c r="GB739" s="20">
        <v>0</v>
      </c>
      <c r="GC739" s="20">
        <v>0</v>
      </c>
      <c r="GD739" s="20">
        <v>1</v>
      </c>
      <c r="GE739" s="20">
        <v>1</v>
      </c>
      <c r="GF739" s="20">
        <v>0</v>
      </c>
      <c r="GG739" s="20">
        <v>0</v>
      </c>
      <c r="GH739" s="20">
        <v>0</v>
      </c>
      <c r="GI739" s="20">
        <v>2</v>
      </c>
      <c r="GJ739" s="20">
        <v>2</v>
      </c>
      <c r="GK739" s="34">
        <f>IF(GA739&lt;&gt;"",((GB739*0.125)+((GC739+GD739+GE739+GF739+GG739)*0.25)+((GH739+GI739+GJ739)*1))/GA739,"")</f>
        <v>0.18</v>
      </c>
      <c r="GP739" s="20" t="s">
        <v>232</v>
      </c>
      <c r="GR739" s="35">
        <v>46091</v>
      </c>
      <c r="GS739" s="20" t="s">
        <v>248</v>
      </c>
      <c r="GT739" s="20" t="s">
        <v>247</v>
      </c>
      <c r="GU739" s="20">
        <v>211</v>
      </c>
      <c r="GV739" s="20">
        <v>2</v>
      </c>
      <c r="GW739" s="20">
        <v>2</v>
      </c>
      <c r="GX739" s="20">
        <v>17</v>
      </c>
      <c r="GY739" s="20">
        <v>0</v>
      </c>
      <c r="GZ739" s="20">
        <v>0</v>
      </c>
      <c r="HA739" s="20">
        <v>0</v>
      </c>
      <c r="HB739" s="20">
        <v>0</v>
      </c>
      <c r="HC739" s="20">
        <v>0</v>
      </c>
      <c r="HD739" s="20">
        <v>1</v>
      </c>
      <c r="HE739" s="20">
        <v>1</v>
      </c>
      <c r="HF739" s="20">
        <v>2</v>
      </c>
      <c r="HG739" s="20">
        <v>2</v>
      </c>
      <c r="HH739" s="46">
        <f>IF(GX739&lt;&gt;"",((GY739*0.125)+((GZ739+HA739+HB739+HC739+HD739)*0.25)+((HE739+HF739+HG739)*1))/GX739,"")</f>
        <v>0.30882352941176472</v>
      </c>
    </row>
    <row r="740" spans="1:216" ht="15" customHeight="1" x14ac:dyDescent="0.35">
      <c r="A740" s="11" t="s">
        <v>4601</v>
      </c>
      <c r="B740" s="12" t="s">
        <v>4602</v>
      </c>
      <c r="C740" s="13">
        <v>44419</v>
      </c>
      <c r="D740" s="13"/>
      <c r="E740" s="11" t="s">
        <v>214</v>
      </c>
      <c r="F740" s="19" t="s">
        <v>4603</v>
      </c>
      <c r="G740" s="19" t="s">
        <v>4604</v>
      </c>
      <c r="H740" s="11" t="s">
        <v>1855</v>
      </c>
      <c r="I740" s="42">
        <v>24540</v>
      </c>
      <c r="J740" s="17">
        <v>32094</v>
      </c>
      <c r="K740" s="18">
        <f ca="1">IF(A740&lt;&gt;"",RANDBETWEEN(1,2000)," ")</f>
        <v>1561</v>
      </c>
      <c r="L740" s="17" cm="1">
        <f t="array" ref="L740">IF(A740&lt;&gt;"",SUMPRODUCT(($E$2:$E$1303="Active") * (FK740 &gt;= $FM$2:$FM$1303) * (FK740 &lt;= $FN$2:$FN$1303) * (FL740 &gt;= $FO$2:$FO$1303) * (FL740 &lt;= $FP$2:$FP$1303)),"")</f>
        <v>1</v>
      </c>
      <c r="M740" s="17" cm="1">
        <f t="array" ref="M740">IF(A740&lt;&gt;"",SUMPRODUCT(($E$2:$E$1303="Active") * (FK740 &gt;= $FQ$2:$FQ$1303) * (FK740 &lt;= $FR$2:$FR$1303) * (FL740 &gt;= $FS$2:$FS$1303) * (FL740 &lt;= $FT$2:$FT$1303)),"")</f>
        <v>5</v>
      </c>
      <c r="N740" s="11" t="s">
        <v>287</v>
      </c>
      <c r="O740" s="14" t="s">
        <v>219</v>
      </c>
      <c r="P740" s="19" t="s">
        <v>4605</v>
      </c>
      <c r="Q740" s="11" t="s">
        <v>4606</v>
      </c>
      <c r="R740" s="19" t="s">
        <v>4607</v>
      </c>
      <c r="S740" s="11" t="s">
        <v>224</v>
      </c>
      <c r="T740" s="20" t="s">
        <v>224</v>
      </c>
      <c r="U740" s="21"/>
      <c r="V740" s="22"/>
      <c r="W740" s="22"/>
      <c r="X740" s="22"/>
      <c r="Y740" s="22"/>
      <c r="Z740" s="22"/>
      <c r="AA740" s="22" t="s">
        <v>363</v>
      </c>
      <c r="AB740" s="43">
        <v>46010.333333333336</v>
      </c>
      <c r="AC740" s="63">
        <v>45931</v>
      </c>
      <c r="AD740" s="25">
        <v>0</v>
      </c>
      <c r="AE740" s="25">
        <v>73</v>
      </c>
      <c r="AF740" s="26">
        <v>169</v>
      </c>
      <c r="AG740" s="20">
        <v>197</v>
      </c>
      <c r="AH740" s="22">
        <v>260</v>
      </c>
      <c r="AI740" s="26">
        <v>177</v>
      </c>
      <c r="AN740" s="27">
        <f>IF(COUNT(DV740,ES740,FJ740,GK740,HH740)&gt;0,AVERAGE(DV740,ES740,FJ740,GK740,HH740),"")</f>
        <v>0</v>
      </c>
      <c r="AO740" s="28">
        <f>IF((E740&lt;&gt;""),COUNTA(AP740:BW740)+COUNTIF(T740,"No"),"")</f>
        <v>0</v>
      </c>
      <c r="CN740" s="34" t="str">
        <f>IF(CJ740&gt;0,((CK740*0.125)+(CL740*0.25)+(CM740*1))/CJ740,"")</f>
        <v/>
      </c>
      <c r="CO740" s="35">
        <v>44742</v>
      </c>
      <c r="CP740" s="35">
        <v>44763</v>
      </c>
      <c r="CQ740" s="20" t="s">
        <v>237</v>
      </c>
      <c r="CR740" s="35">
        <v>44774</v>
      </c>
      <c r="CS740" s="20" t="s">
        <v>232</v>
      </c>
      <c r="CT740" s="35">
        <v>44764</v>
      </c>
      <c r="CV740" s="11" t="s">
        <v>228</v>
      </c>
      <c r="CW740" s="20" t="s">
        <v>233</v>
      </c>
      <c r="CX740" s="11" t="s">
        <v>234</v>
      </c>
      <c r="CY740" s="20">
        <v>0</v>
      </c>
      <c r="CZ740" s="36">
        <v>0</v>
      </c>
      <c r="DA740" s="36">
        <v>0</v>
      </c>
      <c r="DB740" s="36">
        <v>0</v>
      </c>
      <c r="DC740" s="36">
        <v>0</v>
      </c>
      <c r="DD740" s="36">
        <v>0</v>
      </c>
      <c r="DE740" s="36">
        <v>0</v>
      </c>
      <c r="DF740" s="36">
        <v>0</v>
      </c>
      <c r="DG740" s="36">
        <v>0</v>
      </c>
      <c r="DI740" s="35">
        <v>44908</v>
      </c>
      <c r="DJ740" s="20" t="s">
        <v>248</v>
      </c>
      <c r="DK740" s="20" t="s">
        <v>235</v>
      </c>
      <c r="DL740" s="20" t="s">
        <v>234</v>
      </c>
      <c r="DM740" s="20">
        <v>73</v>
      </c>
      <c r="DN740" s="20">
        <v>1</v>
      </c>
      <c r="DO740" s="20">
        <v>1</v>
      </c>
      <c r="DP740" s="20">
        <v>5</v>
      </c>
      <c r="DQ740" s="20">
        <v>0</v>
      </c>
      <c r="DR740" s="20">
        <v>0</v>
      </c>
      <c r="DS740" s="20">
        <v>0</v>
      </c>
      <c r="DT740" s="20">
        <v>0</v>
      </c>
      <c r="DU740" s="20">
        <v>0</v>
      </c>
      <c r="DV740" s="37" cm="1">
        <f t="array" ref="DV740">IF(AND(DI740:DP740&lt;&gt;""),((DQ740*0.125)+(DR740*0.25)+(DS740*0.25)+(DT740*1)+(DU740*1))/DP740,"")</f>
        <v>0</v>
      </c>
      <c r="DW740" s="35">
        <v>45079</v>
      </c>
      <c r="DX740" s="35">
        <v>45084</v>
      </c>
      <c r="DY740" s="20" t="s">
        <v>237</v>
      </c>
      <c r="DZ740" s="35">
        <v>45085</v>
      </c>
      <c r="EA740" s="35" t="s">
        <v>232</v>
      </c>
      <c r="EB740" s="38">
        <v>45093</v>
      </c>
      <c r="EC740" s="35">
        <v>45290</v>
      </c>
      <c r="ED740" s="20" t="s">
        <v>228</v>
      </c>
      <c r="EE740" s="20" t="s">
        <v>247</v>
      </c>
      <c r="EF740" s="20">
        <v>96</v>
      </c>
      <c r="EG740" s="20">
        <v>2</v>
      </c>
      <c r="EH740" s="20">
        <v>2</v>
      </c>
      <c r="EI740" s="20">
        <v>10</v>
      </c>
      <c r="EJ740" s="20">
        <v>0</v>
      </c>
      <c r="EK740" s="20">
        <v>0</v>
      </c>
      <c r="EL740" s="20">
        <v>0</v>
      </c>
      <c r="EM740" s="20">
        <v>0</v>
      </c>
      <c r="EN740" s="20">
        <v>0</v>
      </c>
      <c r="EO740" s="20">
        <v>0</v>
      </c>
      <c r="EP740" s="20">
        <v>0</v>
      </c>
      <c r="EQ740" s="20">
        <v>0</v>
      </c>
      <c r="ER740" s="20">
        <v>0</v>
      </c>
      <c r="ES740" s="34">
        <f>IF(EI740&lt;&gt;"",((EJ740*0.125)+((EK740+EL740+EM740+EN740+EO740)*0.25)+((EP740+EQ740+ER740)*1))/EI740,"")</f>
        <v>0</v>
      </c>
      <c r="ET740" s="35">
        <v>45616</v>
      </c>
      <c r="EU740" s="20" t="s">
        <v>248</v>
      </c>
      <c r="EV740" s="20" t="s">
        <v>234</v>
      </c>
      <c r="EW740" s="20">
        <v>140</v>
      </c>
      <c r="EX740" s="20">
        <v>2</v>
      </c>
      <c r="EY740" s="20">
        <v>2</v>
      </c>
      <c r="EZ740" s="20">
        <v>9</v>
      </c>
      <c r="FA740" s="20">
        <v>0</v>
      </c>
      <c r="FB740" s="20">
        <v>0</v>
      </c>
      <c r="FC740" s="20">
        <v>0</v>
      </c>
      <c r="FD740" s="20">
        <v>0</v>
      </c>
      <c r="FE740" s="20">
        <v>0</v>
      </c>
      <c r="FF740" s="20">
        <v>0</v>
      </c>
      <c r="FG740" s="20">
        <v>0</v>
      </c>
      <c r="FH740" s="20">
        <v>0</v>
      </c>
      <c r="FI740" s="20">
        <v>0</v>
      </c>
      <c r="FJ740" s="34">
        <v>0</v>
      </c>
      <c r="FK740" s="39">
        <v>36.652985999999999</v>
      </c>
      <c r="FL740" s="39">
        <v>-79.447125999999997</v>
      </c>
      <c r="FM740" s="39">
        <v>36.291160576177866</v>
      </c>
      <c r="FN740" s="39">
        <v>37.014811423822131</v>
      </c>
      <c r="FO740" s="39">
        <v>-79.898130447774719</v>
      </c>
      <c r="FP740" s="39">
        <v>-78.996121552225276</v>
      </c>
      <c r="FQ740" s="39">
        <v>35.929335152355733</v>
      </c>
      <c r="FR740" s="39">
        <v>37.376636847644264</v>
      </c>
      <c r="FS740" s="39">
        <v>-80.349134895549454</v>
      </c>
      <c r="FT740" s="39">
        <v>-78.54511710445054</v>
      </c>
      <c r="FU740" s="35">
        <v>45712</v>
      </c>
      <c r="FV740" s="20" t="s">
        <v>248</v>
      </c>
      <c r="FW740" s="20" t="s">
        <v>247</v>
      </c>
      <c r="FX740" s="20">
        <v>120</v>
      </c>
      <c r="FY740" s="20">
        <v>2</v>
      </c>
      <c r="FZ740" s="20">
        <v>2</v>
      </c>
      <c r="GA740" s="20">
        <v>10</v>
      </c>
      <c r="GB740" s="20">
        <v>0</v>
      </c>
      <c r="GC740" s="20">
        <v>0</v>
      </c>
      <c r="GD740" s="20">
        <v>0</v>
      </c>
      <c r="GE740" s="20">
        <v>0</v>
      </c>
      <c r="GF740" s="20">
        <v>0</v>
      </c>
      <c r="GG740" s="20">
        <v>0</v>
      </c>
      <c r="GH740" s="20">
        <v>0</v>
      </c>
      <c r="GI740" s="20">
        <v>0</v>
      </c>
      <c r="GJ740" s="20">
        <v>0</v>
      </c>
      <c r="GK740" s="34">
        <f>IF(GA740&lt;&gt;"",((GB740*0.125)+((GC740+GD740+GE740+GF740+GG740)*0.25)+((GH740+GI740+GJ740)*1))/GA740,"")</f>
        <v>0</v>
      </c>
      <c r="GP740" s="20" t="s">
        <v>232</v>
      </c>
      <c r="HH740" s="41" t="str">
        <f>IF(GX740&lt;&gt;"",((GY740*0.125)+((GZ740+HA740+HB740+HC740+HD740)*0.25)+((HE740+HF740+HG740)*1))/GX740,"")</f>
        <v/>
      </c>
    </row>
    <row r="741" spans="1:216" ht="15" customHeight="1" x14ac:dyDescent="0.35">
      <c r="A741" s="11" t="s">
        <v>4608</v>
      </c>
      <c r="B741" s="12" t="s">
        <v>4609</v>
      </c>
      <c r="C741" s="13">
        <v>43009</v>
      </c>
      <c r="D741" s="13"/>
      <c r="E741" s="14" t="s">
        <v>214</v>
      </c>
      <c r="F741" s="15" t="s">
        <v>4610</v>
      </c>
      <c r="G741" s="15" t="s">
        <v>4611</v>
      </c>
      <c r="H741" s="14" t="s">
        <v>1855</v>
      </c>
      <c r="I741" s="16">
        <v>20109</v>
      </c>
      <c r="J741" s="17">
        <v>43849</v>
      </c>
      <c r="K741" s="18">
        <f ca="1">IF(A741&lt;&gt;"",RANDBETWEEN(1,2000)," ")</f>
        <v>275</v>
      </c>
      <c r="L741" s="17" cm="1">
        <f t="array" ref="L741">IF(A741&lt;&gt;"",SUMPRODUCT(($E$2:$E$1303="Active") * (FK741 &gt;= $FM$2:$FM$1303) * (FK741 &lt;= $FN$2:$FN$1303) * (FL741 &gt;= $FO$2:$FO$1303) * (FL741 &lt;= $FP$2:$FP$1303)),"")</f>
        <v>2</v>
      </c>
      <c r="M741" s="17" cm="1">
        <f t="array" ref="M741">IF(A741&lt;&gt;"",SUMPRODUCT(($E$2:$E$1303="Active") * (FK741 &gt;= $FQ$2:$FQ$1303) * (FK741 &lt;= $FR$2:$FR$1303) * (FL741 &gt;= $FS$2:$FS$1303) * (FL741 &lt;= $FT$2:$FT$1303)),"")</f>
        <v>3</v>
      </c>
      <c r="N741" s="14" t="s">
        <v>287</v>
      </c>
      <c r="O741" s="14" t="s">
        <v>219</v>
      </c>
      <c r="P741" s="15" t="s">
        <v>4612</v>
      </c>
      <c r="Q741" s="14" t="s">
        <v>4613</v>
      </c>
      <c r="R741" s="15" t="s">
        <v>4614</v>
      </c>
      <c r="S741" s="14" t="s">
        <v>223</v>
      </c>
      <c r="T741" s="20" t="s">
        <v>224</v>
      </c>
      <c r="U741" s="21"/>
      <c r="V741" s="22"/>
      <c r="W741" s="22"/>
      <c r="X741" s="22"/>
      <c r="Y741" s="22"/>
      <c r="Z741" s="22"/>
      <c r="AA741" s="22" t="s">
        <v>363</v>
      </c>
      <c r="AB741" s="43">
        <v>46014.583333333336</v>
      </c>
      <c r="AC741" s="63">
        <v>45931</v>
      </c>
      <c r="AD741" s="25">
        <v>163</v>
      </c>
      <c r="AE741" s="25">
        <v>128</v>
      </c>
      <c r="AF741" s="26">
        <v>287</v>
      </c>
      <c r="AG741" s="20">
        <v>374</v>
      </c>
      <c r="AH741" s="22">
        <v>327</v>
      </c>
      <c r="AI741" s="26">
        <v>451</v>
      </c>
      <c r="AN741" s="27">
        <f>IF(COUNT(DV741,ES741,FJ741,GK741,HH741)&gt;0,AVERAGE(DV741,ES741,FJ741,GK741,HH741),"")</f>
        <v>7.0634920634920634E-2</v>
      </c>
      <c r="AO741" s="28">
        <f>IF((E741&lt;&gt;""),COUNTA(AP741:BW741)+COUNTIF(T741,"No"),"")</f>
        <v>0</v>
      </c>
      <c r="AP741" s="29"/>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c r="BO741" s="29"/>
      <c r="BP741" s="29"/>
      <c r="BQ741" s="29"/>
      <c r="BR741" s="29"/>
      <c r="BS741" s="29"/>
      <c r="BT741" s="29"/>
      <c r="BU741" s="29"/>
      <c r="BV741" s="29"/>
      <c r="BW741" s="29"/>
      <c r="BX741" s="30">
        <v>44082</v>
      </c>
      <c r="BY741" s="30">
        <v>44095</v>
      </c>
      <c r="BZ741" s="14" t="s">
        <v>248</v>
      </c>
      <c r="CA741" s="30">
        <v>44096</v>
      </c>
      <c r="CB741" s="14" t="s">
        <v>232</v>
      </c>
      <c r="CC741" s="31">
        <v>43796</v>
      </c>
      <c r="CD741" s="32" t="s">
        <v>228</v>
      </c>
      <c r="CE741" s="33" t="s">
        <v>425</v>
      </c>
      <c r="CF741" s="33" t="s">
        <v>325</v>
      </c>
      <c r="CG741" s="29">
        <v>181</v>
      </c>
      <c r="CH741" s="29">
        <v>3</v>
      </c>
      <c r="CI741" s="29">
        <v>3</v>
      </c>
      <c r="CJ741" s="29">
        <v>13</v>
      </c>
      <c r="CK741" s="29">
        <v>2</v>
      </c>
      <c r="CL741" s="29">
        <v>0</v>
      </c>
      <c r="CM741" s="29">
        <v>1</v>
      </c>
      <c r="CN741" s="34">
        <f>IF(CJ741&gt;0,((CK741*0.125)+(CL741*0.25)+(CM741*1))/CJ741,"")</f>
        <v>9.6153846153846159E-2</v>
      </c>
      <c r="CO741" s="35">
        <v>44428</v>
      </c>
      <c r="CP741" s="35">
        <v>44431</v>
      </c>
      <c r="CQ741" s="20" t="s">
        <v>507</v>
      </c>
      <c r="CR741" s="35">
        <v>44440</v>
      </c>
      <c r="CS741" s="20" t="s">
        <v>232</v>
      </c>
      <c r="CT741" s="35">
        <v>44432</v>
      </c>
      <c r="CU741" s="35">
        <v>44498</v>
      </c>
      <c r="CV741" s="11" t="s">
        <v>228</v>
      </c>
      <c r="CW741" s="20" t="s">
        <v>233</v>
      </c>
      <c r="CX741" s="11" t="s">
        <v>234</v>
      </c>
      <c r="CY741" s="20">
        <v>57</v>
      </c>
      <c r="CZ741" s="36">
        <v>2</v>
      </c>
      <c r="DA741" s="36">
        <v>2</v>
      </c>
      <c r="DB741" s="36">
        <v>10</v>
      </c>
      <c r="DC741" s="36">
        <v>0</v>
      </c>
      <c r="DD741" s="36">
        <v>2</v>
      </c>
      <c r="DE741" s="36">
        <v>2</v>
      </c>
      <c r="DF741" s="36">
        <v>0</v>
      </c>
      <c r="DG741" s="36">
        <v>1</v>
      </c>
      <c r="DH741" s="37">
        <f>IF(DB741&gt;0,((DC741*0.125)+(DD741*0.25)+(DE741*0.25)+(DF741*1)+(DG741*1))/DB741,"")</f>
        <v>0.2</v>
      </c>
      <c r="DI741" s="35">
        <v>44805</v>
      </c>
      <c r="DJ741" s="20" t="s">
        <v>228</v>
      </c>
      <c r="DK741" s="20" t="s">
        <v>235</v>
      </c>
      <c r="DL741" s="20" t="s">
        <v>234</v>
      </c>
      <c r="DM741" s="20">
        <v>122</v>
      </c>
      <c r="DN741" s="20">
        <v>2</v>
      </c>
      <c r="DO741" s="20">
        <v>2</v>
      </c>
      <c r="DP741" s="20">
        <v>10</v>
      </c>
      <c r="DQ741" s="20">
        <v>0</v>
      </c>
      <c r="DR741" s="20">
        <v>0</v>
      </c>
      <c r="DS741" s="20">
        <v>0</v>
      </c>
      <c r="DT741" s="20">
        <v>0</v>
      </c>
      <c r="DU741" s="20">
        <v>1</v>
      </c>
      <c r="DV741" s="37" cm="1">
        <f t="array" ref="DV741">IF(AND(DI741:DP741&lt;&gt;""),((DQ741*0.125)+(DR741*0.25)+(DS741*0.25)+(DT741*1)+(DU741*1))/DP741,"")</f>
        <v>0.1</v>
      </c>
      <c r="DW741" s="35">
        <v>45082</v>
      </c>
      <c r="DX741" s="35">
        <v>45084</v>
      </c>
      <c r="DY741" s="20" t="s">
        <v>237</v>
      </c>
      <c r="DZ741" s="35">
        <v>45085</v>
      </c>
      <c r="EA741" s="35" t="s">
        <v>232</v>
      </c>
      <c r="EB741" s="38">
        <v>45093</v>
      </c>
      <c r="EC741" s="35">
        <v>45289</v>
      </c>
      <c r="ED741" s="20" t="s">
        <v>228</v>
      </c>
      <c r="EE741" s="20" t="s">
        <v>247</v>
      </c>
      <c r="EF741" s="20">
        <v>159</v>
      </c>
      <c r="EG741" s="20">
        <v>3</v>
      </c>
      <c r="EH741" s="20">
        <v>3</v>
      </c>
      <c r="EI741" s="20">
        <v>15</v>
      </c>
      <c r="EJ741" s="20">
        <v>0</v>
      </c>
      <c r="EK741" s="20">
        <v>0</v>
      </c>
      <c r="EL741" s="20">
        <v>0</v>
      </c>
      <c r="EM741" s="20">
        <v>0</v>
      </c>
      <c r="EN741" s="20">
        <v>0</v>
      </c>
      <c r="EO741" s="20">
        <v>0</v>
      </c>
      <c r="EP741" s="20">
        <v>0</v>
      </c>
      <c r="EQ741" s="20">
        <v>0</v>
      </c>
      <c r="ER741" s="20">
        <v>0</v>
      </c>
      <c r="ES741" s="34">
        <f>IF(EI741&lt;&gt;"",((EJ741*0.125)+((EK741+EL741+EM741+EN741+EO741)*0.25)+((EP741+EQ741+ER741)*1))/EI741,"")</f>
        <v>0</v>
      </c>
      <c r="ET741" s="35">
        <v>45614</v>
      </c>
      <c r="EU741" s="20" t="s">
        <v>248</v>
      </c>
      <c r="EV741" s="20" t="s">
        <v>234</v>
      </c>
      <c r="EW741" s="20">
        <v>179</v>
      </c>
      <c r="EX741" s="20">
        <v>2</v>
      </c>
      <c r="EY741" s="20">
        <v>2</v>
      </c>
      <c r="EZ741" s="20">
        <v>14</v>
      </c>
      <c r="FA741" s="20">
        <v>0</v>
      </c>
      <c r="FB741" s="20">
        <v>0</v>
      </c>
      <c r="FC741" s="20">
        <v>0</v>
      </c>
      <c r="FD741" s="20">
        <v>0</v>
      </c>
      <c r="FE741" s="20">
        <v>0</v>
      </c>
      <c r="FF741" s="20">
        <v>0</v>
      </c>
      <c r="FG741" s="20">
        <v>0</v>
      </c>
      <c r="FH741" s="20">
        <v>0</v>
      </c>
      <c r="FI741" s="20">
        <v>1</v>
      </c>
      <c r="FJ741" s="34">
        <f>IF(EZ741&lt;&gt;"",((FA741*0.125)+((FB741+FC741+FD741+FE741+FF741)*0.25)+((FG741+FH741+FI741)*1))/EZ741,"")</f>
        <v>7.1428571428571425E-2</v>
      </c>
      <c r="FK741" s="39">
        <v>38.793688000000003</v>
      </c>
      <c r="FL741" s="39">
        <v>-77.536450000000002</v>
      </c>
      <c r="FM741" s="39">
        <v>38.43186257617787</v>
      </c>
      <c r="FN741" s="39">
        <v>39.155513423822136</v>
      </c>
      <c r="FO741" s="39">
        <v>-78.000681689484779</v>
      </c>
      <c r="FP741" s="39">
        <v>-77.072218310515225</v>
      </c>
      <c r="FQ741" s="39">
        <v>38.070037152355738</v>
      </c>
      <c r="FR741" s="39">
        <v>39.517338847644268</v>
      </c>
      <c r="FS741" s="39">
        <v>-78.46491337896957</v>
      </c>
      <c r="FT741" s="39">
        <v>-76.607986621030435</v>
      </c>
      <c r="FU741" s="35">
        <v>45951</v>
      </c>
      <c r="FV741" s="20" t="s">
        <v>248</v>
      </c>
      <c r="FW741" s="20" t="s">
        <v>295</v>
      </c>
      <c r="FX741" s="20">
        <v>135</v>
      </c>
      <c r="FY741" s="20">
        <v>1</v>
      </c>
      <c r="FZ741" s="20">
        <v>1</v>
      </c>
      <c r="GA741" s="20">
        <v>9</v>
      </c>
      <c r="GB741" s="20">
        <v>0</v>
      </c>
      <c r="GC741" s="20">
        <v>0</v>
      </c>
      <c r="GD741" s="20">
        <v>0</v>
      </c>
      <c r="GE741" s="20">
        <v>0</v>
      </c>
      <c r="GF741" s="20">
        <v>0</v>
      </c>
      <c r="GG741" s="20">
        <v>0</v>
      </c>
      <c r="GH741" s="20">
        <v>0</v>
      </c>
      <c r="GI741" s="20">
        <v>0</v>
      </c>
      <c r="GJ741" s="20">
        <v>1</v>
      </c>
      <c r="GK741" s="34">
        <f>IF(GA741&lt;&gt;"",((GB741*0.125)+((GC741+GD741+GE741+GF741+GG741)*0.25)+((GH741+GI741+GJ741)*1))/GA741,"")</f>
        <v>0.1111111111111111</v>
      </c>
      <c r="GP741" s="20" t="s">
        <v>232</v>
      </c>
      <c r="HH741" s="34" t="str">
        <f>IF(GX741&lt;&gt;"",((GY741*0.125)+((GZ741+HA741+HB741+HC741+HD741)*0.25)+((HE741+HF741+HG741)*1))/GX741,"")</f>
        <v/>
      </c>
    </row>
    <row r="742" spans="1:216" ht="15" customHeight="1" x14ac:dyDescent="0.35">
      <c r="A742" s="14" t="s">
        <v>4615</v>
      </c>
      <c r="B742" s="12" t="s">
        <v>4616</v>
      </c>
      <c r="C742" s="13">
        <v>44105</v>
      </c>
      <c r="D742" s="13"/>
      <c r="E742" s="14" t="s">
        <v>214</v>
      </c>
      <c r="F742" s="15" t="s">
        <v>4617</v>
      </c>
      <c r="G742" s="15" t="s">
        <v>4618</v>
      </c>
      <c r="H742" s="14" t="s">
        <v>1855</v>
      </c>
      <c r="I742" s="16">
        <v>23518</v>
      </c>
      <c r="J742" s="17">
        <v>30278</v>
      </c>
      <c r="K742" s="18">
        <f ca="1">IF(A742&lt;&gt;"",RANDBETWEEN(1,2000)," ")</f>
        <v>1248</v>
      </c>
      <c r="L742" s="17" cm="1">
        <f t="array" ref="L742">IF(A742&lt;&gt;"",SUMPRODUCT(($E$2:$E$1303="Active") * (FK742 &gt;= $FM$2:$FM$1303) * (FK742 &lt;= $FN$2:$FN$1303) * (FL742 &gt;= $FO$2:$FO$1303) * (FL742 &lt;= $FP$2:$FP$1303)),"")</f>
        <v>4</v>
      </c>
      <c r="M742" s="17" cm="1">
        <f t="array" ref="M742">IF(A742&lt;&gt;"",SUMPRODUCT(($E$2:$E$1303="Active") * (FK742 &gt;= $FQ$2:$FQ$1303) * (FK742 &lt;= $FR$2:$FR$1303) * (FL742 &gt;= $FS$2:$FS$1303) * (FL742 &lt;= $FT$2:$FT$1303)),"")</f>
        <v>6</v>
      </c>
      <c r="N742" s="14" t="s">
        <v>287</v>
      </c>
      <c r="O742" s="14" t="s">
        <v>219</v>
      </c>
      <c r="P742" s="15" t="s">
        <v>4619</v>
      </c>
      <c r="Q742" s="14" t="s">
        <v>1943</v>
      </c>
      <c r="R742" s="15" t="s">
        <v>4620</v>
      </c>
      <c r="S742" s="14" t="s">
        <v>224</v>
      </c>
      <c r="T742" s="20" t="s">
        <v>224</v>
      </c>
      <c r="U742" s="21"/>
      <c r="V742" s="22"/>
      <c r="W742" s="22"/>
      <c r="X742" s="22"/>
      <c r="Y742" s="22"/>
      <c r="Z742" s="22"/>
      <c r="AA742" s="48" t="s">
        <v>347</v>
      </c>
      <c r="AB742" s="43">
        <v>46014.4375</v>
      </c>
      <c r="AC742" s="24">
        <v>46023</v>
      </c>
      <c r="AD742" s="25">
        <v>183</v>
      </c>
      <c r="AE742" s="25">
        <v>422</v>
      </c>
      <c r="AF742" s="26">
        <v>402</v>
      </c>
      <c r="AG742" s="20">
        <v>613</v>
      </c>
      <c r="AH742" s="22">
        <v>583</v>
      </c>
      <c r="AI742" s="26">
        <v>494</v>
      </c>
      <c r="AN742" s="27">
        <f>IF(COUNT(DV742,ES742,FJ742,GK742,HH742)&gt;0,AVERAGE(DV742,ES742,FJ742,GK742,HH742),"")</f>
        <v>7.6934523809523814E-2</v>
      </c>
      <c r="AO742" s="28">
        <f>IF((E742&lt;&gt;""),COUNTA(AP742:BW742)+COUNTIF(T742,"No"),"")</f>
        <v>0</v>
      </c>
      <c r="AP742" s="29"/>
      <c r="AQ742" s="29"/>
      <c r="AR742" s="29"/>
      <c r="AS742" s="29"/>
      <c r="AT742" s="29"/>
      <c r="AU742" s="29"/>
      <c r="AV742" s="29"/>
      <c r="AW742" s="29"/>
      <c r="AX742" s="29"/>
      <c r="AY742" s="29"/>
      <c r="AZ742" s="29"/>
      <c r="BA742" s="29"/>
      <c r="BB742" s="29"/>
      <c r="BC742" s="29"/>
      <c r="BD742" s="29"/>
      <c r="BE742" s="29"/>
      <c r="BF742" s="29"/>
      <c r="BG742" s="29"/>
      <c r="BH742" s="29"/>
      <c r="BI742" s="29"/>
      <c r="BJ742" s="29"/>
      <c r="BK742" s="29"/>
      <c r="BL742" s="29"/>
      <c r="BM742" s="29"/>
      <c r="BN742" s="29"/>
      <c r="BO742" s="29"/>
      <c r="BP742" s="29"/>
      <c r="BQ742" s="29"/>
      <c r="BR742" s="29"/>
      <c r="BS742" s="29"/>
      <c r="BT742" s="29"/>
      <c r="BU742" s="29"/>
      <c r="BV742" s="29"/>
      <c r="BW742" s="29"/>
      <c r="BX742" s="30">
        <v>44070</v>
      </c>
      <c r="BY742" s="30">
        <v>44077</v>
      </c>
      <c r="BZ742" s="14" t="s">
        <v>226</v>
      </c>
      <c r="CA742" s="30">
        <v>44082</v>
      </c>
      <c r="CB742" s="14" t="s">
        <v>232</v>
      </c>
      <c r="CC742" s="31">
        <v>43774</v>
      </c>
      <c r="CD742" s="32" t="s">
        <v>226</v>
      </c>
      <c r="CE742" s="33" t="s">
        <v>425</v>
      </c>
      <c r="CF742" s="33" t="s">
        <v>325</v>
      </c>
      <c r="CG742" s="29">
        <v>286</v>
      </c>
      <c r="CH742" s="29">
        <v>3</v>
      </c>
      <c r="CI742" s="29">
        <v>3</v>
      </c>
      <c r="CJ742" s="29">
        <v>15</v>
      </c>
      <c r="CK742" s="29">
        <v>5</v>
      </c>
      <c r="CL742" s="29">
        <v>0</v>
      </c>
      <c r="CM742" s="29">
        <v>1</v>
      </c>
      <c r="CN742" s="34">
        <f>IF(CJ742&gt;0,((CK742*0.125)+(CL742*0.25)+(CM742*1))/CJ742,"")</f>
        <v>0.10833333333333334</v>
      </c>
      <c r="CO742" s="35">
        <v>44742</v>
      </c>
      <c r="CP742" s="35">
        <v>44763</v>
      </c>
      <c r="CQ742" s="20" t="s">
        <v>237</v>
      </c>
      <c r="CR742" s="35">
        <v>44774</v>
      </c>
      <c r="CS742" s="20" t="s">
        <v>232</v>
      </c>
      <c r="CT742" s="35">
        <v>44764</v>
      </c>
      <c r="CU742" s="35">
        <v>44473</v>
      </c>
      <c r="CV742" s="11" t="s">
        <v>226</v>
      </c>
      <c r="CW742" s="20" t="s">
        <v>233</v>
      </c>
      <c r="CX742" s="11" t="s">
        <v>234</v>
      </c>
      <c r="CY742" s="20">
        <v>182</v>
      </c>
      <c r="CZ742" s="36">
        <v>6</v>
      </c>
      <c r="DA742" s="36">
        <v>6</v>
      </c>
      <c r="DB742" s="36">
        <v>29</v>
      </c>
      <c r="DC742" s="36">
        <v>0</v>
      </c>
      <c r="DD742" s="36">
        <v>1</v>
      </c>
      <c r="DE742" s="36">
        <v>3</v>
      </c>
      <c r="DF742" s="36">
        <v>1</v>
      </c>
      <c r="DG742" s="36">
        <v>4</v>
      </c>
      <c r="DH742" s="37">
        <f>IF(DB742&gt;0,((DC742*0.125)+(DD742*0.25)+(DE742*0.25)+(DF742*1)+(DG742*1))/DB742,"")</f>
        <v>0.20689655172413793</v>
      </c>
      <c r="DI742" s="35">
        <v>44774</v>
      </c>
      <c r="DJ742" s="20" t="s">
        <v>228</v>
      </c>
      <c r="DK742" s="20" t="s">
        <v>235</v>
      </c>
      <c r="DL742" s="20" t="s">
        <v>234</v>
      </c>
      <c r="DM742" s="20">
        <v>203</v>
      </c>
      <c r="DN742" s="20">
        <v>6</v>
      </c>
      <c r="DO742" s="20">
        <v>6</v>
      </c>
      <c r="DP742" s="20">
        <v>30</v>
      </c>
      <c r="DQ742" s="20">
        <v>1</v>
      </c>
      <c r="DR742" s="20">
        <v>2</v>
      </c>
      <c r="DS742" s="20">
        <v>3</v>
      </c>
      <c r="DT742" s="20">
        <v>2</v>
      </c>
      <c r="DU742" s="20">
        <v>3</v>
      </c>
      <c r="DV742" s="37" cm="1">
        <f t="array" ref="DV742">IF(AND(DI742:DP742&lt;&gt;""),((DQ742*0.125)+(DR742*0.25)+(DS742*0.25)+(DT742*1)+(DU742*1))/DP742,"")</f>
        <v>0.21249999999999999</v>
      </c>
      <c r="DW742" s="35">
        <v>45078</v>
      </c>
      <c r="DX742" s="35">
        <v>45083</v>
      </c>
      <c r="DY742" s="20" t="s">
        <v>237</v>
      </c>
      <c r="DZ742" s="35">
        <v>45084</v>
      </c>
      <c r="EA742" s="35" t="s">
        <v>232</v>
      </c>
      <c r="EB742" s="38">
        <v>45093</v>
      </c>
      <c r="EC742" s="35">
        <v>45242</v>
      </c>
      <c r="ED742" s="20" t="s">
        <v>248</v>
      </c>
      <c r="EE742" s="20" t="s">
        <v>247</v>
      </c>
      <c r="EF742" s="20">
        <v>188</v>
      </c>
      <c r="EG742" s="20">
        <v>5</v>
      </c>
      <c r="EH742" s="20">
        <v>5</v>
      </c>
      <c r="EI742" s="20">
        <v>25</v>
      </c>
      <c r="EJ742" s="20">
        <v>0</v>
      </c>
      <c r="EK742" s="20">
        <v>0</v>
      </c>
      <c r="EL742" s="20">
        <v>0</v>
      </c>
      <c r="EM742" s="20">
        <v>0</v>
      </c>
      <c r="EN742" s="20">
        <v>0</v>
      </c>
      <c r="EO742" s="20">
        <v>0</v>
      </c>
      <c r="EP742" s="20">
        <v>0</v>
      </c>
      <c r="EQ742" s="20">
        <v>0</v>
      </c>
      <c r="ER742" s="20">
        <v>0</v>
      </c>
      <c r="ES742" s="34">
        <f>IF(EI742&lt;&gt;"",((EJ742*0.125)+((EK742+EL742+EM742+EN742+EO742)*0.25)+((EP742+EQ742+ER742)*1))/EI742,"")</f>
        <v>0</v>
      </c>
      <c r="ET742" s="35">
        <v>45588</v>
      </c>
      <c r="EU742" s="20" t="s">
        <v>248</v>
      </c>
      <c r="EV742" s="20" t="s">
        <v>234</v>
      </c>
      <c r="EW742" s="20">
        <v>264</v>
      </c>
      <c r="EX742" s="20">
        <v>5</v>
      </c>
      <c r="EY742" s="20">
        <v>5</v>
      </c>
      <c r="EZ742" s="20">
        <v>21</v>
      </c>
      <c r="FA742" s="20">
        <v>0</v>
      </c>
      <c r="FB742" s="20">
        <v>0</v>
      </c>
      <c r="FC742" s="20">
        <v>0</v>
      </c>
      <c r="FD742" s="20">
        <v>0</v>
      </c>
      <c r="FE742" s="20">
        <v>0</v>
      </c>
      <c r="FF742" s="20">
        <v>0</v>
      </c>
      <c r="FG742" s="20">
        <v>0</v>
      </c>
      <c r="FH742" s="20">
        <v>0</v>
      </c>
      <c r="FI742" s="20">
        <v>2</v>
      </c>
      <c r="FJ742" s="34">
        <f>IF(EZ742&lt;&gt;"",((FA742*0.125)+((FB742+FC742+FD742+FE742+FF742)*0.25)+((FG742+FH742+FI742)*1))/EZ742,"")</f>
        <v>9.5238095238095233E-2</v>
      </c>
      <c r="FK742" s="39">
        <v>36.909298</v>
      </c>
      <c r="FL742" s="39">
        <v>-76.215042999999994</v>
      </c>
      <c r="FM742" s="39">
        <v>36.547472576177867</v>
      </c>
      <c r="FN742" s="39">
        <v>37.271123423822132</v>
      </c>
      <c r="FO742" s="39">
        <v>-76.667558271246108</v>
      </c>
      <c r="FP742" s="39">
        <v>-75.762527728753881</v>
      </c>
      <c r="FQ742" s="39">
        <v>36.185647152355735</v>
      </c>
      <c r="FR742" s="39">
        <v>37.632948847644265</v>
      </c>
      <c r="FS742" s="39">
        <v>-77.120073542492236</v>
      </c>
      <c r="FT742" s="39">
        <v>-75.310012457507753</v>
      </c>
      <c r="FU742" s="35">
        <v>45911</v>
      </c>
      <c r="FV742" s="20" t="s">
        <v>248</v>
      </c>
      <c r="FW742" s="20" t="s">
        <v>295</v>
      </c>
      <c r="FX742" s="20">
        <v>232</v>
      </c>
      <c r="FY742" s="20">
        <v>4</v>
      </c>
      <c r="FZ742" s="20">
        <v>4</v>
      </c>
      <c r="GA742" s="20">
        <v>16</v>
      </c>
      <c r="GB742" s="20">
        <v>0</v>
      </c>
      <c r="GC742" s="20">
        <v>0</v>
      </c>
      <c r="GD742" s="20">
        <v>0</v>
      </c>
      <c r="GE742" s="20">
        <v>0</v>
      </c>
      <c r="GF742" s="20">
        <v>0</v>
      </c>
      <c r="GG742" s="20">
        <v>0</v>
      </c>
      <c r="GH742" s="20">
        <v>0</v>
      </c>
      <c r="GI742" s="20">
        <v>0</v>
      </c>
      <c r="GJ742" s="20">
        <v>0</v>
      </c>
      <c r="GK742" s="34">
        <f>IF(GA742&lt;&gt;"",((GB742*0.125)+((GC742+GD742+GE742+GF742+GG742)*0.25)+((GH742+GI742+GJ742)*1))/GA742,"")</f>
        <v>0</v>
      </c>
      <c r="GL742" s="40">
        <v>45764</v>
      </c>
      <c r="GM742" s="40">
        <v>45800</v>
      </c>
      <c r="GN742" s="11" t="s">
        <v>237</v>
      </c>
      <c r="GO742" s="40">
        <v>45800</v>
      </c>
      <c r="GP742" s="20" t="s">
        <v>232</v>
      </c>
      <c r="GQ742" s="35">
        <v>45807</v>
      </c>
      <c r="HH742" s="34" t="str">
        <f>IF(GX742&lt;&gt;"",((GY742*0.125)+((GZ742+HA742+HB742+HC742+HD742)*0.25)+((HE742+HF742+HG742)*1))/GX742,"")</f>
        <v/>
      </c>
    </row>
    <row r="743" spans="1:216" ht="15" customHeight="1" x14ac:dyDescent="0.35">
      <c r="A743" s="11" t="s">
        <v>4621</v>
      </c>
      <c r="B743" s="12" t="s">
        <v>4622</v>
      </c>
      <c r="C743" s="43">
        <v>44733</v>
      </c>
      <c r="D743" s="13"/>
      <c r="E743" s="11" t="s">
        <v>214</v>
      </c>
      <c r="F743" s="19" t="s">
        <v>4623</v>
      </c>
      <c r="G743" s="19" t="s">
        <v>4624</v>
      </c>
      <c r="H743" s="11" t="s">
        <v>1855</v>
      </c>
      <c r="I743" s="42">
        <v>23410</v>
      </c>
      <c r="J743" s="17">
        <v>2440</v>
      </c>
      <c r="K743" s="18">
        <f ca="1">IF(A743&lt;&gt;"",RANDBETWEEN(1,2000)," ")</f>
        <v>1483</v>
      </c>
      <c r="L743" s="17" cm="1">
        <f t="array" ref="L743">IF(A743&lt;&gt;"",SUMPRODUCT(($E$2:$E$1303="Active") * (FK743 &gt;= $FM$2:$FM$1303) * (FK743 &lt;= $FN$2:$FN$1303) * (FL743 &gt;= $FO$2:$FO$1303) * (FL743 &lt;= $FP$2:$FP$1303)),"")</f>
        <v>1</v>
      </c>
      <c r="M743" s="17" cm="1">
        <f t="array" ref="M743">IF(A743&lt;&gt;"",SUMPRODUCT(($E$2:$E$1303="Active") * (FK743 &gt;= $FQ$2:$FQ$1303) * (FK743 &lt;= $FR$2:$FR$1303) * (FL743 &gt;= $FS$2:$FS$1303) * (FL743 &lt;= $FT$2:$FT$1303)),"")</f>
        <v>3</v>
      </c>
      <c r="N743" s="11" t="s">
        <v>218</v>
      </c>
      <c r="O743" s="11" t="s">
        <v>242</v>
      </c>
      <c r="P743" s="19" t="s">
        <v>4625</v>
      </c>
      <c r="Q743" s="11" t="s">
        <v>4626</v>
      </c>
      <c r="R743" s="19" t="s">
        <v>4627</v>
      </c>
      <c r="S743" s="11" t="s">
        <v>224</v>
      </c>
      <c r="T743" s="20" t="s">
        <v>224</v>
      </c>
      <c r="U743" s="21"/>
      <c r="V743" s="22"/>
      <c r="W743" s="22"/>
      <c r="X743" s="22"/>
      <c r="Y743" s="22"/>
      <c r="Z743" s="22"/>
      <c r="AA743" s="22" t="s">
        <v>363</v>
      </c>
      <c r="AB743" s="43">
        <v>46008.34375</v>
      </c>
      <c r="AC743" s="63">
        <v>45931</v>
      </c>
      <c r="AD743" s="25">
        <v>0</v>
      </c>
      <c r="AE743" s="25">
        <v>0</v>
      </c>
      <c r="AF743" s="26">
        <v>14</v>
      </c>
      <c r="AG743" s="20">
        <v>61</v>
      </c>
      <c r="AH743" s="22">
        <v>29</v>
      </c>
      <c r="AI743" s="26">
        <v>51</v>
      </c>
      <c r="AN743" s="27">
        <f>IF(COUNT(DV743,ES743,FJ743,GK743,HH743)&gt;0,AVERAGE(DV743,ES743,FJ743,GK743,HH743),"")</f>
        <v>0.13333333333333333</v>
      </c>
      <c r="AO743" s="28">
        <f>IF((E743&lt;&gt;""),COUNTA(AP743:BW743)+COUNTIF(T743,"No"),"")</f>
        <v>0</v>
      </c>
      <c r="CN743" s="34" t="str">
        <f>IF(CJ743&gt;0,((CK743*0.125)+(CL743*0.25)+(CM743*1))/CJ743,"")</f>
        <v/>
      </c>
      <c r="CS743" s="20" t="s">
        <v>323</v>
      </c>
      <c r="CT743" s="35" t="s">
        <v>323</v>
      </c>
      <c r="DH743" s="37" t="str">
        <f>IF(DB743&gt;0,((DC743*0.125)+(DD743*0.25)+(DE743*0.25)+(DF743*1)+(DG743*1))/DB743,"")</f>
        <v/>
      </c>
      <c r="DJ743" s="20" t="s">
        <v>228</v>
      </c>
      <c r="DK743" s="20" t="s">
        <v>235</v>
      </c>
      <c r="DL743" s="20" t="s">
        <v>234</v>
      </c>
      <c r="DM743" s="20">
        <v>0</v>
      </c>
      <c r="DN743" s="20">
        <v>0</v>
      </c>
      <c r="DO743" s="20">
        <v>0</v>
      </c>
      <c r="DP743" s="20">
        <v>0</v>
      </c>
      <c r="DQ743" s="20">
        <v>0</v>
      </c>
      <c r="DR743" s="20">
        <v>0</v>
      </c>
      <c r="DS743" s="20">
        <v>0</v>
      </c>
      <c r="DT743" s="20">
        <v>0</v>
      </c>
      <c r="DU743" s="20">
        <v>0</v>
      </c>
      <c r="DW743" s="35">
        <v>45078</v>
      </c>
      <c r="DX743" s="35">
        <v>45083</v>
      </c>
      <c r="DY743" s="20" t="s">
        <v>237</v>
      </c>
      <c r="DZ743" s="35">
        <v>45084</v>
      </c>
      <c r="EA743" s="35" t="s">
        <v>232</v>
      </c>
      <c r="EB743" s="38">
        <v>45093</v>
      </c>
      <c r="EC743" s="35">
        <v>45290</v>
      </c>
      <c r="ED743" s="20" t="s">
        <v>228</v>
      </c>
      <c r="EE743" s="20" t="s">
        <v>247</v>
      </c>
      <c r="EF743" s="20">
        <v>14</v>
      </c>
      <c r="EG743" s="20">
        <v>2</v>
      </c>
      <c r="EH743" s="20">
        <v>2</v>
      </c>
      <c r="EI743" s="20">
        <v>10</v>
      </c>
      <c r="EJ743" s="20">
        <v>0</v>
      </c>
      <c r="EK743" s="20">
        <v>0</v>
      </c>
      <c r="EL743" s="20">
        <v>0</v>
      </c>
      <c r="EM743" s="20">
        <v>0</v>
      </c>
      <c r="EN743" s="20">
        <v>0</v>
      </c>
      <c r="EO743" s="20">
        <v>0</v>
      </c>
      <c r="EP743" s="20">
        <v>0</v>
      </c>
      <c r="EQ743" s="20">
        <v>0</v>
      </c>
      <c r="ER743" s="20">
        <v>0</v>
      </c>
      <c r="ES743" s="34">
        <f>IF(EI743&lt;&gt;"",((EJ743*0.125)+((EK743+EL743+EM743+EN743+EO743)*0.25)+((EP743+EQ743+ER743)*1))/EI743,"")</f>
        <v>0</v>
      </c>
      <c r="ET743" s="35">
        <v>45608</v>
      </c>
      <c r="EU743" s="20" t="s">
        <v>248</v>
      </c>
      <c r="EV743" s="20" t="s">
        <v>234</v>
      </c>
      <c r="EW743" s="20">
        <v>14</v>
      </c>
      <c r="EX743" s="20">
        <v>1</v>
      </c>
      <c r="EY743" s="20">
        <v>1</v>
      </c>
      <c r="EZ743" s="20">
        <v>5</v>
      </c>
      <c r="FA743" s="20">
        <v>0</v>
      </c>
      <c r="FB743" s="20">
        <v>0</v>
      </c>
      <c r="FC743" s="20">
        <v>0</v>
      </c>
      <c r="FD743" s="20">
        <v>0</v>
      </c>
      <c r="FE743" s="20">
        <v>0</v>
      </c>
      <c r="FF743" s="20">
        <v>0</v>
      </c>
      <c r="FG743" s="20">
        <v>0</v>
      </c>
      <c r="FH743" s="20">
        <v>1</v>
      </c>
      <c r="FI743" s="20">
        <v>0</v>
      </c>
      <c r="FJ743" s="34">
        <f>IF(EZ743&lt;&gt;"",((FA743*0.125)+((FB743+FC743+FD743+FE743+FF743)*0.25)+((FG743+FH743+FI743)*1))/EZ743,"")</f>
        <v>0.2</v>
      </c>
      <c r="FK743" s="39">
        <v>37.621788000000002</v>
      </c>
      <c r="FL743" s="39">
        <v>-75.758336999999997</v>
      </c>
      <c r="FM743" s="39">
        <v>37.25996257617787</v>
      </c>
      <c r="FN743" s="39">
        <v>37.983613423822135</v>
      </c>
      <c r="FO743" s="39">
        <v>-76.215154079876427</v>
      </c>
      <c r="FP743" s="39">
        <v>-75.301519920123567</v>
      </c>
      <c r="FQ743" s="39">
        <v>36.898137152355737</v>
      </c>
      <c r="FR743" s="39">
        <v>38.345438847644267</v>
      </c>
      <c r="FS743" s="39">
        <v>-76.671971159752871</v>
      </c>
      <c r="FT743" s="39">
        <v>-74.844702840247123</v>
      </c>
      <c r="FU743" s="35">
        <v>45960</v>
      </c>
      <c r="FV743" s="20" t="s">
        <v>248</v>
      </c>
      <c r="FW743" s="20" t="s">
        <v>295</v>
      </c>
      <c r="FX743" s="20">
        <v>19</v>
      </c>
      <c r="FY743" s="20">
        <v>2</v>
      </c>
      <c r="FZ743" s="20">
        <v>2</v>
      </c>
      <c r="GA743" s="20">
        <v>5</v>
      </c>
      <c r="GB743" s="20">
        <v>0</v>
      </c>
      <c r="GC743" s="20">
        <v>0</v>
      </c>
      <c r="GD743" s="20">
        <v>0</v>
      </c>
      <c r="GE743" s="20">
        <v>0</v>
      </c>
      <c r="GF743" s="20">
        <v>0</v>
      </c>
      <c r="GG743" s="20">
        <v>0</v>
      </c>
      <c r="GH743" s="20">
        <v>1</v>
      </c>
      <c r="GI743" s="20">
        <v>0</v>
      </c>
      <c r="GJ743" s="20">
        <v>0</v>
      </c>
      <c r="GK743" s="34">
        <f>IF(GA743&lt;&gt;"",((GB743*0.125)+((GC743+GD743+GE743+GF743+GG743)*0.25)+((GH743+GI743+GJ743)*1))/GA743,"")</f>
        <v>0.2</v>
      </c>
      <c r="GP743" s="20" t="s">
        <v>232</v>
      </c>
      <c r="HH743" s="34" t="str">
        <f>IF(GX743&lt;&gt;"",((GY743*0.125)+((GZ743+HA743+HB743+HC743+HD743)*0.25)+((HE743+HF743+HG743)*1))/GX743,"")</f>
        <v/>
      </c>
    </row>
    <row r="744" spans="1:216" ht="15" customHeight="1" x14ac:dyDescent="0.35">
      <c r="A744" s="11" t="s">
        <v>4628</v>
      </c>
      <c r="B744" s="12" t="s">
        <v>4629</v>
      </c>
      <c r="C744" s="13">
        <v>43009</v>
      </c>
      <c r="D744" s="13"/>
      <c r="E744" s="14" t="s">
        <v>214</v>
      </c>
      <c r="F744" s="15" t="s">
        <v>4630</v>
      </c>
      <c r="G744" s="15" t="s">
        <v>1942</v>
      </c>
      <c r="H744" s="14" t="s">
        <v>1855</v>
      </c>
      <c r="I744" s="16">
        <v>23321</v>
      </c>
      <c r="J744" s="17">
        <v>37752</v>
      </c>
      <c r="K744" s="18">
        <f ca="1">IF(A744&lt;&gt;"",RANDBETWEEN(1,2000)," ")</f>
        <v>347</v>
      </c>
      <c r="L744" s="17" cm="1">
        <f t="array" ref="L744">IF(A744&lt;&gt;"",SUMPRODUCT(($E$2:$E$1303="Active") * (FK744 &gt;= $FM$2:$FM$1303) * (FK744 &lt;= $FN$2:$FN$1303) * (FL744 &gt;= $FO$2:$FO$1303) * (FL744 &lt;= $FP$2:$FP$1303)),"")</f>
        <v>4</v>
      </c>
      <c r="M744" s="17" cm="1">
        <f t="array" ref="M744">IF(A744&lt;&gt;"",SUMPRODUCT(($E$2:$E$1303="Active") * (FK744 &gt;= $FQ$2:$FQ$1303) * (FK744 &lt;= $FR$2:$FR$1303) * (FL744 &gt;= $FS$2:$FS$1303) * (FL744 &lt;= $FT$2:$FT$1303)),"")</f>
        <v>5</v>
      </c>
      <c r="N744" s="14" t="s">
        <v>287</v>
      </c>
      <c r="O744" s="14" t="s">
        <v>219</v>
      </c>
      <c r="P744" s="15" t="s">
        <v>4631</v>
      </c>
      <c r="Q744" s="14" t="s">
        <v>4632</v>
      </c>
      <c r="R744" s="15" t="s">
        <v>4633</v>
      </c>
      <c r="S744" s="14" t="s">
        <v>223</v>
      </c>
      <c r="T744" s="20" t="s">
        <v>224</v>
      </c>
      <c r="U744" s="21"/>
      <c r="V744" s="22"/>
      <c r="W744" s="22"/>
      <c r="X744" s="22"/>
      <c r="Y744" s="22"/>
      <c r="Z744" s="22"/>
      <c r="AA744" s="48" t="s">
        <v>394</v>
      </c>
      <c r="AB744" s="43">
        <v>45928.5</v>
      </c>
      <c r="AC744" s="24">
        <v>46023</v>
      </c>
      <c r="AD744" s="25">
        <v>274</v>
      </c>
      <c r="AE744" s="25">
        <v>165</v>
      </c>
      <c r="AF744" s="26">
        <v>260</v>
      </c>
      <c r="AG744" s="20">
        <v>206</v>
      </c>
      <c r="AH744" s="22">
        <v>267</v>
      </c>
      <c r="AI744" s="26">
        <v>186</v>
      </c>
      <c r="AN744" s="27">
        <f>IF(COUNT(DV744,ES744,FJ744,GK744,HH744)&gt;0,AVERAGE(DV744,ES744,FJ744,GK744,HH744),"")</f>
        <v>0</v>
      </c>
      <c r="AO744" s="28">
        <f>IF((E744&lt;&gt;""),COUNTA(AP744:BW744)+COUNTIF(T744,"No"),"")</f>
        <v>0</v>
      </c>
      <c r="AP744" s="29"/>
      <c r="AQ744" s="29"/>
      <c r="AR744" s="29"/>
      <c r="AS744" s="29"/>
      <c r="AT744" s="29"/>
      <c r="AU744" s="29"/>
      <c r="AV744" s="29"/>
      <c r="AW744" s="29"/>
      <c r="AX744" s="29"/>
      <c r="AY744" s="29"/>
      <c r="AZ744" s="29"/>
      <c r="BA744" s="29"/>
      <c r="BB744" s="29"/>
      <c r="BC744" s="29"/>
      <c r="BD744" s="29"/>
      <c r="BE744" s="29"/>
      <c r="BF744" s="29"/>
      <c r="BG744" s="29"/>
      <c r="BH744" s="29"/>
      <c r="BI744" s="29"/>
      <c r="BJ744" s="29"/>
      <c r="BK744" s="29"/>
      <c r="BL744" s="29"/>
      <c r="BM744" s="29"/>
      <c r="BN744" s="29"/>
      <c r="BO744" s="29"/>
      <c r="BP744" s="29"/>
      <c r="BQ744" s="29"/>
      <c r="BR744" s="29"/>
      <c r="BS744" s="29"/>
      <c r="BT744" s="29"/>
      <c r="BU744" s="29"/>
      <c r="BV744" s="29"/>
      <c r="BW744" s="29"/>
      <c r="BX744" s="30">
        <v>44070</v>
      </c>
      <c r="BY744" s="30">
        <v>44077</v>
      </c>
      <c r="BZ744" s="14" t="s">
        <v>226</v>
      </c>
      <c r="CA744" s="30">
        <v>44082</v>
      </c>
      <c r="CB744" s="14" t="s">
        <v>232</v>
      </c>
      <c r="CC744" s="31">
        <v>43951</v>
      </c>
      <c r="CD744" s="32" t="s">
        <v>228</v>
      </c>
      <c r="CE744" s="33" t="s">
        <v>282</v>
      </c>
      <c r="CF744" s="33" t="s">
        <v>247</v>
      </c>
      <c r="CG744" s="29">
        <v>84</v>
      </c>
      <c r="CH744" s="29">
        <v>1</v>
      </c>
      <c r="CI744" s="29">
        <v>1</v>
      </c>
      <c r="CJ744" s="29">
        <v>5</v>
      </c>
      <c r="CK744" s="29">
        <v>1</v>
      </c>
      <c r="CL744" s="29">
        <v>1</v>
      </c>
      <c r="CM744" s="29">
        <v>1</v>
      </c>
      <c r="CN744" s="34">
        <f>IF(CJ744&gt;0,((CK744*0.125)+(CL744*0.25)+(CM744*1))/CJ744,"")</f>
        <v>0.27500000000000002</v>
      </c>
      <c r="CO744" s="35">
        <v>44743</v>
      </c>
      <c r="CP744" s="35">
        <v>44763</v>
      </c>
      <c r="CQ744" s="20" t="s">
        <v>237</v>
      </c>
      <c r="CR744" s="35">
        <v>44774</v>
      </c>
      <c r="CS744" s="20" t="s">
        <v>232</v>
      </c>
      <c r="CT744" s="35">
        <v>44764</v>
      </c>
      <c r="CU744" s="35">
        <v>44431</v>
      </c>
      <c r="CV744" s="11" t="s">
        <v>228</v>
      </c>
      <c r="CW744" s="11" t="s">
        <v>233</v>
      </c>
      <c r="CX744" s="11" t="s">
        <v>234</v>
      </c>
      <c r="CY744" s="20">
        <v>93</v>
      </c>
      <c r="CZ744" s="36">
        <v>1</v>
      </c>
      <c r="DA744" s="36">
        <v>1</v>
      </c>
      <c r="DB744" s="36">
        <v>5</v>
      </c>
      <c r="DC744" s="36">
        <v>0</v>
      </c>
      <c r="DD744" s="36">
        <v>0</v>
      </c>
      <c r="DE744" s="36">
        <v>0</v>
      </c>
      <c r="DF744" s="36">
        <v>0</v>
      </c>
      <c r="DG744" s="36">
        <v>1</v>
      </c>
      <c r="DH744" s="37">
        <f>IF(DB744&gt;0,((DC744*0.125)+(DD744*0.25)+(DE744*0.25)+(DF744*1)+(DG744*1))/DB744,"")</f>
        <v>0.2</v>
      </c>
      <c r="DI744" s="35">
        <v>44592</v>
      </c>
      <c r="DJ744" s="20" t="s">
        <v>228</v>
      </c>
      <c r="DK744" s="20" t="s">
        <v>294</v>
      </c>
      <c r="DL744" s="20" t="s">
        <v>247</v>
      </c>
      <c r="DM744" s="20">
        <v>71</v>
      </c>
      <c r="DN744" s="20">
        <v>1</v>
      </c>
      <c r="DO744" s="20">
        <v>1</v>
      </c>
      <c r="DP744" s="20">
        <v>5</v>
      </c>
      <c r="DQ744" s="20">
        <v>0</v>
      </c>
      <c r="DR744" s="20">
        <v>0</v>
      </c>
      <c r="DS744" s="20">
        <v>0</v>
      </c>
      <c r="DT744" s="20">
        <v>0</v>
      </c>
      <c r="DU744" s="20">
        <v>0</v>
      </c>
      <c r="DV744" s="37" cm="1">
        <f t="array" ref="DV744">IF(AND(DI744:DP744&lt;&gt;""),((DQ744*0.125)+(DR744*0.25)+(DS744*0.25)+(DT744*1)+(DU744*1))/DP744,"")</f>
        <v>0</v>
      </c>
      <c r="DW744" s="35">
        <v>45078</v>
      </c>
      <c r="EA744" s="35" t="s">
        <v>232</v>
      </c>
      <c r="EB744" s="38">
        <v>45093</v>
      </c>
      <c r="EC744" s="35">
        <v>45290</v>
      </c>
      <c r="ED744" s="20" t="s">
        <v>228</v>
      </c>
      <c r="EE744" s="20" t="s">
        <v>247</v>
      </c>
      <c r="EF744" s="20">
        <v>157</v>
      </c>
      <c r="EG744" s="20">
        <v>1</v>
      </c>
      <c r="EH744" s="20">
        <v>1</v>
      </c>
      <c r="EI744" s="20">
        <v>5</v>
      </c>
      <c r="EJ744" s="20">
        <v>0</v>
      </c>
      <c r="EK744" s="20">
        <v>0</v>
      </c>
      <c r="EL744" s="20">
        <v>0</v>
      </c>
      <c r="EM744" s="20">
        <v>0</v>
      </c>
      <c r="EN744" s="20">
        <v>0</v>
      </c>
      <c r="EO744" s="20">
        <v>0</v>
      </c>
      <c r="EP744" s="20">
        <v>0</v>
      </c>
      <c r="EQ744" s="20">
        <v>0</v>
      </c>
      <c r="ER744" s="20">
        <v>0</v>
      </c>
      <c r="ES744" s="34">
        <f>IF(EI744&lt;&gt;"",((EJ744*0.125)+((EK744+EL744+EM744+EN744+EO744)*0.25)+((EP744+EQ744+ER744)*1))/EI744,"")</f>
        <v>0</v>
      </c>
      <c r="ET744" s="35">
        <v>45615</v>
      </c>
      <c r="EU744" s="20" t="s">
        <v>248</v>
      </c>
      <c r="EV744" s="20" t="s">
        <v>234</v>
      </c>
      <c r="EW744" s="20">
        <v>146</v>
      </c>
      <c r="EX744" s="20">
        <v>1</v>
      </c>
      <c r="EY744" s="20">
        <v>1</v>
      </c>
      <c r="EZ744" s="20">
        <v>12</v>
      </c>
      <c r="FA744" s="20">
        <v>0</v>
      </c>
      <c r="FB744" s="20">
        <v>0</v>
      </c>
      <c r="FC744" s="20">
        <v>0</v>
      </c>
      <c r="FD744" s="20">
        <v>0</v>
      </c>
      <c r="FE744" s="20">
        <v>0</v>
      </c>
      <c r="FF744" s="20">
        <v>0</v>
      </c>
      <c r="FG744" s="20">
        <v>0</v>
      </c>
      <c r="FH744" s="20">
        <v>0</v>
      </c>
      <c r="FI744" s="20">
        <v>0</v>
      </c>
      <c r="FJ744" s="34">
        <f>IF(EZ744&lt;&gt;"",((FA744*0.125)+((FB744+FC744+FD744+FE744+FF744)*0.25)+((FG744+FH744+FI744)*1))/EZ744,"")</f>
        <v>0</v>
      </c>
      <c r="FK744" s="39">
        <v>36.806946000000003</v>
      </c>
      <c r="FL744" s="39">
        <v>-76.414345999999995</v>
      </c>
      <c r="FM744" s="39">
        <v>36.445120576177871</v>
      </c>
      <c r="FN744" s="39">
        <v>37.168771423822136</v>
      </c>
      <c r="FO744" s="39">
        <v>-76.866255663186507</v>
      </c>
      <c r="FP744" s="39">
        <v>-75.962436336813482</v>
      </c>
      <c r="FQ744" s="39">
        <v>36.083295152355738</v>
      </c>
      <c r="FR744" s="39">
        <v>37.530596847644269</v>
      </c>
      <c r="FS744" s="39">
        <v>-77.31816532637302</v>
      </c>
      <c r="FT744" s="39">
        <v>-75.51052667362697</v>
      </c>
      <c r="FU744" s="35">
        <v>45954</v>
      </c>
      <c r="FV744" s="20" t="s">
        <v>248</v>
      </c>
      <c r="FW744" s="20" t="s">
        <v>295</v>
      </c>
      <c r="FX744" s="20">
        <v>132</v>
      </c>
      <c r="FY744" s="20">
        <v>1</v>
      </c>
      <c r="FZ744" s="20">
        <v>1</v>
      </c>
      <c r="GA744" s="20">
        <v>9</v>
      </c>
      <c r="GB744" s="20">
        <v>0</v>
      </c>
      <c r="GC744" s="20">
        <v>0</v>
      </c>
      <c r="GD744" s="20">
        <v>0</v>
      </c>
      <c r="GE744" s="20">
        <v>0</v>
      </c>
      <c r="GF744" s="20">
        <v>0</v>
      </c>
      <c r="GG744" s="20">
        <v>0</v>
      </c>
      <c r="GH744" s="20">
        <v>0</v>
      </c>
      <c r="GI744" s="20">
        <v>0</v>
      </c>
      <c r="GJ744" s="20">
        <v>0</v>
      </c>
      <c r="GK744" s="34">
        <v>0</v>
      </c>
      <c r="GL744" s="40">
        <v>45765</v>
      </c>
      <c r="GM744" s="40">
        <v>45804</v>
      </c>
      <c r="GN744" s="11" t="s">
        <v>237</v>
      </c>
      <c r="GO744" s="40">
        <v>45804</v>
      </c>
      <c r="GP744" s="20" t="s">
        <v>232</v>
      </c>
      <c r="GQ744" s="35">
        <v>45807</v>
      </c>
      <c r="HH744" s="34" t="str">
        <f>IF(GX744&lt;&gt;"",((GY744*0.125)+((GZ744+HA744+HB744+HC744+HD744)*0.25)+((HE744+HF744+HG744)*1))/GX744,"")</f>
        <v/>
      </c>
    </row>
    <row r="745" spans="1:216" ht="15" customHeight="1" x14ac:dyDescent="0.35">
      <c r="A745" s="11" t="s">
        <v>4634</v>
      </c>
      <c r="B745" s="12" t="s">
        <v>4635</v>
      </c>
      <c r="C745" s="40">
        <v>46087</v>
      </c>
      <c r="E745" s="11" t="s">
        <v>214</v>
      </c>
      <c r="F745" s="19" t="s">
        <v>4636</v>
      </c>
      <c r="G745" s="19" t="s">
        <v>4637</v>
      </c>
      <c r="H745" s="11" t="s">
        <v>4638</v>
      </c>
      <c r="I745" s="42">
        <v>851</v>
      </c>
      <c r="K745" s="18">
        <f ca="1">IF(A745&lt;&gt;"",RANDBETWEEN(1,2000)," ")</f>
        <v>297</v>
      </c>
      <c r="L745" s="17" cm="1">
        <f t="array" ref="L745">IF(A745&lt;&gt;"",SUMPRODUCT(($E$2:$E$1303="Active") * (FK745 &gt;= $FM$2:$FM$1303) * (FK745 &lt;= $FN$2:$FN$1303) * (FL745 &gt;= $FO$2:$FO$1303) * (FL745 &lt;= $FP$2:$FP$1303)),"")</f>
        <v>1</v>
      </c>
      <c r="M745" s="17" cm="1">
        <f t="array" ref="M745">IF(A745&lt;&gt;"",SUMPRODUCT(($E$2:$E$1303="Active") * (FK745 &gt;= $FQ$2:$FQ$1303) * (FK745 &lt;= $FR$2:$FR$1303) * (FL745 &gt;= $FS$2:$FS$1303) * (FL745 &lt;= $FT$2:$FT$1303)),"")</f>
        <v>2</v>
      </c>
      <c r="N745" s="11" t="s">
        <v>218</v>
      </c>
      <c r="O745" s="11" t="s">
        <v>242</v>
      </c>
      <c r="P745" s="19" t="s">
        <v>4639</v>
      </c>
      <c r="Q745" s="11" t="s">
        <v>4640</v>
      </c>
      <c r="R745" s="19" t="s">
        <v>4641</v>
      </c>
      <c r="S745" s="11" t="s">
        <v>223</v>
      </c>
      <c r="T745" s="20" t="s">
        <v>224</v>
      </c>
      <c r="AA745" s="48" t="s">
        <v>586</v>
      </c>
      <c r="AG745" s="26"/>
      <c r="AN745" s="27" t="str">
        <f>IF(COUNT(DV745,ES745,FJ745,GK745,HH745)&gt;0,AVERAGE(DV745,ES745,FJ745,GK745,HH745),"")</f>
        <v/>
      </c>
      <c r="AO745" s="28">
        <f>IF((E745&lt;&gt;""),COUNTA(AP745:BW745)+COUNTIF(T745,"No"),"")</f>
        <v>0</v>
      </c>
      <c r="FK745" s="39">
        <v>17.725300000000001</v>
      </c>
      <c r="FL745" s="39">
        <v>-64.783600000000007</v>
      </c>
      <c r="FM745" s="39">
        <v>17.3634745761779</v>
      </c>
      <c r="FN745" s="39">
        <v>18.087125423822101</v>
      </c>
      <c r="FO745" s="39">
        <v>-65.163458389078798</v>
      </c>
      <c r="FP745" s="39">
        <v>-64.403741610921202</v>
      </c>
      <c r="FQ745" s="39">
        <v>17.0016491523557</v>
      </c>
      <c r="FR745" s="39">
        <v>18.448950847644301</v>
      </c>
      <c r="FS745" s="39">
        <v>-65.543316778157603</v>
      </c>
      <c r="FT745" s="39">
        <v>-64.023883221842397</v>
      </c>
      <c r="GP745" s="20" t="s">
        <v>232</v>
      </c>
      <c r="HH745" s="34" t="str">
        <f>IF(GX745&lt;&gt;"",((GY745*0.125)+((GZ745+HA745+HB745+HC745+HD745)*0.25)+((HE745+HF745+HG745)*1))/GX745,"")</f>
        <v/>
      </c>
    </row>
    <row r="746" spans="1:216" ht="15" customHeight="1" x14ac:dyDescent="0.35">
      <c r="A746" s="11" t="s">
        <v>4642</v>
      </c>
      <c r="B746" s="12" t="s">
        <v>4643</v>
      </c>
      <c r="C746" s="40">
        <v>46087</v>
      </c>
      <c r="E746" s="11" t="s">
        <v>214</v>
      </c>
      <c r="F746" s="19" t="s">
        <v>4644</v>
      </c>
      <c r="G746" s="19" t="s">
        <v>4645</v>
      </c>
      <c r="H746" s="11" t="s">
        <v>4638</v>
      </c>
      <c r="I746" s="42">
        <v>802</v>
      </c>
      <c r="K746" s="18">
        <f ca="1">IF(A746&lt;&gt;"",RANDBETWEEN(1,2000)," ")</f>
        <v>161</v>
      </c>
      <c r="L746" s="17" cm="1">
        <f t="array" ref="L746">IF(A746&lt;&gt;"",SUMPRODUCT(($E$2:$E$1303="Active") * (FK746 &gt;= $FM$2:$FM$1303) * (FK746 &lt;= $FN$2:$FN$1303) * (FL746 &gt;= $FO$2:$FO$1303) * (FL746 &lt;= $FP$2:$FP$1303)),"")</f>
        <v>1</v>
      </c>
      <c r="M746" s="17" cm="1">
        <f t="array" ref="M746">IF(A746&lt;&gt;"",SUMPRODUCT(($E$2:$E$1303="Active") * (FK746 &gt;= $FQ$2:$FQ$1303) * (FK746 &lt;= $FR$2:$FR$1303) * (FL746 &gt;= $FS$2:$FS$1303) * (FL746 &lt;= $FT$2:$FT$1303)),"")</f>
        <v>2</v>
      </c>
      <c r="N746" s="11" t="s">
        <v>218</v>
      </c>
      <c r="O746" s="11" t="s">
        <v>242</v>
      </c>
      <c r="P746" s="19" t="s">
        <v>4639</v>
      </c>
      <c r="Q746" s="11" t="s">
        <v>4646</v>
      </c>
      <c r="R746" s="19" t="s">
        <v>4641</v>
      </c>
      <c r="S746" s="11" t="s">
        <v>223</v>
      </c>
      <c r="T746" s="20" t="s">
        <v>224</v>
      </c>
      <c r="AA746" s="48" t="s">
        <v>586</v>
      </c>
      <c r="AN746" s="27" t="str">
        <f>IF(COUNT(DV746,ES746,FJ746,GK746,HH746)&gt;0,AVERAGE(DV746,ES746,FJ746,GK746,HH746),"")</f>
        <v/>
      </c>
      <c r="AO746" s="28">
        <f>IF((E746&lt;&gt;""),COUNTA(AP746:BW746)+COUNTIF(T746,"No"),"")</f>
        <v>0</v>
      </c>
      <c r="FK746" s="54">
        <v>18.343599999999999</v>
      </c>
      <c r="FL746" s="54">
        <v>-64.932199999999995</v>
      </c>
      <c r="FM746" s="54">
        <v>17.981774576177902</v>
      </c>
      <c r="FN746" s="54">
        <v>18.705425423822099</v>
      </c>
      <c r="FO746" s="54">
        <v>-65.313395384718504</v>
      </c>
      <c r="FP746" s="54">
        <v>-64.551004615281499</v>
      </c>
      <c r="FQ746" s="54">
        <v>17.619949152355701</v>
      </c>
      <c r="FR746" s="54">
        <v>19.067250847644299</v>
      </c>
      <c r="FS746" s="54">
        <v>-65.694590769436999</v>
      </c>
      <c r="FT746" s="54">
        <v>-64.169809230563004</v>
      </c>
      <c r="GP746" s="20" t="s">
        <v>232</v>
      </c>
      <c r="HH746" s="34" t="str">
        <f>IF(GX746&lt;&gt;"",((GY746*0.125)+((GZ746+HA746+HB746+HC746+HD746)*0.25)+((HE746+HF746+HG746)*1))/GX746,"")</f>
        <v/>
      </c>
    </row>
    <row r="747" spans="1:216" ht="15" customHeight="1" x14ac:dyDescent="0.35">
      <c r="A747" s="14" t="s">
        <v>4647</v>
      </c>
      <c r="B747" s="12" t="s">
        <v>4648</v>
      </c>
      <c r="C747" s="13">
        <v>43009</v>
      </c>
      <c r="D747" s="13">
        <v>45762</v>
      </c>
      <c r="E747" s="14" t="s">
        <v>214</v>
      </c>
      <c r="F747" s="15" t="s">
        <v>4649</v>
      </c>
      <c r="G747" s="15" t="s">
        <v>4650</v>
      </c>
      <c r="H747" s="14" t="s">
        <v>4651</v>
      </c>
      <c r="I747" s="16">
        <v>5403</v>
      </c>
      <c r="J747" s="17">
        <v>20166</v>
      </c>
      <c r="K747" s="18">
        <f ca="1">IF(A747&lt;&gt;"",RANDBETWEEN(1,2000)," ")</f>
        <v>208</v>
      </c>
      <c r="L747" s="17" cm="1">
        <f t="array" ref="L747">IF(A747&lt;&gt;"",SUMPRODUCT(($E$2:$E$1303="Active") * (FK747 &gt;= $FM$2:$FM$1303) * (FK747 &lt;= $FN$2:$FN$1303) * (FL747 &gt;= $FO$2:$FO$1303) * (FL747 &lt;= $FP$2:$FP$1303)),"")</f>
        <v>2</v>
      </c>
      <c r="M747" s="17" cm="1">
        <f t="array" ref="M747">IF(A747&lt;&gt;"",SUMPRODUCT(($E$2:$E$1303="Active") * (FK747 &gt;= $FQ$2:$FQ$1303) * (FK747 &lt;= $FR$2:$FR$1303) * (FL747 &gt;= $FS$2:$FS$1303) * (FL747 &lt;= $FT$2:$FT$1303)),"")</f>
        <v>2</v>
      </c>
      <c r="N747" s="14" t="s">
        <v>287</v>
      </c>
      <c r="O747" s="14" t="s">
        <v>219</v>
      </c>
      <c r="P747" s="15" t="s">
        <v>4652</v>
      </c>
      <c r="Q747" s="14" t="s">
        <v>4653</v>
      </c>
      <c r="R747" s="15" t="s">
        <v>4654</v>
      </c>
      <c r="S747" s="14" t="s">
        <v>223</v>
      </c>
      <c r="T747" s="20" t="s">
        <v>224</v>
      </c>
      <c r="U747" s="21"/>
      <c r="V747" s="22"/>
      <c r="W747" s="22"/>
      <c r="X747" s="22"/>
      <c r="Y747" s="22"/>
      <c r="Z747" s="22"/>
      <c r="AA747" s="22" t="s">
        <v>363</v>
      </c>
      <c r="AB747" s="43">
        <v>46009.375</v>
      </c>
      <c r="AC747" s="63">
        <v>45931</v>
      </c>
      <c r="AD747" s="25">
        <v>238</v>
      </c>
      <c r="AE747" s="25">
        <v>309</v>
      </c>
      <c r="AF747" s="26">
        <v>268</v>
      </c>
      <c r="AG747" s="20">
        <v>217</v>
      </c>
      <c r="AH747" s="22">
        <v>171</v>
      </c>
      <c r="AI747" s="26">
        <v>84</v>
      </c>
      <c r="AN747" s="27">
        <f>IF(COUNT(DV747,ES747,FJ747,GK747,HH747)&gt;0,AVERAGE(DV747,ES747,FJ747,GK747,HH747),"")</f>
        <v>0.19252450980392158</v>
      </c>
      <c r="AO747" s="28">
        <f>IF((E747&lt;&gt;""),COUNTA(AP747:BW747)+COUNTIF(T747,"No"),"")</f>
        <v>2</v>
      </c>
      <c r="AP747" s="29"/>
      <c r="AQ747" s="29"/>
      <c r="AR747" s="29"/>
      <c r="AS747" s="29"/>
      <c r="AT747" s="29"/>
      <c r="AU747" s="29"/>
      <c r="AV747" s="29"/>
      <c r="AW747" s="29"/>
      <c r="AX747" s="29"/>
      <c r="AY747" s="29"/>
      <c r="AZ747" s="29"/>
      <c r="BA747" s="29"/>
      <c r="BB747" s="29"/>
      <c r="BC747" s="29"/>
      <c r="BD747" s="29" t="s">
        <v>224</v>
      </c>
      <c r="BE747" s="29"/>
      <c r="BF747" s="29"/>
      <c r="BG747" s="29"/>
      <c r="BH747" s="29"/>
      <c r="BI747" s="29"/>
      <c r="BJ747" s="29"/>
      <c r="BK747" s="29"/>
      <c r="BL747" s="29"/>
      <c r="BM747" s="29"/>
      <c r="BN747" s="29"/>
      <c r="BO747" s="29"/>
      <c r="BP747" s="29"/>
      <c r="BQ747" s="29"/>
      <c r="BR747" s="29"/>
      <c r="BS747" s="29"/>
      <c r="BT747" s="29" t="s">
        <v>1113</v>
      </c>
      <c r="BU747" s="29"/>
      <c r="BV747" s="29"/>
      <c r="BW747" s="29"/>
      <c r="BX747" s="30">
        <v>43861</v>
      </c>
      <c r="BY747" s="30">
        <v>43874</v>
      </c>
      <c r="BZ747" s="14" t="s">
        <v>228</v>
      </c>
      <c r="CA747" s="30">
        <v>43897</v>
      </c>
      <c r="CB747" s="14" t="s">
        <v>227</v>
      </c>
      <c r="CC747" s="31">
        <v>43908</v>
      </c>
      <c r="CD747" s="32" t="s">
        <v>364</v>
      </c>
      <c r="CE747" s="33" t="s">
        <v>380</v>
      </c>
      <c r="CF747" s="33" t="s">
        <v>321</v>
      </c>
      <c r="CG747" s="29">
        <v>152</v>
      </c>
      <c r="CH747" s="29">
        <v>1</v>
      </c>
      <c r="CI747" s="29">
        <v>1</v>
      </c>
      <c r="CJ747" s="29">
        <v>5</v>
      </c>
      <c r="CK747" s="29">
        <v>0</v>
      </c>
      <c r="CL747" s="29">
        <v>2</v>
      </c>
      <c r="CM747" s="29">
        <v>1</v>
      </c>
      <c r="CN747" s="34">
        <f>IF(CJ747&gt;0,((CK747*0.125)+(CL747*0.25)+(CM747*1))/CJ747,"")</f>
        <v>0.3</v>
      </c>
      <c r="CR747" s="35"/>
      <c r="CS747" s="20" t="s">
        <v>232</v>
      </c>
      <c r="CU747" s="35">
        <v>44273</v>
      </c>
      <c r="CV747" s="11" t="s">
        <v>228</v>
      </c>
      <c r="CW747" s="11" t="s">
        <v>293</v>
      </c>
      <c r="CX747" s="11" t="s">
        <v>247</v>
      </c>
      <c r="CY747" s="20">
        <v>135</v>
      </c>
      <c r="CZ747" s="36">
        <v>3</v>
      </c>
      <c r="DA747" s="36">
        <v>3</v>
      </c>
      <c r="DB747" s="36">
        <v>15</v>
      </c>
      <c r="DC747" s="36">
        <v>0</v>
      </c>
      <c r="DD747" s="36">
        <v>2</v>
      </c>
      <c r="DE747" s="36">
        <v>1</v>
      </c>
      <c r="DF747" s="36">
        <v>0</v>
      </c>
      <c r="DG747" s="36">
        <v>2</v>
      </c>
      <c r="DH747" s="37">
        <f>IF(DB747&gt;0,((DC747*0.125)+(DD747*0.25)+(DE747*0.25)+(DF747*1)+(DG747*1))/DB747,"")</f>
        <v>0.18333333333333332</v>
      </c>
      <c r="DI747" s="35">
        <v>44599</v>
      </c>
      <c r="DJ747" s="20" t="s">
        <v>228</v>
      </c>
      <c r="DK747" s="20" t="s">
        <v>294</v>
      </c>
      <c r="DL747" s="20" t="s">
        <v>247</v>
      </c>
      <c r="DM747" s="20">
        <v>164</v>
      </c>
      <c r="DN747" s="20">
        <v>1</v>
      </c>
      <c r="DO747" s="20">
        <v>1</v>
      </c>
      <c r="DP747" s="20">
        <v>5</v>
      </c>
      <c r="DQ747" s="20">
        <v>0</v>
      </c>
      <c r="DR747" s="20">
        <v>0</v>
      </c>
      <c r="DS747" s="20">
        <v>1</v>
      </c>
      <c r="DT747" s="20">
        <v>1</v>
      </c>
      <c r="DU747" s="20">
        <v>1</v>
      </c>
      <c r="DV747" s="49" cm="1">
        <f t="array" ref="DV747">IF(AND(DI747:DP747&lt;&gt;""),((DQ747*0.125)+(DR747*0.25)+(DS747*0.25)+(DT747*1)+(DU747*1))/DP747,"")</f>
        <v>0.45</v>
      </c>
      <c r="DW747" s="35">
        <v>45160</v>
      </c>
      <c r="DX747" s="35">
        <v>45167</v>
      </c>
      <c r="DY747" s="20" t="s">
        <v>492</v>
      </c>
      <c r="DZ747" s="35">
        <v>45170</v>
      </c>
      <c r="EA747" s="35" t="s">
        <v>232</v>
      </c>
      <c r="EB747" s="38">
        <v>45170</v>
      </c>
      <c r="EC747" s="35">
        <v>45210</v>
      </c>
      <c r="ED747" s="20" t="s">
        <v>248</v>
      </c>
      <c r="EE747" s="20" t="s">
        <v>247</v>
      </c>
      <c r="EF747" s="20">
        <v>144</v>
      </c>
      <c r="EG747" s="20">
        <v>2</v>
      </c>
      <c r="EH747" s="20">
        <v>2</v>
      </c>
      <c r="EI747" s="20">
        <v>10</v>
      </c>
      <c r="EJ747" s="20">
        <v>0</v>
      </c>
      <c r="EK747" s="20">
        <v>0</v>
      </c>
      <c r="EL747" s="20">
        <v>1</v>
      </c>
      <c r="EM747" s="20">
        <v>2</v>
      </c>
      <c r="EN747" s="20">
        <v>0</v>
      </c>
      <c r="EO747" s="20">
        <v>0</v>
      </c>
      <c r="EP747" s="20">
        <v>0</v>
      </c>
      <c r="EQ747" s="20">
        <v>0</v>
      </c>
      <c r="ER747" s="20">
        <v>0</v>
      </c>
      <c r="ES747" s="34">
        <f>IF(EI747&lt;&gt;"",((EJ747*0.125)+((EK747+EL747+EM747+EN747+EO747)*0.25)+((EP747+EQ747+ER747)*1))/EI747,"")</f>
        <v>7.4999999999999997E-2</v>
      </c>
      <c r="ET747" s="35">
        <v>45446</v>
      </c>
      <c r="EU747" s="20" t="s">
        <v>248</v>
      </c>
      <c r="EV747" s="20" t="s">
        <v>247</v>
      </c>
      <c r="EW747" s="20">
        <v>102</v>
      </c>
      <c r="EX747" s="20">
        <v>2</v>
      </c>
      <c r="EY747" s="28">
        <v>2</v>
      </c>
      <c r="EZ747" s="28">
        <f>102*0.08</f>
        <v>8.16</v>
      </c>
      <c r="FA747" s="20">
        <v>0</v>
      </c>
      <c r="FB747" s="20">
        <v>0</v>
      </c>
      <c r="FC747" s="20">
        <v>0</v>
      </c>
      <c r="FD747" s="20">
        <v>0</v>
      </c>
      <c r="FE747" s="20">
        <v>0</v>
      </c>
      <c r="FF747" s="20">
        <v>0</v>
      </c>
      <c r="FG747" s="20">
        <v>0</v>
      </c>
      <c r="FH747" s="20">
        <v>1</v>
      </c>
      <c r="FI747" s="20">
        <v>1</v>
      </c>
      <c r="FJ747" s="46">
        <f>IF(EZ747&lt;&gt;"",((FA747*0.125)+((FB747+FC747+FD747+FE747+FF747)*0.25)+((FG747+FH747+FI747)*1))/EZ747,"")</f>
        <v>0.24509803921568626</v>
      </c>
      <c r="FK747" s="39">
        <v>44.454475000000002</v>
      </c>
      <c r="FL747" s="39">
        <v>-73.184980999999993</v>
      </c>
      <c r="FM747" s="39">
        <v>44.092649576177898</v>
      </c>
      <c r="FN747" s="39">
        <v>44.816300423822135</v>
      </c>
      <c r="FO747" s="39">
        <v>-73.691876215731043</v>
      </c>
      <c r="FP747" s="39">
        <v>-72.678085784268944</v>
      </c>
      <c r="FQ747" s="39">
        <v>43.730824152355737</v>
      </c>
      <c r="FR747" s="39">
        <v>45.178125847644267</v>
      </c>
      <c r="FS747" s="39">
        <v>-74.198771431462106</v>
      </c>
      <c r="FT747" s="39">
        <v>-72.171190568537881</v>
      </c>
      <c r="FU747" s="35">
        <v>45728</v>
      </c>
      <c r="FV747" s="20" t="s">
        <v>248</v>
      </c>
      <c r="FW747" s="20" t="s">
        <v>247</v>
      </c>
      <c r="FX747" s="20">
        <v>50</v>
      </c>
      <c r="FY747" s="20">
        <v>1</v>
      </c>
      <c r="FZ747" s="20">
        <v>1</v>
      </c>
      <c r="GA747" s="20">
        <v>5</v>
      </c>
      <c r="GB747" s="20">
        <v>0</v>
      </c>
      <c r="GC747" s="20">
        <v>0</v>
      </c>
      <c r="GD747" s="20">
        <v>0</v>
      </c>
      <c r="GE747" s="20">
        <v>0</v>
      </c>
      <c r="GF747" s="20">
        <v>0</v>
      </c>
      <c r="GG747" s="20">
        <v>0</v>
      </c>
      <c r="GH747" s="20">
        <v>0</v>
      </c>
      <c r="GI747" s="20">
        <v>0</v>
      </c>
      <c r="GJ747" s="20">
        <v>0</v>
      </c>
      <c r="GK747" s="34">
        <v>0</v>
      </c>
      <c r="GP747" s="20" t="s">
        <v>232</v>
      </c>
      <c r="HH747" s="34" t="str">
        <f>IF(GX747&lt;&gt;"",((GY747*0.125)+((GZ747+HA747+HB747+HC747+HD747)*0.25)+((HE747+HF747+HG747)*1))/GX747,"")</f>
        <v/>
      </c>
    </row>
    <row r="748" spans="1:216" ht="15" customHeight="1" x14ac:dyDescent="0.35">
      <c r="A748" s="11" t="s">
        <v>4655</v>
      </c>
      <c r="B748" s="12" t="s">
        <v>4656</v>
      </c>
      <c r="C748" s="13">
        <v>43009</v>
      </c>
      <c r="D748" s="13"/>
      <c r="E748" s="14" t="s">
        <v>214</v>
      </c>
      <c r="F748" s="15" t="s">
        <v>4657</v>
      </c>
      <c r="G748" s="15" t="s">
        <v>4658</v>
      </c>
      <c r="H748" s="14" t="s">
        <v>4651</v>
      </c>
      <c r="I748" s="16">
        <v>5403</v>
      </c>
      <c r="J748" s="17">
        <v>20166</v>
      </c>
      <c r="K748" s="18">
        <f ca="1">IF(A748&lt;&gt;"",RANDBETWEEN(1,2000)," ")</f>
        <v>1861</v>
      </c>
      <c r="L748" s="17" cm="1">
        <f t="array" ref="L748">IF(A748&lt;&gt;"",SUMPRODUCT(($E$2:$E$1303="Active") * (FK748 &gt;= $FM$2:$FM$1303) * (FK748 &lt;= $FN$2:$FN$1303) * (FL748 &gt;= $FO$2:$FO$1303) * (FL748 &lt;= $FP$2:$FP$1303)),"")</f>
        <v>2</v>
      </c>
      <c r="M748" s="17" cm="1">
        <f t="array" ref="M748">IF(A748&lt;&gt;"",SUMPRODUCT(($E$2:$E$1303="Active") * (FK748 &gt;= $FQ$2:$FQ$1303) * (FK748 &lt;= $FR$2:$FR$1303) * (FL748 &gt;= $FS$2:$FS$1303) * (FL748 &lt;= $FT$2:$FT$1303)),"")</f>
        <v>2</v>
      </c>
      <c r="N748" s="14" t="s">
        <v>218</v>
      </c>
      <c r="O748" s="14" t="s">
        <v>242</v>
      </c>
      <c r="P748" s="15" t="s">
        <v>4659</v>
      </c>
      <c r="Q748" s="14" t="s">
        <v>4660</v>
      </c>
      <c r="R748" s="15" t="s">
        <v>4661</v>
      </c>
      <c r="S748" s="14" t="s">
        <v>224</v>
      </c>
      <c r="T748" s="20" t="s">
        <v>224</v>
      </c>
      <c r="U748" s="21"/>
      <c r="V748" s="22"/>
      <c r="W748" s="22"/>
      <c r="X748" s="22"/>
      <c r="Y748" s="22"/>
      <c r="Z748" s="22"/>
      <c r="AA748" s="22" t="s">
        <v>363</v>
      </c>
      <c r="AB748" s="43">
        <v>46021.583333333336</v>
      </c>
      <c r="AC748" s="63">
        <v>45931</v>
      </c>
      <c r="AD748" s="25">
        <v>105</v>
      </c>
      <c r="AE748" s="25">
        <v>57</v>
      </c>
      <c r="AF748" s="26">
        <v>137</v>
      </c>
      <c r="AG748" s="20">
        <v>172</v>
      </c>
      <c r="AH748" s="22">
        <v>247</v>
      </c>
      <c r="AI748" s="26">
        <v>233</v>
      </c>
      <c r="AN748" s="27">
        <f>IF(COUNT(DV748,ES748,FJ748,GK748,HH748)&gt;0,AVERAGE(DV748,ES748,FJ748,GK748,HH748),"")</f>
        <v>1.2500000000000001E-2</v>
      </c>
      <c r="AO748" s="28">
        <f>IF((E748&lt;&gt;""),COUNTA(AP748:BW748)+COUNTIF(T748,"No"),"")</f>
        <v>0</v>
      </c>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c r="BR748" s="29"/>
      <c r="BS748" s="29"/>
      <c r="BT748" s="29"/>
      <c r="BU748" s="29"/>
      <c r="BV748" s="29"/>
      <c r="BW748" s="29"/>
      <c r="BX748" s="30">
        <v>43935</v>
      </c>
      <c r="BY748" s="30">
        <v>43950</v>
      </c>
      <c r="BZ748" s="14" t="s">
        <v>226</v>
      </c>
      <c r="CA748" s="30">
        <v>43950</v>
      </c>
      <c r="CB748" s="14" t="s">
        <v>227</v>
      </c>
      <c r="CC748" s="31">
        <v>44053</v>
      </c>
      <c r="CD748" s="32" t="s">
        <v>228</v>
      </c>
      <c r="CE748" s="33" t="s">
        <v>256</v>
      </c>
      <c r="CF748" s="33" t="s">
        <v>257</v>
      </c>
      <c r="CG748" s="29">
        <v>31</v>
      </c>
      <c r="CH748" s="29">
        <v>1</v>
      </c>
      <c r="CI748" s="29">
        <v>1</v>
      </c>
      <c r="CJ748" s="29">
        <v>5</v>
      </c>
      <c r="CK748" s="29">
        <v>1</v>
      </c>
      <c r="CL748" s="29">
        <v>1</v>
      </c>
      <c r="CM748" s="29">
        <v>0</v>
      </c>
      <c r="CN748" s="34">
        <f>IF(CJ748&gt;0,((CK748*0.125)+(CL748*0.25)+(CM748*1))/CJ748,"")</f>
        <v>7.4999999999999997E-2</v>
      </c>
      <c r="CR748" s="35"/>
      <c r="CS748" s="20" t="s">
        <v>232</v>
      </c>
      <c r="CU748" s="35">
        <v>44487</v>
      </c>
      <c r="CV748" s="11" t="s">
        <v>226</v>
      </c>
      <c r="CW748" s="20" t="s">
        <v>233</v>
      </c>
      <c r="CX748" s="11" t="s">
        <v>234</v>
      </c>
      <c r="CY748" s="20">
        <v>30</v>
      </c>
      <c r="CZ748" s="36">
        <v>1</v>
      </c>
      <c r="DA748" s="36">
        <v>1</v>
      </c>
      <c r="DB748" s="36">
        <v>5</v>
      </c>
      <c r="DC748" s="36">
        <v>0</v>
      </c>
      <c r="DD748" s="36">
        <v>0</v>
      </c>
      <c r="DE748" s="36">
        <v>0</v>
      </c>
      <c r="DF748" s="36">
        <v>0</v>
      </c>
      <c r="DG748" s="36">
        <v>1</v>
      </c>
      <c r="DH748" s="37">
        <f>IF(DB748&gt;0,((DC748*0.125)+(DD748*0.25)+(DE748*0.25)+(DF748*1)+(DG748*1))/DB748,"")</f>
        <v>0.2</v>
      </c>
      <c r="DI748" s="35">
        <v>44774</v>
      </c>
      <c r="DJ748" s="20" t="s">
        <v>228</v>
      </c>
      <c r="DK748" s="20" t="s">
        <v>235</v>
      </c>
      <c r="DL748" s="20" t="s">
        <v>234</v>
      </c>
      <c r="DM748" s="20">
        <v>48</v>
      </c>
      <c r="DN748" s="20">
        <v>1</v>
      </c>
      <c r="DO748" s="20">
        <v>1</v>
      </c>
      <c r="DP748" s="20">
        <v>5</v>
      </c>
      <c r="DQ748" s="20">
        <v>0</v>
      </c>
      <c r="DR748" s="20">
        <v>0</v>
      </c>
      <c r="DS748" s="20">
        <v>1</v>
      </c>
      <c r="DT748" s="20">
        <v>0</v>
      </c>
      <c r="DU748" s="20">
        <v>0</v>
      </c>
      <c r="DV748" s="37" cm="1">
        <f t="array" ref="DV748">IF(AND(DI748:DP748&lt;&gt;""),((DQ748*0.125)+(DR748*0.25)+(DS748*0.25)+(DT748*1)+(DU748*1))/DP748,"")</f>
        <v>0.05</v>
      </c>
      <c r="DW748" s="35">
        <v>45160</v>
      </c>
      <c r="DX748" s="35">
        <v>45167</v>
      </c>
      <c r="DY748" s="20" t="s">
        <v>492</v>
      </c>
      <c r="DZ748" s="35">
        <v>45170</v>
      </c>
      <c r="EA748" s="35" t="s">
        <v>232</v>
      </c>
      <c r="EB748" s="38">
        <v>45170</v>
      </c>
      <c r="EC748" s="35">
        <v>45265</v>
      </c>
      <c r="ED748" s="20" t="s">
        <v>228</v>
      </c>
      <c r="EE748" s="20" t="s">
        <v>247</v>
      </c>
      <c r="EF748" s="20">
        <v>82</v>
      </c>
      <c r="EG748" s="20">
        <v>1</v>
      </c>
      <c r="EH748" s="20">
        <v>1</v>
      </c>
      <c r="EI748" s="20">
        <v>5</v>
      </c>
      <c r="EJ748" s="20">
        <v>0</v>
      </c>
      <c r="EK748" s="20">
        <v>0</v>
      </c>
      <c r="EL748" s="20">
        <v>0</v>
      </c>
      <c r="EM748" s="20">
        <v>0</v>
      </c>
      <c r="EN748" s="20">
        <v>0</v>
      </c>
      <c r="EO748" s="20">
        <v>0</v>
      </c>
      <c r="EP748" s="20">
        <v>0</v>
      </c>
      <c r="EQ748" s="20">
        <v>0</v>
      </c>
      <c r="ER748" s="20">
        <v>0</v>
      </c>
      <c r="ES748" s="34">
        <f>IF(EI748&lt;&gt;"",((EJ748*0.125)+((EK748+EL748+EM748+EN748+EO748)*0.25)+((EP748+EQ748+ER748)*1))/EI748,"")</f>
        <v>0</v>
      </c>
      <c r="ET748" s="35">
        <v>45609</v>
      </c>
      <c r="EU748" s="20" t="s">
        <v>248</v>
      </c>
      <c r="EV748" s="20" t="s">
        <v>234</v>
      </c>
      <c r="EW748" s="20">
        <v>91</v>
      </c>
      <c r="EX748" s="20">
        <v>1</v>
      </c>
      <c r="EY748" s="20">
        <v>1</v>
      </c>
      <c r="EZ748" s="20">
        <v>8</v>
      </c>
      <c r="FA748" s="20">
        <v>0</v>
      </c>
      <c r="FB748" s="20">
        <v>0</v>
      </c>
      <c r="FC748" s="20">
        <v>0</v>
      </c>
      <c r="FD748" s="20">
        <v>0</v>
      </c>
      <c r="FE748" s="20">
        <v>0</v>
      </c>
      <c r="FF748" s="20">
        <v>0</v>
      </c>
      <c r="FG748" s="20">
        <v>0</v>
      </c>
      <c r="FH748" s="20">
        <v>0</v>
      </c>
      <c r="FI748" s="20">
        <v>0</v>
      </c>
      <c r="FJ748" s="34">
        <f>IF(EZ748&lt;&gt;"",((FA748*0.125)+((FB748+FC748+FD748+FE748+FF748)*0.25)+((FG748+FH748+FI748)*1))/EZ748,"")</f>
        <v>0</v>
      </c>
      <c r="FK748" s="39">
        <v>44.454475000000002</v>
      </c>
      <c r="FL748" s="39">
        <v>-73.184980999999993</v>
      </c>
      <c r="FM748" s="39">
        <v>44.09264957617787</v>
      </c>
      <c r="FN748" s="39">
        <v>44.816300423822135</v>
      </c>
      <c r="FO748" s="39">
        <v>-73.691876215731043</v>
      </c>
      <c r="FP748" s="39">
        <v>-72.678085784268944</v>
      </c>
      <c r="FQ748" s="39">
        <v>43.730824152355737</v>
      </c>
      <c r="FR748" s="39">
        <v>45.178125847644267</v>
      </c>
      <c r="FS748" s="39">
        <v>-74.198771431462106</v>
      </c>
      <c r="FT748" s="39">
        <v>-72.171190568537881</v>
      </c>
      <c r="FU748" s="35">
        <v>45863</v>
      </c>
      <c r="FV748" s="20" t="s">
        <v>248</v>
      </c>
      <c r="FW748" s="20" t="s">
        <v>355</v>
      </c>
      <c r="FX748" s="20">
        <v>120</v>
      </c>
      <c r="FY748" s="20">
        <v>1</v>
      </c>
      <c r="FZ748" s="20">
        <v>1</v>
      </c>
      <c r="GA748" s="20">
        <v>8</v>
      </c>
      <c r="GB748" s="20">
        <v>0</v>
      </c>
      <c r="GC748" s="20">
        <v>0</v>
      </c>
      <c r="GD748" s="20">
        <v>0</v>
      </c>
      <c r="GE748" s="20">
        <v>0</v>
      </c>
      <c r="GF748" s="20">
        <v>0</v>
      </c>
      <c r="GG748" s="20">
        <v>0</v>
      </c>
      <c r="GH748" s="20">
        <v>0</v>
      </c>
      <c r="GI748" s="20">
        <v>0</v>
      </c>
      <c r="GJ748" s="20">
        <v>0</v>
      </c>
      <c r="GK748" s="34">
        <f>IF(GA748&lt;&gt;"",((GB748*0.125)+((GC748+GD748+GE748+GF748+GG748)*0.25)+((GH748+GI748+GJ748)*1))/GA748,"")</f>
        <v>0</v>
      </c>
      <c r="GP748" s="20" t="s">
        <v>232</v>
      </c>
      <c r="HH748" s="34" t="str">
        <f>IF(GX748&lt;&gt;"",((GY748*0.125)+((GZ748+HA748+HB748+HC748+HD748)*0.25)+((HE748+HF748+HG748)*1))/GX748,"")</f>
        <v/>
      </c>
    </row>
    <row r="749" spans="1:216" ht="15" customHeight="1" x14ac:dyDescent="0.35">
      <c r="A749" s="11" t="s">
        <v>4662</v>
      </c>
      <c r="B749" s="12" t="s">
        <v>4663</v>
      </c>
      <c r="C749" s="13">
        <v>43009</v>
      </c>
      <c r="D749" s="13">
        <v>45750</v>
      </c>
      <c r="E749" s="14" t="s">
        <v>214</v>
      </c>
      <c r="F749" s="15" t="s">
        <v>4664</v>
      </c>
      <c r="G749" s="15" t="s">
        <v>4665</v>
      </c>
      <c r="H749" s="14" t="s">
        <v>1556</v>
      </c>
      <c r="I749" s="16">
        <v>98367</v>
      </c>
      <c r="J749" s="17">
        <v>30981</v>
      </c>
      <c r="K749" s="18">
        <f ca="1">IF(A749&lt;&gt;"",RANDBETWEEN(1,2000)," ")</f>
        <v>1533</v>
      </c>
      <c r="L749" s="17" cm="1">
        <f t="array" ref="L749">IF(A749&lt;&gt;"",SUMPRODUCT(($E$2:$E$1303="Active") * (FK749 &gt;= $FM$2:$FM$1303) * (FK749 &lt;= $FN$2:$FN$1303) * (FL749 &gt;= $FO$2:$FO$1303) * (FL749 &lt;= $FP$2:$FP$1303)),"")</f>
        <v>4</v>
      </c>
      <c r="M749" s="17" cm="1">
        <f t="array" ref="M749">IF(A749&lt;&gt;"",SUMPRODUCT(($E$2:$E$1303="Active") * (FK749 &gt;= $FQ$2:$FQ$1303) * (FK749 &lt;= $FR$2:$FR$1303) * (FL749 &gt;= $FS$2:$FS$1303) * (FL749 &lt;= $FT$2:$FT$1303)),"")</f>
        <v>7</v>
      </c>
      <c r="N749" s="14" t="s">
        <v>287</v>
      </c>
      <c r="O749" s="14" t="s">
        <v>219</v>
      </c>
      <c r="P749" s="15" t="s">
        <v>4666</v>
      </c>
      <c r="Q749" s="14" t="s">
        <v>4667</v>
      </c>
      <c r="R749" s="15" t="s">
        <v>4668</v>
      </c>
      <c r="S749" s="14" t="s">
        <v>224</v>
      </c>
      <c r="T749" s="20" t="s">
        <v>224</v>
      </c>
      <c r="U749" s="21"/>
      <c r="V749" s="22"/>
      <c r="W749" s="22"/>
      <c r="X749" s="22"/>
      <c r="Y749" s="22"/>
      <c r="Z749" s="22"/>
      <c r="AB749" s="43">
        <v>46013.395833333336</v>
      </c>
      <c r="AC749" s="63">
        <v>45931</v>
      </c>
      <c r="AD749" s="25">
        <v>130</v>
      </c>
      <c r="AE749" s="25">
        <v>191</v>
      </c>
      <c r="AF749" s="26">
        <v>175</v>
      </c>
      <c r="AG749" s="20">
        <v>229</v>
      </c>
      <c r="AH749" s="22">
        <v>155</v>
      </c>
      <c r="AI749" s="26">
        <v>214</v>
      </c>
      <c r="AN749" s="27">
        <f>IF(COUNT(DV749,ES749,FJ749,GK749,HH749)&gt;0,AVERAGE(DV749,ES749,FJ749,GK749,HH749),"")</f>
        <v>0.32083333333333336</v>
      </c>
      <c r="AO749" s="28">
        <f>IF((E749&lt;&gt;""),COUNTA(AP749:BW749)+COUNTIF(T749,"No"),"")</f>
        <v>0</v>
      </c>
      <c r="AP749" s="29"/>
      <c r="AQ749" s="29"/>
      <c r="AR749" s="29"/>
      <c r="AS749" s="29"/>
      <c r="AT749" s="29"/>
      <c r="AU749" s="29"/>
      <c r="AV749" s="29"/>
      <c r="AW749" s="29"/>
      <c r="AX749" s="29"/>
      <c r="AY749" s="29"/>
      <c r="AZ749" s="29"/>
      <c r="BA749" s="29"/>
      <c r="BB749" s="29"/>
      <c r="BC749" s="29"/>
      <c r="BD749" s="29"/>
      <c r="BE749" s="29"/>
      <c r="BF749" s="29"/>
      <c r="BG749" s="29"/>
      <c r="BH749" s="29"/>
      <c r="BI749" s="29"/>
      <c r="BJ749" s="29"/>
      <c r="BK749" s="29"/>
      <c r="BL749" s="29"/>
      <c r="BM749" s="29"/>
      <c r="BN749" s="29"/>
      <c r="BO749" s="29"/>
      <c r="BP749" s="29"/>
      <c r="BQ749" s="29"/>
      <c r="BR749" s="29"/>
      <c r="BS749" s="29"/>
      <c r="BT749" s="29"/>
      <c r="BU749" s="29"/>
      <c r="BV749" s="29"/>
      <c r="BW749" s="29"/>
      <c r="BX749" s="30">
        <v>44124</v>
      </c>
      <c r="BY749" s="30">
        <v>44127</v>
      </c>
      <c r="BZ749" s="14" t="s">
        <v>226</v>
      </c>
      <c r="CA749" s="30">
        <v>44131</v>
      </c>
      <c r="CB749" s="14" t="s">
        <v>227</v>
      </c>
      <c r="CC749" s="31">
        <v>44035</v>
      </c>
      <c r="CD749" s="32" t="s">
        <v>248</v>
      </c>
      <c r="CE749" s="33" t="s">
        <v>282</v>
      </c>
      <c r="CF749" s="33" t="s">
        <v>247</v>
      </c>
      <c r="CG749" s="29">
        <v>69</v>
      </c>
      <c r="CH749" s="29">
        <v>3</v>
      </c>
      <c r="CI749" s="29">
        <v>3</v>
      </c>
      <c r="CJ749" s="29">
        <v>15</v>
      </c>
      <c r="CK749" s="29">
        <v>0</v>
      </c>
      <c r="CL749" s="29">
        <v>0</v>
      </c>
      <c r="CM749" s="29">
        <v>6</v>
      </c>
      <c r="CN749" s="34">
        <f>IF(CJ749&gt;0,((CK749*0.125)+(CL749*0.25)+(CM749*1))/CJ749,"")</f>
        <v>0.4</v>
      </c>
      <c r="CO749" s="35">
        <v>44656</v>
      </c>
      <c r="CP749" s="35">
        <v>44672</v>
      </c>
      <c r="CQ749" s="20" t="s">
        <v>237</v>
      </c>
      <c r="CR749" s="35">
        <v>44672</v>
      </c>
      <c r="CS749" s="20" t="s">
        <v>232</v>
      </c>
      <c r="CT749" s="35">
        <v>44680</v>
      </c>
      <c r="CU749" s="35">
        <v>44259</v>
      </c>
      <c r="CV749" s="11" t="s">
        <v>228</v>
      </c>
      <c r="CW749" s="11" t="s">
        <v>293</v>
      </c>
      <c r="CX749" s="11" t="s">
        <v>247</v>
      </c>
      <c r="CY749" s="20">
        <v>91</v>
      </c>
      <c r="CZ749" s="36">
        <v>6</v>
      </c>
      <c r="DA749" s="36">
        <v>6</v>
      </c>
      <c r="DB749" s="36">
        <v>28</v>
      </c>
      <c r="DC749" s="36">
        <v>1</v>
      </c>
      <c r="DD749" s="36">
        <v>3</v>
      </c>
      <c r="DE749" s="36">
        <v>2</v>
      </c>
      <c r="DF749" s="36">
        <v>0</v>
      </c>
      <c r="DG749" s="36">
        <v>2</v>
      </c>
      <c r="DH749" s="37">
        <f>IF(DB749&gt;0,((DC749*0.125)+(DD749*0.25)+(DE749*0.25)+(DF749*1)+(DG749*1))/DB749,"")</f>
        <v>0.12053571428571429</v>
      </c>
      <c r="DI749" s="35">
        <v>44592</v>
      </c>
      <c r="DJ749" s="20" t="s">
        <v>228</v>
      </c>
      <c r="DK749" s="20" t="s">
        <v>294</v>
      </c>
      <c r="DL749" s="20" t="s">
        <v>247</v>
      </c>
      <c r="DM749" s="20">
        <v>87</v>
      </c>
      <c r="DN749" s="20">
        <v>4</v>
      </c>
      <c r="DO749" s="20">
        <v>4</v>
      </c>
      <c r="DP749" s="20">
        <v>20</v>
      </c>
      <c r="DQ749" s="20">
        <v>0</v>
      </c>
      <c r="DR749" s="20">
        <v>2</v>
      </c>
      <c r="DS749" s="20">
        <v>2</v>
      </c>
      <c r="DT749" s="20">
        <v>1</v>
      </c>
      <c r="DU749" s="20">
        <v>3</v>
      </c>
      <c r="DV749" s="49" cm="1">
        <f t="array" ref="DV749">IF(AND(DI749:DP749&lt;&gt;""),((DQ749*0.125)+(DR749*0.25)+(DS749*0.25)+(DT749*1)+(DU749*1))/DP749,"")</f>
        <v>0.25</v>
      </c>
      <c r="DW749" s="35">
        <v>45530</v>
      </c>
      <c r="DX749" s="35">
        <v>45559</v>
      </c>
      <c r="DY749" s="20" t="s">
        <v>237</v>
      </c>
      <c r="DZ749" s="35">
        <v>45559</v>
      </c>
      <c r="EA749" s="35" t="s">
        <v>232</v>
      </c>
      <c r="EB749" s="38">
        <v>45562</v>
      </c>
      <c r="EC749" s="35">
        <v>45222</v>
      </c>
      <c r="ED749" s="20" t="s">
        <v>248</v>
      </c>
      <c r="EE749" s="20" t="s">
        <v>247</v>
      </c>
      <c r="EF749" s="20">
        <v>84</v>
      </c>
      <c r="EG749" s="20">
        <v>5</v>
      </c>
      <c r="EH749" s="20">
        <v>5</v>
      </c>
      <c r="EI749" s="20">
        <v>24</v>
      </c>
      <c r="EJ749" s="20">
        <v>0</v>
      </c>
      <c r="EK749" s="20">
        <v>0</v>
      </c>
      <c r="EL749" s="20">
        <v>1</v>
      </c>
      <c r="EM749" s="20">
        <v>1</v>
      </c>
      <c r="EN749" s="20">
        <v>0</v>
      </c>
      <c r="EO749" s="20">
        <v>0</v>
      </c>
      <c r="EP749" s="20">
        <v>0</v>
      </c>
      <c r="EQ749" s="20">
        <v>0</v>
      </c>
      <c r="ER749" s="20">
        <v>2</v>
      </c>
      <c r="ES749" s="34">
        <f>IF(EI749&lt;&gt;"",((EJ749*0.125)+((EK749+EL749+EM749+EN749+EO749)*0.25)+((EP749+EQ749+ER749)*1))/EI749,"")</f>
        <v>0.10416666666666667</v>
      </c>
      <c r="ET749" s="35">
        <v>45342</v>
      </c>
      <c r="EU749" s="20" t="s">
        <v>248</v>
      </c>
      <c r="EV749" s="20" t="s">
        <v>247</v>
      </c>
      <c r="EW749" s="20">
        <v>107</v>
      </c>
      <c r="EX749" s="20">
        <v>3</v>
      </c>
      <c r="EY749" s="20">
        <v>3</v>
      </c>
      <c r="EZ749" s="28">
        <v>9</v>
      </c>
      <c r="FA749" s="20">
        <v>0</v>
      </c>
      <c r="FB749" s="20">
        <v>0</v>
      </c>
      <c r="FC749" s="20">
        <v>0</v>
      </c>
      <c r="FD749" s="20">
        <v>1</v>
      </c>
      <c r="FE749" s="20">
        <v>0</v>
      </c>
      <c r="FF749" s="20">
        <v>0</v>
      </c>
      <c r="FG749" s="20">
        <v>0</v>
      </c>
      <c r="FH749" s="20">
        <v>0</v>
      </c>
      <c r="FI749" s="20">
        <v>2</v>
      </c>
      <c r="FJ749" s="46">
        <f>IF(EZ749&lt;&gt;"",((FA749*0.125)+((FB749+FC749+FD749+FE749+FF749)*0.25)+((FG749+FH749+FI749)*1))/EZ749,"")</f>
        <v>0.25</v>
      </c>
      <c r="FK749" s="39">
        <v>47.466161999999997</v>
      </c>
      <c r="FL749" s="39">
        <v>-122.64817600000001</v>
      </c>
      <c r="FM749" s="39">
        <v>47.104336576177865</v>
      </c>
      <c r="FN749" s="39">
        <v>47.82798742382213</v>
      </c>
      <c r="FO749" s="39">
        <v>-123.18340050875476</v>
      </c>
      <c r="FP749" s="39">
        <v>-122.11295149124525</v>
      </c>
      <c r="FQ749" s="39">
        <v>46.742511152355732</v>
      </c>
      <c r="FR749" s="39">
        <v>48.189812847644262</v>
      </c>
      <c r="FS749" s="39">
        <v>-123.7186250175095</v>
      </c>
      <c r="FT749" s="39">
        <v>-121.57772698249052</v>
      </c>
      <c r="FU749" s="35">
        <v>45743</v>
      </c>
      <c r="FV749" s="20" t="s">
        <v>248</v>
      </c>
      <c r="FW749" s="20" t="s">
        <v>258</v>
      </c>
      <c r="FX749" s="20">
        <v>93</v>
      </c>
      <c r="FY749" s="20">
        <v>3</v>
      </c>
      <c r="FZ749" s="20">
        <v>3</v>
      </c>
      <c r="GA749" s="20">
        <v>8</v>
      </c>
      <c r="GB749" s="20">
        <v>0</v>
      </c>
      <c r="GC749" s="20">
        <v>0</v>
      </c>
      <c r="GD749" s="20">
        <v>0</v>
      </c>
      <c r="GE749" s="20">
        <v>0</v>
      </c>
      <c r="GF749" s="20">
        <v>0</v>
      </c>
      <c r="GG749" s="20">
        <v>0</v>
      </c>
      <c r="GH749" s="20">
        <v>0</v>
      </c>
      <c r="GI749" s="20">
        <v>3</v>
      </c>
      <c r="GJ749" s="20">
        <v>1</v>
      </c>
      <c r="GK749" s="46">
        <f>IF(GA749&lt;&gt;"",((GB749*0.125)+((GC749+GD749+GE749+GF749+GG749)*0.25)+((GH749+GI749+GJ749)*1))/GA749,"")</f>
        <v>0.5</v>
      </c>
      <c r="GP749" s="20" t="s">
        <v>232</v>
      </c>
      <c r="GR749" s="35">
        <v>46121</v>
      </c>
      <c r="GS749" s="20" t="s">
        <v>248</v>
      </c>
      <c r="GT749" s="20" t="s">
        <v>247</v>
      </c>
      <c r="GU749" s="20">
        <v>379</v>
      </c>
      <c r="GV749" s="20">
        <v>3</v>
      </c>
      <c r="GW749" s="20">
        <v>3</v>
      </c>
      <c r="GX749" s="20">
        <v>25</v>
      </c>
      <c r="GY749" s="20">
        <v>0</v>
      </c>
      <c r="GZ749" s="20">
        <v>0</v>
      </c>
      <c r="HA749" s="20">
        <v>0</v>
      </c>
      <c r="HB749" s="20">
        <v>2</v>
      </c>
      <c r="HC749" s="20">
        <v>0</v>
      </c>
      <c r="HD749" s="20">
        <v>0</v>
      </c>
      <c r="HE749" s="20">
        <v>3</v>
      </c>
      <c r="HF749" s="20">
        <v>4</v>
      </c>
      <c r="HG749" s="20">
        <v>5</v>
      </c>
      <c r="HH749" s="46">
        <f>IF(GX749&lt;&gt;"",((GY749*0.125)+((GZ749+HA749+HB749+HC749+HD749)*0.25)+((HE749+HF749+HG749)*1))/GX749,"")</f>
        <v>0.5</v>
      </c>
    </row>
    <row r="750" spans="1:216" ht="15" customHeight="1" x14ac:dyDescent="0.35">
      <c r="A750" s="11" t="s">
        <v>4669</v>
      </c>
      <c r="B750" s="12" t="s">
        <v>4670</v>
      </c>
      <c r="C750" s="13">
        <v>43009</v>
      </c>
      <c r="D750" s="13"/>
      <c r="E750" s="14" t="s">
        <v>214</v>
      </c>
      <c r="F750" s="15" t="s">
        <v>4671</v>
      </c>
      <c r="G750" s="15" t="s">
        <v>4672</v>
      </c>
      <c r="H750" s="14" t="s">
        <v>1556</v>
      </c>
      <c r="I750" s="16">
        <v>98837</v>
      </c>
      <c r="J750" s="17">
        <v>46262</v>
      </c>
      <c r="K750" s="18">
        <f ca="1">IF(A750&lt;&gt;"",RANDBETWEEN(1,2000)," ")</f>
        <v>1125</v>
      </c>
      <c r="L750" s="17" cm="1">
        <f t="array" ref="L750">IF(A750&lt;&gt;"",SUMPRODUCT(($E$2:$E$1303="Active") * (FK750 &gt;= $FM$2:$FM$1303) * (FK750 &lt;= $FN$2:$FN$1303) * (FL750 &gt;= $FO$2:$FO$1303) * (FL750 &lt;= $FP$2:$FP$1303)),"")</f>
        <v>1</v>
      </c>
      <c r="M750" s="17" cm="1">
        <f t="array" ref="M750">IF(A750&lt;&gt;"",SUMPRODUCT(($E$2:$E$1303="Active") * (FK750 &gt;= $FQ$2:$FQ$1303) * (FK750 &lt;= $FR$2:$FR$1303) * (FL750 &gt;= $FS$2:$FS$1303) * (FL750 &lt;= $FT$2:$FT$1303)),"")</f>
        <v>1</v>
      </c>
      <c r="N750" s="14" t="s">
        <v>218</v>
      </c>
      <c r="O750" s="14" t="s">
        <v>219</v>
      </c>
      <c r="P750" s="15" t="s">
        <v>4673</v>
      </c>
      <c r="Q750" s="14" t="s">
        <v>4674</v>
      </c>
      <c r="R750" s="15" t="s">
        <v>4675</v>
      </c>
      <c r="S750" s="14" t="s">
        <v>224</v>
      </c>
      <c r="T750" s="20" t="s">
        <v>224</v>
      </c>
      <c r="U750" s="21"/>
      <c r="V750" s="22"/>
      <c r="W750" s="22"/>
      <c r="X750" s="22"/>
      <c r="Y750" s="22"/>
      <c r="Z750" s="22"/>
      <c r="AB750" s="43">
        <v>46013.520833333336</v>
      </c>
      <c r="AC750" s="63">
        <v>45931</v>
      </c>
      <c r="AD750" s="25">
        <v>78</v>
      </c>
      <c r="AE750" s="25">
        <v>254</v>
      </c>
      <c r="AF750" s="26">
        <v>268</v>
      </c>
      <c r="AG750" s="20">
        <v>281</v>
      </c>
      <c r="AH750" s="22">
        <v>151</v>
      </c>
      <c r="AI750" s="26">
        <v>252</v>
      </c>
      <c r="AN750" s="27">
        <f>IF(COUNT(DV750,ES750,FJ750,GK750,HH750)&gt;0,AVERAGE(DV750,ES750,FJ750,GK750,HH750),"")</f>
        <v>1.2500000000000001E-2</v>
      </c>
      <c r="AO750" s="28">
        <f>IF((E750&lt;&gt;""),COUNTA(AP750:BW750)+COUNTIF(T750,"No"),"")</f>
        <v>0</v>
      </c>
      <c r="AP750" s="29"/>
      <c r="AQ750" s="29"/>
      <c r="AR750" s="29"/>
      <c r="AS750" s="29"/>
      <c r="AT750" s="29"/>
      <c r="AU750" s="29"/>
      <c r="AV750" s="29"/>
      <c r="AW750" s="29"/>
      <c r="AX750" s="29"/>
      <c r="AY750" s="29"/>
      <c r="AZ750" s="29"/>
      <c r="BA750" s="29"/>
      <c r="BB750" s="29"/>
      <c r="BC750" s="29"/>
      <c r="BD750" s="29"/>
      <c r="BE750" s="29"/>
      <c r="BF750" s="29"/>
      <c r="BG750" s="29"/>
      <c r="BH750" s="29"/>
      <c r="BI750" s="29"/>
      <c r="BJ750" s="29"/>
      <c r="BK750" s="29"/>
      <c r="BL750" s="29"/>
      <c r="BM750" s="29"/>
      <c r="BN750" s="29"/>
      <c r="BO750" s="29"/>
      <c r="BP750" s="29"/>
      <c r="BQ750" s="29"/>
      <c r="BR750" s="29"/>
      <c r="BS750" s="29"/>
      <c r="BT750" s="29"/>
      <c r="BU750" s="29"/>
      <c r="BV750" s="29"/>
      <c r="BW750" s="29"/>
      <c r="BX750" s="30">
        <v>44119</v>
      </c>
      <c r="BY750" s="30">
        <v>44123</v>
      </c>
      <c r="BZ750" s="14" t="s">
        <v>226</v>
      </c>
      <c r="CA750" s="30">
        <v>44131</v>
      </c>
      <c r="CB750" s="14" t="s">
        <v>227</v>
      </c>
      <c r="CC750" s="31">
        <v>43951</v>
      </c>
      <c r="CD750" s="32" t="s">
        <v>228</v>
      </c>
      <c r="CE750" s="33" t="s">
        <v>282</v>
      </c>
      <c r="CF750" s="33" t="s">
        <v>247</v>
      </c>
      <c r="CG750" s="29">
        <v>104</v>
      </c>
      <c r="CH750" s="29">
        <v>1</v>
      </c>
      <c r="CI750" s="29">
        <v>1</v>
      </c>
      <c r="CJ750" s="29">
        <v>5</v>
      </c>
      <c r="CK750" s="29">
        <v>0</v>
      </c>
      <c r="CL750" s="29">
        <v>1</v>
      </c>
      <c r="CM750" s="29">
        <v>1</v>
      </c>
      <c r="CN750" s="34">
        <f>IF(CJ750&gt;0,((CK750*0.125)+(CL750*0.25)+(CM750*1))/CJ750,"")</f>
        <v>0.25</v>
      </c>
      <c r="CO750" s="35">
        <v>44657</v>
      </c>
      <c r="CP750" s="35">
        <v>44669</v>
      </c>
      <c r="CQ750" s="20" t="s">
        <v>237</v>
      </c>
      <c r="CR750" s="35">
        <v>44670</v>
      </c>
      <c r="CS750" s="20" t="s">
        <v>232</v>
      </c>
      <c r="CT750" s="35">
        <v>44673</v>
      </c>
      <c r="CU750" s="35">
        <v>44440</v>
      </c>
      <c r="CV750" s="11" t="s">
        <v>228</v>
      </c>
      <c r="CW750" s="20" t="s">
        <v>233</v>
      </c>
      <c r="CX750" s="11" t="s">
        <v>234</v>
      </c>
      <c r="CY750" s="20">
        <v>132</v>
      </c>
      <c r="CZ750" s="36">
        <v>1</v>
      </c>
      <c r="DA750" s="36">
        <v>1</v>
      </c>
      <c r="DB750" s="36">
        <v>5</v>
      </c>
      <c r="DC750" s="36">
        <v>1</v>
      </c>
      <c r="DD750" s="36">
        <v>0</v>
      </c>
      <c r="DE750" s="36">
        <v>0</v>
      </c>
      <c r="DF750" s="36">
        <v>1</v>
      </c>
      <c r="DG750" s="36">
        <v>1</v>
      </c>
      <c r="DH750" s="46">
        <f>IF(DB750&gt;0,((DC750*0.125)+(DD750*0.25)+(DE750*0.25)+(DF750*1)+(DG750*1))/DB750,"")</f>
        <v>0.42499999999999999</v>
      </c>
      <c r="DI750" s="35">
        <v>44743</v>
      </c>
      <c r="DJ750" s="20" t="s">
        <v>228</v>
      </c>
      <c r="DK750" s="20" t="s">
        <v>235</v>
      </c>
      <c r="DL750" s="20" t="s">
        <v>234</v>
      </c>
      <c r="DM750" s="20">
        <v>127</v>
      </c>
      <c r="DN750" s="20">
        <v>1</v>
      </c>
      <c r="DO750" s="20">
        <v>1</v>
      </c>
      <c r="DP750" s="20">
        <v>5</v>
      </c>
      <c r="DQ750" s="20">
        <v>0</v>
      </c>
      <c r="DR750" s="20">
        <v>0</v>
      </c>
      <c r="DS750" s="20">
        <v>1</v>
      </c>
      <c r="DT750" s="20">
        <v>0</v>
      </c>
      <c r="DU750" s="20">
        <v>0</v>
      </c>
      <c r="DV750" s="37" cm="1">
        <f t="array" ref="DV750">IF(AND(DI750:DP750&lt;&gt;""),((DQ750*0.125)+(DR750*0.25)+(DS750*0.25)+(DT750*1)+(DU750*1))/DP750,"")</f>
        <v>0.05</v>
      </c>
      <c r="DW750" s="35">
        <v>45377</v>
      </c>
      <c r="DX750" s="35">
        <v>45394</v>
      </c>
      <c r="DY750" s="20" t="s">
        <v>237</v>
      </c>
      <c r="DZ750" s="35">
        <v>45394</v>
      </c>
      <c r="EA750" s="35" t="s">
        <v>232</v>
      </c>
      <c r="EB750" s="38">
        <v>45401</v>
      </c>
      <c r="EC750" s="35">
        <v>45265</v>
      </c>
      <c r="ED750" s="20" t="s">
        <v>228</v>
      </c>
      <c r="EE750" s="20" t="s">
        <v>247</v>
      </c>
      <c r="EF750" s="20">
        <v>128</v>
      </c>
      <c r="EG750" s="20">
        <v>1</v>
      </c>
      <c r="EH750" s="20">
        <v>1</v>
      </c>
      <c r="EI750" s="20">
        <v>5</v>
      </c>
      <c r="EJ750" s="20">
        <v>0</v>
      </c>
      <c r="EK750" s="20">
        <v>0</v>
      </c>
      <c r="EL750" s="20">
        <v>0</v>
      </c>
      <c r="EM750" s="20">
        <v>0</v>
      </c>
      <c r="EN750" s="20">
        <v>0</v>
      </c>
      <c r="EO750" s="20">
        <v>0</v>
      </c>
      <c r="EP750" s="20">
        <v>0</v>
      </c>
      <c r="EQ750" s="20">
        <v>0</v>
      </c>
      <c r="ER750" s="20">
        <v>0</v>
      </c>
      <c r="ES750" s="34">
        <f>IF(EI750&lt;&gt;"",((EJ750*0.125)+((EK750+EL750+EM750+EN750+EO750)*0.25)+((EP750+EQ750+ER750)*1))/EI750,"")</f>
        <v>0</v>
      </c>
      <c r="ET750" s="35">
        <v>45604</v>
      </c>
      <c r="EU750" s="20" t="s">
        <v>248</v>
      </c>
      <c r="EV750" s="20" t="s">
        <v>234</v>
      </c>
      <c r="EW750" s="20">
        <v>38</v>
      </c>
      <c r="EX750" s="20">
        <v>1</v>
      </c>
      <c r="EY750" s="20">
        <v>1</v>
      </c>
      <c r="EZ750" s="20">
        <v>5</v>
      </c>
      <c r="FA750" s="20">
        <v>0</v>
      </c>
      <c r="FB750" s="20">
        <v>0</v>
      </c>
      <c r="FC750" s="20">
        <v>0</v>
      </c>
      <c r="FD750" s="20">
        <v>0</v>
      </c>
      <c r="FE750" s="20">
        <v>0</v>
      </c>
      <c r="FF750" s="20">
        <v>0</v>
      </c>
      <c r="FG750" s="20">
        <v>0</v>
      </c>
      <c r="FH750" s="20">
        <v>0</v>
      </c>
      <c r="FI750" s="20">
        <v>0</v>
      </c>
      <c r="FJ750" s="34">
        <f>IF(EZ750&lt;&gt;"",((FA750*0.125)+((FB750+FC750+FD750+FE750+FF750)*0.25)+((FG750+FH750+FI750)*1))/EZ750,"")</f>
        <v>0</v>
      </c>
      <c r="FK750" s="39">
        <v>47.168269000000002</v>
      </c>
      <c r="FL750" s="39">
        <v>-119.26925799999999</v>
      </c>
      <c r="FM750" s="39">
        <v>46.80644357617787</v>
      </c>
      <c r="FN750" s="39">
        <v>47.530094423822135</v>
      </c>
      <c r="FO750" s="39">
        <v>-119.80147353164686</v>
      </c>
      <c r="FP750" s="39">
        <v>-118.73704246835312</v>
      </c>
      <c r="FQ750" s="39">
        <v>46.444618152355737</v>
      </c>
      <c r="FR750" s="39">
        <v>47.891919847644267</v>
      </c>
      <c r="FS750" s="39">
        <v>-120.33368906329372</v>
      </c>
      <c r="FT750" s="39">
        <v>-118.20482693670627</v>
      </c>
      <c r="FU750" s="35">
        <v>45862</v>
      </c>
      <c r="FV750" s="20" t="s">
        <v>248</v>
      </c>
      <c r="FW750" s="20" t="s">
        <v>355</v>
      </c>
      <c r="FX750" s="20">
        <v>142</v>
      </c>
      <c r="FY750" s="20">
        <v>1</v>
      </c>
      <c r="FZ750" s="20">
        <v>1</v>
      </c>
      <c r="GA750" s="20">
        <v>16</v>
      </c>
      <c r="GB750" s="20">
        <v>0</v>
      </c>
      <c r="GC750" s="20">
        <v>0</v>
      </c>
      <c r="GD750" s="20">
        <v>0</v>
      </c>
      <c r="GE750" s="20">
        <v>0</v>
      </c>
      <c r="GF750" s="20">
        <v>0</v>
      </c>
      <c r="GG750" s="20">
        <v>0</v>
      </c>
      <c r="GH750" s="20">
        <v>0</v>
      </c>
      <c r="GI750" s="20">
        <v>0</v>
      </c>
      <c r="GJ750" s="20">
        <v>0</v>
      </c>
      <c r="GK750" s="34">
        <f>IF(GA750&lt;&gt;"",((GB750*0.125)+((GC750+GD750+GE750+GF750+GG750)*0.25)+((GH750+GI750+GJ750)*1))/GA750,"")</f>
        <v>0</v>
      </c>
      <c r="GP750" s="20" t="s">
        <v>232</v>
      </c>
      <c r="HH750" s="34" t="str">
        <f>IF(GX750&lt;&gt;"",((GY750*0.125)+((GZ750+HA750+HB750+HC750+HD750)*0.25)+((HE750+HF750+HG750)*1))/GX750,"")</f>
        <v/>
      </c>
    </row>
    <row r="751" spans="1:216" ht="15" customHeight="1" x14ac:dyDescent="0.35">
      <c r="A751" s="11" t="s">
        <v>4676</v>
      </c>
      <c r="B751" s="12" t="s">
        <v>4677</v>
      </c>
      <c r="C751" s="13">
        <v>43009</v>
      </c>
      <c r="D751" s="13"/>
      <c r="E751" s="14" t="s">
        <v>214</v>
      </c>
      <c r="F751" s="15" t="s">
        <v>4678</v>
      </c>
      <c r="G751" s="15" t="s">
        <v>4679</v>
      </c>
      <c r="H751" s="14" t="s">
        <v>1556</v>
      </c>
      <c r="I751" s="16">
        <v>99324</v>
      </c>
      <c r="J751" s="17">
        <v>10226</v>
      </c>
      <c r="K751" s="18">
        <f ca="1">IF(A751&lt;&gt;"",RANDBETWEEN(1,2000)," ")</f>
        <v>1705</v>
      </c>
      <c r="L751" s="17" cm="1">
        <f t="array" ref="L751">IF(A751&lt;&gt;"",SUMPRODUCT(($E$2:$E$1303="Active") * (FK751 &gt;= $FM$2:$FM$1303) * (FK751 &lt;= $FN$2:$FN$1303) * (FL751 &gt;= $FO$2:$FO$1303) * (FL751 &lt;= $FP$2:$FP$1303)),"")</f>
        <v>1</v>
      </c>
      <c r="M751" s="17" cm="1">
        <f t="array" ref="M751">IF(A751&lt;&gt;"",SUMPRODUCT(($E$2:$E$1303="Active") * (FK751 &gt;= $FQ$2:$FQ$1303) * (FK751 &lt;= $FR$2:$FR$1303) * (FL751 &gt;= $FS$2:$FS$1303) * (FL751 &lt;= $FT$2:$FT$1303)),"")</f>
        <v>1</v>
      </c>
      <c r="N751" s="14" t="s">
        <v>218</v>
      </c>
      <c r="O751" s="14" t="s">
        <v>219</v>
      </c>
      <c r="P751" s="15" t="s">
        <v>4680</v>
      </c>
      <c r="Q751" s="14" t="s">
        <v>4681</v>
      </c>
      <c r="R751" s="15" t="s">
        <v>4682</v>
      </c>
      <c r="S751" s="14" t="s">
        <v>224</v>
      </c>
      <c r="T751" s="20" t="s">
        <v>224</v>
      </c>
      <c r="U751" s="21"/>
      <c r="V751" s="22"/>
      <c r="W751" s="22"/>
      <c r="X751" s="22"/>
      <c r="Y751" s="22"/>
      <c r="Z751" s="22"/>
      <c r="AB751" s="43">
        <v>46021.541666666664</v>
      </c>
      <c r="AC751" s="63">
        <v>45931</v>
      </c>
      <c r="AD751" s="25">
        <v>209</v>
      </c>
      <c r="AE751" s="25">
        <v>254</v>
      </c>
      <c r="AF751" s="26">
        <v>233</v>
      </c>
      <c r="AG751" s="20">
        <v>244</v>
      </c>
      <c r="AH751" s="22">
        <v>225</v>
      </c>
      <c r="AI751" s="26">
        <v>266</v>
      </c>
      <c r="AN751" s="27">
        <f>IF(COUNT(DV751,ES751,FJ751,GK751,HH751)&gt;0,AVERAGE(DV751,ES751,FJ751,GK751,HH751),"")</f>
        <v>0.14121527777777776</v>
      </c>
      <c r="AO751" s="28">
        <f>IF((E751&lt;&gt;""),COUNTA(AP751:BW751)+COUNTIF(T751,"No"),"")</f>
        <v>0</v>
      </c>
      <c r="AP751" s="29"/>
      <c r="AQ751" s="29"/>
      <c r="AR751" s="29"/>
      <c r="AS751" s="29"/>
      <c r="AT751" s="29"/>
      <c r="AU751" s="29"/>
      <c r="AV751" s="29"/>
      <c r="AW751" s="29"/>
      <c r="AX751" s="29"/>
      <c r="AY751" s="29"/>
      <c r="AZ751" s="29"/>
      <c r="BA751" s="29"/>
      <c r="BB751" s="29"/>
      <c r="BC751" s="29"/>
      <c r="BD751" s="29"/>
      <c r="BE751" s="29"/>
      <c r="BF751" s="29"/>
      <c r="BG751" s="29"/>
      <c r="BH751" s="29"/>
      <c r="BI751" s="29"/>
      <c r="BJ751" s="29"/>
      <c r="BK751" s="29"/>
      <c r="BL751" s="29"/>
      <c r="BM751" s="29"/>
      <c r="BN751" s="29"/>
      <c r="BO751" s="29"/>
      <c r="BP751" s="29"/>
      <c r="BQ751" s="29"/>
      <c r="BR751" s="29"/>
      <c r="BS751" s="29"/>
      <c r="BT751" s="29"/>
      <c r="BU751" s="29"/>
      <c r="BV751" s="29"/>
      <c r="BW751" s="29"/>
      <c r="BX751" s="30">
        <v>43990</v>
      </c>
      <c r="BY751" s="30">
        <v>43993</v>
      </c>
      <c r="BZ751" s="14" t="s">
        <v>226</v>
      </c>
      <c r="CA751" s="30">
        <v>43997</v>
      </c>
      <c r="CB751" s="14" t="s">
        <v>227</v>
      </c>
      <c r="CC751" s="31">
        <v>44041</v>
      </c>
      <c r="CD751" s="32" t="s">
        <v>248</v>
      </c>
      <c r="CE751" s="33" t="s">
        <v>282</v>
      </c>
      <c r="CF751" s="33" t="s">
        <v>247</v>
      </c>
      <c r="CG751" s="29">
        <v>59</v>
      </c>
      <c r="CH751" s="29">
        <v>2</v>
      </c>
      <c r="CI751" s="29">
        <v>2</v>
      </c>
      <c r="CJ751" s="29">
        <v>11</v>
      </c>
      <c r="CK751" s="29">
        <v>0</v>
      </c>
      <c r="CL751" s="29">
        <v>0</v>
      </c>
      <c r="CM751" s="29">
        <v>0</v>
      </c>
      <c r="CN751" s="34">
        <f>IF(CJ751&gt;0,((CK751*0.125)+(CL751*0.25)+(CM751*1))/CJ751,"")</f>
        <v>0</v>
      </c>
      <c r="CO751" s="35">
        <v>44657</v>
      </c>
      <c r="CP751" s="35">
        <v>44669</v>
      </c>
      <c r="CQ751" s="20" t="s">
        <v>237</v>
      </c>
      <c r="CR751" s="35">
        <v>44670</v>
      </c>
      <c r="CS751" s="20" t="s">
        <v>232</v>
      </c>
      <c r="CT751" s="35">
        <v>44673</v>
      </c>
      <c r="CU751" s="35">
        <v>44482</v>
      </c>
      <c r="CV751" s="11" t="s">
        <v>228</v>
      </c>
      <c r="CW751" s="20" t="s">
        <v>233</v>
      </c>
      <c r="CX751" s="11" t="s">
        <v>234</v>
      </c>
      <c r="CY751" s="20">
        <v>110</v>
      </c>
      <c r="CZ751" s="36">
        <v>3</v>
      </c>
      <c r="DA751" s="36">
        <v>3</v>
      </c>
      <c r="DB751" s="36">
        <v>15</v>
      </c>
      <c r="DC751" s="36">
        <v>0</v>
      </c>
      <c r="DD751" s="36">
        <v>0</v>
      </c>
      <c r="DE751" s="36">
        <v>0</v>
      </c>
      <c r="DF751" s="36">
        <v>1</v>
      </c>
      <c r="DG751" s="36">
        <v>2</v>
      </c>
      <c r="DH751" s="37">
        <f>IF(DB751&gt;0,((DC751*0.125)+(DD751*0.25)+(DE751*0.25)+(DF751*1)+(DG751*1))/DB751,"")</f>
        <v>0.2</v>
      </c>
      <c r="DI751" s="35">
        <v>44743</v>
      </c>
      <c r="DJ751" s="20" t="s">
        <v>228</v>
      </c>
      <c r="DK751" s="20" t="s">
        <v>235</v>
      </c>
      <c r="DL751" s="20" t="s">
        <v>234</v>
      </c>
      <c r="DM751" s="20">
        <v>136</v>
      </c>
      <c r="DN751" s="20">
        <v>5</v>
      </c>
      <c r="DO751" s="20">
        <v>5</v>
      </c>
      <c r="DP751" s="20">
        <v>24</v>
      </c>
      <c r="DQ751" s="20">
        <v>0</v>
      </c>
      <c r="DR751" s="20">
        <v>1</v>
      </c>
      <c r="DS751" s="20">
        <v>0</v>
      </c>
      <c r="DT751" s="20">
        <v>3</v>
      </c>
      <c r="DU751" s="20">
        <v>5</v>
      </c>
      <c r="DV751" s="49" cm="1">
        <f t="array" ref="DV751">IF(AND(DI751:DP751&lt;&gt;""),((DQ751*0.125)+(DR751*0.25)+(DS751*0.25)+(DT751*1)+(DU751*1))/DP751,"")</f>
        <v>0.34375</v>
      </c>
      <c r="DW751" s="35">
        <v>45377</v>
      </c>
      <c r="DX751" s="35">
        <v>45394</v>
      </c>
      <c r="DY751" s="20" t="s">
        <v>237</v>
      </c>
      <c r="DZ751" s="35">
        <v>45394</v>
      </c>
      <c r="EA751" s="35" t="s">
        <v>232</v>
      </c>
      <c r="EB751" s="38">
        <v>45401</v>
      </c>
      <c r="EC751" s="35">
        <v>45212</v>
      </c>
      <c r="ED751" s="20" t="s">
        <v>248</v>
      </c>
      <c r="EE751" s="20" t="s">
        <v>247</v>
      </c>
      <c r="EF751" s="20">
        <v>92</v>
      </c>
      <c r="EG751" s="20">
        <v>5</v>
      </c>
      <c r="EH751" s="20">
        <v>5</v>
      </c>
      <c r="EI751" s="20">
        <v>25</v>
      </c>
      <c r="EJ751" s="20">
        <v>0</v>
      </c>
      <c r="EK751" s="20">
        <v>0</v>
      </c>
      <c r="EL751" s="20">
        <v>2</v>
      </c>
      <c r="EM751" s="20">
        <v>1</v>
      </c>
      <c r="EN751" s="20">
        <v>0</v>
      </c>
      <c r="EO751" s="20">
        <v>0</v>
      </c>
      <c r="EP751" s="20">
        <v>1</v>
      </c>
      <c r="EQ751" s="20">
        <v>0</v>
      </c>
      <c r="ER751" s="20">
        <v>1</v>
      </c>
      <c r="ES751" s="34">
        <f>IF(EI751&lt;&gt;"",((EJ751*0.125)+((EK751+EL751+EM751+EN751+EO751)*0.25)+((EP751+EQ751+ER751)*1))/EI751,"")</f>
        <v>0.11</v>
      </c>
      <c r="ET751" s="35">
        <v>45421</v>
      </c>
      <c r="EU751" s="20" t="s">
        <v>248</v>
      </c>
      <c r="EV751" s="20" t="s">
        <v>247</v>
      </c>
      <c r="EW751" s="20">
        <v>95</v>
      </c>
      <c r="EX751" s="20">
        <v>6</v>
      </c>
      <c r="EY751" s="20">
        <v>6</v>
      </c>
      <c r="EZ751" s="28">
        <v>7</v>
      </c>
      <c r="FA751" s="20">
        <v>0</v>
      </c>
      <c r="FB751" s="20">
        <v>0</v>
      </c>
      <c r="FC751" s="20">
        <v>0</v>
      </c>
      <c r="FD751" s="20">
        <v>0</v>
      </c>
      <c r="FE751" s="20">
        <v>0</v>
      </c>
      <c r="FF751" s="20">
        <v>0</v>
      </c>
      <c r="FG751" s="20">
        <v>0</v>
      </c>
      <c r="FH751" s="20">
        <v>0</v>
      </c>
      <c r="FI751" s="20">
        <v>0</v>
      </c>
      <c r="FJ751" s="34">
        <f>IF(EZ751&lt;&gt;"",((FA751*0.125)+((FB751+FC751+FD751+FE751+FF751)*0.25)+((FG751+FH751+FI751)*1))/EZ751,"")</f>
        <v>0</v>
      </c>
      <c r="FK751" s="39">
        <v>46.042451999999997</v>
      </c>
      <c r="FL751" s="39">
        <v>-118.408067</v>
      </c>
      <c r="FM751" s="39">
        <v>45.680626576177865</v>
      </c>
      <c r="FN751" s="39">
        <v>46.40427742382213</v>
      </c>
      <c r="FO751" s="39">
        <v>-118.92933524249831</v>
      </c>
      <c r="FP751" s="39">
        <v>-117.88679875750169</v>
      </c>
      <c r="FQ751" s="39">
        <v>45.318801152355732</v>
      </c>
      <c r="FR751" s="39">
        <v>46.766102847644262</v>
      </c>
      <c r="FS751" s="39">
        <v>-119.45060348499662</v>
      </c>
      <c r="FT751" s="39">
        <v>-117.36553051500339</v>
      </c>
      <c r="FU751" s="35">
        <v>45888</v>
      </c>
      <c r="FV751" s="20" t="s">
        <v>248</v>
      </c>
      <c r="FW751" s="20" t="s">
        <v>355</v>
      </c>
      <c r="FX751" s="20">
        <v>135</v>
      </c>
      <c r="FY751" s="20">
        <v>4</v>
      </c>
      <c r="FZ751" s="20">
        <v>4</v>
      </c>
      <c r="GA751" s="20">
        <v>9</v>
      </c>
      <c r="GB751" s="20">
        <v>0</v>
      </c>
      <c r="GC751" s="20">
        <v>0</v>
      </c>
      <c r="GD751" s="20">
        <v>0</v>
      </c>
      <c r="GE751" s="20">
        <v>0</v>
      </c>
      <c r="GF751" s="20">
        <v>0</v>
      </c>
      <c r="GG751" s="20">
        <v>0</v>
      </c>
      <c r="GH751" s="20">
        <v>0</v>
      </c>
      <c r="GI751" s="20">
        <v>1</v>
      </c>
      <c r="GJ751" s="20">
        <v>0</v>
      </c>
      <c r="GK751" s="34">
        <f>IF(GA751&lt;&gt;"",((GB751*0.125)+((GC751+GD751+GE751+GF751+GG751)*0.25)+((GH751+GI751+GJ751)*1))/GA751,"")</f>
        <v>0.1111111111111111</v>
      </c>
      <c r="GP751" s="20" t="s">
        <v>232</v>
      </c>
      <c r="HH751" s="34" t="str">
        <f>IF(GX751&lt;&gt;"",((GY751*0.125)+((GZ751+HA751+HB751+HC751+HD751)*0.25)+((HE751+HF751+HG751)*1))/GX751,"")</f>
        <v/>
      </c>
    </row>
    <row r="752" spans="1:216" ht="15" customHeight="1" x14ac:dyDescent="0.35">
      <c r="A752" s="14" t="s">
        <v>4683</v>
      </c>
      <c r="B752" s="12" t="s">
        <v>4684</v>
      </c>
      <c r="C752" s="13">
        <v>43009</v>
      </c>
      <c r="D752" s="13"/>
      <c r="E752" s="14" t="s">
        <v>214</v>
      </c>
      <c r="F752" s="15" t="s">
        <v>4685</v>
      </c>
      <c r="G752" s="15" t="s">
        <v>4686</v>
      </c>
      <c r="H752" s="14" t="s">
        <v>1556</v>
      </c>
      <c r="I752" s="16">
        <v>98903</v>
      </c>
      <c r="J752" s="17">
        <v>17491</v>
      </c>
      <c r="K752" s="18">
        <f ca="1">IF(A752&lt;&gt;"",RANDBETWEEN(1,2000)," ")</f>
        <v>116</v>
      </c>
      <c r="L752" s="17" cm="1">
        <f t="array" ref="L752">IF(A752&lt;&gt;"",SUMPRODUCT(($E$2:$E$1303="Active") * (FK752 &gt;= $FM$2:$FM$1303) * (FK752 &lt;= $FN$2:$FN$1303) * (FL752 &gt;= $FO$2:$FO$1303) * (FL752 &lt;= $FP$2:$FP$1303)),"")</f>
        <v>2</v>
      </c>
      <c r="M752" s="17" cm="1">
        <f t="array" ref="M752">IF(A752&lt;&gt;"",SUMPRODUCT(($E$2:$E$1303="Active") * (FK752 &gt;= $FQ$2:$FQ$1303) * (FK752 &lt;= $FR$2:$FR$1303) * (FL752 &gt;= $FS$2:$FS$1303) * (FL752 &lt;= $FT$2:$FT$1303)),"")</f>
        <v>3</v>
      </c>
      <c r="N752" s="14" t="s">
        <v>287</v>
      </c>
      <c r="O752" s="14" t="s">
        <v>242</v>
      </c>
      <c r="P752" s="15" t="s">
        <v>4687</v>
      </c>
      <c r="Q752" s="14" t="s">
        <v>4688</v>
      </c>
      <c r="R752" s="15" t="s">
        <v>4689</v>
      </c>
      <c r="S752" s="14" t="s">
        <v>224</v>
      </c>
      <c r="T752" s="20" t="s">
        <v>224</v>
      </c>
      <c r="U752" s="21"/>
      <c r="V752" s="22" t="s">
        <v>224</v>
      </c>
      <c r="W752" s="22"/>
      <c r="X752" s="22"/>
      <c r="Y752" s="22" t="s">
        <v>224</v>
      </c>
      <c r="Z752" s="22"/>
      <c r="AB752" s="43">
        <v>46013.625</v>
      </c>
      <c r="AC752" s="63">
        <v>45931</v>
      </c>
      <c r="AD752" s="25">
        <v>104</v>
      </c>
      <c r="AE752" s="25">
        <v>72</v>
      </c>
      <c r="AF752" s="26">
        <v>57</v>
      </c>
      <c r="AG752" s="20">
        <v>32</v>
      </c>
      <c r="AH752" s="22">
        <v>74</v>
      </c>
      <c r="AI752" s="26">
        <v>73</v>
      </c>
      <c r="AN752" s="27">
        <f>IF(COUNT(DV752,ES752,FJ752,GK752,HH752)&gt;0,AVERAGE(DV752,ES752,FJ752,GK752,HH752),"")</f>
        <v>0.1</v>
      </c>
      <c r="AO752" s="28">
        <f>IF((E752&lt;&gt;""),COUNTA(AP752:BW752)+COUNTIF(T752,"No"),"")</f>
        <v>0</v>
      </c>
      <c r="AP752" s="29"/>
      <c r="AQ752" s="29"/>
      <c r="AR752" s="29"/>
      <c r="AS752" s="29"/>
      <c r="AT752" s="29"/>
      <c r="AU752" s="29"/>
      <c r="AV752" s="29"/>
      <c r="AW752" s="29"/>
      <c r="AX752" s="29"/>
      <c r="AY752" s="29"/>
      <c r="AZ752" s="29"/>
      <c r="BA752" s="29"/>
      <c r="BB752" s="29"/>
      <c r="BC752" s="29"/>
      <c r="BD752" s="29"/>
      <c r="BE752" s="29"/>
      <c r="BF752" s="29"/>
      <c r="BG752" s="29"/>
      <c r="BH752" s="29"/>
      <c r="BI752" s="29"/>
      <c r="BJ752" s="29"/>
      <c r="BK752" s="29"/>
      <c r="BL752" s="29"/>
      <c r="BM752" s="29"/>
      <c r="BN752" s="29"/>
      <c r="BO752" s="29"/>
      <c r="BP752" s="29"/>
      <c r="BQ752" s="29"/>
      <c r="BR752" s="29"/>
      <c r="BS752" s="29"/>
      <c r="BT752" s="29"/>
      <c r="BU752" s="29"/>
      <c r="BV752" s="29"/>
      <c r="BW752" s="29"/>
      <c r="BX752" s="30">
        <v>44120</v>
      </c>
      <c r="BY752" s="30">
        <v>44123</v>
      </c>
      <c r="BZ752" s="14" t="s">
        <v>226</v>
      </c>
      <c r="CA752" s="30">
        <v>44131</v>
      </c>
      <c r="CB752" s="14" t="s">
        <v>227</v>
      </c>
      <c r="CC752" s="31">
        <v>44053</v>
      </c>
      <c r="CD752" s="32" t="s">
        <v>228</v>
      </c>
      <c r="CE752" s="33" t="s">
        <v>256</v>
      </c>
      <c r="CF752" s="33" t="s">
        <v>257</v>
      </c>
      <c r="CG752" s="29">
        <v>39</v>
      </c>
      <c r="CH752" s="29">
        <v>2</v>
      </c>
      <c r="CI752" s="29">
        <v>2</v>
      </c>
      <c r="CJ752" s="29">
        <v>10</v>
      </c>
      <c r="CK752" s="29">
        <v>0</v>
      </c>
      <c r="CL752" s="29">
        <v>2</v>
      </c>
      <c r="CM752" s="29">
        <v>3</v>
      </c>
      <c r="CN752" s="34">
        <f>IF(CJ752&gt;0,((CK752*0.125)+(CL752*0.25)+(CM752*1))/CJ752,"")</f>
        <v>0.35</v>
      </c>
      <c r="CO752" s="35">
        <v>44657</v>
      </c>
      <c r="CP752" s="35">
        <v>44679</v>
      </c>
      <c r="CQ752" s="20" t="s">
        <v>237</v>
      </c>
      <c r="CR752" s="35">
        <v>44679</v>
      </c>
      <c r="CS752" s="20" t="s">
        <v>232</v>
      </c>
      <c r="CT752" s="35">
        <v>44680</v>
      </c>
      <c r="CU752" s="35">
        <v>44263</v>
      </c>
      <c r="CV752" s="11" t="s">
        <v>228</v>
      </c>
      <c r="CW752" s="11" t="s">
        <v>293</v>
      </c>
      <c r="CX752" s="11" t="s">
        <v>247</v>
      </c>
      <c r="CY752" s="20">
        <v>45</v>
      </c>
      <c r="CZ752" s="36">
        <v>2</v>
      </c>
      <c r="DA752" s="36">
        <v>2</v>
      </c>
      <c r="DB752" s="36">
        <v>10</v>
      </c>
      <c r="DC752" s="36">
        <v>0</v>
      </c>
      <c r="DD752" s="36">
        <v>0</v>
      </c>
      <c r="DE752" s="36">
        <v>1</v>
      </c>
      <c r="DF752" s="36">
        <v>0</v>
      </c>
      <c r="DG752" s="36">
        <v>3</v>
      </c>
      <c r="DH752" s="46">
        <f>IF(DB752&gt;0,((DC752*0.125)+(DD752*0.25)+(DE752*0.25)+(DF752*1)+(DG752*1))/DB752,"")</f>
        <v>0.32500000000000001</v>
      </c>
      <c r="DI752" s="35">
        <v>44592</v>
      </c>
      <c r="DJ752" s="20" t="s">
        <v>228</v>
      </c>
      <c r="DK752" s="20" t="s">
        <v>294</v>
      </c>
      <c r="DL752" s="20" t="s">
        <v>247</v>
      </c>
      <c r="DM752" s="20">
        <v>15</v>
      </c>
      <c r="DN752" s="20">
        <v>1</v>
      </c>
      <c r="DO752" s="20">
        <v>1</v>
      </c>
      <c r="DP752" s="20">
        <v>5</v>
      </c>
      <c r="DQ752" s="20">
        <v>0</v>
      </c>
      <c r="DR752" s="20">
        <v>0</v>
      </c>
      <c r="DS752" s="20">
        <v>0</v>
      </c>
      <c r="DT752" s="20">
        <v>0</v>
      </c>
      <c r="DU752" s="20">
        <v>1</v>
      </c>
      <c r="DV752" s="37" cm="1">
        <f t="array" ref="DV752">IF(AND(DI752:DP752&lt;&gt;""),((DQ752*0.125)+(DR752*0.25)+(DS752*0.25)+(DT752*1)+(DU752*1))/DP752,"")</f>
        <v>0.2</v>
      </c>
      <c r="DW752" s="35">
        <v>45376</v>
      </c>
      <c r="DX752" s="35">
        <v>45393</v>
      </c>
      <c r="DY752" s="20" t="s">
        <v>237</v>
      </c>
      <c r="DZ752" s="35">
        <v>45393</v>
      </c>
      <c r="EA752" s="35" t="s">
        <v>232</v>
      </c>
      <c r="EB752" s="38">
        <v>45394</v>
      </c>
      <c r="EC752" s="35">
        <v>45233</v>
      </c>
      <c r="ED752" s="20" t="s">
        <v>248</v>
      </c>
      <c r="EE752" s="20" t="s">
        <v>247</v>
      </c>
      <c r="EF752" s="20">
        <v>20</v>
      </c>
      <c r="EG752" s="20">
        <v>1</v>
      </c>
      <c r="EH752" s="20">
        <v>1</v>
      </c>
      <c r="EI752" s="20">
        <v>5</v>
      </c>
      <c r="EJ752" s="20">
        <v>0</v>
      </c>
      <c r="EK752" s="20">
        <v>0</v>
      </c>
      <c r="EL752" s="20">
        <v>0</v>
      </c>
      <c r="EM752" s="20">
        <v>0</v>
      </c>
      <c r="EN752" s="20">
        <v>0</v>
      </c>
      <c r="EO752" s="20">
        <v>0</v>
      </c>
      <c r="EP752" s="20">
        <v>0</v>
      </c>
      <c r="EQ752" s="20">
        <v>0</v>
      </c>
      <c r="ER752" s="20">
        <v>0</v>
      </c>
      <c r="ES752" s="34">
        <f>IF(EI752&lt;&gt;"",((EJ752*0.125)+((EK752+EL752+EM752+EN752+EO752)*0.25)+((EP752+EQ752+ER752)*1))/EI752,"")</f>
        <v>0</v>
      </c>
      <c r="ET752" s="35">
        <v>45594</v>
      </c>
      <c r="EU752" s="20" t="s">
        <v>248</v>
      </c>
      <c r="EV752" s="20" t="s">
        <v>234</v>
      </c>
      <c r="EW752" s="20">
        <v>36</v>
      </c>
      <c r="EX752" s="20">
        <v>1</v>
      </c>
      <c r="EY752" s="20">
        <v>1</v>
      </c>
      <c r="EZ752" s="20">
        <v>5</v>
      </c>
      <c r="FA752" s="20">
        <v>0</v>
      </c>
      <c r="FB752" s="20">
        <v>0</v>
      </c>
      <c r="FC752" s="20">
        <v>0</v>
      </c>
      <c r="FD752" s="20">
        <v>0</v>
      </c>
      <c r="FE752" s="20">
        <v>0</v>
      </c>
      <c r="FF752" s="20">
        <v>0</v>
      </c>
      <c r="FG752" s="20">
        <v>0</v>
      </c>
      <c r="FH752" s="20">
        <v>0</v>
      </c>
      <c r="FI752" s="20">
        <v>0</v>
      </c>
      <c r="FJ752" s="34">
        <f>IF(EZ752&lt;&gt;"",((FA752*0.125)+((FB752+FC752+FD752+FE752+FF752)*0.25)+((FG752+FH752+FI752)*1))/EZ752,"")</f>
        <v>0</v>
      </c>
      <c r="FK752" s="39">
        <v>46.526589999999999</v>
      </c>
      <c r="FL752" s="39">
        <v>-120.69566</v>
      </c>
      <c r="FM752" s="39">
        <v>46.164764576177866</v>
      </c>
      <c r="FN752" s="39">
        <v>46.888415423822131</v>
      </c>
      <c r="FO752" s="39">
        <v>-121.22155538854332</v>
      </c>
      <c r="FP752" s="39">
        <v>-120.16976461145669</v>
      </c>
      <c r="FQ752" s="39">
        <v>45.802939152355734</v>
      </c>
      <c r="FR752" s="39">
        <v>47.250240847644264</v>
      </c>
      <c r="FS752" s="39">
        <v>-121.74745077708664</v>
      </c>
      <c r="FT752" s="39">
        <v>-119.64386922291337</v>
      </c>
      <c r="FU752" s="35">
        <v>45807</v>
      </c>
      <c r="FV752" s="20" t="s">
        <v>248</v>
      </c>
      <c r="FW752" s="20" t="s">
        <v>258</v>
      </c>
      <c r="FX752" s="20">
        <v>31</v>
      </c>
      <c r="FY752" s="20">
        <v>1</v>
      </c>
      <c r="FZ752" s="20">
        <v>1</v>
      </c>
      <c r="GA752" s="20">
        <v>5</v>
      </c>
      <c r="GB752" s="20">
        <v>0</v>
      </c>
      <c r="GC752" s="20">
        <v>0</v>
      </c>
      <c r="GD752" s="20">
        <v>0</v>
      </c>
      <c r="GE752" s="20">
        <v>0</v>
      </c>
      <c r="GF752" s="20">
        <v>0</v>
      </c>
      <c r="GG752" s="20">
        <v>0</v>
      </c>
      <c r="GH752" s="20">
        <v>0</v>
      </c>
      <c r="GI752" s="20">
        <v>0</v>
      </c>
      <c r="GJ752" s="20">
        <v>1</v>
      </c>
      <c r="GK752" s="34">
        <f>IF(GA752&lt;&gt;"",((GB752*0.125)+((GC752+GD752+GE752+GF752+GG752)*0.25)+((GH752+GI752+GJ752)*1))/GA752,"")</f>
        <v>0.2</v>
      </c>
      <c r="GP752" s="20" t="s">
        <v>232</v>
      </c>
      <c r="HH752" s="34" t="str">
        <f>IF(GX752&lt;&gt;"",((GY752*0.125)+((GZ752+HA752+HB752+HC752+HD752)*0.25)+((HE752+HF752+HG752)*1))/GX752,"")</f>
        <v/>
      </c>
    </row>
    <row r="753" spans="1:216" ht="15" customHeight="1" x14ac:dyDescent="0.35">
      <c r="A753" s="11" t="s">
        <v>4690</v>
      </c>
      <c r="B753" s="12" t="s">
        <v>4691</v>
      </c>
      <c r="C753" s="13">
        <v>43009</v>
      </c>
      <c r="D753" s="13"/>
      <c r="E753" s="14" t="s">
        <v>214</v>
      </c>
      <c r="F753" s="15" t="s">
        <v>4692</v>
      </c>
      <c r="G753" s="15" t="s">
        <v>4693</v>
      </c>
      <c r="H753" s="14" t="s">
        <v>1556</v>
      </c>
      <c r="I753" s="16">
        <v>98926</v>
      </c>
      <c r="J753" s="17">
        <v>32085</v>
      </c>
      <c r="K753" s="18">
        <f ca="1">IF(A753&lt;&gt;"",RANDBETWEEN(1,2000)," ")</f>
        <v>70</v>
      </c>
      <c r="L753" s="17" cm="1">
        <f t="array" ref="L753">IF(A753&lt;&gt;"",SUMPRODUCT(($E$2:$E$1303="Active") * (FK753 &gt;= $FM$2:$FM$1303) * (FK753 &lt;= $FN$2:$FN$1303) * (FL753 &gt;= $FO$2:$FO$1303) * (FL753 &lt;= $FP$2:$FP$1303)),"")</f>
        <v>1</v>
      </c>
      <c r="M753" s="17" cm="1">
        <f t="array" ref="M753">IF(A753&lt;&gt;"",SUMPRODUCT(($E$2:$E$1303="Active") * (FK753 &gt;= $FQ$2:$FQ$1303) * (FK753 &lt;= $FR$2:$FR$1303) * (FL753 &gt;= $FS$2:$FS$1303) * (FL753 &lt;= $FT$2:$FT$1303)),"")</f>
        <v>3</v>
      </c>
      <c r="N753" s="14" t="s">
        <v>218</v>
      </c>
      <c r="O753" s="14" t="s">
        <v>242</v>
      </c>
      <c r="P753" s="15" t="s">
        <v>4694</v>
      </c>
      <c r="Q753" s="14" t="s">
        <v>4695</v>
      </c>
      <c r="R753" s="15" t="s">
        <v>4696</v>
      </c>
      <c r="S753" s="14" t="s">
        <v>224</v>
      </c>
      <c r="T753" s="20" t="s">
        <v>224</v>
      </c>
      <c r="U753" s="21"/>
      <c r="V753" s="22"/>
      <c r="W753" s="22"/>
      <c r="X753" s="22"/>
      <c r="Y753" s="22"/>
      <c r="Z753" s="22"/>
      <c r="AB753" s="43">
        <v>46020.4375</v>
      </c>
      <c r="AC753" s="63">
        <v>45931</v>
      </c>
      <c r="AD753" s="25">
        <v>257</v>
      </c>
      <c r="AE753" s="25">
        <v>246</v>
      </c>
      <c r="AF753" s="26">
        <v>228</v>
      </c>
      <c r="AG753" s="20">
        <v>238</v>
      </c>
      <c r="AH753" s="22">
        <v>287</v>
      </c>
      <c r="AI753" s="26">
        <v>223</v>
      </c>
      <c r="AN753" s="27">
        <f>IF(COUNT(DV753,ES753,FJ753,GK753,HH753)&gt;0,AVERAGE(DV753,ES753,FJ753,GK753,HH753),"")</f>
        <v>3.3088235294117647E-2</v>
      </c>
      <c r="AO753" s="28">
        <f>IF((E753&lt;&gt;""),COUNTA(AP753:BW753)+COUNTIF(T753,"No"),"")</f>
        <v>0</v>
      </c>
      <c r="AP753" s="29"/>
      <c r="AQ753" s="29"/>
      <c r="AR753" s="29"/>
      <c r="AS753" s="29"/>
      <c r="AT753" s="29"/>
      <c r="AU753" s="29"/>
      <c r="AV753" s="29"/>
      <c r="AW753" s="29"/>
      <c r="AX753" s="29"/>
      <c r="AY753" s="29"/>
      <c r="AZ753" s="29"/>
      <c r="BA753" s="29"/>
      <c r="BB753" s="29"/>
      <c r="BC753" s="29"/>
      <c r="BD753" s="29"/>
      <c r="BE753" s="29"/>
      <c r="BF753" s="29"/>
      <c r="BG753" s="29"/>
      <c r="BH753" s="29"/>
      <c r="BI753" s="29"/>
      <c r="BJ753" s="29"/>
      <c r="BK753" s="29"/>
      <c r="BL753" s="29"/>
      <c r="BM753" s="29"/>
      <c r="BN753" s="29"/>
      <c r="BO753" s="29"/>
      <c r="BP753" s="29"/>
      <c r="BQ753" s="29"/>
      <c r="BR753" s="29"/>
      <c r="BS753" s="29"/>
      <c r="BT753" s="29"/>
      <c r="BU753" s="29"/>
      <c r="BV753" s="29"/>
      <c r="BW753" s="29"/>
      <c r="BX753" s="30">
        <v>44119</v>
      </c>
      <c r="BY753" s="30">
        <v>44123</v>
      </c>
      <c r="BZ753" s="14" t="s">
        <v>226</v>
      </c>
      <c r="CA753" s="30">
        <v>44131</v>
      </c>
      <c r="CB753" s="14" t="s">
        <v>227</v>
      </c>
      <c r="CC753" s="31">
        <v>43910</v>
      </c>
      <c r="CD753" s="32" t="s">
        <v>364</v>
      </c>
      <c r="CE753" s="33" t="s">
        <v>380</v>
      </c>
      <c r="CF753" s="33" t="s">
        <v>321</v>
      </c>
      <c r="CG753" s="29">
        <v>70</v>
      </c>
      <c r="CH753" s="29">
        <v>3</v>
      </c>
      <c r="CI753" s="29">
        <v>3</v>
      </c>
      <c r="CJ753" s="29">
        <v>15</v>
      </c>
      <c r="CK753" s="29">
        <v>0</v>
      </c>
      <c r="CL753" s="29">
        <v>0</v>
      </c>
      <c r="CM753" s="29">
        <v>0</v>
      </c>
      <c r="CN753" s="34">
        <f>IF(CJ753&gt;0,((CK753*0.125)+(CL753*0.25)+(CM753*1))/CJ753,"")</f>
        <v>0</v>
      </c>
      <c r="CO753" s="35">
        <v>44657</v>
      </c>
      <c r="CP753" s="35">
        <v>44669</v>
      </c>
      <c r="CQ753" s="20" t="s">
        <v>237</v>
      </c>
      <c r="CR753" s="35">
        <v>44670</v>
      </c>
      <c r="CS753" s="20" t="s">
        <v>232</v>
      </c>
      <c r="CT753" s="35">
        <v>44673</v>
      </c>
      <c r="CU753" s="35">
        <v>44475</v>
      </c>
      <c r="CV753" s="20" t="s">
        <v>228</v>
      </c>
      <c r="CW753" s="20" t="s">
        <v>233</v>
      </c>
      <c r="CX753" s="11" t="s">
        <v>234</v>
      </c>
      <c r="CY753" s="20">
        <v>132</v>
      </c>
      <c r="CZ753" s="36">
        <v>3</v>
      </c>
      <c r="DA753" s="36">
        <v>3</v>
      </c>
      <c r="DB753" s="36">
        <v>11</v>
      </c>
      <c r="DC753" s="36">
        <v>0</v>
      </c>
      <c r="DD753" s="36">
        <v>0</v>
      </c>
      <c r="DE753" s="36">
        <v>1</v>
      </c>
      <c r="DF753" s="36">
        <v>0</v>
      </c>
      <c r="DG753" s="36">
        <v>0</v>
      </c>
      <c r="DH753" s="37">
        <f>IF(DB753&gt;0,((DC753*0.125)+(DD753*0.25)+(DE753*0.25)+(DF753*1)+(DG753*1))/DB753,"")</f>
        <v>2.2727272727272728E-2</v>
      </c>
      <c r="DI753" s="35">
        <v>44866</v>
      </c>
      <c r="DJ753" s="20" t="s">
        <v>228</v>
      </c>
      <c r="DK753" s="20" t="s">
        <v>235</v>
      </c>
      <c r="DL753" s="20" t="s">
        <v>234</v>
      </c>
      <c r="DM753" s="20">
        <v>12</v>
      </c>
      <c r="DN753" s="20">
        <v>4</v>
      </c>
      <c r="DO753" s="20">
        <v>4</v>
      </c>
      <c r="DP753" s="20">
        <v>17</v>
      </c>
      <c r="DQ753" s="20">
        <v>0</v>
      </c>
      <c r="DR753" s="20">
        <v>0</v>
      </c>
      <c r="DS753" s="20">
        <v>1</v>
      </c>
      <c r="DT753" s="20">
        <v>1</v>
      </c>
      <c r="DU753" s="20">
        <v>1</v>
      </c>
      <c r="DV753" s="37" cm="1">
        <f t="array" ref="DV753">IF(AND(DI753:DP753&lt;&gt;""),((DQ753*0.125)+(DR753*0.25)+(DS753*0.25)+(DT753*1)+(DU753*1))/DP753,"")</f>
        <v>0.13235294117647059</v>
      </c>
      <c r="DW753" s="35">
        <v>45376</v>
      </c>
      <c r="DX753" s="35">
        <v>45393</v>
      </c>
      <c r="DY753" s="20" t="s">
        <v>237</v>
      </c>
      <c r="DZ753" s="35">
        <v>45393</v>
      </c>
      <c r="EA753" s="35" t="s">
        <v>232</v>
      </c>
      <c r="EB753" s="38">
        <v>45394</v>
      </c>
      <c r="EC753" s="35">
        <v>45250</v>
      </c>
      <c r="ED753" s="20" t="s">
        <v>248</v>
      </c>
      <c r="EE753" s="20" t="s">
        <v>247</v>
      </c>
      <c r="EF753" s="20">
        <v>108</v>
      </c>
      <c r="EG753" s="20">
        <v>4</v>
      </c>
      <c r="EH753" s="20">
        <v>4</v>
      </c>
      <c r="EI753" s="20">
        <v>14</v>
      </c>
      <c r="EJ753" s="20">
        <v>0</v>
      </c>
      <c r="EK753" s="20">
        <v>0</v>
      </c>
      <c r="EL753" s="20">
        <v>0</v>
      </c>
      <c r="EM753" s="20">
        <v>0</v>
      </c>
      <c r="EN753" s="20">
        <v>0</v>
      </c>
      <c r="EO753" s="20">
        <v>0</v>
      </c>
      <c r="EP753" s="20">
        <v>0</v>
      </c>
      <c r="EQ753" s="20">
        <v>0</v>
      </c>
      <c r="ER753" s="20">
        <v>0</v>
      </c>
      <c r="ES753" s="34">
        <f>IF(EI753&lt;&gt;"",((EJ753*0.125)+((EK753+EL753+EM753+EN753+EO753)*0.25)+((EP753+EQ753+ER753)*1))/EI753,"")</f>
        <v>0</v>
      </c>
      <c r="ET753" s="35">
        <v>45593</v>
      </c>
      <c r="EU753" s="20" t="s">
        <v>248</v>
      </c>
      <c r="EV753" s="20" t="s">
        <v>234</v>
      </c>
      <c r="EW753" s="20">
        <v>207</v>
      </c>
      <c r="EX753" s="20">
        <v>4</v>
      </c>
      <c r="EY753" s="20">
        <v>4</v>
      </c>
      <c r="EZ753" s="20">
        <v>16</v>
      </c>
      <c r="FA753" s="20">
        <v>0</v>
      </c>
      <c r="FB753" s="20">
        <v>0</v>
      </c>
      <c r="FC753" s="20">
        <v>0</v>
      </c>
      <c r="FD753" s="20">
        <v>0</v>
      </c>
      <c r="FE753" s="20">
        <v>0</v>
      </c>
      <c r="FF753" s="20">
        <v>0</v>
      </c>
      <c r="FG753" s="20">
        <v>0</v>
      </c>
      <c r="FH753" s="20">
        <v>0</v>
      </c>
      <c r="FI753" s="20">
        <v>0</v>
      </c>
      <c r="FJ753" s="34">
        <f>IF(EZ753&lt;&gt;"",((FA753*0.125)+((FB753+FC753+FD753+FE753+FF753)*0.25)+((FG753+FH753+FI753)*1))/EZ753,"")</f>
        <v>0</v>
      </c>
      <c r="FK753" s="39">
        <v>47.034537999999998</v>
      </c>
      <c r="FL753" s="39">
        <v>-120.391408</v>
      </c>
      <c r="FM753" s="39">
        <v>46.672712576177865</v>
      </c>
      <c r="FN753" s="39">
        <v>47.39636342382213</v>
      </c>
      <c r="FO753" s="39">
        <v>-120.9222883589823</v>
      </c>
      <c r="FP753" s="39">
        <v>-119.8605276410177</v>
      </c>
      <c r="FQ753" s="39">
        <v>46.310887152355733</v>
      </c>
      <c r="FR753" s="39">
        <v>47.758188847644263</v>
      </c>
      <c r="FS753" s="39">
        <v>-121.4531687179646</v>
      </c>
      <c r="FT753" s="39">
        <v>-119.3296472820354</v>
      </c>
      <c r="FU753" s="35">
        <v>45772</v>
      </c>
      <c r="FV753" s="20" t="s">
        <v>248</v>
      </c>
      <c r="FW753" s="20" t="s">
        <v>258</v>
      </c>
      <c r="FX753" s="20">
        <v>101</v>
      </c>
      <c r="FY753" s="20">
        <v>3</v>
      </c>
      <c r="FZ753" s="20">
        <v>3</v>
      </c>
      <c r="GA753" s="20">
        <v>8</v>
      </c>
      <c r="GB753" s="20">
        <v>0</v>
      </c>
      <c r="GC753" s="20">
        <v>0</v>
      </c>
      <c r="GD753" s="20">
        <v>0</v>
      </c>
      <c r="GE753" s="20">
        <v>0</v>
      </c>
      <c r="GF753" s="20">
        <v>0</v>
      </c>
      <c r="GG753" s="20">
        <v>0</v>
      </c>
      <c r="GH753" s="20">
        <v>0</v>
      </c>
      <c r="GI753" s="20">
        <v>0</v>
      </c>
      <c r="GJ753" s="20">
        <v>0</v>
      </c>
      <c r="GK753" s="34">
        <f>IF(GA753&lt;&gt;"",((GB753*0.125)+((GC753+GD753+GE753+GF753+GG753)*0.25)+((GH753+GI753+GJ753)*1))/GA753,"")</f>
        <v>0</v>
      </c>
      <c r="GP753" s="20" t="s">
        <v>232</v>
      </c>
      <c r="HH753" s="34" t="str">
        <f>IF(GX753&lt;&gt;"",((GY753*0.125)+((GZ753+HA753+HB753+HC753+HD753)*0.25)+((HE753+HF753+HG753)*1))/GX753,"")</f>
        <v/>
      </c>
    </row>
    <row r="754" spans="1:216" ht="15" customHeight="1" x14ac:dyDescent="0.35">
      <c r="A754" s="11" t="s">
        <v>4697</v>
      </c>
      <c r="B754" s="12" t="s">
        <v>4698</v>
      </c>
      <c r="C754" s="13">
        <v>44515</v>
      </c>
      <c r="D754" s="13"/>
      <c r="E754" s="11" t="s">
        <v>214</v>
      </c>
      <c r="F754" s="19" t="s">
        <v>4699</v>
      </c>
      <c r="G754" s="19" t="s">
        <v>4686</v>
      </c>
      <c r="H754" s="11" t="s">
        <v>1556</v>
      </c>
      <c r="I754" s="42">
        <v>98902</v>
      </c>
      <c r="J754" s="17">
        <v>47589</v>
      </c>
      <c r="K754" s="18">
        <f ca="1">IF(A754&lt;&gt;"",RANDBETWEEN(1,2000)," ")</f>
        <v>687</v>
      </c>
      <c r="L754" s="17" cm="1">
        <f t="array" ref="L754">IF(A754&lt;&gt;"",SUMPRODUCT(($E$2:$E$1303="Active") * (FK754 &gt;= $FM$2:$FM$1303) * (FK754 &lt;= $FN$2:$FN$1303) * (FL754 &gt;= $FO$2:$FO$1303) * (FL754 &lt;= $FP$2:$FP$1303)),"")</f>
        <v>2</v>
      </c>
      <c r="M754" s="17" cm="1">
        <f t="array" ref="M754">IF(A754&lt;&gt;"",SUMPRODUCT(($E$2:$E$1303="Active") * (FK754 &gt;= $FQ$2:$FQ$1303) * (FK754 &lt;= $FR$2:$FR$1303) * (FL754 &gt;= $FS$2:$FS$1303) * (FL754 &lt;= $FT$2:$FT$1303)),"")</f>
        <v>3</v>
      </c>
      <c r="N754" s="11" t="s">
        <v>287</v>
      </c>
      <c r="O754" s="11" t="s">
        <v>242</v>
      </c>
      <c r="P754" s="19" t="s">
        <v>2836</v>
      </c>
      <c r="Q754" s="11" t="s">
        <v>2837</v>
      </c>
      <c r="R754" s="19" t="s">
        <v>2838</v>
      </c>
      <c r="S754" s="11" t="s">
        <v>223</v>
      </c>
      <c r="T754" s="20" t="s">
        <v>224</v>
      </c>
      <c r="U754" s="21"/>
      <c r="V754" s="22"/>
      <c r="W754" s="22"/>
      <c r="X754" s="22"/>
      <c r="Y754" s="22"/>
      <c r="Z754" s="22"/>
      <c r="AB754" s="43">
        <v>46017.395833333336</v>
      </c>
      <c r="AC754" s="63">
        <v>45931</v>
      </c>
      <c r="AD754" s="25">
        <v>0</v>
      </c>
      <c r="AE754" s="25">
        <v>6</v>
      </c>
      <c r="AF754" s="26">
        <v>74</v>
      </c>
      <c r="AG754" s="20">
        <v>88</v>
      </c>
      <c r="AH754" s="22">
        <v>99</v>
      </c>
      <c r="AI754" s="26">
        <v>44</v>
      </c>
      <c r="AN754" s="27">
        <f>IF(COUNT(DV754,ES754,FJ754,GK754,HH754)&gt;0,AVERAGE(DV754,ES754,FJ754,GK754,HH754),"")</f>
        <v>1.8750000000000003E-2</v>
      </c>
      <c r="AO754" s="28">
        <f>IF((E754&lt;&gt;""),COUNTA(AP754:BW754)+COUNTIF(T754,"No"),"")</f>
        <v>0</v>
      </c>
      <c r="CN754" s="34" t="str">
        <f>IF(CJ754&gt;0,((CK754*0.125)+(CL754*0.25)+(CM754*1))/CJ754,"")</f>
        <v/>
      </c>
      <c r="CO754" s="35">
        <v>44657</v>
      </c>
      <c r="CP754" s="35">
        <v>44677</v>
      </c>
      <c r="CQ754" s="20" t="s">
        <v>237</v>
      </c>
      <c r="CR754" s="47">
        <v>44677</v>
      </c>
      <c r="CS754" s="20" t="s">
        <v>232</v>
      </c>
      <c r="CT754" s="35">
        <v>44680</v>
      </c>
      <c r="CV754" s="11" t="s">
        <v>228</v>
      </c>
      <c r="CW754" s="20" t="s">
        <v>233</v>
      </c>
      <c r="CX754" s="11" t="s">
        <v>234</v>
      </c>
      <c r="CY754" s="20">
        <v>0</v>
      </c>
      <c r="CZ754" s="36">
        <v>0</v>
      </c>
      <c r="DA754" s="36">
        <v>0</v>
      </c>
      <c r="DB754" s="36">
        <v>0</v>
      </c>
      <c r="DC754" s="36">
        <v>0</v>
      </c>
      <c r="DD754" s="36">
        <v>0</v>
      </c>
      <c r="DE754" s="36">
        <v>0</v>
      </c>
      <c r="DF754" s="36">
        <v>0</v>
      </c>
      <c r="DG754" s="36">
        <v>0</v>
      </c>
      <c r="DI754" s="35">
        <v>44908</v>
      </c>
      <c r="DJ754" s="20" t="s">
        <v>248</v>
      </c>
      <c r="DK754" s="20" t="s">
        <v>235</v>
      </c>
      <c r="DL754" s="20" t="s">
        <v>234</v>
      </c>
      <c r="DM754" s="20">
        <v>39</v>
      </c>
      <c r="DN754" s="20">
        <v>5</v>
      </c>
      <c r="DO754" s="20">
        <v>5</v>
      </c>
      <c r="DP754" s="20">
        <v>17</v>
      </c>
      <c r="DQ754" s="20">
        <v>0</v>
      </c>
      <c r="DR754" s="20">
        <v>0</v>
      </c>
      <c r="DS754" s="20">
        <v>0</v>
      </c>
      <c r="DT754" s="20">
        <v>0</v>
      </c>
      <c r="DU754" s="20">
        <v>0</v>
      </c>
      <c r="DV754" s="37">
        <v>0</v>
      </c>
      <c r="DW754" s="35">
        <v>45376</v>
      </c>
      <c r="DX754" s="35">
        <v>45392</v>
      </c>
      <c r="DY754" s="20" t="s">
        <v>237</v>
      </c>
      <c r="DZ754" s="35">
        <v>45392</v>
      </c>
      <c r="EA754" s="35" t="s">
        <v>232</v>
      </c>
      <c r="EB754" s="38">
        <v>45394</v>
      </c>
      <c r="EC754" s="35">
        <v>45290</v>
      </c>
      <c r="ED754" s="20" t="s">
        <v>228</v>
      </c>
      <c r="EE754" s="20" t="s">
        <v>247</v>
      </c>
      <c r="EF754" s="20">
        <v>101</v>
      </c>
      <c r="EG754" s="20">
        <v>2</v>
      </c>
      <c r="EH754" s="20">
        <v>2</v>
      </c>
      <c r="EI754" s="20">
        <v>10</v>
      </c>
      <c r="EJ754" s="20">
        <v>0</v>
      </c>
      <c r="EK754" s="20">
        <v>0</v>
      </c>
      <c r="EL754" s="20">
        <v>1</v>
      </c>
      <c r="EM754" s="20">
        <v>0</v>
      </c>
      <c r="EN754" s="20">
        <v>0</v>
      </c>
      <c r="EO754" s="20">
        <v>0</v>
      </c>
      <c r="EP754" s="20">
        <v>0</v>
      </c>
      <c r="EQ754" s="20">
        <v>0</v>
      </c>
      <c r="ER754" s="20">
        <v>0</v>
      </c>
      <c r="ES754" s="34">
        <f>IF(EI754&lt;&gt;"",((EJ754*0.125)+((EK754+EL754+EM754+EN754+EO754)*0.25)+((EP754+EQ754+ER754)*1))/EI754,"")</f>
        <v>2.5000000000000001E-2</v>
      </c>
      <c r="ET754" s="35">
        <v>45495</v>
      </c>
      <c r="EU754" s="20" t="s">
        <v>248</v>
      </c>
      <c r="EV754" s="20" t="s">
        <v>234</v>
      </c>
      <c r="EW754" s="20">
        <v>83</v>
      </c>
      <c r="EX754" s="20">
        <v>3</v>
      </c>
      <c r="EY754" s="20">
        <v>3</v>
      </c>
      <c r="EZ754" s="20">
        <v>6</v>
      </c>
      <c r="FA754" s="20">
        <v>0</v>
      </c>
      <c r="FB754" s="20">
        <v>0</v>
      </c>
      <c r="FC754" s="20">
        <v>0</v>
      </c>
      <c r="FD754" s="20">
        <v>0</v>
      </c>
      <c r="FE754" s="20">
        <v>0</v>
      </c>
      <c r="FF754" s="20">
        <v>0</v>
      </c>
      <c r="FG754" s="20">
        <v>0</v>
      </c>
      <c r="FH754" s="20">
        <v>0</v>
      </c>
      <c r="FI754" s="20">
        <v>0</v>
      </c>
      <c r="FJ754" s="34">
        <f>IF(EZ754&lt;&gt;"",((FA754*0.125)+((FB754+FC754+FD754+FE754+FF754)*0.25)+((FG754+FH754+FI754)*1))/EZ754,"")</f>
        <v>0</v>
      </c>
      <c r="FK754" s="39">
        <v>46.598270999999997</v>
      </c>
      <c r="FL754" s="39">
        <v>-120.52754</v>
      </c>
      <c r="FM754" s="39">
        <v>46.236445576177864</v>
      </c>
      <c r="FN754" s="39">
        <v>46.960096423822129</v>
      </c>
      <c r="FO754" s="39">
        <v>-121.0541306779716</v>
      </c>
      <c r="FP754" s="39">
        <v>-120.0009493220284</v>
      </c>
      <c r="FQ754" s="39">
        <v>45.874620152355732</v>
      </c>
      <c r="FR754" s="39">
        <v>47.321921847644262</v>
      </c>
      <c r="FS754" s="39">
        <v>-121.5807213559432</v>
      </c>
      <c r="FT754" s="39">
        <v>-119.47435864405681</v>
      </c>
      <c r="FU754" s="35">
        <v>45729</v>
      </c>
      <c r="FV754" s="20" t="s">
        <v>248</v>
      </c>
      <c r="FW754" s="20" t="s">
        <v>247</v>
      </c>
      <c r="FX754" s="20">
        <v>14</v>
      </c>
      <c r="FY754" s="20">
        <v>1</v>
      </c>
      <c r="FZ754" s="20">
        <v>1</v>
      </c>
      <c r="GA754" s="20">
        <v>5</v>
      </c>
      <c r="GB754" s="20">
        <v>0</v>
      </c>
      <c r="GC754" s="20">
        <v>0</v>
      </c>
      <c r="GD754" s="20">
        <v>0</v>
      </c>
      <c r="GE754" s="20">
        <v>1</v>
      </c>
      <c r="GF754" s="20">
        <v>0</v>
      </c>
      <c r="GG754" s="20">
        <v>0</v>
      </c>
      <c r="GH754" s="20">
        <v>0</v>
      </c>
      <c r="GI754" s="20">
        <v>0</v>
      </c>
      <c r="GJ754" s="20">
        <v>0</v>
      </c>
      <c r="GK754" s="34">
        <f>IF(GA754&lt;&gt;"",((GB754*0.125)+((GC754+GD754+GE754+GF754+GG754)*0.25)+((GH754+GI754+GJ754)*1))/GA754,"")</f>
        <v>0.05</v>
      </c>
      <c r="GP754" s="20" t="s">
        <v>232</v>
      </c>
      <c r="HH754" s="34" t="str">
        <f>IF(GX754&lt;&gt;"",((GY754*0.125)+((GZ754+HA754+HB754+HC754+HD754)*0.25)+((HE754+HF754+HG754)*1))/GX754,"")</f>
        <v/>
      </c>
    </row>
    <row r="755" spans="1:216" ht="15" customHeight="1" x14ac:dyDescent="0.35">
      <c r="A755" s="11" t="s">
        <v>4700</v>
      </c>
      <c r="B755" s="12" t="s">
        <v>4701</v>
      </c>
      <c r="C755" s="13">
        <v>43009</v>
      </c>
      <c r="D755" s="13">
        <v>45400</v>
      </c>
      <c r="E755" s="14" t="s">
        <v>214</v>
      </c>
      <c r="F755" s="15" t="s">
        <v>4702</v>
      </c>
      <c r="G755" s="15" t="s">
        <v>4703</v>
      </c>
      <c r="H755" s="14" t="s">
        <v>1556</v>
      </c>
      <c r="I755" s="16">
        <v>98296</v>
      </c>
      <c r="J755" s="17">
        <v>27713</v>
      </c>
      <c r="K755" s="18">
        <f ca="1">IF(A755&lt;&gt;"",RANDBETWEEN(1,2000)," ")</f>
        <v>1028</v>
      </c>
      <c r="L755" s="17" cm="1">
        <f t="array" ref="L755">IF(A755&lt;&gt;"",SUMPRODUCT(($E$2:$E$1303="Active") * (FK755 &gt;= $FM$2:$FM$1303) * (FK755 &lt;= $FN$2:$FN$1303) * (FL755 &gt;= $FO$2:$FO$1303) * (FL755 &lt;= $FP$2:$FP$1303)),"")</f>
        <v>3</v>
      </c>
      <c r="M755" s="17" cm="1">
        <f t="array" ref="M755">IF(A755&lt;&gt;"",SUMPRODUCT(($E$2:$E$1303="Active") * (FK755 &gt;= $FQ$2:$FQ$1303) * (FK755 &lt;= $FR$2:$FR$1303) * (FL755 &gt;= $FS$2:$FS$1303) * (FL755 &lt;= $FT$2:$FT$1303)),"")</f>
        <v>5</v>
      </c>
      <c r="N755" s="14" t="s">
        <v>287</v>
      </c>
      <c r="O755" s="14" t="s">
        <v>219</v>
      </c>
      <c r="P755" s="15" t="s">
        <v>4704</v>
      </c>
      <c r="Q755" s="14" t="s">
        <v>4705</v>
      </c>
      <c r="R755" s="15" t="s">
        <v>4706</v>
      </c>
      <c r="S755" s="14" t="s">
        <v>223</v>
      </c>
      <c r="T755" s="20" t="s">
        <v>224</v>
      </c>
      <c r="U755" s="21"/>
      <c r="V755" s="22"/>
      <c r="W755" s="22"/>
      <c r="X755" s="22"/>
      <c r="Y755" s="22"/>
      <c r="Z755" s="22"/>
      <c r="AA755" s="22" t="s">
        <v>542</v>
      </c>
      <c r="AB755" s="43">
        <v>46021.625</v>
      </c>
      <c r="AC755" s="63">
        <v>45931</v>
      </c>
      <c r="AD755" s="25">
        <v>210</v>
      </c>
      <c r="AE755" s="25">
        <v>174</v>
      </c>
      <c r="AF755" s="26">
        <v>111</v>
      </c>
      <c r="AG755" s="20">
        <v>164</v>
      </c>
      <c r="AH755" s="22">
        <v>399</v>
      </c>
      <c r="AI755" s="26">
        <v>455</v>
      </c>
      <c r="AN755" s="27">
        <f>IF(COUNT(DV755,ES755,FJ755,GK755,HH755)&gt;0,AVERAGE(DV755,ES755,FJ755,GK755,HH755),"")</f>
        <v>5.82579185520362E-2</v>
      </c>
      <c r="AO755" s="28">
        <f>IF((E755&lt;&gt;""),COUNTA(AP755:BW755)+COUNTIF(T755,"No"),"")</f>
        <v>1</v>
      </c>
      <c r="AP755" s="29"/>
      <c r="AQ755" s="29"/>
      <c r="AR755" s="29"/>
      <c r="AS755" s="29"/>
      <c r="AT755" s="29"/>
      <c r="AU755" s="29"/>
      <c r="AV755" s="29"/>
      <c r="AW755" s="29"/>
      <c r="AX755" s="29"/>
      <c r="AY755" s="29"/>
      <c r="AZ755" s="29"/>
      <c r="BA755" s="29"/>
      <c r="BB755" s="29"/>
      <c r="BC755" s="29"/>
      <c r="BD755" s="29"/>
      <c r="BE755" s="29"/>
      <c r="BF755" s="29"/>
      <c r="BG755" s="29"/>
      <c r="BH755" s="29"/>
      <c r="BI755" s="29"/>
      <c r="BJ755" s="29"/>
      <c r="BK755" s="29"/>
      <c r="BL755" s="29"/>
      <c r="BM755" s="29"/>
      <c r="BN755" s="29"/>
      <c r="BO755" s="29"/>
      <c r="BP755" s="29" t="s">
        <v>3528</v>
      </c>
      <c r="BQ755" s="29"/>
      <c r="BR755" s="29"/>
      <c r="BS755" s="29"/>
      <c r="BT755" s="29"/>
      <c r="BU755" s="29"/>
      <c r="BV755" s="29"/>
      <c r="BW755" s="29"/>
      <c r="BX755" s="30">
        <v>43788</v>
      </c>
      <c r="BY755" s="30">
        <v>43809</v>
      </c>
      <c r="BZ755" s="14" t="s">
        <v>226</v>
      </c>
      <c r="CA755" s="30">
        <v>43808</v>
      </c>
      <c r="CB755" s="14" t="s">
        <v>227</v>
      </c>
      <c r="CC755" s="31">
        <v>43910</v>
      </c>
      <c r="CD755" s="32" t="s">
        <v>364</v>
      </c>
      <c r="CE755" s="33" t="s">
        <v>380</v>
      </c>
      <c r="CF755" s="33" t="s">
        <v>321</v>
      </c>
      <c r="CG755" s="29">
        <v>136</v>
      </c>
      <c r="CH755" s="29">
        <v>5</v>
      </c>
      <c r="CI755" s="29">
        <v>5</v>
      </c>
      <c r="CJ755" s="29">
        <v>23</v>
      </c>
      <c r="CK755" s="29">
        <v>3</v>
      </c>
      <c r="CL755" s="29">
        <v>1</v>
      </c>
      <c r="CM755" s="29">
        <v>3</v>
      </c>
      <c r="CN755" s="34">
        <f>IF(CJ755&gt;0,((CK755*0.125)+(CL755*0.25)+(CM755*1))/CJ755,"")</f>
        <v>0.15760869565217392</v>
      </c>
      <c r="CO755" s="35">
        <v>44655</v>
      </c>
      <c r="CP755" s="35">
        <v>44672</v>
      </c>
      <c r="CQ755" s="20" t="s">
        <v>237</v>
      </c>
      <c r="CR755" s="35">
        <v>44672</v>
      </c>
      <c r="CS755" s="20" t="s">
        <v>232</v>
      </c>
      <c r="CT755" s="35">
        <v>44680</v>
      </c>
      <c r="CU755" s="35">
        <v>44448</v>
      </c>
      <c r="CV755" s="11" t="s">
        <v>228</v>
      </c>
      <c r="CW755" s="20" t="s">
        <v>233</v>
      </c>
      <c r="CX755" s="11" t="s">
        <v>234</v>
      </c>
      <c r="CY755" s="20">
        <v>83</v>
      </c>
      <c r="CZ755" s="36">
        <v>4</v>
      </c>
      <c r="DA755" s="36">
        <v>4</v>
      </c>
      <c r="DB755" s="36">
        <v>12</v>
      </c>
      <c r="DC755" s="36">
        <v>0</v>
      </c>
      <c r="DD755" s="36">
        <v>0</v>
      </c>
      <c r="DE755" s="36">
        <v>1</v>
      </c>
      <c r="DF755" s="36">
        <v>0</v>
      </c>
      <c r="DG755" s="36">
        <v>2</v>
      </c>
      <c r="DH755" s="37">
        <f>IF(DB755&gt;0,((DC755*0.125)+(DD755*0.25)+(DE755*0.25)+(DF755*1)+(DG755*1))/DB755,"")</f>
        <v>0.1875</v>
      </c>
      <c r="DI755" s="35">
        <v>44774</v>
      </c>
      <c r="DJ755" s="20" t="s">
        <v>228</v>
      </c>
      <c r="DK755" s="20" t="s">
        <v>235</v>
      </c>
      <c r="DL755" s="20" t="s">
        <v>234</v>
      </c>
      <c r="DM755" s="20">
        <v>29</v>
      </c>
      <c r="DN755" s="20">
        <v>4</v>
      </c>
      <c r="DO755" s="20">
        <v>4</v>
      </c>
      <c r="DP755" s="20">
        <v>13</v>
      </c>
      <c r="DQ755" s="20">
        <v>0</v>
      </c>
      <c r="DR755" s="20">
        <v>1</v>
      </c>
      <c r="DS755" s="20">
        <v>1</v>
      </c>
      <c r="DT755" s="20">
        <v>1</v>
      </c>
      <c r="DU755" s="20">
        <v>0</v>
      </c>
      <c r="DV755" s="37" cm="1">
        <f t="array" ref="DV755">IF(AND(DI755:DP755&lt;&gt;""),((DQ755*0.125)+(DR755*0.25)+(DS755*0.25)+(DT755*1)+(DU755*1))/DP755,"")</f>
        <v>0.11538461538461539</v>
      </c>
      <c r="DW755" s="35">
        <v>45373</v>
      </c>
      <c r="DX755" s="35">
        <v>45392</v>
      </c>
      <c r="DY755" s="20" t="s">
        <v>237</v>
      </c>
      <c r="DZ755" s="35">
        <v>45392</v>
      </c>
      <c r="EA755" s="35" t="s">
        <v>232</v>
      </c>
      <c r="EB755" s="38">
        <v>45394</v>
      </c>
      <c r="EC755" s="35">
        <v>45251</v>
      </c>
      <c r="ED755" s="20" t="s">
        <v>248</v>
      </c>
      <c r="EE755" s="20" t="s">
        <v>247</v>
      </c>
      <c r="EF755" s="20">
        <v>76</v>
      </c>
      <c r="EG755" s="20">
        <v>3</v>
      </c>
      <c r="EH755" s="20">
        <v>3</v>
      </c>
      <c r="EI755" s="20">
        <v>11</v>
      </c>
      <c r="EJ755" s="20">
        <v>0</v>
      </c>
      <c r="EK755" s="20">
        <v>0</v>
      </c>
      <c r="EL755" s="20">
        <v>0</v>
      </c>
      <c r="EM755" s="20">
        <v>0</v>
      </c>
      <c r="EN755" s="20">
        <v>0</v>
      </c>
      <c r="EO755" s="20">
        <v>0</v>
      </c>
      <c r="EP755" s="20">
        <v>0</v>
      </c>
      <c r="EQ755" s="20">
        <v>0</v>
      </c>
      <c r="ER755" s="20">
        <v>0</v>
      </c>
      <c r="ES755" s="34">
        <f>IF(EI755&lt;&gt;"",((EJ755*0.125)+((EK755+EL755+EM755+EN755+EO755)*0.25)+((EP755+EQ755+ER755)*1))/EI755,"")</f>
        <v>0</v>
      </c>
      <c r="ET755" s="35">
        <v>45600</v>
      </c>
      <c r="EU755" s="20" t="s">
        <v>248</v>
      </c>
      <c r="EV755" s="20" t="s">
        <v>234</v>
      </c>
      <c r="EW755" s="20">
        <v>187</v>
      </c>
      <c r="EX755" s="20">
        <v>2</v>
      </c>
      <c r="EY755" s="20">
        <v>2</v>
      </c>
      <c r="EZ755" s="20">
        <v>14</v>
      </c>
      <c r="FA755" s="20">
        <v>0</v>
      </c>
      <c r="FB755" s="20">
        <v>0</v>
      </c>
      <c r="FC755" s="20">
        <v>0</v>
      </c>
      <c r="FD755" s="20">
        <v>0</v>
      </c>
      <c r="FE755" s="20">
        <v>0</v>
      </c>
      <c r="FF755" s="20">
        <v>0</v>
      </c>
      <c r="FG755" s="20">
        <v>0</v>
      </c>
      <c r="FH755" s="20">
        <v>0</v>
      </c>
      <c r="FI755" s="20">
        <v>0</v>
      </c>
      <c r="FJ755" s="34">
        <f>IF(EZ755&lt;&gt;"",((FA755*0.125)+((FB755+FC755+FD755+FE755+FF755)*0.25)+((FG755+FH755+FI755)*1))/EZ755,"")</f>
        <v>0</v>
      </c>
      <c r="FK755" s="39">
        <v>47.851801999999999</v>
      </c>
      <c r="FL755" s="39">
        <v>-122.098201</v>
      </c>
      <c r="FM755" s="39">
        <v>47.489976576177867</v>
      </c>
      <c r="FN755" s="39">
        <v>48.213627423822132</v>
      </c>
      <c r="FO755" s="39">
        <v>-122.63739350664976</v>
      </c>
      <c r="FP755" s="39">
        <v>-121.55900849335025</v>
      </c>
      <c r="FQ755" s="39">
        <v>47.128151152355734</v>
      </c>
      <c r="FR755" s="39">
        <v>48.575452847644264</v>
      </c>
      <c r="FS755" s="39">
        <v>-123.17658601329951</v>
      </c>
      <c r="FT755" s="39">
        <v>-121.01981598670049</v>
      </c>
      <c r="FU755" s="35">
        <v>45947</v>
      </c>
      <c r="FV755" s="20" t="s">
        <v>248</v>
      </c>
      <c r="FW755" s="20" t="s">
        <v>295</v>
      </c>
      <c r="FX755" s="20">
        <v>239</v>
      </c>
      <c r="FY755" s="20">
        <v>2</v>
      </c>
      <c r="FZ755" s="20">
        <v>2</v>
      </c>
      <c r="GA755" s="20">
        <v>17</v>
      </c>
      <c r="GB755" s="20">
        <v>0</v>
      </c>
      <c r="GC755" s="20">
        <v>0</v>
      </c>
      <c r="GD755" s="20">
        <v>0</v>
      </c>
      <c r="GE755" s="20">
        <v>0</v>
      </c>
      <c r="GF755" s="20">
        <v>0</v>
      </c>
      <c r="GG755" s="20">
        <v>0</v>
      </c>
      <c r="GH755" s="20">
        <v>2</v>
      </c>
      <c r="GI755" s="20">
        <v>0</v>
      </c>
      <c r="GJ755" s="20">
        <v>0</v>
      </c>
      <c r="GK755" s="34">
        <f>IF(GA755&lt;&gt;"",((GB755*0.125)+((GC755+GD755+GE755+GF755+GG755)*0.25)+((GH755+GI755+GJ755)*1))/GA755,"")</f>
        <v>0.11764705882352941</v>
      </c>
      <c r="GL755" s="40">
        <v>46106</v>
      </c>
      <c r="GM755" s="40">
        <v>46119</v>
      </c>
      <c r="GN755" s="20" t="s">
        <v>372</v>
      </c>
      <c r="GO755" s="35">
        <v>46119</v>
      </c>
      <c r="GP755" s="20" t="s">
        <v>232</v>
      </c>
      <c r="GT755" s="20" t="s">
        <v>247</v>
      </c>
      <c r="GU755" s="20">
        <v>273</v>
      </c>
      <c r="GV755" s="20">
        <v>7</v>
      </c>
      <c r="GW755" s="20">
        <v>7</v>
      </c>
      <c r="HH755" s="34" t="str">
        <f>IF(GX755&lt;&gt;"",((GY755*0.125)+((GZ755+HA755+HB755+HC755+HD755)*0.25)+((HE755+HF755+HG755)*1))/GX755,"")</f>
        <v/>
      </c>
    </row>
    <row r="756" spans="1:216" ht="15" customHeight="1" x14ac:dyDescent="0.35">
      <c r="A756" s="11" t="s">
        <v>4707</v>
      </c>
      <c r="B756" s="12" t="s">
        <v>4708</v>
      </c>
      <c r="C756" s="13">
        <v>44515</v>
      </c>
      <c r="D756" s="13"/>
      <c r="E756" s="11" t="s">
        <v>214</v>
      </c>
      <c r="F756" s="19" t="s">
        <v>4709</v>
      </c>
      <c r="G756" s="19" t="s">
        <v>4710</v>
      </c>
      <c r="H756" s="11" t="s">
        <v>1556</v>
      </c>
      <c r="I756" s="42">
        <v>98208</v>
      </c>
      <c r="J756" s="17">
        <v>60019</v>
      </c>
      <c r="K756" s="18">
        <f ca="1">IF(A756&lt;&gt;"",RANDBETWEEN(1,2000)," ")</f>
        <v>1528</v>
      </c>
      <c r="L756" s="17" cm="1">
        <f t="array" ref="L756">IF(A756&lt;&gt;"",SUMPRODUCT(($E$2:$E$1303="Active") * (FK756 &gt;= $FM$2:$FM$1303) * (FK756 &lt;= $FN$2:$FN$1303) * (FL756 &gt;= $FO$2:$FO$1303) * (FL756 &lt;= $FP$2:$FP$1303)),"")</f>
        <v>3</v>
      </c>
      <c r="M756" s="17" cm="1">
        <f t="array" ref="M756">IF(A756&lt;&gt;"",SUMPRODUCT(($E$2:$E$1303="Active") * (FK756 &gt;= $FQ$2:$FQ$1303) * (FK756 &lt;= $FR$2:$FR$1303) * (FL756 &gt;= $FS$2:$FS$1303) * (FL756 &lt;= $FT$2:$FT$1303)),"")</f>
        <v>5</v>
      </c>
      <c r="N756" s="11" t="s">
        <v>287</v>
      </c>
      <c r="O756" s="11" t="s">
        <v>242</v>
      </c>
      <c r="P756" s="19" t="s">
        <v>2836</v>
      </c>
      <c r="Q756" s="11" t="s">
        <v>4711</v>
      </c>
      <c r="R756" s="19" t="s">
        <v>2838</v>
      </c>
      <c r="S756" s="11" t="s">
        <v>224</v>
      </c>
      <c r="T756" s="20" t="s">
        <v>224</v>
      </c>
      <c r="U756" s="21"/>
      <c r="V756" s="22"/>
      <c r="W756" s="22"/>
      <c r="X756" s="22"/>
      <c r="Y756" s="22"/>
      <c r="Z756" s="22"/>
      <c r="AA756" s="22" t="s">
        <v>542</v>
      </c>
      <c r="AB756" s="43">
        <v>46021.5625</v>
      </c>
      <c r="AC756" s="63">
        <v>45931</v>
      </c>
      <c r="AD756" s="25">
        <v>0</v>
      </c>
      <c r="AE756" s="25">
        <v>19</v>
      </c>
      <c r="AF756" s="26">
        <v>427</v>
      </c>
      <c r="AG756" s="20">
        <v>660</v>
      </c>
      <c r="AH756" s="22">
        <v>641</v>
      </c>
      <c r="AI756" s="26">
        <v>735</v>
      </c>
      <c r="AN756" s="27">
        <f>IF(COUNT(DV756,ES756,FJ756,GK756,HH756)&gt;0,AVERAGE(DV756,ES756,FJ756,GK756,HH756),"")</f>
        <v>0.10618530020703935</v>
      </c>
      <c r="AO756" s="28">
        <f>IF((E756&lt;&gt;""),COUNTA(AP756:BW756)+COUNTIF(T756,"No"),"")</f>
        <v>0</v>
      </c>
      <c r="CN756" s="34" t="str">
        <f>IF(CJ756&gt;0,((CK756*0.125)+(CL756*0.25)+(CM756*1))/CJ756,"")</f>
        <v/>
      </c>
      <c r="CO756" s="35">
        <v>44655</v>
      </c>
      <c r="CP756" s="35">
        <v>44666</v>
      </c>
      <c r="CQ756" s="20" t="s">
        <v>237</v>
      </c>
      <c r="CR756" s="47">
        <v>44669</v>
      </c>
      <c r="CS756" s="20" t="s">
        <v>232</v>
      </c>
      <c r="CT756" s="35">
        <v>44669</v>
      </c>
      <c r="CV756" s="11" t="s">
        <v>228</v>
      </c>
      <c r="CW756" s="20" t="s">
        <v>233</v>
      </c>
      <c r="CX756" s="11" t="s">
        <v>234</v>
      </c>
      <c r="CY756" s="20">
        <v>0</v>
      </c>
      <c r="CZ756" s="36">
        <v>0</v>
      </c>
      <c r="DA756" s="36">
        <v>0</v>
      </c>
      <c r="DB756" s="36">
        <v>0</v>
      </c>
      <c r="DC756" s="36">
        <v>0</v>
      </c>
      <c r="DD756" s="36">
        <v>0</v>
      </c>
      <c r="DE756" s="36">
        <v>0</v>
      </c>
      <c r="DF756" s="36">
        <v>0</v>
      </c>
      <c r="DG756" s="36">
        <v>0</v>
      </c>
      <c r="DJ756" s="20" t="s">
        <v>248</v>
      </c>
      <c r="DK756" s="20" t="s">
        <v>235</v>
      </c>
      <c r="DL756" s="20" t="s">
        <v>234</v>
      </c>
      <c r="DM756" s="20">
        <v>0</v>
      </c>
      <c r="DN756" s="20">
        <v>0</v>
      </c>
      <c r="DO756" s="20">
        <v>0</v>
      </c>
      <c r="DP756" s="20">
        <v>0</v>
      </c>
      <c r="DQ756" s="20">
        <v>0</v>
      </c>
      <c r="DR756" s="20">
        <v>0</v>
      </c>
      <c r="DS756" s="20">
        <v>0</v>
      </c>
      <c r="DT756" s="20">
        <v>0</v>
      </c>
      <c r="DU756" s="20">
        <v>0</v>
      </c>
      <c r="DW756" s="35">
        <v>45373</v>
      </c>
      <c r="DX756" s="35">
        <v>45391</v>
      </c>
      <c r="DY756" s="20" t="s">
        <v>237</v>
      </c>
      <c r="DZ756" s="35">
        <v>45392</v>
      </c>
      <c r="EA756" s="35" t="s">
        <v>232</v>
      </c>
      <c r="EB756" s="38">
        <v>45394</v>
      </c>
      <c r="EC756" s="35">
        <v>45290</v>
      </c>
      <c r="ED756" s="20" t="s">
        <v>228</v>
      </c>
      <c r="EE756" s="20" t="s">
        <v>247</v>
      </c>
      <c r="EF756" s="20">
        <v>442</v>
      </c>
      <c r="EG756" s="20">
        <v>3</v>
      </c>
      <c r="EH756" s="20">
        <v>3</v>
      </c>
      <c r="EI756" s="20">
        <v>15</v>
      </c>
      <c r="EJ756" s="20">
        <v>0</v>
      </c>
      <c r="EK756" s="20">
        <v>0</v>
      </c>
      <c r="EL756" s="20">
        <v>0</v>
      </c>
      <c r="EM756" s="20">
        <v>2</v>
      </c>
      <c r="EN756" s="20">
        <v>0</v>
      </c>
      <c r="EO756" s="20">
        <v>0</v>
      </c>
      <c r="EP756" s="20">
        <v>1</v>
      </c>
      <c r="EQ756" s="20">
        <v>0</v>
      </c>
      <c r="ER756" s="20">
        <v>0</v>
      </c>
      <c r="ES756" s="34">
        <f>IF(EI756&lt;&gt;"",((EJ756*0.125)+((EK756+EL756+EM756+EN756+EO756)*0.25)+((EP756+EQ756+ER756)*1))/EI756,"")</f>
        <v>0.1</v>
      </c>
      <c r="ET756" s="35">
        <v>45393</v>
      </c>
      <c r="EU756" s="20" t="s">
        <v>248</v>
      </c>
      <c r="EV756" s="20" t="s">
        <v>247</v>
      </c>
      <c r="EW756" s="20">
        <v>356</v>
      </c>
      <c r="EX756" s="20">
        <v>4</v>
      </c>
      <c r="EY756" s="20">
        <v>4</v>
      </c>
      <c r="EZ756" s="28">
        <v>28</v>
      </c>
      <c r="FA756" s="20">
        <v>0</v>
      </c>
      <c r="FB756" s="20">
        <v>0</v>
      </c>
      <c r="FC756" s="20">
        <v>0</v>
      </c>
      <c r="FD756" s="20">
        <v>1</v>
      </c>
      <c r="FE756" s="20">
        <v>0</v>
      </c>
      <c r="FF756" s="20">
        <v>0</v>
      </c>
      <c r="FG756" s="20">
        <v>1</v>
      </c>
      <c r="FH756" s="20">
        <v>0</v>
      </c>
      <c r="FI756" s="20">
        <v>0</v>
      </c>
      <c r="FJ756" s="34">
        <f>IF(EZ756&lt;&gt;"",((FA756*0.125)+((FB756+FC756+FD756+FE756+FF756)*0.25)+((FG756+FH756+FI756)*1))/EZ756,"")</f>
        <v>4.4642857142857144E-2</v>
      </c>
      <c r="FK756" s="39">
        <v>47.900799999999997</v>
      </c>
      <c r="FL756" s="39">
        <v>-122.19452099999999</v>
      </c>
      <c r="FM756" s="39">
        <v>47.538974576177864</v>
      </c>
      <c r="FN756" s="39">
        <v>48.262625423822129</v>
      </c>
      <c r="FO756" s="39">
        <v>-122.73422363845539</v>
      </c>
      <c r="FP756" s="39">
        <v>-121.6548183615446</v>
      </c>
      <c r="FQ756" s="39">
        <v>47.177149152355732</v>
      </c>
      <c r="FR756" s="39">
        <v>48.624450847644262</v>
      </c>
      <c r="FS756" s="39">
        <v>-123.2739262769108</v>
      </c>
      <c r="FT756" s="39">
        <v>-121.11511572308919</v>
      </c>
      <c r="FU756" s="35">
        <v>45883</v>
      </c>
      <c r="FV756" s="20" t="s">
        <v>248</v>
      </c>
      <c r="FW756" s="20" t="s">
        <v>355</v>
      </c>
      <c r="FX756" s="20">
        <v>323</v>
      </c>
      <c r="FY756" s="20">
        <v>4</v>
      </c>
      <c r="FZ756" s="20">
        <v>4</v>
      </c>
      <c r="GA756" s="20">
        <v>23</v>
      </c>
      <c r="GB756" s="20">
        <v>0</v>
      </c>
      <c r="GC756" s="20">
        <v>0</v>
      </c>
      <c r="GD756" s="20">
        <v>0</v>
      </c>
      <c r="GE756" s="20">
        <v>0</v>
      </c>
      <c r="GF756" s="20">
        <v>0</v>
      </c>
      <c r="GG756" s="20">
        <v>0</v>
      </c>
      <c r="GH756" s="20">
        <v>0</v>
      </c>
      <c r="GI756" s="20">
        <v>3</v>
      </c>
      <c r="GJ756" s="20">
        <v>1</v>
      </c>
      <c r="GK756" s="34">
        <f>IF(GA756&lt;&gt;"",((GB756*0.125)+((GC756+GD756+GE756+GF756+GG756)*0.25)+((GH756+GI756+GJ756)*1))/GA756,"")</f>
        <v>0.17391304347826086</v>
      </c>
      <c r="GL756" s="40">
        <v>46106</v>
      </c>
      <c r="GM756" s="40">
        <v>46119</v>
      </c>
      <c r="GN756" s="20" t="s">
        <v>372</v>
      </c>
      <c r="GO756" s="35">
        <v>46119</v>
      </c>
      <c r="GP756" s="20" t="s">
        <v>232</v>
      </c>
      <c r="HH756" s="34" t="str">
        <f>IF(GX756&lt;&gt;"",((GY756*0.125)+((GZ756+HA756+HB756+HC756+HD756)*0.25)+((HE756+HF756+HG756)*1))/GX756,"")</f>
        <v/>
      </c>
    </row>
    <row r="757" spans="1:216" ht="15" customHeight="1" x14ac:dyDescent="0.35">
      <c r="A757" s="11" t="s">
        <v>4712</v>
      </c>
      <c r="B757" s="12" t="s">
        <v>4713</v>
      </c>
      <c r="C757" s="13">
        <v>44515</v>
      </c>
      <c r="D757" s="13"/>
      <c r="E757" s="11" t="s">
        <v>214</v>
      </c>
      <c r="F757" s="19" t="s">
        <v>4714</v>
      </c>
      <c r="G757" s="19" t="s">
        <v>4715</v>
      </c>
      <c r="H757" s="11" t="s">
        <v>1556</v>
      </c>
      <c r="I757" s="42">
        <v>98006</v>
      </c>
      <c r="J757" s="17">
        <v>40871</v>
      </c>
      <c r="K757" s="18">
        <f ca="1">IF(A757&lt;&gt;"",RANDBETWEEN(1,2000)," ")</f>
        <v>452</v>
      </c>
      <c r="L757" s="17" cm="1">
        <f t="array" ref="L757">IF(A757&lt;&gt;"",SUMPRODUCT(($E$2:$E$1303="Active") * (FK757 &gt;= $FM$2:$FM$1303) * (FK757 &lt;= $FN$2:$FN$1303) * (FL757 &gt;= $FO$2:$FO$1303) * (FL757 &lt;= $FP$2:$FP$1303)),"")</f>
        <v>5</v>
      </c>
      <c r="M757" s="17" cm="1">
        <f t="array" ref="M757">IF(A757&lt;&gt;"",SUMPRODUCT(($E$2:$E$1303="Active") * (FK757 &gt;= $FQ$2:$FQ$1303) * (FK757 &lt;= $FR$2:$FR$1303) * (FL757 &gt;= $FS$2:$FS$1303) * (FL757 &lt;= $FT$2:$FT$1303)),"")</f>
        <v>7</v>
      </c>
      <c r="N757" s="11" t="s">
        <v>287</v>
      </c>
      <c r="O757" s="11" t="s">
        <v>242</v>
      </c>
      <c r="P757" s="19" t="s">
        <v>2836</v>
      </c>
      <c r="Q757" s="11" t="s">
        <v>4716</v>
      </c>
      <c r="R757" s="19" t="s">
        <v>2838</v>
      </c>
      <c r="S757" s="11" t="s">
        <v>223</v>
      </c>
      <c r="T757" s="20" t="s">
        <v>224</v>
      </c>
      <c r="U757" s="21"/>
      <c r="V757" s="22" t="s">
        <v>224</v>
      </c>
      <c r="W757" s="22" t="s">
        <v>224</v>
      </c>
      <c r="X757" s="22"/>
      <c r="Y757" s="22"/>
      <c r="Z757" s="22"/>
      <c r="AA757" s="22" t="s">
        <v>542</v>
      </c>
      <c r="AB757" s="43">
        <v>46022.604166666664</v>
      </c>
      <c r="AC757" s="63">
        <v>45931</v>
      </c>
      <c r="AD757" s="25">
        <v>0</v>
      </c>
      <c r="AE757" s="25">
        <v>57</v>
      </c>
      <c r="AF757" s="26">
        <v>283</v>
      </c>
      <c r="AG757" s="20">
        <v>516</v>
      </c>
      <c r="AH757" s="22">
        <v>449</v>
      </c>
      <c r="AI757" s="26">
        <v>985</v>
      </c>
      <c r="AN757" s="27">
        <f>IF(COUNT(DV757,ES757,FJ757,GK757,HH757)&gt;0,AVERAGE(DV757,ES757,FJ757,GK757,HH757),"")</f>
        <v>3.7689393939393939E-2</v>
      </c>
      <c r="AO757" s="28">
        <f>IF((E757&lt;&gt;""),COUNTA(AP757:BW757)+COUNTIF(T757,"No"),"")</f>
        <v>1</v>
      </c>
      <c r="AT757" s="20" t="s">
        <v>224</v>
      </c>
      <c r="CN757" s="34" t="str">
        <f>IF(CJ757&gt;0,((CK757*0.125)+(CL757*0.25)+(CM757*1))/CJ757,"")</f>
        <v/>
      </c>
      <c r="CO757" s="35">
        <v>44655</v>
      </c>
      <c r="CP757" s="35">
        <v>44706</v>
      </c>
      <c r="CQ757" s="20" t="s">
        <v>237</v>
      </c>
      <c r="CR757" s="47">
        <v>44707</v>
      </c>
      <c r="CS757" s="20" t="s">
        <v>232</v>
      </c>
      <c r="CT757" s="35">
        <v>44713</v>
      </c>
      <c r="CV757" s="11" t="s">
        <v>228</v>
      </c>
      <c r="CW757" s="20" t="s">
        <v>233</v>
      </c>
      <c r="CX757" s="11" t="s">
        <v>234</v>
      </c>
      <c r="CY757" s="20">
        <v>0</v>
      </c>
      <c r="CZ757" s="36">
        <v>0</v>
      </c>
      <c r="DA757" s="36">
        <v>0</v>
      </c>
      <c r="DB757" s="36">
        <v>0</v>
      </c>
      <c r="DC757" s="36">
        <v>0</v>
      </c>
      <c r="DD757" s="36">
        <v>0</v>
      </c>
      <c r="DE757" s="36">
        <v>0</v>
      </c>
      <c r="DF757" s="36">
        <v>0</v>
      </c>
      <c r="DG757" s="36">
        <v>0</v>
      </c>
      <c r="DI757" s="35">
        <v>44908</v>
      </c>
      <c r="DJ757" s="20" t="s">
        <v>248</v>
      </c>
      <c r="DK757" s="20" t="s">
        <v>235</v>
      </c>
      <c r="DL757" s="20" t="s">
        <v>234</v>
      </c>
      <c r="DM757" s="20">
        <v>141</v>
      </c>
      <c r="DN757" s="20">
        <v>3</v>
      </c>
      <c r="DO757" s="20">
        <v>3</v>
      </c>
      <c r="DP757" s="20">
        <v>15</v>
      </c>
      <c r="DQ757" s="20">
        <v>0</v>
      </c>
      <c r="DR757" s="20">
        <v>1</v>
      </c>
      <c r="DS757" s="20">
        <v>0</v>
      </c>
      <c r="DT757" s="20">
        <v>0</v>
      </c>
      <c r="DU757" s="20">
        <v>0</v>
      </c>
      <c r="DV757" s="37" cm="1">
        <f t="array" ref="DV757">IF(AND(DI757:DP757&lt;&gt;""),((DQ757*0.125)+(DR757*0.25)+(DS757*0.25)+(DT757*1)+(DU757*1))/DP757,"")</f>
        <v>1.6666666666666666E-2</v>
      </c>
      <c r="DW757" s="35">
        <v>45373</v>
      </c>
      <c r="DX757" s="35">
        <v>45390</v>
      </c>
      <c r="DY757" s="20" t="s">
        <v>237</v>
      </c>
      <c r="DZ757" s="35">
        <v>45390</v>
      </c>
      <c r="EA757" s="35" t="s">
        <v>232</v>
      </c>
      <c r="EB757" s="38">
        <v>45394</v>
      </c>
      <c r="EC757" s="35">
        <v>45290</v>
      </c>
      <c r="ED757" s="20" t="s">
        <v>228</v>
      </c>
      <c r="EE757" s="20" t="s">
        <v>247</v>
      </c>
      <c r="EF757" s="20">
        <v>517</v>
      </c>
      <c r="EG757" s="20">
        <v>4</v>
      </c>
      <c r="EH757" s="20">
        <v>4</v>
      </c>
      <c r="EI757" s="20">
        <v>20</v>
      </c>
      <c r="EJ757" s="20">
        <v>0</v>
      </c>
      <c r="EK757" s="20">
        <v>0</v>
      </c>
      <c r="EL757" s="20">
        <v>0</v>
      </c>
      <c r="EM757" s="20">
        <v>0</v>
      </c>
      <c r="EN757" s="20">
        <v>0</v>
      </c>
      <c r="EO757" s="20">
        <v>0</v>
      </c>
      <c r="EP757" s="20">
        <v>0</v>
      </c>
      <c r="EQ757" s="20">
        <v>1</v>
      </c>
      <c r="ER757" s="20">
        <v>1</v>
      </c>
      <c r="ES757" s="34">
        <f>IF(EI757&lt;&gt;"",((EJ757*0.125)+((EK757+EL757+EM757+EN757+EO757)*0.25)+((EP757+EQ757+ER757)*1))/EI757,"")</f>
        <v>0.1</v>
      </c>
      <c r="ET757" s="35">
        <v>45393</v>
      </c>
      <c r="EU757" s="20" t="s">
        <v>248</v>
      </c>
      <c r="EV757" s="20" t="s">
        <v>247</v>
      </c>
      <c r="EW757" s="20">
        <v>276</v>
      </c>
      <c r="EX757" s="20">
        <v>5</v>
      </c>
      <c r="EY757" s="20">
        <v>5</v>
      </c>
      <c r="EZ757" s="28">
        <v>22</v>
      </c>
      <c r="FA757" s="20">
        <v>0</v>
      </c>
      <c r="FB757" s="20">
        <v>0</v>
      </c>
      <c r="FC757" s="20">
        <v>0</v>
      </c>
      <c r="FD757" s="20">
        <v>3</v>
      </c>
      <c r="FE757" s="20">
        <v>0</v>
      </c>
      <c r="FF757" s="20">
        <v>0</v>
      </c>
      <c r="FG757" s="20">
        <v>0</v>
      </c>
      <c r="FH757" s="20">
        <v>0</v>
      </c>
      <c r="FI757" s="20">
        <v>0</v>
      </c>
      <c r="FJ757" s="34">
        <f>IF(EZ757&lt;&gt;"",((FA757*0.125)+((FB757+FC757+FD757+FE757+FF757)*0.25)+((FG757+FH757+FI757)*1))/EZ757,"")</f>
        <v>3.4090909090909088E-2</v>
      </c>
      <c r="FK757" s="39">
        <v>47.552757999999997</v>
      </c>
      <c r="FL757" s="39">
        <v>-122.150589</v>
      </c>
      <c r="FM757" s="39">
        <v>47.190932576177865</v>
      </c>
      <c r="FN757" s="39">
        <v>47.91458342382213</v>
      </c>
      <c r="FO757" s="39">
        <v>-122.68669732341309</v>
      </c>
      <c r="FP757" s="39">
        <v>-121.61448067658691</v>
      </c>
      <c r="FQ757" s="39">
        <v>46.829107152355732</v>
      </c>
      <c r="FR757" s="39">
        <v>48.276408847644262</v>
      </c>
      <c r="FS757" s="39">
        <v>-123.22280564682616</v>
      </c>
      <c r="FT757" s="39">
        <v>-121.07837235317383</v>
      </c>
      <c r="FU757" s="35">
        <v>45835</v>
      </c>
      <c r="FV757" s="20" t="s">
        <v>248</v>
      </c>
      <c r="FW757" s="20" t="s">
        <v>355</v>
      </c>
      <c r="FX757" s="20">
        <v>314</v>
      </c>
      <c r="FY757" s="20">
        <v>4</v>
      </c>
      <c r="FZ757" s="20">
        <v>4</v>
      </c>
      <c r="GA757" s="20">
        <v>25</v>
      </c>
      <c r="GB757" s="20">
        <v>0</v>
      </c>
      <c r="GC757" s="20">
        <v>0</v>
      </c>
      <c r="GD757" s="20">
        <v>0</v>
      </c>
      <c r="GE757" s="20">
        <v>0</v>
      </c>
      <c r="GF757" s="20">
        <v>0</v>
      </c>
      <c r="GG757" s="20">
        <v>0</v>
      </c>
      <c r="GH757" s="20">
        <v>0</v>
      </c>
      <c r="GI757" s="20">
        <v>0</v>
      </c>
      <c r="GJ757" s="20">
        <v>0</v>
      </c>
      <c r="GK757" s="34">
        <f>IF(GA757&lt;&gt;"",((GB757*0.125)+((GC757+GD757+GE757+GF757+GG757)*0.25)+((GH757+GI757+GJ757)*1))/GA757,"")</f>
        <v>0</v>
      </c>
      <c r="GL757" s="40">
        <v>46106</v>
      </c>
      <c r="GM757" s="35">
        <v>46128</v>
      </c>
      <c r="GN757" s="20" t="s">
        <v>372</v>
      </c>
      <c r="GO757" s="35">
        <v>46128</v>
      </c>
      <c r="GP757" s="20" t="s">
        <v>232</v>
      </c>
      <c r="HH757" s="34" t="str">
        <f>IF(GX757&lt;&gt;"",((GY757*0.125)+((GZ757+HA757+HB757+HC757+HD757)*0.25)+((HE757+HF757+HG757)*1))/GX757,"")</f>
        <v/>
      </c>
    </row>
    <row r="758" spans="1:216" ht="15" customHeight="1" x14ac:dyDescent="0.35">
      <c r="A758" s="11" t="s">
        <v>4717</v>
      </c>
      <c r="B758" s="12" t="s">
        <v>4718</v>
      </c>
      <c r="C758" s="13">
        <v>43009</v>
      </c>
      <c r="D758" s="13"/>
      <c r="E758" s="14" t="s">
        <v>214</v>
      </c>
      <c r="F758" s="15" t="s">
        <v>4719</v>
      </c>
      <c r="G758" s="15" t="s">
        <v>4720</v>
      </c>
      <c r="H758" s="14" t="s">
        <v>1556</v>
      </c>
      <c r="I758" s="16">
        <v>98374</v>
      </c>
      <c r="J758" s="17">
        <v>45367</v>
      </c>
      <c r="K758" s="18">
        <f ca="1">IF(A758&lt;&gt;"",RANDBETWEEN(1,2000)," ")</f>
        <v>1930</v>
      </c>
      <c r="L758" s="17" cm="1">
        <f t="array" ref="L758">IF(A758&lt;&gt;"",SUMPRODUCT(($E$2:$E$1303="Active") * (FK758 &gt;= $FM$2:$FM$1303) * (FK758 &lt;= $FN$2:$FN$1303) * (FL758 &gt;= $FO$2:$FO$1303) * (FL758 &lt;= $FP$2:$FP$1303)),"")</f>
        <v>3</v>
      </c>
      <c r="M758" s="17" cm="1">
        <f t="array" ref="M758">IF(A758&lt;&gt;"",SUMPRODUCT(($E$2:$E$1303="Active") * (FK758 &gt;= $FQ$2:$FQ$1303) * (FK758 &lt;= $FR$2:$FR$1303) * (FL758 &gt;= $FS$2:$FS$1303) * (FL758 &lt;= $FT$2:$FT$1303)),"")</f>
        <v>5</v>
      </c>
      <c r="N758" s="14" t="s">
        <v>287</v>
      </c>
      <c r="O758" s="14" t="s">
        <v>219</v>
      </c>
      <c r="P758" s="15" t="s">
        <v>4721</v>
      </c>
      <c r="Q758" s="14" t="s">
        <v>4722</v>
      </c>
      <c r="R758" s="15" t="s">
        <v>4723</v>
      </c>
      <c r="S758" s="14" t="s">
        <v>224</v>
      </c>
      <c r="T758" s="20" t="s">
        <v>224</v>
      </c>
      <c r="U758" s="21"/>
      <c r="V758" s="22" t="s">
        <v>224</v>
      </c>
      <c r="W758" s="22" t="s">
        <v>224</v>
      </c>
      <c r="X758" s="22"/>
      <c r="Y758" s="22"/>
      <c r="Z758" s="22"/>
      <c r="AB758" s="43">
        <v>45961.354166666664</v>
      </c>
      <c r="AC758" s="63">
        <v>45931</v>
      </c>
      <c r="AD758" s="25">
        <v>14</v>
      </c>
      <c r="AE758" s="25">
        <v>154</v>
      </c>
      <c r="AF758" s="26">
        <v>102</v>
      </c>
      <c r="AG758" s="20">
        <v>196</v>
      </c>
      <c r="AH758" s="22">
        <v>286</v>
      </c>
      <c r="AI758" s="26">
        <v>176</v>
      </c>
      <c r="AN758" s="27">
        <f>IF(COUNT(DV758,ES758,FJ758,GK758,HH758)&gt;0,AVERAGE(DV758,ES758,FJ758,GK758,HH758),"")</f>
        <v>3.125E-2</v>
      </c>
      <c r="AO758" s="28">
        <f>IF((E758&lt;&gt;""),COUNTA(AP758:BW758)+COUNTIF(T758,"No"),"")</f>
        <v>0</v>
      </c>
      <c r="AP758" s="29"/>
      <c r="AQ758" s="29"/>
      <c r="AR758" s="29"/>
      <c r="AS758" s="29"/>
      <c r="AT758" s="29"/>
      <c r="AU758" s="29"/>
      <c r="AV758" s="29"/>
      <c r="AW758" s="29"/>
      <c r="AX758" s="29"/>
      <c r="AY758" s="29"/>
      <c r="AZ758" s="29"/>
      <c r="BA758" s="29"/>
      <c r="BB758" s="29"/>
      <c r="BC758" s="29"/>
      <c r="BD758" s="29"/>
      <c r="BE758" s="29"/>
      <c r="BF758" s="29"/>
      <c r="BG758" s="29"/>
      <c r="BH758" s="29"/>
      <c r="BI758" s="29"/>
      <c r="BJ758" s="29"/>
      <c r="BK758" s="29"/>
      <c r="BL758" s="29"/>
      <c r="BM758" s="29"/>
      <c r="BN758" s="29"/>
      <c r="BO758" s="29"/>
      <c r="BP758" s="29"/>
      <c r="BQ758" s="29"/>
      <c r="BR758" s="29"/>
      <c r="BS758" s="29"/>
      <c r="BT758" s="29"/>
      <c r="BU758" s="29"/>
      <c r="BV758" s="29"/>
      <c r="BW758" s="29"/>
      <c r="BX758" s="30">
        <v>44126</v>
      </c>
      <c r="BY758" s="30">
        <v>44127</v>
      </c>
      <c r="BZ758" s="14" t="s">
        <v>226</v>
      </c>
      <c r="CA758" s="30">
        <v>44131</v>
      </c>
      <c r="CB758" s="14" t="s">
        <v>227</v>
      </c>
      <c r="CC758" s="31">
        <v>43969</v>
      </c>
      <c r="CD758" s="32" t="s">
        <v>226</v>
      </c>
      <c r="CE758" s="33" t="s">
        <v>282</v>
      </c>
      <c r="CF758" s="33" t="s">
        <v>247</v>
      </c>
      <c r="CG758" s="29">
        <v>62</v>
      </c>
      <c r="CH758" s="29">
        <v>3</v>
      </c>
      <c r="CI758" s="29">
        <v>3</v>
      </c>
      <c r="CJ758" s="29">
        <v>12</v>
      </c>
      <c r="CK758" s="29">
        <v>1</v>
      </c>
      <c r="CL758" s="29">
        <v>2</v>
      </c>
      <c r="CM758" s="29">
        <v>1</v>
      </c>
      <c r="CN758" s="34">
        <f>IF(CJ758&gt;0,((CK758*0.125)+(CL758*0.25)+(CM758*1))/CJ758,"")</f>
        <v>0.13541666666666666</v>
      </c>
      <c r="CO758" s="35">
        <v>44656</v>
      </c>
      <c r="CP758" s="35">
        <v>44669</v>
      </c>
      <c r="CQ758" s="20" t="s">
        <v>237</v>
      </c>
      <c r="CR758" s="35">
        <v>44669</v>
      </c>
      <c r="CS758" s="20" t="s">
        <v>232</v>
      </c>
      <c r="CT758" s="35">
        <v>44673</v>
      </c>
      <c r="CU758" s="35">
        <v>44480</v>
      </c>
      <c r="CV758" s="11" t="s">
        <v>226</v>
      </c>
      <c r="CW758" s="20" t="s">
        <v>233</v>
      </c>
      <c r="CX758" s="11" t="s">
        <v>234</v>
      </c>
      <c r="CY758" s="20">
        <v>72</v>
      </c>
      <c r="CZ758" s="36">
        <v>1</v>
      </c>
      <c r="DA758" s="36">
        <v>1</v>
      </c>
      <c r="DB758" s="36">
        <v>5</v>
      </c>
      <c r="DC758" s="36">
        <v>0</v>
      </c>
      <c r="DD758" s="36">
        <v>1</v>
      </c>
      <c r="DE758" s="36">
        <v>0</v>
      </c>
      <c r="DF758" s="36">
        <v>0</v>
      </c>
      <c r="DG758" s="36">
        <v>1</v>
      </c>
      <c r="DH758" s="37">
        <f>IF(DB758&gt;0,((DC758*0.125)+(DD758*0.25)+(DE758*0.25)+(DF758*1)+(DG758*1))/DB758,"")</f>
        <v>0.25</v>
      </c>
      <c r="DI758" s="35">
        <v>44774</v>
      </c>
      <c r="DJ758" s="20" t="s">
        <v>228</v>
      </c>
      <c r="DK758" s="20" t="s">
        <v>235</v>
      </c>
      <c r="DL758" s="20" t="s">
        <v>234</v>
      </c>
      <c r="DM758" s="20">
        <v>71</v>
      </c>
      <c r="DN758" s="20">
        <v>1</v>
      </c>
      <c r="DO758" s="20">
        <v>1</v>
      </c>
      <c r="DP758" s="20">
        <v>5</v>
      </c>
      <c r="DQ758" s="20">
        <v>0</v>
      </c>
      <c r="DR758" s="20">
        <v>0</v>
      </c>
      <c r="DS758" s="20">
        <v>0</v>
      </c>
      <c r="DT758" s="20">
        <v>0</v>
      </c>
      <c r="DU758" s="20">
        <v>0</v>
      </c>
      <c r="DV758" s="37" cm="1">
        <f t="array" ref="DV758">IF(AND(DI758:DP758&lt;&gt;""),((DQ758*0.125)+(DR758*0.25)+(DS758*0.25)+(DT758*1)+(DU758*1))/DP758,"")</f>
        <v>0</v>
      </c>
      <c r="DW758" s="35">
        <v>45372</v>
      </c>
      <c r="DX758" s="35">
        <v>45386</v>
      </c>
      <c r="DY758" s="20" t="s">
        <v>237</v>
      </c>
      <c r="DZ758" s="35">
        <v>45386</v>
      </c>
      <c r="EA758" s="35" t="s">
        <v>232</v>
      </c>
      <c r="EB758" s="38">
        <v>45387</v>
      </c>
      <c r="EC758" s="35">
        <v>45273</v>
      </c>
      <c r="ED758" s="20" t="s">
        <v>228</v>
      </c>
      <c r="EE758" s="20" t="s">
        <v>247</v>
      </c>
      <c r="EF758" s="20">
        <v>31</v>
      </c>
      <c r="EG758" s="20">
        <v>1</v>
      </c>
      <c r="EH758" s="20">
        <v>1</v>
      </c>
      <c r="EI758" s="20">
        <v>5</v>
      </c>
      <c r="EJ758" s="20">
        <v>0</v>
      </c>
      <c r="EK758" s="20">
        <v>0</v>
      </c>
      <c r="EL758" s="20">
        <v>0</v>
      </c>
      <c r="EM758" s="20">
        <v>0</v>
      </c>
      <c r="EN758" s="20">
        <v>0</v>
      </c>
      <c r="EO758" s="20">
        <v>0</v>
      </c>
      <c r="EP758" s="20">
        <v>0</v>
      </c>
      <c r="EQ758" s="20">
        <v>0</v>
      </c>
      <c r="ER758" s="20">
        <v>0</v>
      </c>
      <c r="ES758" s="34">
        <f>IF(EI758&lt;&gt;"",((EJ758*0.125)+((EK758+EL758+EM758+EN758+EO758)*0.25)+((EP758+EQ758+ER758)*1))/EI758,"")</f>
        <v>0</v>
      </c>
      <c r="ET758" s="35">
        <v>45607</v>
      </c>
      <c r="EU758" s="20" t="s">
        <v>248</v>
      </c>
      <c r="EV758" s="20" t="s">
        <v>234</v>
      </c>
      <c r="EW758" s="20">
        <v>202</v>
      </c>
      <c r="EX758" s="20">
        <v>2</v>
      </c>
      <c r="EY758" s="20">
        <v>2</v>
      </c>
      <c r="EZ758" s="20">
        <v>16</v>
      </c>
      <c r="FA758" s="20">
        <v>0</v>
      </c>
      <c r="FB758" s="20">
        <v>0</v>
      </c>
      <c r="FC758" s="20">
        <v>0</v>
      </c>
      <c r="FD758" s="20">
        <v>0</v>
      </c>
      <c r="FE758" s="20">
        <v>0</v>
      </c>
      <c r="FF758" s="20">
        <v>0</v>
      </c>
      <c r="FG758" s="20">
        <v>0</v>
      </c>
      <c r="FH758" s="20">
        <v>1</v>
      </c>
      <c r="FI758" s="20">
        <v>1</v>
      </c>
      <c r="FJ758" s="34">
        <f>IF(EZ758&lt;&gt;"",((FA758*0.125)+((FB758+FC758+FD758+FE758+FF758)*0.25)+((FG758+FH758+FI758)*1))/EZ758,"")</f>
        <v>0.125</v>
      </c>
      <c r="FK758" s="39">
        <v>47.126648000000003</v>
      </c>
      <c r="FL758" s="39">
        <v>-122.25251799999999</v>
      </c>
      <c r="FM758" s="39">
        <v>46.76482257617787</v>
      </c>
      <c r="FN758" s="39">
        <v>47.488473423822136</v>
      </c>
      <c r="FO758" s="39">
        <v>-122.78431695695583</v>
      </c>
      <c r="FP758" s="39">
        <v>-121.72071904304416</v>
      </c>
      <c r="FQ758" s="39">
        <v>46.402997152355738</v>
      </c>
      <c r="FR758" s="39">
        <v>47.850298847644268</v>
      </c>
      <c r="FS758" s="39">
        <v>-123.31611591391169</v>
      </c>
      <c r="FT758" s="39">
        <v>-121.1889200860883</v>
      </c>
      <c r="FU758" s="35">
        <v>45954</v>
      </c>
      <c r="FV758" s="20" t="s">
        <v>248</v>
      </c>
      <c r="FW758" s="20" t="s">
        <v>295</v>
      </c>
      <c r="FX758" s="20">
        <v>114</v>
      </c>
      <c r="FY758" s="20">
        <v>1</v>
      </c>
      <c r="FZ758" s="20">
        <v>1</v>
      </c>
      <c r="GA758" s="20">
        <v>5</v>
      </c>
      <c r="GB758" s="20">
        <v>0</v>
      </c>
      <c r="GC758" s="20">
        <v>0</v>
      </c>
      <c r="GD758" s="20">
        <v>0</v>
      </c>
      <c r="GE758" s="20">
        <v>0</v>
      </c>
      <c r="GF758" s="20">
        <v>0</v>
      </c>
      <c r="GG758" s="20">
        <v>0</v>
      </c>
      <c r="GH758" s="20">
        <v>0</v>
      </c>
      <c r="GI758" s="20">
        <v>0</v>
      </c>
      <c r="GJ758" s="20">
        <v>0</v>
      </c>
      <c r="GK758" s="34">
        <v>0</v>
      </c>
      <c r="GP758" s="20" t="s">
        <v>232</v>
      </c>
      <c r="HH758" s="34" t="str">
        <f>IF(GX758&lt;&gt;"",((GY758*0.125)+((GZ758+HA758+HB758+HC758+HD758)*0.25)+((HE758+HF758+HG758)*1))/GX758,"")</f>
        <v/>
      </c>
    </row>
    <row r="759" spans="1:216" ht="15" customHeight="1" x14ac:dyDescent="0.35">
      <c r="A759" s="11" t="s">
        <v>4724</v>
      </c>
      <c r="B759" s="12" t="s">
        <v>4725</v>
      </c>
      <c r="C759" s="13">
        <v>43009</v>
      </c>
      <c r="D759" s="13"/>
      <c r="E759" s="14" t="s">
        <v>214</v>
      </c>
      <c r="F759" s="15" t="s">
        <v>4726</v>
      </c>
      <c r="G759" s="15" t="s">
        <v>4727</v>
      </c>
      <c r="H759" s="14" t="s">
        <v>1556</v>
      </c>
      <c r="I759" s="16">
        <v>98335</v>
      </c>
      <c r="J759" s="17">
        <v>27307</v>
      </c>
      <c r="K759" s="18">
        <f ca="1">IF(A759&lt;&gt;"",RANDBETWEEN(1,2000)," ")</f>
        <v>458</v>
      </c>
      <c r="L759" s="17" cm="1">
        <f t="array" ref="L759">IF(A759&lt;&gt;"",SUMPRODUCT(($E$2:$E$1303="Active") * (FK759 &gt;= $FM$2:$FM$1303) * (FK759 &lt;= $FN$2:$FN$1303) * (FL759 &gt;= $FO$2:$FO$1303) * (FL759 &lt;= $FP$2:$FP$1303)),"")</f>
        <v>5</v>
      </c>
      <c r="M759" s="17" cm="1">
        <f t="array" ref="M759">IF(A759&lt;&gt;"",SUMPRODUCT(($E$2:$E$1303="Active") * (FK759 &gt;= $FQ$2:$FQ$1303) * (FK759 &lt;= $FR$2:$FR$1303) * (FL759 &gt;= $FS$2:$FS$1303) * (FL759 &lt;= $FT$2:$FT$1303)),"")</f>
        <v>7</v>
      </c>
      <c r="N759" s="14" t="s">
        <v>287</v>
      </c>
      <c r="O759" s="14" t="s">
        <v>219</v>
      </c>
      <c r="P759" s="15" t="s">
        <v>4728</v>
      </c>
      <c r="Q759" s="14" t="s">
        <v>4729</v>
      </c>
      <c r="R759" s="15" t="s">
        <v>4730</v>
      </c>
      <c r="S759" s="14" t="s">
        <v>224</v>
      </c>
      <c r="T759" s="20" t="s">
        <v>224</v>
      </c>
      <c r="U759" s="21"/>
      <c r="V759" s="22"/>
      <c r="W759" s="22"/>
      <c r="X759" s="22"/>
      <c r="Y759" s="22"/>
      <c r="Z759" s="22"/>
      <c r="AA759" s="22" t="s">
        <v>542</v>
      </c>
      <c r="AB759" s="43">
        <v>46022.465277777781</v>
      </c>
      <c r="AC759" s="63">
        <v>45931</v>
      </c>
      <c r="AD759" s="25">
        <v>333</v>
      </c>
      <c r="AE759" s="25">
        <v>282</v>
      </c>
      <c r="AF759" s="26">
        <v>393</v>
      </c>
      <c r="AG759" s="20">
        <v>426</v>
      </c>
      <c r="AH759" s="22">
        <v>452</v>
      </c>
      <c r="AI759" s="26">
        <v>668</v>
      </c>
      <c r="AN759" s="27">
        <f>IF(COUNT(DV759,ES759,FJ759,GK759,HH759)&gt;0,AVERAGE(DV759,ES759,FJ759,GK759,HH759),"")</f>
        <v>7.2916666666666657E-2</v>
      </c>
      <c r="AO759" s="28">
        <f>IF((E759&lt;&gt;""),COUNTA(AP759:BW759)+COUNTIF(T759,"No"),"")</f>
        <v>0</v>
      </c>
      <c r="AP759" s="29"/>
      <c r="AQ759" s="29"/>
      <c r="AR759" s="29"/>
      <c r="AS759" s="29"/>
      <c r="AT759" s="29"/>
      <c r="AU759" s="29"/>
      <c r="AV759" s="29"/>
      <c r="AW759" s="29"/>
      <c r="AX759" s="29"/>
      <c r="AY759" s="29"/>
      <c r="AZ759" s="29"/>
      <c r="BA759" s="29"/>
      <c r="BB759" s="29"/>
      <c r="BC759" s="29"/>
      <c r="BD759" s="29"/>
      <c r="BE759" s="29"/>
      <c r="BF759" s="29"/>
      <c r="BG759" s="29"/>
      <c r="BH759" s="29"/>
      <c r="BI759" s="29"/>
      <c r="BJ759" s="29"/>
      <c r="BK759" s="29"/>
      <c r="BL759" s="29"/>
      <c r="BM759" s="29"/>
      <c r="BN759" s="29"/>
      <c r="BO759" s="29"/>
      <c r="BP759" s="29"/>
      <c r="BQ759" s="29"/>
      <c r="BR759" s="29"/>
      <c r="BS759" s="29"/>
      <c r="BT759" s="29"/>
      <c r="BU759" s="29"/>
      <c r="BV759" s="29"/>
      <c r="BW759" s="29"/>
      <c r="BX759" s="30">
        <v>44124</v>
      </c>
      <c r="BY759" s="30">
        <v>44127</v>
      </c>
      <c r="BZ759" s="14" t="s">
        <v>226</v>
      </c>
      <c r="CA759" s="30">
        <v>44131</v>
      </c>
      <c r="CB759" s="14" t="s">
        <v>227</v>
      </c>
      <c r="CC759" s="31">
        <v>43908</v>
      </c>
      <c r="CD759" s="32" t="s">
        <v>364</v>
      </c>
      <c r="CE759" s="33" t="s">
        <v>380</v>
      </c>
      <c r="CF759" s="33" t="s">
        <v>321</v>
      </c>
      <c r="CG759" s="29">
        <v>150</v>
      </c>
      <c r="CH759" s="29">
        <v>4</v>
      </c>
      <c r="CI759" s="29">
        <v>4</v>
      </c>
      <c r="CJ759" s="29">
        <v>20</v>
      </c>
      <c r="CK759" s="29">
        <v>1</v>
      </c>
      <c r="CL759" s="29">
        <v>1</v>
      </c>
      <c r="CM759" s="29">
        <v>3</v>
      </c>
      <c r="CN759" s="34">
        <f>IF(CJ759&gt;0,((CK759*0.125)+(CL759*0.25)+(CM759*1))/CJ759,"")</f>
        <v>0.16875000000000001</v>
      </c>
      <c r="CO759" s="35">
        <v>44396</v>
      </c>
      <c r="CP759" s="35">
        <v>44399</v>
      </c>
      <c r="CQ759" s="20" t="s">
        <v>507</v>
      </c>
      <c r="CR759" s="35">
        <v>44410</v>
      </c>
      <c r="CS759" s="20" t="s">
        <v>232</v>
      </c>
      <c r="CT759" s="35">
        <v>44407</v>
      </c>
      <c r="CU759" s="35">
        <v>44448</v>
      </c>
      <c r="CV759" s="11" t="s">
        <v>228</v>
      </c>
      <c r="CW759" s="20" t="s">
        <v>233</v>
      </c>
      <c r="CX759" s="11" t="s">
        <v>234</v>
      </c>
      <c r="CY759" s="20">
        <v>142</v>
      </c>
      <c r="CZ759" s="36">
        <v>2</v>
      </c>
      <c r="DA759" s="36">
        <v>2</v>
      </c>
      <c r="DB759" s="36">
        <v>10</v>
      </c>
      <c r="DC759" s="36">
        <v>0</v>
      </c>
      <c r="DD759" s="36">
        <v>1</v>
      </c>
      <c r="DE759" s="36">
        <v>0</v>
      </c>
      <c r="DF759" s="36">
        <v>0</v>
      </c>
      <c r="DG759" s="36">
        <v>1</v>
      </c>
      <c r="DH759" s="37">
        <f>IF(DB759&gt;0,((DC759*0.125)+(DD759*0.25)+(DE759*0.25)+(DF759*1)+(DG759*1))/DB759,"")</f>
        <v>0.125</v>
      </c>
      <c r="DI759" s="35">
        <v>44805</v>
      </c>
      <c r="DJ759" s="20" t="s">
        <v>228</v>
      </c>
      <c r="DK759" s="20" t="s">
        <v>235</v>
      </c>
      <c r="DL759" s="20" t="s">
        <v>234</v>
      </c>
      <c r="DM759" s="20">
        <v>140</v>
      </c>
      <c r="DN759" s="20">
        <v>2</v>
      </c>
      <c r="DO759" s="20">
        <v>2</v>
      </c>
      <c r="DP759" s="20">
        <v>10</v>
      </c>
      <c r="DQ759" s="20">
        <v>0</v>
      </c>
      <c r="DR759" s="20">
        <v>0</v>
      </c>
      <c r="DS759" s="20">
        <v>1</v>
      </c>
      <c r="DT759" s="20">
        <v>0</v>
      </c>
      <c r="DU759" s="20">
        <v>1</v>
      </c>
      <c r="DV759" s="37" cm="1">
        <f t="array" ref="DV759">IF(AND(DI759:DP759&lt;&gt;""),((DQ759*0.125)+(DR759*0.25)+(DS759*0.25)+(DT759*1)+(DU759*1))/DP759,"")</f>
        <v>0.125</v>
      </c>
      <c r="DW759" s="35">
        <v>45372</v>
      </c>
      <c r="DX759" s="35">
        <v>45385</v>
      </c>
      <c r="DY759" s="20" t="s">
        <v>237</v>
      </c>
      <c r="DZ759" s="35">
        <v>45385</v>
      </c>
      <c r="EA759" s="35" t="s">
        <v>232</v>
      </c>
      <c r="EB759" s="38">
        <v>45387</v>
      </c>
      <c r="EC759" s="35">
        <v>45251</v>
      </c>
      <c r="ED759" s="20" t="s">
        <v>248</v>
      </c>
      <c r="EE759" s="20" t="s">
        <v>247</v>
      </c>
      <c r="EF759" s="20">
        <v>218</v>
      </c>
      <c r="EG759" s="20">
        <v>5</v>
      </c>
      <c r="EH759" s="20">
        <v>5</v>
      </c>
      <c r="EI759" s="20">
        <v>18</v>
      </c>
      <c r="EJ759" s="20">
        <v>0</v>
      </c>
      <c r="EK759" s="20">
        <v>0</v>
      </c>
      <c r="EL759" s="20">
        <v>0</v>
      </c>
      <c r="EM759" s="20">
        <v>0</v>
      </c>
      <c r="EN759" s="20">
        <v>0</v>
      </c>
      <c r="EO759" s="20">
        <v>0</v>
      </c>
      <c r="EP759" s="20">
        <v>1</v>
      </c>
      <c r="EQ759" s="20">
        <v>0</v>
      </c>
      <c r="ER759" s="20">
        <v>2</v>
      </c>
      <c r="ES759" s="34">
        <f>IF(EI759&lt;&gt;"",((EJ759*0.125)+((EK759+EL759+EM759+EN759+EO759)*0.25)+((EP759+EQ759+ER759)*1))/EI759,"")</f>
        <v>0.16666666666666666</v>
      </c>
      <c r="ET759" s="35">
        <v>45406</v>
      </c>
      <c r="EU759" s="20" t="s">
        <v>248</v>
      </c>
      <c r="EV759" s="20" t="s">
        <v>247</v>
      </c>
      <c r="EW759" s="20">
        <v>202</v>
      </c>
      <c r="EX759" s="20">
        <v>3</v>
      </c>
      <c r="EY759" s="20">
        <v>3</v>
      </c>
      <c r="EZ759" s="28">
        <v>16</v>
      </c>
      <c r="FA759" s="20">
        <v>0</v>
      </c>
      <c r="FB759" s="20">
        <v>0</v>
      </c>
      <c r="FC759" s="20">
        <v>0</v>
      </c>
      <c r="FD759" s="20">
        <v>0</v>
      </c>
      <c r="FE759" s="20">
        <v>0</v>
      </c>
      <c r="FF759" s="20">
        <v>0</v>
      </c>
      <c r="FG759" s="20">
        <v>0</v>
      </c>
      <c r="FH759" s="20">
        <v>0</v>
      </c>
      <c r="FI759" s="20">
        <v>0</v>
      </c>
      <c r="FJ759" s="34">
        <f>IF(EZ759&lt;&gt;"",((FA759*0.125)+((FB759+FC759+FD759+FE759+FF759)*0.25)+((FG759+FH759+FI759)*1))/EZ759,"")</f>
        <v>0</v>
      </c>
      <c r="FK759" s="39">
        <v>47.295332000000002</v>
      </c>
      <c r="FL759" s="39">
        <v>-122.622708</v>
      </c>
      <c r="FM759" s="39">
        <v>46.933506576177869</v>
      </c>
      <c r="FN759" s="39">
        <v>47.657157423822134</v>
      </c>
      <c r="FO759" s="39">
        <v>-123.15620106694719</v>
      </c>
      <c r="FP759" s="39">
        <v>-122.08921493305282</v>
      </c>
      <c r="FQ759" s="39">
        <v>46.571681152355737</v>
      </c>
      <c r="FR759" s="39">
        <v>48.018982847644267</v>
      </c>
      <c r="FS759" s="39">
        <v>-123.68969413389439</v>
      </c>
      <c r="FT759" s="39">
        <v>-121.55572186610561</v>
      </c>
      <c r="FU759" s="35">
        <v>45932</v>
      </c>
      <c r="FV759" s="20" t="s">
        <v>248</v>
      </c>
      <c r="FW759" s="20" t="s">
        <v>295</v>
      </c>
      <c r="FX759" s="20">
        <v>297</v>
      </c>
      <c r="FY759" s="20">
        <v>3</v>
      </c>
      <c r="FZ759" s="20">
        <v>3</v>
      </c>
      <c r="GA759" s="20">
        <v>22</v>
      </c>
      <c r="GB759" s="20">
        <v>0</v>
      </c>
      <c r="GC759" s="20">
        <v>0</v>
      </c>
      <c r="GD759" s="20">
        <v>0</v>
      </c>
      <c r="GE759" s="20">
        <v>0</v>
      </c>
      <c r="GF759" s="20">
        <v>0</v>
      </c>
      <c r="GG759" s="20">
        <v>0</v>
      </c>
      <c r="GH759" s="20">
        <v>0</v>
      </c>
      <c r="GI759" s="20">
        <v>0</v>
      </c>
      <c r="GJ759" s="20">
        <v>0</v>
      </c>
      <c r="GK759" s="34">
        <f>IF(GA759&lt;&gt;"",((GB759*0.125)+((GC759+GD759+GE759+GF759+GG759)*0.25)+((GH759+GI759+GJ759)*1))/GA759,"")</f>
        <v>0</v>
      </c>
      <c r="GP759" s="20" t="s">
        <v>232</v>
      </c>
      <c r="HH759" s="34" t="str">
        <f>IF(GX759&lt;&gt;"",((GY759*0.125)+((GZ759+HA759+HB759+HC759+HD759)*0.25)+((HE759+HF759+HG759)*1))/GX759,"")</f>
        <v/>
      </c>
    </row>
    <row r="760" spans="1:216" ht="15" customHeight="1" x14ac:dyDescent="0.35">
      <c r="A760" s="11" t="s">
        <v>4731</v>
      </c>
      <c r="B760" s="12" t="s">
        <v>4732</v>
      </c>
      <c r="C760" s="13">
        <v>43829</v>
      </c>
      <c r="D760" s="13"/>
      <c r="E760" s="14" t="s">
        <v>214</v>
      </c>
      <c r="F760" s="15" t="s">
        <v>4733</v>
      </c>
      <c r="G760" s="15" t="s">
        <v>4734</v>
      </c>
      <c r="H760" s="14" t="s">
        <v>1556</v>
      </c>
      <c r="I760" s="16">
        <v>98501</v>
      </c>
      <c r="J760" s="17">
        <v>45274</v>
      </c>
      <c r="K760" s="18">
        <f ca="1">IF(A760&lt;&gt;"",RANDBETWEEN(1,2000)," ")</f>
        <v>1279</v>
      </c>
      <c r="L760" s="17" cm="1">
        <f t="array" ref="L760">IF(A760&lt;&gt;"",SUMPRODUCT(($E$2:$E$1303="Active") * (FK760 &gt;= $FM$2:$FM$1303) * (FK760 &lt;= $FN$2:$FN$1303) * (FL760 &gt;= $FO$2:$FO$1303) * (FL760 &lt;= $FP$2:$FP$1303)),"")</f>
        <v>2</v>
      </c>
      <c r="M760" s="17" cm="1">
        <f t="array" ref="M760">IF(A760&lt;&gt;"",SUMPRODUCT(($E$2:$E$1303="Active") * (FK760 &gt;= $FQ$2:$FQ$1303) * (FK760 &lt;= $FR$2:$FR$1303) * (FL760 &gt;= $FS$2:$FS$1303) * (FL760 &lt;= $FT$2:$FT$1303)),"")</f>
        <v>5</v>
      </c>
      <c r="N760" s="14" t="s">
        <v>218</v>
      </c>
      <c r="O760" s="14" t="s">
        <v>316</v>
      </c>
      <c r="P760" s="15" t="s">
        <v>964</v>
      </c>
      <c r="Q760" s="14" t="s">
        <v>965</v>
      </c>
      <c r="R760" s="51" t="s">
        <v>966</v>
      </c>
      <c r="S760" s="14" t="s">
        <v>223</v>
      </c>
      <c r="T760" s="20" t="s">
        <v>224</v>
      </c>
      <c r="U760" s="21"/>
      <c r="V760" s="22"/>
      <c r="W760" s="22"/>
      <c r="X760" s="22"/>
      <c r="Y760" s="22"/>
      <c r="Z760" s="22"/>
      <c r="AA760" s="48">
        <v>2024</v>
      </c>
      <c r="AB760" s="43">
        <v>46022.572916666664</v>
      </c>
      <c r="AC760" s="63">
        <v>45931</v>
      </c>
      <c r="AD760" s="25">
        <v>93</v>
      </c>
      <c r="AE760" s="25">
        <v>97</v>
      </c>
      <c r="AF760" s="26">
        <v>164</v>
      </c>
      <c r="AG760" s="20">
        <v>184</v>
      </c>
      <c r="AH760" s="22">
        <v>194</v>
      </c>
      <c r="AI760" s="26">
        <v>286</v>
      </c>
      <c r="AN760" s="27">
        <f>IF(COUNT(DV760,ES760,FJ760,GK760,HH760)&gt;0,AVERAGE(DV760,ES760,FJ760,GK760,HH760),"")</f>
        <v>0</v>
      </c>
      <c r="AO760" s="28">
        <f>IF((E760&lt;&gt;""),COUNTA(AP760:BW760)+COUNTIF(T760,"No"),"")</f>
        <v>0</v>
      </c>
      <c r="AP760" s="29"/>
      <c r="AQ760" s="29"/>
      <c r="AR760" s="29"/>
      <c r="AS760" s="29"/>
      <c r="AT760" s="29"/>
      <c r="AU760" s="29"/>
      <c r="AV760" s="29"/>
      <c r="AW760" s="29"/>
      <c r="AX760" s="29"/>
      <c r="AY760" s="29"/>
      <c r="AZ760" s="29"/>
      <c r="BA760" s="29"/>
      <c r="BB760" s="29"/>
      <c r="BC760" s="29"/>
      <c r="BD760" s="29"/>
      <c r="BE760" s="29"/>
      <c r="BF760" s="29"/>
      <c r="BG760" s="29"/>
      <c r="BH760" s="29"/>
      <c r="BI760" s="29"/>
      <c r="BJ760" s="29"/>
      <c r="BK760" s="29"/>
      <c r="BL760" s="29"/>
      <c r="BM760" s="29"/>
      <c r="BN760" s="29"/>
      <c r="BO760" s="29"/>
      <c r="BP760" s="29"/>
      <c r="BQ760" s="29"/>
      <c r="BR760" s="29"/>
      <c r="BS760" s="29"/>
      <c r="BT760" s="29"/>
      <c r="BU760" s="29"/>
      <c r="BV760" s="29"/>
      <c r="BW760" s="29"/>
      <c r="BX760" s="30">
        <v>44141</v>
      </c>
      <c r="BY760" s="30">
        <v>44141</v>
      </c>
      <c r="BZ760" s="14" t="s">
        <v>248</v>
      </c>
      <c r="CA760" s="30">
        <v>44179</v>
      </c>
      <c r="CB760" s="14" t="s">
        <v>316</v>
      </c>
      <c r="CC760" s="31">
        <v>44174</v>
      </c>
      <c r="CD760" s="32" t="s">
        <v>228</v>
      </c>
      <c r="CE760" s="33" t="s">
        <v>320</v>
      </c>
      <c r="CF760" s="33" t="s">
        <v>321</v>
      </c>
      <c r="CG760" s="29">
        <v>100</v>
      </c>
      <c r="CH760" s="29">
        <v>2</v>
      </c>
      <c r="CI760" s="29">
        <v>2</v>
      </c>
      <c r="CJ760" s="29">
        <v>10</v>
      </c>
      <c r="CK760" s="29">
        <v>0</v>
      </c>
      <c r="CL760" s="29">
        <v>0</v>
      </c>
      <c r="CM760" s="29">
        <v>0</v>
      </c>
      <c r="CN760" s="34">
        <f>IF(CJ760&gt;0,((CK760*0.125)+(CL760*0.25)+(CM760*1))/CJ760,"")</f>
        <v>0</v>
      </c>
      <c r="CO760" s="35">
        <v>44243</v>
      </c>
      <c r="CP760" s="35">
        <v>44249</v>
      </c>
      <c r="CQ760" s="20" t="s">
        <v>322</v>
      </c>
      <c r="CR760" s="47">
        <v>44249</v>
      </c>
      <c r="CS760" s="20" t="s">
        <v>316</v>
      </c>
      <c r="CT760" s="35" t="s">
        <v>323</v>
      </c>
      <c r="CU760" s="35">
        <v>44510</v>
      </c>
      <c r="CV760" s="20" t="s">
        <v>248</v>
      </c>
      <c r="CW760" s="20" t="s">
        <v>324</v>
      </c>
      <c r="CX760" s="11" t="s">
        <v>325</v>
      </c>
      <c r="CY760" s="20">
        <v>49</v>
      </c>
      <c r="CZ760" s="36">
        <v>2</v>
      </c>
      <c r="DA760" s="36">
        <v>2</v>
      </c>
      <c r="DB760" s="36">
        <v>10</v>
      </c>
      <c r="DC760" s="36">
        <v>0</v>
      </c>
      <c r="DD760" s="36">
        <v>0</v>
      </c>
      <c r="DE760" s="36">
        <v>0</v>
      </c>
      <c r="DF760" s="36">
        <v>0</v>
      </c>
      <c r="DG760" s="36">
        <v>0</v>
      </c>
      <c r="DH760" s="37">
        <f>IF(DB760&lt;&gt;"",((DC760*0.125)+(DD760*0.25)+(DE760*0.25)+(DF760*1)+(DG760*1))/DB760,"")</f>
        <v>0</v>
      </c>
      <c r="DI760" s="35">
        <v>44896</v>
      </c>
      <c r="DJ760" s="20" t="s">
        <v>248</v>
      </c>
      <c r="DK760" s="20" t="s">
        <v>235</v>
      </c>
      <c r="DL760" s="20" t="s">
        <v>234</v>
      </c>
      <c r="DM760" s="20">
        <v>56</v>
      </c>
      <c r="DN760" s="20">
        <v>2</v>
      </c>
      <c r="DO760" s="20">
        <v>2</v>
      </c>
      <c r="DP760" s="20">
        <v>10</v>
      </c>
      <c r="DQ760" s="20">
        <v>0</v>
      </c>
      <c r="DR760" s="20">
        <v>0</v>
      </c>
      <c r="DS760" s="20">
        <v>0</v>
      </c>
      <c r="DT760" s="20">
        <v>0</v>
      </c>
      <c r="DU760" s="20">
        <v>0</v>
      </c>
      <c r="DV760" s="37" cm="1">
        <f t="array" ref="DV760">IF(AND(DI760:DP760&lt;&gt;""),((DQ760*0.125)+(DR760*0.25)+(DS760*0.25)+(DT760*1)+(DU760*1))/DP760,"")</f>
        <v>0</v>
      </c>
      <c r="DW760" s="35">
        <v>45034</v>
      </c>
      <c r="DX760" s="35">
        <v>45036</v>
      </c>
      <c r="DY760" s="20" t="s">
        <v>322</v>
      </c>
      <c r="DZ760" s="35">
        <v>45036</v>
      </c>
      <c r="EA760" s="35" t="s">
        <v>316</v>
      </c>
      <c r="EB760" s="38" t="s">
        <v>323</v>
      </c>
      <c r="EC760" s="35">
        <v>45170</v>
      </c>
      <c r="ED760" s="20" t="s">
        <v>248</v>
      </c>
      <c r="EE760" s="20" t="s">
        <v>247</v>
      </c>
      <c r="EF760" s="20">
        <v>95</v>
      </c>
      <c r="EG760" s="20">
        <v>3</v>
      </c>
      <c r="EH760" s="20">
        <v>3</v>
      </c>
      <c r="EI760" s="20">
        <v>11</v>
      </c>
      <c r="EJ760" s="20">
        <v>0</v>
      </c>
      <c r="EK760" s="20">
        <v>0</v>
      </c>
      <c r="EL760" s="20">
        <v>0</v>
      </c>
      <c r="EM760" s="20">
        <v>0</v>
      </c>
      <c r="EN760" s="20">
        <v>0</v>
      </c>
      <c r="EO760" s="20">
        <v>0</v>
      </c>
      <c r="EP760" s="20">
        <v>0</v>
      </c>
      <c r="EQ760" s="20">
        <v>0</v>
      </c>
      <c r="ER760" s="20">
        <v>0</v>
      </c>
      <c r="ES760" s="34">
        <f>IF(EI760&lt;&gt;"",((EJ760*0.125)+((EK760+EL760+EM760+EN760+EO760)*0.25)+((EP760+EQ760+ER760)*1))/EI760,"")</f>
        <v>0</v>
      </c>
      <c r="ET760" s="35">
        <v>45568</v>
      </c>
      <c r="EU760" s="20" t="s">
        <v>248</v>
      </c>
      <c r="EV760" s="20" t="s">
        <v>234</v>
      </c>
      <c r="EW760" s="20">
        <v>92</v>
      </c>
      <c r="EX760" s="20">
        <v>1</v>
      </c>
      <c r="EY760" s="20">
        <v>1</v>
      </c>
      <c r="EZ760" s="20">
        <v>7</v>
      </c>
      <c r="FA760" s="20">
        <v>0</v>
      </c>
      <c r="FB760" s="20">
        <v>0</v>
      </c>
      <c r="FC760" s="20">
        <v>0</v>
      </c>
      <c r="FD760" s="20">
        <v>0</v>
      </c>
      <c r="FE760" s="20">
        <v>0</v>
      </c>
      <c r="FF760" s="20">
        <v>0</v>
      </c>
      <c r="FG760" s="20">
        <v>0</v>
      </c>
      <c r="FH760" s="20">
        <v>0</v>
      </c>
      <c r="FI760" s="20">
        <v>0</v>
      </c>
      <c r="FJ760" s="34">
        <v>0</v>
      </c>
      <c r="FK760" s="39">
        <v>46.978043999999997</v>
      </c>
      <c r="FL760" s="39">
        <v>-122.87350499999999</v>
      </c>
      <c r="FM760" s="39">
        <v>46.616218576177864</v>
      </c>
      <c r="FN760" s="39">
        <v>47.33986942382213</v>
      </c>
      <c r="FO760" s="39">
        <v>-123.40382419921012</v>
      </c>
      <c r="FP760" s="39">
        <v>-122.34318580078987</v>
      </c>
      <c r="FQ760" s="39">
        <v>46.254393152355732</v>
      </c>
      <c r="FR760" s="39">
        <v>47.701694847644262</v>
      </c>
      <c r="FS760" s="39">
        <v>-123.93414339842025</v>
      </c>
      <c r="FT760" s="39">
        <v>-121.81286660157974</v>
      </c>
      <c r="FU760" s="35">
        <v>45954</v>
      </c>
      <c r="FV760" s="20" t="s">
        <v>248</v>
      </c>
      <c r="FW760" s="20" t="s">
        <v>295</v>
      </c>
      <c r="FX760" s="20">
        <v>124</v>
      </c>
      <c r="FY760" s="20">
        <v>2</v>
      </c>
      <c r="FZ760" s="20">
        <v>2</v>
      </c>
      <c r="GA760" s="20">
        <v>7</v>
      </c>
      <c r="GB760" s="20">
        <v>0</v>
      </c>
      <c r="GC760" s="20">
        <v>0</v>
      </c>
      <c r="GD760" s="20">
        <v>0</v>
      </c>
      <c r="GE760" s="20">
        <v>0</v>
      </c>
      <c r="GF760" s="20">
        <v>0</v>
      </c>
      <c r="GG760" s="20">
        <v>0</v>
      </c>
      <c r="GH760" s="20">
        <v>0</v>
      </c>
      <c r="GI760" s="20">
        <v>0</v>
      </c>
      <c r="GJ760" s="20">
        <v>0</v>
      </c>
      <c r="GK760" s="34">
        <v>0</v>
      </c>
      <c r="GP760" s="20" t="s">
        <v>316</v>
      </c>
      <c r="GQ760" s="35" t="s">
        <v>323</v>
      </c>
      <c r="HH760" s="34" t="str">
        <f>IF(GX760&lt;&gt;"",((GY760*0.125)+((GZ760+HA760+HB760+HC760+HD760)*0.25)+((HE760+HF760+HG760)*1))/GX760,"")</f>
        <v/>
      </c>
    </row>
    <row r="761" spans="1:216" ht="15" customHeight="1" x14ac:dyDescent="0.35">
      <c r="A761" s="11" t="s">
        <v>4735</v>
      </c>
      <c r="B761" s="12" t="s">
        <v>4736</v>
      </c>
      <c r="C761" s="13">
        <v>43829</v>
      </c>
      <c r="D761" s="13"/>
      <c r="E761" s="14" t="s">
        <v>214</v>
      </c>
      <c r="F761" s="15" t="s">
        <v>4737</v>
      </c>
      <c r="G761" s="15" t="s">
        <v>4738</v>
      </c>
      <c r="H761" s="14" t="s">
        <v>1556</v>
      </c>
      <c r="I761" s="16">
        <v>99212</v>
      </c>
      <c r="J761" s="17">
        <v>21672</v>
      </c>
      <c r="K761" s="18">
        <f ca="1">IF(A761&lt;&gt;"",RANDBETWEEN(1,2000)," ")</f>
        <v>495</v>
      </c>
      <c r="L761" s="17" cm="1">
        <f t="array" ref="L761">IF(A761&lt;&gt;"",SUMPRODUCT(($E$2:$E$1303="Active") * (FK761 &gt;= $FM$2:$FM$1303) * (FK761 &lt;= $FN$2:$FN$1303) * (FL761 &gt;= $FO$2:$FO$1303) * (FL761 &lt;= $FP$2:$FP$1303)),"")</f>
        <v>1</v>
      </c>
      <c r="M761" s="17" cm="1">
        <f t="array" ref="M761">IF(A761&lt;&gt;"",SUMPRODUCT(($E$2:$E$1303="Active") * (FK761 &gt;= $FQ$2:$FQ$1303) * (FK761 &lt;= $FR$2:$FR$1303) * (FL761 &gt;= $FS$2:$FS$1303) * (FL761 &lt;= $FT$2:$FT$1303)),"")</f>
        <v>1</v>
      </c>
      <c r="N761" s="14" t="s">
        <v>218</v>
      </c>
      <c r="O761" s="14" t="s">
        <v>316</v>
      </c>
      <c r="P761" s="15" t="s">
        <v>964</v>
      </c>
      <c r="Q761" s="14" t="s">
        <v>965</v>
      </c>
      <c r="R761" s="51" t="s">
        <v>966</v>
      </c>
      <c r="S761" s="14" t="s">
        <v>224</v>
      </c>
      <c r="T761" s="20" t="s">
        <v>224</v>
      </c>
      <c r="U761" s="21"/>
      <c r="V761" s="22"/>
      <c r="W761" s="22"/>
      <c r="X761" s="22"/>
      <c r="Y761" s="22"/>
      <c r="Z761" s="22"/>
      <c r="AA761" s="48">
        <v>2024</v>
      </c>
      <c r="AB761" s="43">
        <v>46022.375</v>
      </c>
      <c r="AC761" s="63">
        <v>45931</v>
      </c>
      <c r="AD761" s="25">
        <v>299</v>
      </c>
      <c r="AE761" s="25">
        <v>507</v>
      </c>
      <c r="AF761" s="26">
        <v>521</v>
      </c>
      <c r="AG761" s="20">
        <v>618</v>
      </c>
      <c r="AH761" s="22">
        <v>633</v>
      </c>
      <c r="AI761" s="26">
        <v>765</v>
      </c>
      <c r="AN761" s="27">
        <f>IF(COUNT(DV761,ES761,FJ761,GK761,HH761)&gt;0,AVERAGE(DV761,ES761,FJ761,GK761,HH761),"")</f>
        <v>0.17325757575757575</v>
      </c>
      <c r="AO761" s="28">
        <f>IF((E761&lt;&gt;""),COUNTA(AP761:BW761)+COUNTIF(T761,"No"),"")</f>
        <v>0</v>
      </c>
      <c r="AP761" s="29"/>
      <c r="AQ761" s="29"/>
      <c r="AR761" s="29"/>
      <c r="AS761" s="29"/>
      <c r="AT761" s="29"/>
      <c r="AU761" s="29"/>
      <c r="AV761" s="29"/>
      <c r="AW761" s="29"/>
      <c r="AX761" s="29"/>
      <c r="AY761" s="29"/>
      <c r="AZ761" s="29"/>
      <c r="BA761" s="29"/>
      <c r="BB761" s="29"/>
      <c r="BC761" s="29"/>
      <c r="BD761" s="29"/>
      <c r="BE761" s="29"/>
      <c r="BF761" s="29"/>
      <c r="BG761" s="29"/>
      <c r="BH761" s="29"/>
      <c r="BI761" s="29"/>
      <c r="BJ761" s="29"/>
      <c r="BK761" s="29"/>
      <c r="BL761" s="29"/>
      <c r="BM761" s="29"/>
      <c r="BN761" s="29"/>
      <c r="BO761" s="29"/>
      <c r="BP761" s="29"/>
      <c r="BQ761" s="29"/>
      <c r="BR761" s="29"/>
      <c r="BS761" s="29"/>
      <c r="BT761" s="29"/>
      <c r="BU761" s="29"/>
      <c r="BV761" s="29"/>
      <c r="BW761" s="29"/>
      <c r="BX761" s="30">
        <v>44137</v>
      </c>
      <c r="BY761" s="30">
        <v>44138</v>
      </c>
      <c r="BZ761" s="14" t="s">
        <v>248</v>
      </c>
      <c r="CA761" s="30">
        <v>44159</v>
      </c>
      <c r="CB761" s="14" t="s">
        <v>316</v>
      </c>
      <c r="CC761" s="31">
        <v>44174</v>
      </c>
      <c r="CD761" s="32" t="s">
        <v>228</v>
      </c>
      <c r="CE761" s="33" t="s">
        <v>320</v>
      </c>
      <c r="CF761" s="33" t="s">
        <v>321</v>
      </c>
      <c r="CG761" s="29">
        <v>100</v>
      </c>
      <c r="CH761" s="29">
        <v>2</v>
      </c>
      <c r="CI761" s="29">
        <v>2</v>
      </c>
      <c r="CJ761" s="29">
        <v>10</v>
      </c>
      <c r="CK761" s="29">
        <v>0</v>
      </c>
      <c r="CL761" s="29">
        <v>1</v>
      </c>
      <c r="CM761" s="29">
        <v>1</v>
      </c>
      <c r="CN761" s="34">
        <f>IF(CJ761&gt;0,((CK761*0.125)+(CL761*0.25)+(CM761*1))/CJ761,"")</f>
        <v>0.125</v>
      </c>
      <c r="CO761" s="35">
        <v>44243</v>
      </c>
      <c r="CP761" s="35">
        <v>44244</v>
      </c>
      <c r="CQ761" s="20" t="s">
        <v>322</v>
      </c>
      <c r="CR761" s="47">
        <v>44244</v>
      </c>
      <c r="CS761" s="20" t="s">
        <v>316</v>
      </c>
      <c r="CT761" s="35" t="s">
        <v>323</v>
      </c>
      <c r="CU761" s="35">
        <v>44510</v>
      </c>
      <c r="CV761" s="20" t="s">
        <v>248</v>
      </c>
      <c r="CW761" s="20" t="s">
        <v>324</v>
      </c>
      <c r="CX761" s="11" t="s">
        <v>325</v>
      </c>
      <c r="CY761" s="20">
        <v>237</v>
      </c>
      <c r="CZ761" s="36">
        <v>2</v>
      </c>
      <c r="DA761" s="36">
        <v>2</v>
      </c>
      <c r="DB761" s="36">
        <v>10</v>
      </c>
      <c r="DC761" s="36">
        <v>0</v>
      </c>
      <c r="DD761" s="36">
        <v>0</v>
      </c>
      <c r="DE761" s="36">
        <v>0</v>
      </c>
      <c r="DF761" s="36">
        <v>0</v>
      </c>
      <c r="DG761" s="36">
        <v>0</v>
      </c>
      <c r="DH761" s="37">
        <f>IF(DB761&lt;&gt;"",((DC761*0.125)+(DD761*0.25)+(DE761*0.25)+(DF761*1)+(DG761*1))/DB761,"")</f>
        <v>0</v>
      </c>
      <c r="DI761" s="35">
        <v>44823</v>
      </c>
      <c r="DJ761" s="20" t="s">
        <v>248</v>
      </c>
      <c r="DK761" s="20" t="s">
        <v>235</v>
      </c>
      <c r="DL761" s="20" t="s">
        <v>234</v>
      </c>
      <c r="DM761" s="20">
        <v>244</v>
      </c>
      <c r="DN761" s="20">
        <v>2</v>
      </c>
      <c r="DO761" s="20">
        <v>2</v>
      </c>
      <c r="DP761" s="20">
        <v>10</v>
      </c>
      <c r="DQ761" s="20">
        <v>0</v>
      </c>
      <c r="DR761" s="20">
        <v>1</v>
      </c>
      <c r="DS761" s="20">
        <v>0</v>
      </c>
      <c r="DT761" s="20">
        <v>1</v>
      </c>
      <c r="DU761" s="20">
        <v>1</v>
      </c>
      <c r="DV761" s="37" cm="1">
        <f t="array" ref="DV761">IF(AND(DI761:DP761&lt;&gt;""),((DQ761*0.125)+(DR761*0.25)+(DS761*0.25)+(DT761*1)+(DU761*1))/DP761,"")</f>
        <v>0.22500000000000001</v>
      </c>
      <c r="DW761" s="35">
        <v>45020</v>
      </c>
      <c r="DX761" s="35">
        <v>45022</v>
      </c>
      <c r="DY761" s="20" t="s">
        <v>322</v>
      </c>
      <c r="DZ761" s="35">
        <v>45026</v>
      </c>
      <c r="EA761" s="35" t="s">
        <v>316</v>
      </c>
      <c r="EB761" s="38" t="s">
        <v>323</v>
      </c>
      <c r="EC761" s="35">
        <v>44805</v>
      </c>
      <c r="ED761" s="20" t="s">
        <v>248</v>
      </c>
      <c r="EE761" s="20" t="s">
        <v>247</v>
      </c>
      <c r="EF761" s="20">
        <v>249</v>
      </c>
      <c r="EG761" s="20">
        <v>3</v>
      </c>
      <c r="EH761" s="20">
        <v>3</v>
      </c>
      <c r="EI761" s="20">
        <v>15</v>
      </c>
      <c r="EJ761" s="20">
        <v>0</v>
      </c>
      <c r="EK761" s="20">
        <v>0</v>
      </c>
      <c r="EL761" s="20">
        <v>0</v>
      </c>
      <c r="EM761" s="20">
        <v>0</v>
      </c>
      <c r="EN761" s="20">
        <v>0</v>
      </c>
      <c r="EO761" s="20">
        <v>0</v>
      </c>
      <c r="EP761" s="20">
        <v>1</v>
      </c>
      <c r="EQ761" s="20">
        <v>0</v>
      </c>
      <c r="ER761" s="20">
        <v>3</v>
      </c>
      <c r="ES761" s="46">
        <f>IF(EI761&lt;&gt;"",((EJ761*0.125)+((EK761+EL761+EM761+EN761+EO761)*0.25)+((EP761+EQ761+ER761)*1))/EI761,"")</f>
        <v>0.26666666666666666</v>
      </c>
      <c r="ET761" s="35">
        <v>45371</v>
      </c>
      <c r="EU761" s="20" t="s">
        <v>228</v>
      </c>
      <c r="EV761" s="20" t="s">
        <v>247</v>
      </c>
      <c r="EW761" s="20">
        <v>303</v>
      </c>
      <c r="EX761" s="20">
        <v>6</v>
      </c>
      <c r="EY761" s="20">
        <v>6</v>
      </c>
      <c r="EZ761" s="28">
        <v>25</v>
      </c>
      <c r="FA761" s="20">
        <v>3</v>
      </c>
      <c r="FB761" s="20">
        <v>0</v>
      </c>
      <c r="FC761" s="20">
        <v>0</v>
      </c>
      <c r="FD761" s="20">
        <v>1</v>
      </c>
      <c r="FE761" s="20">
        <v>0</v>
      </c>
      <c r="FF761" s="20">
        <v>0</v>
      </c>
      <c r="FG761" s="20">
        <v>0</v>
      </c>
      <c r="FH761" s="20">
        <v>0</v>
      </c>
      <c r="FI761" s="20">
        <v>1</v>
      </c>
      <c r="FJ761" s="34">
        <f>IF(EZ761&lt;&gt;"",((FA761*0.125)+((FB761+FC761+FD761+FE761+FF761)*0.25)+((FG761+FH761+FI761)*1))/EZ761,"")</f>
        <v>6.5000000000000002E-2</v>
      </c>
      <c r="FK761" s="39">
        <v>47.667211000000002</v>
      </c>
      <c r="FL761" s="39">
        <v>-117.31355600000001</v>
      </c>
      <c r="FM761" s="39">
        <v>47.305385576177869</v>
      </c>
      <c r="FN761" s="39">
        <v>48.029036423822134</v>
      </c>
      <c r="FO761" s="39">
        <v>-117.85083882669858</v>
      </c>
      <c r="FP761" s="39">
        <v>-116.77627317330143</v>
      </c>
      <c r="FQ761" s="39">
        <v>46.943560152355737</v>
      </c>
      <c r="FR761" s="39">
        <v>48.390861847644267</v>
      </c>
      <c r="FS761" s="39">
        <v>-118.38812165339715</v>
      </c>
      <c r="FT761" s="39">
        <v>-116.23899034660286</v>
      </c>
      <c r="FU761" s="35">
        <v>45870</v>
      </c>
      <c r="FV761" s="20" t="s">
        <v>248</v>
      </c>
      <c r="FW761" s="20" t="s">
        <v>355</v>
      </c>
      <c r="FX761" s="20">
        <v>308</v>
      </c>
      <c r="FY761" s="20">
        <v>2</v>
      </c>
      <c r="FZ761" s="20">
        <v>2</v>
      </c>
      <c r="GA761" s="20">
        <v>22</v>
      </c>
      <c r="GB761" s="20">
        <v>0</v>
      </c>
      <c r="GC761" s="20">
        <v>0</v>
      </c>
      <c r="GD761" s="20">
        <v>0</v>
      </c>
      <c r="GE761" s="20">
        <v>0</v>
      </c>
      <c r="GF761" s="20">
        <v>0</v>
      </c>
      <c r="GG761" s="20">
        <v>0</v>
      </c>
      <c r="GH761" s="20">
        <v>0</v>
      </c>
      <c r="GI761" s="20">
        <v>1</v>
      </c>
      <c r="GJ761" s="20">
        <v>2</v>
      </c>
      <c r="GK761" s="34">
        <f>IF(GA761&lt;&gt;"",((GB761*0.125)+((GC761+GD761+GE761+GF761+GG761)*0.25)+((GH761+GI761+GJ761)*1))/GA761,"")</f>
        <v>0.13636363636363635</v>
      </c>
      <c r="GP761" s="20" t="s">
        <v>316</v>
      </c>
      <c r="GQ761" s="35" t="s">
        <v>323</v>
      </c>
      <c r="HH761" s="34" t="str">
        <f>IF(GX761&lt;&gt;"",((GY761*0.125)+((GZ761+HA761+HB761+HC761+HD761)*0.25)+((HE761+HF761+HG761)*1))/GX761,"")</f>
        <v/>
      </c>
    </row>
    <row r="762" spans="1:216" ht="15" customHeight="1" x14ac:dyDescent="0.35">
      <c r="A762" s="11" t="s">
        <v>4739</v>
      </c>
      <c r="B762" s="12" t="s">
        <v>4740</v>
      </c>
      <c r="C762" s="13">
        <v>43009</v>
      </c>
      <c r="D762" s="13">
        <v>45856</v>
      </c>
      <c r="E762" s="14" t="s">
        <v>214</v>
      </c>
      <c r="F762" s="15" t="s">
        <v>4741</v>
      </c>
      <c r="G762" s="15" t="s">
        <v>4742</v>
      </c>
      <c r="H762" s="14" t="s">
        <v>1627</v>
      </c>
      <c r="I762" s="16">
        <v>53095</v>
      </c>
      <c r="J762" s="17">
        <v>27269</v>
      </c>
      <c r="K762" s="18">
        <f ca="1">IF(A762&lt;&gt;"",RANDBETWEEN(1,2000)," ")</f>
        <v>840</v>
      </c>
      <c r="L762" s="17" cm="1">
        <f t="array" ref="L762">IF(A762&lt;&gt;"",SUMPRODUCT(($E$2:$E$1303="Active") * (FK762 &gt;= $FM$2:$FM$1303) * (FK762 &lt;= $FN$2:$FN$1303) * (FL762 &gt;= $FO$2:$FO$1303) * (FL762 &lt;= $FP$2:$FP$1303)),"")</f>
        <v>1</v>
      </c>
      <c r="M762" s="17" cm="1">
        <f t="array" ref="M762">IF(A762&lt;&gt;"",SUMPRODUCT(($E$2:$E$1303="Active") * (FK762 &gt;= $FQ$2:$FQ$1303) * (FK762 &lt;= $FR$2:$FR$1303) * (FL762 &gt;= $FS$2:$FS$1303) * (FL762 &lt;= $FT$2:$FT$1303)),"")</f>
        <v>3</v>
      </c>
      <c r="N762" s="14" t="s">
        <v>287</v>
      </c>
      <c r="O762" s="14" t="s">
        <v>219</v>
      </c>
      <c r="P762" s="15" t="s">
        <v>4743</v>
      </c>
      <c r="Q762" s="14" t="s">
        <v>4744</v>
      </c>
      <c r="R762" s="15" t="s">
        <v>4745</v>
      </c>
      <c r="S762" s="14" t="s">
        <v>223</v>
      </c>
      <c r="T762" s="20" t="s">
        <v>224</v>
      </c>
      <c r="U762" s="21"/>
      <c r="V762" s="22"/>
      <c r="W762" s="22"/>
      <c r="X762" s="22"/>
      <c r="Y762" s="22"/>
      <c r="Z762" s="22"/>
      <c r="AA762" s="48" t="s">
        <v>347</v>
      </c>
      <c r="AB762" s="43">
        <v>46018.604166666664</v>
      </c>
      <c r="AC762" s="24">
        <v>46023</v>
      </c>
      <c r="AD762" s="25">
        <v>146</v>
      </c>
      <c r="AE762" s="25">
        <v>112</v>
      </c>
      <c r="AF762" s="26">
        <v>146</v>
      </c>
      <c r="AG762" s="20">
        <v>134</v>
      </c>
      <c r="AH762" s="22">
        <v>143</v>
      </c>
      <c r="AI762" s="26">
        <v>236</v>
      </c>
      <c r="AN762" s="27">
        <f>IF(COUNT(DV762,ES762,FJ762,GK762,HH762)&gt;0,AVERAGE(DV762,ES762,FJ762,GK762,HH762),"")</f>
        <v>4.1666666666666664E-2</v>
      </c>
      <c r="AO762" s="28">
        <f>IF((E762&lt;&gt;""),COUNTA(AP762:BW762)+COUNTIF(T762,"No"),"")</f>
        <v>0</v>
      </c>
      <c r="AP762" s="29"/>
      <c r="AQ762" s="29"/>
      <c r="AR762" s="29"/>
      <c r="AS762" s="29"/>
      <c r="AT762" s="29"/>
      <c r="AU762" s="29"/>
      <c r="AV762" s="29"/>
      <c r="AW762" s="29"/>
      <c r="AX762" s="29"/>
      <c r="AY762" s="29"/>
      <c r="AZ762" s="29"/>
      <c r="BA762" s="29"/>
      <c r="BB762" s="29"/>
      <c r="BC762" s="29"/>
      <c r="BD762" s="29"/>
      <c r="BE762" s="29"/>
      <c r="BF762" s="29"/>
      <c r="BG762" s="29"/>
      <c r="BH762" s="29"/>
      <c r="BI762" s="29"/>
      <c r="BJ762" s="29"/>
      <c r="BK762" s="29"/>
      <c r="BL762" s="29"/>
      <c r="BM762" s="29"/>
      <c r="BN762" s="29"/>
      <c r="BO762" s="29"/>
      <c r="BP762" s="29"/>
      <c r="BQ762" s="29"/>
      <c r="BR762" s="29"/>
      <c r="BS762" s="29"/>
      <c r="BT762" s="29"/>
      <c r="BU762" s="29"/>
      <c r="BV762" s="29"/>
      <c r="BW762" s="29"/>
      <c r="BX762" s="30">
        <v>44105</v>
      </c>
      <c r="BY762" s="30">
        <v>44113</v>
      </c>
      <c r="BZ762" s="14" t="s">
        <v>226</v>
      </c>
      <c r="CA762" s="30">
        <v>44116</v>
      </c>
      <c r="CB762" s="14" t="s">
        <v>227</v>
      </c>
      <c r="CC762" s="31">
        <v>43760</v>
      </c>
      <c r="CD762" s="32" t="s">
        <v>226</v>
      </c>
      <c r="CE762" s="33" t="s">
        <v>425</v>
      </c>
      <c r="CF762" s="33" t="s">
        <v>325</v>
      </c>
      <c r="CG762" s="29">
        <v>102</v>
      </c>
      <c r="CH762" s="29">
        <v>2</v>
      </c>
      <c r="CI762" s="29">
        <v>2</v>
      </c>
      <c r="CJ762" s="29">
        <v>10</v>
      </c>
      <c r="CK762" s="29">
        <v>0</v>
      </c>
      <c r="CL762" s="29">
        <v>0</v>
      </c>
      <c r="CM762" s="29">
        <v>0</v>
      </c>
      <c r="CN762" s="34">
        <f>IF(CJ762&gt;0,((CK762*0.125)+(CL762*0.25)+(CM762*1))/CJ762,"")</f>
        <v>0</v>
      </c>
      <c r="CO762" s="35">
        <v>44722</v>
      </c>
      <c r="CP762" s="35">
        <v>44735</v>
      </c>
      <c r="CQ762" s="20" t="s">
        <v>237</v>
      </c>
      <c r="CR762" s="35">
        <v>44743</v>
      </c>
      <c r="CS762" s="20" t="s">
        <v>232</v>
      </c>
      <c r="CT762" s="35">
        <v>44743</v>
      </c>
      <c r="CU762" s="35">
        <v>44476</v>
      </c>
      <c r="CV762" s="11" t="s">
        <v>228</v>
      </c>
      <c r="CW762" s="20" t="s">
        <v>233</v>
      </c>
      <c r="CX762" s="11" t="s">
        <v>234</v>
      </c>
      <c r="CY762" s="20">
        <v>78</v>
      </c>
      <c r="CZ762" s="36">
        <v>2</v>
      </c>
      <c r="DA762" s="36">
        <v>2</v>
      </c>
      <c r="DB762" s="36">
        <v>10</v>
      </c>
      <c r="DC762" s="36">
        <v>0</v>
      </c>
      <c r="DD762" s="36">
        <v>0</v>
      </c>
      <c r="DE762" s="36">
        <v>0</v>
      </c>
      <c r="DF762" s="36">
        <v>1</v>
      </c>
      <c r="DG762" s="36">
        <v>0</v>
      </c>
      <c r="DH762" s="37">
        <f>IF(DB762&gt;0,((DC762*0.125)+(DD762*0.25)+(DE762*0.25)+(DF762*1)+(DG762*1))/DB762,"")</f>
        <v>0.1</v>
      </c>
      <c r="DI762" s="35">
        <v>44805</v>
      </c>
      <c r="DJ762" s="20" t="s">
        <v>228</v>
      </c>
      <c r="DK762" s="20" t="s">
        <v>235</v>
      </c>
      <c r="DL762" s="20" t="s">
        <v>234</v>
      </c>
      <c r="DM762" s="20">
        <v>96</v>
      </c>
      <c r="DN762" s="20">
        <v>1</v>
      </c>
      <c r="DO762" s="20">
        <v>1</v>
      </c>
      <c r="DP762" s="20">
        <v>5</v>
      </c>
      <c r="DQ762" s="20">
        <v>0</v>
      </c>
      <c r="DR762" s="20">
        <v>0</v>
      </c>
      <c r="DS762" s="20">
        <v>0</v>
      </c>
      <c r="DT762" s="20">
        <v>0</v>
      </c>
      <c r="DU762" s="20">
        <v>0</v>
      </c>
      <c r="DV762" s="37" cm="1">
        <f t="array" ref="DV762">IF(AND(DI762:DP762&lt;&gt;""),((DQ762*0.125)+(DR762*0.25)+(DS762*0.25)+(DT762*1)+(DU762*1))/DP762,"")</f>
        <v>0</v>
      </c>
      <c r="DW762" s="35">
        <v>45464</v>
      </c>
      <c r="DX762" s="35">
        <v>45498</v>
      </c>
      <c r="DY762" s="20" t="s">
        <v>237</v>
      </c>
      <c r="DZ762" s="35">
        <v>45498</v>
      </c>
      <c r="EA762" s="35" t="s">
        <v>232</v>
      </c>
      <c r="EB762" s="38">
        <v>45509</v>
      </c>
      <c r="EC762" s="35">
        <v>45271</v>
      </c>
      <c r="ED762" s="20" t="s">
        <v>228</v>
      </c>
      <c r="EE762" s="20" t="s">
        <v>247</v>
      </c>
      <c r="EF762" s="20">
        <v>50</v>
      </c>
      <c r="EG762" s="20">
        <v>1</v>
      </c>
      <c r="EH762" s="20">
        <v>1</v>
      </c>
      <c r="EI762" s="20">
        <v>5</v>
      </c>
      <c r="EJ762" s="20">
        <v>0</v>
      </c>
      <c r="EK762" s="20">
        <v>0</v>
      </c>
      <c r="EL762" s="20">
        <v>0</v>
      </c>
      <c r="EM762" s="20">
        <v>0</v>
      </c>
      <c r="EN762" s="20">
        <v>0</v>
      </c>
      <c r="EO762" s="20">
        <v>0</v>
      </c>
      <c r="EP762" s="20">
        <v>0</v>
      </c>
      <c r="EQ762" s="20">
        <v>0</v>
      </c>
      <c r="ER762" s="20">
        <v>0</v>
      </c>
      <c r="ES762" s="34">
        <f>IF(EI762&lt;&gt;"",((EJ762*0.125)+((EK762+EL762+EM762+EN762+EO762)*0.25)+((EP762+EQ762+ER762)*1))/EI762,"")</f>
        <v>0</v>
      </c>
      <c r="ET762" s="35">
        <v>45516</v>
      </c>
      <c r="EU762" s="20" t="s">
        <v>248</v>
      </c>
      <c r="EV762" s="20" t="s">
        <v>234</v>
      </c>
      <c r="EW762" s="20">
        <v>72</v>
      </c>
      <c r="EX762" s="20">
        <v>1</v>
      </c>
      <c r="EY762" s="20">
        <v>1</v>
      </c>
      <c r="EZ762" s="20">
        <v>6</v>
      </c>
      <c r="FA762" s="20">
        <v>0</v>
      </c>
      <c r="FB762" s="20">
        <v>0</v>
      </c>
      <c r="FC762" s="20">
        <v>0</v>
      </c>
      <c r="FD762" s="20">
        <v>0</v>
      </c>
      <c r="FE762" s="20">
        <v>0</v>
      </c>
      <c r="FF762" s="20">
        <v>0</v>
      </c>
      <c r="FG762" s="20">
        <v>0</v>
      </c>
      <c r="FH762" s="20">
        <v>0</v>
      </c>
      <c r="FI762" s="20">
        <v>1</v>
      </c>
      <c r="FJ762" s="34">
        <f>IF(EZ762&lt;&gt;"",((FA762*0.125)+((FB762+FC762+FD762+FE762+FF762)*0.25)+((FG762+FH762+FI762)*1))/EZ762,"")</f>
        <v>0.16666666666666666</v>
      </c>
      <c r="FK762" s="39">
        <v>43.380904000000001</v>
      </c>
      <c r="FL762" s="39">
        <v>-88.170839999999998</v>
      </c>
      <c r="FM762" s="39">
        <v>43.019078576177868</v>
      </c>
      <c r="FN762" s="39">
        <v>43.742729423822134</v>
      </c>
      <c r="FO762" s="39">
        <v>-88.66867106404753</v>
      </c>
      <c r="FP762" s="39">
        <v>-87.673008935952467</v>
      </c>
      <c r="FQ762" s="39">
        <v>42.657253152355736</v>
      </c>
      <c r="FR762" s="39">
        <v>44.104554847644266</v>
      </c>
      <c r="FS762" s="39">
        <v>-89.166502128095047</v>
      </c>
      <c r="FT762" s="39">
        <v>-87.17517787190495</v>
      </c>
      <c r="FU762" s="35">
        <v>45848</v>
      </c>
      <c r="FV762" s="20" t="s">
        <v>248</v>
      </c>
      <c r="FW762" s="20" t="s">
        <v>355</v>
      </c>
      <c r="FX762" s="20">
        <v>59</v>
      </c>
      <c r="FY762" s="20">
        <v>1</v>
      </c>
      <c r="FZ762" s="20">
        <v>1</v>
      </c>
      <c r="GA762" s="20">
        <v>5</v>
      </c>
      <c r="GB762" s="20">
        <v>0</v>
      </c>
      <c r="GC762" s="20">
        <v>0</v>
      </c>
      <c r="GD762" s="20">
        <v>0</v>
      </c>
      <c r="GE762" s="20">
        <v>0</v>
      </c>
      <c r="GF762" s="20">
        <v>0</v>
      </c>
      <c r="GG762" s="20">
        <v>0</v>
      </c>
      <c r="GH762" s="20">
        <v>0</v>
      </c>
      <c r="GI762" s="20">
        <v>0</v>
      </c>
      <c r="GJ762" s="20">
        <v>0</v>
      </c>
      <c r="GK762" s="34">
        <f>IF(GA762&lt;&gt;"",((GB762*0.125)+((GC762+GD762+GE762+GF762+GG762)*0.25)+((GH762+GI762+GJ762)*1))/GA762,"")</f>
        <v>0</v>
      </c>
      <c r="GL762" s="40">
        <v>45845</v>
      </c>
      <c r="GM762" s="40">
        <v>45848</v>
      </c>
      <c r="GN762" s="20" t="s">
        <v>237</v>
      </c>
      <c r="GO762" s="35">
        <v>45848</v>
      </c>
      <c r="GP762" s="20" t="s">
        <v>232</v>
      </c>
      <c r="GQ762" s="35">
        <v>45867</v>
      </c>
      <c r="HH762" s="34" t="str">
        <f>IF(GX762&lt;&gt;"",((GY762*0.125)+((GZ762+HA762+HB762+HC762+HD762)*0.25)+((HE762+HF762+HG762)*1))/GX762,"")</f>
        <v/>
      </c>
    </row>
    <row r="763" spans="1:216" ht="15" customHeight="1" x14ac:dyDescent="0.35">
      <c r="A763" s="11" t="s">
        <v>4746</v>
      </c>
      <c r="B763" s="12" t="s">
        <v>4747</v>
      </c>
      <c r="C763" s="13">
        <v>43009</v>
      </c>
      <c r="D763" s="13"/>
      <c r="E763" s="14" t="s">
        <v>214</v>
      </c>
      <c r="F763" s="15" t="s">
        <v>4748</v>
      </c>
      <c r="G763" s="15" t="s">
        <v>4749</v>
      </c>
      <c r="H763" s="14" t="s">
        <v>1627</v>
      </c>
      <c r="I763" s="16">
        <v>54449</v>
      </c>
      <c r="J763" s="17">
        <v>26417</v>
      </c>
      <c r="K763" s="18">
        <f ca="1">IF(A763&lt;&gt;"",RANDBETWEEN(1,2000)," ")</f>
        <v>851</v>
      </c>
      <c r="L763" s="17" cm="1">
        <f t="array" ref="L763">IF(A763&lt;&gt;"",SUMPRODUCT(($E$2:$E$1303="Active") * (FK763 &gt;= $FM$2:$FM$1303) * (FK763 &lt;= $FN$2:$FN$1303) * (FL763 &gt;= $FO$2:$FO$1303) * (FL763 &lt;= $FP$2:$FP$1303)),"")</f>
        <v>1</v>
      </c>
      <c r="M763" s="17" cm="1">
        <f t="array" ref="M763">IF(A763&lt;&gt;"",SUMPRODUCT(($E$2:$E$1303="Active") * (FK763 &gt;= $FQ$2:$FQ$1303) * (FK763 &lt;= $FR$2:$FR$1303) * (FL763 &gt;= $FS$2:$FS$1303) * (FL763 &lt;= $FT$2:$FT$1303)),"")</f>
        <v>1</v>
      </c>
      <c r="N763" s="14" t="s">
        <v>287</v>
      </c>
      <c r="O763" s="14" t="s">
        <v>219</v>
      </c>
      <c r="P763" s="15" t="s">
        <v>4750</v>
      </c>
      <c r="Q763" s="14" t="s">
        <v>4751</v>
      </c>
      <c r="R763" s="15" t="s">
        <v>4752</v>
      </c>
      <c r="S763" s="14" t="s">
        <v>223</v>
      </c>
      <c r="T763" s="20" t="s">
        <v>224</v>
      </c>
      <c r="U763" s="21"/>
      <c r="V763" s="22"/>
      <c r="W763" s="22"/>
      <c r="X763" s="22"/>
      <c r="Y763" s="22"/>
      <c r="Z763" s="22"/>
      <c r="AB763" s="43">
        <v>45924.583333333328</v>
      </c>
      <c r="AC763" s="63">
        <v>45931</v>
      </c>
      <c r="AD763" s="25">
        <v>185</v>
      </c>
      <c r="AE763" s="25">
        <v>175</v>
      </c>
      <c r="AF763" s="26">
        <v>204</v>
      </c>
      <c r="AG763" s="20">
        <v>279</v>
      </c>
      <c r="AH763" s="22">
        <v>299</v>
      </c>
      <c r="AI763" s="26">
        <v>252</v>
      </c>
      <c r="AN763" s="27">
        <f>IF(COUNT(DV763,ES763,FJ763,GK763,HH763)&gt;0,AVERAGE(DV763,ES763,FJ763,GK763,HH763),"")</f>
        <v>1.2500000000000001E-2</v>
      </c>
      <c r="AO763" s="28">
        <f>IF((E763&lt;&gt;""),COUNTA(AP763:BW763)+COUNTIF(T763,"No"),"")</f>
        <v>0</v>
      </c>
      <c r="AP763" s="29"/>
      <c r="AQ763" s="29"/>
      <c r="AR763" s="29"/>
      <c r="AS763" s="29"/>
      <c r="AT763" s="29"/>
      <c r="AU763" s="29"/>
      <c r="AV763" s="29"/>
      <c r="AW763" s="29"/>
      <c r="AX763" s="29"/>
      <c r="AY763" s="29"/>
      <c r="AZ763" s="29"/>
      <c r="BA763" s="29"/>
      <c r="BB763" s="29"/>
      <c r="BC763" s="29"/>
      <c r="BD763" s="29"/>
      <c r="BE763" s="29"/>
      <c r="BF763" s="29"/>
      <c r="BG763" s="29"/>
      <c r="BH763" s="29"/>
      <c r="BI763" s="29"/>
      <c r="BJ763" s="29"/>
      <c r="BK763" s="29"/>
      <c r="BL763" s="29"/>
      <c r="BM763" s="29"/>
      <c r="BN763" s="29"/>
      <c r="BO763" s="29"/>
      <c r="BP763" s="29"/>
      <c r="BQ763" s="29"/>
      <c r="BR763" s="29"/>
      <c r="BS763" s="29"/>
      <c r="BT763" s="29"/>
      <c r="BU763" s="29"/>
      <c r="BV763" s="29"/>
      <c r="BW763" s="29"/>
      <c r="BX763" s="30">
        <v>44004</v>
      </c>
      <c r="BY763" s="30">
        <v>44011</v>
      </c>
      <c r="BZ763" s="14" t="s">
        <v>226</v>
      </c>
      <c r="CA763" s="30">
        <v>44011</v>
      </c>
      <c r="CB763" s="14" t="s">
        <v>227</v>
      </c>
      <c r="CC763" s="31">
        <v>43801</v>
      </c>
      <c r="CD763" s="32" t="s">
        <v>228</v>
      </c>
      <c r="CE763" s="33" t="s">
        <v>425</v>
      </c>
      <c r="CF763" s="33" t="s">
        <v>325</v>
      </c>
      <c r="CG763" s="29">
        <v>96</v>
      </c>
      <c r="CH763" s="29">
        <v>1</v>
      </c>
      <c r="CI763" s="29">
        <v>1</v>
      </c>
      <c r="CJ763" s="29">
        <v>5</v>
      </c>
      <c r="CK763" s="29">
        <v>0</v>
      </c>
      <c r="CL763" s="29">
        <v>0</v>
      </c>
      <c r="CM763" s="29">
        <v>1</v>
      </c>
      <c r="CN763" s="34">
        <f>IF(CJ763&gt;0,((CK763*0.125)+(CL763*0.25)+(CM763*1))/CJ763,"")</f>
        <v>0.2</v>
      </c>
      <c r="CR763" s="35"/>
      <c r="CS763" s="20" t="s">
        <v>232</v>
      </c>
      <c r="CU763" s="35">
        <v>44446</v>
      </c>
      <c r="CV763" s="11" t="s">
        <v>228</v>
      </c>
      <c r="CW763" s="20" t="s">
        <v>233</v>
      </c>
      <c r="CX763" s="11" t="s">
        <v>234</v>
      </c>
      <c r="CY763" s="20">
        <v>87</v>
      </c>
      <c r="CZ763" s="36">
        <v>1</v>
      </c>
      <c r="DA763" s="36">
        <v>1</v>
      </c>
      <c r="DB763" s="36">
        <v>5</v>
      </c>
      <c r="DC763" s="36">
        <v>0</v>
      </c>
      <c r="DD763" s="36">
        <v>0</v>
      </c>
      <c r="DE763" s="36">
        <v>0</v>
      </c>
      <c r="DF763" s="36">
        <v>0</v>
      </c>
      <c r="DG763" s="36">
        <v>0</v>
      </c>
      <c r="DH763" s="37">
        <f>IF(DB763&gt;0,((DC763*0.125)+(DD763*0.25)+(DE763*0.25)+(DF763*1)+(DG763*1))/DB763,"")</f>
        <v>0</v>
      </c>
      <c r="DI763" s="35">
        <v>44866</v>
      </c>
      <c r="DJ763" s="20" t="s">
        <v>228</v>
      </c>
      <c r="DK763" s="20" t="s">
        <v>235</v>
      </c>
      <c r="DL763" s="20" t="s">
        <v>234</v>
      </c>
      <c r="DM763" s="20">
        <v>108</v>
      </c>
      <c r="DN763" s="20">
        <v>1</v>
      </c>
      <c r="DO763" s="20">
        <v>1</v>
      </c>
      <c r="DP763" s="20">
        <v>5</v>
      </c>
      <c r="DQ763" s="20">
        <v>0</v>
      </c>
      <c r="DR763" s="20">
        <v>1</v>
      </c>
      <c r="DS763" s="20">
        <v>0</v>
      </c>
      <c r="DT763" s="20">
        <v>0</v>
      </c>
      <c r="DU763" s="20">
        <v>0</v>
      </c>
      <c r="DV763" s="37" cm="1">
        <f t="array" ref="DV763">IF(AND(DI763:DP763&lt;&gt;""),((DQ763*0.125)+(DR763*0.25)+(DS763*0.25)+(DT763*1)+(DU763*1))/DP763,"")</f>
        <v>0.05</v>
      </c>
      <c r="DW763" s="35">
        <v>45463</v>
      </c>
      <c r="DX763" s="35">
        <v>45497</v>
      </c>
      <c r="DY763" s="20" t="s">
        <v>237</v>
      </c>
      <c r="DZ763" s="35">
        <v>45497</v>
      </c>
      <c r="EA763" s="35" t="s">
        <v>232</v>
      </c>
      <c r="EB763" s="38">
        <v>45509</v>
      </c>
      <c r="EC763" s="35">
        <v>45290</v>
      </c>
      <c r="ED763" s="20" t="s">
        <v>228</v>
      </c>
      <c r="EE763" s="20" t="s">
        <v>247</v>
      </c>
      <c r="EF763" s="20">
        <v>96</v>
      </c>
      <c r="EG763" s="20">
        <v>1</v>
      </c>
      <c r="EH763" s="20">
        <v>1</v>
      </c>
      <c r="EI763" s="20">
        <v>5</v>
      </c>
      <c r="EJ763" s="20">
        <v>0</v>
      </c>
      <c r="EK763" s="20">
        <v>0</v>
      </c>
      <c r="EL763" s="20">
        <v>0</v>
      </c>
      <c r="EM763" s="20">
        <v>0</v>
      </c>
      <c r="EN763" s="20">
        <v>0</v>
      </c>
      <c r="EO763" s="20">
        <v>0</v>
      </c>
      <c r="EP763" s="20">
        <v>0</v>
      </c>
      <c r="EQ763" s="20">
        <v>0</v>
      </c>
      <c r="ER763" s="20">
        <v>0</v>
      </c>
      <c r="ES763" s="34">
        <f>IF(EI763&lt;&gt;"",((EJ763*0.125)+((EK763+EL763+EM763+EN763+EO763)*0.25)+((EP763+EQ763+ER763)*1))/EI763,"")</f>
        <v>0</v>
      </c>
      <c r="ET763" s="35">
        <v>45516</v>
      </c>
      <c r="EU763" s="20" t="s">
        <v>248</v>
      </c>
      <c r="EV763" s="20" t="s">
        <v>247</v>
      </c>
      <c r="EW763" s="20">
        <v>152</v>
      </c>
      <c r="EX763" s="20">
        <v>1</v>
      </c>
      <c r="EY763" s="20">
        <v>1</v>
      </c>
      <c r="EZ763" s="20">
        <v>12</v>
      </c>
      <c r="FA763" s="20">
        <v>0</v>
      </c>
      <c r="FB763" s="20">
        <v>0</v>
      </c>
      <c r="FC763" s="20">
        <v>0</v>
      </c>
      <c r="FD763" s="20">
        <v>0</v>
      </c>
      <c r="FE763" s="20">
        <v>0</v>
      </c>
      <c r="FF763" s="20">
        <v>0</v>
      </c>
      <c r="FG763" s="20">
        <v>0</v>
      </c>
      <c r="FH763" s="20">
        <v>0</v>
      </c>
      <c r="FI763" s="20">
        <v>0</v>
      </c>
      <c r="FJ763" s="34">
        <f>IF(EZ763&lt;&gt;"",((FA763*0.125)+((FB763+FC763+FD763+FE763+FF763)*0.25)+((FG763+FH763+FI763)*1))/EZ763,"")</f>
        <v>0</v>
      </c>
      <c r="FK763" s="39">
        <v>44.639059000000003</v>
      </c>
      <c r="FL763" s="39">
        <v>-90.188149999999993</v>
      </c>
      <c r="FM763" s="39">
        <v>44.277233576177871</v>
      </c>
      <c r="FN763" s="39">
        <v>45.000884423822136</v>
      </c>
      <c r="FO763" s="39">
        <v>-90.696655149225549</v>
      </c>
      <c r="FP763" s="39">
        <v>-89.679644850774437</v>
      </c>
      <c r="FQ763" s="39">
        <v>43.915408152355738</v>
      </c>
      <c r="FR763" s="39">
        <v>45.362709847644268</v>
      </c>
      <c r="FS763" s="39">
        <v>-91.205160298451105</v>
      </c>
      <c r="FT763" s="39">
        <v>-89.171139701548881</v>
      </c>
      <c r="FU763" s="35">
        <v>45831</v>
      </c>
      <c r="FV763" s="20" t="s">
        <v>248</v>
      </c>
      <c r="FW763" s="20" t="s">
        <v>355</v>
      </c>
      <c r="FX763" s="20">
        <v>117</v>
      </c>
      <c r="FY763" s="20">
        <v>1</v>
      </c>
      <c r="FZ763" s="20">
        <v>1</v>
      </c>
      <c r="GA763" s="20">
        <v>8</v>
      </c>
      <c r="GB763" s="20">
        <v>0</v>
      </c>
      <c r="GC763" s="20">
        <v>0</v>
      </c>
      <c r="GD763" s="20">
        <v>0</v>
      </c>
      <c r="GE763" s="20">
        <v>0</v>
      </c>
      <c r="GF763" s="20">
        <v>0</v>
      </c>
      <c r="GG763" s="20">
        <v>0</v>
      </c>
      <c r="GH763" s="20">
        <v>0</v>
      </c>
      <c r="GI763" s="20">
        <v>0</v>
      </c>
      <c r="GJ763" s="20">
        <v>0</v>
      </c>
      <c r="GK763" s="34">
        <f>IF(GA763&lt;&gt;"",((GB763*0.125)+((GC763+GD763+GE763+GF763+GG763)*0.25)+((GH763+GI763+GJ763)*1))/GA763,"")</f>
        <v>0</v>
      </c>
      <c r="GP763" s="20" t="s">
        <v>232</v>
      </c>
      <c r="HH763" s="34" t="str">
        <f>IF(GX763&lt;&gt;"",((GY763*0.125)+((GZ763+HA763+HB763+HC763+HD763)*0.25)+((HE763+HF763+HG763)*1))/GX763,"")</f>
        <v/>
      </c>
    </row>
    <row r="764" spans="1:216" ht="15" customHeight="1" x14ac:dyDescent="0.35">
      <c r="A764" s="11" t="s">
        <v>4753</v>
      </c>
      <c r="B764" s="12" t="s">
        <v>4754</v>
      </c>
      <c r="C764" s="43">
        <v>45180</v>
      </c>
      <c r="E764" s="11" t="s">
        <v>214</v>
      </c>
      <c r="F764" s="19" t="s">
        <v>4755</v>
      </c>
      <c r="G764" s="19" t="s">
        <v>4756</v>
      </c>
      <c r="H764" s="11" t="s">
        <v>1627</v>
      </c>
      <c r="I764" s="42">
        <v>54501</v>
      </c>
      <c r="J764" s="17">
        <v>20591</v>
      </c>
      <c r="K764" s="18">
        <f ca="1">IF(A764&lt;&gt;"",RANDBETWEEN(1,2000)," ")</f>
        <v>1969</v>
      </c>
      <c r="L764" s="17" cm="1">
        <f t="array" ref="L764">IF(A764&lt;&gt;"",SUMPRODUCT(($E$2:$E$1303="Active") * (FK764 &gt;= $FM$2:$FM$1303) * (FK764 &lt;= $FN$2:$FN$1303) * (FL764 &gt;= $FO$2:$FO$1303) * (FL764 &lt;= $FP$2:$FP$1303)),"")</f>
        <v>1</v>
      </c>
      <c r="M764" s="17" cm="1">
        <f t="array" ref="M764">IF(A764&lt;&gt;"",SUMPRODUCT(($E$2:$E$1303="Active") * (FK764 &gt;= $FQ$2:$FQ$1303) * (FK764 &lt;= $FR$2:$FR$1303) * (FL764 &gt;= $FS$2:$FS$1303) * (FL764 &lt;= $FT$2:$FT$1303)),"")</f>
        <v>1</v>
      </c>
      <c r="N764" s="11" t="s">
        <v>218</v>
      </c>
      <c r="O764" s="11" t="s">
        <v>242</v>
      </c>
      <c r="P764" s="19" t="s">
        <v>4757</v>
      </c>
      <c r="Q764" s="11" t="s">
        <v>4758</v>
      </c>
      <c r="R764" s="19" t="s">
        <v>4759</v>
      </c>
      <c r="S764" s="11" t="s">
        <v>223</v>
      </c>
      <c r="T764" s="20" t="s">
        <v>224</v>
      </c>
      <c r="AB764" s="43">
        <v>46009.541666666664</v>
      </c>
      <c r="AC764" s="63">
        <v>45931</v>
      </c>
      <c r="AF764" s="26"/>
      <c r="AG764" s="20">
        <v>11</v>
      </c>
      <c r="AH764" s="22">
        <v>50</v>
      </c>
      <c r="AI764" s="26">
        <v>85</v>
      </c>
      <c r="AN764" s="27">
        <f>IF(COUNT(DV764,ES764,FJ764,GK764,HH764)&gt;0,AVERAGE(DV764,ES764,FJ764,GK764,HH764),"")</f>
        <v>0</v>
      </c>
      <c r="AO764" s="28">
        <f>IF((E764&lt;&gt;""),COUNTA(AP764:BW764)+COUNTIF(T764,"No"),"")</f>
        <v>0</v>
      </c>
      <c r="DW764" s="35">
        <v>45463</v>
      </c>
      <c r="DX764" s="35">
        <v>45497</v>
      </c>
      <c r="DY764" s="20" t="s">
        <v>237</v>
      </c>
      <c r="DZ764" s="35">
        <v>45497</v>
      </c>
      <c r="EA764" s="35" t="s">
        <v>232</v>
      </c>
      <c r="EB764" s="40">
        <v>45509</v>
      </c>
      <c r="EJ764" s="20"/>
      <c r="EK764" s="20"/>
      <c r="EL764" s="20"/>
      <c r="EM764" s="20"/>
      <c r="EN764" s="20"/>
      <c r="EO764" s="20"/>
      <c r="EP764" s="20"/>
      <c r="EQ764" s="20"/>
      <c r="ER764" s="20"/>
      <c r="ES764" s="34" t="str">
        <f>IF(EI764&lt;&gt;"",((EJ764*0.125)+((EK764+EL764+EM764+EN764+EO764)*0.25)+((EP764+EQ764+ER764)*1))/EI764,"")</f>
        <v/>
      </c>
      <c r="ET764" s="35">
        <v>45631</v>
      </c>
      <c r="EU764" s="20" t="s">
        <v>248</v>
      </c>
      <c r="EV764" s="20" t="s">
        <v>234</v>
      </c>
      <c r="EW764" s="20">
        <v>35</v>
      </c>
      <c r="EX764" s="20">
        <v>1</v>
      </c>
      <c r="EY764" s="20">
        <v>1</v>
      </c>
      <c r="EZ764" s="20">
        <v>5</v>
      </c>
      <c r="FA764" s="20">
        <v>0</v>
      </c>
      <c r="FB764" s="20">
        <v>0</v>
      </c>
      <c r="FC764" s="20">
        <v>0</v>
      </c>
      <c r="FD764" s="20">
        <v>0</v>
      </c>
      <c r="FE764" s="20">
        <v>0</v>
      </c>
      <c r="FF764" s="20">
        <v>0</v>
      </c>
      <c r="FG764" s="20">
        <v>0</v>
      </c>
      <c r="FH764" s="20">
        <v>0</v>
      </c>
      <c r="FI764" s="20">
        <v>0</v>
      </c>
      <c r="FJ764" s="34">
        <v>0</v>
      </c>
      <c r="FK764" s="39">
        <v>45.674802</v>
      </c>
      <c r="FL764" s="39">
        <v>-89.345692</v>
      </c>
      <c r="FM764" s="39">
        <v>45.312976576177867</v>
      </c>
      <c r="FN764" s="39">
        <v>46.036627423822132</v>
      </c>
      <c r="FO764" s="39">
        <v>-89.863524981034672</v>
      </c>
      <c r="FP764" s="39">
        <v>-88.827859018965327</v>
      </c>
      <c r="FQ764" s="39">
        <v>44.951151152355735</v>
      </c>
      <c r="FR764" s="39">
        <v>46.398452847644265</v>
      </c>
      <c r="FS764" s="39">
        <v>-90.381357962069345</v>
      </c>
      <c r="FT764" s="39">
        <v>-88.310026037930655</v>
      </c>
      <c r="FU764" s="35">
        <v>45693</v>
      </c>
      <c r="FV764" s="20" t="s">
        <v>248</v>
      </c>
      <c r="FW764" s="20" t="s">
        <v>247</v>
      </c>
      <c r="FX764" s="20">
        <v>15</v>
      </c>
      <c r="FY764" s="20">
        <v>1</v>
      </c>
      <c r="FZ764" s="20">
        <v>1</v>
      </c>
      <c r="GA764" s="20">
        <v>5</v>
      </c>
      <c r="GB764" s="20">
        <v>0</v>
      </c>
      <c r="GC764" s="20">
        <v>0</v>
      </c>
      <c r="GD764" s="20">
        <v>0</v>
      </c>
      <c r="GE764" s="20">
        <v>0</v>
      </c>
      <c r="GF764" s="20">
        <v>0</v>
      </c>
      <c r="GG764" s="20">
        <v>0</v>
      </c>
      <c r="GH764" s="20">
        <v>0</v>
      </c>
      <c r="GI764" s="20">
        <v>0</v>
      </c>
      <c r="GJ764" s="20">
        <v>0</v>
      </c>
      <c r="GK764" s="34">
        <f>IF(GA764&lt;&gt;"",((GB764*0.125)+((GC764+GD764+GE764+GF764+GG764)*0.25)+((GH764+GI764+GJ764)*1))/GA764,"")</f>
        <v>0</v>
      </c>
      <c r="GP764" s="20" t="s">
        <v>232</v>
      </c>
      <c r="GT764" s="20" t="s">
        <v>247</v>
      </c>
      <c r="GU764" s="20">
        <v>213</v>
      </c>
      <c r="GV764" s="20">
        <v>3</v>
      </c>
      <c r="GW764" s="20">
        <v>3</v>
      </c>
      <c r="HH764" s="34" t="str">
        <f>IF(GX764&lt;&gt;"",((GY764*0.125)+((GZ764+HA764+HB764+HC764+HD764)*0.25)+((HE764+HF764+HG764)*1))/GX764,"")</f>
        <v/>
      </c>
    </row>
    <row r="765" spans="1:216" ht="15" customHeight="1" x14ac:dyDescent="0.35">
      <c r="A765" s="11" t="s">
        <v>4760</v>
      </c>
      <c r="B765" s="12" t="s">
        <v>4761</v>
      </c>
      <c r="C765" s="13">
        <v>45343</v>
      </c>
      <c r="D765" s="13"/>
      <c r="E765" s="14" t="s">
        <v>214</v>
      </c>
      <c r="F765" s="15" t="s">
        <v>4762</v>
      </c>
      <c r="G765" s="15" t="s">
        <v>4763</v>
      </c>
      <c r="H765" s="14" t="s">
        <v>1627</v>
      </c>
      <c r="I765" s="16">
        <v>54313</v>
      </c>
      <c r="J765" s="17">
        <v>39911</v>
      </c>
      <c r="K765" s="18">
        <f ca="1">IF(A765&lt;&gt;"",RANDBETWEEN(1,2000)," ")</f>
        <v>1299</v>
      </c>
      <c r="L765" s="17" cm="1">
        <f t="array" ref="L765">IF(A765&lt;&gt;"",SUMPRODUCT(($E$2:$E$1303="Active") * (FK765 &gt;= $FM$2:$FM$1303) * (FK765 &lt;= $FN$2:$FN$1303) * (FL765 &gt;= $FO$2:$FO$1303) * (FL765 &lt;= $FP$2:$FP$1303)),"")</f>
        <v>2</v>
      </c>
      <c r="M765" s="17" cm="1">
        <f t="array" ref="M765">IF(A765&lt;&gt;"",SUMPRODUCT(($E$2:$E$1303="Active") * (FK765 &gt;= $FQ$2:$FQ$1303) * (FK765 &lt;= $FR$2:$FR$1303) * (FL765 &gt;= $FS$2:$FS$1303) * (FL765 &lt;= $FT$2:$FT$1303)),"")</f>
        <v>4</v>
      </c>
      <c r="N765" s="14" t="s">
        <v>287</v>
      </c>
      <c r="O765" s="14" t="s">
        <v>219</v>
      </c>
      <c r="P765" s="15" t="s">
        <v>4764</v>
      </c>
      <c r="Q765" s="14" t="s">
        <v>4765</v>
      </c>
      <c r="R765" s="15" t="s">
        <v>4766</v>
      </c>
      <c r="S765" s="14" t="s">
        <v>224</v>
      </c>
      <c r="T765" s="20" t="s">
        <v>224</v>
      </c>
      <c r="U765" s="21"/>
      <c r="V765" s="22"/>
      <c r="W765" s="22"/>
      <c r="X765" s="22"/>
      <c r="Y765" s="22"/>
      <c r="Z765" s="22"/>
      <c r="AB765" s="43">
        <v>46021.375</v>
      </c>
      <c r="AC765" s="63">
        <v>45931</v>
      </c>
      <c r="AD765" s="25">
        <v>102</v>
      </c>
      <c r="AE765" s="25">
        <v>107</v>
      </c>
      <c r="AF765" s="26"/>
      <c r="AG765" s="20"/>
      <c r="AH765" s="22">
        <v>113</v>
      </c>
      <c r="AI765" s="26">
        <v>178</v>
      </c>
      <c r="AN765" s="27">
        <f>IF(COUNT(DV765,ES765,FJ765,GK765,HH765)&gt;0,AVERAGE(DV765,ES765,FJ765,GK765,HH765),"")</f>
        <v>0.14000000000000001</v>
      </c>
      <c r="AO765" s="28">
        <f>IF((E765&lt;&gt;""),COUNTA(AP765:BW765)+COUNTIF(T765,"No"),"")</f>
        <v>0</v>
      </c>
      <c r="AP765" s="29"/>
      <c r="AQ765" s="29"/>
      <c r="AR765" s="29"/>
      <c r="AS765" s="29"/>
      <c r="AT765" s="29"/>
      <c r="AU765" s="29"/>
      <c r="AV765" s="29"/>
      <c r="AW765" s="29"/>
      <c r="AX765" s="29"/>
      <c r="AY765" s="29"/>
      <c r="AZ765" s="29"/>
      <c r="BA765" s="29"/>
      <c r="BB765" s="29"/>
      <c r="BC765" s="29"/>
      <c r="BD765" s="29"/>
      <c r="BE765" s="29"/>
      <c r="BF765" s="29"/>
      <c r="BG765" s="29"/>
      <c r="BH765" s="29"/>
      <c r="BI765" s="29"/>
      <c r="BJ765" s="29"/>
      <c r="BK765" s="29"/>
      <c r="BL765" s="29"/>
      <c r="BM765" s="29"/>
      <c r="BN765" s="29"/>
      <c r="BO765" s="29"/>
      <c r="BP765" s="29"/>
      <c r="BQ765" s="29"/>
      <c r="BR765" s="29"/>
      <c r="BS765" s="29"/>
      <c r="BT765" s="29"/>
      <c r="BU765" s="29"/>
      <c r="BV765" s="29"/>
      <c r="BW765" s="29"/>
      <c r="BX765" s="30">
        <v>44004</v>
      </c>
      <c r="BY765" s="30">
        <v>44011</v>
      </c>
      <c r="BZ765" s="14" t="s">
        <v>226</v>
      </c>
      <c r="CA765" s="30">
        <v>44011</v>
      </c>
      <c r="CB765" s="14" t="s">
        <v>227</v>
      </c>
      <c r="CC765" s="31">
        <v>44068</v>
      </c>
      <c r="CD765" s="32" t="s">
        <v>248</v>
      </c>
      <c r="CE765" s="33" t="s">
        <v>282</v>
      </c>
      <c r="CF765" s="33" t="s">
        <v>247</v>
      </c>
      <c r="CG765" s="29">
        <v>42</v>
      </c>
      <c r="CH765" s="29">
        <v>2</v>
      </c>
      <c r="CI765" s="29">
        <v>2</v>
      </c>
      <c r="CJ765" s="29">
        <v>10</v>
      </c>
      <c r="CK765" s="29">
        <v>0</v>
      </c>
      <c r="CL765" s="29">
        <v>1</v>
      </c>
      <c r="CM765" s="29">
        <v>10</v>
      </c>
      <c r="CN765" s="53">
        <f>IF(CJ765&gt;0,((CK765*0.125)+(CL765*0.25)+(CM765*1))/CJ765,"")</f>
        <v>1.0249999999999999</v>
      </c>
      <c r="CO765" s="35">
        <v>44412</v>
      </c>
      <c r="CP765" s="35">
        <v>44414</v>
      </c>
      <c r="CQ765" s="20" t="s">
        <v>1889</v>
      </c>
      <c r="CR765" s="35">
        <v>44440</v>
      </c>
      <c r="CS765" s="20" t="s">
        <v>232</v>
      </c>
      <c r="CT765" s="35">
        <v>44418</v>
      </c>
      <c r="CU765" s="35">
        <v>44256</v>
      </c>
      <c r="CV765" s="11" t="s">
        <v>228</v>
      </c>
      <c r="CW765" s="11" t="s">
        <v>293</v>
      </c>
      <c r="CX765" s="11" t="s">
        <v>247</v>
      </c>
      <c r="CY765" s="20">
        <v>55</v>
      </c>
      <c r="CZ765" s="36">
        <v>4</v>
      </c>
      <c r="DA765" s="36">
        <v>4</v>
      </c>
      <c r="DB765" s="36">
        <v>10</v>
      </c>
      <c r="DC765" s="36">
        <v>0</v>
      </c>
      <c r="DD765" s="36">
        <v>0</v>
      </c>
      <c r="DE765" s="36">
        <v>0</v>
      </c>
      <c r="DF765" s="36">
        <v>0</v>
      </c>
      <c r="DG765" s="36">
        <v>1</v>
      </c>
      <c r="DH765" s="37">
        <f>IF(DB765&gt;0,((DC765*0.125)+(DD765*0.25)+(DE765*0.25)+(DF765*1)+(DG765*1))/DB765,"")</f>
        <v>0.1</v>
      </c>
      <c r="DI765" s="35">
        <v>44835</v>
      </c>
      <c r="DJ765" s="20" t="s">
        <v>228</v>
      </c>
      <c r="DK765" s="20" t="s">
        <v>235</v>
      </c>
      <c r="DL765" s="20" t="s">
        <v>234</v>
      </c>
      <c r="DM765" s="20">
        <v>77</v>
      </c>
      <c r="DN765" s="20">
        <v>3</v>
      </c>
      <c r="DO765" s="20">
        <v>3</v>
      </c>
      <c r="DP765" s="20">
        <v>11</v>
      </c>
      <c r="DQ765" s="20">
        <v>0</v>
      </c>
      <c r="DR765" s="20">
        <v>0</v>
      </c>
      <c r="DS765" s="20">
        <v>0</v>
      </c>
      <c r="DT765" s="20">
        <v>0</v>
      </c>
      <c r="DU765" s="20">
        <v>0</v>
      </c>
      <c r="DV765" s="37" cm="1">
        <f t="array" ref="DV765">IF(AND(DI765:DP765&lt;&gt;""),((DQ765*0.125)+(DR765*0.25)+(DS765*0.25)+(DT765*1)+(DU765*1))/DP765,"")</f>
        <v>0</v>
      </c>
      <c r="DW765" s="35">
        <v>45463</v>
      </c>
      <c r="DX765" s="35">
        <v>45496</v>
      </c>
      <c r="DY765" s="20" t="s">
        <v>237</v>
      </c>
      <c r="DZ765" s="35">
        <v>45496</v>
      </c>
      <c r="EA765" s="35" t="s">
        <v>232</v>
      </c>
      <c r="EB765" s="38">
        <v>45509</v>
      </c>
      <c r="EJ765"/>
      <c r="EK765"/>
      <c r="EL765"/>
      <c r="EM765"/>
      <c r="EN765"/>
      <c r="EO765"/>
      <c r="EP765"/>
      <c r="EQ765"/>
      <c r="ER765"/>
      <c r="ES765" s="34" t="str">
        <f>IF(EI765&lt;&gt;"",((EJ765*0.125)+((EK765+EL765+EM765+EN765+EO765)*0.25)+((EP765+EQ765+ER765)*1))/EI765,"")</f>
        <v/>
      </c>
      <c r="ET765" s="35">
        <v>45561</v>
      </c>
      <c r="EU765" s="20" t="s">
        <v>248</v>
      </c>
      <c r="EV765" s="20" t="s">
        <v>234</v>
      </c>
      <c r="EW765" s="20">
        <v>50</v>
      </c>
      <c r="EX765" s="20">
        <v>1</v>
      </c>
      <c r="EY765" s="20">
        <v>1</v>
      </c>
      <c r="EZ765" s="20">
        <v>5</v>
      </c>
      <c r="FA765" s="20">
        <v>0</v>
      </c>
      <c r="FB765" s="20">
        <v>0</v>
      </c>
      <c r="FC765" s="20">
        <v>0</v>
      </c>
      <c r="FD765" s="20">
        <v>0</v>
      </c>
      <c r="FE765" s="20">
        <v>0</v>
      </c>
      <c r="FF765" s="20">
        <v>0</v>
      </c>
      <c r="FG765" s="20">
        <v>0</v>
      </c>
      <c r="FH765" s="20">
        <v>0</v>
      </c>
      <c r="FI765" s="20">
        <v>0</v>
      </c>
      <c r="FJ765" s="34">
        <f>IF(EZ765&lt;&gt;"",((FA765*0.125)+((FB765+FC765+FD765+FE765+FF765)*0.25)+((FG765+FH765+FI765)*1))/EZ765,"")</f>
        <v>0</v>
      </c>
      <c r="FK765" s="39">
        <v>44.573605999999998</v>
      </c>
      <c r="FL765" s="39">
        <v>-88.111509999999996</v>
      </c>
      <c r="FM765" s="39">
        <v>44.211780576177865</v>
      </c>
      <c r="FN765" s="39">
        <v>44.935431423822131</v>
      </c>
      <c r="FO765" s="39">
        <v>-88.619442498737754</v>
      </c>
      <c r="FP765" s="39">
        <v>-87.603577501262237</v>
      </c>
      <c r="FQ765" s="39">
        <v>43.849955152355733</v>
      </c>
      <c r="FR765" s="39">
        <v>45.297256847644263</v>
      </c>
      <c r="FS765" s="39">
        <v>-89.127374997475513</v>
      </c>
      <c r="FT765" s="39">
        <v>-87.095645002524478</v>
      </c>
      <c r="FU765" s="35">
        <v>45709</v>
      </c>
      <c r="FV765" s="20" t="s">
        <v>248</v>
      </c>
      <c r="FW765" s="20" t="s">
        <v>247</v>
      </c>
      <c r="FX765" s="20">
        <v>63</v>
      </c>
      <c r="FY765" s="20">
        <v>3</v>
      </c>
      <c r="FZ765" s="20">
        <v>3</v>
      </c>
      <c r="GA765" s="20">
        <v>6</v>
      </c>
      <c r="GB765" s="20">
        <v>0</v>
      </c>
      <c r="GC765" s="20">
        <v>0</v>
      </c>
      <c r="GD765" s="20">
        <v>0</v>
      </c>
      <c r="GE765" s="20">
        <v>0</v>
      </c>
      <c r="GF765" s="20">
        <v>0</v>
      </c>
      <c r="GG765" s="20">
        <v>0</v>
      </c>
      <c r="GH765" s="20">
        <v>0</v>
      </c>
      <c r="GI765" s="20">
        <v>0</v>
      </c>
      <c r="GJ765" s="20">
        <v>0</v>
      </c>
      <c r="GK765" s="34">
        <f>IF(GA765&lt;&gt;"",((GB765*0.125)+((GC765+GD765+GE765+GF765+GG765)*0.25)+((GH765+GI765+GJ765)*1))/GA765,"")</f>
        <v>0</v>
      </c>
      <c r="GP765" s="20" t="s">
        <v>232</v>
      </c>
      <c r="GR765" s="35">
        <v>46090</v>
      </c>
      <c r="GS765" s="20" t="s">
        <v>248</v>
      </c>
      <c r="GT765" s="20" t="s">
        <v>247</v>
      </c>
      <c r="GU765" s="20">
        <v>463</v>
      </c>
      <c r="GV765" s="20">
        <v>7</v>
      </c>
      <c r="GW765" s="20">
        <v>5</v>
      </c>
      <c r="GX765" s="20">
        <v>25</v>
      </c>
      <c r="GY765" s="20">
        <v>0</v>
      </c>
      <c r="GZ765" s="20">
        <v>0</v>
      </c>
      <c r="HA765" s="20">
        <v>0</v>
      </c>
      <c r="HB765" s="20">
        <v>4</v>
      </c>
      <c r="HC765" s="20">
        <v>0</v>
      </c>
      <c r="HD765" s="20">
        <v>0</v>
      </c>
      <c r="HE765" s="20">
        <v>11</v>
      </c>
      <c r="HF765" s="20">
        <v>1</v>
      </c>
      <c r="HG765" s="20">
        <v>1</v>
      </c>
      <c r="HH765" s="46">
        <f>IF(GX765&lt;&gt;"",((GY765*0.125)+((GZ765+HA765+HB765+HC765+HD765)*0.25)+((HE765+HF765+HG765)*1))/GX765,"")</f>
        <v>0.56000000000000005</v>
      </c>
    </row>
    <row r="766" spans="1:216" ht="15" customHeight="1" x14ac:dyDescent="0.35">
      <c r="A766" s="11" t="s">
        <v>4767</v>
      </c>
      <c r="B766" s="12" t="s">
        <v>4768</v>
      </c>
      <c r="C766" s="43">
        <v>44735</v>
      </c>
      <c r="D766" s="13"/>
      <c r="E766" s="11" t="s">
        <v>214</v>
      </c>
      <c r="F766" s="19" t="s">
        <v>4769</v>
      </c>
      <c r="G766" s="19" t="s">
        <v>1626</v>
      </c>
      <c r="H766" s="11" t="s">
        <v>1627</v>
      </c>
      <c r="I766" s="42">
        <v>54914</v>
      </c>
      <c r="J766" s="17">
        <v>31082</v>
      </c>
      <c r="K766" s="18">
        <f ca="1">IF(A766&lt;&gt;"",RANDBETWEEN(1,2000)," ")</f>
        <v>938</v>
      </c>
      <c r="L766" s="17" cm="1">
        <f t="array" ref="L766">IF(A766&lt;&gt;"",SUMPRODUCT(($E$2:$E$1303="Active") * (FK766 &gt;= $FM$2:$FM$1303) * (FK766 &lt;= $FN$2:$FN$1303) * (FL766 &gt;= $FO$2:$FO$1303) * (FL766 &lt;= $FP$2:$FP$1303)),"")</f>
        <v>4</v>
      </c>
      <c r="M766" s="17" cm="1">
        <f t="array" ref="M766">IF(A766&lt;&gt;"",SUMPRODUCT(($E$2:$E$1303="Active") * (FK766 &gt;= $FQ$2:$FQ$1303) * (FK766 &lt;= $FR$2:$FR$1303) * (FL766 &gt;= $FS$2:$FS$1303) * (FL766 &lt;= $FT$2:$FT$1303)),"")</f>
        <v>4</v>
      </c>
      <c r="N766" s="11" t="s">
        <v>218</v>
      </c>
      <c r="O766" s="11" t="s">
        <v>242</v>
      </c>
      <c r="P766" s="19" t="s">
        <v>4770</v>
      </c>
      <c r="Q766" s="11" t="s">
        <v>4771</v>
      </c>
      <c r="R766" s="19" t="s">
        <v>4772</v>
      </c>
      <c r="S766" s="11" t="s">
        <v>223</v>
      </c>
      <c r="T766" s="20" t="s">
        <v>224</v>
      </c>
      <c r="U766" s="21"/>
      <c r="V766" s="22"/>
      <c r="W766" s="22"/>
      <c r="X766" s="22"/>
      <c r="Y766" s="22"/>
      <c r="Z766" s="22"/>
      <c r="AB766" s="43">
        <v>46008.5</v>
      </c>
      <c r="AC766" s="63">
        <v>45931</v>
      </c>
      <c r="AD766" s="25">
        <v>0</v>
      </c>
      <c r="AE766" s="25">
        <v>0</v>
      </c>
      <c r="AF766" s="26">
        <v>13</v>
      </c>
      <c r="AG766" s="20">
        <v>93</v>
      </c>
      <c r="AH766" s="22">
        <v>128</v>
      </c>
      <c r="AI766" s="26">
        <v>142</v>
      </c>
      <c r="AN766" s="27">
        <f>IF(COUNT(DV766,ES766,FJ766,GK766,HH766)&gt;0,AVERAGE(DV766,ES766,FJ766,GK766,HH766),"")</f>
        <v>0.16765350877192983</v>
      </c>
      <c r="AO766" s="28">
        <f>IF((E766&lt;&gt;""),COUNTA(AP766:BW766)+COUNTIF(T766,"No"),"")</f>
        <v>0</v>
      </c>
      <c r="CN766" s="34" t="str">
        <f>IF(CJ766&gt;0,((CK766*0.125)+(CL766*0.25)+(CM766*1))/CJ766,"")</f>
        <v/>
      </c>
      <c r="CS766" s="20" t="s">
        <v>323</v>
      </c>
      <c r="CT766" s="35" t="s">
        <v>323</v>
      </c>
      <c r="DH766" s="37" t="str">
        <f>IF(DB766&gt;0,((DC766*0.125)+(DD766*0.25)+(DE766*0.25)+(DF766*1)+(DG766*1))/DB766,"")</f>
        <v/>
      </c>
      <c r="DJ766" s="20" t="s">
        <v>228</v>
      </c>
      <c r="DK766" s="20" t="s">
        <v>235</v>
      </c>
      <c r="DL766" s="20" t="s">
        <v>234</v>
      </c>
      <c r="DM766" s="20">
        <v>0</v>
      </c>
      <c r="DN766" s="20">
        <v>0</v>
      </c>
      <c r="DO766" s="20">
        <v>0</v>
      </c>
      <c r="DP766" s="20">
        <v>0</v>
      </c>
      <c r="DQ766" s="20">
        <v>0</v>
      </c>
      <c r="DR766" s="20">
        <v>0</v>
      </c>
      <c r="DS766" s="20">
        <v>0</v>
      </c>
      <c r="DT766" s="20">
        <v>0</v>
      </c>
      <c r="DU766" s="20">
        <v>0</v>
      </c>
      <c r="DW766" s="35">
        <v>45463</v>
      </c>
      <c r="DX766" s="35">
        <v>45496</v>
      </c>
      <c r="DY766" s="20" t="s">
        <v>237</v>
      </c>
      <c r="DZ766" s="35">
        <v>45496</v>
      </c>
      <c r="EA766" s="35" t="s">
        <v>232</v>
      </c>
      <c r="EB766" s="38">
        <v>45509</v>
      </c>
      <c r="EC766" s="35">
        <v>45290</v>
      </c>
      <c r="ED766" s="20" t="s">
        <v>228</v>
      </c>
      <c r="EE766" s="20" t="s">
        <v>247</v>
      </c>
      <c r="EF766" s="20">
        <v>13</v>
      </c>
      <c r="EG766" s="20">
        <v>2</v>
      </c>
      <c r="EH766" s="20">
        <v>2</v>
      </c>
      <c r="EI766" s="20">
        <v>6</v>
      </c>
      <c r="EJ766" s="20">
        <v>0</v>
      </c>
      <c r="EK766" s="20">
        <v>3</v>
      </c>
      <c r="EL766" s="20">
        <v>0</v>
      </c>
      <c r="EM766" s="20">
        <v>0</v>
      </c>
      <c r="EN766" s="20">
        <v>0</v>
      </c>
      <c r="EO766" s="20">
        <v>0</v>
      </c>
      <c r="EP766" s="20">
        <v>1</v>
      </c>
      <c r="EQ766" s="20">
        <v>0</v>
      </c>
      <c r="ER766" s="20">
        <v>0</v>
      </c>
      <c r="ES766" s="46">
        <f>IF(EI766&lt;&gt;"",((EJ766*0.125)+((EK766+EL766+EM766+EN766+EO766)*0.25)+((EP766+EQ766+ER766)*1))/EI766,"")</f>
        <v>0.29166666666666669</v>
      </c>
      <c r="ET766" s="35">
        <v>45358</v>
      </c>
      <c r="EU766" s="20" t="s">
        <v>228</v>
      </c>
      <c r="EV766" s="20" t="s">
        <v>247</v>
      </c>
      <c r="EW766" s="20">
        <v>68</v>
      </c>
      <c r="EX766" s="20">
        <v>3</v>
      </c>
      <c r="EY766" s="20">
        <v>2</v>
      </c>
      <c r="EZ766" s="28">
        <v>5</v>
      </c>
      <c r="FA766" s="20">
        <v>0</v>
      </c>
      <c r="FB766" s="20">
        <v>0</v>
      </c>
      <c r="FC766" s="20">
        <v>0</v>
      </c>
      <c r="FD766" s="20">
        <v>0</v>
      </c>
      <c r="FE766" s="20">
        <v>0</v>
      </c>
      <c r="FF766" s="20">
        <v>0</v>
      </c>
      <c r="FG766" s="20">
        <v>0</v>
      </c>
      <c r="FH766" s="20">
        <v>0</v>
      </c>
      <c r="FI766" s="20">
        <v>0</v>
      </c>
      <c r="FJ766" s="34">
        <f>IF(EZ766&lt;&gt;"",((FA766*0.125)+((FB766+FC766+FD766+FE766+FF766)*0.25)+((FG766+FH766+FI766)*1))/EZ766,"")</f>
        <v>0</v>
      </c>
      <c r="FK766" s="39">
        <v>44.263981999999999</v>
      </c>
      <c r="FL766" s="39">
        <v>-88.490103000000005</v>
      </c>
      <c r="FM766" s="39">
        <v>43.902156576177866</v>
      </c>
      <c r="FN766" s="39">
        <v>44.625807423822131</v>
      </c>
      <c r="FO766" s="39">
        <v>-88.995352878859109</v>
      </c>
      <c r="FP766" s="39">
        <v>-87.984853121140901</v>
      </c>
      <c r="FQ766" s="39">
        <v>43.540331152355733</v>
      </c>
      <c r="FR766" s="39">
        <v>44.987632847644264</v>
      </c>
      <c r="FS766" s="39">
        <v>-89.500602757718212</v>
      </c>
      <c r="FT766" s="39">
        <v>-87.479603242281797</v>
      </c>
      <c r="FU766" s="35">
        <v>45861</v>
      </c>
      <c r="FV766" s="20" t="s">
        <v>248</v>
      </c>
      <c r="FW766" s="20" t="s">
        <v>355</v>
      </c>
      <c r="FX766" s="20">
        <v>59</v>
      </c>
      <c r="FY766" s="20">
        <v>2</v>
      </c>
      <c r="FZ766" s="20">
        <v>2</v>
      </c>
      <c r="GA766" s="20">
        <v>5</v>
      </c>
      <c r="GB766" s="20">
        <v>0</v>
      </c>
      <c r="GC766" s="20">
        <v>0</v>
      </c>
      <c r="GD766" s="20">
        <v>0</v>
      </c>
      <c r="GE766" s="20">
        <v>1</v>
      </c>
      <c r="GF766" s="20">
        <v>0</v>
      </c>
      <c r="GG766" s="20">
        <v>0</v>
      </c>
      <c r="GH766" s="20">
        <v>0</v>
      </c>
      <c r="GI766" s="20">
        <v>0</v>
      </c>
      <c r="GJ766" s="20">
        <v>0</v>
      </c>
      <c r="GK766" s="34">
        <f>IF(GA766&lt;&gt;"",((GB766*0.125)+((GC766+GD766+GE766+GF766+GG766)*0.25)+((GH766+GI766+GJ766)*1))/GA766,"")</f>
        <v>0.05</v>
      </c>
      <c r="GP766" s="20" t="s">
        <v>232</v>
      </c>
      <c r="GR766" s="35">
        <v>46105</v>
      </c>
      <c r="GS766" s="20" t="s">
        <v>248</v>
      </c>
      <c r="GT766" s="20" t="s">
        <v>247</v>
      </c>
      <c r="GU766" s="20">
        <v>241</v>
      </c>
      <c r="GV766" s="20">
        <v>6</v>
      </c>
      <c r="GW766" s="20">
        <v>4</v>
      </c>
      <c r="GX766" s="20">
        <v>19</v>
      </c>
      <c r="GY766" s="20">
        <v>0</v>
      </c>
      <c r="GZ766" s="20">
        <v>0</v>
      </c>
      <c r="HA766" s="20">
        <v>0</v>
      </c>
      <c r="HB766" s="20">
        <v>0</v>
      </c>
      <c r="HC766" s="20">
        <v>0</v>
      </c>
      <c r="HD766" s="20">
        <v>1</v>
      </c>
      <c r="HE766" s="20">
        <v>1</v>
      </c>
      <c r="HF766" s="20">
        <v>1</v>
      </c>
      <c r="HG766" s="20">
        <v>4</v>
      </c>
      <c r="HH766" s="46">
        <f>IF(GX766&lt;&gt;"",((GY766*0.125)+((GZ766+HA766+HB766+HC766+HD766)*0.25)+((HE766+HF766+HG766)*1))/GX766,"")</f>
        <v>0.32894736842105265</v>
      </c>
    </row>
    <row r="767" spans="1:216" ht="15" customHeight="1" x14ac:dyDescent="0.35">
      <c r="A767" s="11" t="s">
        <v>4773</v>
      </c>
      <c r="B767" s="12" t="s">
        <v>4774</v>
      </c>
      <c r="C767" s="13">
        <v>43009</v>
      </c>
      <c r="D767" s="13">
        <v>45502</v>
      </c>
      <c r="E767" s="14" t="s">
        <v>214</v>
      </c>
      <c r="F767" s="15" t="s">
        <v>4775</v>
      </c>
      <c r="G767" s="15" t="s">
        <v>4776</v>
      </c>
      <c r="H767" s="14" t="s">
        <v>1627</v>
      </c>
      <c r="I767" s="16">
        <v>53562</v>
      </c>
      <c r="J767" s="17">
        <v>29092</v>
      </c>
      <c r="K767" s="18">
        <f ca="1">IF(A767&lt;&gt;"",RANDBETWEEN(1,2000)," ")</f>
        <v>714</v>
      </c>
      <c r="L767" s="17" cm="1">
        <f t="array" ref="L767">IF(A767&lt;&gt;"",SUMPRODUCT(($E$2:$E$1303="Active") * (FK767 &gt;= $FM$2:$FM$1303) * (FK767 &lt;= $FN$2:$FN$1303) * (FL767 &gt;= $FO$2:$FO$1303) * (FL767 &lt;= $FP$2:$FP$1303)),"")</f>
        <v>2</v>
      </c>
      <c r="M767" s="17" cm="1">
        <f t="array" ref="M767">IF(A767&lt;&gt;"",SUMPRODUCT(($E$2:$E$1303="Active") * (FK767 &gt;= $FQ$2:$FQ$1303) * (FK767 &lt;= $FR$2:$FR$1303) * (FL767 &gt;= $FS$2:$FS$1303) * (FL767 &lt;= $FT$2:$FT$1303)),"")</f>
        <v>2</v>
      </c>
      <c r="N767" s="14" t="s">
        <v>287</v>
      </c>
      <c r="O767" s="14" t="s">
        <v>219</v>
      </c>
      <c r="P767" s="15" t="s">
        <v>4777</v>
      </c>
      <c r="Q767" s="14" t="s">
        <v>4778</v>
      </c>
      <c r="R767" s="15" t="s">
        <v>4779</v>
      </c>
      <c r="S767" s="14" t="s">
        <v>223</v>
      </c>
      <c r="T767" s="20" t="s">
        <v>224</v>
      </c>
      <c r="U767" s="21"/>
      <c r="V767" s="22"/>
      <c r="W767" s="22"/>
      <c r="X767" s="22"/>
      <c r="Y767" s="22"/>
      <c r="Z767" s="22"/>
      <c r="AB767" s="43">
        <v>46010.604166666664</v>
      </c>
      <c r="AC767" s="63">
        <v>45931</v>
      </c>
      <c r="AD767" s="25">
        <v>151</v>
      </c>
      <c r="AE767" s="25">
        <v>146</v>
      </c>
      <c r="AF767" s="26">
        <v>167</v>
      </c>
      <c r="AG767" s="20">
        <v>170</v>
      </c>
      <c r="AH767" s="22">
        <v>179</v>
      </c>
      <c r="AI767" s="26">
        <v>173</v>
      </c>
      <c r="AN767" s="27">
        <f>IF(COUNT(DV767,ES767,FJ767,GK767,HH767)&gt;0,AVERAGE(DV767,ES767,FJ767,GK767,HH767),"")</f>
        <v>0.05</v>
      </c>
      <c r="AO767" s="28">
        <f>IF((E767&lt;&gt;""),COUNTA(AP767:BW767)+COUNTIF(T767,"No"),"")</f>
        <v>0</v>
      </c>
      <c r="AP767" s="29"/>
      <c r="AQ767" s="29"/>
      <c r="AR767" s="29"/>
      <c r="AS767" s="29"/>
      <c r="AT767" s="29"/>
      <c r="AU767" s="29"/>
      <c r="AV767" s="29"/>
      <c r="AW767" s="29"/>
      <c r="AX767" s="29"/>
      <c r="AY767" s="29"/>
      <c r="AZ767" s="29"/>
      <c r="BA767" s="29"/>
      <c r="BB767" s="29"/>
      <c r="BC767" s="29"/>
      <c r="BD767" s="29"/>
      <c r="BE767" s="29"/>
      <c r="BF767" s="29"/>
      <c r="BG767" s="29"/>
      <c r="BH767" s="29"/>
      <c r="BI767" s="29"/>
      <c r="BJ767" s="29"/>
      <c r="BK767" s="29"/>
      <c r="BL767" s="29"/>
      <c r="BM767" s="29"/>
      <c r="BN767" s="29"/>
      <c r="BO767" s="29"/>
      <c r="BP767" s="29"/>
      <c r="BQ767" s="29"/>
      <c r="BR767" s="29"/>
      <c r="BS767" s="29"/>
      <c r="BT767" s="29"/>
      <c r="BU767" s="29"/>
      <c r="BV767" s="29"/>
      <c r="BW767" s="29"/>
      <c r="BX767" s="30">
        <v>44006</v>
      </c>
      <c r="BY767" s="30">
        <v>44011</v>
      </c>
      <c r="BZ767" s="14" t="s">
        <v>226</v>
      </c>
      <c r="CA767" s="30">
        <v>44011</v>
      </c>
      <c r="CB767" s="14" t="s">
        <v>227</v>
      </c>
      <c r="CC767" s="31">
        <v>43992</v>
      </c>
      <c r="CD767" s="32" t="s">
        <v>248</v>
      </c>
      <c r="CE767" s="33" t="s">
        <v>282</v>
      </c>
      <c r="CF767" s="33" t="s">
        <v>247</v>
      </c>
      <c r="CG767" s="29">
        <v>64</v>
      </c>
      <c r="CH767" s="29">
        <v>1</v>
      </c>
      <c r="CI767" s="29">
        <v>1</v>
      </c>
      <c r="CJ767" s="29">
        <v>5</v>
      </c>
      <c r="CK767" s="29">
        <v>0</v>
      </c>
      <c r="CL767" s="29">
        <v>0</v>
      </c>
      <c r="CM767" s="29">
        <v>0</v>
      </c>
      <c r="CN767" s="34">
        <f>IF(CJ767&gt;0,((CK767*0.125)+(CL767*0.25)+(CM767*1))/CJ767,"")</f>
        <v>0</v>
      </c>
      <c r="CO767" s="35">
        <v>44721</v>
      </c>
      <c r="CP767" s="35">
        <v>44739</v>
      </c>
      <c r="CQ767" s="20" t="s">
        <v>237</v>
      </c>
      <c r="CR767" s="35">
        <v>44743</v>
      </c>
      <c r="CS767" s="20" t="s">
        <v>232</v>
      </c>
      <c r="CT767" s="35">
        <v>44743</v>
      </c>
      <c r="CU767" s="35">
        <v>44487</v>
      </c>
      <c r="CV767" s="20" t="s">
        <v>228</v>
      </c>
      <c r="CW767" s="20" t="s">
        <v>233</v>
      </c>
      <c r="CX767" s="11" t="s">
        <v>234</v>
      </c>
      <c r="CY767" s="20">
        <v>93</v>
      </c>
      <c r="CZ767" s="36">
        <v>1</v>
      </c>
      <c r="DA767" s="36">
        <v>1</v>
      </c>
      <c r="DB767" s="36">
        <v>5</v>
      </c>
      <c r="DC767" s="36">
        <v>0</v>
      </c>
      <c r="DD767" s="36">
        <v>0</v>
      </c>
      <c r="DE767" s="36">
        <v>0</v>
      </c>
      <c r="DF767" s="36">
        <v>0</v>
      </c>
      <c r="DG767" s="36">
        <v>0</v>
      </c>
      <c r="DH767" s="37">
        <f>IF(DB767&gt;0,((DC767*0.125)+(DD767*0.25)+(DE767*0.25)+(DF767*1)+(DG767*1))/DB767,"")</f>
        <v>0</v>
      </c>
      <c r="DI767" s="35">
        <v>44866</v>
      </c>
      <c r="DJ767" s="20" t="s">
        <v>248</v>
      </c>
      <c r="DK767" s="20" t="s">
        <v>235</v>
      </c>
      <c r="DL767" s="20" t="s">
        <v>234</v>
      </c>
      <c r="DM767" s="20">
        <v>73</v>
      </c>
      <c r="DN767" s="20">
        <v>1</v>
      </c>
      <c r="DO767" s="20">
        <v>1</v>
      </c>
      <c r="DP767" s="20">
        <v>5</v>
      </c>
      <c r="DQ767" s="20">
        <v>0</v>
      </c>
      <c r="DR767" s="20">
        <v>0</v>
      </c>
      <c r="DS767" s="20">
        <v>0</v>
      </c>
      <c r="DT767" s="20">
        <v>0</v>
      </c>
      <c r="DU767" s="20">
        <v>0</v>
      </c>
      <c r="DV767" s="37" cm="1">
        <f t="array" ref="DV767">IF(AND(DI767:DP767&lt;&gt;""),((DQ767*0.125)+(DR767*0.25)+(DS767*0.25)+(DT767*1)+(DU767*1))/DP767,"")</f>
        <v>0</v>
      </c>
      <c r="DW767" s="35">
        <v>45462</v>
      </c>
      <c r="DX767" s="35">
        <v>45492</v>
      </c>
      <c r="DY767" s="20" t="s">
        <v>237</v>
      </c>
      <c r="DZ767" s="35">
        <v>45492</v>
      </c>
      <c r="EA767" s="35" t="s">
        <v>232</v>
      </c>
      <c r="EB767" s="38">
        <v>45509</v>
      </c>
      <c r="EC767" s="35">
        <v>45272</v>
      </c>
      <c r="ED767" s="20" t="s">
        <v>228</v>
      </c>
      <c r="EE767" s="20" t="s">
        <v>247</v>
      </c>
      <c r="EF767" s="20">
        <v>90</v>
      </c>
      <c r="EG767" s="20">
        <v>1</v>
      </c>
      <c r="EH767" s="20">
        <v>1</v>
      </c>
      <c r="EI767" s="20">
        <v>5</v>
      </c>
      <c r="EJ767" s="20">
        <v>0</v>
      </c>
      <c r="EK767" s="20">
        <v>0</v>
      </c>
      <c r="EL767" s="20">
        <v>0</v>
      </c>
      <c r="EM767" s="20">
        <v>0</v>
      </c>
      <c r="EN767" s="20">
        <v>0</v>
      </c>
      <c r="EO767" s="20">
        <v>0</v>
      </c>
      <c r="EP767" s="20">
        <v>0</v>
      </c>
      <c r="EQ767" s="20">
        <v>0</v>
      </c>
      <c r="ER767" s="20">
        <v>0</v>
      </c>
      <c r="ES767" s="34">
        <f>IF(EI767&lt;&gt;"",((EJ767*0.125)+((EK767+EL767+EM767+EN767+EO767)*0.25)+((EP767+EQ767+ER767)*1))/EI767,"")</f>
        <v>0</v>
      </c>
      <c r="ET767" s="35">
        <v>45513</v>
      </c>
      <c r="EU767" s="20" t="s">
        <v>248</v>
      </c>
      <c r="EV767" s="20" t="s">
        <v>234</v>
      </c>
      <c r="EW767" s="20">
        <v>114</v>
      </c>
      <c r="EX767" s="20">
        <v>1</v>
      </c>
      <c r="EY767" s="20">
        <v>1</v>
      </c>
      <c r="EZ767" s="20">
        <v>9</v>
      </c>
      <c r="FA767" s="20">
        <v>0</v>
      </c>
      <c r="FB767" s="20">
        <v>0</v>
      </c>
      <c r="FC767" s="20">
        <v>0</v>
      </c>
      <c r="FD767" s="20">
        <v>0</v>
      </c>
      <c r="FE767" s="20">
        <v>0</v>
      </c>
      <c r="FF767" s="20">
        <v>0</v>
      </c>
      <c r="FG767" s="20">
        <v>0</v>
      </c>
      <c r="FH767" s="20">
        <v>0</v>
      </c>
      <c r="FI767" s="20">
        <v>0</v>
      </c>
      <c r="FJ767" s="34">
        <f>IF(EZ767&lt;&gt;"",((FA767*0.125)+((FB767+FC767+FD767+FE767+FF767)*0.25)+((FG767+FH767+FI767)*1))/EZ767,"")</f>
        <v>0</v>
      </c>
      <c r="FK767" s="39">
        <v>43.114821999999997</v>
      </c>
      <c r="FL767" s="39">
        <v>-89.521325000000004</v>
      </c>
      <c r="FM767" s="39">
        <v>42.752996576177864</v>
      </c>
      <c r="FN767" s="39">
        <v>43.476647423822129</v>
      </c>
      <c r="FO767" s="39">
        <v>-90.016986114735928</v>
      </c>
      <c r="FP767" s="39">
        <v>-89.02566388526408</v>
      </c>
      <c r="FQ767" s="39">
        <v>42.391171152355732</v>
      </c>
      <c r="FR767" s="39">
        <v>43.838472847644262</v>
      </c>
      <c r="FS767" s="39">
        <v>-90.512647229471867</v>
      </c>
      <c r="FT767" s="39">
        <v>-88.530002770528142</v>
      </c>
      <c r="FU767" s="35">
        <v>45709</v>
      </c>
      <c r="FV767" s="20" t="s">
        <v>248</v>
      </c>
      <c r="FW767" s="20" t="s">
        <v>247</v>
      </c>
      <c r="FX767" s="20">
        <v>65</v>
      </c>
      <c r="FY767" s="20">
        <v>1</v>
      </c>
      <c r="FZ767" s="20">
        <v>1</v>
      </c>
      <c r="GA767" s="20">
        <v>5</v>
      </c>
      <c r="GB767" s="20">
        <v>0</v>
      </c>
      <c r="GC767" s="20">
        <v>0</v>
      </c>
      <c r="GD767" s="20">
        <v>0</v>
      </c>
      <c r="GE767" s="20">
        <v>0</v>
      </c>
      <c r="GF767" s="20">
        <v>0</v>
      </c>
      <c r="GG767" s="20">
        <v>0</v>
      </c>
      <c r="GH767" s="20">
        <v>0</v>
      </c>
      <c r="GI767" s="20">
        <v>0</v>
      </c>
      <c r="GJ767" s="20">
        <v>0</v>
      </c>
      <c r="GK767" s="34">
        <f>IF(GA767&lt;&gt;"",((GB767*0.125)+((GC767+GD767+GE767+GF767+GG767)*0.25)+((GH767+GI767+GJ767)*1))/GA767,"")</f>
        <v>0</v>
      </c>
      <c r="GP767" s="20" t="s">
        <v>232</v>
      </c>
      <c r="GR767" s="35">
        <v>46112</v>
      </c>
      <c r="GS767" s="20" t="s">
        <v>248</v>
      </c>
      <c r="GT767" s="20" t="s">
        <v>247</v>
      </c>
      <c r="GU767" s="20">
        <v>306</v>
      </c>
      <c r="GV767" s="20">
        <v>5</v>
      </c>
      <c r="GW767" s="20">
        <v>4</v>
      </c>
      <c r="GX767" s="20">
        <v>22</v>
      </c>
      <c r="GY767" s="20">
        <v>0</v>
      </c>
      <c r="GZ767" s="20">
        <v>0</v>
      </c>
      <c r="HA767" s="20">
        <v>0</v>
      </c>
      <c r="HB767" s="20">
        <v>2</v>
      </c>
      <c r="HC767" s="20">
        <v>0</v>
      </c>
      <c r="HD767" s="20">
        <v>0</v>
      </c>
      <c r="HE767" s="20">
        <v>0</v>
      </c>
      <c r="HF767" s="20">
        <v>2</v>
      </c>
      <c r="HG767" s="20">
        <v>3</v>
      </c>
      <c r="HH767" s="46">
        <f>IF(GX767&lt;&gt;"",((GY767*0.125)+((GZ767+HA767+HB767+HC767+HD767)*0.25)+((HE767+HF767+HG767)*1))/GX767,"")</f>
        <v>0.25</v>
      </c>
    </row>
    <row r="768" spans="1:216" ht="15" customHeight="1" x14ac:dyDescent="0.35">
      <c r="A768" s="11" t="s">
        <v>4780</v>
      </c>
      <c r="B768" s="12" t="s">
        <v>4781</v>
      </c>
      <c r="C768" s="13">
        <v>43009</v>
      </c>
      <c r="D768" s="13"/>
      <c r="E768" s="14" t="s">
        <v>214</v>
      </c>
      <c r="F768" s="15" t="s">
        <v>4782</v>
      </c>
      <c r="G768" s="15" t="s">
        <v>4783</v>
      </c>
      <c r="H768" s="14" t="s">
        <v>1627</v>
      </c>
      <c r="I768" s="16">
        <v>54901</v>
      </c>
      <c r="J768" s="17">
        <v>37594</v>
      </c>
      <c r="K768" s="18">
        <f ca="1">IF(A768&lt;&gt;"",RANDBETWEEN(1,2000)," ")</f>
        <v>29</v>
      </c>
      <c r="L768" s="17" cm="1">
        <f t="array" ref="L768">IF(A768&lt;&gt;"",SUMPRODUCT(($E$2:$E$1303="Active") * (FK768 &gt;= $FM$2:$FM$1303) * (FK768 &lt;= $FN$2:$FN$1303) * (FL768 &gt;= $FO$2:$FO$1303) * (FL768 &lt;= $FP$2:$FP$1303)),"")</f>
        <v>3</v>
      </c>
      <c r="M768" s="17" cm="1">
        <f t="array" ref="M768">IF(A768&lt;&gt;"",SUMPRODUCT(($E$2:$E$1303="Active") * (FK768 &gt;= $FQ$2:$FQ$1303) * (FK768 &lt;= $FR$2:$FR$1303) * (FL768 &gt;= $FS$2:$FS$1303) * (FL768 &lt;= $FT$2:$FT$1303)),"")</f>
        <v>5</v>
      </c>
      <c r="N768" s="14" t="s">
        <v>218</v>
      </c>
      <c r="O768" s="14" t="s">
        <v>219</v>
      </c>
      <c r="P768" s="15" t="s">
        <v>4784</v>
      </c>
      <c r="Q768" s="14" t="s">
        <v>4785</v>
      </c>
      <c r="R768" s="15" t="s">
        <v>4786</v>
      </c>
      <c r="S768" s="14" t="s">
        <v>223</v>
      </c>
      <c r="T768" s="20" t="s">
        <v>224</v>
      </c>
      <c r="U768" s="21"/>
      <c r="V768" s="22"/>
      <c r="W768" s="22"/>
      <c r="X768" s="22"/>
      <c r="Y768" s="22"/>
      <c r="Z768" s="22"/>
      <c r="AB768" s="43">
        <v>45982.375</v>
      </c>
      <c r="AC768" s="63">
        <v>45931</v>
      </c>
      <c r="AD768" s="25">
        <v>11</v>
      </c>
      <c r="AE768" s="25">
        <v>48</v>
      </c>
      <c r="AF768" s="26">
        <v>56</v>
      </c>
      <c r="AG768" s="20">
        <v>49</v>
      </c>
      <c r="AH768" s="22">
        <v>31</v>
      </c>
      <c r="AI768" s="26">
        <v>34</v>
      </c>
      <c r="AN768" s="27">
        <f>IF(COUNT(DV768,ES768,FJ768,GK768,HH768)&gt;0,AVERAGE(DV768,ES768,FJ768,GK768,HH768),"")</f>
        <v>0.05</v>
      </c>
      <c r="AO768" s="28">
        <f>IF((E768&lt;&gt;""),COUNTA(AP768:BW768)+COUNTIF(T768,"No"),"")</f>
        <v>0</v>
      </c>
      <c r="AP768" s="29"/>
      <c r="AQ768" s="29"/>
      <c r="AR768" s="29"/>
      <c r="AS768" s="29"/>
      <c r="AT768" s="29"/>
      <c r="AU768" s="29"/>
      <c r="AV768" s="29"/>
      <c r="AW768" s="29"/>
      <c r="AX768" s="29"/>
      <c r="AY768" s="29"/>
      <c r="AZ768" s="29"/>
      <c r="BA768" s="29"/>
      <c r="BB768" s="29"/>
      <c r="BC768" s="29"/>
      <c r="BD768" s="29"/>
      <c r="BE768" s="29"/>
      <c r="BF768" s="29"/>
      <c r="BG768" s="29"/>
      <c r="BH768" s="29"/>
      <c r="BI768" s="29"/>
      <c r="BJ768" s="29"/>
      <c r="BK768" s="29"/>
      <c r="BL768" s="29"/>
      <c r="BM768" s="29"/>
      <c r="BN768" s="29"/>
      <c r="BO768" s="29"/>
      <c r="BP768" s="29"/>
      <c r="BQ768" s="29"/>
      <c r="BR768" s="29"/>
      <c r="BS768" s="29"/>
      <c r="BT768" s="29"/>
      <c r="BU768" s="29"/>
      <c r="BV768" s="29"/>
      <c r="BW768" s="29"/>
      <c r="BX768" s="30">
        <v>44105</v>
      </c>
      <c r="BY768" s="30">
        <v>44113</v>
      </c>
      <c r="BZ768" s="14" t="s">
        <v>226</v>
      </c>
      <c r="CA768" s="30">
        <v>44116</v>
      </c>
      <c r="CB768" s="14" t="s">
        <v>227</v>
      </c>
      <c r="CC768" s="31">
        <v>43801</v>
      </c>
      <c r="CD768" s="32" t="s">
        <v>228</v>
      </c>
      <c r="CE768" s="33" t="s">
        <v>425</v>
      </c>
      <c r="CF768" s="33" t="s">
        <v>325</v>
      </c>
      <c r="CG768" s="29">
        <v>14</v>
      </c>
      <c r="CH768" s="29">
        <v>4</v>
      </c>
      <c r="CI768" s="29">
        <v>4</v>
      </c>
      <c r="CJ768" s="29">
        <v>11</v>
      </c>
      <c r="CK768" s="29">
        <v>1</v>
      </c>
      <c r="CL768" s="29">
        <v>0</v>
      </c>
      <c r="CM768" s="29">
        <v>0</v>
      </c>
      <c r="CN768" s="34">
        <f>IF(CJ768&gt;0,((CK768*0.125)+(CL768*0.25)+(CM768*1))/CJ768,"")</f>
        <v>1.1363636363636364E-2</v>
      </c>
      <c r="CO768" s="35">
        <v>44722</v>
      </c>
      <c r="CP768" s="35">
        <v>44736</v>
      </c>
      <c r="CQ768" s="20" t="s">
        <v>237</v>
      </c>
      <c r="CR768" s="35">
        <v>44743</v>
      </c>
      <c r="CS768" s="20" t="s">
        <v>232</v>
      </c>
      <c r="CT768" s="35">
        <v>44743</v>
      </c>
      <c r="CU768" s="35">
        <v>44539</v>
      </c>
      <c r="CV768" s="11" t="s">
        <v>228</v>
      </c>
      <c r="CW768" s="20" t="s">
        <v>233</v>
      </c>
      <c r="CX768" s="11" t="s">
        <v>234</v>
      </c>
      <c r="CY768" s="20">
        <v>32</v>
      </c>
      <c r="CZ768" s="36">
        <v>3</v>
      </c>
      <c r="DA768" s="36">
        <v>3</v>
      </c>
      <c r="DB768" s="36">
        <v>11</v>
      </c>
      <c r="DC768" s="36">
        <v>0</v>
      </c>
      <c r="DD768" s="36">
        <v>0</v>
      </c>
      <c r="DE768" s="36">
        <v>0</v>
      </c>
      <c r="DF768" s="36">
        <v>0</v>
      </c>
      <c r="DG768" s="36">
        <v>0</v>
      </c>
      <c r="DH768" s="37">
        <f>IF(DB768&gt;0,((DC768*0.125)+(DD768*0.25)+(DE768*0.25)+(DF768*1)+(DG768*1))/DB768,"")</f>
        <v>0</v>
      </c>
      <c r="DI768" s="35">
        <v>44896</v>
      </c>
      <c r="DJ768" s="20" t="s">
        <v>248</v>
      </c>
      <c r="DK768" s="20" t="s">
        <v>235</v>
      </c>
      <c r="DL768" s="20" t="s">
        <v>234</v>
      </c>
      <c r="DM768" s="20">
        <v>20</v>
      </c>
      <c r="DN768" s="20">
        <v>1</v>
      </c>
      <c r="DO768" s="20">
        <v>1</v>
      </c>
      <c r="DP768" s="20">
        <v>5</v>
      </c>
      <c r="DQ768" s="20">
        <v>0</v>
      </c>
      <c r="DR768" s="20">
        <v>0</v>
      </c>
      <c r="DS768" s="20">
        <v>0</v>
      </c>
      <c r="DT768" s="20">
        <v>0</v>
      </c>
      <c r="DU768" s="20">
        <v>0</v>
      </c>
      <c r="DV768" s="37" cm="1">
        <f t="array" ref="DV768">IF(AND(DI768:DP768&lt;&gt;""),((DQ768*0.125)+(DR768*0.25)+(DS768*0.25)+(DT768*1)+(DU768*1))/DP768,"")</f>
        <v>0</v>
      </c>
      <c r="DW768" s="35">
        <v>45462</v>
      </c>
      <c r="DX768" s="35">
        <v>45492</v>
      </c>
      <c r="DY768" s="20" t="s">
        <v>237</v>
      </c>
      <c r="DZ768" s="35">
        <v>45492</v>
      </c>
      <c r="EA768" s="35" t="s">
        <v>232</v>
      </c>
      <c r="EB768" s="38">
        <v>45509</v>
      </c>
      <c r="EC768" s="35">
        <v>45272</v>
      </c>
      <c r="ED768" s="20" t="s">
        <v>228</v>
      </c>
      <c r="EE768" s="20" t="s">
        <v>247</v>
      </c>
      <c r="EF768" s="20">
        <v>29</v>
      </c>
      <c r="EG768" s="20">
        <v>2</v>
      </c>
      <c r="EH768" s="20">
        <v>2</v>
      </c>
      <c r="EI768" s="20">
        <v>6</v>
      </c>
      <c r="EJ768" s="20">
        <v>0</v>
      </c>
      <c r="EK768" s="20">
        <v>0</v>
      </c>
      <c r="EL768" s="20">
        <v>0</v>
      </c>
      <c r="EM768" s="20">
        <v>0</v>
      </c>
      <c r="EN768" s="20">
        <v>0</v>
      </c>
      <c r="EO768" s="20">
        <v>0</v>
      </c>
      <c r="EP768" s="20">
        <v>0</v>
      </c>
      <c r="EQ768" s="20">
        <v>0</v>
      </c>
      <c r="ER768" s="20">
        <v>0</v>
      </c>
      <c r="ES768" s="34">
        <f>IF(EI768&lt;&gt;"",((EJ768*0.125)+((EK768+EL768+EM768+EN768+EO768)*0.25)+((EP768+EQ768+ER768)*1))/EI768,"")</f>
        <v>0</v>
      </c>
      <c r="ET768" s="35">
        <v>45516</v>
      </c>
      <c r="EU768" s="20" t="s">
        <v>248</v>
      </c>
      <c r="EV768" s="20" t="s">
        <v>234</v>
      </c>
      <c r="EW768" s="20">
        <v>16</v>
      </c>
      <c r="EX768" s="20">
        <v>3</v>
      </c>
      <c r="EY768" s="20">
        <v>3</v>
      </c>
      <c r="EZ768" s="20">
        <v>5</v>
      </c>
      <c r="FA768" s="20">
        <v>0</v>
      </c>
      <c r="FB768" s="20">
        <v>0</v>
      </c>
      <c r="FC768" s="20">
        <v>0</v>
      </c>
      <c r="FD768" s="20">
        <v>0</v>
      </c>
      <c r="FE768" s="20">
        <v>0</v>
      </c>
      <c r="FF768" s="20">
        <v>0</v>
      </c>
      <c r="FG768" s="20">
        <v>1</v>
      </c>
      <c r="FH768" s="20">
        <v>0</v>
      </c>
      <c r="FI768" s="20">
        <v>0</v>
      </c>
      <c r="FJ768" s="34">
        <f>IF(EZ768&lt;&gt;"",((FA768*0.125)+((FB768+FC768+FD768+FE768+FF768)*0.25)+((FG768+FH768+FI768)*1))/EZ768,"")</f>
        <v>0.2</v>
      </c>
      <c r="FK768" s="39">
        <v>44.046416000000001</v>
      </c>
      <c r="FL768" s="39">
        <v>-88.493381999999997</v>
      </c>
      <c r="FM768" s="39">
        <v>43.684590576177868</v>
      </c>
      <c r="FN768" s="39">
        <v>44.408241423822133</v>
      </c>
      <c r="FO768" s="39">
        <v>-88.996772506133794</v>
      </c>
      <c r="FP768" s="39">
        <v>-87.989991493866199</v>
      </c>
      <c r="FQ768" s="39">
        <v>43.322765152355736</v>
      </c>
      <c r="FR768" s="39">
        <v>44.770066847644266</v>
      </c>
      <c r="FS768" s="39">
        <v>-89.500163012267578</v>
      </c>
      <c r="FT768" s="39">
        <v>-87.486600987732416</v>
      </c>
      <c r="FU768" s="35">
        <v>45805</v>
      </c>
      <c r="FV768" s="20" t="s">
        <v>248</v>
      </c>
      <c r="FW768" s="20" t="s">
        <v>258</v>
      </c>
      <c r="FX768" s="20">
        <v>17</v>
      </c>
      <c r="FY768" s="20">
        <v>2</v>
      </c>
      <c r="FZ768" s="20">
        <v>2</v>
      </c>
      <c r="GA768" s="20">
        <v>5</v>
      </c>
      <c r="GB768" s="20">
        <v>0</v>
      </c>
      <c r="GC768" s="20">
        <v>0</v>
      </c>
      <c r="GD768" s="20">
        <v>0</v>
      </c>
      <c r="GE768" s="20">
        <v>0</v>
      </c>
      <c r="GF768" s="20">
        <v>0</v>
      </c>
      <c r="GG768" s="20">
        <v>0</v>
      </c>
      <c r="GH768" s="20">
        <v>0</v>
      </c>
      <c r="GI768" s="20">
        <v>0</v>
      </c>
      <c r="GJ768" s="20">
        <v>0</v>
      </c>
      <c r="GK768" s="34">
        <f>IF(GA768&lt;&gt;"",((GB768*0.125)+((GC768+GD768+GE768+GF768+GG768)*0.25)+((GH768+GI768+GJ768)*1))/GA768,"")</f>
        <v>0</v>
      </c>
      <c r="GP768" s="20" t="s">
        <v>232</v>
      </c>
      <c r="HH768" s="34" t="str">
        <f>IF(GX768&lt;&gt;"",((GY768*0.125)+((GZ768+HA768+HB768+HC768+HD768)*0.25)+((HE768+HF768+HG768)*1))/GX768,"")</f>
        <v/>
      </c>
    </row>
    <row r="769" spans="1:216" ht="15" customHeight="1" x14ac:dyDescent="0.35">
      <c r="A769" s="11" t="s">
        <v>4787</v>
      </c>
      <c r="B769" s="12" t="s">
        <v>4788</v>
      </c>
      <c r="C769" s="13">
        <v>43009</v>
      </c>
      <c r="D769" s="13">
        <v>45499</v>
      </c>
      <c r="E769" s="14" t="s">
        <v>214</v>
      </c>
      <c r="F769" s="15" t="s">
        <v>4789</v>
      </c>
      <c r="G769" s="15" t="s">
        <v>2430</v>
      </c>
      <c r="H769" s="14" t="s">
        <v>1627</v>
      </c>
      <c r="I769" s="16">
        <v>53704</v>
      </c>
      <c r="J769" s="17">
        <v>47066</v>
      </c>
      <c r="K769" s="18">
        <f ca="1">IF(A769&lt;&gt;"",RANDBETWEEN(1,2000)," ")</f>
        <v>1893</v>
      </c>
      <c r="L769" s="17" cm="1">
        <f t="array" ref="L769">IF(A769&lt;&gt;"",SUMPRODUCT(($E$2:$E$1303="Active") * (FK769 &gt;= $FM$2:$FM$1303) * (FK769 &lt;= $FN$2:$FN$1303) * (FL769 &gt;= $FO$2:$FO$1303) * (FL769 &lt;= $FP$2:$FP$1303)),"")</f>
        <v>2</v>
      </c>
      <c r="M769" s="17" cm="1">
        <f t="array" ref="M769">IF(A769&lt;&gt;"",SUMPRODUCT(($E$2:$E$1303="Active") * (FK769 &gt;= $FQ$2:$FQ$1303) * (FK769 &lt;= $FR$2:$FR$1303) * (FL769 &gt;= $FS$2:$FS$1303) * (FL769 &lt;= $FT$2:$FT$1303)),"")</f>
        <v>2</v>
      </c>
      <c r="N769" s="14" t="s">
        <v>287</v>
      </c>
      <c r="O769" s="14" t="s">
        <v>242</v>
      </c>
      <c r="P769" s="15" t="s">
        <v>4790</v>
      </c>
      <c r="Q769" s="14" t="s">
        <v>4791</v>
      </c>
      <c r="R769" s="15" t="s">
        <v>4792</v>
      </c>
      <c r="S769" s="14" t="s">
        <v>224</v>
      </c>
      <c r="T769" s="20" t="s">
        <v>224</v>
      </c>
      <c r="U769" s="21"/>
      <c r="V769" s="22"/>
      <c r="W769" s="22"/>
      <c r="X769" s="22"/>
      <c r="Y769" s="22"/>
      <c r="Z769" s="22"/>
      <c r="AA769" s="22" t="s">
        <v>542</v>
      </c>
      <c r="AB769" s="43">
        <v>46022.625</v>
      </c>
      <c r="AC769" s="63">
        <v>45931</v>
      </c>
      <c r="AD769" s="25">
        <v>304</v>
      </c>
      <c r="AE769" s="25">
        <v>306</v>
      </c>
      <c r="AF769" s="26">
        <v>251</v>
      </c>
      <c r="AG769" s="20">
        <v>379</v>
      </c>
      <c r="AH769" s="22">
        <v>374</v>
      </c>
      <c r="AI769" s="26">
        <v>525</v>
      </c>
      <c r="AN769" s="27">
        <f>IF(COUNT(DV769,ES769,FJ769,GK769,HH769)&gt;0,AVERAGE(DV769,ES769,FJ769,GK769,HH769),"")</f>
        <v>0.2722850678733032</v>
      </c>
      <c r="AO769" s="28">
        <f>IF((E769&lt;&gt;""),COUNTA(AP769:BW769)+COUNTIF(T769,"No"),"")</f>
        <v>0</v>
      </c>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c r="BO769" s="29"/>
      <c r="BP769" s="29"/>
      <c r="BQ769" s="29"/>
      <c r="BR769" s="29"/>
      <c r="BS769" s="29"/>
      <c r="BT769" s="29"/>
      <c r="BU769" s="29"/>
      <c r="BV769" s="29"/>
      <c r="BW769" s="29"/>
      <c r="BX769" s="30">
        <v>44006</v>
      </c>
      <c r="BY769" s="30">
        <v>44011</v>
      </c>
      <c r="BZ769" s="14" t="s">
        <v>226</v>
      </c>
      <c r="CA769" s="30">
        <v>44011</v>
      </c>
      <c r="CB769" s="14" t="s">
        <v>227</v>
      </c>
      <c r="CC769" s="31">
        <v>43760</v>
      </c>
      <c r="CD769" s="32" t="s">
        <v>226</v>
      </c>
      <c r="CE769" s="33" t="s">
        <v>425</v>
      </c>
      <c r="CF769" s="33" t="s">
        <v>325</v>
      </c>
      <c r="CG769" s="29">
        <v>162</v>
      </c>
      <c r="CH769" s="29">
        <v>2</v>
      </c>
      <c r="CI769" s="29">
        <v>2</v>
      </c>
      <c r="CJ769" s="29">
        <v>10</v>
      </c>
      <c r="CK769" s="29">
        <v>3</v>
      </c>
      <c r="CL769" s="29">
        <v>1</v>
      </c>
      <c r="CM769" s="29">
        <v>0</v>
      </c>
      <c r="CN769" s="34">
        <f>IF(CJ769&gt;0,((CK769*0.125)+(CL769*0.25)+(CM769*1))/CJ769,"")</f>
        <v>6.25E-2</v>
      </c>
      <c r="CO769" s="35">
        <v>44721</v>
      </c>
      <c r="CP769" s="35">
        <v>44735</v>
      </c>
      <c r="CQ769" s="20" t="s">
        <v>237</v>
      </c>
      <c r="CR769" s="35">
        <v>44743</v>
      </c>
      <c r="CS769" s="20" t="s">
        <v>232</v>
      </c>
      <c r="CT769" s="35">
        <v>44743</v>
      </c>
      <c r="CU769" s="35">
        <v>44490</v>
      </c>
      <c r="CV769" s="11" t="s">
        <v>228</v>
      </c>
      <c r="CW769" s="20" t="s">
        <v>233</v>
      </c>
      <c r="CX769" s="11" t="s">
        <v>234</v>
      </c>
      <c r="CY769" s="20">
        <v>177</v>
      </c>
      <c r="CZ769" s="36">
        <v>1</v>
      </c>
      <c r="DA769" s="36">
        <v>1</v>
      </c>
      <c r="DB769" s="36">
        <v>5</v>
      </c>
      <c r="DC769" s="36">
        <v>0</v>
      </c>
      <c r="DD769" s="36">
        <v>0</v>
      </c>
      <c r="DE769" s="36">
        <v>0</v>
      </c>
      <c r="DF769" s="36">
        <v>1</v>
      </c>
      <c r="DG769" s="36">
        <v>0</v>
      </c>
      <c r="DH769" s="37">
        <f>IF(DB769&gt;0,((DC769*0.125)+(DD769*0.25)+(DE769*0.25)+(DF769*1)+(DG769*1))/DB769,"")</f>
        <v>0.2</v>
      </c>
      <c r="DI769" s="35">
        <v>44805</v>
      </c>
      <c r="DJ769" s="20" t="s">
        <v>228</v>
      </c>
      <c r="DK769" s="20" t="s">
        <v>235</v>
      </c>
      <c r="DL769" s="20" t="s">
        <v>234</v>
      </c>
      <c r="DM769" s="20">
        <v>122</v>
      </c>
      <c r="DN769" s="20">
        <v>1</v>
      </c>
      <c r="DO769" s="20">
        <v>1</v>
      </c>
      <c r="DP769" s="20">
        <v>5</v>
      </c>
      <c r="DQ769" s="20">
        <v>0</v>
      </c>
      <c r="DR769" s="20">
        <v>0</v>
      </c>
      <c r="DS769" s="20">
        <v>1</v>
      </c>
      <c r="DT769" s="20">
        <v>0</v>
      </c>
      <c r="DU769" s="20">
        <v>2</v>
      </c>
      <c r="DV769" s="49" cm="1">
        <f t="array" ref="DV769">IF(AND(DI769:DP769&lt;&gt;""),((DQ769*0.125)+(DR769*0.25)+(DS769*0.25)+(DT769*1)+(DU769*1))/DP769,"")</f>
        <v>0.45</v>
      </c>
      <c r="DW769" s="35">
        <v>45462</v>
      </c>
      <c r="DX769" s="35">
        <v>45491</v>
      </c>
      <c r="DY769" s="20" t="s">
        <v>237</v>
      </c>
      <c r="DZ769" s="35">
        <v>45491</v>
      </c>
      <c r="EA769" s="35" t="s">
        <v>232</v>
      </c>
      <c r="EB769" s="38">
        <v>45499</v>
      </c>
      <c r="EC769" s="35">
        <v>45211</v>
      </c>
      <c r="ED769" s="20" t="s">
        <v>248</v>
      </c>
      <c r="EE769" s="20" t="s">
        <v>247</v>
      </c>
      <c r="EF769" s="20">
        <v>118</v>
      </c>
      <c r="EG769" s="20">
        <v>1</v>
      </c>
      <c r="EH769" s="20">
        <v>1</v>
      </c>
      <c r="EI769" s="20">
        <v>5</v>
      </c>
      <c r="EJ769" s="20">
        <v>0</v>
      </c>
      <c r="EK769" s="20">
        <v>0</v>
      </c>
      <c r="EL769" s="20">
        <v>0</v>
      </c>
      <c r="EM769" s="20">
        <v>1</v>
      </c>
      <c r="EN769" s="20">
        <v>0</v>
      </c>
      <c r="EO769" s="20">
        <v>0</v>
      </c>
      <c r="EP769" s="20">
        <v>0</v>
      </c>
      <c r="EQ769" s="20">
        <v>0</v>
      </c>
      <c r="ER769" s="20">
        <v>1</v>
      </c>
      <c r="ES769" s="46">
        <f>IF(EI769&lt;&gt;"",((EJ769*0.125)+((EK769+EL769+EM769+EN769+EO769)*0.25)+((EP769+EQ769+ER769)*1))/EI769,"")</f>
        <v>0.25</v>
      </c>
      <c r="ET769" s="35">
        <v>45349</v>
      </c>
      <c r="EU769" s="20" t="s">
        <v>248</v>
      </c>
      <c r="EV769" s="20" t="s">
        <v>247</v>
      </c>
      <c r="EW769" s="20">
        <v>214</v>
      </c>
      <c r="EX769" s="20">
        <v>2</v>
      </c>
      <c r="EY769" s="20">
        <v>2</v>
      </c>
      <c r="EZ769" s="28">
        <v>17</v>
      </c>
      <c r="FA769" s="20">
        <v>0</v>
      </c>
      <c r="FB769" s="20">
        <v>0</v>
      </c>
      <c r="FC769" s="20">
        <v>0</v>
      </c>
      <c r="FD769" s="20">
        <v>0</v>
      </c>
      <c r="FE769" s="20">
        <v>0</v>
      </c>
      <c r="FF769" s="20">
        <v>0</v>
      </c>
      <c r="FG769" s="20">
        <v>1</v>
      </c>
      <c r="FH769" s="20">
        <v>0</v>
      </c>
      <c r="FI769" s="20">
        <v>3</v>
      </c>
      <c r="FJ769" s="34">
        <f>IF(EZ769&lt;&gt;"",((FA769*0.125)+((FB769+FC769+FD769+FE769+FF769)*0.25)+((FG769+FH769+FI769)*1))/EZ769,"")</f>
        <v>0.23529411764705882</v>
      </c>
      <c r="FK769" s="39">
        <v>43.128219999999999</v>
      </c>
      <c r="FL769" s="39">
        <v>-89.384636</v>
      </c>
      <c r="FM769" s="39">
        <v>42.766394576177866</v>
      </c>
      <c r="FN769" s="39">
        <v>43.490045423822131</v>
      </c>
      <c r="FO769" s="39">
        <v>-89.880405670295573</v>
      </c>
      <c r="FP769" s="39">
        <v>-88.888866329704427</v>
      </c>
      <c r="FQ769" s="39">
        <v>42.404569152355734</v>
      </c>
      <c r="FR769" s="39">
        <v>43.851870847644264</v>
      </c>
      <c r="FS769" s="39">
        <v>-90.376175340591146</v>
      </c>
      <c r="FT769" s="39">
        <v>-88.393096659408855</v>
      </c>
      <c r="FU769" s="35">
        <v>45737</v>
      </c>
      <c r="FV769" s="20" t="s">
        <v>248</v>
      </c>
      <c r="FW769" s="20" t="s">
        <v>247</v>
      </c>
      <c r="FX769" s="20">
        <v>176</v>
      </c>
      <c r="FY769" s="20">
        <v>2</v>
      </c>
      <c r="FZ769" s="20">
        <v>2</v>
      </c>
      <c r="GA769" s="20">
        <v>13</v>
      </c>
      <c r="GB769" s="20">
        <v>0</v>
      </c>
      <c r="GC769" s="20">
        <v>0</v>
      </c>
      <c r="GD769" s="20">
        <v>0</v>
      </c>
      <c r="GE769" s="20">
        <v>0</v>
      </c>
      <c r="GF769" s="20">
        <v>0</v>
      </c>
      <c r="GG769" s="20">
        <v>0</v>
      </c>
      <c r="GH769" s="20">
        <v>2</v>
      </c>
      <c r="GI769" s="20">
        <v>0</v>
      </c>
      <c r="GJ769" s="20">
        <v>0</v>
      </c>
      <c r="GK769" s="34">
        <f>IF(GA769&lt;&gt;"",((GB769*0.125)+((GC769+GD769+GE769+GF769+GG769)*0.25)+((GH769+GI769+GJ769)*1))/GA769,"")</f>
        <v>0.15384615384615385</v>
      </c>
      <c r="GP769" s="20" t="s">
        <v>232</v>
      </c>
      <c r="HH769" s="34" t="str">
        <f>IF(GX769&lt;&gt;"",((GY769*0.125)+((GZ769+HA769+HB769+HC769+HD769)*0.25)+((HE769+HF769+HG769)*1))/GX769,"")</f>
        <v/>
      </c>
    </row>
    <row r="770" spans="1:216" ht="15" customHeight="1" x14ac:dyDescent="0.35">
      <c r="A770" s="11" t="s">
        <v>4793</v>
      </c>
      <c r="B770" s="12" t="s">
        <v>4794</v>
      </c>
      <c r="C770" s="13">
        <v>43009</v>
      </c>
      <c r="D770" s="13">
        <v>45524</v>
      </c>
      <c r="E770" s="14" t="s">
        <v>214</v>
      </c>
      <c r="F770" s="15" t="s">
        <v>4795</v>
      </c>
      <c r="G770" s="15" t="s">
        <v>4796</v>
      </c>
      <c r="H770" s="14" t="s">
        <v>1627</v>
      </c>
      <c r="I770" s="16">
        <v>54903</v>
      </c>
      <c r="J770" s="17">
        <v>0</v>
      </c>
      <c r="K770" s="18">
        <f ca="1">IF(A770&lt;&gt;"",RANDBETWEEN(1,2000)," ")</f>
        <v>1233</v>
      </c>
      <c r="L770" s="17" cm="1">
        <f t="array" ref="L770">IF(A770&lt;&gt;"",SUMPRODUCT(($E$2:$E$1303="Active") * (FK770 &gt;= $FM$2:$FM$1303) * (FK770 &lt;= $FN$2:$FN$1303) * (FL770 &gt;= $FO$2:$FO$1303) * (FL770 &lt;= $FP$2:$FP$1303)),"")</f>
        <v>3</v>
      </c>
      <c r="M770" s="17" cm="1">
        <f t="array" ref="M770">IF(A770&lt;&gt;"",SUMPRODUCT(($E$2:$E$1303="Active") * (FK770 &gt;= $FQ$2:$FQ$1303) * (FK770 &lt;= $FR$2:$FR$1303) * (FL770 &gt;= $FS$2:$FS$1303) * (FL770 &lt;= $FT$2:$FT$1303)),"")</f>
        <v>5</v>
      </c>
      <c r="N770" s="14" t="s">
        <v>218</v>
      </c>
      <c r="O770" s="14" t="s">
        <v>219</v>
      </c>
      <c r="P770" s="15" t="s">
        <v>4797</v>
      </c>
      <c r="Q770" s="14" t="s">
        <v>4798</v>
      </c>
      <c r="R770" s="51" t="s">
        <v>4799</v>
      </c>
      <c r="S770" s="14" t="s">
        <v>224</v>
      </c>
      <c r="T770" s="20" t="s">
        <v>224</v>
      </c>
      <c r="U770" s="21"/>
      <c r="V770" s="22"/>
      <c r="W770" s="22"/>
      <c r="X770" s="22"/>
      <c r="Y770" s="22"/>
      <c r="Z770" s="22"/>
      <c r="AA770" s="22" t="s">
        <v>542</v>
      </c>
      <c r="AB770" s="43">
        <v>46010.4375</v>
      </c>
      <c r="AC770" s="63">
        <v>45931</v>
      </c>
      <c r="AD770" s="25">
        <v>163</v>
      </c>
      <c r="AE770" s="25">
        <v>151</v>
      </c>
      <c r="AF770" s="26">
        <v>141</v>
      </c>
      <c r="AG770" s="20">
        <v>116</v>
      </c>
      <c r="AH770" s="22">
        <v>135</v>
      </c>
      <c r="AI770" s="26">
        <v>295</v>
      </c>
      <c r="AN770" s="27">
        <f>IF(COUNT(DV770,ES770,FJ770,GK770,HH770)&gt;0,AVERAGE(DV770,ES770,FJ770,GK770,HH770),"")</f>
        <v>0.10267857142857142</v>
      </c>
      <c r="AO770" s="28">
        <f>IF((E770&lt;&gt;""),COUNTA(AP770:BW770)+COUNTIF(T770,"No"),"")</f>
        <v>0</v>
      </c>
      <c r="AP770" s="29"/>
      <c r="AQ770" s="29"/>
      <c r="AR770" s="29"/>
      <c r="AS770" s="29"/>
      <c r="AT770" s="29"/>
      <c r="AU770" s="29"/>
      <c r="AV770" s="29"/>
      <c r="AW770" s="29"/>
      <c r="AX770" s="29"/>
      <c r="AY770" s="29"/>
      <c r="AZ770" s="29"/>
      <c r="BA770" s="29"/>
      <c r="BB770" s="29"/>
      <c r="BC770" s="29"/>
      <c r="BD770" s="29"/>
      <c r="BE770" s="29"/>
      <c r="BF770" s="29"/>
      <c r="BG770" s="29"/>
      <c r="BH770" s="29"/>
      <c r="BI770" s="29"/>
      <c r="BJ770" s="29"/>
      <c r="BK770" s="29"/>
      <c r="BL770" s="29"/>
      <c r="BM770" s="29"/>
      <c r="BN770" s="29"/>
      <c r="BO770" s="29"/>
      <c r="BP770" s="29"/>
      <c r="BQ770" s="29"/>
      <c r="BR770" s="29"/>
      <c r="BS770" s="29"/>
      <c r="BT770" s="29"/>
      <c r="BU770" s="29"/>
      <c r="BV770" s="29"/>
      <c r="BW770" s="29"/>
      <c r="BX770" s="30">
        <v>44005</v>
      </c>
      <c r="BY770" s="30">
        <v>44011</v>
      </c>
      <c r="BZ770" s="14" t="s">
        <v>226</v>
      </c>
      <c r="CA770" s="30">
        <v>44011</v>
      </c>
      <c r="CB770" s="14" t="s">
        <v>227</v>
      </c>
      <c r="CC770" s="31">
        <v>43760</v>
      </c>
      <c r="CD770" s="32" t="s">
        <v>226</v>
      </c>
      <c r="CE770" s="33" t="s">
        <v>425</v>
      </c>
      <c r="CF770" s="33" t="s">
        <v>325</v>
      </c>
      <c r="CG770" s="29">
        <v>139</v>
      </c>
      <c r="CH770" s="29">
        <v>1</v>
      </c>
      <c r="CI770" s="29">
        <v>1</v>
      </c>
      <c r="CJ770" s="29">
        <v>5</v>
      </c>
      <c r="CK770" s="29">
        <v>0</v>
      </c>
      <c r="CL770" s="29">
        <v>0</v>
      </c>
      <c r="CM770" s="29">
        <v>0</v>
      </c>
      <c r="CN770" s="34">
        <f>IF(CJ770&gt;0,((CK770*0.125)+(CL770*0.25)+(CM770*1))/CJ770,"")</f>
        <v>0</v>
      </c>
      <c r="CO770" s="35">
        <v>44412</v>
      </c>
      <c r="CP770" s="35">
        <v>44414</v>
      </c>
      <c r="CQ770" s="20" t="s">
        <v>507</v>
      </c>
      <c r="CR770" s="35">
        <v>44440</v>
      </c>
      <c r="CS770" s="20" t="s">
        <v>232</v>
      </c>
      <c r="CT770" s="35">
        <v>44418</v>
      </c>
      <c r="CU770" s="35">
        <v>44474</v>
      </c>
      <c r="CV770" s="11" t="s">
        <v>228</v>
      </c>
      <c r="CW770" s="20" t="s">
        <v>233</v>
      </c>
      <c r="CX770" s="11" t="s">
        <v>234</v>
      </c>
      <c r="CY770" s="20">
        <v>103</v>
      </c>
      <c r="CZ770" s="36">
        <v>2</v>
      </c>
      <c r="DA770" s="36">
        <v>2</v>
      </c>
      <c r="DB770" s="36">
        <v>10</v>
      </c>
      <c r="DC770" s="36">
        <v>0</v>
      </c>
      <c r="DD770" s="36">
        <v>2</v>
      </c>
      <c r="DE770" s="36">
        <v>1</v>
      </c>
      <c r="DF770" s="36">
        <v>0</v>
      </c>
      <c r="DG770" s="36">
        <v>0</v>
      </c>
      <c r="DH770" s="37">
        <f>IF(DB770&gt;0,((DC770*0.125)+(DD770*0.25)+(DE770*0.25)+(DF770*1)+(DG770*1))/DB770,"")</f>
        <v>7.4999999999999997E-2</v>
      </c>
      <c r="DI770" s="35">
        <v>44866</v>
      </c>
      <c r="DJ770" s="20" t="s">
        <v>228</v>
      </c>
      <c r="DK770" s="20" t="s">
        <v>235</v>
      </c>
      <c r="DL770" s="20" t="s">
        <v>234</v>
      </c>
      <c r="DM770" s="20">
        <v>109</v>
      </c>
      <c r="DN770" s="20">
        <v>2</v>
      </c>
      <c r="DO770" s="20">
        <v>2</v>
      </c>
      <c r="DP770" s="20">
        <v>10</v>
      </c>
      <c r="DQ770" s="20">
        <v>0</v>
      </c>
      <c r="DR770" s="20">
        <v>0</v>
      </c>
      <c r="DS770" s="20">
        <v>0</v>
      </c>
      <c r="DT770" s="20">
        <v>0</v>
      </c>
      <c r="DU770" s="20">
        <v>0</v>
      </c>
      <c r="DV770" s="37" cm="1">
        <f t="array" ref="DV770">IF(AND(DI770:DP770&lt;&gt;""),((DQ770*0.125)+(DR770*0.25)+(DS770*0.25)+(DT770*1)+(DU770*1))/DP770,"")</f>
        <v>0</v>
      </c>
      <c r="DW770" s="35">
        <v>45462</v>
      </c>
      <c r="DX770" s="35">
        <v>45491</v>
      </c>
      <c r="DY770" s="20" t="s">
        <v>237</v>
      </c>
      <c r="DZ770" s="35">
        <v>45491</v>
      </c>
      <c r="EA770" s="35" t="s">
        <v>232</v>
      </c>
      <c r="EB770" s="38">
        <v>45499</v>
      </c>
      <c r="EC770" s="35">
        <v>45271</v>
      </c>
      <c r="ED770" s="20" t="s">
        <v>228</v>
      </c>
      <c r="EE770" s="20" t="s">
        <v>247</v>
      </c>
      <c r="EF770" s="20">
        <v>32</v>
      </c>
      <c r="EG770" s="20">
        <v>2</v>
      </c>
      <c r="EH770" s="20">
        <v>2</v>
      </c>
      <c r="EI770" s="20">
        <v>10</v>
      </c>
      <c r="EJ770" s="20">
        <v>0</v>
      </c>
      <c r="EK770" s="20">
        <v>0</v>
      </c>
      <c r="EL770" s="20">
        <v>0</v>
      </c>
      <c r="EM770" s="20">
        <v>0</v>
      </c>
      <c r="EN770" s="20">
        <v>0</v>
      </c>
      <c r="EO770" s="20">
        <v>0</v>
      </c>
      <c r="EP770" s="20">
        <v>0</v>
      </c>
      <c r="EQ770" s="20">
        <v>0</v>
      </c>
      <c r="ER770" s="20">
        <v>0</v>
      </c>
      <c r="ES770" s="34">
        <f>IF(EI770&lt;&gt;"",((EJ770*0.125)+((EK770+EL770+EM770+EN770+EO770)*0.25)+((EP770+EQ770+ER770)*1))/EI770,"")</f>
        <v>0</v>
      </c>
      <c r="ET770" s="35">
        <v>45516</v>
      </c>
      <c r="EU770" s="20" t="s">
        <v>248</v>
      </c>
      <c r="EV770" s="20" t="s">
        <v>234</v>
      </c>
      <c r="EW770" s="20">
        <v>106</v>
      </c>
      <c r="EX770" s="20">
        <v>2</v>
      </c>
      <c r="EY770" s="20">
        <v>2</v>
      </c>
      <c r="EZ770" s="20">
        <v>8</v>
      </c>
      <c r="FA770" s="20">
        <v>0</v>
      </c>
      <c r="FB770" s="20">
        <v>0</v>
      </c>
      <c r="FC770" s="20">
        <v>0</v>
      </c>
      <c r="FD770" s="20">
        <v>0</v>
      </c>
      <c r="FE770" s="20">
        <v>0</v>
      </c>
      <c r="FF770" s="20">
        <v>0</v>
      </c>
      <c r="FG770" s="20">
        <v>3</v>
      </c>
      <c r="FH770" s="20">
        <v>0</v>
      </c>
      <c r="FI770" s="20">
        <v>0</v>
      </c>
      <c r="FJ770" s="46">
        <f>IF(EZ770&lt;&gt;"",((FA770*0.125)+((FB770+FC770+FD770+FE770+FF770)*0.25)+((FG770+FH770+FI770)*1))/EZ770,"")</f>
        <v>0.375</v>
      </c>
      <c r="FK770" s="39">
        <v>44.024700000000003</v>
      </c>
      <c r="FL770" s="39">
        <v>-88.542599999999993</v>
      </c>
      <c r="FM770" s="39">
        <v>43.66287457617787</v>
      </c>
      <c r="FN770" s="39">
        <v>44.386525423822135</v>
      </c>
      <c r="FO770" s="39">
        <v>-89.045806064395464</v>
      </c>
      <c r="FP770" s="39">
        <v>-88.039393935604522</v>
      </c>
      <c r="FQ770" s="39">
        <v>43.301049152355738</v>
      </c>
      <c r="FR770" s="39">
        <v>44.748350847644268</v>
      </c>
      <c r="FS770" s="39">
        <v>-89.549012128790949</v>
      </c>
      <c r="FT770" s="39">
        <v>-87.536187871209037</v>
      </c>
      <c r="FU770" s="35">
        <v>45943</v>
      </c>
      <c r="FV770" s="20" t="s">
        <v>248</v>
      </c>
      <c r="FW770" s="20" t="s">
        <v>295</v>
      </c>
      <c r="FX770" s="20">
        <v>95</v>
      </c>
      <c r="FY770" s="20">
        <v>2</v>
      </c>
      <c r="FZ770" s="20">
        <v>2</v>
      </c>
      <c r="GA770" s="20">
        <v>7</v>
      </c>
      <c r="GB770" s="20">
        <v>0</v>
      </c>
      <c r="GC770" s="20">
        <v>0</v>
      </c>
      <c r="GD770" s="20">
        <v>0</v>
      </c>
      <c r="GE770" s="20">
        <v>1</v>
      </c>
      <c r="GF770" s="20">
        <v>0</v>
      </c>
      <c r="GG770" s="20">
        <v>0</v>
      </c>
      <c r="GH770" s="20">
        <v>0</v>
      </c>
      <c r="GI770" s="20">
        <v>0</v>
      </c>
      <c r="GJ770" s="20">
        <v>0</v>
      </c>
      <c r="GK770" s="34">
        <f>IF(GA770&lt;&gt;"",((GB770*0.125)+((GC770+GD770+GE770+GF770+GG770)*0.25)+((GH770+GI770+GJ770)*1))/GA770,"")</f>
        <v>3.5714285714285712E-2</v>
      </c>
      <c r="GP770" s="20" t="s">
        <v>232</v>
      </c>
      <c r="HH770" s="34" t="str">
        <f>IF(GX770&lt;&gt;"",((GY770*0.125)+((GZ770+HA770+HB770+HC770+HD770)*0.25)+((HE770+HF770+HG770)*1))/GX770,"")</f>
        <v/>
      </c>
    </row>
    <row r="771" spans="1:216" ht="15" customHeight="1" x14ac:dyDescent="0.35">
      <c r="A771" s="11" t="s">
        <v>4800</v>
      </c>
      <c r="B771" s="12" t="s">
        <v>4801</v>
      </c>
      <c r="C771" s="43">
        <v>45317</v>
      </c>
      <c r="E771" s="11" t="s">
        <v>214</v>
      </c>
      <c r="F771" s="19" t="s">
        <v>4802</v>
      </c>
      <c r="G771" s="19" t="s">
        <v>4803</v>
      </c>
      <c r="H771" s="11" t="s">
        <v>4804</v>
      </c>
      <c r="I771" s="42">
        <v>25755</v>
      </c>
      <c r="J771" s="17">
        <v>1602</v>
      </c>
      <c r="K771" s="18">
        <f ca="1">IF(A771&lt;&gt;"",RANDBETWEEN(1,2000)," ")</f>
        <v>1986</v>
      </c>
      <c r="L771" s="17" cm="1">
        <f t="array" ref="L771">IF(A771&lt;&gt;"",SUMPRODUCT(($E$2:$E$1303="Active") * (FK771 &gt;= $FM$2:$FM$1303) * (FK771 &lt;= $FN$2:$FN$1303) * (FL771 &gt;= $FO$2:$FO$1303) * (FL771 &lt;= $FP$2:$FP$1303)),"")</f>
        <v>1</v>
      </c>
      <c r="M771" s="17" cm="1">
        <f t="array" ref="M771">IF(A771&lt;&gt;"",SUMPRODUCT(($E$2:$E$1303="Active") * (FK771 &gt;= $FQ$2:$FQ$1303) * (FK771 &lt;= $FR$2:$FR$1303) * (FL771 &gt;= $FS$2:$FS$1303) * (FL771 &lt;= $FT$2:$FT$1303)),"")</f>
        <v>1</v>
      </c>
      <c r="N771" s="11" t="s">
        <v>218</v>
      </c>
      <c r="O771" s="14" t="s">
        <v>219</v>
      </c>
      <c r="P771" s="19" t="s">
        <v>4805</v>
      </c>
      <c r="Q771" s="11" t="s">
        <v>4806</v>
      </c>
      <c r="R771" s="72" t="s">
        <v>4807</v>
      </c>
      <c r="S771" s="11" t="s">
        <v>223</v>
      </c>
      <c r="T771" s="20" t="s">
        <v>224</v>
      </c>
      <c r="AA771" s="22" t="s">
        <v>542</v>
      </c>
      <c r="AB771" s="43">
        <v>46013.541666666664</v>
      </c>
      <c r="AC771" s="63">
        <v>45931</v>
      </c>
      <c r="AF771" s="26"/>
      <c r="AH771" s="22">
        <v>308</v>
      </c>
      <c r="AI771" s="26">
        <v>385</v>
      </c>
      <c r="AN771" s="27">
        <f>IF(COUNT(DV771,ES771,FJ771,GK771,HH771)&gt;0,AVERAGE(DV771,ES771,FJ771,GK771,HH771),"")</f>
        <v>9.1269841269841265E-2</v>
      </c>
      <c r="AO771" s="28">
        <f>IF((E771&lt;&gt;""),COUNTA(AP771:BW771)+COUNTIF(T771,"No"),"")</f>
        <v>0</v>
      </c>
      <c r="DW771" s="35">
        <v>45250</v>
      </c>
      <c r="DX771" s="35">
        <v>45317</v>
      </c>
      <c r="DY771" s="20" t="s">
        <v>409</v>
      </c>
      <c r="DZ771" s="35">
        <v>45317</v>
      </c>
      <c r="EA771" s="35" t="s">
        <v>410</v>
      </c>
      <c r="ET771" s="35">
        <v>45526</v>
      </c>
      <c r="EU771" s="20" t="s">
        <v>248</v>
      </c>
      <c r="EV771" s="20" t="s">
        <v>234</v>
      </c>
      <c r="EW771" s="20">
        <v>116</v>
      </c>
      <c r="EX771" s="20">
        <v>4</v>
      </c>
      <c r="EY771" s="20">
        <v>4</v>
      </c>
      <c r="EZ771" s="20">
        <v>9</v>
      </c>
      <c r="FA771" s="20">
        <v>0</v>
      </c>
      <c r="FB771" s="20">
        <v>0</v>
      </c>
      <c r="FC771" s="20">
        <v>0</v>
      </c>
      <c r="FD771" s="20">
        <v>0</v>
      </c>
      <c r="FE771" s="20">
        <v>0</v>
      </c>
      <c r="FF771" s="20">
        <v>0</v>
      </c>
      <c r="FG771" s="20">
        <v>1</v>
      </c>
      <c r="FH771" s="20">
        <v>0</v>
      </c>
      <c r="FI771" s="20">
        <v>0</v>
      </c>
      <c r="FJ771" s="34">
        <f>IF(EZ771&lt;&gt;"",((FA771*0.125)+((FB771+FC771+FD771+FE771+FF771)*0.25)+((FG771+FH771+FI771)*1))/EZ771,"")</f>
        <v>0.1111111111111111</v>
      </c>
      <c r="FK771" s="39">
        <v>38.423482999999997</v>
      </c>
      <c r="FL771" s="39">
        <v>-82.427299000000005</v>
      </c>
      <c r="FM771" s="39">
        <v>38.061657576177865</v>
      </c>
      <c r="FN771" s="39">
        <v>38.78530842382213</v>
      </c>
      <c r="FO771" s="39">
        <v>-82.889141608433292</v>
      </c>
      <c r="FP771" s="39">
        <v>-81.965456391566718</v>
      </c>
      <c r="FQ771" s="39">
        <v>37.699832152355732</v>
      </c>
      <c r="FR771" s="39">
        <v>39.147133847644263</v>
      </c>
      <c r="FS771" s="39">
        <v>-83.350984216866564</v>
      </c>
      <c r="FT771" s="39">
        <v>-81.503613783133446</v>
      </c>
      <c r="FU771" s="35">
        <v>45964</v>
      </c>
      <c r="FV771" s="20" t="s">
        <v>248</v>
      </c>
      <c r="FW771" s="20" t="s">
        <v>234</v>
      </c>
      <c r="FX771" s="20">
        <v>187</v>
      </c>
      <c r="FY771" s="20">
        <v>5</v>
      </c>
      <c r="FZ771" s="20">
        <v>5</v>
      </c>
      <c r="GA771" s="20">
        <v>14</v>
      </c>
      <c r="GB771" s="20">
        <v>0</v>
      </c>
      <c r="GC771" s="20">
        <v>0</v>
      </c>
      <c r="GD771" s="20">
        <v>0</v>
      </c>
      <c r="GE771" s="20">
        <v>0</v>
      </c>
      <c r="GF771" s="20">
        <v>0</v>
      </c>
      <c r="GG771" s="20">
        <v>0</v>
      </c>
      <c r="GH771" s="20">
        <v>0</v>
      </c>
      <c r="GI771" s="20">
        <v>0</v>
      </c>
      <c r="GJ771" s="20">
        <v>1</v>
      </c>
      <c r="GK771" s="34">
        <f>IF(GA771&lt;&gt;"",((GB771*0.125)+((GC771+GD771+GE771+GF771+GG771)*0.25)+((GH771+GI771+GJ771)*1))/GA771,"")</f>
        <v>7.1428571428571425E-2</v>
      </c>
      <c r="GP771" s="20" t="s">
        <v>232</v>
      </c>
      <c r="HH771" s="34" t="str">
        <f>IF(GX771&lt;&gt;"",((GY771*0.125)+((GZ771+HA771+HB771+HC771+HD771)*0.25)+((HE771+HF771+HG771)*1))/GX771,"")</f>
        <v/>
      </c>
    </row>
    <row r="772" spans="1:216" ht="15" customHeight="1" x14ac:dyDescent="0.35">
      <c r="A772" s="11" t="s">
        <v>4808</v>
      </c>
      <c r="B772" s="12" t="s">
        <v>4809</v>
      </c>
      <c r="C772" s="13">
        <v>43009</v>
      </c>
      <c r="D772" s="13"/>
      <c r="E772" s="14" t="s">
        <v>214</v>
      </c>
      <c r="F772" s="15" t="s">
        <v>4810</v>
      </c>
      <c r="G772" s="15" t="s">
        <v>4811</v>
      </c>
      <c r="H772" s="14" t="s">
        <v>4804</v>
      </c>
      <c r="I772" s="16">
        <v>26330</v>
      </c>
      <c r="J772" s="17">
        <v>15887</v>
      </c>
      <c r="K772" s="18">
        <f ca="1">IF(A772&lt;&gt;"",RANDBETWEEN(1,2000)," ")</f>
        <v>391</v>
      </c>
      <c r="L772" s="17" cm="1">
        <f t="array" ref="L772">IF(A772&lt;&gt;"",SUMPRODUCT(($E$2:$E$1303="Active") * (FK772 &gt;= $FM$2:$FM$1303) * (FK772 &lt;= $FN$2:$FN$1303) * (FL772 &gt;= $FO$2:$FO$1303) * (FL772 &lt;= $FP$2:$FP$1303)),"")</f>
        <v>1</v>
      </c>
      <c r="M772" s="17" cm="1">
        <f t="array" ref="M772">IF(A772&lt;&gt;"",SUMPRODUCT(($E$2:$E$1303="Active") * (FK772 &gt;= $FQ$2:$FQ$1303) * (FK772 &lt;= $FR$2:$FR$1303) * (FL772 &gt;= $FS$2:$FS$1303) * (FL772 &lt;= $FT$2:$FT$1303)),"")</f>
        <v>1</v>
      </c>
      <c r="N772" s="14" t="s">
        <v>287</v>
      </c>
      <c r="O772" s="14" t="s">
        <v>219</v>
      </c>
      <c r="P772" s="15" t="s">
        <v>4812</v>
      </c>
      <c r="Q772" s="14" t="s">
        <v>4813</v>
      </c>
      <c r="R772" s="15" t="s">
        <v>4814</v>
      </c>
      <c r="S772" s="14" t="s">
        <v>224</v>
      </c>
      <c r="T772" s="20" t="s">
        <v>224</v>
      </c>
      <c r="U772" s="21"/>
      <c r="V772" s="22"/>
      <c r="W772" s="22"/>
      <c r="X772" s="22"/>
      <c r="Y772" s="22"/>
      <c r="Z772" s="22"/>
      <c r="AA772" s="48" t="s">
        <v>394</v>
      </c>
      <c r="AB772" s="43">
        <v>46020.416666666664</v>
      </c>
      <c r="AC772" s="24">
        <v>46023</v>
      </c>
      <c r="AD772" s="25">
        <v>105</v>
      </c>
      <c r="AE772" s="25">
        <v>336</v>
      </c>
      <c r="AF772" s="26">
        <v>455</v>
      </c>
      <c r="AG772" s="20">
        <v>469</v>
      </c>
      <c r="AH772" s="22">
        <v>467</v>
      </c>
      <c r="AI772" s="26">
        <v>358</v>
      </c>
      <c r="AN772" s="27">
        <f>IF(COUNT(DV772,ES772,FJ772,GK772,HH772)&gt;0,AVERAGE(DV772,ES772,FJ772,GK772,HH772),"")</f>
        <v>7.6923076923076927E-2</v>
      </c>
      <c r="AO772" s="28">
        <f>IF((E772&lt;&gt;""),COUNTA(AP772:BW772)+COUNTIF(T772,"No"),"")</f>
        <v>0</v>
      </c>
      <c r="AP772" s="29"/>
      <c r="AQ772" s="29"/>
      <c r="AR772" s="29"/>
      <c r="AS772" s="29"/>
      <c r="AT772" s="29"/>
      <c r="AU772" s="29"/>
      <c r="AV772" s="29"/>
      <c r="AW772" s="29"/>
      <c r="AX772" s="29"/>
      <c r="AY772" s="29"/>
      <c r="AZ772" s="29"/>
      <c r="BA772" s="29"/>
      <c r="BB772" s="29"/>
      <c r="BC772" s="29"/>
      <c r="BD772" s="29"/>
      <c r="BE772" s="29"/>
      <c r="BF772" s="29"/>
      <c r="BG772" s="29"/>
      <c r="BH772" s="29"/>
      <c r="BI772" s="29"/>
      <c r="BJ772" s="29"/>
      <c r="BK772" s="29"/>
      <c r="BL772" s="29"/>
      <c r="BM772" s="29"/>
      <c r="BN772" s="29"/>
      <c r="BO772" s="29"/>
      <c r="BP772" s="29"/>
      <c r="BQ772" s="29"/>
      <c r="BR772" s="29"/>
      <c r="BS772" s="29"/>
      <c r="BT772" s="29"/>
      <c r="BU772" s="29"/>
      <c r="BV772" s="29"/>
      <c r="BW772" s="29"/>
      <c r="BX772" s="30">
        <v>43817</v>
      </c>
      <c r="BY772" s="30">
        <v>43825</v>
      </c>
      <c r="BZ772" s="14" t="s">
        <v>228</v>
      </c>
      <c r="CA772" s="30">
        <v>43894</v>
      </c>
      <c r="CB772" s="14" t="s">
        <v>227</v>
      </c>
      <c r="CC772" s="31">
        <v>43908</v>
      </c>
      <c r="CD772" s="32" t="s">
        <v>364</v>
      </c>
      <c r="CE772" s="33" t="s">
        <v>380</v>
      </c>
      <c r="CF772" s="33" t="s">
        <v>321</v>
      </c>
      <c r="CG772" s="29">
        <v>159</v>
      </c>
      <c r="CH772" s="29">
        <v>1</v>
      </c>
      <c r="CI772" s="29">
        <v>1</v>
      </c>
      <c r="CJ772" s="29">
        <v>5</v>
      </c>
      <c r="CK772" s="29">
        <v>0</v>
      </c>
      <c r="CL772" s="29">
        <v>0</v>
      </c>
      <c r="CM772" s="29">
        <v>6</v>
      </c>
      <c r="CN772" s="53">
        <f>IF(CJ772&gt;0,((CK772*0.125)+(CL772*0.25)+(CM772*1))/CJ772,"")</f>
        <v>1.2</v>
      </c>
      <c r="CO772" s="35">
        <v>44741</v>
      </c>
      <c r="CP772" s="35">
        <v>44763</v>
      </c>
      <c r="CQ772" s="20" t="s">
        <v>237</v>
      </c>
      <c r="CR772" s="35">
        <v>44774</v>
      </c>
      <c r="CS772" s="20" t="s">
        <v>232</v>
      </c>
      <c r="CT772" s="35">
        <v>44764</v>
      </c>
      <c r="CU772" s="35">
        <v>44256</v>
      </c>
      <c r="CV772" s="11" t="s">
        <v>228</v>
      </c>
      <c r="CW772" s="11" t="s">
        <v>293</v>
      </c>
      <c r="CX772" s="11" t="s">
        <v>247</v>
      </c>
      <c r="CY772" s="20">
        <v>67</v>
      </c>
      <c r="CZ772" s="36">
        <v>1</v>
      </c>
      <c r="DA772" s="36">
        <v>1</v>
      </c>
      <c r="DB772" s="36">
        <v>10</v>
      </c>
      <c r="DC772" s="36">
        <v>0</v>
      </c>
      <c r="DD772" s="36">
        <v>0</v>
      </c>
      <c r="DE772" s="36">
        <v>0</v>
      </c>
      <c r="DF772" s="36">
        <v>0</v>
      </c>
      <c r="DG772" s="36">
        <v>0</v>
      </c>
      <c r="DH772" s="37">
        <f>IF(DB772&gt;0,((DC772*0.125)+(DD772*0.25)+(DE772*0.25)+(DF772*1)+(DG772*1))/DB772,"")</f>
        <v>0</v>
      </c>
      <c r="DJ772" s="20" t="s">
        <v>228</v>
      </c>
      <c r="DK772" s="20" t="s">
        <v>235</v>
      </c>
      <c r="DL772" s="20" t="s">
        <v>234</v>
      </c>
      <c r="DM772" s="20">
        <v>0</v>
      </c>
      <c r="DN772" s="20">
        <v>0</v>
      </c>
      <c r="DO772" s="20">
        <v>0</v>
      </c>
      <c r="DP772" s="20">
        <v>0</v>
      </c>
      <c r="DQ772" s="20">
        <v>0</v>
      </c>
      <c r="DR772" s="20">
        <v>0</v>
      </c>
      <c r="DS772" s="20">
        <v>0</v>
      </c>
      <c r="DT772" s="20">
        <v>0</v>
      </c>
      <c r="DU772" s="20">
        <v>0</v>
      </c>
      <c r="EA772" s="35" t="s">
        <v>232</v>
      </c>
      <c r="EB772" s="38"/>
      <c r="EC772" s="35">
        <v>45290</v>
      </c>
      <c r="ED772" s="20" t="s">
        <v>228</v>
      </c>
      <c r="EE772" s="20" t="s">
        <v>247</v>
      </c>
      <c r="EF772" s="20">
        <v>188</v>
      </c>
      <c r="EG772" s="20">
        <v>1</v>
      </c>
      <c r="EH772" s="20">
        <v>1</v>
      </c>
      <c r="EI772" s="20">
        <v>5</v>
      </c>
      <c r="EJ772" s="20">
        <v>0</v>
      </c>
      <c r="EK772" s="20">
        <v>0</v>
      </c>
      <c r="EL772" s="20">
        <v>0</v>
      </c>
      <c r="EM772" s="20">
        <v>0</v>
      </c>
      <c r="EN772" s="20">
        <v>0</v>
      </c>
      <c r="EO772" s="20">
        <v>0</v>
      </c>
      <c r="EP772" s="20">
        <v>0</v>
      </c>
      <c r="EQ772" s="20">
        <v>0</v>
      </c>
      <c r="ER772" s="20">
        <v>0</v>
      </c>
      <c r="ES772" s="34">
        <f>IF(EI772&lt;&gt;"",((EJ772*0.125)+((EK772+EL772+EM772+EN772+EO772)*0.25)+((EP772+EQ772+ER772)*1))/EI772,"")</f>
        <v>0</v>
      </c>
      <c r="ET772" s="35">
        <v>45630</v>
      </c>
      <c r="EU772" s="20" t="s">
        <v>248</v>
      </c>
      <c r="EV772" s="20" t="s">
        <v>234</v>
      </c>
      <c r="EW772" s="20">
        <v>284</v>
      </c>
      <c r="EX772" s="20">
        <v>1</v>
      </c>
      <c r="EY772" s="20">
        <v>1</v>
      </c>
      <c r="EZ772" s="20">
        <v>20</v>
      </c>
      <c r="FA772" s="20">
        <v>0</v>
      </c>
      <c r="FB772" s="20">
        <v>0</v>
      </c>
      <c r="FC772" s="20">
        <v>0</v>
      </c>
      <c r="FD772" s="20">
        <v>0</v>
      </c>
      <c r="FE772" s="20">
        <v>0</v>
      </c>
      <c r="FF772" s="20">
        <v>0</v>
      </c>
      <c r="FG772" s="20">
        <v>0</v>
      </c>
      <c r="FH772" s="20">
        <v>0</v>
      </c>
      <c r="FI772" s="20">
        <v>0</v>
      </c>
      <c r="FJ772" s="34">
        <v>0</v>
      </c>
      <c r="FK772" s="39">
        <v>39.280121999999999</v>
      </c>
      <c r="FL772" s="39">
        <v>-80.233780999999993</v>
      </c>
      <c r="FM772" s="39">
        <v>38.918296576177866</v>
      </c>
      <c r="FN772" s="39">
        <v>39.641947423822131</v>
      </c>
      <c r="FO772" s="39">
        <v>-80.701219528929514</v>
      </c>
      <c r="FP772" s="39">
        <v>-79.766342471070473</v>
      </c>
      <c r="FQ772" s="39">
        <v>38.556471152355734</v>
      </c>
      <c r="FR772" s="39">
        <v>40.003772847644264</v>
      </c>
      <c r="FS772" s="39">
        <v>-81.168658057859034</v>
      </c>
      <c r="FT772" s="39">
        <v>-79.298903942140953</v>
      </c>
      <c r="FU772" s="35">
        <v>45699</v>
      </c>
      <c r="FV772" s="20" t="s">
        <v>248</v>
      </c>
      <c r="FW772" s="20" t="s">
        <v>247</v>
      </c>
      <c r="FX772" s="20">
        <v>184</v>
      </c>
      <c r="FY772" s="20">
        <v>1</v>
      </c>
      <c r="FZ772" s="20">
        <v>1</v>
      </c>
      <c r="GA772" s="20">
        <v>15</v>
      </c>
      <c r="GB772" s="20">
        <v>0</v>
      </c>
      <c r="GC772" s="20">
        <v>0</v>
      </c>
      <c r="GD772" s="20">
        <v>0</v>
      </c>
      <c r="GE772" s="20">
        <v>0</v>
      </c>
      <c r="GF772" s="20">
        <v>0</v>
      </c>
      <c r="GG772" s="20">
        <v>0</v>
      </c>
      <c r="GH772" s="20">
        <v>0</v>
      </c>
      <c r="GI772" s="20">
        <v>0</v>
      </c>
      <c r="GJ772" s="20">
        <v>0</v>
      </c>
      <c r="GK772" s="34">
        <f>IF(GA772&lt;&gt;"",((GB772*0.125)+((GC772+GD772+GE772+GF772+GG772)*0.25)+((GH772+GI772+GJ772)*1))/GA772,"")</f>
        <v>0</v>
      </c>
      <c r="GL772" s="40">
        <v>45853</v>
      </c>
      <c r="GM772" s="40">
        <v>45866</v>
      </c>
      <c r="GN772" s="20" t="s">
        <v>237</v>
      </c>
      <c r="GO772" s="35">
        <v>45866</v>
      </c>
      <c r="GP772" s="20" t="s">
        <v>232</v>
      </c>
      <c r="GQ772" s="35">
        <v>45884</v>
      </c>
      <c r="GR772" s="35">
        <v>46094</v>
      </c>
      <c r="GS772" s="20" t="s">
        <v>248</v>
      </c>
      <c r="GT772" s="20" t="s">
        <v>247</v>
      </c>
      <c r="GU772" s="20">
        <v>195</v>
      </c>
      <c r="GV772" s="20">
        <v>3</v>
      </c>
      <c r="GW772" s="20">
        <v>3</v>
      </c>
      <c r="GX772" s="20">
        <v>13</v>
      </c>
      <c r="GY772" s="20">
        <v>0</v>
      </c>
      <c r="GZ772" s="20">
        <v>0</v>
      </c>
      <c r="HA772" s="20">
        <v>0</v>
      </c>
      <c r="HB772" s="20">
        <v>0</v>
      </c>
      <c r="HC772" s="20">
        <v>0</v>
      </c>
      <c r="HD772" s="20">
        <v>0</v>
      </c>
      <c r="HE772" s="20">
        <v>1</v>
      </c>
      <c r="HF772" s="20">
        <v>2</v>
      </c>
      <c r="HG772" s="20">
        <v>1</v>
      </c>
      <c r="HH772" s="46">
        <f>IF(GX772&lt;&gt;"",((GY772*0.125)+((GZ772+HA772+HB772+HC772+HD772)*0.25)+((HE772+HF772+HG772)*1))/GX772,"")</f>
        <v>0.30769230769230771</v>
      </c>
    </row>
    <row r="773" spans="1:216" ht="15" customHeight="1" x14ac:dyDescent="0.35">
      <c r="A773" s="11" t="s">
        <v>4815</v>
      </c>
      <c r="B773" s="12" t="s">
        <v>4816</v>
      </c>
      <c r="C773" s="13">
        <v>43009</v>
      </c>
      <c r="D773" s="13">
        <v>45498</v>
      </c>
      <c r="E773" s="14" t="s">
        <v>214</v>
      </c>
      <c r="F773" s="15" t="s">
        <v>4817</v>
      </c>
      <c r="G773" s="15" t="s">
        <v>4818</v>
      </c>
      <c r="H773" s="14" t="s">
        <v>4819</v>
      </c>
      <c r="I773" s="16">
        <v>82414</v>
      </c>
      <c r="J773" s="17">
        <v>16087</v>
      </c>
      <c r="K773" s="18">
        <f ca="1">IF(A773&lt;&gt;"",RANDBETWEEN(1,2000)," ")</f>
        <v>1402</v>
      </c>
      <c r="L773" s="17" cm="1">
        <f t="array" ref="L773">IF(A773&lt;&gt;"",SUMPRODUCT(($E$2:$E$1303="Active") * (FK773 &gt;= $FM$2:$FM$1303) * (FK773 &lt;= $FN$2:$FN$1303) * (FL773 &gt;= $FO$2:$FO$1303) * (FL773 &lt;= $FP$2:$FP$1303)),"")</f>
        <v>1</v>
      </c>
      <c r="M773" s="17" cm="1">
        <f t="array" ref="M773">IF(A773&lt;&gt;"",SUMPRODUCT(($E$2:$E$1303="Active") * (FK773 &gt;= $FQ$2:$FQ$1303) * (FK773 &lt;= $FR$2:$FR$1303) * (FL773 &gt;= $FS$2:$FS$1303) * (FL773 &lt;= $FT$2:$FT$1303)),"")</f>
        <v>1</v>
      </c>
      <c r="N773" s="14" t="s">
        <v>287</v>
      </c>
      <c r="O773" s="14" t="s">
        <v>219</v>
      </c>
      <c r="P773" s="15" t="s">
        <v>4820</v>
      </c>
      <c r="Q773" s="14" t="s">
        <v>4821</v>
      </c>
      <c r="R773" s="15" t="s">
        <v>4822</v>
      </c>
      <c r="S773" s="14" t="s">
        <v>224</v>
      </c>
      <c r="T773" s="20" t="s">
        <v>224</v>
      </c>
      <c r="U773" s="21"/>
      <c r="V773" s="22"/>
      <c r="W773" s="22"/>
      <c r="X773" s="22"/>
      <c r="Y773" s="22"/>
      <c r="Z773" s="22"/>
      <c r="AB773" s="43">
        <v>46007.333333333336</v>
      </c>
      <c r="AC773" s="63">
        <v>45931</v>
      </c>
      <c r="AD773" s="25">
        <v>137</v>
      </c>
      <c r="AE773" s="25">
        <v>152</v>
      </c>
      <c r="AF773" s="26">
        <v>125</v>
      </c>
      <c r="AG773" s="20">
        <v>94</v>
      </c>
      <c r="AH773" s="22">
        <v>127</v>
      </c>
      <c r="AI773" s="26">
        <v>110</v>
      </c>
      <c r="AN773" s="27">
        <f>IF(COUNT(DV773,ES773,FJ773,GK773,HH773)&gt;0,AVERAGE(DV773,ES773,FJ773,GK773,HH773),"")</f>
        <v>0.11319444444444444</v>
      </c>
      <c r="AO773" s="28">
        <f>IF((E773&lt;&gt;""),COUNTA(AP773:BW773)+COUNTIF(T773,"No"),"")</f>
        <v>0</v>
      </c>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c r="BO773" s="29"/>
      <c r="BP773" s="29"/>
      <c r="BQ773" s="29"/>
      <c r="BR773" s="29"/>
      <c r="BS773" s="29"/>
      <c r="BT773" s="29"/>
      <c r="BU773" s="29"/>
      <c r="BV773" s="29"/>
      <c r="BW773" s="29"/>
      <c r="BX773" s="30">
        <v>44055</v>
      </c>
      <c r="BY773" s="30">
        <v>44061</v>
      </c>
      <c r="BZ773" s="14" t="s">
        <v>226</v>
      </c>
      <c r="CA773" s="30">
        <v>44062</v>
      </c>
      <c r="CB773" s="14" t="s">
        <v>227</v>
      </c>
      <c r="CC773" s="31">
        <v>43951</v>
      </c>
      <c r="CD773" s="32" t="s">
        <v>228</v>
      </c>
      <c r="CE773" s="33" t="s">
        <v>282</v>
      </c>
      <c r="CF773" s="33" t="s">
        <v>247</v>
      </c>
      <c r="CG773" s="29">
        <v>59</v>
      </c>
      <c r="CH773" s="29">
        <v>3</v>
      </c>
      <c r="CI773" s="29">
        <v>3</v>
      </c>
      <c r="CJ773" s="29">
        <v>15</v>
      </c>
      <c r="CK773" s="29">
        <v>2</v>
      </c>
      <c r="CL773" s="29">
        <v>0</v>
      </c>
      <c r="CM773" s="29">
        <v>1</v>
      </c>
      <c r="CN773" s="34">
        <f>IF(CJ773&gt;0,((CK773*0.125)+(CL773*0.25)+(CM773*1))/CJ773,"")</f>
        <v>8.3333333333333329E-2</v>
      </c>
      <c r="CO773" s="35">
        <v>44400</v>
      </c>
      <c r="CP773" s="35">
        <v>44403</v>
      </c>
      <c r="CQ773" s="20" t="s">
        <v>507</v>
      </c>
      <c r="CR773" s="35">
        <v>44410</v>
      </c>
      <c r="CS773" s="20" t="s">
        <v>232</v>
      </c>
      <c r="CT773" s="35">
        <v>44407</v>
      </c>
      <c r="CU773" s="35">
        <v>44495</v>
      </c>
      <c r="CV773" s="20" t="s">
        <v>228</v>
      </c>
      <c r="CW773" s="20" t="s">
        <v>233</v>
      </c>
      <c r="CX773" s="11" t="s">
        <v>234</v>
      </c>
      <c r="CY773" s="20">
        <v>78</v>
      </c>
      <c r="CZ773" s="36">
        <v>3</v>
      </c>
      <c r="DA773" s="36">
        <v>3</v>
      </c>
      <c r="DB773" s="36">
        <v>15</v>
      </c>
      <c r="DC773" s="36">
        <v>0</v>
      </c>
      <c r="DD773" s="36">
        <v>0</v>
      </c>
      <c r="DE773" s="36">
        <v>0</v>
      </c>
      <c r="DF773" s="36">
        <v>0</v>
      </c>
      <c r="DG773" s="36">
        <v>0</v>
      </c>
      <c r="DH773" s="37">
        <f>IF(DB773&gt;0,((DC773*0.125)+(DD773*0.25)+(DE773*0.25)+(DF773*1)+(DG773*1))/DB773,"")</f>
        <v>0</v>
      </c>
      <c r="DI773" s="35">
        <v>44805</v>
      </c>
      <c r="DJ773" s="20" t="s">
        <v>228</v>
      </c>
      <c r="DK773" s="20" t="s">
        <v>235</v>
      </c>
      <c r="DL773" s="20" t="s">
        <v>234</v>
      </c>
      <c r="DM773" s="20">
        <v>62</v>
      </c>
      <c r="DN773" s="20">
        <v>2</v>
      </c>
      <c r="DO773" s="20">
        <v>2</v>
      </c>
      <c r="DP773" s="20">
        <v>9</v>
      </c>
      <c r="DQ773" s="20">
        <v>0</v>
      </c>
      <c r="DR773" s="20">
        <v>0</v>
      </c>
      <c r="DS773" s="20">
        <v>1</v>
      </c>
      <c r="DT773" s="20">
        <v>0</v>
      </c>
      <c r="DU773" s="20">
        <v>0</v>
      </c>
      <c r="DV773" s="37" cm="1">
        <f t="array" ref="DV773">IF(AND(DI773:DP773&lt;&gt;""),((DQ773*0.125)+(DR773*0.25)+(DS773*0.25)+(DT773*1)+(DU773*1))/DP773,"")</f>
        <v>2.7777777777777776E-2</v>
      </c>
      <c r="DW773" s="35">
        <v>45380</v>
      </c>
      <c r="DX773" s="35">
        <v>45400</v>
      </c>
      <c r="DY773" s="20" t="s">
        <v>237</v>
      </c>
      <c r="DZ773" s="35">
        <v>45400</v>
      </c>
      <c r="EA773" s="35" t="s">
        <v>232</v>
      </c>
      <c r="EB773" s="38">
        <v>45401</v>
      </c>
      <c r="EC773" s="35">
        <v>45288</v>
      </c>
      <c r="ED773" s="20" t="s">
        <v>228</v>
      </c>
      <c r="EE773" s="20" t="s">
        <v>247</v>
      </c>
      <c r="EF773" s="20">
        <v>63</v>
      </c>
      <c r="EG773" s="20">
        <v>2</v>
      </c>
      <c r="EH773" s="20">
        <v>2</v>
      </c>
      <c r="EI773" s="20">
        <v>10</v>
      </c>
      <c r="EJ773" s="20">
        <v>0</v>
      </c>
      <c r="EK773" s="20">
        <v>0</v>
      </c>
      <c r="EL773" s="20">
        <v>0</v>
      </c>
      <c r="EM773" s="20">
        <v>1</v>
      </c>
      <c r="EN773" s="20">
        <v>0</v>
      </c>
      <c r="EO773" s="20">
        <v>0</v>
      </c>
      <c r="EP773" s="20">
        <v>0</v>
      </c>
      <c r="EQ773" s="20">
        <v>0</v>
      </c>
      <c r="ER773" s="20">
        <v>0</v>
      </c>
      <c r="ES773" s="34">
        <f>IF(EI773&lt;&gt;"",((EJ773*0.125)+((EK773+EL773+EM773+EN773+EO773)*0.25)+((EP773+EQ773+ER773)*1))/EI773,"")</f>
        <v>2.5000000000000001E-2</v>
      </c>
      <c r="ET773" s="35">
        <v>45490</v>
      </c>
      <c r="EU773" s="20" t="s">
        <v>248</v>
      </c>
      <c r="EV773" s="20" t="s">
        <v>234</v>
      </c>
      <c r="EW773" s="20">
        <v>66</v>
      </c>
      <c r="EX773" s="20">
        <v>3</v>
      </c>
      <c r="EY773" s="20">
        <v>2</v>
      </c>
      <c r="EZ773" s="20">
        <v>5</v>
      </c>
      <c r="FA773" s="20">
        <v>0</v>
      </c>
      <c r="FB773" s="20">
        <v>0</v>
      </c>
      <c r="FC773" s="20">
        <v>0</v>
      </c>
      <c r="FD773" s="20">
        <v>0</v>
      </c>
      <c r="FE773" s="20">
        <v>0</v>
      </c>
      <c r="FF773" s="20">
        <v>0</v>
      </c>
      <c r="FG773" s="20">
        <v>0</v>
      </c>
      <c r="FH773" s="20">
        <v>1</v>
      </c>
      <c r="FI773" s="20">
        <v>1</v>
      </c>
      <c r="FJ773" s="46">
        <f>IF(EZ773&lt;&gt;"",((FA773*0.125)+((FB773+FC773+FD773+FE773+FF773)*0.25)+((FG773+FH773+FI773)*1))/EZ773,"")</f>
        <v>0.4</v>
      </c>
      <c r="FK773" s="39">
        <v>44.402216000000003</v>
      </c>
      <c r="FL773" s="39">
        <v>-109.53103400000001</v>
      </c>
      <c r="FM773" s="39">
        <v>44.04039057617787</v>
      </c>
      <c r="FN773" s="39">
        <v>44.764041423822135</v>
      </c>
      <c r="FO773" s="39">
        <v>-110.03747621815705</v>
      </c>
      <c r="FP773" s="39">
        <v>-109.02459178184296</v>
      </c>
      <c r="FQ773" s="39">
        <v>43.678565152355738</v>
      </c>
      <c r="FR773" s="39">
        <v>45.125866847644268</v>
      </c>
      <c r="FS773" s="39">
        <v>-110.54391843631412</v>
      </c>
      <c r="FT773" s="39">
        <v>-108.5181495636859</v>
      </c>
      <c r="FU773" s="35">
        <v>45950</v>
      </c>
      <c r="FV773" s="20" t="s">
        <v>248</v>
      </c>
      <c r="FW773" s="20" t="s">
        <v>295</v>
      </c>
      <c r="FX773" s="20">
        <v>68</v>
      </c>
      <c r="FY773" s="20">
        <v>2</v>
      </c>
      <c r="FZ773" s="20">
        <v>2</v>
      </c>
      <c r="GA773" s="20">
        <v>7</v>
      </c>
      <c r="GB773" s="20">
        <v>0</v>
      </c>
      <c r="GC773" s="20">
        <v>0</v>
      </c>
      <c r="GD773" s="20">
        <v>0</v>
      </c>
      <c r="GE773" s="20">
        <v>0</v>
      </c>
      <c r="GF773" s="20">
        <v>0</v>
      </c>
      <c r="GG773" s="20">
        <v>0</v>
      </c>
      <c r="GH773" s="20">
        <v>0</v>
      </c>
      <c r="GI773" s="20">
        <v>0</v>
      </c>
      <c r="GJ773" s="20">
        <v>0</v>
      </c>
      <c r="GK773" s="34">
        <f>IF(GA773&lt;&gt;"",((GB773*0.125)+((GC773+GD773+GE773+GF773+GG773)*0.25)+((GH773+GI773+GJ773)*1))/GA773,"")</f>
        <v>0</v>
      </c>
      <c r="GP773" s="20" t="s">
        <v>232</v>
      </c>
      <c r="HH773" s="34" t="str">
        <f>IF(GX773&lt;&gt;"",((GY773*0.125)+((GZ773+HA773+HB773+HC773+HD773)*0.25)+((HE773+HF773+HG773)*1))/GX773,"")</f>
        <v/>
      </c>
    </row>
    <row r="774" spans="1:216" ht="15" customHeight="1" x14ac:dyDescent="0.35">
      <c r="A774" s="11" t="s">
        <v>4823</v>
      </c>
      <c r="B774" s="12" t="s">
        <v>4824</v>
      </c>
      <c r="C774" s="43">
        <v>45058</v>
      </c>
      <c r="D774" s="13"/>
      <c r="E774" s="11" t="s">
        <v>214</v>
      </c>
      <c r="F774" s="19" t="s">
        <v>4825</v>
      </c>
      <c r="G774" s="19" t="s">
        <v>4826</v>
      </c>
      <c r="H774" s="11" t="s">
        <v>4819</v>
      </c>
      <c r="I774" s="42">
        <v>82801</v>
      </c>
      <c r="J774" s="17">
        <v>25685</v>
      </c>
      <c r="K774" s="18">
        <f ca="1">IF(A774&lt;&gt;"",RANDBETWEEN(1,2000)," ")</f>
        <v>1556</v>
      </c>
      <c r="L774" s="17" cm="1">
        <f t="array" ref="L774">IF(A774&lt;&gt;"",SUMPRODUCT(($E$2:$E$1303="Active") * (FK774 &gt;= $FM$2:$FM$1303) * (FK774 &lt;= $FN$2:$FN$1303) * (FL774 &gt;= $FO$2:$FO$1303) * (FL774 &lt;= $FP$2:$FP$1303)),"")</f>
        <v>1</v>
      </c>
      <c r="M774" s="17" cm="1">
        <f t="array" ref="M774">IF(A774&lt;&gt;"",SUMPRODUCT(($E$2:$E$1303="Active") * (FK774 &gt;= $FQ$2:$FQ$1303) * (FK774 &lt;= $FR$2:$FR$1303) * (FL774 &gt;= $FS$2:$FS$1303) * (FL774 &lt;= $FT$2:$FT$1303)),"")</f>
        <v>1</v>
      </c>
      <c r="N774" s="11" t="s">
        <v>218</v>
      </c>
      <c r="O774" s="14" t="s">
        <v>219</v>
      </c>
      <c r="P774" s="19" t="s">
        <v>4827</v>
      </c>
      <c r="Q774" s="11" t="s">
        <v>4828</v>
      </c>
      <c r="R774" s="19" t="s">
        <v>4829</v>
      </c>
      <c r="S774" s="11" t="s">
        <v>224</v>
      </c>
      <c r="T774" s="20" t="s">
        <v>224</v>
      </c>
      <c r="AA774" s="22" t="s">
        <v>363</v>
      </c>
      <c r="AB774" s="43">
        <v>46003.375</v>
      </c>
      <c r="AC774" s="63">
        <v>45931</v>
      </c>
      <c r="AF774" s="26"/>
      <c r="AG774" s="20">
        <v>42</v>
      </c>
      <c r="AH774" s="22">
        <v>75</v>
      </c>
      <c r="AI774" s="26">
        <v>88</v>
      </c>
      <c r="AN774" s="27">
        <f>IF(COUNT(DV774,ES774,FJ774,GK774,HH774)&gt;0,AVERAGE(DV774,ES774,FJ774,GK774,HH774),"")</f>
        <v>0.22222222222222221</v>
      </c>
      <c r="AO774" s="28">
        <f>IF((E774&lt;&gt;""),COUNTA(AP774:BW774)+COUNTIF(T774,"No"),"")</f>
        <v>0</v>
      </c>
      <c r="DW774" s="35">
        <v>45043</v>
      </c>
      <c r="DX774" s="35">
        <v>45058</v>
      </c>
      <c r="DY774" s="20" t="s">
        <v>409</v>
      </c>
      <c r="DZ774" s="35">
        <v>45058</v>
      </c>
      <c r="EA774" s="35" t="s">
        <v>410</v>
      </c>
      <c r="EB774" s="38"/>
      <c r="EJ774" s="20"/>
      <c r="EK774" s="20"/>
      <c r="EL774" s="20"/>
      <c r="EM774" s="20"/>
      <c r="EN774" s="20"/>
      <c r="EO774" s="20"/>
      <c r="EP774" s="20"/>
      <c r="EQ774" s="20"/>
      <c r="ER774" s="20"/>
      <c r="ES774" s="34" t="str">
        <f>IF(EI774&lt;&gt;"",((EJ774*0.125)+((EK774+EL774+EM774+EN774+EO774)*0.25)+((EP774+EQ774+ER774)*1))/EI774,"")</f>
        <v/>
      </c>
      <c r="ET774" s="35">
        <v>45545</v>
      </c>
      <c r="EU774" s="20" t="s">
        <v>248</v>
      </c>
      <c r="EV774" s="20" t="s">
        <v>234</v>
      </c>
      <c r="EW774" s="20">
        <v>35</v>
      </c>
      <c r="EX774" s="20">
        <v>3</v>
      </c>
      <c r="EY774" s="20">
        <v>3</v>
      </c>
      <c r="EZ774" s="20">
        <v>5</v>
      </c>
      <c r="FA774" s="20">
        <v>0</v>
      </c>
      <c r="FB774" s="20">
        <v>0</v>
      </c>
      <c r="FC774" s="20">
        <v>0</v>
      </c>
      <c r="FD774" s="20">
        <v>0</v>
      </c>
      <c r="FE774" s="20">
        <v>0</v>
      </c>
      <c r="FF774" s="20">
        <v>0</v>
      </c>
      <c r="FG774" s="20">
        <v>0</v>
      </c>
      <c r="FH774" s="20">
        <v>0</v>
      </c>
      <c r="FI774" s="20">
        <v>0</v>
      </c>
      <c r="FJ774" s="34">
        <f>IF(EZ774&lt;&gt;"",((FA774*0.125)+((FB774+FC774+FD774+FE774+FF774)*0.25)+((FG774+FH774+FI774)*1))/EZ774,"")</f>
        <v>0</v>
      </c>
      <c r="FK774" s="39">
        <v>44.805878</v>
      </c>
      <c r="FL774" s="39">
        <v>-106.83686899999999</v>
      </c>
      <c r="FM774" s="39">
        <v>44.444052576177867</v>
      </c>
      <c r="FN774" s="39">
        <v>45.167703423822132</v>
      </c>
      <c r="FO774" s="39">
        <v>-107.34684252686482</v>
      </c>
      <c r="FP774" s="39">
        <v>-106.32689547313517</v>
      </c>
      <c r="FQ774" s="39">
        <v>44.082227152355735</v>
      </c>
      <c r="FR774" s="39">
        <v>45.529528847644265</v>
      </c>
      <c r="FS774" s="39">
        <v>-107.85681605372966</v>
      </c>
      <c r="FT774" s="39">
        <v>-105.81692194627033</v>
      </c>
      <c r="FU774" s="35">
        <v>45679</v>
      </c>
      <c r="FV774" s="59" t="s">
        <v>248</v>
      </c>
      <c r="FW774" s="59" t="s">
        <v>247</v>
      </c>
      <c r="FX774" s="20">
        <v>40</v>
      </c>
      <c r="FY774" s="20">
        <v>1</v>
      </c>
      <c r="FZ774" s="20">
        <v>1</v>
      </c>
      <c r="GA774" s="20">
        <v>5</v>
      </c>
      <c r="GB774" s="20">
        <v>0</v>
      </c>
      <c r="GC774" s="20">
        <v>0</v>
      </c>
      <c r="GD774" s="20">
        <v>0</v>
      </c>
      <c r="GE774" s="20">
        <v>0</v>
      </c>
      <c r="GF774" s="20">
        <v>0</v>
      </c>
      <c r="GG774" s="20">
        <v>0</v>
      </c>
      <c r="GH774" s="20">
        <v>0</v>
      </c>
      <c r="GI774" s="20">
        <v>0</v>
      </c>
      <c r="GJ774" s="20">
        <v>0</v>
      </c>
      <c r="GK774" s="34">
        <f>IF(GA774&lt;&gt;"",((GB774*0.125)+((GC774+GD774+GE774+GF774+GG774)*0.25)+((GH774+GI774+GJ774)*1))/GA774,"")</f>
        <v>0</v>
      </c>
      <c r="GP774" s="20" t="s">
        <v>232</v>
      </c>
      <c r="GR774" s="35">
        <v>46079</v>
      </c>
      <c r="GS774" s="20" t="s">
        <v>248</v>
      </c>
      <c r="GT774" s="20" t="s">
        <v>247</v>
      </c>
      <c r="GU774" s="20">
        <v>77</v>
      </c>
      <c r="GV774" s="20">
        <v>1</v>
      </c>
      <c r="GW774" s="20">
        <v>1</v>
      </c>
      <c r="GX774" s="20">
        <v>6</v>
      </c>
      <c r="GY774" s="20">
        <v>0</v>
      </c>
      <c r="GZ774" s="20">
        <v>0</v>
      </c>
      <c r="HA774" s="20">
        <v>0</v>
      </c>
      <c r="HB774" s="20">
        <v>0</v>
      </c>
      <c r="HC774" s="20">
        <v>0</v>
      </c>
      <c r="HD774" s="20">
        <v>0</v>
      </c>
      <c r="HE774" s="20">
        <v>0</v>
      </c>
      <c r="HF774" s="20">
        <v>1</v>
      </c>
      <c r="HG774" s="20">
        <v>3</v>
      </c>
      <c r="HH774" s="46">
        <f>IF(GX774&lt;&gt;"",((GY774*0.125)+((GZ774+HA774+HB774+HC774+HD774)*0.25)+((HE774+HF774+HG774)*1))/GX774,"")</f>
        <v>0.66666666666666663</v>
      </c>
    </row>
    <row r="775" spans="1:216" ht="15" customHeight="1" x14ac:dyDescent="0.35">
      <c r="A775" s="11" t="s">
        <v>4830</v>
      </c>
      <c r="B775" s="12" t="s">
        <v>4831</v>
      </c>
      <c r="C775" s="40">
        <v>45747</v>
      </c>
      <c r="E775" s="11" t="s">
        <v>214</v>
      </c>
      <c r="F775" s="19" t="s">
        <v>4832</v>
      </c>
      <c r="G775" s="19" t="s">
        <v>4833</v>
      </c>
      <c r="H775" s="11" t="s">
        <v>4819</v>
      </c>
      <c r="I775" s="42">
        <v>82604</v>
      </c>
      <c r="J775" s="17">
        <v>26539</v>
      </c>
      <c r="K775" s="18">
        <f ca="1">IF(A775&lt;&gt;"",RANDBETWEEN(1,2000)," ")</f>
        <v>1438</v>
      </c>
      <c r="L775" s="17" cm="1">
        <f t="array" ref="L775">IF(A775&lt;&gt;"",SUMPRODUCT(($E$2:$E$1303="Active") * (FK775 &gt;= $FM$2:$FM$1303) * (FK775 &lt;= $FN$2:$FN$1303) * (FL775 &gt;= $FO$2:$FO$1303) * (FL775 &lt;= $FP$2:$FP$1303)),"")</f>
        <v>1</v>
      </c>
      <c r="M775" s="17" cm="1">
        <f t="array" ref="M775">IF(A775&lt;&gt;"",SUMPRODUCT(($E$2:$E$1303="Active") * (FK775 &gt;= $FQ$2:$FQ$1303) * (FK775 &lt;= $FR$2:$FR$1303) * (FL775 &gt;= $FS$2:$FS$1303) * (FL775 &lt;= $FT$2:$FT$1303)),"")</f>
        <v>1</v>
      </c>
      <c r="N775" s="14" t="s">
        <v>287</v>
      </c>
      <c r="O775" s="11" t="s">
        <v>242</v>
      </c>
      <c r="P775" s="19" t="s">
        <v>4834</v>
      </c>
      <c r="Q775" s="11" t="s">
        <v>4835</v>
      </c>
      <c r="R775" s="19" t="s">
        <v>4836</v>
      </c>
      <c r="S775" s="11" t="s">
        <v>224</v>
      </c>
      <c r="T775" s="20" t="s">
        <v>224</v>
      </c>
      <c r="AA775" s="48" t="s">
        <v>274</v>
      </c>
      <c r="AB775" s="23">
        <v>45930.479166666664</v>
      </c>
      <c r="AC775" s="63">
        <v>45931</v>
      </c>
      <c r="AI775" s="26">
        <v>67</v>
      </c>
      <c r="AN775" s="27">
        <f>IF(COUNT(DV775,ES775,FJ775,GK775,HH775)&gt;0,AVERAGE(DV775,ES775,FJ775,GK775,HH775),"")</f>
        <v>0</v>
      </c>
      <c r="AO775" s="28">
        <f>IF((E775&lt;&gt;""),COUNTA(AP775:BW775)+COUNTIF(T775,"No"),"")</f>
        <v>0</v>
      </c>
      <c r="FK775" s="39">
        <v>42.966360000000002</v>
      </c>
      <c r="FL775" s="39">
        <v>-106.80708</v>
      </c>
      <c r="FM775" s="39">
        <v>42.604534576177869</v>
      </c>
      <c r="FN775" s="39">
        <v>43.328185423822134</v>
      </c>
      <c r="FO775" s="39">
        <v>-107.30154320157635</v>
      </c>
      <c r="FP775" s="39">
        <v>-106.31261679842365</v>
      </c>
      <c r="FQ775" s="39">
        <v>42.242709152355737</v>
      </c>
      <c r="FR775" s="39">
        <v>43.690010847644267</v>
      </c>
      <c r="FS775" s="39">
        <v>-107.79600640315272</v>
      </c>
      <c r="FT775" s="39">
        <v>-105.81815359684728</v>
      </c>
      <c r="FU775" s="35">
        <v>45957</v>
      </c>
      <c r="FV775" s="20" t="s">
        <v>248</v>
      </c>
      <c r="FW775" s="20" t="s">
        <v>295</v>
      </c>
      <c r="FX775" s="20">
        <v>33</v>
      </c>
      <c r="FY775" s="20">
        <v>2</v>
      </c>
      <c r="FZ775" s="20">
        <v>2</v>
      </c>
      <c r="GA775" s="20">
        <v>5</v>
      </c>
      <c r="GB775" s="20">
        <v>0</v>
      </c>
      <c r="GC775" s="20">
        <v>0</v>
      </c>
      <c r="GD775" s="20">
        <v>0</v>
      </c>
      <c r="GE775" s="20">
        <v>0</v>
      </c>
      <c r="GF775" s="20">
        <v>0</v>
      </c>
      <c r="GG775" s="20">
        <v>0</v>
      </c>
      <c r="GH775" s="20">
        <v>0</v>
      </c>
      <c r="GI775" s="20">
        <v>0</v>
      </c>
      <c r="GJ775" s="20">
        <v>0</v>
      </c>
      <c r="GK775" s="34">
        <v>0</v>
      </c>
      <c r="GP775" s="20" t="s">
        <v>232</v>
      </c>
      <c r="HH775" s="34" t="str">
        <f>IF(GX775&lt;&gt;"",((GY775*0.125)+((GZ775+HA775+HB775+HC775+HD775)*0.25)+((HE775+HF775+HG775)*1))/GX775,"")</f>
        <v/>
      </c>
    </row>
    <row r="776" spans="1:216" ht="15" customHeight="1" x14ac:dyDescent="0.35">
      <c r="A776" s="11" t="s">
        <v>4837</v>
      </c>
      <c r="B776" s="12" t="s">
        <v>4838</v>
      </c>
      <c r="C776" s="13">
        <v>43009</v>
      </c>
      <c r="D776" s="13">
        <v>45568</v>
      </c>
      <c r="E776" s="14" t="s">
        <v>4839</v>
      </c>
      <c r="F776" s="15" t="s">
        <v>4840</v>
      </c>
      <c r="G776" s="15" t="s">
        <v>4841</v>
      </c>
      <c r="H776" s="14" t="s">
        <v>315</v>
      </c>
      <c r="I776" s="16">
        <v>35759</v>
      </c>
      <c r="J776" s="17">
        <v>9894</v>
      </c>
      <c r="K776" s="18">
        <f ca="1">IF(A776&lt;&gt;"",RANDBETWEEN(1,2000)," ")</f>
        <v>1793</v>
      </c>
      <c r="L776" s="17" cm="1">
        <f t="array" ref="L776">IF(A776&lt;&gt;"",SUMPRODUCT(($E$2:$E$1303="Active") * (FK776 &gt;= $FM$2:$FM$1303) * (FK776 &lt;= $FN$2:$FN$1303) * (FL776 &gt;= $FO$2:$FO$1303) * (FL776 &lt;= $FP$2:$FP$1303)),"")</f>
        <v>1</v>
      </c>
      <c r="M776" s="17" cm="1">
        <f t="array" ref="M776">IF(A776&lt;&gt;"",SUMPRODUCT(($E$2:$E$1303="Active") * (FK776 &gt;= $FQ$2:$FQ$1303) * (FK776 &lt;= $FR$2:$FR$1303) * (FL776 &gt;= $FS$2:$FS$1303) * (FL776 &lt;= $FT$2:$FT$1303)),"")</f>
        <v>1</v>
      </c>
      <c r="N776" s="14" t="s">
        <v>287</v>
      </c>
      <c r="O776" s="14" t="s">
        <v>219</v>
      </c>
      <c r="P776" s="15" t="s">
        <v>4842</v>
      </c>
      <c r="Q776" s="14" t="s">
        <v>4843</v>
      </c>
      <c r="R776" s="15" t="s">
        <v>4844</v>
      </c>
      <c r="S776" s="14" t="s">
        <v>224</v>
      </c>
      <c r="T776" s="20" t="s">
        <v>224</v>
      </c>
      <c r="U776" s="21"/>
      <c r="V776" s="22"/>
      <c r="W776" s="22"/>
      <c r="X776" s="22"/>
      <c r="Y776" s="22"/>
      <c r="Z776" s="22"/>
      <c r="AB776" s="23">
        <v>44914</v>
      </c>
      <c r="AC776" s="63">
        <v>45931</v>
      </c>
      <c r="AD776" s="25">
        <v>319</v>
      </c>
      <c r="AE776" s="25">
        <v>224</v>
      </c>
      <c r="AF776" s="26">
        <v>264</v>
      </c>
      <c r="AG776" s="20">
        <v>0</v>
      </c>
      <c r="AH776" s="22">
        <v>0</v>
      </c>
      <c r="AI776" s="26">
        <v>0</v>
      </c>
      <c r="AN776" s="27">
        <f>IF(COUNT(DV776,ES776,FJ776,GK776,HH776)&gt;0,AVERAGE(DV776,ES776,FJ776,GK776,HH776),"")</f>
        <v>0.05</v>
      </c>
      <c r="AO776" s="28">
        <f>IF((E776&lt;&gt;""),COUNTA(AP776:BW776)+COUNTIF(T776,"No"),"")</f>
        <v>0</v>
      </c>
      <c r="AP776" s="29"/>
      <c r="AQ776" s="29"/>
      <c r="AR776" s="29"/>
      <c r="AS776" s="29"/>
      <c r="AT776" s="29"/>
      <c r="AU776" s="29"/>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29"/>
      <c r="BR776" s="29"/>
      <c r="BS776" s="29"/>
      <c r="BT776" s="29"/>
      <c r="BU776" s="29"/>
      <c r="BV776" s="29"/>
      <c r="BW776" s="29"/>
      <c r="BX776" s="30">
        <v>43781</v>
      </c>
      <c r="BY776" s="30">
        <v>43802</v>
      </c>
      <c r="BZ776" s="14" t="s">
        <v>228</v>
      </c>
      <c r="CA776" s="30">
        <v>43897</v>
      </c>
      <c r="CB776" s="14" t="s">
        <v>227</v>
      </c>
      <c r="CC776" s="31">
        <v>44057</v>
      </c>
      <c r="CD776" s="32" t="s">
        <v>228</v>
      </c>
      <c r="CE776" s="33" t="s">
        <v>256</v>
      </c>
      <c r="CF776" s="33" t="s">
        <v>257</v>
      </c>
      <c r="CG776" s="29">
        <v>173</v>
      </c>
      <c r="CH776" s="29">
        <v>2</v>
      </c>
      <c r="CI776" s="29">
        <v>2</v>
      </c>
      <c r="CJ776" s="29">
        <v>10</v>
      </c>
      <c r="CK776" s="29">
        <v>2</v>
      </c>
      <c r="CL776" s="29">
        <v>0</v>
      </c>
      <c r="CM776" s="29">
        <v>3</v>
      </c>
      <c r="CN776" s="34">
        <f>IF(CJ776&gt;0,((CK776*0.125)+(CL776*0.25)+(CM776*1))/CJ776,"")</f>
        <v>0.32500000000000001</v>
      </c>
      <c r="CO776" s="35">
        <v>44334</v>
      </c>
      <c r="CP776" s="35">
        <v>44340</v>
      </c>
      <c r="CQ776" s="20" t="s">
        <v>231</v>
      </c>
      <c r="CR776" s="35">
        <v>44349</v>
      </c>
      <c r="CS776" s="20" t="s">
        <v>232</v>
      </c>
      <c r="CT776" s="35">
        <v>44341</v>
      </c>
      <c r="CU776" s="35">
        <v>44265</v>
      </c>
      <c r="CV776" s="11" t="s">
        <v>228</v>
      </c>
      <c r="CW776" s="11" t="s">
        <v>293</v>
      </c>
      <c r="CX776" s="11" t="s">
        <v>247</v>
      </c>
      <c r="CY776" s="20">
        <v>193</v>
      </c>
      <c r="CZ776" s="36">
        <v>2</v>
      </c>
      <c r="DA776" s="36">
        <v>2</v>
      </c>
      <c r="DB776" s="36">
        <v>10</v>
      </c>
      <c r="DC776" s="36">
        <v>0</v>
      </c>
      <c r="DD776" s="36">
        <v>0</v>
      </c>
      <c r="DE776" s="36">
        <v>3</v>
      </c>
      <c r="DF776" s="36">
        <v>0</v>
      </c>
      <c r="DG776" s="36">
        <v>0</v>
      </c>
      <c r="DH776" s="37">
        <f>IF(DB776&gt;0,((DC776*0.125)+(DD776*0.25)+(DE776*0.25)+(DF776*1)+(DG776*1))/DB776,"")</f>
        <v>7.4999999999999997E-2</v>
      </c>
      <c r="DI776" s="35">
        <v>44599</v>
      </c>
      <c r="DJ776" s="20" t="s">
        <v>228</v>
      </c>
      <c r="DK776" s="20" t="s">
        <v>294</v>
      </c>
      <c r="DL776" s="20" t="s">
        <v>247</v>
      </c>
      <c r="DM776" s="20">
        <v>122</v>
      </c>
      <c r="DN776" s="20">
        <v>1</v>
      </c>
      <c r="DO776" s="20">
        <v>1</v>
      </c>
      <c r="DP776" s="20">
        <v>5</v>
      </c>
      <c r="DQ776" s="20">
        <v>0</v>
      </c>
      <c r="DR776" s="20">
        <v>0</v>
      </c>
      <c r="DS776" s="20">
        <v>1</v>
      </c>
      <c r="DT776" s="20">
        <v>0</v>
      </c>
      <c r="DU776" s="20">
        <v>0</v>
      </c>
      <c r="DV776" s="37" cm="1">
        <f t="array" ref="DV776">IF(AND(DI776:DP776&lt;&gt;""),((DQ776*0.125)+(DR776*0.25)+(DS776*0.25)+(DT776*1)+(DU776*1))/DP776,"")</f>
        <v>0.05</v>
      </c>
      <c r="DW776" s="35">
        <v>45064</v>
      </c>
      <c r="EA776" s="35" t="s">
        <v>232</v>
      </c>
      <c r="EB776" s="40">
        <v>45100</v>
      </c>
      <c r="EJ776" s="20"/>
      <c r="EK776" s="20"/>
      <c r="EL776" s="20"/>
      <c r="EM776" s="20"/>
      <c r="EN776" s="20"/>
      <c r="EO776" s="20"/>
      <c r="EP776" s="20"/>
      <c r="EQ776" s="20"/>
      <c r="ER776" s="20"/>
      <c r="ES776" s="34" t="str">
        <f>IF(EI776&lt;&gt;"",((EJ776*0.125)+((EK776+EL776+EM776+EN776+EO776)*0.25)+((EP776+EQ776+ER776)*1))/EI776,"")</f>
        <v/>
      </c>
      <c r="FG776" s="20"/>
      <c r="FJ776" s="34" t="str">
        <f>IF(EZ776&lt;&gt;"",((FA776*0.125)+((FB776+FC776+FD776+FE776+FF776)*0.25)+((FG776+FH776+FI776)*1))/EZ776,"")</f>
        <v/>
      </c>
      <c r="FK776" s="39">
        <v>34.865971999999999</v>
      </c>
      <c r="FL776" s="39">
        <v>-86.558214000000007</v>
      </c>
      <c r="FM776" s="39">
        <v>34.504146576177867</v>
      </c>
      <c r="FN776" s="39">
        <v>35.227797423822132</v>
      </c>
      <c r="FO776" s="39">
        <v>-86.999200178440987</v>
      </c>
      <c r="FP776" s="39">
        <v>-86.117227821559027</v>
      </c>
      <c r="FQ776" s="39">
        <v>34.142321152355734</v>
      </c>
      <c r="FR776" s="39">
        <v>35.589622847644264</v>
      </c>
      <c r="FS776" s="39">
        <v>-87.440186356881981</v>
      </c>
      <c r="FT776" s="39">
        <v>-85.676241643118033</v>
      </c>
      <c r="FU776" s="35"/>
      <c r="GK776" s="34" t="str">
        <f>IF(GA776&lt;&gt;"",((GB776*0.125)+((GC776+GD776+GE776+GF776+GG776)*0.25)+((GH776+GI776+GJ776)*1))/GA776,"")</f>
        <v/>
      </c>
      <c r="GP776" s="20" t="s">
        <v>232</v>
      </c>
      <c r="HH776" s="34" t="str">
        <f>IF(GX776&lt;&gt;"",((GY776*0.125)+((GZ776+HA776+HB776+HC776+HD776)*0.25)+((HE776+HF776+HG776)*1))/GX776,"")</f>
        <v/>
      </c>
    </row>
    <row r="777" spans="1:216" ht="15" customHeight="1" x14ac:dyDescent="0.35">
      <c r="A777" s="11" t="s">
        <v>4845</v>
      </c>
      <c r="B777" s="12" t="s">
        <v>4846</v>
      </c>
      <c r="C777" s="13">
        <v>43009</v>
      </c>
      <c r="D777" s="13">
        <v>45224</v>
      </c>
      <c r="E777" s="14" t="s">
        <v>4839</v>
      </c>
      <c r="F777" s="15" t="s">
        <v>4847</v>
      </c>
      <c r="G777" s="15" t="s">
        <v>552</v>
      </c>
      <c r="H777" s="14" t="s">
        <v>466</v>
      </c>
      <c r="I777" s="16">
        <v>86301</v>
      </c>
      <c r="J777" s="17">
        <v>25115</v>
      </c>
      <c r="K777" s="18">
        <f ca="1">IF(A777&lt;&gt;"",RANDBETWEEN(1,2000)," ")</f>
        <v>1727</v>
      </c>
      <c r="L777" s="17" cm="1">
        <f t="array" ref="L777">IF(A777&lt;&gt;"",SUMPRODUCT(($E$2:$E$1303="Active") * (FK777 &gt;= $FM$2:$FM$1303) * (FK777 &lt;= $FN$2:$FN$1303) * (FL777 &gt;= $FO$2:$FO$1303) * (FL777 &lt;= $FP$2:$FP$1303)),"")</f>
        <v>2</v>
      </c>
      <c r="M777" s="17" cm="1">
        <f t="array" ref="M777">IF(A777&lt;&gt;"",SUMPRODUCT(($E$2:$E$1303="Active") * (FK777 &gt;= $FQ$2:$FQ$1303) * (FK777 &lt;= $FR$2:$FR$1303) * (FL777 &gt;= $FS$2:$FS$1303) * (FL777 &lt;= $FT$2:$FT$1303)),"")</f>
        <v>2</v>
      </c>
      <c r="N777" s="14" t="s">
        <v>287</v>
      </c>
      <c r="O777" s="14" t="s">
        <v>219</v>
      </c>
      <c r="P777" s="15" t="s">
        <v>4848</v>
      </c>
      <c r="Q777" s="14" t="s">
        <v>4849</v>
      </c>
      <c r="R777" s="15" t="s">
        <v>4850</v>
      </c>
      <c r="S777" s="20" t="s">
        <v>2441</v>
      </c>
      <c r="T777" s="20" t="s">
        <v>2441</v>
      </c>
      <c r="U777" s="21"/>
      <c r="V777" s="22"/>
      <c r="W777" s="22"/>
      <c r="X777" s="22"/>
      <c r="Y777" s="22"/>
      <c r="Z777" s="22"/>
      <c r="AB777" s="23">
        <v>43843</v>
      </c>
      <c r="AC777" s="63">
        <v>45931</v>
      </c>
      <c r="AD777" s="25">
        <v>0</v>
      </c>
      <c r="AE777" s="25">
        <v>0</v>
      </c>
      <c r="AF777" s="26">
        <v>0</v>
      </c>
      <c r="AG777" s="20">
        <v>0</v>
      </c>
      <c r="AH777" s="22">
        <v>0</v>
      </c>
      <c r="AI777" s="26">
        <v>0</v>
      </c>
      <c r="AN777" s="27" t="str">
        <f>IF(COUNT(DV777,ES777,FJ777,GK777,HH777)&gt;0,AVERAGE(DV777,ES777,FJ777,GK777,HH777),"")</f>
        <v/>
      </c>
      <c r="AO777" s="28">
        <f>IF((E777&lt;&gt;""),COUNTA(AP777:BW777)+COUNTIF(T777,"No"),"")</f>
        <v>0</v>
      </c>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c r="BO777" s="29"/>
      <c r="BP777" s="29"/>
      <c r="BQ777" s="29"/>
      <c r="BR777" s="29"/>
      <c r="BS777" s="29"/>
      <c r="BT777" s="29"/>
      <c r="BU777" s="29"/>
      <c r="BV777" s="29"/>
      <c r="BW777" s="29"/>
      <c r="BX777" s="30">
        <v>44104</v>
      </c>
      <c r="BY777" s="30">
        <v>44118</v>
      </c>
      <c r="BZ777" s="14" t="s">
        <v>226</v>
      </c>
      <c r="CA777" s="30">
        <v>44123</v>
      </c>
      <c r="CB777" s="14" t="s">
        <v>232</v>
      </c>
      <c r="CC777" s="31">
        <v>44053</v>
      </c>
      <c r="CD777" s="32" t="s">
        <v>228</v>
      </c>
      <c r="CE777" s="33" t="s">
        <v>256</v>
      </c>
      <c r="CF777" s="33" t="s">
        <v>257</v>
      </c>
      <c r="CG777" s="29">
        <v>31</v>
      </c>
      <c r="CH777" s="29">
        <v>1</v>
      </c>
      <c r="CI777" s="29">
        <v>1</v>
      </c>
      <c r="CJ777" s="29">
        <v>5</v>
      </c>
      <c r="CK777" s="29">
        <v>0</v>
      </c>
      <c r="CL777" s="29">
        <v>0</v>
      </c>
      <c r="CM777" s="29">
        <v>0</v>
      </c>
      <c r="CN777" s="34">
        <f>IF(CJ777&gt;0,((CK777*0.125)+(CL777*0.25)+(CM777*1))/CJ777,"")</f>
        <v>0</v>
      </c>
      <c r="CR777" s="35"/>
      <c r="CS777" s="20" t="s">
        <v>232</v>
      </c>
      <c r="DH777" s="37" t="str">
        <f>IF(DB777&gt;0,((DC777*0.125)+(DD777*0.25)+(DE777*0.25)+(DF777*1)+(DG777*1))/DB777,"")</f>
        <v/>
      </c>
      <c r="DJ777" s="20" t="s">
        <v>228</v>
      </c>
      <c r="DK777" s="20" t="s">
        <v>235</v>
      </c>
      <c r="DL777" s="20" t="s">
        <v>234</v>
      </c>
      <c r="DM777" s="20">
        <v>0</v>
      </c>
      <c r="DN777" s="20">
        <v>0</v>
      </c>
      <c r="DO777" s="20">
        <v>0</v>
      </c>
      <c r="DP777" s="20">
        <v>0</v>
      </c>
      <c r="DQ777" s="20">
        <v>0</v>
      </c>
      <c r="DR777" s="20">
        <v>0</v>
      </c>
      <c r="DS777" s="20">
        <v>0</v>
      </c>
      <c r="DT777" s="20">
        <v>0</v>
      </c>
      <c r="DU777" s="20">
        <v>0</v>
      </c>
      <c r="EA777" s="35" t="s">
        <v>232</v>
      </c>
      <c r="EB777" s="38"/>
      <c r="EJ777" s="20"/>
      <c r="EK777" s="20"/>
      <c r="EL777" s="20"/>
      <c r="EM777" s="20"/>
      <c r="EN777" s="20"/>
      <c r="EO777" s="20"/>
      <c r="EP777" s="20"/>
      <c r="EQ777" s="20"/>
      <c r="ER777" s="20"/>
      <c r="ES777" s="34" t="str">
        <f>IF(EI777&lt;&gt;"",((EJ777*0.125)+((EK777+EL777+EM777+EN777+EO777)*0.25)+((EP777+EQ777+ER777)*1))/EI777,"")</f>
        <v/>
      </c>
      <c r="FG777" s="20"/>
      <c r="FJ777" s="34" t="str">
        <f>IF(EZ777&lt;&gt;"",((FA777*0.125)+((FB777+FC777+FD777+FE777+FF777)*0.25)+((FG777+FH777+FI777)*1))/EZ777,"")</f>
        <v/>
      </c>
      <c r="FK777" s="39">
        <v>34.619312999999998</v>
      </c>
      <c r="FL777" s="39">
        <v>-112.419363</v>
      </c>
      <c r="FM777" s="39">
        <v>34.257487576177866</v>
      </c>
      <c r="FN777" s="39">
        <v>34.981138423822131</v>
      </c>
      <c r="FO777" s="39">
        <v>-112.8590344980126</v>
      </c>
      <c r="FP777" s="39">
        <v>-111.9796915019874</v>
      </c>
      <c r="FQ777" s="39">
        <v>33.895662152355733</v>
      </c>
      <c r="FR777" s="39">
        <v>35.342963847644263</v>
      </c>
      <c r="FS777" s="39">
        <v>-113.29870599602521</v>
      </c>
      <c r="FT777" s="39">
        <v>-111.5400200039748</v>
      </c>
      <c r="FU777" s="35"/>
      <c r="GK777" s="34" t="str">
        <f>IF(GA777&lt;&gt;"",((GB777*0.125)+((GC777+GD777+GE777+GF777+GG777)*0.25)+((GH777+GI777+GJ777)*1))/GA777,"")</f>
        <v/>
      </c>
      <c r="GP777" s="20" t="s">
        <v>232</v>
      </c>
      <c r="HH777" s="34" t="str">
        <f>IF(GX777&lt;&gt;"",((GY777*0.125)+((GZ777+HA777+HB777+HC777+HD777)*0.25)+((HE777+HF777+HG777)*1))/GX777,"")</f>
        <v/>
      </c>
    </row>
    <row r="778" spans="1:216" ht="15" customHeight="1" x14ac:dyDescent="0.35">
      <c r="A778" s="11" t="s">
        <v>4851</v>
      </c>
      <c r="B778" s="12" t="s">
        <v>4852</v>
      </c>
      <c r="C778" s="13">
        <v>43009</v>
      </c>
      <c r="D778" s="13">
        <v>46030</v>
      </c>
      <c r="E778" s="14" t="s">
        <v>4839</v>
      </c>
      <c r="F778" s="15" t="s">
        <v>4853</v>
      </c>
      <c r="G778" s="15" t="s">
        <v>4854</v>
      </c>
      <c r="H778" s="14" t="s">
        <v>591</v>
      </c>
      <c r="I778" s="16">
        <v>95148</v>
      </c>
      <c r="J778" s="17">
        <v>45819</v>
      </c>
      <c r="K778" s="18">
        <f ca="1">IF(A778&lt;&gt;"",RANDBETWEEN(1,2000)," ")</f>
        <v>58</v>
      </c>
      <c r="L778" s="17" cm="1">
        <f t="array" ref="L778">IF(A778&lt;&gt;"",SUMPRODUCT(($E$2:$E$1303="Active") * (FK778 &gt;= $FM$2:$FM$1303) * (FK778 &lt;= $FN$2:$FN$1303) * (FL778 &gt;= $FO$2:$FO$1303) * (FL778 &lt;= $FP$2:$FP$1303)),"")</f>
        <v>3</v>
      </c>
      <c r="M778" s="17" cm="1">
        <f t="array" ref="M778">IF(A778&lt;&gt;"",SUMPRODUCT(($E$2:$E$1303="Active") * (FK778 &gt;= $FQ$2:$FQ$1303) * (FK778 &lt;= $FR$2:$FR$1303) * (FL778 &gt;= $FS$2:$FS$1303) * (FL778 &lt;= $FT$2:$FT$1303)),"")</f>
        <v>8</v>
      </c>
      <c r="N778" s="14" t="s">
        <v>287</v>
      </c>
      <c r="O778" s="14" t="s">
        <v>219</v>
      </c>
      <c r="P778" s="15" t="s">
        <v>4855</v>
      </c>
      <c r="Q778" s="14" t="s">
        <v>4856</v>
      </c>
      <c r="R778" s="15" t="s">
        <v>4857</v>
      </c>
      <c r="S778" s="14" t="s">
        <v>224</v>
      </c>
      <c r="T778" s="20" t="s">
        <v>224</v>
      </c>
      <c r="U778" s="21"/>
      <c r="V778" s="22"/>
      <c r="W778" s="22"/>
      <c r="X778" s="22"/>
      <c r="Y778" s="22"/>
      <c r="Z778" s="22"/>
      <c r="AB778" s="43">
        <v>45835.416666666664</v>
      </c>
      <c r="AC778" s="24">
        <v>46023</v>
      </c>
      <c r="AD778" s="25">
        <v>370</v>
      </c>
      <c r="AE778" s="25">
        <v>300</v>
      </c>
      <c r="AF778" s="26">
        <v>339</v>
      </c>
      <c r="AG778" s="20">
        <v>533</v>
      </c>
      <c r="AH778" s="22">
        <v>351</v>
      </c>
      <c r="AI778" s="26">
        <v>218</v>
      </c>
      <c r="AN778" s="27">
        <f>IF(COUNT(DV778,ES778,FJ778,GK778,HH778)&gt;0,AVERAGE(DV778,ES778,FJ778,GK778,HH778),"")</f>
        <v>8.1478599221789891E-2</v>
      </c>
      <c r="AO778" s="28">
        <f>IF((E778&lt;&gt;""),COUNTA(AP778:BW778)+COUNTIF(T778,"No"),"")</f>
        <v>1</v>
      </c>
      <c r="AP778" s="29"/>
      <c r="AQ778" s="29"/>
      <c r="AR778" s="29"/>
      <c r="AS778" s="29"/>
      <c r="AT778" s="29"/>
      <c r="AU778" s="29"/>
      <c r="AV778" s="29"/>
      <c r="AW778" s="29"/>
      <c r="AX778" s="29"/>
      <c r="AY778" s="29"/>
      <c r="AZ778" s="29"/>
      <c r="BA778" s="29"/>
      <c r="BB778" s="29"/>
      <c r="BC778" s="29"/>
      <c r="BD778" s="29"/>
      <c r="BE778" s="29"/>
      <c r="BF778" s="29"/>
      <c r="BG778" s="29"/>
      <c r="BH778" s="29"/>
      <c r="BI778" s="29"/>
      <c r="BJ778" s="29"/>
      <c r="BK778" s="29"/>
      <c r="BL778" s="29"/>
      <c r="BM778" s="29"/>
      <c r="BN778" s="29"/>
      <c r="BO778" s="29"/>
      <c r="BP778" s="29" t="s">
        <v>225</v>
      </c>
      <c r="BQ778" s="29"/>
      <c r="BR778" s="29"/>
      <c r="BS778" s="29"/>
      <c r="BT778" s="29"/>
      <c r="BU778" s="29"/>
      <c r="BV778" s="29"/>
      <c r="BW778" s="29"/>
      <c r="BX778" s="30">
        <v>43902</v>
      </c>
      <c r="BY778" s="30">
        <v>43914</v>
      </c>
      <c r="BZ778" s="14" t="s">
        <v>228</v>
      </c>
      <c r="CA778" s="30">
        <v>43978</v>
      </c>
      <c r="CB778" s="14" t="s">
        <v>227</v>
      </c>
      <c r="CC778" s="31">
        <v>43910</v>
      </c>
      <c r="CD778" s="32" t="s">
        <v>364</v>
      </c>
      <c r="CE778" s="33" t="s">
        <v>380</v>
      </c>
      <c r="CF778" s="33" t="s">
        <v>321</v>
      </c>
      <c r="CG778" s="29">
        <v>156</v>
      </c>
      <c r="CH778" s="29">
        <v>1</v>
      </c>
      <c r="CI778" s="29">
        <v>1</v>
      </c>
      <c r="CJ778" s="29">
        <v>5</v>
      </c>
      <c r="CK778" s="29">
        <v>0</v>
      </c>
      <c r="CL778" s="29">
        <v>0</v>
      </c>
      <c r="CM778" s="29">
        <v>0</v>
      </c>
      <c r="CN778" s="34">
        <f>IF(CJ778&gt;0,((CK778*0.125)+(CL778*0.25)+(CM778*1))/CJ778,"")</f>
        <v>0</v>
      </c>
      <c r="CO778" s="35">
        <v>44375</v>
      </c>
      <c r="CP778" s="35">
        <v>44393</v>
      </c>
      <c r="CQ778" s="20" t="s">
        <v>507</v>
      </c>
      <c r="CR778" s="35">
        <v>44410</v>
      </c>
      <c r="CS778" s="20" t="s">
        <v>232</v>
      </c>
      <c r="CT778" s="35">
        <v>44398</v>
      </c>
      <c r="CU778" s="35">
        <v>44480</v>
      </c>
      <c r="CV778" s="11" t="s">
        <v>228</v>
      </c>
      <c r="CW778" s="20" t="s">
        <v>233</v>
      </c>
      <c r="CX778" s="11" t="s">
        <v>234</v>
      </c>
      <c r="CY778" s="20">
        <v>155</v>
      </c>
      <c r="CZ778" s="36">
        <v>2</v>
      </c>
      <c r="DA778" s="36">
        <v>2</v>
      </c>
      <c r="DB778" s="36">
        <v>6</v>
      </c>
      <c r="DC778" s="36">
        <v>0</v>
      </c>
      <c r="DD778" s="36">
        <v>1</v>
      </c>
      <c r="DE778" s="36">
        <v>0</v>
      </c>
      <c r="DF778" s="36">
        <v>0</v>
      </c>
      <c r="DG778" s="36">
        <v>0</v>
      </c>
      <c r="DH778" s="37">
        <f>IF(DB778&gt;0,((DC778*0.125)+(DD778*0.25)+(DE778*0.25)+(DF778*1)+(DG778*1))/DB778,"")</f>
        <v>4.1666666666666664E-2</v>
      </c>
      <c r="DI778" s="35">
        <v>44866</v>
      </c>
      <c r="DJ778" s="20" t="s">
        <v>228</v>
      </c>
      <c r="DK778" s="20" t="s">
        <v>235</v>
      </c>
      <c r="DL778" s="20" t="s">
        <v>234</v>
      </c>
      <c r="DM778" s="20">
        <v>164</v>
      </c>
      <c r="DN778" s="20">
        <v>1</v>
      </c>
      <c r="DO778" s="20">
        <v>1</v>
      </c>
      <c r="DP778" s="20">
        <v>5</v>
      </c>
      <c r="DQ778" s="20">
        <v>0</v>
      </c>
      <c r="DR778" s="20">
        <v>0</v>
      </c>
      <c r="DS778" s="20">
        <v>0</v>
      </c>
      <c r="DT778" s="20">
        <v>0</v>
      </c>
      <c r="DU778" s="20">
        <v>0</v>
      </c>
      <c r="DV778" s="37" cm="1">
        <f t="array" ref="DV778">IF(AND(DI778:DP778&lt;&gt;""),((DQ778*0.125)+(DR778*0.25)+(DS778*0.25)+(DT778*1)+(DU778*1))/DP778,"")</f>
        <v>0</v>
      </c>
      <c r="DW778" s="35">
        <v>45366</v>
      </c>
      <c r="DX778" s="35">
        <v>45383</v>
      </c>
      <c r="DY778" s="20" t="s">
        <v>237</v>
      </c>
      <c r="DZ778" s="35">
        <v>45383</v>
      </c>
      <c r="EA778" s="35" t="s">
        <v>232</v>
      </c>
      <c r="EB778" s="38">
        <v>45394</v>
      </c>
      <c r="EC778" s="35">
        <v>45271</v>
      </c>
      <c r="ED778" s="20" t="s">
        <v>228</v>
      </c>
      <c r="EE778" s="20" t="s">
        <v>247</v>
      </c>
      <c r="EF778" s="20">
        <v>175</v>
      </c>
      <c r="EG778" s="20">
        <v>1</v>
      </c>
      <c r="EH778" s="20">
        <v>1</v>
      </c>
      <c r="EI778" s="20">
        <v>5</v>
      </c>
      <c r="EJ778" s="20">
        <v>0</v>
      </c>
      <c r="EK778" s="20">
        <v>0</v>
      </c>
      <c r="EL778" s="20">
        <v>0</v>
      </c>
      <c r="EM778" s="20">
        <v>1</v>
      </c>
      <c r="EN778" s="20">
        <v>0</v>
      </c>
      <c r="EO778" s="20">
        <v>0</v>
      </c>
      <c r="EP778" s="20">
        <v>0</v>
      </c>
      <c r="EQ778" s="20">
        <v>0</v>
      </c>
      <c r="ER778" s="20">
        <v>0</v>
      </c>
      <c r="ES778" s="34">
        <f>IF(EI778&lt;&gt;"",((EJ778*0.125)+((EK778+EL778+EM778+EN778+EO778)*0.25)+((EP778+EQ778+ER778)*1))/EI778,"")</f>
        <v>0.05</v>
      </c>
      <c r="ET778" s="35">
        <v>45520</v>
      </c>
      <c r="EU778" s="20" t="s">
        <v>248</v>
      </c>
      <c r="EV778" s="20" t="s">
        <v>234</v>
      </c>
      <c r="EW778" s="20">
        <v>257</v>
      </c>
      <c r="EX778" s="20">
        <v>1</v>
      </c>
      <c r="EY778" s="20">
        <v>1</v>
      </c>
      <c r="EZ778" s="28">
        <f>257*0.08</f>
        <v>20.56</v>
      </c>
      <c r="FA778" s="20">
        <v>0</v>
      </c>
      <c r="FB778" s="20">
        <v>0</v>
      </c>
      <c r="FC778" s="20">
        <v>0</v>
      </c>
      <c r="FD778" s="20">
        <v>0</v>
      </c>
      <c r="FE778" s="20">
        <v>0</v>
      </c>
      <c r="FF778" s="20">
        <v>0</v>
      </c>
      <c r="FG778" s="20">
        <v>3</v>
      </c>
      <c r="FH778" s="20">
        <v>0</v>
      </c>
      <c r="FI778" s="20">
        <v>0</v>
      </c>
      <c r="FJ778" s="34">
        <f>IF(EZ778&lt;&gt;"",((FA778*0.125)+((FB778+FC778+FD778+FE778+FF778)*0.25)+((FG778+FH778+FI778)*1))/EZ778,"")</f>
        <v>0.14591439688715954</v>
      </c>
      <c r="FK778" s="39">
        <v>37.332802999999998</v>
      </c>
      <c r="FL778" s="39">
        <v>-121.77142000000001</v>
      </c>
      <c r="FM778" s="39">
        <v>36.970977576177866</v>
      </c>
      <c r="FN778" s="39">
        <v>37.694628423822131</v>
      </c>
      <c r="FO778" s="39">
        <v>-122.22647396293974</v>
      </c>
      <c r="FP778" s="39">
        <v>-121.31636603706028</v>
      </c>
      <c r="FQ778" s="39">
        <v>36.609152152355733</v>
      </c>
      <c r="FR778" s="39">
        <v>38.056453847644264</v>
      </c>
      <c r="FS778" s="39">
        <v>-122.68152792587946</v>
      </c>
      <c r="FT778" s="39">
        <v>-120.86131207412055</v>
      </c>
      <c r="FU778" s="35">
        <v>45961</v>
      </c>
      <c r="FV778" s="20" t="s">
        <v>248</v>
      </c>
      <c r="FW778" s="20" t="s">
        <v>295</v>
      </c>
      <c r="FX778" s="20">
        <v>193</v>
      </c>
      <c r="FY778" s="20">
        <v>1</v>
      </c>
      <c r="FZ778" s="20">
        <v>1</v>
      </c>
      <c r="GA778" s="20">
        <v>25</v>
      </c>
      <c r="GB778" s="20">
        <v>0</v>
      </c>
      <c r="GC778" s="20">
        <v>0</v>
      </c>
      <c r="GD778" s="20">
        <v>1</v>
      </c>
      <c r="GE778" s="20">
        <v>0</v>
      </c>
      <c r="GF778" s="20">
        <v>0</v>
      </c>
      <c r="GG778" s="20">
        <v>0</v>
      </c>
      <c r="GH778" s="20">
        <v>2</v>
      </c>
      <c r="GI778" s="20">
        <v>1</v>
      </c>
      <c r="GJ778" s="20">
        <v>0</v>
      </c>
      <c r="GK778" s="34">
        <f>IF(GA778&lt;&gt;"",((GB778*0.125)+((GC778+GD778+GE778+GF778+GG778)*0.25)+((GH778+GI778+GJ778)*1))/GA778,"")</f>
        <v>0.13</v>
      </c>
      <c r="GP778" s="20" t="s">
        <v>232</v>
      </c>
      <c r="HH778" s="34" t="str">
        <f>IF(GX778&lt;&gt;"",((GY778*0.125)+((GZ778+HA778+HB778+HC778+HD778)*0.25)+((HE778+HF778+HG778)*1))/GX778,"")</f>
        <v/>
      </c>
    </row>
    <row r="779" spans="1:216" ht="15" customHeight="1" x14ac:dyDescent="0.35">
      <c r="A779" s="11" t="s">
        <v>4858</v>
      </c>
      <c r="B779" s="12" t="s">
        <v>4859</v>
      </c>
      <c r="C779" s="13">
        <v>43009</v>
      </c>
      <c r="D779" s="13">
        <v>45757</v>
      </c>
      <c r="E779" s="14" t="s">
        <v>4839</v>
      </c>
      <c r="F779" s="15" t="s">
        <v>4860</v>
      </c>
      <c r="G779" s="15" t="s">
        <v>4861</v>
      </c>
      <c r="H779" s="14" t="s">
        <v>591</v>
      </c>
      <c r="I779" s="16">
        <v>92020</v>
      </c>
      <c r="J779" s="17">
        <v>60454</v>
      </c>
      <c r="K779" s="18">
        <f ca="1">IF(A779&lt;&gt;"",RANDBETWEEN(1,2000)," ")</f>
        <v>162</v>
      </c>
      <c r="L779" s="17" cm="1">
        <f t="array" ref="L779">IF(A779&lt;&gt;"",SUMPRODUCT(($E$2:$E$1303="Active") * (FK779 &gt;= $FM$2:$FM$1303) * (FK779 &lt;= $FN$2:$FN$1303) * (FL779 &gt;= $FO$2:$FO$1303) * (FL779 &lt;= $FP$2:$FP$1303)),"")</f>
        <v>4</v>
      </c>
      <c r="M779" s="17" cm="1">
        <f t="array" ref="M779">IF(A779&lt;&gt;"",SUMPRODUCT(($E$2:$E$1303="Active") * (FK779 &gt;= $FQ$2:$FQ$1303) * (FK779 &lt;= $FR$2:$FR$1303) * (FL779 &gt;= $FS$2:$FS$1303) * (FL779 &lt;= $FT$2:$FT$1303)),"")</f>
        <v>4</v>
      </c>
      <c r="N779" s="14" t="s">
        <v>287</v>
      </c>
      <c r="O779" s="14" t="s">
        <v>219</v>
      </c>
      <c r="P779" s="15" t="s">
        <v>4862</v>
      </c>
      <c r="Q779" s="14" t="s">
        <v>4863</v>
      </c>
      <c r="R779" s="15" t="s">
        <v>4864</v>
      </c>
      <c r="S779" s="14" t="s">
        <v>223</v>
      </c>
      <c r="T779" s="20" t="s">
        <v>224</v>
      </c>
      <c r="U779" s="21"/>
      <c r="V779" s="22"/>
      <c r="W779" s="22"/>
      <c r="X779" s="22"/>
      <c r="Y779" s="22"/>
      <c r="Z779" s="22"/>
      <c r="AB779" s="43">
        <v>45485</v>
      </c>
      <c r="AC779" s="63">
        <v>45931</v>
      </c>
      <c r="AD779" s="25">
        <v>138</v>
      </c>
      <c r="AE779" s="25">
        <v>83</v>
      </c>
      <c r="AF779" s="26">
        <v>13</v>
      </c>
      <c r="AG779" s="20">
        <v>46</v>
      </c>
      <c r="AH779" s="22">
        <v>46</v>
      </c>
      <c r="AI779" s="26">
        <v>0</v>
      </c>
      <c r="AN779" s="27">
        <f>IF(COUNT(DV779,ES779,FJ779,GK779,HH779)&gt;0,AVERAGE(DV779,ES779,FJ779,GK779,HH779),"")</f>
        <v>0.125</v>
      </c>
      <c r="AO779" s="28">
        <f>IF((E779&lt;&gt;""),COUNTA(AP779:BW779)+COUNTIF(T779,"No"),"")</f>
        <v>0</v>
      </c>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c r="BO779" s="29"/>
      <c r="BP779" s="29"/>
      <c r="BQ779" s="29"/>
      <c r="BR779" s="29"/>
      <c r="BS779" s="29"/>
      <c r="BT779" s="29"/>
      <c r="BU779" s="29"/>
      <c r="BV779" s="29"/>
      <c r="BW779" s="29"/>
      <c r="BX779" s="30">
        <v>44084</v>
      </c>
      <c r="BY779" s="30">
        <v>44095</v>
      </c>
      <c r="BZ779" s="14" t="s">
        <v>248</v>
      </c>
      <c r="CA779" s="30">
        <v>44104</v>
      </c>
      <c r="CB779" s="14" t="s">
        <v>232</v>
      </c>
      <c r="CC779" s="31">
        <v>43910</v>
      </c>
      <c r="CD779" s="32" t="s">
        <v>364</v>
      </c>
      <c r="CE779" s="33" t="s">
        <v>282</v>
      </c>
      <c r="CF779" s="33" t="s">
        <v>247</v>
      </c>
      <c r="CG779" s="29">
        <v>79</v>
      </c>
      <c r="CH779" s="29">
        <v>2</v>
      </c>
      <c r="CI779" s="29">
        <v>2</v>
      </c>
      <c r="CJ779" s="29">
        <v>10</v>
      </c>
      <c r="CK779" s="29">
        <v>1</v>
      </c>
      <c r="CL779" s="29">
        <v>0</v>
      </c>
      <c r="CM779" s="29">
        <v>2</v>
      </c>
      <c r="CN779" s="34">
        <f>IF(CJ779&gt;0,((CK779*0.125)+(CL779*0.25)+(CM779*1))/CJ779,"")</f>
        <v>0.21249999999999999</v>
      </c>
      <c r="CO779" s="35">
        <v>44832</v>
      </c>
      <c r="CP779" s="35">
        <v>44840</v>
      </c>
      <c r="CQ779" s="20" t="s">
        <v>237</v>
      </c>
      <c r="CR779" s="35">
        <v>44841</v>
      </c>
      <c r="CS779" s="20" t="s">
        <v>232</v>
      </c>
      <c r="CT779" s="35">
        <v>44848</v>
      </c>
      <c r="CU779" s="35">
        <v>44446</v>
      </c>
      <c r="CV779" s="11" t="s">
        <v>228</v>
      </c>
      <c r="CW779" s="20" t="s">
        <v>233</v>
      </c>
      <c r="CX779" s="11" t="s">
        <v>234</v>
      </c>
      <c r="CY779" s="20">
        <v>72</v>
      </c>
      <c r="CZ779" s="36">
        <v>2</v>
      </c>
      <c r="DA779" s="36">
        <v>2</v>
      </c>
      <c r="DB779" s="36">
        <v>10</v>
      </c>
      <c r="DC779" s="36">
        <v>0</v>
      </c>
      <c r="DD779" s="36">
        <v>0</v>
      </c>
      <c r="DE779" s="36">
        <v>0</v>
      </c>
      <c r="DF779" s="36">
        <v>0</v>
      </c>
      <c r="DG779" s="36">
        <v>1</v>
      </c>
      <c r="DH779" s="37">
        <f>IF(DB779&gt;0,((DC779*0.125)+(DD779*0.25)+(DE779*0.25)+(DF779*1)+(DG779*1))/DB779,"")</f>
        <v>0.1</v>
      </c>
      <c r="DI779" s="35">
        <v>44805</v>
      </c>
      <c r="DJ779" s="20" t="s">
        <v>228</v>
      </c>
      <c r="DK779" s="20" t="s">
        <v>235</v>
      </c>
      <c r="DL779" s="20" t="s">
        <v>234</v>
      </c>
      <c r="DM779" s="20">
        <v>3</v>
      </c>
      <c r="DN779" s="20">
        <v>1</v>
      </c>
      <c r="DO779" s="20">
        <v>1</v>
      </c>
      <c r="DP779" s="20">
        <v>3</v>
      </c>
      <c r="DQ779" s="20">
        <v>0</v>
      </c>
      <c r="DR779" s="20">
        <v>0</v>
      </c>
      <c r="DS779" s="20">
        <v>0</v>
      </c>
      <c r="DT779" s="20">
        <v>0</v>
      </c>
      <c r="DU779" s="20">
        <v>0</v>
      </c>
      <c r="DV779" s="37" cm="1">
        <f t="array" ref="DV779">IF(AND(DI779:DP779&lt;&gt;""),((DQ779*0.125)+(DR779*0.25)+(DS779*0.25)+(DT779*1)+(DU779*1))/DP779,"")</f>
        <v>0</v>
      </c>
      <c r="DW779" s="21">
        <v>45362</v>
      </c>
      <c r="DX779" s="35">
        <v>45371</v>
      </c>
      <c r="DY779" s="20" t="s">
        <v>237</v>
      </c>
      <c r="DZ779" s="35">
        <v>45372</v>
      </c>
      <c r="EA779" s="35" t="s">
        <v>232</v>
      </c>
      <c r="EB779" s="40">
        <v>45380</v>
      </c>
      <c r="EJ779" s="20"/>
      <c r="EK779" s="20"/>
      <c r="EL779" s="20"/>
      <c r="EM779" s="20"/>
      <c r="EN779" s="20"/>
      <c r="EO779" s="20"/>
      <c r="EP779" s="20"/>
      <c r="EQ779" s="20"/>
      <c r="ER779" s="20"/>
      <c r="ES779" s="34" t="str">
        <f>IF(EI779&lt;&gt;"",((EJ779*0.125)+((EK779+EL779+EM779+EN779+EO779)*0.25)+((EP779+EQ779+ER779)*1))/EI779,"")</f>
        <v/>
      </c>
      <c r="ET779" s="35">
        <v>45600</v>
      </c>
      <c r="EU779" s="20" t="s">
        <v>248</v>
      </c>
      <c r="EV779" s="20" t="s">
        <v>234</v>
      </c>
      <c r="EW779" s="20">
        <v>44</v>
      </c>
      <c r="EX779" s="20">
        <v>1</v>
      </c>
      <c r="EY779" s="20">
        <v>1</v>
      </c>
      <c r="EZ779" s="20">
        <v>5</v>
      </c>
      <c r="FA779" s="20">
        <v>0</v>
      </c>
      <c r="FB779" s="20">
        <v>1</v>
      </c>
      <c r="FC779" s="20">
        <v>0</v>
      </c>
      <c r="FD779" s="20">
        <v>0</v>
      </c>
      <c r="FE779" s="20">
        <v>0</v>
      </c>
      <c r="FF779" s="20">
        <v>0</v>
      </c>
      <c r="FG779" s="20">
        <v>0</v>
      </c>
      <c r="FH779" s="20">
        <v>0</v>
      </c>
      <c r="FI779" s="20">
        <v>1</v>
      </c>
      <c r="FJ779" s="46">
        <f>IF(EZ779&lt;&gt;"",((FA779*0.125)+((FB779+FC779+FD779+FE779+FF779)*0.25)+((FG779+FH779+FI779)*1))/EZ779,"")</f>
        <v>0.25</v>
      </c>
      <c r="FK779" s="39">
        <v>32.793813999999998</v>
      </c>
      <c r="FL779" s="39">
        <v>-116.969497</v>
      </c>
      <c r="FM779" s="39">
        <v>32.431988576177865</v>
      </c>
      <c r="FN779" s="39">
        <v>33.15563942382213</v>
      </c>
      <c r="FO779" s="39">
        <v>-117.3999212526269</v>
      </c>
      <c r="FP779" s="39">
        <v>-116.53907274737311</v>
      </c>
      <c r="FQ779" s="39">
        <v>32.070163152355732</v>
      </c>
      <c r="FR779" s="39">
        <v>33.517464847644263</v>
      </c>
      <c r="FS779" s="39">
        <v>-117.83034550525377</v>
      </c>
      <c r="FT779" s="39">
        <v>-116.10864849474623</v>
      </c>
      <c r="FU779" s="35"/>
      <c r="GK779" s="34" t="str">
        <f>IF(GA779&lt;&gt;"",((GB779*0.125)+((GC779+GD779+GE779+GF779+GG779)*0.25)+((GH779+GI779+GJ779)*1))/GA779,"")</f>
        <v/>
      </c>
      <c r="GP779" s="20" t="s">
        <v>232</v>
      </c>
      <c r="HH779" s="41" t="str">
        <f>IF(GX779&lt;&gt;"",((GY779*0.125)+((GZ779+HA779+HB779+HC779+HD779)*0.25)+((HE779+HF779+HG779)*1))/GX779,"")</f>
        <v/>
      </c>
    </row>
    <row r="780" spans="1:216" ht="15" customHeight="1" x14ac:dyDescent="0.35">
      <c r="A780" s="11" t="s">
        <v>4865</v>
      </c>
      <c r="B780" s="12" t="s">
        <v>4866</v>
      </c>
      <c r="C780" s="13">
        <v>43009</v>
      </c>
      <c r="D780" s="13">
        <v>43843</v>
      </c>
      <c r="E780" s="14" t="s">
        <v>4839</v>
      </c>
      <c r="F780" s="15" t="s">
        <v>4867</v>
      </c>
      <c r="G780" s="15" t="s">
        <v>4868</v>
      </c>
      <c r="H780" s="14" t="s">
        <v>591</v>
      </c>
      <c r="I780" s="16">
        <v>95688</v>
      </c>
      <c r="J780" s="17">
        <v>39571</v>
      </c>
      <c r="K780" s="18">
        <f ca="1">IF(A780&lt;&gt;"",RANDBETWEEN(1,2000)," ")</f>
        <v>862</v>
      </c>
      <c r="L780" s="17" cm="1">
        <f t="array" ref="L780">IF(A780&lt;&gt;"",SUMPRODUCT(($E$2:$E$1303="Active") * (FK780 &gt;= $FM$2:$FM$1303) * (FK780 &lt;= $FN$2:$FN$1303) * (FL780 &gt;= $FO$2:$FO$1303) * (FL780 &lt;= $FP$2:$FP$1303)),"")</f>
        <v>1</v>
      </c>
      <c r="M780" s="17" cm="1">
        <f t="array" ref="M780">IF(A780&lt;&gt;"",SUMPRODUCT(($E$2:$E$1303="Active") * (FK780 &gt;= $FQ$2:$FQ$1303) * (FK780 &lt;= $FR$2:$FR$1303) * (FL780 &gt;= $FS$2:$FS$1303) * (FL780 &lt;= $FT$2:$FT$1303)),"")</f>
        <v>12</v>
      </c>
      <c r="N780" s="14"/>
      <c r="O780" s="14" t="s">
        <v>219</v>
      </c>
      <c r="P780" s="15" t="s">
        <v>4869</v>
      </c>
      <c r="Q780" s="14" t="s">
        <v>4870</v>
      </c>
      <c r="R780" s="15" t="s">
        <v>4871</v>
      </c>
      <c r="S780" s="14" t="s">
        <v>223</v>
      </c>
      <c r="T780" s="20" t="s">
        <v>224</v>
      </c>
      <c r="U780" s="21"/>
      <c r="V780" s="22"/>
      <c r="W780" s="22"/>
      <c r="X780" s="22"/>
      <c r="Y780" s="22"/>
      <c r="Z780" s="22"/>
      <c r="AB780" s="23">
        <v>43843</v>
      </c>
      <c r="AC780" s="63">
        <v>45931</v>
      </c>
      <c r="AD780" s="25">
        <v>0</v>
      </c>
      <c r="AE780" s="25">
        <v>0</v>
      </c>
      <c r="AF780" s="28">
        <v>0</v>
      </c>
      <c r="AG780" s="20">
        <v>0</v>
      </c>
      <c r="AH780" s="22">
        <v>0</v>
      </c>
      <c r="AI780" s="26">
        <v>0</v>
      </c>
      <c r="AN780" s="27" t="str">
        <f>IF(COUNT(DV780,ES780,FJ780,GK780,HH780)&gt;0,AVERAGE(DV780,ES780,FJ780,GK780,HH780),"")</f>
        <v/>
      </c>
      <c r="AO780" s="28">
        <f>IF((E780&lt;&gt;""),COUNTA(AP780:BW780)+COUNTIF(T780,"No"),"")</f>
        <v>0</v>
      </c>
      <c r="AP780" s="29"/>
      <c r="AQ780" s="29"/>
      <c r="AR780" s="29"/>
      <c r="AS780" s="29"/>
      <c r="AT780" s="29"/>
      <c r="AU780" s="29"/>
      <c r="AV780" s="29"/>
      <c r="AW780" s="29"/>
      <c r="AX780" s="29"/>
      <c r="AY780" s="29"/>
      <c r="AZ780" s="29"/>
      <c r="BA780" s="29"/>
      <c r="BB780" s="29"/>
      <c r="BC780" s="29"/>
      <c r="BD780" s="29"/>
      <c r="BE780" s="29"/>
      <c r="BF780" s="29"/>
      <c r="BG780" s="29"/>
      <c r="BH780" s="29"/>
      <c r="BI780" s="29"/>
      <c r="BJ780" s="29"/>
      <c r="BK780" s="29"/>
      <c r="BL780" s="29"/>
      <c r="BM780" s="29"/>
      <c r="BN780" s="29"/>
      <c r="BO780" s="29"/>
      <c r="BP780" s="29"/>
      <c r="BQ780" s="29"/>
      <c r="BR780" s="29"/>
      <c r="BS780" s="29"/>
      <c r="BT780" s="29"/>
      <c r="BU780" s="29"/>
      <c r="BV780" s="29"/>
      <c r="BW780" s="29"/>
      <c r="BX780" s="30"/>
      <c r="BY780" s="30"/>
      <c r="BZ780" s="14"/>
      <c r="CA780" s="30"/>
      <c r="CB780" s="14" t="s">
        <v>227</v>
      </c>
      <c r="CC780" s="31"/>
      <c r="CD780" s="32"/>
      <c r="CE780" s="33"/>
      <c r="CF780" s="33"/>
      <c r="CG780" s="29"/>
      <c r="CH780" s="29"/>
      <c r="CI780" s="29"/>
      <c r="CJ780" s="29"/>
      <c r="CK780" s="29"/>
      <c r="CL780" s="29"/>
      <c r="CM780" s="29"/>
      <c r="CN780" s="34" t="str">
        <f>IF(CJ780&gt;0,((CK780*0.125)+(CL780*0.25)+(CM780*1))/CJ780,"")</f>
        <v/>
      </c>
      <c r="CO780" s="35">
        <v>44845</v>
      </c>
      <c r="CP780" s="35">
        <v>44848</v>
      </c>
      <c r="CQ780" s="20" t="s">
        <v>237</v>
      </c>
      <c r="CR780" s="35">
        <v>44866</v>
      </c>
      <c r="CS780" s="20" t="s">
        <v>232</v>
      </c>
      <c r="CT780" s="35">
        <v>44848</v>
      </c>
      <c r="CV780" s="20"/>
      <c r="CW780" s="20"/>
      <c r="CX780" s="20"/>
      <c r="DH780" s="37" t="str">
        <f>IF(DB780&gt;0,((DC780*0.125)+(DD780*0.25)+(DE780*0.25)+(DF780*1)+(DG780*1))/DB780,"")</f>
        <v/>
      </c>
      <c r="DJ780" s="20" t="s">
        <v>248</v>
      </c>
      <c r="DK780" s="20" t="s">
        <v>235</v>
      </c>
      <c r="DL780" s="20" t="s">
        <v>234</v>
      </c>
      <c r="DM780" s="20">
        <v>0</v>
      </c>
      <c r="DN780" s="20">
        <v>0</v>
      </c>
      <c r="DO780" s="20">
        <v>0</v>
      </c>
      <c r="DP780" s="20">
        <v>0</v>
      </c>
      <c r="DQ780" s="20">
        <v>0</v>
      </c>
      <c r="DR780" s="20">
        <v>0</v>
      </c>
      <c r="DS780" s="20">
        <v>0</v>
      </c>
      <c r="DT780" s="20">
        <v>0</v>
      </c>
      <c r="DU780" s="20">
        <v>0</v>
      </c>
      <c r="EA780" s="35" t="s">
        <v>232</v>
      </c>
      <c r="EB780" s="38"/>
      <c r="EJ780" s="20"/>
      <c r="EK780" s="20"/>
      <c r="EL780" s="20"/>
      <c r="EM780" s="20"/>
      <c r="EN780" s="20"/>
      <c r="EO780" s="20"/>
      <c r="EP780" s="20"/>
      <c r="EQ780" s="20"/>
      <c r="ER780" s="20"/>
      <c r="ES780" s="34" t="str">
        <f>IF(EI780&lt;&gt;"",((EJ780*0.125)+((EK780+EL780+EM780+EN780+EO780)*0.25)+((EP780+EQ780+ER780)*1))/EI780,"")</f>
        <v/>
      </c>
      <c r="FG780" s="20"/>
      <c r="FJ780" s="34" t="str">
        <f>IF(EZ780&lt;&gt;"",((FA780*0.125)+((FB780+FC780+FD780+FE780+FF780)*0.25)+((FG780+FH780+FI780)*1))/EZ780,"")</f>
        <v/>
      </c>
      <c r="FK780" s="39">
        <v>38.415742000000002</v>
      </c>
      <c r="FL780" s="39">
        <v>-122.01039299999999</v>
      </c>
      <c r="FM780" s="39">
        <v>38.053916576177869</v>
      </c>
      <c r="FN780" s="39">
        <v>38.777567423822134</v>
      </c>
      <c r="FO780" s="39">
        <v>-122.47218612050816</v>
      </c>
      <c r="FP780" s="39">
        <v>-121.54859987949183</v>
      </c>
      <c r="FQ780" s="39">
        <v>37.692091152355736</v>
      </c>
      <c r="FR780" s="39">
        <v>39.139392847644267</v>
      </c>
      <c r="FS780" s="39">
        <v>-122.93397924101633</v>
      </c>
      <c r="FT780" s="39">
        <v>-121.08680675898366</v>
      </c>
      <c r="FU780" s="35"/>
      <c r="GK780" s="34" t="str">
        <f>IF(GA780&lt;&gt;"",((GB780*0.125)+((GC780+GD780+GE780+GF780+GG780)*0.25)+((GH780+GI780+GJ780)*1))/GA780,"")</f>
        <v/>
      </c>
      <c r="GP780" s="20" t="s">
        <v>232</v>
      </c>
      <c r="HH780" s="34" t="str">
        <f>IF(GX780&lt;&gt;"",((GY780*0.125)+((GZ780+HA780+HB780+HC780+HD780)*0.25)+((HE780+HF780+HG780)*1))/GX780,"")</f>
        <v/>
      </c>
    </row>
    <row r="781" spans="1:216" ht="15" customHeight="1" x14ac:dyDescent="0.35">
      <c r="A781" s="11" t="s">
        <v>4872</v>
      </c>
      <c r="B781" s="12" t="s">
        <v>4873</v>
      </c>
      <c r="C781" s="13">
        <v>43009</v>
      </c>
      <c r="D781" s="13">
        <v>45177</v>
      </c>
      <c r="E781" s="14" t="s">
        <v>4839</v>
      </c>
      <c r="F781" s="15" t="s">
        <v>4874</v>
      </c>
      <c r="G781" s="15" t="s">
        <v>875</v>
      </c>
      <c r="H781" s="14" t="s">
        <v>591</v>
      </c>
      <c r="I781" s="16">
        <v>91750</v>
      </c>
      <c r="J781" s="17">
        <v>33376</v>
      </c>
      <c r="K781" s="18">
        <f ca="1">IF(A781&lt;&gt;"",RANDBETWEEN(1,2000)," ")</f>
        <v>305</v>
      </c>
      <c r="L781" s="17" cm="1">
        <f t="array" ref="L781">IF(A781&lt;&gt;"",SUMPRODUCT(($E$2:$E$1303="Active") * (FK781 &gt;= $FM$2:$FM$1303) * (FK781 &lt;= $FN$2:$FN$1303) * (FL781 &gt;= $FO$2:$FO$1303) * (FL781 &lt;= $FP$2:$FP$1303)),"")</f>
        <v>10</v>
      </c>
      <c r="M781" s="17" cm="1">
        <f t="array" ref="M781">IF(A781&lt;&gt;"",SUMPRODUCT(($E$2:$E$1303="Active") * (FK781 &gt;= $FQ$2:$FQ$1303) * (FK781 &lt;= $FR$2:$FR$1303) * (FL781 &gt;= $FS$2:$FS$1303) * (FL781 &lt;= $FT$2:$FT$1303)),"")</f>
        <v>20</v>
      </c>
      <c r="N781" s="14" t="s">
        <v>287</v>
      </c>
      <c r="O781" s="14" t="s">
        <v>219</v>
      </c>
      <c r="P781" s="15" t="s">
        <v>4875</v>
      </c>
      <c r="Q781" s="14" t="s">
        <v>4876</v>
      </c>
      <c r="R781" s="15" t="s">
        <v>4877</v>
      </c>
      <c r="S781" s="14" t="s">
        <v>223</v>
      </c>
      <c r="T781" s="20" t="s">
        <v>224</v>
      </c>
      <c r="U781" s="21"/>
      <c r="V781" s="22"/>
      <c r="W781" s="22"/>
      <c r="X781" s="22"/>
      <c r="Y781" s="22"/>
      <c r="Z781" s="22"/>
      <c r="AB781" s="23">
        <v>45039</v>
      </c>
      <c r="AC781" s="63">
        <v>45931</v>
      </c>
      <c r="AD781" s="25">
        <v>0</v>
      </c>
      <c r="AE781" s="25">
        <v>0</v>
      </c>
      <c r="AF781" s="26">
        <v>0</v>
      </c>
      <c r="AG781" s="20">
        <v>1</v>
      </c>
      <c r="AH781" s="22">
        <v>0</v>
      </c>
      <c r="AI781" s="26">
        <v>0</v>
      </c>
      <c r="AN781" s="27" t="str">
        <f>IF(COUNT(DV781,ES781,FJ781,GK781,HH781)&gt;0,AVERAGE(DV781,ES781,FJ781,GK781,HH781),"")</f>
        <v/>
      </c>
      <c r="AO781" s="28">
        <f>IF((E781&lt;&gt;""),COUNTA(AP781:BW781)+COUNTIF(T781,"No"),"")</f>
        <v>0</v>
      </c>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c r="BO781" s="29"/>
      <c r="BP781" s="29"/>
      <c r="BQ781" s="29"/>
      <c r="BR781" s="29"/>
      <c r="BS781" s="29"/>
      <c r="BT781" s="29"/>
      <c r="BU781" s="29"/>
      <c r="BV781" s="29"/>
      <c r="BW781" s="29"/>
      <c r="BX781" s="30">
        <v>43892</v>
      </c>
      <c r="BY781" s="30">
        <v>43899</v>
      </c>
      <c r="BZ781" s="14" t="s">
        <v>226</v>
      </c>
      <c r="CA781" s="30">
        <v>43907</v>
      </c>
      <c r="CB781" s="14" t="s">
        <v>232</v>
      </c>
      <c r="CC781" s="31">
        <v>44053</v>
      </c>
      <c r="CD781" s="32" t="s">
        <v>228</v>
      </c>
      <c r="CE781" s="33" t="s">
        <v>256</v>
      </c>
      <c r="CF781" s="33" t="s">
        <v>257</v>
      </c>
      <c r="CG781" s="29">
        <v>4</v>
      </c>
      <c r="CH781" s="29">
        <v>1</v>
      </c>
      <c r="CI781" s="29">
        <v>1</v>
      </c>
      <c r="CJ781" s="29">
        <v>4</v>
      </c>
      <c r="CK781" s="29">
        <v>0</v>
      </c>
      <c r="CL781" s="29">
        <v>0</v>
      </c>
      <c r="CM781" s="29">
        <v>0</v>
      </c>
      <c r="CN781" s="34">
        <f>IF(CJ781&gt;0,((CK781*0.125)+(CL781*0.25)+(CM781*1))/CJ781,"")</f>
        <v>0</v>
      </c>
      <c r="CO781" s="35">
        <v>44442</v>
      </c>
      <c r="CP781" s="35">
        <v>44448</v>
      </c>
      <c r="CQ781" s="20" t="s">
        <v>507</v>
      </c>
      <c r="CR781" s="35">
        <v>44470</v>
      </c>
      <c r="CS781" s="20" t="s">
        <v>232</v>
      </c>
      <c r="CT781" s="35">
        <v>44449</v>
      </c>
      <c r="DH781" s="37" t="str">
        <f>IF(DB781&gt;0,((DC781*0.125)+(DD781*0.25)+(DE781*0.25)+(DF781*1)+(DG781*1))/DB781,"")</f>
        <v/>
      </c>
      <c r="DJ781" s="20" t="s">
        <v>228</v>
      </c>
      <c r="DK781" s="20" t="s">
        <v>235</v>
      </c>
      <c r="DL781" s="20" t="s">
        <v>234</v>
      </c>
      <c r="DM781" s="20">
        <v>0</v>
      </c>
      <c r="DN781" s="20">
        <v>0</v>
      </c>
      <c r="DO781" s="20">
        <v>0</v>
      </c>
      <c r="DP781" s="20">
        <v>0</v>
      </c>
      <c r="DQ781" s="20">
        <v>0</v>
      </c>
      <c r="DR781" s="20">
        <v>0</v>
      </c>
      <c r="DS781" s="20">
        <v>0</v>
      </c>
      <c r="DT781" s="20">
        <v>0</v>
      </c>
      <c r="DU781" s="20">
        <v>0</v>
      </c>
      <c r="EA781" s="35" t="s">
        <v>232</v>
      </c>
      <c r="EB781" s="38"/>
      <c r="EJ781" s="20"/>
      <c r="EK781" s="20"/>
      <c r="EL781" s="20"/>
      <c r="EM781" s="20"/>
      <c r="EN781" s="20"/>
      <c r="EO781" s="20"/>
      <c r="EP781" s="20"/>
      <c r="EQ781" s="20"/>
      <c r="ER781" s="20"/>
      <c r="ES781" s="34" t="str">
        <f>IF(EI781&lt;&gt;"",((EJ781*0.125)+((EK781+EL781+EM781+EN781+EO781)*0.25)+((EP781+EQ781+ER781)*1))/EI781,"")</f>
        <v/>
      </c>
      <c r="FG781" s="20"/>
      <c r="FJ781" s="34" t="str">
        <f>IF(EZ781&lt;&gt;"",((FA781*0.125)+((FB781+FC781+FD781+FE781+FF781)*0.25)+((FG781+FH781+FI781)*1))/EZ781,"")</f>
        <v/>
      </c>
      <c r="FK781" s="39">
        <v>34.147762</v>
      </c>
      <c r="FL781" s="39">
        <v>-117.75206300000001</v>
      </c>
      <c r="FM781" s="39">
        <v>33.785936576177868</v>
      </c>
      <c r="FN781" s="39">
        <v>34.509587423822133</v>
      </c>
      <c r="FO781" s="39">
        <v>-118.18926529236329</v>
      </c>
      <c r="FP781" s="39">
        <v>-117.31486070763673</v>
      </c>
      <c r="FQ781" s="39">
        <v>33.424111152355735</v>
      </c>
      <c r="FR781" s="39">
        <v>34.871412847644265</v>
      </c>
      <c r="FS781" s="39">
        <v>-118.62646758472658</v>
      </c>
      <c r="FT781" s="39">
        <v>-116.87765841527343</v>
      </c>
      <c r="FU781" s="35"/>
      <c r="GK781" s="64" t="str">
        <f>IF(GA781&lt;&gt;"",((GB781*0.125)+((GC781+GD781+GE781+GF781+GG781)*0.25)+((GH781+GI781+GJ781)*1))/GA781,"")</f>
        <v/>
      </c>
      <c r="GP781" s="20" t="s">
        <v>232</v>
      </c>
      <c r="HH781" s="34" t="str">
        <f>IF(GX781&lt;&gt;"",((GY781*0.125)+((GZ781+HA781+HB781+HC781+HD781)*0.25)+((HE781+HF781+HG781)*1))/GX781,"")</f>
        <v/>
      </c>
    </row>
    <row r="782" spans="1:216" ht="15" customHeight="1" x14ac:dyDescent="0.35">
      <c r="A782" s="11" t="s">
        <v>4878</v>
      </c>
      <c r="B782" s="12" t="s">
        <v>1710</v>
      </c>
      <c r="C782" s="13">
        <v>44533</v>
      </c>
      <c r="D782" s="13">
        <v>45933</v>
      </c>
      <c r="E782" s="11" t="s">
        <v>4839</v>
      </c>
      <c r="F782" s="19" t="s">
        <v>4879</v>
      </c>
      <c r="G782" s="19" t="s">
        <v>3069</v>
      </c>
      <c r="H782" s="11" t="s">
        <v>1011</v>
      </c>
      <c r="I782" s="42">
        <v>19808</v>
      </c>
      <c r="J782" s="17">
        <v>39285</v>
      </c>
      <c r="K782" s="18">
        <f ca="1">IF(A782&lt;&gt;"",RANDBETWEEN(1,2000)," ")</f>
        <v>1377</v>
      </c>
      <c r="L782" s="17" cm="1">
        <f t="array" ref="L782">IF(A782&lt;&gt;"",SUMPRODUCT(($E$2:$E$1303="Active") * (FK782 &gt;= $FM$2:$FM$1303) * (FK782 &lt;= $FN$2:$FN$1303) * (FL782 &gt;= $FO$2:$FO$1303) * (FL782 &lt;= $FP$2:$FP$1303)),"")</f>
        <v>2</v>
      </c>
      <c r="M782" s="17" cm="1">
        <f t="array" ref="M782">IF(A782&lt;&gt;"",SUMPRODUCT(($E$2:$E$1303="Active") * (FK782 &gt;= $FQ$2:$FQ$1303) * (FK782 &lt;= $FR$2:$FR$1303) * (FL782 &gt;= $FS$2:$FS$1303) * (FL782 &lt;= $FT$2:$FT$1303)),"")</f>
        <v>11</v>
      </c>
      <c r="N782" s="11" t="s">
        <v>218</v>
      </c>
      <c r="O782" s="11" t="s">
        <v>242</v>
      </c>
      <c r="P782" s="19" t="s">
        <v>4880</v>
      </c>
      <c r="Q782" s="11" t="s">
        <v>4881</v>
      </c>
      <c r="R782" s="19" t="s">
        <v>4882</v>
      </c>
      <c r="S782" s="11" t="s">
        <v>224</v>
      </c>
      <c r="T782" s="20" t="s">
        <v>224</v>
      </c>
      <c r="U782" s="21"/>
      <c r="V782" s="22"/>
      <c r="W782" s="22"/>
      <c r="X782" s="22"/>
      <c r="Y782" s="22"/>
      <c r="Z782" s="22"/>
      <c r="AA782" s="22" t="s">
        <v>363</v>
      </c>
      <c r="AB782" s="43">
        <v>45832.4375</v>
      </c>
      <c r="AC782" s="24">
        <v>46023</v>
      </c>
      <c r="AD782" s="25">
        <v>0</v>
      </c>
      <c r="AE782" s="25">
        <v>4</v>
      </c>
      <c r="AF782" s="26">
        <v>92</v>
      </c>
      <c r="AG782" s="20">
        <v>162</v>
      </c>
      <c r="AH782" s="22">
        <v>174</v>
      </c>
      <c r="AI782" s="26">
        <v>66</v>
      </c>
      <c r="AN782" s="27">
        <f>IF(COUNT(DV782,ES782,FJ782,GK782,HH782)&gt;0,AVERAGE(DV782,ES782,FJ782,GK782,HH782),"")</f>
        <v>0.16761363636363635</v>
      </c>
      <c r="AO782" s="28">
        <f>IF((E782&lt;&gt;""),COUNTA(AP782:BW782)+COUNTIF(T782,"No"),"")</f>
        <v>1</v>
      </c>
      <c r="BT782" s="20" t="s">
        <v>1387</v>
      </c>
      <c r="CN782" s="34" t="str">
        <f>IF(CJ782&gt;0,((CK782*0.125)+(CL782*0.25)+(CM782*1))/CJ782,"")</f>
        <v/>
      </c>
      <c r="CO782" s="35">
        <v>44433</v>
      </c>
      <c r="CP782" s="35">
        <v>44438</v>
      </c>
      <c r="CQ782" s="20" t="s">
        <v>266</v>
      </c>
      <c r="CR782" s="47">
        <v>44438</v>
      </c>
      <c r="CS782" s="20" t="s">
        <v>232</v>
      </c>
      <c r="CT782" s="35">
        <v>44439</v>
      </c>
      <c r="CV782" s="11" t="s">
        <v>228</v>
      </c>
      <c r="CW782" s="11" t="s">
        <v>233</v>
      </c>
      <c r="CX782" s="11" t="s">
        <v>234</v>
      </c>
      <c r="CY782" s="20">
        <v>0</v>
      </c>
      <c r="CZ782" s="36">
        <v>0</v>
      </c>
      <c r="DA782" s="36">
        <v>0</v>
      </c>
      <c r="DB782" s="36">
        <v>0</v>
      </c>
      <c r="DC782" s="36">
        <v>0</v>
      </c>
      <c r="DD782" s="36">
        <v>0</v>
      </c>
      <c r="DE782" s="36">
        <v>0</v>
      </c>
      <c r="DF782" s="36">
        <v>0</v>
      </c>
      <c r="DG782" s="36">
        <v>0</v>
      </c>
      <c r="DI782" s="35">
        <v>44866</v>
      </c>
      <c r="DJ782" s="20" t="s">
        <v>248</v>
      </c>
      <c r="DK782" s="20" t="s">
        <v>235</v>
      </c>
      <c r="DL782" s="20" t="s">
        <v>234</v>
      </c>
      <c r="DM782" s="20">
        <v>44</v>
      </c>
      <c r="DN782" s="20">
        <v>3</v>
      </c>
      <c r="DO782" s="20">
        <v>3</v>
      </c>
      <c r="DP782" s="20">
        <v>12</v>
      </c>
      <c r="DQ782" s="20">
        <v>0</v>
      </c>
      <c r="DR782" s="20">
        <v>1</v>
      </c>
      <c r="DS782" s="20">
        <v>0</v>
      </c>
      <c r="DT782" s="20">
        <v>2</v>
      </c>
      <c r="DU782" s="20">
        <v>0</v>
      </c>
      <c r="DV782" s="37" cm="1">
        <f t="array" ref="DV782">IF(AND(DI782:DP782&lt;&gt;""),((DQ782*0.125)+(DR782*0.25)+(DS782*0.25)+(DT782*1)+(DU782*1))/DP782,"")</f>
        <v>0.1875</v>
      </c>
      <c r="DW782" s="35">
        <v>45083</v>
      </c>
      <c r="DX782" s="35">
        <v>45085</v>
      </c>
      <c r="DY782" s="20" t="s">
        <v>237</v>
      </c>
      <c r="DZ782" s="35">
        <v>45086</v>
      </c>
      <c r="EA782" s="35" t="s">
        <v>232</v>
      </c>
      <c r="EB782" s="38">
        <v>45093</v>
      </c>
      <c r="EC782" s="35">
        <v>45238</v>
      </c>
      <c r="ED782" s="20" t="s">
        <v>248</v>
      </c>
      <c r="EE782" s="20" t="s">
        <v>247</v>
      </c>
      <c r="EF782" s="20">
        <v>44</v>
      </c>
      <c r="EG782" s="20">
        <v>3</v>
      </c>
      <c r="EH782" s="20">
        <v>3</v>
      </c>
      <c r="EI782" s="20">
        <v>11</v>
      </c>
      <c r="EJ782" s="20">
        <v>0</v>
      </c>
      <c r="EK782" s="20">
        <v>0</v>
      </c>
      <c r="EL782" s="20">
        <v>0</v>
      </c>
      <c r="EM782" s="20">
        <v>1</v>
      </c>
      <c r="EN782" s="20">
        <v>0</v>
      </c>
      <c r="EO782" s="20">
        <v>1</v>
      </c>
      <c r="EP782" s="20">
        <v>0</v>
      </c>
      <c r="EQ782" s="20">
        <v>0</v>
      </c>
      <c r="ER782" s="20">
        <v>0</v>
      </c>
      <c r="ES782" s="34">
        <f>IF(EI782&lt;&gt;"",((EJ782*0.125)+((EK782+EL782+EM782+EN782+EO782)*0.25)+((EP782+EQ782+ER782)*1))/EI782,"")</f>
        <v>4.5454545454545456E-2</v>
      </c>
      <c r="ET782" s="35">
        <v>45478</v>
      </c>
      <c r="EU782" s="20" t="s">
        <v>248</v>
      </c>
      <c r="EV782" s="20" t="s">
        <v>234</v>
      </c>
      <c r="EW782" s="20">
        <v>96</v>
      </c>
      <c r="EX782" s="20">
        <v>2</v>
      </c>
      <c r="EY782" s="20">
        <v>2</v>
      </c>
      <c r="EZ782" s="20">
        <v>8</v>
      </c>
      <c r="FA782" s="20">
        <v>0</v>
      </c>
      <c r="FB782" s="20">
        <v>0</v>
      </c>
      <c r="FC782" s="20">
        <v>0</v>
      </c>
      <c r="FD782" s="20">
        <v>0</v>
      </c>
      <c r="FE782" s="20">
        <v>0</v>
      </c>
      <c r="FF782" s="20">
        <v>0</v>
      </c>
      <c r="FG782" s="20">
        <v>0</v>
      </c>
      <c r="FH782" s="20">
        <v>1</v>
      </c>
      <c r="FI782" s="20">
        <v>0</v>
      </c>
      <c r="FJ782" s="34">
        <f>IF(EZ782&lt;&gt;"",((FA782*0.125)+((FB782+FC782+FD782+FE782+FF782)*0.25)+((FG782+FH782+FI782)*1))/EZ782,"")</f>
        <v>0.125</v>
      </c>
      <c r="FK782" s="39">
        <v>39.734538999999998</v>
      </c>
      <c r="FL782" s="39">
        <v>-75.665124000000006</v>
      </c>
      <c r="FM782" s="39">
        <v>39.372713576177865</v>
      </c>
      <c r="FN782" s="39">
        <v>40.096364423822131</v>
      </c>
      <c r="FO782" s="39">
        <v>-76.135629423039163</v>
      </c>
      <c r="FP782" s="39">
        <v>-75.194618576960849</v>
      </c>
      <c r="FQ782" s="39">
        <v>39.010888152355733</v>
      </c>
      <c r="FR782" s="39">
        <v>40.458189847644263</v>
      </c>
      <c r="FS782" s="39">
        <v>-76.606134846078319</v>
      </c>
      <c r="FT782" s="39">
        <v>-74.724113153921692</v>
      </c>
      <c r="FU782" s="35">
        <v>45926</v>
      </c>
      <c r="FV782" s="20" t="s">
        <v>248</v>
      </c>
      <c r="FW782" s="20" t="s">
        <v>295</v>
      </c>
      <c r="FX782" s="20">
        <v>67</v>
      </c>
      <c r="FY782" s="20">
        <v>2</v>
      </c>
      <c r="FZ782" s="20">
        <v>2</v>
      </c>
      <c r="GA782" s="20">
        <v>8</v>
      </c>
      <c r="GB782" s="20">
        <v>0</v>
      </c>
      <c r="GC782" s="20">
        <v>0</v>
      </c>
      <c r="GD782" s="20">
        <v>1</v>
      </c>
      <c r="GE782" s="20">
        <v>1</v>
      </c>
      <c r="GF782" s="20">
        <v>0</v>
      </c>
      <c r="GG782" s="20">
        <v>0</v>
      </c>
      <c r="GH782" s="20">
        <v>0</v>
      </c>
      <c r="GI782" s="20">
        <v>0</v>
      </c>
      <c r="GJ782" s="20">
        <v>2</v>
      </c>
      <c r="GK782" s="46">
        <f>IF(GA782&lt;&gt;"",((GB782*0.125)+((GC782+GD782+GE782+GF782+GG782)*0.25)+((GH782+GI782+GJ782)*1))/GA782,"")</f>
        <v>0.3125</v>
      </c>
      <c r="GP782" s="20" t="s">
        <v>232</v>
      </c>
      <c r="HH782" s="34" t="str">
        <f>IF(GX782&lt;&gt;"",((GY782*0.125)+((GZ782+HA782+HB782+HC782+HD782)*0.25)+((HE782+HF782+HG782)*1))/GX782,"")</f>
        <v/>
      </c>
    </row>
    <row r="783" spans="1:216" ht="15" customHeight="1" x14ac:dyDescent="0.35">
      <c r="A783" s="11" t="s">
        <v>4883</v>
      </c>
      <c r="B783" s="12" t="s">
        <v>4884</v>
      </c>
      <c r="C783" s="13">
        <v>43009</v>
      </c>
      <c r="D783" s="13">
        <v>45338</v>
      </c>
      <c r="E783" s="14" t="s">
        <v>4839</v>
      </c>
      <c r="F783" s="15" t="s">
        <v>4885</v>
      </c>
      <c r="G783" s="15" t="s">
        <v>4886</v>
      </c>
      <c r="H783" s="14" t="s">
        <v>1033</v>
      </c>
      <c r="I783" s="16">
        <v>34104</v>
      </c>
      <c r="J783" s="17">
        <v>25485</v>
      </c>
      <c r="K783" s="18">
        <f ca="1">IF(A783&lt;&gt;"",RANDBETWEEN(1,2000)," ")</f>
        <v>296</v>
      </c>
      <c r="L783" s="17" cm="1">
        <f t="array" ref="L783">IF(A783&lt;&gt;"",SUMPRODUCT(($E$2:$E$1303="Active") * (FK783 &gt;= $FM$2:$FM$1303) * (FK783 &lt;= $FN$2:$FN$1303) * (FL783 &gt;= $FO$2:$FO$1303) * (FL783 &lt;= $FP$2:$FP$1303)),"")</f>
        <v>1</v>
      </c>
      <c r="M783" s="17" cm="1">
        <f t="array" ref="M783">IF(A783&lt;&gt;"",SUMPRODUCT(($E$2:$E$1303="Active") * (FK783 &gt;= $FQ$2:$FQ$1303) * (FK783 &lt;= $FR$2:$FR$1303) * (FL783 &gt;= $FS$2:$FS$1303) * (FL783 &lt;= $FT$2:$FT$1303)),"")</f>
        <v>1</v>
      </c>
      <c r="N783" s="14" t="s">
        <v>287</v>
      </c>
      <c r="O783" s="14" t="s">
        <v>219</v>
      </c>
      <c r="P783" s="15" t="s">
        <v>4887</v>
      </c>
      <c r="Q783" s="14" t="s">
        <v>4888</v>
      </c>
      <c r="R783" s="15" t="s">
        <v>4889</v>
      </c>
      <c r="S783" s="14" t="s">
        <v>223</v>
      </c>
      <c r="T783" s="20" t="s">
        <v>224</v>
      </c>
      <c r="U783" s="21"/>
      <c r="V783" s="22"/>
      <c r="W783" s="22"/>
      <c r="X783" s="22"/>
      <c r="Y783" s="22"/>
      <c r="Z783" s="22"/>
      <c r="AB783" s="23">
        <v>45429</v>
      </c>
      <c r="AC783" s="63">
        <v>45931</v>
      </c>
      <c r="AD783" s="25">
        <v>218</v>
      </c>
      <c r="AE783" s="25">
        <v>274</v>
      </c>
      <c r="AF783" s="26">
        <v>352</v>
      </c>
      <c r="AG783" s="20">
        <v>741</v>
      </c>
      <c r="AH783" s="22">
        <v>261</v>
      </c>
      <c r="AI783" s="26">
        <v>0</v>
      </c>
      <c r="AN783" s="27">
        <f>IF(COUNT(DV783,ES783,FJ783,GK783,HH783)&gt;0,AVERAGE(DV783,ES783,FJ783,GK783,HH783),"")</f>
        <v>0.23587962962962966</v>
      </c>
      <c r="AO783" s="28">
        <f>IF((E783&lt;&gt;""),COUNTA(AP783:BW783)+COUNTIF(T783,"No"),"")</f>
        <v>0</v>
      </c>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c r="BO783" s="29"/>
      <c r="BP783" s="29"/>
      <c r="BQ783" s="29"/>
      <c r="BR783" s="29"/>
      <c r="BS783" s="29"/>
      <c r="BT783" s="29"/>
      <c r="BU783" s="29"/>
      <c r="BV783" s="29"/>
      <c r="BW783" s="29"/>
      <c r="BX783" s="30">
        <v>44008</v>
      </c>
      <c r="BY783" s="30">
        <v>44020</v>
      </c>
      <c r="BZ783" s="14" t="s">
        <v>228</v>
      </c>
      <c r="CA783" s="30">
        <v>44056</v>
      </c>
      <c r="CB783" s="14" t="s">
        <v>232</v>
      </c>
      <c r="CC783" s="31">
        <v>43908</v>
      </c>
      <c r="CD783" s="32" t="s">
        <v>364</v>
      </c>
      <c r="CE783" s="33" t="s">
        <v>380</v>
      </c>
      <c r="CF783" s="33" t="s">
        <v>321</v>
      </c>
      <c r="CG783" s="29">
        <v>120</v>
      </c>
      <c r="CH783" s="29">
        <v>3</v>
      </c>
      <c r="CI783" s="29">
        <v>3</v>
      </c>
      <c r="CJ783" s="29">
        <v>15</v>
      </c>
      <c r="CK783" s="29">
        <v>3</v>
      </c>
      <c r="CL783" s="29">
        <v>2</v>
      </c>
      <c r="CM783" s="29">
        <v>1</v>
      </c>
      <c r="CN783" s="34">
        <f>IF(CJ783&gt;0,((CK783*0.125)+(CL783*0.25)+(CM783*1))/CJ783,"")</f>
        <v>0.125</v>
      </c>
      <c r="CO783" s="35">
        <v>44672</v>
      </c>
      <c r="CP783" s="35">
        <v>44697</v>
      </c>
      <c r="CQ783" s="20" t="s">
        <v>237</v>
      </c>
      <c r="CR783" s="35">
        <v>44697</v>
      </c>
      <c r="CS783" s="20" t="s">
        <v>232</v>
      </c>
      <c r="CT783" s="35">
        <v>44704</v>
      </c>
      <c r="CU783" s="35">
        <v>44480</v>
      </c>
      <c r="CV783" s="11" t="s">
        <v>226</v>
      </c>
      <c r="CW783" s="20" t="s">
        <v>233</v>
      </c>
      <c r="CX783" s="11" t="s">
        <v>234</v>
      </c>
      <c r="CY783" s="20">
        <v>153</v>
      </c>
      <c r="CZ783" s="36">
        <v>2</v>
      </c>
      <c r="DA783" s="36">
        <v>2</v>
      </c>
      <c r="DB783" s="36">
        <v>10</v>
      </c>
      <c r="DC783" s="36">
        <v>0</v>
      </c>
      <c r="DD783" s="36">
        <v>0</v>
      </c>
      <c r="DE783" s="36">
        <v>0</v>
      </c>
      <c r="DF783" s="36">
        <v>1</v>
      </c>
      <c r="DG783" s="36">
        <v>4</v>
      </c>
      <c r="DH783" s="46">
        <f>IF(DB783&gt;0,((DC783*0.125)+(DD783*0.25)+(DE783*0.25)+(DF783*1)+(DG783*1))/DB783,"")</f>
        <v>0.5</v>
      </c>
      <c r="DI783" s="35">
        <v>44743</v>
      </c>
      <c r="DJ783" s="20" t="s">
        <v>228</v>
      </c>
      <c r="DK783" s="20" t="s">
        <v>235</v>
      </c>
      <c r="DL783" s="20" t="s">
        <v>234</v>
      </c>
      <c r="DM783" s="20">
        <v>151</v>
      </c>
      <c r="DN783" s="20">
        <v>2</v>
      </c>
      <c r="DO783" s="20">
        <v>2</v>
      </c>
      <c r="DP783" s="20">
        <v>10</v>
      </c>
      <c r="DQ783" s="20">
        <v>0</v>
      </c>
      <c r="DR783" s="20">
        <v>0</v>
      </c>
      <c r="DS783" s="20">
        <v>2</v>
      </c>
      <c r="DT783" s="20">
        <v>1</v>
      </c>
      <c r="DU783" s="20">
        <v>0</v>
      </c>
      <c r="DV783" s="37" cm="1">
        <f t="array" ref="DV783">IF(AND(DI783:DP783&lt;&gt;""),((DQ783*0.125)+(DR783*0.25)+(DS783*0.25)+(DT783*1)+(DU783*1))/DP783,"")</f>
        <v>0.15</v>
      </c>
      <c r="DW783" s="35">
        <v>45447</v>
      </c>
      <c r="DX783" s="35">
        <v>45463</v>
      </c>
      <c r="DY783" s="20" t="s">
        <v>237</v>
      </c>
      <c r="DZ783" s="35">
        <v>45463</v>
      </c>
      <c r="EA783" s="35" t="s">
        <v>232</v>
      </c>
      <c r="EB783" s="38">
        <v>45471</v>
      </c>
      <c r="EC783" s="35">
        <v>45244</v>
      </c>
      <c r="ED783" s="20" t="s">
        <v>248</v>
      </c>
      <c r="EE783" s="20" t="s">
        <v>247</v>
      </c>
      <c r="EF783" s="20">
        <v>171</v>
      </c>
      <c r="EG783" s="20">
        <v>1</v>
      </c>
      <c r="EH783" s="20">
        <v>1</v>
      </c>
      <c r="EI783" s="20">
        <v>5</v>
      </c>
      <c r="EJ783" s="20">
        <v>0</v>
      </c>
      <c r="EK783" s="20">
        <v>0</v>
      </c>
      <c r="EL783" s="20">
        <v>0</v>
      </c>
      <c r="EM783" s="20">
        <v>0</v>
      </c>
      <c r="EN783" s="20">
        <v>0</v>
      </c>
      <c r="EO783" s="20">
        <v>0</v>
      </c>
      <c r="EP783" s="20">
        <v>1</v>
      </c>
      <c r="EQ783" s="20">
        <v>1</v>
      </c>
      <c r="ER783" s="20">
        <v>0</v>
      </c>
      <c r="ES783" s="46">
        <f>IF(EI783&lt;&gt;"",((EJ783*0.125)+((EK783+EL783+EM783+EN783+EO783)*0.25)+((EP783+EQ783+ER783)*1))/EI783,"")</f>
        <v>0.4</v>
      </c>
      <c r="ET783" s="35">
        <v>45335</v>
      </c>
      <c r="EU783" s="20" t="s">
        <v>228</v>
      </c>
      <c r="EV783" s="20" t="s">
        <v>247</v>
      </c>
      <c r="EW783" s="20">
        <v>343</v>
      </c>
      <c r="EX783" s="20">
        <v>2</v>
      </c>
      <c r="EY783" s="20">
        <v>2</v>
      </c>
      <c r="EZ783" s="28">
        <v>27</v>
      </c>
      <c r="FA783" s="20">
        <v>0</v>
      </c>
      <c r="FB783" s="20">
        <v>0</v>
      </c>
      <c r="FC783" s="20">
        <v>0</v>
      </c>
      <c r="FD783" s="20">
        <v>1</v>
      </c>
      <c r="FE783" s="20">
        <v>0</v>
      </c>
      <c r="FF783" s="20">
        <v>0</v>
      </c>
      <c r="FG783" s="20">
        <v>6</v>
      </c>
      <c r="FH783" s="20">
        <v>0</v>
      </c>
      <c r="FI783" s="20">
        <v>1</v>
      </c>
      <c r="FJ783" s="46">
        <f>IF(EZ783&lt;&gt;"",((FA783*0.125)+((FB783+FC783+FD783+FE783+FF783)*0.25)+((FG783+FH783+FI783)*1))/EZ783,"")</f>
        <v>0.26851851851851855</v>
      </c>
      <c r="FK783" s="39">
        <v>26.153079999999999</v>
      </c>
      <c r="FL783" s="39">
        <v>-81.73657</v>
      </c>
      <c r="FM783" s="39">
        <v>25.791254576177867</v>
      </c>
      <c r="FN783" s="39">
        <v>26.514905423822132</v>
      </c>
      <c r="FO783" s="39">
        <v>-82.139664378830616</v>
      </c>
      <c r="FP783" s="39">
        <v>-81.333475621169384</v>
      </c>
      <c r="FQ783" s="39">
        <v>25.429429152355734</v>
      </c>
      <c r="FR783" s="39">
        <v>26.876730847644264</v>
      </c>
      <c r="FS783" s="39">
        <v>-82.542758757661218</v>
      </c>
      <c r="FT783" s="39">
        <v>-80.930381242338782</v>
      </c>
      <c r="FU783" s="35"/>
      <c r="GK783" s="34" t="str">
        <f>IF(GA783&lt;&gt;"",((GB783*0.125)+((GC783+GD783+GE783+GF783+GG783)*0.25)+((GH783+GI783+GJ783)*1))/GA783,"")</f>
        <v/>
      </c>
      <c r="GP783" s="20" t="s">
        <v>232</v>
      </c>
      <c r="GR783" s="35">
        <v>46049</v>
      </c>
      <c r="GS783" s="20" t="s">
        <v>248</v>
      </c>
      <c r="GT783" s="20" t="s">
        <v>247</v>
      </c>
      <c r="GU783" s="20">
        <v>105</v>
      </c>
      <c r="GV783" s="20">
        <v>2</v>
      </c>
      <c r="GW783" s="20">
        <v>2</v>
      </c>
      <c r="GX783" s="20">
        <v>8</v>
      </c>
      <c r="GY783" s="20">
        <v>0</v>
      </c>
      <c r="GZ783" s="20">
        <v>0</v>
      </c>
      <c r="HA783" s="20">
        <v>0</v>
      </c>
      <c r="HB783" s="20">
        <v>0</v>
      </c>
      <c r="HC783" s="20">
        <v>0</v>
      </c>
      <c r="HD783" s="20">
        <v>0</v>
      </c>
      <c r="HE783" s="20">
        <v>0</v>
      </c>
      <c r="HF783" s="20">
        <v>0</v>
      </c>
      <c r="HG783" s="20">
        <f>1</f>
        <v>1</v>
      </c>
      <c r="HH783" s="34">
        <f>IF(GX783&lt;&gt;"",((GY783*0.125)+((GZ783+HA783+HB783+HC783+HD783)*0.25)+((HE783+HF783+HG783)*1))/GX783,"")</f>
        <v>0.125</v>
      </c>
    </row>
    <row r="784" spans="1:216" ht="15" customHeight="1" x14ac:dyDescent="0.35">
      <c r="A784" s="11" t="s">
        <v>4890</v>
      </c>
      <c r="B784" s="12" t="s">
        <v>4891</v>
      </c>
      <c r="C784" s="13">
        <v>43009</v>
      </c>
      <c r="D784" s="13">
        <v>45932</v>
      </c>
      <c r="E784" s="14" t="s">
        <v>4839</v>
      </c>
      <c r="F784" s="15" t="s">
        <v>4892</v>
      </c>
      <c r="G784" s="15" t="s">
        <v>1580</v>
      </c>
      <c r="H784" s="14" t="s">
        <v>1033</v>
      </c>
      <c r="I784" s="16">
        <v>33309</v>
      </c>
      <c r="J784" s="17">
        <v>37642</v>
      </c>
      <c r="K784" s="18">
        <f ca="1">IF(A784&lt;&gt;"",RANDBETWEEN(1,2000)," ")</f>
        <v>964</v>
      </c>
      <c r="L784" s="17" cm="1">
        <f t="array" ref="L784">IF(A784&lt;&gt;"",SUMPRODUCT(($E$2:$E$1303="Active") * (FK784 &gt;= $FM$2:$FM$1303) * (FK784 &lt;= $FN$2:$FN$1303) * (FL784 &gt;= $FO$2:$FO$1303) * (FL784 &lt;= $FP$2:$FP$1303)),"")</f>
        <v>6</v>
      </c>
      <c r="M784" s="17" cm="1">
        <f t="array" ref="M784">IF(A784&lt;&gt;"",SUMPRODUCT(($E$2:$E$1303="Active") * (FK784 &gt;= $FQ$2:$FQ$1303) * (FK784 &lt;= $FR$2:$FR$1303) * (FL784 &gt;= $FS$2:$FS$1303) * (FL784 &lt;= $FT$2:$FT$1303)),"")</f>
        <v>11</v>
      </c>
      <c r="N784" s="14" t="s">
        <v>287</v>
      </c>
      <c r="O784" s="14" t="s">
        <v>219</v>
      </c>
      <c r="P784" s="15" t="s">
        <v>4893</v>
      </c>
      <c r="Q784" s="14" t="s">
        <v>4894</v>
      </c>
      <c r="R784" s="15" t="s">
        <v>4895</v>
      </c>
      <c r="S784" s="14" t="s">
        <v>223</v>
      </c>
      <c r="T784" s="20" t="s">
        <v>224</v>
      </c>
      <c r="U784" s="21"/>
      <c r="V784" s="22"/>
      <c r="W784" s="22"/>
      <c r="X784" s="22"/>
      <c r="Y784" s="22"/>
      <c r="Z784" s="22"/>
      <c r="AB784" s="43">
        <v>45722.4375</v>
      </c>
      <c r="AC784" s="63">
        <v>45931</v>
      </c>
      <c r="AD784" s="25">
        <v>106</v>
      </c>
      <c r="AE784" s="25">
        <v>140</v>
      </c>
      <c r="AF784" s="26">
        <v>34</v>
      </c>
      <c r="AG784" s="20">
        <v>26</v>
      </c>
      <c r="AH784" s="22">
        <v>18</v>
      </c>
      <c r="AI784" s="26">
        <v>2</v>
      </c>
      <c r="AN784" s="27">
        <f>IF(COUNT(DV784,ES784,FJ784,GK784,HH784)&gt;0,AVERAGE(DV784,ES784,FJ784,GK784,HH784),"")</f>
        <v>6.6666666666666666E-2</v>
      </c>
      <c r="AO784" s="28">
        <f>IF((E784&lt;&gt;""),COUNTA(AP784:BW784)+COUNTIF(T784,"No"),"")</f>
        <v>0</v>
      </c>
      <c r="AP784" s="29"/>
      <c r="AQ784" s="29"/>
      <c r="AR784" s="29"/>
      <c r="AS784" s="29"/>
      <c r="AT784" s="29"/>
      <c r="AU784" s="29"/>
      <c r="AV784" s="29"/>
      <c r="AW784" s="29"/>
      <c r="AX784" s="29"/>
      <c r="AY784" s="29"/>
      <c r="AZ784" s="29"/>
      <c r="BA784" s="29"/>
      <c r="BB784" s="29"/>
      <c r="BC784" s="29"/>
      <c r="BD784" s="29"/>
      <c r="BE784" s="29"/>
      <c r="BF784" s="29"/>
      <c r="BG784" s="29"/>
      <c r="BH784" s="29"/>
      <c r="BI784" s="29"/>
      <c r="BJ784" s="29"/>
      <c r="BK784" s="29"/>
      <c r="BL784" s="29"/>
      <c r="BM784" s="29"/>
      <c r="BN784" s="29"/>
      <c r="BO784" s="29"/>
      <c r="BP784" s="29"/>
      <c r="BQ784" s="29"/>
      <c r="BR784" s="29"/>
      <c r="BS784" s="29"/>
      <c r="BT784" s="29"/>
      <c r="BU784" s="29"/>
      <c r="BV784" s="29"/>
      <c r="BW784" s="29"/>
      <c r="BX784" s="30">
        <v>43851</v>
      </c>
      <c r="BY784" s="30">
        <v>43879</v>
      </c>
      <c r="BZ784" s="14" t="s">
        <v>228</v>
      </c>
      <c r="CA784" s="30">
        <v>43892</v>
      </c>
      <c r="CB784" s="14" t="s">
        <v>232</v>
      </c>
      <c r="CC784" s="31">
        <v>43892</v>
      </c>
      <c r="CD784" s="32" t="s">
        <v>364</v>
      </c>
      <c r="CE784" s="33" t="s">
        <v>380</v>
      </c>
      <c r="CF784" s="33" t="s">
        <v>321</v>
      </c>
      <c r="CG784" s="29">
        <v>128</v>
      </c>
      <c r="CH784" s="29">
        <v>2</v>
      </c>
      <c r="CI784" s="29">
        <v>2</v>
      </c>
      <c r="CJ784" s="29">
        <v>10</v>
      </c>
      <c r="CK784" s="29">
        <v>0</v>
      </c>
      <c r="CL784" s="29">
        <v>0</v>
      </c>
      <c r="CM784" s="29">
        <v>0</v>
      </c>
      <c r="CN784" s="34">
        <f>IF(CJ784&gt;0,((CK784*0.125)+(CL784*0.25)+(CM784*1))/CJ784,"")</f>
        <v>0</v>
      </c>
      <c r="CO784" s="35">
        <v>44329</v>
      </c>
      <c r="CP784" s="35">
        <v>44333</v>
      </c>
      <c r="CQ784" s="20" t="s">
        <v>231</v>
      </c>
      <c r="CR784" s="35">
        <v>44349</v>
      </c>
      <c r="CS784" s="20" t="s">
        <v>232</v>
      </c>
      <c r="CT784" s="35">
        <v>44333</v>
      </c>
      <c r="CU784" s="35">
        <v>44489</v>
      </c>
      <c r="CV784" s="11" t="s">
        <v>228</v>
      </c>
      <c r="CW784" s="20" t="s">
        <v>233</v>
      </c>
      <c r="CX784" s="11" t="s">
        <v>234</v>
      </c>
      <c r="CY784" s="20">
        <v>76</v>
      </c>
      <c r="CZ784" s="36">
        <v>2</v>
      </c>
      <c r="DA784" s="36">
        <v>2</v>
      </c>
      <c r="DB784" s="36">
        <v>10</v>
      </c>
      <c r="DC784" s="36">
        <v>0</v>
      </c>
      <c r="DD784" s="36">
        <v>1</v>
      </c>
      <c r="DE784" s="36">
        <v>1</v>
      </c>
      <c r="DF784" s="36">
        <v>0</v>
      </c>
      <c r="DG784" s="36">
        <v>1</v>
      </c>
      <c r="DH784" s="37">
        <f>IF(DB784&gt;0,((DC784*0.125)+(DD784*0.25)+(DE784*0.25)+(DF784*1)+(DG784*1))/DB784,"")</f>
        <v>0.15</v>
      </c>
      <c r="DI784" s="35">
        <v>44805</v>
      </c>
      <c r="DJ784" s="20" t="s">
        <v>228</v>
      </c>
      <c r="DK784" s="20" t="s">
        <v>235</v>
      </c>
      <c r="DL784" s="20" t="s">
        <v>234</v>
      </c>
      <c r="DM784" s="20">
        <v>12</v>
      </c>
      <c r="DN784" s="20">
        <v>1</v>
      </c>
      <c r="DO784" s="20">
        <v>1</v>
      </c>
      <c r="DP784" s="20">
        <v>5</v>
      </c>
      <c r="DQ784" s="20">
        <v>0</v>
      </c>
      <c r="DR784" s="20">
        <v>0</v>
      </c>
      <c r="DS784" s="20">
        <v>0</v>
      </c>
      <c r="DT784" s="20">
        <v>0</v>
      </c>
      <c r="DU784" s="20">
        <v>1</v>
      </c>
      <c r="DV784" s="37" cm="1">
        <f t="array" ref="DV784">IF(AND(DI784:DP784&lt;&gt;""),((DQ784*0.125)+(DR784*0.25)+(DS784*0.25)+(DT784*1)+(DU784*1))/DP784,"")</f>
        <v>0.2</v>
      </c>
      <c r="DW784" s="35">
        <v>45443</v>
      </c>
      <c r="DX784" s="35">
        <v>45461</v>
      </c>
      <c r="DY784" s="20" t="s">
        <v>237</v>
      </c>
      <c r="DZ784" s="35">
        <v>45461</v>
      </c>
      <c r="EA784" s="35" t="s">
        <v>232</v>
      </c>
      <c r="EB784" s="38">
        <v>45471</v>
      </c>
      <c r="EC784" s="35">
        <v>45238</v>
      </c>
      <c r="ED784" s="20" t="s">
        <v>248</v>
      </c>
      <c r="EE784" s="20" t="s">
        <v>247</v>
      </c>
      <c r="EF784" s="20">
        <v>22</v>
      </c>
      <c r="EG784" s="20">
        <v>1</v>
      </c>
      <c r="EH784" s="20">
        <v>1</v>
      </c>
      <c r="EI784" s="20">
        <v>5</v>
      </c>
      <c r="EJ784" s="20">
        <v>0</v>
      </c>
      <c r="EK784" s="20">
        <v>0</v>
      </c>
      <c r="EL784" s="20">
        <v>0</v>
      </c>
      <c r="EM784" s="20">
        <v>0</v>
      </c>
      <c r="EN784" s="20">
        <v>0</v>
      </c>
      <c r="EO784" s="20">
        <v>0</v>
      </c>
      <c r="EP784" s="20">
        <v>0</v>
      </c>
      <c r="EQ784" s="20">
        <v>0</v>
      </c>
      <c r="ER784" s="20">
        <v>0</v>
      </c>
      <c r="ES784" s="34">
        <f>IF(EI784&lt;&gt;"",((EJ784*0.125)+((EK784+EL784+EM784+EN784+EO784)*0.25)+((EP784+EQ784+ER784)*1))/EI784,"")</f>
        <v>0</v>
      </c>
      <c r="ET784" s="35">
        <v>45511</v>
      </c>
      <c r="EU784" s="20" t="s">
        <v>248</v>
      </c>
      <c r="EV784" s="20" t="s">
        <v>234</v>
      </c>
      <c r="EW784" s="20">
        <v>15</v>
      </c>
      <c r="EX784" s="20">
        <v>1</v>
      </c>
      <c r="EY784" s="20">
        <v>1</v>
      </c>
      <c r="EZ784" s="20">
        <v>5</v>
      </c>
      <c r="FA784" s="20">
        <v>0</v>
      </c>
      <c r="FB784" s="20">
        <v>0</v>
      </c>
      <c r="FC784" s="20">
        <v>0</v>
      </c>
      <c r="FD784" s="20">
        <v>0</v>
      </c>
      <c r="FE784" s="20">
        <v>0</v>
      </c>
      <c r="FF784" s="20">
        <v>0</v>
      </c>
      <c r="FG784" s="20">
        <v>0</v>
      </c>
      <c r="FH784" s="20">
        <v>0</v>
      </c>
      <c r="FI784" s="20">
        <v>0</v>
      </c>
      <c r="FJ784" s="34">
        <f>IF(EZ784&lt;&gt;"",((FA784*0.125)+((FB784+FC784+FD784+FE784+FF784)*0.25)+((FG784+FH784+FI784)*1))/EZ784,"")</f>
        <v>0</v>
      </c>
      <c r="FK784" s="39">
        <v>26.188293000000002</v>
      </c>
      <c r="FL784" s="39">
        <v>-80.170447999999993</v>
      </c>
      <c r="FM784" s="39">
        <v>25.826467576177869</v>
      </c>
      <c r="FN784" s="39">
        <v>26.550118423822134</v>
      </c>
      <c r="FO784" s="39">
        <v>-80.573664140495254</v>
      </c>
      <c r="FP784" s="39">
        <v>-79.767231859504733</v>
      </c>
      <c r="FQ784" s="39">
        <v>25.464642152355736</v>
      </c>
      <c r="FR784" s="39">
        <v>26.911943847644267</v>
      </c>
      <c r="FS784" s="39">
        <v>-80.9768802809905</v>
      </c>
      <c r="FT784" s="39">
        <v>-79.364015719009487</v>
      </c>
      <c r="FU784" s="35"/>
      <c r="GK784" s="34" t="str">
        <f>IF(GA784&lt;&gt;"",((GB784*0.125)+((GC784+GD784+GE784+GF784+GG784)*0.25)+((GH784+GI784+GJ784)*1))/GA784,"")</f>
        <v/>
      </c>
      <c r="GP784" s="20" t="s">
        <v>232</v>
      </c>
      <c r="HH784" s="34" t="str">
        <f>IF(GX784&lt;&gt;"",((GY784*0.125)+((GZ784+HA784+HB784+HC784+HD784)*0.25)+((HE784+HF784+HG784)*1))/GX784,"")</f>
        <v/>
      </c>
    </row>
    <row r="785" spans="1:216" ht="15" customHeight="1" x14ac:dyDescent="0.35">
      <c r="A785" s="11" t="s">
        <v>4896</v>
      </c>
      <c r="B785" s="12" t="s">
        <v>4897</v>
      </c>
      <c r="C785" s="13">
        <v>43009</v>
      </c>
      <c r="D785" s="13">
        <v>45462</v>
      </c>
      <c r="E785" s="14" t="s">
        <v>4839</v>
      </c>
      <c r="F785" s="15" t="s">
        <v>4898</v>
      </c>
      <c r="G785" s="15" t="s">
        <v>1200</v>
      </c>
      <c r="H785" s="14" t="s">
        <v>1033</v>
      </c>
      <c r="I785" s="16">
        <v>33762</v>
      </c>
      <c r="J785" s="17">
        <v>5572</v>
      </c>
      <c r="K785" s="18">
        <f ca="1">IF(A785&lt;&gt;"",RANDBETWEEN(1,2000)," ")</f>
        <v>1963</v>
      </c>
      <c r="L785" s="17" cm="1">
        <f t="array" ref="L785">IF(A785&lt;&gt;"",SUMPRODUCT(($E$2:$E$1303="Active") * (FK785 &gt;= $FM$2:$FM$1303) * (FK785 &lt;= $FN$2:$FN$1303) * (FL785 &gt;= $FO$2:$FO$1303) * (FL785 &lt;= $FP$2:$FP$1303)),"")</f>
        <v>6</v>
      </c>
      <c r="M785" s="17" cm="1">
        <f t="array" ref="M785">IF(A785&lt;&gt;"",SUMPRODUCT(($E$2:$E$1303="Active") * (FK785 &gt;= $FQ$2:$FQ$1303) * (FK785 &lt;= $FR$2:$FR$1303) * (FL785 &gt;= $FS$2:$FS$1303) * (FL785 &lt;= $FT$2:$FT$1303)),"")</f>
        <v>10</v>
      </c>
      <c r="N785" s="14" t="s">
        <v>287</v>
      </c>
      <c r="O785" s="14" t="s">
        <v>219</v>
      </c>
      <c r="P785" s="15" t="s">
        <v>4899</v>
      </c>
      <c r="Q785" s="14" t="s">
        <v>4900</v>
      </c>
      <c r="R785" s="15" t="s">
        <v>4901</v>
      </c>
      <c r="S785" s="14" t="s">
        <v>223</v>
      </c>
      <c r="T785" s="20" t="s">
        <v>224</v>
      </c>
      <c r="U785" s="21"/>
      <c r="V785" s="22"/>
      <c r="W785" s="22"/>
      <c r="X785" s="22"/>
      <c r="Y785" s="22"/>
      <c r="Z785" s="22"/>
      <c r="AB785" s="23">
        <v>45373</v>
      </c>
      <c r="AC785" s="63">
        <v>45931</v>
      </c>
      <c r="AD785" s="25">
        <v>483</v>
      </c>
      <c r="AE785" s="25">
        <v>526</v>
      </c>
      <c r="AF785" s="26">
        <v>614</v>
      </c>
      <c r="AG785" s="20">
        <v>468</v>
      </c>
      <c r="AH785" s="22">
        <v>0</v>
      </c>
      <c r="AI785" s="26">
        <v>0</v>
      </c>
      <c r="AN785" s="27">
        <f>IF(COUNT(DV785,ES785,FJ785,GK785,HH785)&gt;0,AVERAGE(DV785,ES785,FJ785,GK785,HH785),"")</f>
        <v>1.2500000000000001E-2</v>
      </c>
      <c r="AO785" s="28">
        <f>IF((E785&lt;&gt;""),COUNTA(AP785:BW785)+COUNTIF(T785,"No"),"")</f>
        <v>0</v>
      </c>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c r="BO785" s="29"/>
      <c r="BP785" s="29"/>
      <c r="BQ785" s="29"/>
      <c r="BR785" s="29"/>
      <c r="BS785" s="29"/>
      <c r="BT785" s="29"/>
      <c r="BU785" s="29"/>
      <c r="BV785" s="29"/>
      <c r="BW785" s="29"/>
      <c r="BX785" s="30"/>
      <c r="BY785" s="30"/>
      <c r="BZ785" s="14"/>
      <c r="CA785" s="30"/>
      <c r="CB785" s="14" t="s">
        <v>232</v>
      </c>
      <c r="CC785" s="31">
        <v>43810</v>
      </c>
      <c r="CD785" s="32" t="s">
        <v>228</v>
      </c>
      <c r="CE785" s="33" t="s">
        <v>291</v>
      </c>
      <c r="CF785" s="33" t="s">
        <v>292</v>
      </c>
      <c r="CG785" s="29">
        <v>293</v>
      </c>
      <c r="CH785" s="29">
        <v>3</v>
      </c>
      <c r="CI785" s="29">
        <v>3</v>
      </c>
      <c r="CJ785" s="29">
        <v>13</v>
      </c>
      <c r="CK785" s="29">
        <v>1</v>
      </c>
      <c r="CL785" s="29">
        <v>0</v>
      </c>
      <c r="CM785" s="29">
        <v>0</v>
      </c>
      <c r="CN785" s="34">
        <f>IF(CJ785&gt;0,((CK785*0.125)+(CL785*0.25)+(CM785*1))/CJ785,"")</f>
        <v>9.6153846153846159E-3</v>
      </c>
      <c r="CO785" s="35">
        <v>44328</v>
      </c>
      <c r="CP785" s="35">
        <v>44333</v>
      </c>
      <c r="CQ785" s="20" t="s">
        <v>231</v>
      </c>
      <c r="CR785" s="35">
        <v>44348</v>
      </c>
      <c r="CS785" s="20" t="s">
        <v>232</v>
      </c>
      <c r="CT785" s="35">
        <v>44333</v>
      </c>
      <c r="CU785" s="35">
        <v>44539</v>
      </c>
      <c r="CV785" s="11" t="s">
        <v>228</v>
      </c>
      <c r="CW785" s="20" t="s">
        <v>233</v>
      </c>
      <c r="CX785" s="11" t="s">
        <v>234</v>
      </c>
      <c r="CY785" s="20">
        <v>282</v>
      </c>
      <c r="CZ785" s="36">
        <v>2</v>
      </c>
      <c r="DA785" s="36">
        <v>2</v>
      </c>
      <c r="DB785" s="36">
        <v>10</v>
      </c>
      <c r="DC785" s="36">
        <v>0</v>
      </c>
      <c r="DD785" s="36">
        <v>0</v>
      </c>
      <c r="DE785" s="36">
        <v>0</v>
      </c>
      <c r="DF785" s="36">
        <v>0</v>
      </c>
      <c r="DG785" s="36">
        <v>0</v>
      </c>
      <c r="DH785" s="37">
        <f>IF(DB785&gt;0,((DC785*0.125)+(DD785*0.25)+(DE785*0.25)+(DF785*1)+(DG785*1))/DB785,"")</f>
        <v>0</v>
      </c>
      <c r="DI785" s="35">
        <v>44866</v>
      </c>
      <c r="DJ785" s="20" t="s">
        <v>228</v>
      </c>
      <c r="DK785" s="20" t="s">
        <v>235</v>
      </c>
      <c r="DL785" s="20" t="s">
        <v>234</v>
      </c>
      <c r="DM785" s="20">
        <v>298</v>
      </c>
      <c r="DN785" s="20">
        <v>2</v>
      </c>
      <c r="DO785" s="20">
        <v>2</v>
      </c>
      <c r="DP785" s="20">
        <v>10</v>
      </c>
      <c r="DQ785" s="20">
        <v>0</v>
      </c>
      <c r="DR785" s="20">
        <v>1</v>
      </c>
      <c r="DS785" s="20">
        <v>0</v>
      </c>
      <c r="DT785" s="20">
        <v>0</v>
      </c>
      <c r="DU785" s="20">
        <v>0</v>
      </c>
      <c r="DV785" s="37" cm="1">
        <f t="array" ref="DV785">IF(AND(DI785:DP785&lt;&gt;""),((DQ785*0.125)+(DR785*0.25)+(DS785*0.25)+(DT785*1)+(DU785*1))/DP785,"")</f>
        <v>2.5000000000000001E-2</v>
      </c>
      <c r="DW785" s="35">
        <v>45448</v>
      </c>
      <c r="EA785" s="35" t="s">
        <v>232</v>
      </c>
      <c r="EB785" s="38">
        <v>45471</v>
      </c>
      <c r="EC785" s="35">
        <v>45290</v>
      </c>
      <c r="ED785" s="20" t="s">
        <v>228</v>
      </c>
      <c r="EE785" s="20" t="s">
        <v>247</v>
      </c>
      <c r="EF785" s="20">
        <v>316</v>
      </c>
      <c r="EG785" s="20">
        <v>2</v>
      </c>
      <c r="EH785" s="20">
        <v>2</v>
      </c>
      <c r="EI785" s="20">
        <v>10</v>
      </c>
      <c r="EJ785" s="20">
        <v>0</v>
      </c>
      <c r="EK785" s="20">
        <v>0</v>
      </c>
      <c r="EL785" s="20">
        <v>0</v>
      </c>
      <c r="EM785" s="20">
        <v>0</v>
      </c>
      <c r="EN785" s="20">
        <v>0</v>
      </c>
      <c r="EO785" s="20">
        <v>0</v>
      </c>
      <c r="EP785" s="20">
        <v>0</v>
      </c>
      <c r="EQ785" s="20">
        <v>0</v>
      </c>
      <c r="ER785" s="20">
        <v>0</v>
      </c>
      <c r="ES785" s="34">
        <f>IF(EI785&lt;&gt;"",((EJ785*0.125)+((EK785+EL785+EM785+EN785+EO785)*0.25)+((EP785+EQ785+ER785)*1))/EI785,"")</f>
        <v>0</v>
      </c>
      <c r="FG785" s="20"/>
      <c r="FJ785" s="34" t="str">
        <f>IF(EZ785&lt;&gt;"",((FA785*0.125)+((FB785+FC785+FD785+FE785+FF785)*0.25)+((FG785+FH785+FI785)*1))/EZ785,"")</f>
        <v/>
      </c>
      <c r="FK785" s="39">
        <v>27.898208</v>
      </c>
      <c r="FL785" s="39">
        <v>-82.671347999999995</v>
      </c>
      <c r="FM785" s="39">
        <v>27.536382576177868</v>
      </c>
      <c r="FN785" s="39">
        <v>28.260033423822133</v>
      </c>
      <c r="FO785" s="39">
        <v>-83.080754543963025</v>
      </c>
      <c r="FP785" s="39">
        <v>-82.261941456036965</v>
      </c>
      <c r="FQ785" s="39">
        <v>27.174557152355735</v>
      </c>
      <c r="FR785" s="39">
        <v>28.621858847644265</v>
      </c>
      <c r="FS785" s="39">
        <v>-83.490161087926069</v>
      </c>
      <c r="FT785" s="39">
        <v>-81.852534912073921</v>
      </c>
      <c r="FU785" s="35"/>
      <c r="GK785" s="34" t="str">
        <f>IF(GA785&lt;&gt;"",((GB785*0.125)+((GC785+GD785+GE785+GF785+GG785)*0.25)+((GH785+GI785+GJ785)*1))/GA785,"")</f>
        <v/>
      </c>
      <c r="GP785" s="20" t="s">
        <v>232</v>
      </c>
      <c r="HH785" s="34" t="str">
        <f>IF(GX785&lt;&gt;"",((GY785*0.125)+((GZ785+HA785+HB785+HC785+HD785)*0.25)+((HE785+HF785+HG785)*1))/GX785,"")</f>
        <v/>
      </c>
    </row>
    <row r="786" spans="1:216" ht="15" customHeight="1" x14ac:dyDescent="0.35">
      <c r="A786" s="11" t="s">
        <v>4902</v>
      </c>
      <c r="B786" s="12" t="s">
        <v>4903</v>
      </c>
      <c r="C786" s="13">
        <v>43009</v>
      </c>
      <c r="D786" s="13">
        <v>45177</v>
      </c>
      <c r="E786" s="14" t="s">
        <v>4839</v>
      </c>
      <c r="F786" s="15" t="s">
        <v>4904</v>
      </c>
      <c r="G786" s="15" t="s">
        <v>1391</v>
      </c>
      <c r="H786" s="14" t="s">
        <v>1033</v>
      </c>
      <c r="I786" s="16">
        <v>32225</v>
      </c>
      <c r="J786" s="17">
        <v>57441</v>
      </c>
      <c r="K786" s="18">
        <f ca="1">IF(A786&lt;&gt;"",RANDBETWEEN(1,2000)," ")</f>
        <v>12</v>
      </c>
      <c r="L786" s="17" cm="1">
        <f t="array" ref="L786">IF(A786&lt;&gt;"",SUMPRODUCT(($E$2:$E$1303="Active") * (FK786 &gt;= $FM$2:$FM$1303) * (FK786 &lt;= $FN$2:$FN$1303) * (FL786 &gt;= $FO$2:$FO$1303) * (FL786 &lt;= $FP$2:$FP$1303)),"")</f>
        <v>6</v>
      </c>
      <c r="M786" s="17" cm="1">
        <f t="array" ref="M786">IF(A786&lt;&gt;"",SUMPRODUCT(($E$2:$E$1303="Active") * (FK786 &gt;= $FQ$2:$FQ$1303) * (FK786 &lt;= $FR$2:$FR$1303) * (FL786 &gt;= $FS$2:$FS$1303) * (FL786 &lt;= $FT$2:$FT$1303)),"")</f>
        <v>7</v>
      </c>
      <c r="N786" s="14" t="s">
        <v>287</v>
      </c>
      <c r="O786" s="14" t="s">
        <v>219</v>
      </c>
      <c r="P786" s="15" t="s">
        <v>4905</v>
      </c>
      <c r="Q786" s="14" t="s">
        <v>4906</v>
      </c>
      <c r="R786" s="15" t="s">
        <v>4907</v>
      </c>
      <c r="S786" s="14" t="s">
        <v>223</v>
      </c>
      <c r="T786" s="20" t="s">
        <v>224</v>
      </c>
      <c r="U786" s="21"/>
      <c r="V786" s="22"/>
      <c r="W786" s="22"/>
      <c r="X786" s="22"/>
      <c r="Y786" s="22"/>
      <c r="Z786" s="22"/>
      <c r="AB786" s="23">
        <v>45058</v>
      </c>
      <c r="AC786" s="63">
        <v>45931</v>
      </c>
      <c r="AD786" s="25">
        <v>293</v>
      </c>
      <c r="AE786" s="25">
        <v>361</v>
      </c>
      <c r="AF786" s="26">
        <v>391</v>
      </c>
      <c r="AG786" s="20">
        <v>17</v>
      </c>
      <c r="AH786" s="22">
        <v>0</v>
      </c>
      <c r="AI786" s="26">
        <v>0</v>
      </c>
      <c r="AN786" s="27">
        <f>IF(COUNT(DV786,ES786,FJ786,GK786,HH786)&gt;0,AVERAGE(DV786,ES786,FJ786,GK786,HH786),"")</f>
        <v>0.36666666666666664</v>
      </c>
      <c r="AO786" s="28">
        <f>IF((E786&lt;&gt;""),COUNTA(AP786:BW786)+COUNTIF(T786,"No"),"")</f>
        <v>0</v>
      </c>
      <c r="AP786" s="29"/>
      <c r="AQ786" s="29"/>
      <c r="AR786" s="29"/>
      <c r="AS786" s="29"/>
      <c r="AT786" s="29"/>
      <c r="AU786" s="29"/>
      <c r="AV786" s="29"/>
      <c r="AW786" s="29"/>
      <c r="AX786" s="29"/>
      <c r="AY786" s="29"/>
      <c r="AZ786" s="29"/>
      <c r="BA786" s="29"/>
      <c r="BB786" s="29"/>
      <c r="BC786" s="29"/>
      <c r="BD786" s="29"/>
      <c r="BE786" s="29"/>
      <c r="BF786" s="29"/>
      <c r="BG786" s="29"/>
      <c r="BH786" s="29"/>
      <c r="BI786" s="29"/>
      <c r="BJ786" s="29"/>
      <c r="BK786" s="29"/>
      <c r="BL786" s="29"/>
      <c r="BM786" s="29"/>
      <c r="BN786" s="29"/>
      <c r="BO786" s="29"/>
      <c r="BP786" s="29"/>
      <c r="BQ786" s="29"/>
      <c r="BR786" s="29"/>
      <c r="BS786" s="29"/>
      <c r="BT786" s="29"/>
      <c r="BU786" s="29"/>
      <c r="BV786" s="29"/>
      <c r="BW786" s="29"/>
      <c r="BX786" s="30">
        <v>43908</v>
      </c>
      <c r="BY786" s="30">
        <v>43915</v>
      </c>
      <c r="BZ786" s="14" t="s">
        <v>226</v>
      </c>
      <c r="CA786" s="30">
        <v>43921</v>
      </c>
      <c r="CB786" s="14" t="s">
        <v>232</v>
      </c>
      <c r="CC786" s="31">
        <v>43832</v>
      </c>
      <c r="CD786" s="32" t="s">
        <v>228</v>
      </c>
      <c r="CE786" s="33" t="s">
        <v>291</v>
      </c>
      <c r="CF786" s="33" t="s">
        <v>292</v>
      </c>
      <c r="CG786" s="29">
        <v>329</v>
      </c>
      <c r="CH786" s="29">
        <v>2</v>
      </c>
      <c r="CI786" s="29">
        <v>2</v>
      </c>
      <c r="CJ786" s="29">
        <v>10</v>
      </c>
      <c r="CK786" s="29">
        <v>0</v>
      </c>
      <c r="CL786" s="29">
        <v>1</v>
      </c>
      <c r="CM786" s="29">
        <v>3</v>
      </c>
      <c r="CN786" s="34">
        <f>IF(CJ786&gt;0,((CK786*0.125)+(CL786*0.25)+(CM786*1))/CJ786,"")</f>
        <v>0.32500000000000001</v>
      </c>
      <c r="CO786" s="35">
        <v>44326</v>
      </c>
      <c r="CP786" s="35">
        <v>44333</v>
      </c>
      <c r="CQ786" s="20" t="s">
        <v>231</v>
      </c>
      <c r="CR786" s="35">
        <v>44349</v>
      </c>
      <c r="CS786" s="20" t="s">
        <v>232</v>
      </c>
      <c r="CT786" s="35">
        <v>44333</v>
      </c>
      <c r="CU786" s="35">
        <v>44265</v>
      </c>
      <c r="CV786" s="11" t="s">
        <v>228</v>
      </c>
      <c r="CW786" s="11" t="s">
        <v>293</v>
      </c>
      <c r="CX786" s="11" t="s">
        <v>247</v>
      </c>
      <c r="CY786" s="20">
        <v>124</v>
      </c>
      <c r="CZ786" s="36">
        <v>1</v>
      </c>
      <c r="DA786" s="36">
        <v>1</v>
      </c>
      <c r="DB786" s="36">
        <v>5</v>
      </c>
      <c r="DC786" s="36">
        <v>0</v>
      </c>
      <c r="DD786" s="36">
        <v>0</v>
      </c>
      <c r="DE786" s="36">
        <v>0</v>
      </c>
      <c r="DF786" s="36">
        <v>0</v>
      </c>
      <c r="DG786" s="36">
        <v>0</v>
      </c>
      <c r="DH786" s="37">
        <f>IF(DB786&gt;0,((DC786*0.125)+(DD786*0.25)+(DE786*0.25)+(DF786*1)+(DG786*1))/DB786,"")</f>
        <v>0</v>
      </c>
      <c r="DI786" s="35">
        <v>44599</v>
      </c>
      <c r="DJ786" s="20" t="s">
        <v>228</v>
      </c>
      <c r="DK786" s="20" t="s">
        <v>294</v>
      </c>
      <c r="DL786" s="20" t="s">
        <v>247</v>
      </c>
      <c r="DM786" s="20">
        <v>168</v>
      </c>
      <c r="DN786" s="20">
        <v>3</v>
      </c>
      <c r="DO786" s="20">
        <v>3</v>
      </c>
      <c r="DP786" s="20">
        <v>15</v>
      </c>
      <c r="DQ786" s="20">
        <v>0</v>
      </c>
      <c r="DR786" s="20">
        <v>0</v>
      </c>
      <c r="DS786" s="20">
        <v>2</v>
      </c>
      <c r="DT786" s="20">
        <v>3</v>
      </c>
      <c r="DU786" s="20">
        <v>2</v>
      </c>
      <c r="DV786" s="49" cm="1">
        <f t="array" ref="DV786">IF(AND(DI786:DP786&lt;&gt;""),((DQ786*0.125)+(DR786*0.25)+(DS786*0.25)+(DT786*1)+(DU786*1))/DP786,"")</f>
        <v>0.36666666666666664</v>
      </c>
      <c r="EA786" s="35" t="s">
        <v>232</v>
      </c>
      <c r="EB786" s="38"/>
      <c r="EJ786" s="20"/>
      <c r="EK786" s="20"/>
      <c r="EL786" s="20"/>
      <c r="EM786" s="20"/>
      <c r="EN786" s="20"/>
      <c r="EO786" s="20"/>
      <c r="EP786" s="20"/>
      <c r="EQ786" s="20"/>
      <c r="ER786" s="20"/>
      <c r="ES786" s="34" t="str">
        <f>IF(EI786&lt;&gt;"",((EJ786*0.125)+((EK786+EL786+EM786+EN786+EO786)*0.25)+((EP786+EQ786+ER786)*1))/EI786,"")</f>
        <v/>
      </c>
      <c r="FG786" s="20"/>
      <c r="FJ786" s="34" t="str">
        <f>IF(EZ786&lt;&gt;"",((FA786*0.125)+((FB786+FC786+FD786+FE786+FF786)*0.25)+((FG786+FH786+FI786)*1))/EZ786,"")</f>
        <v/>
      </c>
      <c r="FK786" s="39">
        <v>30.353899999999999</v>
      </c>
      <c r="FL786" s="39">
        <v>-81.499067999999994</v>
      </c>
      <c r="FM786" s="39">
        <v>29.992074576177867</v>
      </c>
      <c r="FN786" s="39">
        <v>30.715725423822132</v>
      </c>
      <c r="FO786" s="39">
        <v>-81.918371291256477</v>
      </c>
      <c r="FP786" s="39">
        <v>-81.079764708743511</v>
      </c>
      <c r="FQ786" s="39">
        <v>29.630249152355734</v>
      </c>
      <c r="FR786" s="39">
        <v>31.077550847644265</v>
      </c>
      <c r="FS786" s="39">
        <v>-82.33767458251296</v>
      </c>
      <c r="FT786" s="39">
        <v>-80.660461417487028</v>
      </c>
      <c r="FU786" s="35"/>
      <c r="GK786" s="34" t="str">
        <f>IF(GA786&lt;&gt;"",((GB786*0.125)+((GC786+GD786+GE786+GF786+GG786)*0.25)+((GH786+GI786+GJ786)*1))/GA786,"")</f>
        <v/>
      </c>
      <c r="GP786" s="20" t="s">
        <v>232</v>
      </c>
      <c r="HH786" s="34" t="str">
        <f>IF(GX786&lt;&gt;"",((GY786*0.125)+((GZ786+HA786+HB786+HC786+HD786)*0.25)+((HE786+HF786+HG786)*1))/GX786,"")</f>
        <v/>
      </c>
    </row>
    <row r="787" spans="1:216" ht="15" customHeight="1" x14ac:dyDescent="0.35">
      <c r="A787" s="11" t="s">
        <v>4908</v>
      </c>
      <c r="B787" s="12" t="s">
        <v>4909</v>
      </c>
      <c r="C787" s="13">
        <v>43009</v>
      </c>
      <c r="D787" s="13">
        <v>45482</v>
      </c>
      <c r="E787" s="14" t="s">
        <v>4839</v>
      </c>
      <c r="F787" s="15" t="s">
        <v>4910</v>
      </c>
      <c r="G787" s="15" t="s">
        <v>2050</v>
      </c>
      <c r="H787" s="14" t="s">
        <v>1484</v>
      </c>
      <c r="I787" s="16">
        <v>30354</v>
      </c>
      <c r="J787" s="17">
        <v>16151</v>
      </c>
      <c r="K787" s="18">
        <f ca="1">IF(A787&lt;&gt;"",RANDBETWEEN(1,2000)," ")</f>
        <v>1044</v>
      </c>
      <c r="L787" s="17" cm="1">
        <f t="array" ref="L787">IF(A787&lt;&gt;"",SUMPRODUCT(($E$2:$E$1303="Active") * (FK787 &gt;= $FM$2:$FM$1303) * (FK787 &lt;= $FN$2:$FN$1303) * (FL787 &gt;= $FO$2:$FO$1303) * (FL787 &lt;= $FP$2:$FP$1303)),"")</f>
        <v>10</v>
      </c>
      <c r="M787" s="17" cm="1">
        <f t="array" ref="M787">IF(A787&lt;&gt;"",SUMPRODUCT(($E$2:$E$1303="Active") * (FK787 &gt;= $FQ$2:$FQ$1303) * (FK787 &lt;= $FR$2:$FR$1303) * (FL787 &gt;= $FS$2:$FS$1303) * (FL787 &lt;= $FT$2:$FT$1303)),"")</f>
        <v>13</v>
      </c>
      <c r="N787" s="14" t="s">
        <v>287</v>
      </c>
      <c r="O787" s="14" t="s">
        <v>219</v>
      </c>
      <c r="P787" s="15" t="s">
        <v>4911</v>
      </c>
      <c r="Q787" s="14" t="s">
        <v>4912</v>
      </c>
      <c r="R787" s="15" t="s">
        <v>4913</v>
      </c>
      <c r="S787" s="14" t="s">
        <v>224</v>
      </c>
      <c r="T787" s="20" t="s">
        <v>224</v>
      </c>
      <c r="U787" s="21"/>
      <c r="V787" s="22"/>
      <c r="W787" s="22"/>
      <c r="X787" s="22"/>
      <c r="Y787" s="22"/>
      <c r="Z787" s="22"/>
      <c r="AB787" s="23">
        <v>45351</v>
      </c>
      <c r="AC787" s="63">
        <v>45931</v>
      </c>
      <c r="AD787" s="25">
        <v>181</v>
      </c>
      <c r="AE787" s="25">
        <v>553</v>
      </c>
      <c r="AF787" s="26">
        <v>343</v>
      </c>
      <c r="AG787" s="20">
        <v>487</v>
      </c>
      <c r="AH787" s="22">
        <v>58</v>
      </c>
      <c r="AI787" s="26">
        <v>0</v>
      </c>
      <c r="AN787" s="27">
        <f>IF(COUNT(DV787,ES787,FJ787,GK787,HH787)&gt;0,AVERAGE(DV787,ES787,FJ787,GK787,HH787),"")</f>
        <v>0</v>
      </c>
      <c r="AO787" s="28">
        <f>IF((E787&lt;&gt;""),COUNTA(AP787:BW787)+COUNTIF(T787,"No"),"")</f>
        <v>0</v>
      </c>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c r="BO787" s="29"/>
      <c r="BQ787" s="29"/>
      <c r="BR787" s="29"/>
      <c r="BS787" s="29"/>
      <c r="BT787" s="29"/>
      <c r="BU787" s="29"/>
      <c r="BV787" s="29"/>
      <c r="BW787" s="29"/>
      <c r="BX787" s="30">
        <v>44036</v>
      </c>
      <c r="BY787" s="30">
        <v>44046</v>
      </c>
      <c r="BZ787" s="14" t="s">
        <v>226</v>
      </c>
      <c r="CA787" s="30">
        <v>44046</v>
      </c>
      <c r="CB787" s="14" t="s">
        <v>232</v>
      </c>
      <c r="CC787" s="31">
        <v>43829</v>
      </c>
      <c r="CD787" s="32" t="s">
        <v>226</v>
      </c>
      <c r="CE787" s="33" t="s">
        <v>291</v>
      </c>
      <c r="CF787" s="33" t="s">
        <v>292</v>
      </c>
      <c r="CG787" s="29">
        <v>310</v>
      </c>
      <c r="CH787" s="29">
        <v>2</v>
      </c>
      <c r="CI787" s="29">
        <v>2</v>
      </c>
      <c r="CJ787" s="29">
        <v>15</v>
      </c>
      <c r="CK787" s="29">
        <v>0</v>
      </c>
      <c r="CL787" s="29">
        <v>1</v>
      </c>
      <c r="CM787" s="29">
        <v>3</v>
      </c>
      <c r="CN787" s="34">
        <f>IF(CJ787&gt;0,((CK787*0.125)+(CL787*0.25)+(CM787*1))/CJ787,"")</f>
        <v>0.21666666666666667</v>
      </c>
      <c r="CO787" s="35">
        <v>44313</v>
      </c>
      <c r="CP787" s="35">
        <v>44315</v>
      </c>
      <c r="CQ787" s="20" t="s">
        <v>470</v>
      </c>
      <c r="CR787" s="35">
        <v>44326</v>
      </c>
      <c r="CS787" s="20" t="s">
        <v>232</v>
      </c>
      <c r="CT787" s="35">
        <v>44319</v>
      </c>
      <c r="CU787" s="35">
        <v>44443</v>
      </c>
      <c r="CV787" s="11" t="s">
        <v>228</v>
      </c>
      <c r="CW787" s="20" t="s">
        <v>233</v>
      </c>
      <c r="CX787" s="11" t="s">
        <v>234</v>
      </c>
      <c r="CY787" s="20">
        <v>289</v>
      </c>
      <c r="CZ787" s="36">
        <v>1</v>
      </c>
      <c r="DA787" s="36">
        <v>1</v>
      </c>
      <c r="DB787" s="36">
        <v>5</v>
      </c>
      <c r="DC787" s="36">
        <v>0</v>
      </c>
      <c r="DD787" s="36">
        <v>0</v>
      </c>
      <c r="DE787" s="36">
        <v>0</v>
      </c>
      <c r="DF787" s="36">
        <v>3</v>
      </c>
      <c r="DG787" s="36">
        <v>0</v>
      </c>
      <c r="DH787" s="46">
        <f>IF(DB787&gt;0,((DC787*0.125)+(DD787*0.25)+(DE787*0.25)+(DF787*1)+(DG787*1))/DB787,"")</f>
        <v>0.6</v>
      </c>
      <c r="DI787" s="35">
        <v>44743</v>
      </c>
      <c r="DJ787" s="20" t="s">
        <v>228</v>
      </c>
      <c r="DK787" s="20" t="s">
        <v>235</v>
      </c>
      <c r="DL787" s="20" t="s">
        <v>234</v>
      </c>
      <c r="DM787" s="20">
        <v>161</v>
      </c>
      <c r="DN787" s="20">
        <v>1</v>
      </c>
      <c r="DO787" s="20">
        <v>1</v>
      </c>
      <c r="DP787" s="20">
        <v>5</v>
      </c>
      <c r="DQ787" s="20">
        <v>0</v>
      </c>
      <c r="DR787" s="20">
        <v>0</v>
      </c>
      <c r="DS787" s="20">
        <v>0</v>
      </c>
      <c r="DT787" s="20">
        <v>0</v>
      </c>
      <c r="DU787" s="20">
        <v>0</v>
      </c>
      <c r="DV787" s="37" cm="1">
        <f t="array" ref="DV787">IF(AND(DI787:DP787&lt;&gt;""),((DQ787*0.125)+(DR787*0.25)+(DS787*0.25)+(DT787*1)+(DU787*1))/DP787,"")</f>
        <v>0</v>
      </c>
      <c r="DW787" s="35">
        <v>45019</v>
      </c>
      <c r="DX787" s="35">
        <v>45022</v>
      </c>
      <c r="DY787" s="20" t="s">
        <v>237</v>
      </c>
      <c r="DZ787" s="35">
        <v>45022</v>
      </c>
      <c r="EA787" s="35" t="s">
        <v>232</v>
      </c>
      <c r="EB787" s="38">
        <v>45030</v>
      </c>
      <c r="EC787" s="35">
        <v>45290</v>
      </c>
      <c r="ED787" s="20" t="s">
        <v>228</v>
      </c>
      <c r="EE787" s="20" t="s">
        <v>247</v>
      </c>
      <c r="EF787" s="20">
        <v>175</v>
      </c>
      <c r="EG787" s="20">
        <v>1</v>
      </c>
      <c r="EH787" s="20">
        <v>1</v>
      </c>
      <c r="EI787" s="20">
        <v>5</v>
      </c>
      <c r="EJ787" s="20">
        <v>0</v>
      </c>
      <c r="EK787" s="20">
        <v>0</v>
      </c>
      <c r="EL787" s="20">
        <v>0</v>
      </c>
      <c r="EM787" s="20">
        <v>0</v>
      </c>
      <c r="EN787" s="20">
        <v>0</v>
      </c>
      <c r="EO787" s="20">
        <v>0</v>
      </c>
      <c r="EP787" s="20">
        <v>0</v>
      </c>
      <c r="EQ787" s="20">
        <v>0</v>
      </c>
      <c r="ER787" s="20">
        <v>0</v>
      </c>
      <c r="ES787" s="34">
        <f>IF(EI787&lt;&gt;"",((EJ787*0.125)+((EK787+EL787+EM787+EN787+EO787)*0.25)+((EP787+EQ787+ER787)*1))/EI787,"")</f>
        <v>0</v>
      </c>
      <c r="FG787" s="20"/>
      <c r="FJ787" s="34" t="str">
        <f>IF(EZ787&lt;&gt;"",((FA787*0.125)+((FB787+FC787+FD787+FE787+FF787)*0.25)+((FG787+FH787+FI787)*1))/EZ787,"")</f>
        <v/>
      </c>
      <c r="FK787" s="39">
        <v>33.659412000000003</v>
      </c>
      <c r="FL787" s="39">
        <v>-84.389532000000003</v>
      </c>
      <c r="FM787" s="39">
        <v>33.297586576177871</v>
      </c>
      <c r="FN787" s="39">
        <v>34.021237423822136</v>
      </c>
      <c r="FO787" s="39">
        <v>-84.82423704532907</v>
      </c>
      <c r="FP787" s="39">
        <v>-83.954826954670935</v>
      </c>
      <c r="FQ787" s="39">
        <v>32.935761152355738</v>
      </c>
      <c r="FR787" s="39">
        <v>34.383062847644268</v>
      </c>
      <c r="FS787" s="39">
        <v>-85.258942090658138</v>
      </c>
      <c r="FT787" s="39">
        <v>-83.520121909341867</v>
      </c>
      <c r="FU787" s="35"/>
      <c r="GK787" s="34" t="str">
        <f>IF(GA787&lt;&gt;"",((GB787*0.125)+((GC787+GD787+GE787+GF787+GG787)*0.25)+((GH787+GI787+GJ787)*1))/GA787,"")</f>
        <v/>
      </c>
      <c r="GP787" s="20" t="s">
        <v>232</v>
      </c>
      <c r="HH787" s="34" t="str">
        <f>IF(GX787&lt;&gt;"",((GY787*0.125)+((GZ787+HA787+HB787+HC787+HD787)*0.25)+((HE787+HF787+HG787)*1))/GX787,"")</f>
        <v/>
      </c>
    </row>
    <row r="788" spans="1:216" ht="15" customHeight="1" x14ac:dyDescent="0.35">
      <c r="A788" s="11" t="s">
        <v>4914</v>
      </c>
      <c r="B788" s="12" t="s">
        <v>4915</v>
      </c>
      <c r="C788" s="13">
        <v>43009</v>
      </c>
      <c r="D788" s="13">
        <v>44824</v>
      </c>
      <c r="E788" s="14" t="s">
        <v>4839</v>
      </c>
      <c r="F788" s="15" t="s">
        <v>4916</v>
      </c>
      <c r="G788" s="15" t="s">
        <v>4917</v>
      </c>
      <c r="H788" s="14" t="s">
        <v>1484</v>
      </c>
      <c r="I788" s="16">
        <v>31601</v>
      </c>
      <c r="J788" s="17">
        <v>32331</v>
      </c>
      <c r="K788" s="18">
        <f ca="1">IF(A788&lt;&gt;"",RANDBETWEEN(1,2000)," ")</f>
        <v>918</v>
      </c>
      <c r="L788" s="17" cm="1">
        <f t="array" ref="L788">IF(A788&lt;&gt;"",SUMPRODUCT(($E$2:$E$1303="Active") * (FK788 &gt;= $FM$2:$FM$1303) * (FK788 &lt;= $FN$2:$FN$1303) * (FL788 &gt;= $FO$2:$FO$1303) * (FL788 &lt;= $FP$2:$FP$1303)),"")</f>
        <v>0</v>
      </c>
      <c r="M788" s="17" cm="1">
        <f t="array" ref="M788">IF(A788&lt;&gt;"",SUMPRODUCT(($E$2:$E$1303="Active") * (FK788 &gt;= $FQ$2:$FQ$1303) * (FK788 &lt;= $FR$2:$FR$1303) * (FL788 &gt;= $FS$2:$FS$1303) * (FL788 &lt;= $FT$2:$FT$1303)),"")</f>
        <v>1</v>
      </c>
      <c r="N788" s="14" t="s">
        <v>287</v>
      </c>
      <c r="O788" s="14" t="s">
        <v>219</v>
      </c>
      <c r="P788" s="15" t="s">
        <v>4918</v>
      </c>
      <c r="Q788" s="14" t="s">
        <v>4919</v>
      </c>
      <c r="R788" s="15" t="s">
        <v>4920</v>
      </c>
      <c r="S788" s="14" t="s">
        <v>223</v>
      </c>
      <c r="T788" s="20" t="s">
        <v>2441</v>
      </c>
      <c r="U788" s="21"/>
      <c r="V788" s="22"/>
      <c r="W788" s="22"/>
      <c r="X788" s="22"/>
      <c r="Y788" s="22"/>
      <c r="Z788" s="22"/>
      <c r="AB788" s="23">
        <v>44580</v>
      </c>
      <c r="AC788" s="63">
        <v>45931</v>
      </c>
      <c r="AD788" s="25">
        <v>137</v>
      </c>
      <c r="AE788" s="25">
        <v>155</v>
      </c>
      <c r="AF788" s="26">
        <v>5</v>
      </c>
      <c r="AG788" s="20">
        <v>0</v>
      </c>
      <c r="AH788" s="22">
        <v>0</v>
      </c>
      <c r="AI788" s="26">
        <v>0</v>
      </c>
      <c r="AN788" s="27" t="str">
        <f>IF(COUNT(DV788,ES788,FJ788,GK788,HH788)&gt;0,AVERAGE(DV788,ES788,FJ788,GK788,HH788),"")</f>
        <v/>
      </c>
      <c r="AO788" s="28">
        <f>IF((E788&lt;&gt;""),COUNTA(AP788:BW788)+COUNTIF(T788,"No"),"")</f>
        <v>0</v>
      </c>
      <c r="AP788" s="29"/>
      <c r="AQ788" s="29"/>
      <c r="AR788" s="29"/>
      <c r="AS788" s="29"/>
      <c r="AT788" s="29"/>
      <c r="AU788" s="29"/>
      <c r="AV788" s="29"/>
      <c r="AW788" s="29"/>
      <c r="AX788" s="29"/>
      <c r="AY788" s="29"/>
      <c r="AZ788" s="29"/>
      <c r="BA788" s="29"/>
      <c r="BB788" s="29"/>
      <c r="BC788" s="29"/>
      <c r="BD788" s="29"/>
      <c r="BE788" s="29"/>
      <c r="BF788" s="29"/>
      <c r="BG788" s="29"/>
      <c r="BH788" s="29"/>
      <c r="BI788" s="29"/>
      <c r="BJ788" s="29"/>
      <c r="BK788" s="29"/>
      <c r="BL788" s="29"/>
      <c r="BM788" s="29"/>
      <c r="BN788" s="29"/>
      <c r="BO788" s="29"/>
      <c r="BP788" s="29"/>
      <c r="BQ788" s="29"/>
      <c r="BR788" s="29"/>
      <c r="BS788" s="29"/>
      <c r="BT788" s="29"/>
      <c r="BU788" s="29"/>
      <c r="BV788" s="29"/>
      <c r="BW788" s="29"/>
      <c r="BX788" s="30">
        <v>44035</v>
      </c>
      <c r="BY788" s="30">
        <v>44046</v>
      </c>
      <c r="BZ788" s="14" t="s">
        <v>226</v>
      </c>
      <c r="CA788" s="30">
        <v>44047</v>
      </c>
      <c r="CB788" s="14" t="s">
        <v>232</v>
      </c>
      <c r="CC788" s="31">
        <v>43908</v>
      </c>
      <c r="CD788" s="32" t="s">
        <v>364</v>
      </c>
      <c r="CE788" s="33" t="s">
        <v>380</v>
      </c>
      <c r="CF788" s="33" t="s">
        <v>321</v>
      </c>
      <c r="CG788" s="29">
        <v>115</v>
      </c>
      <c r="CH788" s="29">
        <v>1</v>
      </c>
      <c r="CI788" s="29">
        <v>1</v>
      </c>
      <c r="CJ788" s="29">
        <v>5</v>
      </c>
      <c r="CK788" s="29">
        <v>0</v>
      </c>
      <c r="CL788" s="29">
        <v>0</v>
      </c>
      <c r="CM788" s="29">
        <v>0</v>
      </c>
      <c r="CN788" s="34">
        <f>IF(CJ788&gt;0,((CK788*0.125)+(CL788*0.25)+(CM788*1))/CJ788,"")</f>
        <v>0</v>
      </c>
      <c r="CO788" s="35">
        <v>44624</v>
      </c>
      <c r="CR788" s="20"/>
      <c r="CS788" s="20" t="s">
        <v>232</v>
      </c>
      <c r="CT788" s="35">
        <v>44645</v>
      </c>
      <c r="CU788" s="35">
        <v>44475</v>
      </c>
      <c r="CV788" s="11" t="s">
        <v>228</v>
      </c>
      <c r="CW788" s="20" t="s">
        <v>233</v>
      </c>
      <c r="CX788" s="11" t="s">
        <v>234</v>
      </c>
      <c r="CY788" s="20">
        <v>91</v>
      </c>
      <c r="CZ788" s="36">
        <v>1</v>
      </c>
      <c r="DA788" s="36">
        <v>1</v>
      </c>
      <c r="DB788" s="36">
        <v>5</v>
      </c>
      <c r="DC788" s="36">
        <v>0</v>
      </c>
      <c r="DD788" s="36">
        <v>1</v>
      </c>
      <c r="DE788" s="36">
        <v>0</v>
      </c>
      <c r="DF788" s="36">
        <v>0</v>
      </c>
      <c r="DG788" s="36">
        <v>0</v>
      </c>
      <c r="DH788" s="37">
        <f>IF(DB788&gt;0,((DC788*0.125)+(DD788*0.25)+(DE788*0.25)+(DF788*1)+(DG788*1))/DB788,"")</f>
        <v>0.05</v>
      </c>
      <c r="DJ788" s="20" t="s">
        <v>228</v>
      </c>
      <c r="DK788" s="20" t="s">
        <v>235</v>
      </c>
      <c r="DL788" s="20" t="s">
        <v>234</v>
      </c>
      <c r="DM788" s="20">
        <v>0</v>
      </c>
      <c r="DN788" s="20">
        <v>0</v>
      </c>
      <c r="DO788" s="20">
        <v>0</v>
      </c>
      <c r="DP788" s="20">
        <v>0</v>
      </c>
      <c r="DQ788" s="20">
        <v>0</v>
      </c>
      <c r="DR788" s="20">
        <v>0</v>
      </c>
      <c r="DS788" s="20">
        <v>0</v>
      </c>
      <c r="DT788" s="20">
        <v>0</v>
      </c>
      <c r="DU788" s="20">
        <v>0</v>
      </c>
      <c r="EA788" s="35" t="s">
        <v>232</v>
      </c>
      <c r="EB788" s="38"/>
      <c r="EJ788" s="20"/>
      <c r="EK788" s="20"/>
      <c r="EL788" s="20"/>
      <c r="EM788" s="20"/>
      <c r="EN788" s="20"/>
      <c r="EO788" s="20"/>
      <c r="EP788" s="20"/>
      <c r="EQ788" s="20"/>
      <c r="ER788" s="20"/>
      <c r="ES788" s="34" t="str">
        <f>IF(EI788&lt;&gt;"",((EJ788*0.125)+((EK788+EL788+EM788+EN788+EO788)*0.25)+((EP788+EQ788+ER788)*1))/EI788,"")</f>
        <v/>
      </c>
      <c r="FG788" s="20"/>
      <c r="FJ788" s="34" t="str">
        <f>IF(EZ788&lt;&gt;"",((FA788*0.125)+((FB788+FC788+FD788+FE788+FF788)*0.25)+((FG788+FH788+FI788)*1))/EZ788,"")</f>
        <v/>
      </c>
      <c r="FK788" s="39">
        <v>30.753316000000002</v>
      </c>
      <c r="FL788" s="39">
        <v>-83.350791000000001</v>
      </c>
      <c r="FM788" s="39">
        <v>30.391490576177869</v>
      </c>
      <c r="FN788" s="39">
        <v>31.115141423822134</v>
      </c>
      <c r="FO788" s="39">
        <v>-83.771823329309484</v>
      </c>
      <c r="FP788" s="39">
        <v>-82.929758670690518</v>
      </c>
      <c r="FQ788" s="39">
        <v>30.029665152355737</v>
      </c>
      <c r="FR788" s="39">
        <v>31.476966847644267</v>
      </c>
      <c r="FS788" s="39">
        <v>-84.192855658618953</v>
      </c>
      <c r="FT788" s="39">
        <v>-82.508726341381049</v>
      </c>
      <c r="FU788" s="35"/>
      <c r="GK788" s="34" t="str">
        <f>IF(GA788&lt;&gt;"",((GB788*0.125)+((GC788+GD788+GE788+GF788+GG788)*0.25)+((GH788+GI788+GJ788)*1))/GA788,"")</f>
        <v/>
      </c>
      <c r="GP788" s="20" t="s">
        <v>232</v>
      </c>
      <c r="HH788" s="34" t="str">
        <f>IF(GX788&lt;&gt;"",((GY788*0.125)+((GZ788+HA788+HB788+HC788+HD788)*0.25)+((HE788+HF788+HG788)*1))/GX788,"")</f>
        <v/>
      </c>
    </row>
    <row r="789" spans="1:216" ht="15" customHeight="1" x14ac:dyDescent="0.35">
      <c r="A789" s="11" t="s">
        <v>4921</v>
      </c>
      <c r="B789" s="12" t="s">
        <v>4922</v>
      </c>
      <c r="C789" s="13">
        <v>43009</v>
      </c>
      <c r="D789" s="13">
        <v>45133</v>
      </c>
      <c r="E789" s="14" t="s">
        <v>4839</v>
      </c>
      <c r="F789" s="15" t="s">
        <v>4923</v>
      </c>
      <c r="G789" s="15" t="s">
        <v>4924</v>
      </c>
      <c r="H789" s="14" t="s">
        <v>1635</v>
      </c>
      <c r="I789" s="16">
        <v>52806</v>
      </c>
      <c r="J789" s="17">
        <v>28191</v>
      </c>
      <c r="K789" s="18">
        <f ca="1">IF(A789&lt;&gt;"",RANDBETWEEN(1,2000)," ")</f>
        <v>1327</v>
      </c>
      <c r="L789" s="17" cm="1">
        <f t="array" ref="L789">IF(A789&lt;&gt;"",SUMPRODUCT(($E$2:$E$1303="Active") * (FK789 &gt;= $FM$2:$FM$1303) * (FK789 &lt;= $FN$2:$FN$1303) * (FL789 &gt;= $FO$2:$FO$1303) * (FL789 &lt;= $FP$2:$FP$1303)),"")</f>
        <v>0</v>
      </c>
      <c r="M789" s="17" cm="1">
        <f t="array" ref="M789">IF(A789&lt;&gt;"",SUMPRODUCT(($E$2:$E$1303="Active") * (FK789 &gt;= $FQ$2:$FQ$1303) * (FK789 &lt;= $FR$2:$FR$1303) * (FL789 &gt;= $FS$2:$FS$1303) * (FL789 &lt;= $FT$2:$FT$1303)),"")</f>
        <v>1</v>
      </c>
      <c r="N789" s="14" t="s">
        <v>287</v>
      </c>
      <c r="O789" s="14" t="s">
        <v>219</v>
      </c>
      <c r="P789" s="15" t="s">
        <v>4925</v>
      </c>
      <c r="Q789" s="14" t="s">
        <v>4926</v>
      </c>
      <c r="R789" s="15" t="s">
        <v>4927</v>
      </c>
      <c r="S789" s="14" t="s">
        <v>224</v>
      </c>
      <c r="T789" s="20" t="s">
        <v>224</v>
      </c>
      <c r="U789" s="21"/>
      <c r="V789" s="22"/>
      <c r="W789" s="22"/>
      <c r="X789" s="22"/>
      <c r="Y789" s="22"/>
      <c r="Z789" s="22"/>
      <c r="AB789" s="23">
        <v>45077</v>
      </c>
      <c r="AC789" s="63">
        <v>45931</v>
      </c>
      <c r="AD789" s="25">
        <v>151</v>
      </c>
      <c r="AE789" s="25">
        <v>173</v>
      </c>
      <c r="AF789" s="26">
        <v>145</v>
      </c>
      <c r="AG789" s="20">
        <v>64</v>
      </c>
      <c r="AH789" s="22">
        <v>0</v>
      </c>
      <c r="AI789" s="26">
        <v>0</v>
      </c>
      <c r="AN789" s="27">
        <f>IF(COUNT(DV789,ES789,FJ789,GK789,HH789)&gt;0,AVERAGE(DV789,ES789,FJ789,GK789,HH789),"")</f>
        <v>2.5000000000000001E-2</v>
      </c>
      <c r="AO789" s="28">
        <f>IF((E789&lt;&gt;""),COUNTA(AP789:BW789)+COUNTIF(T789,"No"),"")</f>
        <v>0</v>
      </c>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c r="BO789" s="29"/>
      <c r="BP789" s="29"/>
      <c r="BQ789" s="29"/>
      <c r="BR789" s="29"/>
      <c r="BS789" s="29"/>
      <c r="BT789" s="29"/>
      <c r="BU789" s="29"/>
      <c r="BV789" s="29"/>
      <c r="BW789" s="29"/>
      <c r="BX789" s="30">
        <v>44035</v>
      </c>
      <c r="BY789" s="30">
        <v>44095</v>
      </c>
      <c r="BZ789" s="14" t="s">
        <v>226</v>
      </c>
      <c r="CA789" s="30">
        <v>44095</v>
      </c>
      <c r="CB789" s="14" t="s">
        <v>227</v>
      </c>
      <c r="CC789" s="31">
        <v>44057</v>
      </c>
      <c r="CD789" s="32" t="s">
        <v>228</v>
      </c>
      <c r="CE789" s="33" t="s">
        <v>256</v>
      </c>
      <c r="CF789" s="33" t="s">
        <v>257</v>
      </c>
      <c r="CG789" s="29">
        <v>79</v>
      </c>
      <c r="CH789" s="29">
        <v>1</v>
      </c>
      <c r="CI789" s="29">
        <v>1</v>
      </c>
      <c r="CJ789" s="29">
        <v>5</v>
      </c>
      <c r="CK789" s="29">
        <v>0</v>
      </c>
      <c r="CL789" s="29">
        <v>0</v>
      </c>
      <c r="CM789" s="29">
        <v>1</v>
      </c>
      <c r="CN789" s="34">
        <f>IF(CJ789&gt;0,((CK789*0.125)+(CL789*0.25)+(CM789*1))/CJ789,"")</f>
        <v>0.2</v>
      </c>
      <c r="CO789" s="35">
        <v>44798</v>
      </c>
      <c r="CP789" s="35">
        <v>44819</v>
      </c>
      <c r="CQ789" s="20" t="s">
        <v>237</v>
      </c>
      <c r="CR789" s="35">
        <v>44819</v>
      </c>
      <c r="CS789" s="20" t="s">
        <v>232</v>
      </c>
      <c r="CT789" s="35">
        <v>44827</v>
      </c>
      <c r="CU789" s="35">
        <v>44446</v>
      </c>
      <c r="CV789" s="11" t="s">
        <v>228</v>
      </c>
      <c r="CW789" s="20" t="s">
        <v>233</v>
      </c>
      <c r="CX789" s="11" t="s">
        <v>234</v>
      </c>
      <c r="CY789" s="20">
        <v>105</v>
      </c>
      <c r="CZ789" s="36">
        <v>2</v>
      </c>
      <c r="DA789" s="36">
        <v>2</v>
      </c>
      <c r="DB789" s="36">
        <v>6</v>
      </c>
      <c r="DC789" s="36">
        <v>0</v>
      </c>
      <c r="DD789" s="36">
        <v>0</v>
      </c>
      <c r="DE789" s="36">
        <v>0</v>
      </c>
      <c r="DF789" s="36">
        <v>0</v>
      </c>
      <c r="DG789" s="36">
        <v>0</v>
      </c>
      <c r="DH789" s="37">
        <f>IF(DB789&gt;0,((DC789*0.125)+(DD789*0.25)+(DE789*0.25)+(DF789*1)+(DG789*1))/DB789,"")</f>
        <v>0</v>
      </c>
      <c r="DI789" s="35">
        <v>44866</v>
      </c>
      <c r="DJ789" s="20" t="s">
        <v>228</v>
      </c>
      <c r="DK789" s="20" t="s">
        <v>235</v>
      </c>
      <c r="DL789" s="20" t="s">
        <v>234</v>
      </c>
      <c r="DM789" s="20">
        <v>92</v>
      </c>
      <c r="DN789" s="20">
        <v>2</v>
      </c>
      <c r="DO789" s="20">
        <v>2</v>
      </c>
      <c r="DP789" s="20">
        <v>10</v>
      </c>
      <c r="DQ789" s="20">
        <v>0</v>
      </c>
      <c r="DR789" s="20">
        <v>0</v>
      </c>
      <c r="DS789" s="20">
        <v>1</v>
      </c>
      <c r="DT789" s="20">
        <v>0</v>
      </c>
      <c r="DU789" s="20">
        <v>0</v>
      </c>
      <c r="DV789" s="37" cm="1">
        <f t="array" ref="DV789">IF(AND(DI789:DP789&lt;&gt;""),((DQ789*0.125)+(DR789*0.25)+(DS789*0.25)+(DT789*1)+(DU789*1))/DP789,"")</f>
        <v>2.5000000000000001E-2</v>
      </c>
      <c r="EA789" s="35" t="s">
        <v>232</v>
      </c>
      <c r="EB789" s="38"/>
      <c r="EJ789" s="20"/>
      <c r="EK789" s="20"/>
      <c r="EL789" s="20"/>
      <c r="EM789" s="20"/>
      <c r="EN789" s="20"/>
      <c r="EO789" s="20"/>
      <c r="EP789" s="20"/>
      <c r="EQ789" s="20"/>
      <c r="ER789" s="20"/>
      <c r="ES789" s="34" t="str">
        <f>IF(EI789&lt;&gt;"",((EJ789*0.125)+((EK789+EL789+EM789+EN789+EO789)*0.25)+((EP789+EQ789+ER789)*1))/EI789,"")</f>
        <v/>
      </c>
      <c r="FG789" s="20"/>
      <c r="FJ789" s="34" t="str">
        <f>IF(EZ789&lt;&gt;"",((FA789*0.125)+((FB789+FC789+FD789+FE789+FF789)*0.25)+((FG789+FH789+FI789)*1))/EZ789,"")</f>
        <v/>
      </c>
      <c r="FK789" s="39">
        <v>41.578966000000001</v>
      </c>
      <c r="FL789" s="39">
        <v>-90.623614000000003</v>
      </c>
      <c r="FM789" s="39">
        <v>41.217140576177869</v>
      </c>
      <c r="FN789" s="39">
        <v>41.940791423822134</v>
      </c>
      <c r="FO789" s="39">
        <v>-91.107310814204325</v>
      </c>
      <c r="FP789" s="39">
        <v>-90.139917185795682</v>
      </c>
      <c r="FQ789" s="39">
        <v>40.855315152355736</v>
      </c>
      <c r="FR789" s="39">
        <v>42.302616847644266</v>
      </c>
      <c r="FS789" s="39">
        <v>-91.591007628408633</v>
      </c>
      <c r="FT789" s="39">
        <v>-89.656220371591374</v>
      </c>
      <c r="FU789" s="35"/>
      <c r="GK789" s="34" t="str">
        <f>IF(GA789&lt;&gt;"",((GB789*0.125)+((GC789+GD789+GE789+GF789+GG789)*0.25)+((GH789+GI789+GJ789)*1))/GA789,"")</f>
        <v/>
      </c>
      <c r="GP789" s="20" t="s">
        <v>232</v>
      </c>
      <c r="HH789" s="34" t="str">
        <f>IF(GX789&lt;&gt;"",((GY789*0.125)+((GZ789+HA789+HB789+HC789+HD789)*0.25)+((HE789+HF789+HG789)*1))/GX789,"")</f>
        <v/>
      </c>
    </row>
    <row r="790" spans="1:216" ht="15" customHeight="1" x14ac:dyDescent="0.35">
      <c r="A790" s="11" t="s">
        <v>4928</v>
      </c>
      <c r="B790" s="12" t="s">
        <v>4929</v>
      </c>
      <c r="C790" s="13">
        <v>44484</v>
      </c>
      <c r="D790" s="13">
        <v>44837</v>
      </c>
      <c r="E790" s="14" t="s">
        <v>4839</v>
      </c>
      <c r="F790" s="15" t="s">
        <v>4930</v>
      </c>
      <c r="G790" s="15" t="s">
        <v>4931</v>
      </c>
      <c r="H790" s="14" t="s">
        <v>1688</v>
      </c>
      <c r="I790" s="16">
        <v>62305</v>
      </c>
      <c r="J790" s="17">
        <v>19042</v>
      </c>
      <c r="K790" s="18">
        <f ca="1">IF(A790&lt;&gt;"",RANDBETWEEN(1,2000)," ")</f>
        <v>60</v>
      </c>
      <c r="L790" s="17" cm="1">
        <f t="array" ref="L790">IF(A790&lt;&gt;"",SUMPRODUCT(($E$2:$E$1303="Active") * (FK790 &gt;= $FM$2:$FM$1303) * (FK790 &lt;= $FN$2:$FN$1303) * (FL790 &gt;= $FO$2:$FO$1303) * (FL790 &lt;= $FP$2:$FP$1303)),"")</f>
        <v>0</v>
      </c>
      <c r="M790" s="17" cm="1">
        <f t="array" ref="M790">IF(A790&lt;&gt;"",SUMPRODUCT(($E$2:$E$1303="Active") * (FK790 &gt;= $FQ$2:$FQ$1303) * (FK790 &lt;= $FR$2:$FR$1303) * (FL790 &gt;= $FS$2:$FS$1303) * (FL790 &lt;= $FT$2:$FT$1303)),"")</f>
        <v>0</v>
      </c>
      <c r="N790" s="14" t="s">
        <v>287</v>
      </c>
      <c r="O790" s="14" t="s">
        <v>219</v>
      </c>
      <c r="P790" s="15" t="s">
        <v>4932</v>
      </c>
      <c r="Q790" s="14" t="s">
        <v>4933</v>
      </c>
      <c r="R790" s="15" t="s">
        <v>4934</v>
      </c>
      <c r="S790" s="14" t="s">
        <v>223</v>
      </c>
      <c r="T790" s="20" t="s">
        <v>224</v>
      </c>
      <c r="U790" s="21"/>
      <c r="V790" s="22"/>
      <c r="W790" s="22"/>
      <c r="X790" s="22"/>
      <c r="Y790" s="22"/>
      <c r="Z790" s="22"/>
      <c r="AB790" s="23">
        <v>45169</v>
      </c>
      <c r="AC790" s="63">
        <v>45931</v>
      </c>
      <c r="AE790" s="25">
        <v>27</v>
      </c>
      <c r="AF790" s="26">
        <v>84</v>
      </c>
      <c r="AG790" s="20">
        <v>35</v>
      </c>
      <c r="AH790" s="22">
        <v>0</v>
      </c>
      <c r="AI790" s="26">
        <v>0</v>
      </c>
      <c r="AN790" s="27">
        <f>IF(COUNT(DV790,ES790,FJ790,GK790,HH790)&gt;0,AVERAGE(DV790,ES790,FJ790,GK790,HH790),"")</f>
        <v>0.05</v>
      </c>
      <c r="AO790" s="28">
        <f>IF((E790&lt;&gt;""),COUNTA(AP790:BW790)+COUNTIF(T790,"No"),"")</f>
        <v>0</v>
      </c>
      <c r="CN790" s="34" t="str">
        <f>IF(CJ790&gt;0,((CK790*0.125)+(CL790*0.25)+(CM790*1))/CJ790,"")</f>
        <v/>
      </c>
      <c r="CO790" s="35">
        <v>44798</v>
      </c>
      <c r="CP790" s="35">
        <v>44810</v>
      </c>
      <c r="CQ790" s="20" t="s">
        <v>237</v>
      </c>
      <c r="CR790" s="35">
        <v>44810</v>
      </c>
      <c r="CS790" s="20" t="s">
        <v>232</v>
      </c>
      <c r="CT790" s="35">
        <v>44816</v>
      </c>
      <c r="CV790" s="11" t="s">
        <v>228</v>
      </c>
      <c r="CW790" s="20" t="s">
        <v>233</v>
      </c>
      <c r="CX790" s="11" t="s">
        <v>234</v>
      </c>
      <c r="CY790" s="20">
        <v>0</v>
      </c>
      <c r="CZ790" s="36">
        <v>0</v>
      </c>
      <c r="DA790" s="36">
        <v>0</v>
      </c>
      <c r="DB790" s="36">
        <v>0</v>
      </c>
      <c r="DC790" s="36">
        <v>0</v>
      </c>
      <c r="DD790" s="36">
        <v>0</v>
      </c>
      <c r="DE790" s="36">
        <v>0</v>
      </c>
      <c r="DF790" s="36">
        <v>0</v>
      </c>
      <c r="DG790" s="36">
        <v>0</v>
      </c>
      <c r="DI790" s="35">
        <v>44908</v>
      </c>
      <c r="DJ790" s="20" t="s">
        <v>248</v>
      </c>
      <c r="DK790" s="20" t="s">
        <v>235</v>
      </c>
      <c r="DL790" s="20" t="s">
        <v>234</v>
      </c>
      <c r="DM790" s="20">
        <v>59</v>
      </c>
      <c r="DN790" s="20">
        <v>2</v>
      </c>
      <c r="DO790" s="20">
        <v>2</v>
      </c>
      <c r="DP790" s="20">
        <v>10</v>
      </c>
      <c r="DQ790" s="20">
        <v>0</v>
      </c>
      <c r="DR790" s="20">
        <v>2</v>
      </c>
      <c r="DS790" s="20">
        <v>0</v>
      </c>
      <c r="DT790" s="20">
        <v>0</v>
      </c>
      <c r="DU790" s="20">
        <v>0</v>
      </c>
      <c r="DV790" s="37" cm="1">
        <f t="array" ref="DV790">IF(AND(DI790:DP790&lt;&gt;""),((DQ790*0.125)+(DR790*0.25)+(DS790*0.25)+(DT790*1)+(DU790*1))/DP790,"")</f>
        <v>0.05</v>
      </c>
      <c r="EA790" s="35" t="s">
        <v>232</v>
      </c>
      <c r="EB790" s="38"/>
      <c r="EJ790" s="20"/>
      <c r="EK790" s="20"/>
      <c r="EL790" s="20"/>
      <c r="EM790" s="20"/>
      <c r="EN790" s="20"/>
      <c r="EO790" s="20"/>
      <c r="EP790" s="20"/>
      <c r="EQ790" s="20"/>
      <c r="ER790" s="20"/>
      <c r="ES790" s="34" t="str">
        <f>IF(EI790&lt;&gt;"",((EJ790*0.125)+((EK790+EL790+EM790+EN790+EO790)*0.25)+((EP790+EQ790+ER790)*1))/EI790,"")</f>
        <v/>
      </c>
      <c r="FG790" s="20"/>
      <c r="FJ790" s="34" t="str">
        <f>IF(EZ790&lt;&gt;"",((FA790*0.125)+((FB790+FC790+FD790+FE790+FF790)*0.25)+((FG790+FH790+FI790)*1))/EZ790,"")</f>
        <v/>
      </c>
      <c r="FK790" s="39">
        <v>39.923279999999998</v>
      </c>
      <c r="FL790" s="39">
        <v>-91.317346000000001</v>
      </c>
      <c r="FM790" s="39">
        <v>39.561454576177866</v>
      </c>
      <c r="FN790" s="39">
        <v>40.285105423822131</v>
      </c>
      <c r="FO790" s="39">
        <v>-91.789145869447225</v>
      </c>
      <c r="FP790" s="39">
        <v>-90.845546130552776</v>
      </c>
      <c r="FQ790" s="39">
        <v>39.199629152355733</v>
      </c>
      <c r="FR790" s="39">
        <v>40.646930847644263</v>
      </c>
      <c r="FS790" s="39">
        <v>-92.260945738894449</v>
      </c>
      <c r="FT790" s="39">
        <v>-90.373746261105552</v>
      </c>
      <c r="FU790" s="35"/>
      <c r="GK790" s="34" t="str">
        <f>IF(GA790&lt;&gt;"",((GB790*0.125)+((GC790+GD790+GE790+GF790+GG790)*0.25)+((GH790+GI790+GJ790)*1))/GA790,"")</f>
        <v/>
      </c>
      <c r="GP790" s="20" t="s">
        <v>232</v>
      </c>
      <c r="HH790" s="34" t="str">
        <f>IF(GX790&lt;&gt;"",((GY790*0.125)+((GZ790+HA790+HB790+HC790+HD790)*0.25)+((HE790+HF790+HG790)*1))/GX790,"")</f>
        <v/>
      </c>
    </row>
    <row r="791" spans="1:216" ht="15" customHeight="1" x14ac:dyDescent="0.35">
      <c r="A791" s="11" t="s">
        <v>4935</v>
      </c>
      <c r="B791" s="12" t="s">
        <v>4936</v>
      </c>
      <c r="C791" s="13">
        <v>43009</v>
      </c>
      <c r="D791" s="13">
        <v>45224</v>
      </c>
      <c r="E791" s="14" t="s">
        <v>4839</v>
      </c>
      <c r="F791" s="15" t="s">
        <v>4937</v>
      </c>
      <c r="G791" s="15" t="s">
        <v>4938</v>
      </c>
      <c r="H791" s="14" t="s">
        <v>1921</v>
      </c>
      <c r="I791" s="16">
        <v>70401</v>
      </c>
      <c r="J791" s="71">
        <v>21014</v>
      </c>
      <c r="K791" s="18">
        <f ca="1">IF(A791&lt;&gt;"",RANDBETWEEN(1,2000)," ")</f>
        <v>250</v>
      </c>
      <c r="L791" s="17" cm="1">
        <f t="array" ref="L791">IF(A791&lt;&gt;"",SUMPRODUCT(($E$2:$E$1303="Active") * (FK791 &gt;= $FM$2:$FM$1303) * (FK791 &lt;= $FN$2:$FN$1303) * (FL791 &gt;= $FO$2:$FO$1303) * (FL791 &lt;= $FP$2:$FP$1303)),"")</f>
        <v>0</v>
      </c>
      <c r="M791" s="17" cm="1">
        <f t="array" ref="M791">IF(A791&lt;&gt;"",SUMPRODUCT(($E$2:$E$1303="Active") * (FK791 &gt;= $FQ$2:$FQ$1303) * (FK791 &lt;= $FR$2:$FR$1303) * (FL791 &gt;= $FS$2:$FS$1303) * (FL791 &lt;= $FT$2:$FT$1303)),"")</f>
        <v>5</v>
      </c>
      <c r="N791" s="14">
        <v>70401</v>
      </c>
      <c r="O791" s="14" t="s">
        <v>219</v>
      </c>
      <c r="P791" s="15" t="s">
        <v>4939</v>
      </c>
      <c r="Q791" s="14" t="s">
        <v>4940</v>
      </c>
      <c r="R791" s="15" t="s">
        <v>4941</v>
      </c>
      <c r="S791" s="14" t="s">
        <v>223</v>
      </c>
      <c r="T791" s="20" t="s">
        <v>224</v>
      </c>
      <c r="U791" s="58"/>
      <c r="V791" s="58"/>
      <c r="W791" s="58"/>
      <c r="X791" s="58"/>
      <c r="Y791" s="58"/>
      <c r="Z791" s="58"/>
      <c r="AB791" s="23">
        <v>44770</v>
      </c>
      <c r="AC791" s="63">
        <v>45931</v>
      </c>
      <c r="AD791" s="25">
        <v>226</v>
      </c>
      <c r="AE791" s="25">
        <v>237</v>
      </c>
      <c r="AF791" s="26">
        <v>187</v>
      </c>
      <c r="AG791" s="20">
        <v>0</v>
      </c>
      <c r="AH791" s="22">
        <v>0</v>
      </c>
      <c r="AI791" s="26">
        <v>0</v>
      </c>
      <c r="AN791" s="27">
        <f>IF(COUNT(DV791,ES791,FJ791,GK791,HH791)&gt;0,AVERAGE(DV791,ES791,FJ791,GK791,HH791),"")</f>
        <v>0.125</v>
      </c>
      <c r="AO791" s="28">
        <f>IF((E791&lt;&gt;""),COUNTA(AP791:BW791)+COUNTIF(T791,"No"),"")</f>
        <v>0</v>
      </c>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c r="BO791" s="29"/>
      <c r="BP791" s="29"/>
      <c r="BQ791" s="29"/>
      <c r="BR791" s="29"/>
      <c r="BS791" s="29"/>
      <c r="BT791" s="29"/>
      <c r="BU791" s="29"/>
      <c r="BV791" s="29"/>
      <c r="BW791" s="29"/>
      <c r="BX791" s="30">
        <v>44090</v>
      </c>
      <c r="BY791" s="30">
        <v>44104</v>
      </c>
      <c r="BZ791" s="14" t="s">
        <v>226</v>
      </c>
      <c r="CA791" s="30">
        <v>44104</v>
      </c>
      <c r="CB791" s="14" t="s">
        <v>232</v>
      </c>
      <c r="CC791" s="31">
        <v>43909</v>
      </c>
      <c r="CD791" s="32" t="s">
        <v>364</v>
      </c>
      <c r="CE791" s="33" t="s">
        <v>425</v>
      </c>
      <c r="CF791" s="33" t="s">
        <v>325</v>
      </c>
      <c r="CG791" s="29">
        <v>242</v>
      </c>
      <c r="CH791" s="29">
        <v>2</v>
      </c>
      <c r="CI791" s="29">
        <v>2</v>
      </c>
      <c r="CJ791" s="29">
        <v>10</v>
      </c>
      <c r="CK791" s="29">
        <v>0</v>
      </c>
      <c r="CL791" s="29">
        <v>1</v>
      </c>
      <c r="CM791" s="29">
        <v>0</v>
      </c>
      <c r="CN791" s="34">
        <f>IF(CJ791&gt;0,((CK791*0.125)+(CL791*0.25)+(CM791*1))/CJ791,"")</f>
        <v>2.5000000000000001E-2</v>
      </c>
      <c r="CO791" s="35">
        <v>44334</v>
      </c>
      <c r="CP791" s="35">
        <v>44341</v>
      </c>
      <c r="CQ791" s="20" t="s">
        <v>231</v>
      </c>
      <c r="CR791" s="35">
        <v>44350</v>
      </c>
      <c r="CS791" s="20" t="s">
        <v>232</v>
      </c>
      <c r="CT791" s="58"/>
      <c r="CU791" s="35">
        <v>44508</v>
      </c>
      <c r="CV791" s="11" t="s">
        <v>226</v>
      </c>
      <c r="CW791" s="20" t="s">
        <v>233</v>
      </c>
      <c r="CX791" s="11" t="s">
        <v>234</v>
      </c>
      <c r="CY791" s="20">
        <v>131</v>
      </c>
      <c r="CZ791" s="36">
        <v>2</v>
      </c>
      <c r="DA791" s="36">
        <v>2</v>
      </c>
      <c r="DB791" s="36">
        <v>10</v>
      </c>
      <c r="DC791" s="36">
        <v>0</v>
      </c>
      <c r="DD791" s="36">
        <v>1</v>
      </c>
      <c r="DE791" s="36">
        <v>1</v>
      </c>
      <c r="DF791" s="36">
        <v>1</v>
      </c>
      <c r="DG791" s="36">
        <v>0</v>
      </c>
      <c r="DH791" s="37">
        <f>IF(DB791&gt;0,((DC791*0.125)+(DD791*0.25)+(DE791*0.25)+(DF791*1)+(DG791*1))/DB791,"")</f>
        <v>0.15</v>
      </c>
      <c r="DI791" s="35">
        <v>44805</v>
      </c>
      <c r="DJ791" s="20" t="s">
        <v>228</v>
      </c>
      <c r="DK791" s="20" t="s">
        <v>235</v>
      </c>
      <c r="DL791" s="20" t="s">
        <v>234</v>
      </c>
      <c r="DM791" s="20">
        <v>95</v>
      </c>
      <c r="DN791" s="20">
        <v>2</v>
      </c>
      <c r="DO791" s="20">
        <v>2</v>
      </c>
      <c r="DP791" s="20">
        <v>10</v>
      </c>
      <c r="DQ791" s="20">
        <v>0</v>
      </c>
      <c r="DR791" s="20">
        <v>0</v>
      </c>
      <c r="DS791" s="20">
        <v>1</v>
      </c>
      <c r="DT791" s="20">
        <v>1</v>
      </c>
      <c r="DU791" s="20">
        <v>0</v>
      </c>
      <c r="DV791" s="37" cm="1">
        <f t="array" ref="DV791">IF(AND(DI791:DP791&lt;&gt;""),((DQ791*0.125)+(DR791*0.25)+(DS791*0.25)+(DT791*1)+(DU791*1))/DP791,"")</f>
        <v>0.125</v>
      </c>
      <c r="DW791" s="35">
        <v>45057</v>
      </c>
      <c r="EA791" s="35" t="s">
        <v>232</v>
      </c>
      <c r="EB791" s="38" t="s">
        <v>2075</v>
      </c>
      <c r="EJ791" s="20"/>
      <c r="EK791" s="20"/>
      <c r="EL791" s="20"/>
      <c r="EM791" s="20"/>
      <c r="EN791" s="20"/>
      <c r="EO791" s="20"/>
      <c r="EP791" s="20"/>
      <c r="EQ791" s="20"/>
      <c r="ER791" s="20"/>
      <c r="ES791" s="34" t="str">
        <f>IF(EI791&lt;&gt;"",((EJ791*0.125)+((EK791+EL791+EM791+EN791+EO791)*0.25)+((EP791+EQ791+ER791)*1))/EI791,"")</f>
        <v/>
      </c>
      <c r="FG791" s="20"/>
      <c r="FJ791" s="34" t="str">
        <f>IF(EZ791&lt;&gt;"",((FA791*0.125)+((FB791+FC791+FD791+FE791+FF791)*0.25)+((FG791+FH791+FI791)*1))/EZ791,"")</f>
        <v/>
      </c>
      <c r="FK791" s="39">
        <v>30.535806000000001</v>
      </c>
      <c r="FL791" s="39">
        <v>-90.464359999999999</v>
      </c>
      <c r="FM791" s="39">
        <v>30.173980576177868</v>
      </c>
      <c r="FN791" s="39">
        <v>30.897631423822133</v>
      </c>
      <c r="FO791" s="39">
        <v>-90.88444645132131</v>
      </c>
      <c r="FP791" s="39">
        <v>-90.044273548678689</v>
      </c>
      <c r="FQ791" s="39">
        <v>29.812155152355736</v>
      </c>
      <c r="FR791" s="39">
        <v>31.259456847644266</v>
      </c>
      <c r="FS791" s="39">
        <v>-91.304532902642606</v>
      </c>
      <c r="FT791" s="39">
        <v>-89.624187097357392</v>
      </c>
      <c r="FU791" s="35"/>
      <c r="FV791" s="59"/>
      <c r="GK791" s="34" t="str">
        <f>IF(GA791&lt;&gt;"",((GB791*0.125)+((GC791+GD791+GE791+GF791+GG791)*0.25)+((GH791+GI791+GJ791)*1))/GA791,"")</f>
        <v/>
      </c>
      <c r="GP791" s="20" t="s">
        <v>232</v>
      </c>
      <c r="HH791" s="34" t="str">
        <f>IF(GX791&lt;&gt;"",((GY791*0.125)+((GZ791+HA791+HB791+HC791+HD791)*0.25)+((HE791+HF791+HG791)*1))/GX791,"")</f>
        <v/>
      </c>
    </row>
    <row r="792" spans="1:216" ht="15" customHeight="1" x14ac:dyDescent="0.35">
      <c r="A792" s="11" t="s">
        <v>4942</v>
      </c>
      <c r="B792" s="12" t="s">
        <v>4943</v>
      </c>
      <c r="C792" s="13">
        <v>43009</v>
      </c>
      <c r="D792" s="13">
        <v>45840</v>
      </c>
      <c r="E792" s="14" t="s">
        <v>4839</v>
      </c>
      <c r="F792" s="15" t="s">
        <v>4944</v>
      </c>
      <c r="G792" s="15" t="s">
        <v>4945</v>
      </c>
      <c r="H792" s="14" t="s">
        <v>2702</v>
      </c>
      <c r="I792" s="16">
        <v>48507</v>
      </c>
      <c r="J792" s="17">
        <v>30149</v>
      </c>
      <c r="K792" s="18">
        <f ca="1">IF(A792&lt;&gt;"",RANDBETWEEN(1,2000)," ")</f>
        <v>751</v>
      </c>
      <c r="L792" s="17" cm="1">
        <f t="array" ref="L792">IF(A792&lt;&gt;"",SUMPRODUCT(($E$2:$E$1303="Active") * (FK792 &gt;= $FM$2:$FM$1303) * (FK792 &lt;= $FN$2:$FN$1303) * (FL792 &gt;= $FO$2:$FO$1303) * (FL792 &lt;= $FP$2:$FP$1303)),"")</f>
        <v>1</v>
      </c>
      <c r="M792" s="17" cm="1">
        <f t="array" ref="M792">IF(A792&lt;&gt;"",SUMPRODUCT(($E$2:$E$1303="Active") * (FK792 &gt;= $FQ$2:$FQ$1303) * (FK792 &lt;= $FR$2:$FR$1303) * (FL792 &gt;= $FS$2:$FS$1303) * (FL792 &lt;= $FT$2:$FT$1303)),"")</f>
        <v>7</v>
      </c>
      <c r="N792" s="14" t="s">
        <v>287</v>
      </c>
      <c r="O792" s="14" t="s">
        <v>219</v>
      </c>
      <c r="P792" s="15" t="s">
        <v>4946</v>
      </c>
      <c r="Q792" s="14" t="s">
        <v>4947</v>
      </c>
      <c r="R792" s="15" t="s">
        <v>4948</v>
      </c>
      <c r="S792" s="14" t="s">
        <v>224</v>
      </c>
      <c r="T792" s="20" t="s">
        <v>224</v>
      </c>
      <c r="U792" s="21"/>
      <c r="V792" s="22"/>
      <c r="W792" s="22"/>
      <c r="X792" s="22"/>
      <c r="Y792" s="22"/>
      <c r="Z792" s="22"/>
      <c r="AB792" s="43">
        <v>45617</v>
      </c>
      <c r="AC792" s="63">
        <v>45931</v>
      </c>
      <c r="AD792" s="25">
        <v>104</v>
      </c>
      <c r="AE792" s="25">
        <v>115</v>
      </c>
      <c r="AF792" s="26">
        <v>199</v>
      </c>
      <c r="AG792" s="20">
        <v>259</v>
      </c>
      <c r="AH792" s="22">
        <v>170</v>
      </c>
      <c r="AI792" s="26">
        <v>0</v>
      </c>
      <c r="AN792" s="27">
        <f>IF(COUNT(DV792,ES792,FJ792,GK792,HH792)&gt;0,AVERAGE(DV792,ES792,FJ792,GK792,HH792),"")</f>
        <v>7.2368421052631582E-2</v>
      </c>
      <c r="AO792" s="28">
        <f>IF((E792&lt;&gt;""),COUNTA(AP792:BW792)+COUNTIF(T792,"No"),"")</f>
        <v>0</v>
      </c>
      <c r="AP792" s="29"/>
      <c r="AQ792" s="29"/>
      <c r="AR792" s="29"/>
      <c r="AS792" s="29"/>
      <c r="AT792" s="29"/>
      <c r="AU792" s="29"/>
      <c r="AV792" s="29"/>
      <c r="AW792" s="29"/>
      <c r="AX792" s="29"/>
      <c r="AY792" s="29"/>
      <c r="AZ792" s="29"/>
      <c r="BA792" s="29"/>
      <c r="BB792" s="29"/>
      <c r="BC792" s="29"/>
      <c r="BD792" s="29"/>
      <c r="BE792" s="29"/>
      <c r="BF792" s="29"/>
      <c r="BG792" s="29"/>
      <c r="BH792" s="29"/>
      <c r="BI792" s="29"/>
      <c r="BJ792" s="29"/>
      <c r="BK792" s="29"/>
      <c r="BL792" s="29"/>
      <c r="BM792" s="29"/>
      <c r="BN792" s="29"/>
      <c r="BO792" s="29"/>
      <c r="BP792" s="29"/>
      <c r="BQ792" s="29"/>
      <c r="BR792" s="29"/>
      <c r="BS792" s="29"/>
      <c r="BT792" s="29"/>
      <c r="BU792" s="29"/>
      <c r="BV792" s="29"/>
      <c r="BW792" s="29"/>
      <c r="BX792" s="30">
        <v>43803</v>
      </c>
      <c r="BY792" s="30">
        <v>43811</v>
      </c>
      <c r="BZ792" s="14" t="s">
        <v>228</v>
      </c>
      <c r="CA792" s="30">
        <v>43895</v>
      </c>
      <c r="CB792" s="14" t="s">
        <v>227</v>
      </c>
      <c r="CC792" s="31">
        <v>43760</v>
      </c>
      <c r="CD792" s="32" t="s">
        <v>226</v>
      </c>
      <c r="CE792" s="33" t="s">
        <v>425</v>
      </c>
      <c r="CF792" s="33" t="s">
        <v>325</v>
      </c>
      <c r="CG792" s="29">
        <v>131</v>
      </c>
      <c r="CH792" s="29">
        <v>5</v>
      </c>
      <c r="CI792" s="29">
        <v>3</v>
      </c>
      <c r="CJ792" s="29">
        <v>14</v>
      </c>
      <c r="CK792" s="29">
        <v>3</v>
      </c>
      <c r="CL792" s="29">
        <v>2</v>
      </c>
      <c r="CM792" s="29">
        <v>5</v>
      </c>
      <c r="CN792" s="34">
        <f>IF(CJ792&gt;0,((CK792*0.125)+(CL792*0.25)+(CM792*1))/CJ792,"")</f>
        <v>0.41964285714285715</v>
      </c>
      <c r="CO792" s="35">
        <v>44417</v>
      </c>
      <c r="CP792" s="35">
        <v>44431</v>
      </c>
      <c r="CQ792" s="20" t="s">
        <v>507</v>
      </c>
      <c r="CR792" s="35">
        <v>44440</v>
      </c>
      <c r="CS792" s="20" t="s">
        <v>232</v>
      </c>
      <c r="CT792" s="35">
        <v>44432</v>
      </c>
      <c r="CU792" s="35">
        <v>44258</v>
      </c>
      <c r="CV792" s="11" t="s">
        <v>228</v>
      </c>
      <c r="CW792" s="11" t="s">
        <v>293</v>
      </c>
      <c r="CX792" s="11" t="s">
        <v>247</v>
      </c>
      <c r="CY792" s="20">
        <v>77</v>
      </c>
      <c r="CZ792" s="36">
        <v>3</v>
      </c>
      <c r="DA792" s="36">
        <v>3</v>
      </c>
      <c r="DB792" s="36">
        <v>15</v>
      </c>
      <c r="DC792" s="36">
        <v>0</v>
      </c>
      <c r="DD792" s="36">
        <v>0</v>
      </c>
      <c r="DE792" s="36">
        <v>3</v>
      </c>
      <c r="DF792" s="36">
        <v>0</v>
      </c>
      <c r="DG792" s="36">
        <v>1</v>
      </c>
      <c r="DH792" s="37">
        <f>IF(DB792&gt;0,((DC792*0.125)+(DD792*0.25)+(DE792*0.25)+(DF792*1)+(DG792*1))/DB792,"")</f>
        <v>0.11666666666666667</v>
      </c>
      <c r="DI792" s="35">
        <v>44606</v>
      </c>
      <c r="DJ792" s="20" t="s">
        <v>228</v>
      </c>
      <c r="DK792" s="20" t="s">
        <v>294</v>
      </c>
      <c r="DL792" s="20" t="s">
        <v>247</v>
      </c>
      <c r="DM792" s="20">
        <v>66</v>
      </c>
      <c r="DN792" s="20">
        <v>4</v>
      </c>
      <c r="DO792" s="20">
        <v>4</v>
      </c>
      <c r="DP792" s="20">
        <v>19</v>
      </c>
      <c r="DQ792" s="20">
        <v>1</v>
      </c>
      <c r="DR792" s="20">
        <v>0</v>
      </c>
      <c r="DS792" s="20">
        <v>0</v>
      </c>
      <c r="DT792" s="20">
        <v>0</v>
      </c>
      <c r="DU792" s="20">
        <v>3</v>
      </c>
      <c r="DV792" s="37" cm="1">
        <f t="array" ref="DV792">IF(AND(DI792:DP792&lt;&gt;""),((DQ792*0.125)+(DR792*0.25)+(DS792*0.25)+(DT792*1)+(DU792*1))/DP792,"")</f>
        <v>0.16447368421052633</v>
      </c>
      <c r="DW792" s="35">
        <v>45169</v>
      </c>
      <c r="DX792" s="35">
        <v>45175</v>
      </c>
      <c r="DY792" s="20" t="s">
        <v>237</v>
      </c>
      <c r="DZ792" s="35">
        <v>45180</v>
      </c>
      <c r="EA792" s="35" t="s">
        <v>232</v>
      </c>
      <c r="EB792" s="38">
        <v>45184</v>
      </c>
      <c r="EC792" s="35">
        <v>45243</v>
      </c>
      <c r="ED792" s="20" t="s">
        <v>248</v>
      </c>
      <c r="EE792" s="20" t="s">
        <v>247</v>
      </c>
      <c r="EF792" s="20">
        <v>110</v>
      </c>
      <c r="EG792" s="20">
        <v>4</v>
      </c>
      <c r="EH792" s="20">
        <v>4</v>
      </c>
      <c r="EI792" s="20">
        <v>18</v>
      </c>
      <c r="EJ792" s="20">
        <v>0</v>
      </c>
      <c r="EK792" s="20">
        <v>0</v>
      </c>
      <c r="EL792" s="20">
        <v>0</v>
      </c>
      <c r="EM792" s="20">
        <v>0</v>
      </c>
      <c r="EN792" s="20">
        <v>0</v>
      </c>
      <c r="EO792" s="20">
        <v>0</v>
      </c>
      <c r="EP792" s="20">
        <v>0</v>
      </c>
      <c r="EQ792" s="20">
        <v>0</v>
      </c>
      <c r="ER792" s="20">
        <v>0</v>
      </c>
      <c r="ES792" s="34">
        <f>IF(EI792&lt;&gt;"",((EJ792*0.125)+((EK792+EL792+EM792+EN792+EO792)*0.25)+((EP792+EQ792+ER792)*1))/EI792,"")</f>
        <v>0</v>
      </c>
      <c r="ET792" s="35">
        <v>45580</v>
      </c>
      <c r="EU792" s="20" t="s">
        <v>248</v>
      </c>
      <c r="EV792" s="20" t="s">
        <v>234</v>
      </c>
      <c r="EW792" s="20">
        <v>106</v>
      </c>
      <c r="EX792" s="20">
        <v>1</v>
      </c>
      <c r="EY792" s="20">
        <v>1</v>
      </c>
      <c r="EZ792" s="20">
        <v>8</v>
      </c>
      <c r="FA792" s="20">
        <v>0</v>
      </c>
      <c r="FB792" s="20">
        <v>0</v>
      </c>
      <c r="FC792" s="20">
        <v>0</v>
      </c>
      <c r="FD792" s="20">
        <v>0</v>
      </c>
      <c r="FE792" s="20">
        <v>0</v>
      </c>
      <c r="FF792" s="20">
        <v>0</v>
      </c>
      <c r="FG792" s="20">
        <v>0</v>
      </c>
      <c r="FH792" s="20">
        <v>0</v>
      </c>
      <c r="FI792" s="20">
        <v>1</v>
      </c>
      <c r="FJ792" s="34">
        <f>IF(EZ792&lt;&gt;"",((FA792*0.125)+((FB792+FC792+FD792+FE792+FF792)*0.25)+((FG792+FH792+FI792)*1))/EZ792,"")</f>
        <v>0.125</v>
      </c>
      <c r="FK792" s="39">
        <v>42.959288999999998</v>
      </c>
      <c r="FL792" s="39">
        <v>-83.711556999999999</v>
      </c>
      <c r="FM792" s="39">
        <v>42.597463576177866</v>
      </c>
      <c r="FN792" s="39">
        <v>43.321114423822131</v>
      </c>
      <c r="FO792" s="39">
        <v>-84.205963374132878</v>
      </c>
      <c r="FP792" s="39">
        <v>-83.21715062586712</v>
      </c>
      <c r="FQ792" s="39">
        <v>42.235638152355733</v>
      </c>
      <c r="FR792" s="39">
        <v>43.682939847644263</v>
      </c>
      <c r="FS792" s="39">
        <v>-84.700369748265743</v>
      </c>
      <c r="FT792" s="39">
        <v>-82.722744251734255</v>
      </c>
      <c r="FU792" s="35"/>
      <c r="GK792" s="34" t="str">
        <f>IF(GA792&lt;&gt;"",((GB792*0.125)+((GC792+GD792+GE792+GF792+GG792)*0.25)+((GH792+GI792+GJ792)*1))/GA792,"")</f>
        <v/>
      </c>
      <c r="GP792" s="20" t="s">
        <v>232</v>
      </c>
      <c r="GQ792" s="40">
        <v>45961</v>
      </c>
      <c r="GR792" s="35">
        <v>46084</v>
      </c>
      <c r="GS792" s="20" t="s">
        <v>248</v>
      </c>
      <c r="GT792" s="20" t="s">
        <v>247</v>
      </c>
      <c r="GU792" s="20">
        <v>357</v>
      </c>
      <c r="GV792" s="20">
        <v>3</v>
      </c>
      <c r="GW792" s="20">
        <v>2</v>
      </c>
      <c r="GX792" s="20">
        <v>25</v>
      </c>
      <c r="GY792" s="20">
        <v>0</v>
      </c>
      <c r="GZ792" s="20">
        <v>0</v>
      </c>
      <c r="HA792" s="20">
        <v>0</v>
      </c>
      <c r="HB792" s="20">
        <v>0</v>
      </c>
      <c r="HC792" s="20">
        <v>0</v>
      </c>
      <c r="HD792" s="20">
        <v>0</v>
      </c>
      <c r="HE792" s="20">
        <v>0</v>
      </c>
      <c r="HF792" s="20">
        <v>0</v>
      </c>
      <c r="HG792" s="20">
        <v>0</v>
      </c>
      <c r="HH792" s="34">
        <f>IF(GX792&lt;&gt;"",((GY792*0.125)+((GZ792+HA792+HB792+HC792+HD792)*0.25)+((HE792+HF792+HG792)*1))/GX792,"")</f>
        <v>0</v>
      </c>
    </row>
    <row r="793" spans="1:216" ht="15" customHeight="1" x14ac:dyDescent="0.35">
      <c r="A793" s="11" t="s">
        <v>4949</v>
      </c>
      <c r="B793" s="12" t="s">
        <v>4950</v>
      </c>
      <c r="C793" s="13">
        <v>43009</v>
      </c>
      <c r="D793" s="13">
        <v>45224</v>
      </c>
      <c r="E793" s="14" t="s">
        <v>4839</v>
      </c>
      <c r="F793" s="15" t="s">
        <v>4951</v>
      </c>
      <c r="G793" s="15" t="s">
        <v>4952</v>
      </c>
      <c r="H793" s="14" t="s">
        <v>1993</v>
      </c>
      <c r="I793" s="16">
        <v>55987</v>
      </c>
      <c r="J793" s="17">
        <v>34010</v>
      </c>
      <c r="K793" s="18">
        <f ca="1">IF(A793&lt;&gt;"",RANDBETWEEN(1,2000)," ")</f>
        <v>4</v>
      </c>
      <c r="L793" s="17" cm="1">
        <f t="array" ref="L793">IF(A793&lt;&gt;"",SUMPRODUCT(($E$2:$E$1303="Active") * (FK793 &gt;= $FM$2:$FM$1303) * (FK793 &lt;= $FN$2:$FN$1303) * (FL793 &gt;= $FO$2:$FO$1303) * (FL793 &lt;= $FP$2:$FP$1303)),"")</f>
        <v>0</v>
      </c>
      <c r="M793" s="17" cm="1">
        <f t="array" ref="M793">IF(A793&lt;&gt;"",SUMPRODUCT(($E$2:$E$1303="Active") * (FK793 &gt;= $FQ$2:$FQ$1303) * (FK793 &lt;= $FR$2:$FR$1303) * (FL793 &gt;= $FS$2:$FS$1303) * (FL793 &lt;= $FT$2:$FT$1303)),"")</f>
        <v>1</v>
      </c>
      <c r="N793" s="14" t="s">
        <v>287</v>
      </c>
      <c r="O793" s="14" t="s">
        <v>219</v>
      </c>
      <c r="P793" s="15" t="s">
        <v>4953</v>
      </c>
      <c r="Q793" s="14" t="s">
        <v>4954</v>
      </c>
      <c r="R793" s="15" t="s">
        <v>4955</v>
      </c>
      <c r="S793" s="14" t="s">
        <v>223</v>
      </c>
      <c r="T793" s="20" t="s">
        <v>224</v>
      </c>
      <c r="U793" s="21"/>
      <c r="V793" s="22"/>
      <c r="W793" s="22"/>
      <c r="X793" s="22"/>
      <c r="Y793" s="22"/>
      <c r="Z793" s="22"/>
      <c r="AB793" s="23">
        <v>43843</v>
      </c>
      <c r="AC793" s="63">
        <v>45931</v>
      </c>
      <c r="AD793" s="25">
        <v>0</v>
      </c>
      <c r="AE793" s="25">
        <v>0</v>
      </c>
      <c r="AF793" s="26">
        <v>0</v>
      </c>
      <c r="AG793" s="20">
        <v>0</v>
      </c>
      <c r="AH793" s="22">
        <v>0</v>
      </c>
      <c r="AI793" s="26">
        <v>0</v>
      </c>
      <c r="AN793" s="27" t="str">
        <f>IF(COUNT(DV793,ES793,FJ793,GK793,HH793)&gt;0,AVERAGE(DV793,ES793,FJ793,GK793,HH793),"")</f>
        <v/>
      </c>
      <c r="AO793" s="28">
        <f>IF((E793&lt;&gt;""),COUNTA(AP793:BW793)+COUNTIF(T793,"No"),"")</f>
        <v>0</v>
      </c>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c r="BO793" s="29"/>
      <c r="BP793" s="29"/>
      <c r="BQ793" s="29"/>
      <c r="BR793" s="29"/>
      <c r="BS793" s="29"/>
      <c r="BT793" s="29"/>
      <c r="BU793" s="29"/>
      <c r="BV793" s="29"/>
      <c r="BW793" s="29"/>
      <c r="BX793" s="30">
        <v>43755</v>
      </c>
      <c r="BY793" s="30">
        <v>43763</v>
      </c>
      <c r="BZ793" s="14" t="s">
        <v>226</v>
      </c>
      <c r="CA793" s="30">
        <v>43768</v>
      </c>
      <c r="CB793" s="14" t="s">
        <v>232</v>
      </c>
      <c r="CC793" s="31">
        <v>44068</v>
      </c>
      <c r="CD793" s="32" t="s">
        <v>248</v>
      </c>
      <c r="CE793" s="33" t="s">
        <v>282</v>
      </c>
      <c r="CF793" s="33" t="s">
        <v>247</v>
      </c>
      <c r="CG793" s="29">
        <v>24</v>
      </c>
      <c r="CH793" s="29">
        <v>1</v>
      </c>
      <c r="CI793" s="29">
        <v>1</v>
      </c>
      <c r="CJ793" s="29">
        <v>5</v>
      </c>
      <c r="CK793" s="29">
        <v>0</v>
      </c>
      <c r="CL793" s="29">
        <v>0</v>
      </c>
      <c r="CM793" s="29">
        <v>0</v>
      </c>
      <c r="CN793" s="34">
        <f>IF(CJ793&gt;0,((CK793*0.125)+(CL793*0.25)+(CM793*1))/CJ793,"")</f>
        <v>0</v>
      </c>
      <c r="CR793" s="35"/>
      <c r="CS793" s="20" t="s">
        <v>232</v>
      </c>
      <c r="DH793" s="37" t="str">
        <f>IF(DB793&gt;0,((DC793*0.125)+(DD793*0.25)+(DE793*0.25)+(DF793*1)+(DG793*1))/DB793,"")</f>
        <v/>
      </c>
      <c r="DJ793" s="20" t="s">
        <v>228</v>
      </c>
      <c r="DK793" s="20" t="s">
        <v>235</v>
      </c>
      <c r="DL793" s="20" t="s">
        <v>234</v>
      </c>
      <c r="DM793" s="20">
        <v>0</v>
      </c>
      <c r="DN793" s="20">
        <v>0</v>
      </c>
      <c r="DO793" s="20">
        <v>0</v>
      </c>
      <c r="DP793" s="20">
        <v>0</v>
      </c>
      <c r="DQ793" s="20">
        <v>0</v>
      </c>
      <c r="DR793" s="20">
        <v>0</v>
      </c>
      <c r="DS793" s="20">
        <v>0</v>
      </c>
      <c r="DT793" s="20">
        <v>0</v>
      </c>
      <c r="DU793" s="20">
        <v>0</v>
      </c>
      <c r="EA793" s="35" t="s">
        <v>232</v>
      </c>
      <c r="EB793" s="38"/>
      <c r="EJ793" s="20"/>
      <c r="EK793" s="20"/>
      <c r="EL793" s="20"/>
      <c r="EM793" s="20"/>
      <c r="EN793" s="20"/>
      <c r="EO793" s="20"/>
      <c r="EP793" s="20"/>
      <c r="EQ793" s="20"/>
      <c r="ER793" s="20"/>
      <c r="ES793" s="34" t="str">
        <f>IF(EI793&lt;&gt;"",((EJ793*0.125)+((EK793+EL793+EM793+EN793+EO793)*0.25)+((EP793+EQ793+ER793)*1))/EI793,"")</f>
        <v/>
      </c>
      <c r="FG793" s="20"/>
      <c r="FJ793" s="34" t="str">
        <f>IF(EZ793&lt;&gt;"",((FA793*0.125)+((FB793+FC793+FD793+FE793+FF793)*0.25)+((FG793+FH793+FI793)*1))/EZ793,"")</f>
        <v/>
      </c>
      <c r="FK793" s="39">
        <v>43.988101999999998</v>
      </c>
      <c r="FL793" s="39">
        <v>-91.602872000000005</v>
      </c>
      <c r="FM793" s="39">
        <v>43.626276576177865</v>
      </c>
      <c r="FN793" s="39">
        <v>44.34992742382213</v>
      </c>
      <c r="FO793" s="39">
        <v>-92.105767693544649</v>
      </c>
      <c r="FP793" s="39">
        <v>-91.09997630645536</v>
      </c>
      <c r="FQ793" s="39">
        <v>43.264451152355733</v>
      </c>
      <c r="FR793" s="39">
        <v>44.711752847644263</v>
      </c>
      <c r="FS793" s="39">
        <v>-92.608663387089294</v>
      </c>
      <c r="FT793" s="39">
        <v>-90.597080612910716</v>
      </c>
      <c r="FU793" s="35"/>
      <c r="GK793" s="34" t="str">
        <f>IF(GA793&lt;&gt;"",((GB793*0.125)+((GC793+GD793+GE793+GF793+GG793)*0.25)+((GH793+GI793+GJ793)*1))/GA793,"")</f>
        <v/>
      </c>
      <c r="GP793" s="20" t="s">
        <v>232</v>
      </c>
      <c r="HH793" s="34" t="str">
        <f>IF(GX793&lt;&gt;"",((GY793*0.125)+((GZ793+HA793+HB793+HC793+HD793)*0.25)+((HE793+HF793+HG793)*1))/GX793,"")</f>
        <v/>
      </c>
    </row>
    <row r="794" spans="1:216" ht="15" customHeight="1" x14ac:dyDescent="0.35">
      <c r="A794" s="11" t="s">
        <v>4956</v>
      </c>
      <c r="B794" s="12" t="s">
        <v>4957</v>
      </c>
      <c r="C794" s="13">
        <v>43009</v>
      </c>
      <c r="D794" s="13">
        <v>45484</v>
      </c>
      <c r="E794" s="14" t="s">
        <v>4839</v>
      </c>
      <c r="F794" s="15" t="s">
        <v>4958</v>
      </c>
      <c r="G794" s="15" t="s">
        <v>4959</v>
      </c>
      <c r="H794" s="14" t="s">
        <v>3034</v>
      </c>
      <c r="I794" s="16">
        <v>28638</v>
      </c>
      <c r="J794" s="17">
        <v>11880</v>
      </c>
      <c r="K794" s="18">
        <f ca="1">IF(A794&lt;&gt;"",RANDBETWEEN(1,2000)," ")</f>
        <v>1030</v>
      </c>
      <c r="L794" s="17" cm="1">
        <f t="array" ref="L794">IF(A794&lt;&gt;"",SUMPRODUCT(($E$2:$E$1303="Active") * (FK794 &gt;= $FM$2:$FM$1303) * (FK794 &lt;= $FN$2:$FN$1303) * (FL794 &gt;= $FO$2:$FO$1303) * (FL794 &lt;= $FP$2:$FP$1303)),"")</f>
        <v>1</v>
      </c>
      <c r="M794" s="17" cm="1">
        <f t="array" ref="M794">IF(A794&lt;&gt;"",SUMPRODUCT(($E$2:$E$1303="Active") * (FK794 &gt;= $FQ$2:$FQ$1303) * (FK794 &lt;= $FR$2:$FR$1303) * (FL794 &gt;= $FS$2:$FS$1303) * (FL794 &lt;= $FT$2:$FT$1303)),"")</f>
        <v>6</v>
      </c>
      <c r="N794" s="14" t="s">
        <v>218</v>
      </c>
      <c r="O794" s="14" t="s">
        <v>219</v>
      </c>
      <c r="P794" s="15" t="s">
        <v>4960</v>
      </c>
      <c r="Q794" s="14" t="s">
        <v>4961</v>
      </c>
      <c r="R794" s="15" t="s">
        <v>4962</v>
      </c>
      <c r="S794" s="14" t="s">
        <v>223</v>
      </c>
      <c r="T794" s="20" t="s">
        <v>224</v>
      </c>
      <c r="U794" s="21"/>
      <c r="V794" s="22"/>
      <c r="W794" s="22"/>
      <c r="X794" s="22"/>
      <c r="Y794" s="22"/>
      <c r="Z794" s="22"/>
      <c r="AB794" s="23">
        <v>45336</v>
      </c>
      <c r="AC794" s="63">
        <v>45931</v>
      </c>
      <c r="AD794" s="25">
        <v>109</v>
      </c>
      <c r="AE794" s="25">
        <v>91</v>
      </c>
      <c r="AF794" s="26">
        <v>95</v>
      </c>
      <c r="AG794" s="20">
        <v>127</v>
      </c>
      <c r="AH794" s="22">
        <v>0</v>
      </c>
      <c r="AI794" s="26">
        <v>0</v>
      </c>
      <c r="AN794" s="27">
        <f>IF(COUNT(DV794,ES794,FJ794,GK794,HH794)&gt;0,AVERAGE(DV794,ES794,FJ794,GK794,HH794),"")</f>
        <v>2.7777777777777776E-2</v>
      </c>
      <c r="AO794" s="28">
        <f>IF((E794&lt;&gt;""),COUNTA(AP794:BW794)+COUNTIF(T794,"No"),"")</f>
        <v>0</v>
      </c>
      <c r="AP794" s="29"/>
      <c r="AQ794" s="29"/>
      <c r="AR794" s="29"/>
      <c r="AS794" s="29"/>
      <c r="AT794" s="29"/>
      <c r="AU794" s="29"/>
      <c r="AV794" s="29"/>
      <c r="AW794" s="29"/>
      <c r="AX794" s="29"/>
      <c r="AY794" s="29"/>
      <c r="AZ794" s="29"/>
      <c r="BA794" s="29"/>
      <c r="BB794" s="29"/>
      <c r="BC794" s="29"/>
      <c r="BD794" s="29"/>
      <c r="BE794" s="29"/>
      <c r="BF794" s="29"/>
      <c r="BG794" s="29"/>
      <c r="BH794" s="29"/>
      <c r="BI794" s="29"/>
      <c r="BJ794" s="29"/>
      <c r="BK794" s="29"/>
      <c r="BL794" s="29"/>
      <c r="BM794" s="29"/>
      <c r="BN794" s="29"/>
      <c r="BO794" s="29"/>
      <c r="BP794" s="29"/>
      <c r="BQ794" s="29"/>
      <c r="BR794" s="29"/>
      <c r="BS794" s="29"/>
      <c r="BT794" s="29"/>
      <c r="BU794" s="29"/>
      <c r="BV794" s="29"/>
      <c r="BW794" s="29"/>
      <c r="BX794" s="30">
        <v>44067</v>
      </c>
      <c r="BY794" s="30">
        <v>44077</v>
      </c>
      <c r="BZ794" s="14" t="s">
        <v>228</v>
      </c>
      <c r="CA794" s="30">
        <v>44084</v>
      </c>
      <c r="CB794" s="14" t="s">
        <v>232</v>
      </c>
      <c r="CC794" s="31">
        <v>43980</v>
      </c>
      <c r="CD794" s="32" t="s">
        <v>226</v>
      </c>
      <c r="CE794" s="33" t="s">
        <v>282</v>
      </c>
      <c r="CF794" s="33" t="s">
        <v>247</v>
      </c>
      <c r="CG794" s="29">
        <v>69</v>
      </c>
      <c r="CH794" s="29">
        <v>1</v>
      </c>
      <c r="CI794" s="29">
        <v>1</v>
      </c>
      <c r="CJ794" s="29">
        <v>5</v>
      </c>
      <c r="CK794" s="29">
        <v>0</v>
      </c>
      <c r="CL794" s="29">
        <v>1</v>
      </c>
      <c r="CM794" s="29">
        <v>0</v>
      </c>
      <c r="CN794" s="34">
        <f>IF(CJ794&gt;0,((CK794*0.125)+(CL794*0.25)+(CM794*1))/CJ794,"")</f>
        <v>0.05</v>
      </c>
      <c r="CO794" s="35">
        <v>44628</v>
      </c>
      <c r="CP794" s="35">
        <v>44642</v>
      </c>
      <c r="CQ794" s="20" t="s">
        <v>231</v>
      </c>
      <c r="CR794" s="35">
        <v>44658</v>
      </c>
      <c r="CS794" s="20" t="s">
        <v>232</v>
      </c>
      <c r="CT794" s="35">
        <v>44645</v>
      </c>
      <c r="CU794" s="35">
        <v>44474</v>
      </c>
      <c r="CV794" s="11" t="s">
        <v>228</v>
      </c>
      <c r="CW794" s="20" t="s">
        <v>233</v>
      </c>
      <c r="CX794" s="11" t="s">
        <v>234</v>
      </c>
      <c r="CY794" s="20">
        <v>51</v>
      </c>
      <c r="CZ794" s="36">
        <v>1</v>
      </c>
      <c r="DA794" s="36">
        <v>1</v>
      </c>
      <c r="DB794" s="36">
        <v>5</v>
      </c>
      <c r="DC794" s="36">
        <v>0</v>
      </c>
      <c r="DD794" s="36">
        <v>0</v>
      </c>
      <c r="DE794" s="36">
        <v>0</v>
      </c>
      <c r="DF794" s="36">
        <v>0</v>
      </c>
      <c r="DG794" s="36">
        <v>0</v>
      </c>
      <c r="DH794" s="37">
        <f>IF(DB794&gt;0,((DC794*0.125)+(DD794*0.25)+(DE794*0.25)+(DF794*1)+(DG794*1))/DB794,"")</f>
        <v>0</v>
      </c>
      <c r="DI794" s="35">
        <v>44896</v>
      </c>
      <c r="DJ794" s="20" t="s">
        <v>228</v>
      </c>
      <c r="DK794" s="20" t="s">
        <v>235</v>
      </c>
      <c r="DL794" s="20" t="s">
        <v>234</v>
      </c>
      <c r="DM794" s="20">
        <v>42</v>
      </c>
      <c r="DN794" s="20">
        <v>1</v>
      </c>
      <c r="DO794" s="20">
        <v>1</v>
      </c>
      <c r="DP794" s="20">
        <v>5</v>
      </c>
      <c r="DQ794" s="20">
        <v>0</v>
      </c>
      <c r="DR794" s="20">
        <v>0</v>
      </c>
      <c r="DS794" s="20">
        <v>0</v>
      </c>
      <c r="DT794" s="20">
        <v>0</v>
      </c>
      <c r="DU794" s="20">
        <v>0</v>
      </c>
      <c r="DV794" s="37" cm="1">
        <f t="array" ref="DV794">IF(AND(DI794:DP794&lt;&gt;""),((DQ794*0.125)+(DR794*0.25)+(DS794*0.25)+(DT794*1)+(DU794*1))/DP794,"")</f>
        <v>0</v>
      </c>
      <c r="DW794" s="35">
        <v>45068</v>
      </c>
      <c r="DX794" s="35">
        <v>45075</v>
      </c>
      <c r="DY794" s="20" t="s">
        <v>237</v>
      </c>
      <c r="DZ794" s="35">
        <v>45076</v>
      </c>
      <c r="EA794" s="35" t="s">
        <v>232</v>
      </c>
      <c r="EB794" s="40">
        <v>45100</v>
      </c>
      <c r="EC794" s="35">
        <v>45265</v>
      </c>
      <c r="ED794" s="20" t="s">
        <v>228</v>
      </c>
      <c r="EE794" s="20" t="s">
        <v>247</v>
      </c>
      <c r="EF794" s="20">
        <v>53</v>
      </c>
      <c r="EG794" s="20">
        <v>2</v>
      </c>
      <c r="EH794" s="20">
        <v>2</v>
      </c>
      <c r="EI794" s="20">
        <v>6</v>
      </c>
      <c r="EJ794" s="20">
        <v>0</v>
      </c>
      <c r="EK794" s="20">
        <v>0</v>
      </c>
      <c r="EL794" s="20">
        <v>0</v>
      </c>
      <c r="EM794" s="20">
        <v>2</v>
      </c>
      <c r="EN794" s="20">
        <v>0</v>
      </c>
      <c r="EO794" s="20">
        <v>0</v>
      </c>
      <c r="EP794" s="20">
        <v>0</v>
      </c>
      <c r="EQ794" s="20">
        <v>0</v>
      </c>
      <c r="ER794" s="20">
        <v>0</v>
      </c>
      <c r="ES794" s="34">
        <f>IF(EI794&lt;&gt;"",((EJ794*0.125)+((EK794+EL794+EM794+EN794+EO794)*0.25)+((EP794+EQ794+ER794)*1))/EI794,"")</f>
        <v>8.3333333333333329E-2</v>
      </c>
      <c r="ET794" s="35">
        <v>45440</v>
      </c>
      <c r="EU794" s="20" t="s">
        <v>248</v>
      </c>
      <c r="EV794" s="20" t="s">
        <v>247</v>
      </c>
      <c r="EW794" s="20">
        <v>68</v>
      </c>
      <c r="EX794" s="20">
        <v>1</v>
      </c>
      <c r="EY794" s="20">
        <v>1</v>
      </c>
      <c r="EZ794" s="28">
        <f>68*0.08</f>
        <v>5.44</v>
      </c>
      <c r="FA794" s="20">
        <v>0</v>
      </c>
      <c r="FB794" s="20">
        <v>0</v>
      </c>
      <c r="FC794" s="20">
        <v>0</v>
      </c>
      <c r="FD794" s="20">
        <v>0</v>
      </c>
      <c r="FE794" s="20">
        <v>0</v>
      </c>
      <c r="FF794" s="20">
        <v>0</v>
      </c>
      <c r="FG794" s="20">
        <v>0</v>
      </c>
      <c r="FH794" s="20">
        <v>0</v>
      </c>
      <c r="FI794" s="20">
        <v>0</v>
      </c>
      <c r="FJ794" s="34">
        <f>IF(EZ794&lt;&gt;"",((FA794*0.125)+((FB794+FC794+FD794+FE794+FF794)*0.25)+((FG794+FH794+FI794)*1))/EZ794,"")</f>
        <v>0</v>
      </c>
      <c r="FK794" s="39">
        <v>35.841335999999998</v>
      </c>
      <c r="FL794" s="39">
        <v>-81.477371000000005</v>
      </c>
      <c r="FM794" s="39">
        <v>35.479510576177866</v>
      </c>
      <c r="FN794" s="39">
        <v>36.203161423822131</v>
      </c>
      <c r="FO794" s="39">
        <v>-81.923715510320221</v>
      </c>
      <c r="FP794" s="39">
        <v>-81.031026489679789</v>
      </c>
      <c r="FQ794" s="39">
        <v>35.117685152355733</v>
      </c>
      <c r="FR794" s="39">
        <v>36.564986847644263</v>
      </c>
      <c r="FS794" s="39">
        <v>-82.370060020640437</v>
      </c>
      <c r="FT794" s="39">
        <v>-80.584681979359573</v>
      </c>
      <c r="FU794" s="35"/>
      <c r="GK794" s="34" t="str">
        <f>IF(GA794&lt;&gt;"",((GB794*0.125)+((GC794+GD794+GE794+GF794+GG794)*0.25)+((GH794+GI794+GJ794)*1))/GA794,"")</f>
        <v/>
      </c>
      <c r="GP794" s="20" t="s">
        <v>232</v>
      </c>
      <c r="HH794" s="34" t="str">
        <f>IF(GX794&lt;&gt;"",((GY794*0.125)+((GZ794+HA794+HB794+HC794+HD794)*0.25)+((HE794+HF794+HG794)*1))/GX794,"")</f>
        <v/>
      </c>
    </row>
    <row r="795" spans="1:216" ht="15" customHeight="1" x14ac:dyDescent="0.35">
      <c r="A795" s="14" t="s">
        <v>4963</v>
      </c>
      <c r="B795" s="12" t="s">
        <v>4964</v>
      </c>
      <c r="C795" s="13">
        <v>43009</v>
      </c>
      <c r="D795" s="13">
        <v>45568</v>
      </c>
      <c r="E795" s="14" t="s">
        <v>4839</v>
      </c>
      <c r="F795" s="15" t="s">
        <v>4965</v>
      </c>
      <c r="G795" s="15" t="s">
        <v>3200</v>
      </c>
      <c r="H795" s="14" t="s">
        <v>3193</v>
      </c>
      <c r="I795" s="16">
        <v>68110</v>
      </c>
      <c r="J795" s="17">
        <v>9665</v>
      </c>
      <c r="K795" s="18">
        <f ca="1">IF(A795&lt;&gt;"",RANDBETWEEN(1,2000)," ")</f>
        <v>1625</v>
      </c>
      <c r="L795" s="17" cm="1">
        <f t="array" ref="L795">IF(A795&lt;&gt;"",SUMPRODUCT(($E$2:$E$1303="Active") * (FK795 &gt;= $FM$2:$FM$1303) * (FK795 &lt;= $FN$2:$FN$1303) * (FL795 &gt;= $FO$2:$FO$1303) * (FL795 &lt;= $FP$2:$FP$1303)),"")</f>
        <v>4</v>
      </c>
      <c r="M795" s="17" cm="1">
        <f t="array" ref="M795">IF(A795&lt;&gt;"",SUMPRODUCT(($E$2:$E$1303="Active") * (FK795 &gt;= $FQ$2:$FQ$1303) * (FK795 &lt;= $FR$2:$FR$1303) * (FL795 &gt;= $FS$2:$FS$1303) * (FL795 &lt;= $FT$2:$FT$1303)),"")</f>
        <v>5</v>
      </c>
      <c r="N795" s="14" t="s">
        <v>287</v>
      </c>
      <c r="O795" s="14" t="s">
        <v>219</v>
      </c>
      <c r="P795" s="15" t="s">
        <v>4966</v>
      </c>
      <c r="Q795" s="14" t="s">
        <v>4967</v>
      </c>
      <c r="R795" s="15" t="s">
        <v>4968</v>
      </c>
      <c r="S795" s="14" t="s">
        <v>224</v>
      </c>
      <c r="T795" s="20" t="s">
        <v>224</v>
      </c>
      <c r="U795" s="21"/>
      <c r="V795" s="22"/>
      <c r="W795" s="22"/>
      <c r="X795" s="22"/>
      <c r="Y795" s="22"/>
      <c r="Z795" s="22"/>
      <c r="AB795" s="23">
        <v>45047</v>
      </c>
      <c r="AC795" s="63">
        <v>45931</v>
      </c>
      <c r="AD795" s="25">
        <v>121</v>
      </c>
      <c r="AE795" s="25">
        <v>137</v>
      </c>
      <c r="AF795" s="26">
        <v>182</v>
      </c>
      <c r="AG795" s="20">
        <v>17</v>
      </c>
      <c r="AH795" s="22">
        <v>0</v>
      </c>
      <c r="AI795" s="26">
        <v>0</v>
      </c>
      <c r="AN795" s="27">
        <f>IF(COUNT(DV795,ES795,FJ795,GK795,HH795)&gt;0,AVERAGE(DV795,ES795,FJ795,GK795,HH795),"")</f>
        <v>0.2</v>
      </c>
      <c r="AO795" s="28">
        <f>IF((E795&lt;&gt;""),COUNTA(AP795:BW795)+COUNTIF(T795,"No"),"")</f>
        <v>0</v>
      </c>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c r="BO795" s="29"/>
      <c r="BP795" s="29"/>
      <c r="BQ795" s="29"/>
      <c r="BR795" s="29"/>
      <c r="BS795" s="29"/>
      <c r="BT795" s="29"/>
      <c r="BU795" s="29"/>
      <c r="BV795" s="29"/>
      <c r="BW795" s="29"/>
      <c r="BX795" s="30">
        <v>44033</v>
      </c>
      <c r="BY795" s="30">
        <v>44095</v>
      </c>
      <c r="BZ795" s="14" t="s">
        <v>226</v>
      </c>
      <c r="CA795" s="30">
        <v>44095</v>
      </c>
      <c r="CB795" s="14" t="s">
        <v>227</v>
      </c>
      <c r="CC795" s="31">
        <v>43969</v>
      </c>
      <c r="CD795" s="32" t="s">
        <v>226</v>
      </c>
      <c r="CE795" s="33" t="s">
        <v>282</v>
      </c>
      <c r="CF795" s="33" t="s">
        <v>247</v>
      </c>
      <c r="CG795" s="29">
        <v>65</v>
      </c>
      <c r="CH795" s="29">
        <v>1</v>
      </c>
      <c r="CI795" s="29">
        <v>1</v>
      </c>
      <c r="CJ795" s="29">
        <v>5</v>
      </c>
      <c r="CK795" s="29">
        <v>0</v>
      </c>
      <c r="CL795" s="29">
        <v>0</v>
      </c>
      <c r="CM795" s="29">
        <v>2</v>
      </c>
      <c r="CN795" s="34">
        <f>IF(CJ795&gt;0,((CK795*0.125)+(CL795*0.25)+(CM795*1))/CJ795,"")</f>
        <v>0.4</v>
      </c>
      <c r="CO795" s="35">
        <v>44410</v>
      </c>
      <c r="CP795" s="35">
        <v>44414</v>
      </c>
      <c r="CQ795" s="20" t="s">
        <v>507</v>
      </c>
      <c r="CR795" s="35">
        <v>44440</v>
      </c>
      <c r="CS795" s="20" t="s">
        <v>232</v>
      </c>
      <c r="CT795" s="35">
        <v>44418</v>
      </c>
      <c r="CU795" s="35">
        <v>44259</v>
      </c>
      <c r="CV795" s="11" t="s">
        <v>228</v>
      </c>
      <c r="CW795" s="11" t="s">
        <v>293</v>
      </c>
      <c r="CX795" s="11" t="s">
        <v>247</v>
      </c>
      <c r="CY795" s="20">
        <v>73</v>
      </c>
      <c r="CZ795" s="36">
        <v>2</v>
      </c>
      <c r="DA795" s="36">
        <v>2</v>
      </c>
      <c r="DB795" s="36">
        <v>10</v>
      </c>
      <c r="DC795" s="36">
        <v>0</v>
      </c>
      <c r="DD795" s="36">
        <v>0</v>
      </c>
      <c r="DE795" s="36">
        <v>1</v>
      </c>
      <c r="DF795" s="36">
        <v>0</v>
      </c>
      <c r="DG795" s="36">
        <v>0</v>
      </c>
      <c r="DH795" s="37">
        <f>IF(DB795&gt;0,((DC795*0.125)+(DD795*0.25)+(DE795*0.25)+(DF795*1)+(DG795*1))/DB795,"")</f>
        <v>2.5000000000000001E-2</v>
      </c>
      <c r="DI795" s="35">
        <v>44606</v>
      </c>
      <c r="DJ795" s="20" t="s">
        <v>228</v>
      </c>
      <c r="DK795" s="20" t="s">
        <v>294</v>
      </c>
      <c r="DL795" s="20" t="s">
        <v>247</v>
      </c>
      <c r="DM795" s="20">
        <v>64</v>
      </c>
      <c r="DN795" s="20">
        <v>2</v>
      </c>
      <c r="DO795" s="20">
        <v>2</v>
      </c>
      <c r="DP795" s="20">
        <v>10</v>
      </c>
      <c r="DQ795" s="20">
        <v>0</v>
      </c>
      <c r="DR795" s="20">
        <v>0</v>
      </c>
      <c r="DS795" s="20">
        <v>0</v>
      </c>
      <c r="DT795" s="20">
        <v>2</v>
      </c>
      <c r="DU795" s="20">
        <v>0</v>
      </c>
      <c r="DV795" s="37" cm="1">
        <f t="array" ref="DV795">IF(AND(DI795:DP795&lt;&gt;""),((DQ795*0.125)+(DR795*0.25)+(DS795*0.25)+(DT795*1)+(DU795*1))/DP795,"")</f>
        <v>0.2</v>
      </c>
      <c r="EA795" s="35" t="s">
        <v>232</v>
      </c>
      <c r="EB795" s="38"/>
      <c r="EJ795" s="20"/>
      <c r="EK795" s="20"/>
      <c r="EL795" s="20"/>
      <c r="EM795" s="20"/>
      <c r="EN795" s="20"/>
      <c r="EO795" s="20"/>
      <c r="EP795" s="20"/>
      <c r="EQ795" s="20"/>
      <c r="ER795" s="20"/>
      <c r="ES795" s="34" t="str">
        <f>IF(EI795&lt;&gt;"",((EJ795*0.125)+((EK795+EL795+EM795+EN795+EO795)*0.25)+((EP795+EQ795+ER795)*1))/EI795,"")</f>
        <v/>
      </c>
      <c r="FG795" s="20"/>
      <c r="FJ795" s="34" t="str">
        <f>IF(EZ795&lt;&gt;"",((FA795*0.125)+((FB795+FC795+FD795+FE795+FF795)*0.25)+((FG795+FH795+FI795)*1))/EZ795,"")</f>
        <v/>
      </c>
      <c r="FK795" s="39">
        <v>41.296343</v>
      </c>
      <c r="FL795" s="39">
        <v>-95.887748000000002</v>
      </c>
      <c r="FM795" s="39">
        <v>40.934517576177868</v>
      </c>
      <c r="FN795" s="39">
        <v>41.658168423822133</v>
      </c>
      <c r="FO795" s="39">
        <v>-96.369343115328789</v>
      </c>
      <c r="FP795" s="39">
        <v>-95.406152884671215</v>
      </c>
      <c r="FQ795" s="39">
        <v>40.572692152355735</v>
      </c>
      <c r="FR795" s="39">
        <v>42.019993847644265</v>
      </c>
      <c r="FS795" s="39">
        <v>-96.850938230657562</v>
      </c>
      <c r="FT795" s="39">
        <v>-94.924557769342442</v>
      </c>
      <c r="FU795" s="35"/>
      <c r="GK795" s="34" t="str">
        <f>IF(GA795&lt;&gt;"",((GB795*0.125)+((GC795+GD795+GE795+GF795+GG795)*0.25)+((GH795+GI795+GJ795)*1))/GA795,"")</f>
        <v/>
      </c>
      <c r="GP795" s="20" t="s">
        <v>232</v>
      </c>
      <c r="HH795" s="34" t="str">
        <f>IF(GX795&lt;&gt;"",((GY795*0.125)+((GZ795+HA795+HB795+HC795+HD795)*0.25)+((HE795+HF795+HG795)*1))/GX795,"")</f>
        <v/>
      </c>
    </row>
    <row r="796" spans="1:216" ht="15" customHeight="1" x14ac:dyDescent="0.35">
      <c r="A796" s="11" t="s">
        <v>4969</v>
      </c>
      <c r="B796" s="12" t="s">
        <v>4970</v>
      </c>
      <c r="C796" s="13">
        <v>43009</v>
      </c>
      <c r="D796" s="13">
        <v>45468</v>
      </c>
      <c r="E796" s="14" t="s">
        <v>4839</v>
      </c>
      <c r="F796" s="15" t="s">
        <v>4971</v>
      </c>
      <c r="G796" s="15" t="s">
        <v>4972</v>
      </c>
      <c r="H796" s="14" t="s">
        <v>1852</v>
      </c>
      <c r="I796" s="16">
        <v>7035</v>
      </c>
      <c r="J796" s="17">
        <v>11015</v>
      </c>
      <c r="K796" s="18">
        <f ca="1">IF(A796&lt;&gt;"",RANDBETWEEN(1,2000)," ")</f>
        <v>705</v>
      </c>
      <c r="L796" s="17" cm="1">
        <f t="array" ref="L796">IF(A796&lt;&gt;"",SUMPRODUCT(($E$2:$E$1303="Active") * (FK796 &gt;= $FM$2:$FM$1303) * (FK796 &lt;= $FN$2:$FN$1303) * (FL796 &gt;= $FO$2:$FO$1303) * (FL796 &lt;= $FP$2:$FP$1303)),"")</f>
        <v>15</v>
      </c>
      <c r="M796" s="17" cm="1">
        <f t="array" ref="M796">IF(A796&lt;&gt;"",SUMPRODUCT(($E$2:$E$1303="Active") * (FK796 &gt;= $FQ$2:$FQ$1303) * (FK796 &lt;= $FR$2:$FR$1303) * (FL796 &gt;= $FS$2:$FS$1303) * (FL796 &lt;= $FT$2:$FT$1303)),"")</f>
        <v>25</v>
      </c>
      <c r="N796" s="14" t="s">
        <v>287</v>
      </c>
      <c r="O796" s="14" t="s">
        <v>219</v>
      </c>
      <c r="P796" s="15" t="s">
        <v>4973</v>
      </c>
      <c r="Q796" s="14" t="s">
        <v>4974</v>
      </c>
      <c r="R796" s="15" t="s">
        <v>4975</v>
      </c>
      <c r="S796" s="14" t="s">
        <v>223</v>
      </c>
      <c r="T796" s="20" t="s">
        <v>224</v>
      </c>
      <c r="U796" s="21"/>
      <c r="V796" s="22"/>
      <c r="W796" s="22"/>
      <c r="X796" s="22"/>
      <c r="Y796" s="22"/>
      <c r="Z796" s="22"/>
      <c r="AB796" s="23">
        <v>45465.520833333336</v>
      </c>
      <c r="AC796" s="63">
        <v>45931</v>
      </c>
      <c r="AD796" s="25">
        <v>113</v>
      </c>
      <c r="AE796" s="25">
        <v>145</v>
      </c>
      <c r="AF796" s="26">
        <v>123</v>
      </c>
      <c r="AG796" s="20">
        <v>165</v>
      </c>
      <c r="AH796" s="22">
        <v>0</v>
      </c>
      <c r="AI796" s="26">
        <v>0</v>
      </c>
      <c r="AN796" s="27">
        <f>IF(COUNT(DV796,ES796,FJ796,GK796,HH796)&gt;0,AVERAGE(DV796,ES796,FJ796,GK796,HH796),"")</f>
        <v>0.1125</v>
      </c>
      <c r="AO796" s="28">
        <f>IF((E796&lt;&gt;""),COUNTA(AP796:BW796)+COUNTIF(T796,"No"),"")</f>
        <v>0</v>
      </c>
      <c r="AP796" s="29"/>
      <c r="AQ796" s="29"/>
      <c r="AR796" s="29"/>
      <c r="AS796" s="29"/>
      <c r="AT796" s="29"/>
      <c r="AU796" s="29"/>
      <c r="AV796" s="29"/>
      <c r="AW796" s="29"/>
      <c r="AX796" s="29"/>
      <c r="AY796" s="29"/>
      <c r="AZ796" s="29"/>
      <c r="BA796" s="29"/>
      <c r="BB796" s="29"/>
      <c r="BC796" s="29"/>
      <c r="BD796" s="29"/>
      <c r="BE796" s="29"/>
      <c r="BF796" s="29"/>
      <c r="BG796" s="29"/>
      <c r="BH796" s="29"/>
      <c r="BI796" s="29"/>
      <c r="BJ796" s="29"/>
      <c r="BK796" s="29"/>
      <c r="BL796" s="29"/>
      <c r="BM796" s="29"/>
      <c r="BN796" s="29"/>
      <c r="BO796" s="29"/>
      <c r="BP796" s="29"/>
      <c r="BQ796" s="29"/>
      <c r="BR796" s="29"/>
      <c r="BS796" s="29"/>
      <c r="BT796" s="29"/>
      <c r="BU796" s="29"/>
      <c r="BV796" s="29"/>
      <c r="BW796" s="29"/>
      <c r="BX796" s="30">
        <v>44034</v>
      </c>
      <c r="BY796" s="30">
        <v>44088</v>
      </c>
      <c r="BZ796" s="14" t="s">
        <v>226</v>
      </c>
      <c r="CA796" s="30">
        <v>44088</v>
      </c>
      <c r="CB796" s="14" t="s">
        <v>227</v>
      </c>
      <c r="CC796" s="31">
        <v>43780</v>
      </c>
      <c r="CD796" s="32" t="s">
        <v>226</v>
      </c>
      <c r="CE796" s="33" t="s">
        <v>425</v>
      </c>
      <c r="CF796" s="33" t="s">
        <v>325</v>
      </c>
      <c r="CG796" s="29">
        <v>164</v>
      </c>
      <c r="CH796" s="29">
        <v>1</v>
      </c>
      <c r="CI796" s="29">
        <v>1</v>
      </c>
      <c r="CJ796" s="29">
        <v>5</v>
      </c>
      <c r="CK796" s="29">
        <v>0</v>
      </c>
      <c r="CL796" s="29">
        <v>0</v>
      </c>
      <c r="CM796" s="29">
        <v>3</v>
      </c>
      <c r="CN796" s="53">
        <f>IF(CJ796&gt;0,((CK796*0.125)+(CL796*0.25)+(CM796*1))/CJ796,"")</f>
        <v>0.6</v>
      </c>
      <c r="CO796" s="35">
        <v>44732</v>
      </c>
      <c r="CP796" s="35">
        <v>44740</v>
      </c>
      <c r="CQ796" s="20" t="s">
        <v>237</v>
      </c>
      <c r="CR796" s="35">
        <v>44743</v>
      </c>
      <c r="CS796" s="20" t="s">
        <v>232</v>
      </c>
      <c r="CT796" s="35">
        <v>44743</v>
      </c>
      <c r="CU796" s="35">
        <v>44256</v>
      </c>
      <c r="CV796" s="11" t="s">
        <v>228</v>
      </c>
      <c r="CW796" s="11" t="s">
        <v>293</v>
      </c>
      <c r="CX796" s="11" t="s">
        <v>247</v>
      </c>
      <c r="CY796" s="20">
        <v>86</v>
      </c>
      <c r="CZ796" s="36">
        <v>1</v>
      </c>
      <c r="DA796" s="36">
        <v>1</v>
      </c>
      <c r="DB796" s="36">
        <v>5</v>
      </c>
      <c r="DC796" s="36">
        <v>0</v>
      </c>
      <c r="DD796" s="36">
        <v>0</v>
      </c>
      <c r="DE796" s="36">
        <v>1</v>
      </c>
      <c r="DF796" s="36">
        <v>1</v>
      </c>
      <c r="DG796" s="36">
        <v>0</v>
      </c>
      <c r="DH796" s="37">
        <f>IF(DB796&gt;0,((DC796*0.125)+(DD796*0.25)+(DE796*0.25)+(DF796*1)+(DG796*1))/DB796,"")</f>
        <v>0.25</v>
      </c>
      <c r="DI796" s="35">
        <v>44743</v>
      </c>
      <c r="DJ796" s="20" t="s">
        <v>228</v>
      </c>
      <c r="DK796" s="20" t="s">
        <v>235</v>
      </c>
      <c r="DL796" s="20" t="s">
        <v>234</v>
      </c>
      <c r="DM796" s="20">
        <v>69</v>
      </c>
      <c r="DN796" s="20">
        <v>2</v>
      </c>
      <c r="DO796" s="20">
        <v>2</v>
      </c>
      <c r="DP796" s="20">
        <v>10</v>
      </c>
      <c r="DQ796" s="20">
        <v>0</v>
      </c>
      <c r="DR796" s="20">
        <v>1</v>
      </c>
      <c r="DS796" s="20">
        <v>0</v>
      </c>
      <c r="DT796" s="20">
        <v>0</v>
      </c>
      <c r="DU796" s="20">
        <v>2</v>
      </c>
      <c r="DV796" s="37" cm="1">
        <f t="array" ref="DV796">IF(AND(DI796:DP796&lt;&gt;""),((DQ796*0.125)+(DR796*0.25)+(DS796*0.25)+(DT796*1)+(DU796*1))/DP796,"")</f>
        <v>0.22500000000000001</v>
      </c>
      <c r="DW796" s="35">
        <v>45085</v>
      </c>
      <c r="DX796" s="35">
        <v>45086</v>
      </c>
      <c r="DY796" s="20" t="s">
        <v>237</v>
      </c>
      <c r="DZ796" s="35">
        <v>45089</v>
      </c>
      <c r="EA796" s="35" t="s">
        <v>232</v>
      </c>
      <c r="EB796" s="38">
        <v>45093</v>
      </c>
      <c r="EC796" s="35">
        <v>45231</v>
      </c>
      <c r="ED796" s="20" t="s">
        <v>248</v>
      </c>
      <c r="EE796" s="20" t="s">
        <v>247</v>
      </c>
      <c r="EF796" s="20">
        <v>54</v>
      </c>
      <c r="EG796" s="20">
        <v>2</v>
      </c>
      <c r="EH796" s="20">
        <v>2</v>
      </c>
      <c r="EI796" s="20">
        <v>10</v>
      </c>
      <c r="EJ796" s="20">
        <v>0</v>
      </c>
      <c r="EK796" s="20">
        <v>0</v>
      </c>
      <c r="EL796" s="20">
        <v>0</v>
      </c>
      <c r="EM796" s="20">
        <v>0</v>
      </c>
      <c r="EN796" s="20">
        <v>0</v>
      </c>
      <c r="EO796" s="20">
        <v>0</v>
      </c>
      <c r="EP796" s="20">
        <v>0</v>
      </c>
      <c r="EQ796" s="20">
        <v>0</v>
      </c>
      <c r="ER796" s="20">
        <v>0</v>
      </c>
      <c r="ES796" s="34">
        <f>IF(EI796&lt;&gt;"",((EJ796*0.125)+((EK796+EL796+EM796+EN796+EO796)*0.25)+((EP796+EQ796+ER796)*1))/EI796,"")</f>
        <v>0</v>
      </c>
      <c r="FG796" s="20"/>
      <c r="FJ796" s="34" t="str">
        <f>IF(EZ796&lt;&gt;"",((FA796*0.125)+((FB796+FC796+FD796+FE796+FF796)*0.25)+((FG796+FH796+FI796)*1))/EZ796,"")</f>
        <v/>
      </c>
      <c r="FK796" s="39">
        <v>40.927546</v>
      </c>
      <c r="FL796" s="39">
        <v>-74.304311999999996</v>
      </c>
      <c r="FM796" s="39">
        <v>40.565720576177867</v>
      </c>
      <c r="FN796" s="39">
        <v>41.289371423822132</v>
      </c>
      <c r="FO796" s="39">
        <v>-74.783209335384853</v>
      </c>
      <c r="FP796" s="39">
        <v>-73.825414664615138</v>
      </c>
      <c r="FQ796" s="39">
        <v>40.203895152355734</v>
      </c>
      <c r="FR796" s="39">
        <v>41.651196847644265</v>
      </c>
      <c r="FS796" s="39">
        <v>-75.262106670769711</v>
      </c>
      <c r="FT796" s="39">
        <v>-73.346517329230281</v>
      </c>
      <c r="FU796" s="35"/>
      <c r="GK796" s="34" t="str">
        <f>IF(GA796&lt;&gt;"",((GB796*0.125)+((GC796+GD796+GE796+GF796+GG796)*0.25)+((GH796+GI796+GJ796)*1))/GA796,"")</f>
        <v/>
      </c>
      <c r="GP796" s="20" t="s">
        <v>232</v>
      </c>
      <c r="HH796" s="34" t="str">
        <f>IF(GX796&lt;&gt;"",((GY796*0.125)+((GZ796+HA796+HB796+HC796+HD796)*0.25)+((HE796+HF796+HG796)*1))/GX796,"")</f>
        <v/>
      </c>
    </row>
    <row r="797" spans="1:216" ht="15" customHeight="1" x14ac:dyDescent="0.35">
      <c r="A797" s="14" t="s">
        <v>4976</v>
      </c>
      <c r="B797" s="12" t="s">
        <v>4977</v>
      </c>
      <c r="C797" s="13">
        <v>43009</v>
      </c>
      <c r="D797" s="13">
        <v>45020</v>
      </c>
      <c r="E797" s="14" t="s">
        <v>4839</v>
      </c>
      <c r="F797" s="15" t="s">
        <v>4978</v>
      </c>
      <c r="G797" s="15" t="s">
        <v>4979</v>
      </c>
      <c r="H797" s="14" t="s">
        <v>1643</v>
      </c>
      <c r="I797" s="16">
        <v>12401</v>
      </c>
      <c r="J797" s="17">
        <v>35493</v>
      </c>
      <c r="K797" s="18">
        <f ca="1">IF(A797&lt;&gt;"",RANDBETWEEN(1,2000)," ")</f>
        <v>612</v>
      </c>
      <c r="L797" s="17" cm="1">
        <f t="array" ref="L797">IF(A797&lt;&gt;"",SUMPRODUCT(($E$2:$E$1303="Active") * (FK797 &gt;= $FM$2:$FM$1303) * (FK797 &lt;= $FN$2:$FN$1303) * (FL797 &gt;= $FO$2:$FO$1303) * (FL797 &lt;= $FP$2:$FP$1303)),"")</f>
        <v>1</v>
      </c>
      <c r="M797" s="17" cm="1">
        <f t="array" ref="M797">IF(A797&lt;&gt;"",SUMPRODUCT(($E$2:$E$1303="Active") * (FK797 &gt;= $FQ$2:$FQ$1303) * (FK797 &lt;= $FR$2:$FR$1303) * (FL797 &gt;= $FS$2:$FS$1303) * (FL797 &lt;= $FT$2:$FT$1303)),"")</f>
        <v>2</v>
      </c>
      <c r="N797" s="14" t="s">
        <v>287</v>
      </c>
      <c r="O797" s="14" t="s">
        <v>219</v>
      </c>
      <c r="P797" s="15" t="s">
        <v>4980</v>
      </c>
      <c r="Q797" s="14" t="s">
        <v>4981</v>
      </c>
      <c r="R797" s="15" t="s">
        <v>4982</v>
      </c>
      <c r="S797" s="14" t="s">
        <v>223</v>
      </c>
      <c r="T797" s="20" t="s">
        <v>224</v>
      </c>
      <c r="U797" s="21"/>
      <c r="V797" s="22"/>
      <c r="W797" s="22"/>
      <c r="X797" s="22"/>
      <c r="Y797" s="22"/>
      <c r="Z797" s="22"/>
      <c r="AB797" s="23">
        <v>44492</v>
      </c>
      <c r="AC797" s="63">
        <v>45931</v>
      </c>
      <c r="AD797" s="25">
        <v>181</v>
      </c>
      <c r="AE797" s="25">
        <v>148</v>
      </c>
      <c r="AF797" s="26">
        <v>0</v>
      </c>
      <c r="AG797" s="20">
        <v>0</v>
      </c>
      <c r="AH797" s="22">
        <v>0</v>
      </c>
      <c r="AI797" s="26">
        <v>0</v>
      </c>
      <c r="AN797" s="27" t="str">
        <f>IF(COUNT(DV797,ES797,FJ797,GK797,HH797)&gt;0,AVERAGE(DV797,ES797,FJ797,GK797,HH797),"")</f>
        <v/>
      </c>
      <c r="AO797" s="28">
        <f>IF((E797&lt;&gt;""),COUNTA(AP797:BW797)+COUNTIF(T797,"No"),"")</f>
        <v>0</v>
      </c>
      <c r="AP797" s="29"/>
      <c r="AQ797" s="29"/>
      <c r="AR797" s="29"/>
      <c r="AS797" s="29"/>
      <c r="AT797" s="29"/>
      <c r="AU797" s="29"/>
      <c r="AV797" s="29"/>
      <c r="AW797" s="29"/>
      <c r="AX797" s="29"/>
      <c r="AY797" s="29"/>
      <c r="AZ797" s="29"/>
      <c r="BA797" s="29"/>
      <c r="BB797" s="29"/>
      <c r="BC797" s="29"/>
      <c r="BD797" s="29"/>
      <c r="BE797" s="29"/>
      <c r="BF797" s="29"/>
      <c r="BG797" s="29"/>
      <c r="BH797" s="29"/>
      <c r="BI797" s="29"/>
      <c r="BJ797" s="29"/>
      <c r="BK797" s="29"/>
      <c r="BL797" s="29"/>
      <c r="BM797" s="29"/>
      <c r="BN797" s="29"/>
      <c r="BO797" s="29"/>
      <c r="BP797" s="29"/>
      <c r="BQ797" s="29"/>
      <c r="BR797" s="29"/>
      <c r="BS797" s="29"/>
      <c r="BT797" s="29"/>
      <c r="BU797" s="29"/>
      <c r="BV797" s="29"/>
      <c r="BW797" s="29"/>
      <c r="BX797" s="30">
        <v>44008</v>
      </c>
      <c r="BY797" s="30">
        <v>44019</v>
      </c>
      <c r="BZ797" s="14" t="s">
        <v>226</v>
      </c>
      <c r="CA797" s="30">
        <v>44025</v>
      </c>
      <c r="CB797" s="14" t="s">
        <v>227</v>
      </c>
      <c r="CC797" s="31">
        <v>43991</v>
      </c>
      <c r="CD797" s="32" t="s">
        <v>226</v>
      </c>
      <c r="CE797" s="33" t="s">
        <v>282</v>
      </c>
      <c r="CF797" s="33" t="s">
        <v>247</v>
      </c>
      <c r="CG797" s="29">
        <v>70</v>
      </c>
      <c r="CH797" s="29">
        <v>1</v>
      </c>
      <c r="CI797" s="29">
        <v>1</v>
      </c>
      <c r="CJ797" s="29">
        <v>5</v>
      </c>
      <c r="CK797" s="29">
        <v>0</v>
      </c>
      <c r="CL797" s="29">
        <v>1</v>
      </c>
      <c r="CM797" s="29">
        <v>4</v>
      </c>
      <c r="CN797" s="53">
        <f>IF(CJ797&gt;0,((CK797*0.125)+(CL797*0.25)+(CM797*1))/CJ797,"")</f>
        <v>0.85</v>
      </c>
      <c r="CR797" s="35"/>
      <c r="CS797" s="20" t="s">
        <v>232</v>
      </c>
      <c r="CU797" s="35">
        <v>44256</v>
      </c>
      <c r="CV797" s="11" t="s">
        <v>228</v>
      </c>
      <c r="CW797" s="11" t="s">
        <v>293</v>
      </c>
      <c r="CX797" s="11" t="s">
        <v>247</v>
      </c>
      <c r="CY797" s="20">
        <v>126</v>
      </c>
      <c r="CZ797" s="36">
        <v>4</v>
      </c>
      <c r="DA797" s="36">
        <v>4</v>
      </c>
      <c r="DB797" s="36">
        <v>16</v>
      </c>
      <c r="DC797" s="36">
        <v>0</v>
      </c>
      <c r="DD797" s="36">
        <v>0</v>
      </c>
      <c r="DE797" s="36">
        <v>3</v>
      </c>
      <c r="DF797" s="36">
        <v>1</v>
      </c>
      <c r="DG797" s="36">
        <v>0</v>
      </c>
      <c r="DH797" s="37">
        <f>IF(DB797&gt;0,((DC797*0.125)+(DD797*0.25)+(DE797*0.25)+(DF797*1)+(DG797*1))/DB797,"")</f>
        <v>0.109375</v>
      </c>
      <c r="DJ797" s="20" t="s">
        <v>228</v>
      </c>
      <c r="DK797" s="20" t="s">
        <v>235</v>
      </c>
      <c r="DL797" s="20" t="s">
        <v>234</v>
      </c>
      <c r="DM797" s="20">
        <v>0</v>
      </c>
      <c r="DN797" s="20">
        <v>0</v>
      </c>
      <c r="DO797" s="20">
        <v>0</v>
      </c>
      <c r="DP797" s="20">
        <v>0</v>
      </c>
      <c r="DQ797" s="20">
        <v>0</v>
      </c>
      <c r="DR797" s="20">
        <v>0</v>
      </c>
      <c r="DS797" s="20">
        <v>0</v>
      </c>
      <c r="DT797" s="20">
        <v>0</v>
      </c>
      <c r="DU797" s="20">
        <v>0</v>
      </c>
      <c r="EA797" s="35" t="s">
        <v>232</v>
      </c>
      <c r="EB797" s="38"/>
      <c r="EJ797" s="20"/>
      <c r="EK797" s="20"/>
      <c r="EL797" s="20"/>
      <c r="EM797" s="20"/>
      <c r="EN797" s="20"/>
      <c r="EO797" s="20"/>
      <c r="EP797" s="20"/>
      <c r="EQ797" s="20"/>
      <c r="ER797" s="20"/>
      <c r="ES797" s="34" t="str">
        <f>IF(EI797&lt;&gt;"",((EJ797*0.125)+((EK797+EL797+EM797+EN797+EO797)*0.25)+((EP797+EQ797+ER797)*1))/EI797,"")</f>
        <v/>
      </c>
      <c r="FG797" s="20"/>
      <c r="FJ797" s="34" t="str">
        <f>IF(EZ797&lt;&gt;"",((FA797*0.125)+((FB797+FC797+FD797+FE797+FF797)*0.25)+((FG797+FH797+FI797)*1))/EZ797,"")</f>
        <v/>
      </c>
      <c r="FK797" s="39">
        <v>41.933424000000002</v>
      </c>
      <c r="FL797" s="39">
        <v>-74.062764000000001</v>
      </c>
      <c r="FM797" s="39">
        <v>41.57159857617787</v>
      </c>
      <c r="FN797" s="39">
        <v>42.295249423822135</v>
      </c>
      <c r="FO797" s="39">
        <v>-74.549139594171535</v>
      </c>
      <c r="FP797" s="39">
        <v>-73.576388405828467</v>
      </c>
      <c r="FQ797" s="39">
        <v>41.209773152355737</v>
      </c>
      <c r="FR797" s="39">
        <v>42.657074847644267</v>
      </c>
      <c r="FS797" s="39">
        <v>-75.035515188343069</v>
      </c>
      <c r="FT797" s="39">
        <v>-73.090012811656933</v>
      </c>
      <c r="FU797" s="35"/>
      <c r="GK797" s="34" t="str">
        <f>IF(GA797&lt;&gt;"",((GB797*0.125)+((GC797+GD797+GE797+GF797+GG797)*0.25)+((GH797+GI797+GJ797)*1))/GA797,"")</f>
        <v/>
      </c>
      <c r="GP797" s="20" t="s">
        <v>232</v>
      </c>
      <c r="HH797" s="34" t="str">
        <f>IF(GX797&lt;&gt;"",((GY797*0.125)+((GZ797+HA797+HB797+HC797+HD797)*0.25)+((HE797+HF797+HG797)*1))/GX797,"")</f>
        <v/>
      </c>
    </row>
    <row r="798" spans="1:216" ht="15" customHeight="1" x14ac:dyDescent="0.35">
      <c r="A798" s="11" t="s">
        <v>4983</v>
      </c>
      <c r="B798" s="12" t="s">
        <v>4984</v>
      </c>
      <c r="C798" s="13">
        <v>43009</v>
      </c>
      <c r="D798" s="13">
        <v>45224</v>
      </c>
      <c r="E798" s="14" t="s">
        <v>4839</v>
      </c>
      <c r="F798" s="15" t="s">
        <v>4985</v>
      </c>
      <c r="G798" s="15" t="s">
        <v>4986</v>
      </c>
      <c r="H798" s="14" t="s">
        <v>1431</v>
      </c>
      <c r="I798" s="16">
        <v>16254</v>
      </c>
      <c r="J798" s="17">
        <v>3174</v>
      </c>
      <c r="K798" s="18">
        <f ca="1">IF(A798&lt;&gt;"",RANDBETWEEN(1,2000)," ")</f>
        <v>1835</v>
      </c>
      <c r="L798" s="17" cm="1">
        <f t="array" ref="L798">IF(A798&lt;&gt;"",SUMPRODUCT(($E$2:$E$1303="Active") * (FK798 &gt;= $FM$2:$FM$1303) * (FK798 &lt;= $FN$2:$FN$1303) * (FL798 &gt;= $FO$2:$FO$1303) * (FL798 &lt;= $FP$2:$FP$1303)),"")</f>
        <v>0</v>
      </c>
      <c r="M798" s="17" cm="1">
        <f t="array" ref="M798">IF(A798&lt;&gt;"",SUMPRODUCT(($E$2:$E$1303="Active") * (FK798 &gt;= $FQ$2:$FQ$1303) * (FK798 &lt;= $FR$2:$FR$1303) * (FL798 &gt;= $FS$2:$FS$1303) * (FL798 &lt;= $FT$2:$FT$1303)),"")</f>
        <v>4</v>
      </c>
      <c r="N798" s="14" t="s">
        <v>287</v>
      </c>
      <c r="O798" s="14" t="s">
        <v>219</v>
      </c>
      <c r="P798" s="15" t="s">
        <v>4987</v>
      </c>
      <c r="Q798" s="14" t="s">
        <v>4988</v>
      </c>
      <c r="R798" s="15" t="s">
        <v>4989</v>
      </c>
      <c r="S798" s="14" t="s">
        <v>223</v>
      </c>
      <c r="T798" s="20" t="s">
        <v>224</v>
      </c>
      <c r="U798" s="21"/>
      <c r="V798" s="22"/>
      <c r="W798" s="22"/>
      <c r="X798" s="22"/>
      <c r="Y798" s="22"/>
      <c r="Z798" s="22"/>
      <c r="AB798" s="23">
        <v>44367</v>
      </c>
      <c r="AC798" s="63">
        <v>45931</v>
      </c>
      <c r="AD798" s="25">
        <v>5</v>
      </c>
      <c r="AE798" s="25">
        <v>20</v>
      </c>
      <c r="AF798" s="26">
        <v>0</v>
      </c>
      <c r="AG798" s="20">
        <v>0</v>
      </c>
      <c r="AH798" s="22">
        <v>0</v>
      </c>
      <c r="AI798" s="26">
        <v>0</v>
      </c>
      <c r="AN798" s="27" t="str">
        <f>IF(COUNT(DV798,ES798,FJ798,GK798,HH798)&gt;0,AVERAGE(DV798,ES798,FJ798,GK798,HH798),"")</f>
        <v/>
      </c>
      <c r="AO798" s="28">
        <f>IF((E798&lt;&gt;""),COUNTA(AP798:BW798)+COUNTIF(T798,"No"),"")</f>
        <v>0</v>
      </c>
      <c r="AP798" s="29"/>
      <c r="AQ798" s="29"/>
      <c r="AR798" s="29"/>
      <c r="AS798" s="29"/>
      <c r="AT798" s="29"/>
      <c r="AU798" s="29"/>
      <c r="AV798" s="29"/>
      <c r="AW798" s="29"/>
      <c r="AX798" s="29"/>
      <c r="AY798" s="29"/>
      <c r="AZ798" s="29"/>
      <c r="BA798" s="29"/>
      <c r="BB798" s="29"/>
      <c r="BC798" s="29"/>
      <c r="BD798" s="29"/>
      <c r="BE798" s="29"/>
      <c r="BF798" s="29"/>
      <c r="BG798" s="29"/>
      <c r="BH798" s="29"/>
      <c r="BI798" s="29"/>
      <c r="BJ798" s="29"/>
      <c r="BK798" s="29"/>
      <c r="BL798" s="29"/>
      <c r="BM798" s="29"/>
      <c r="BN798" s="29"/>
      <c r="BO798" s="29"/>
      <c r="BP798" s="29"/>
      <c r="BQ798" s="29"/>
      <c r="BR798" s="29"/>
      <c r="BS798" s="29"/>
      <c r="BT798" s="29"/>
      <c r="BU798" s="29"/>
      <c r="BV798" s="29"/>
      <c r="BW798" s="29"/>
      <c r="BX798" s="30">
        <v>43888</v>
      </c>
      <c r="BY798" s="30">
        <v>43893</v>
      </c>
      <c r="BZ798" s="14" t="s">
        <v>226</v>
      </c>
      <c r="CA798" s="30">
        <v>43907</v>
      </c>
      <c r="CB798" s="14" t="s">
        <v>227</v>
      </c>
      <c r="CC798" s="31">
        <v>44053</v>
      </c>
      <c r="CD798" s="32" t="s">
        <v>228</v>
      </c>
      <c r="CE798" s="33" t="s">
        <v>256</v>
      </c>
      <c r="CF798" s="33" t="s">
        <v>257</v>
      </c>
      <c r="CG798" s="29">
        <v>12</v>
      </c>
      <c r="CH798" s="29">
        <v>1</v>
      </c>
      <c r="CI798" s="29">
        <v>1</v>
      </c>
      <c r="CJ798" s="29">
        <v>5</v>
      </c>
      <c r="CK798" s="29">
        <v>0</v>
      </c>
      <c r="CL798" s="29">
        <v>0</v>
      </c>
      <c r="CM798" s="29">
        <v>1</v>
      </c>
      <c r="CN798" s="34">
        <f>IF(CJ798&gt;0,((CK798*0.125)+(CL798*0.25)+(CM798*1))/CJ798,"")</f>
        <v>0.2</v>
      </c>
      <c r="CO798" s="35">
        <v>44420</v>
      </c>
      <c r="CP798" s="35">
        <v>44431</v>
      </c>
      <c r="CQ798" s="20" t="s">
        <v>507</v>
      </c>
      <c r="CR798" s="35">
        <v>44440</v>
      </c>
      <c r="CS798" s="20" t="s">
        <v>232</v>
      </c>
      <c r="CT798" s="35">
        <v>44432</v>
      </c>
      <c r="CU798" s="35">
        <v>44473</v>
      </c>
      <c r="CV798" s="11" t="s">
        <v>226</v>
      </c>
      <c r="CW798" s="20" t="s">
        <v>233</v>
      </c>
      <c r="CX798" s="11" t="s">
        <v>234</v>
      </c>
      <c r="CY798" s="20">
        <v>20</v>
      </c>
      <c r="CZ798" s="36">
        <v>1</v>
      </c>
      <c r="DA798" s="36">
        <v>1</v>
      </c>
      <c r="DB798" s="36">
        <v>5</v>
      </c>
      <c r="DC798" s="36">
        <v>0</v>
      </c>
      <c r="DD798" s="36">
        <v>0</v>
      </c>
      <c r="DE798" s="36">
        <v>0</v>
      </c>
      <c r="DF798" s="36">
        <v>0</v>
      </c>
      <c r="DG798" s="36">
        <v>0</v>
      </c>
      <c r="DH798" s="37">
        <f>IF(DB798&gt;0,((DC798*0.125)+(DD798*0.25)+(DE798*0.25)+(DF798*1)+(DG798*1))/DB798,"")</f>
        <v>0</v>
      </c>
      <c r="DJ798" s="20" t="s">
        <v>228</v>
      </c>
      <c r="DK798" s="20" t="s">
        <v>235</v>
      </c>
      <c r="DL798" s="20" t="s">
        <v>234</v>
      </c>
      <c r="DM798" s="20">
        <v>0</v>
      </c>
      <c r="DN798" s="20">
        <v>0</v>
      </c>
      <c r="DO798" s="20">
        <v>0</v>
      </c>
      <c r="DP798" s="20">
        <v>0</v>
      </c>
      <c r="DQ798" s="20">
        <v>0</v>
      </c>
      <c r="DR798" s="20">
        <v>0</v>
      </c>
      <c r="DS798" s="20">
        <v>0</v>
      </c>
      <c r="DT798" s="20">
        <v>0</v>
      </c>
      <c r="DU798" s="20">
        <v>0</v>
      </c>
      <c r="EA798" s="35" t="s">
        <v>232</v>
      </c>
      <c r="EB798" s="38"/>
      <c r="EJ798" s="20"/>
      <c r="EK798" s="20"/>
      <c r="EL798" s="20"/>
      <c r="EM798" s="20"/>
      <c r="EN798" s="20"/>
      <c r="EO798" s="20"/>
      <c r="EP798" s="20"/>
      <c r="EQ798" s="20"/>
      <c r="ER798" s="20"/>
      <c r="ES798" s="34" t="str">
        <f>IF(EI798&lt;&gt;"",((EJ798*0.125)+((EK798+EL798+EM798+EN798+EO798)*0.25)+((EP798+EQ798+ER798)*1))/EI798,"")</f>
        <v/>
      </c>
      <c r="FG798" s="20"/>
      <c r="FJ798" s="34" t="str">
        <f>IF(EZ798&lt;&gt;"",((FA798*0.125)+((FB798+FC798+FD798+FE798+FF798)*0.25)+((FG798+FH798+FI798)*1))/EZ798,"")</f>
        <v/>
      </c>
      <c r="FK798" s="39">
        <v>41.250539000000003</v>
      </c>
      <c r="FL798" s="39">
        <v>-79.446933999999999</v>
      </c>
      <c r="FM798" s="39">
        <v>40.888713576177871</v>
      </c>
      <c r="FN798" s="39">
        <v>41.612364423822136</v>
      </c>
      <c r="FO798" s="39">
        <v>-79.928191317481776</v>
      </c>
      <c r="FP798" s="39">
        <v>-78.965676682518222</v>
      </c>
      <c r="FQ798" s="39">
        <v>40.526888152355738</v>
      </c>
      <c r="FR798" s="39">
        <v>41.974189847644269</v>
      </c>
      <c r="FS798" s="39">
        <v>-80.409448634963567</v>
      </c>
      <c r="FT798" s="39">
        <v>-78.48441936503643</v>
      </c>
      <c r="FU798" s="35"/>
      <c r="GK798" s="34" t="str">
        <f>IF(GA798&lt;&gt;"",((GB798*0.125)+((GC798+GD798+GE798+GF798+GG798)*0.25)+((GH798+GI798+GJ798)*1))/GA798,"")</f>
        <v/>
      </c>
      <c r="GP798" s="20" t="s">
        <v>232</v>
      </c>
      <c r="HH798" s="34" t="str">
        <f>IF(GX798&lt;&gt;"",((GY798*0.125)+((GZ798+HA798+HB798+HC798+HD798)*0.25)+((HE798+HF798+HG798)*1))/GX798,"")</f>
        <v/>
      </c>
    </row>
    <row r="799" spans="1:216" ht="15" customHeight="1" x14ac:dyDescent="0.35">
      <c r="A799" s="14" t="s">
        <v>4990</v>
      </c>
      <c r="B799" s="12" t="s">
        <v>4991</v>
      </c>
      <c r="C799" s="13">
        <v>43009</v>
      </c>
      <c r="D799" s="13">
        <v>45089</v>
      </c>
      <c r="E799" s="14" t="s">
        <v>4839</v>
      </c>
      <c r="F799" s="15" t="s">
        <v>4992</v>
      </c>
      <c r="G799" s="15" t="s">
        <v>4993</v>
      </c>
      <c r="H799" s="14" t="s">
        <v>1431</v>
      </c>
      <c r="I799" s="16">
        <v>19380</v>
      </c>
      <c r="J799" s="17">
        <v>50692</v>
      </c>
      <c r="K799" s="18">
        <f ca="1">IF(A799&lt;&gt;"",RANDBETWEEN(1,2000)," ")</f>
        <v>776</v>
      </c>
      <c r="L799" s="17" cm="1">
        <f t="array" ref="L799">IF(A799&lt;&gt;"",SUMPRODUCT(($E$2:$E$1303="Active") * (FK799 &gt;= $FM$2:$FM$1303) * (FK799 &lt;= $FN$2:$FN$1303) * (FL799 &gt;= $FO$2:$FO$1303) * (FL799 &lt;= $FP$2:$FP$1303)),"")</f>
        <v>2</v>
      </c>
      <c r="M799" s="17" cm="1">
        <f t="array" ref="M799">IF(A799&lt;&gt;"",SUMPRODUCT(($E$2:$E$1303="Active") * (FK799 &gt;= $FQ$2:$FQ$1303) * (FK799 &lt;= $FR$2:$FR$1303) * (FL799 &gt;= $FS$2:$FS$1303) * (FL799 &lt;= $FT$2:$FT$1303)),"")</f>
        <v>13</v>
      </c>
      <c r="N799" s="14" t="s">
        <v>287</v>
      </c>
      <c r="O799" s="14" t="s">
        <v>219</v>
      </c>
      <c r="P799" s="15" t="s">
        <v>4994</v>
      </c>
      <c r="Q799" s="14" t="s">
        <v>4995</v>
      </c>
      <c r="R799" s="15" t="s">
        <v>4996</v>
      </c>
      <c r="S799" s="14" t="s">
        <v>223</v>
      </c>
      <c r="T799" s="20" t="s">
        <v>224</v>
      </c>
      <c r="U799" s="21"/>
      <c r="V799" s="22"/>
      <c r="W799" s="22"/>
      <c r="X799" s="22"/>
      <c r="Y799" s="22"/>
      <c r="Z799" s="22"/>
      <c r="AB799" s="23">
        <v>44936</v>
      </c>
      <c r="AC799" s="63">
        <v>45931</v>
      </c>
      <c r="AD799" s="25">
        <v>189</v>
      </c>
      <c r="AE799" s="25">
        <v>177</v>
      </c>
      <c r="AF799" s="26">
        <v>212</v>
      </c>
      <c r="AG799" s="20">
        <v>1</v>
      </c>
      <c r="AH799" s="22">
        <v>0</v>
      </c>
      <c r="AI799" s="26">
        <v>0</v>
      </c>
      <c r="AN799" s="27">
        <f>IF(COUNT(DV799,ES799,FJ799,GK799,HH799)&gt;0,AVERAGE(DV799,ES799,FJ799,GK799,HH799),"")</f>
        <v>0.21249999999999999</v>
      </c>
      <c r="AO799" s="28">
        <f>IF((E799&lt;&gt;""),COUNTA(AP799:BW799)+COUNTIF(T799,"No"),"")</f>
        <v>0</v>
      </c>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c r="BO799" s="29"/>
      <c r="BP799" s="29"/>
      <c r="BQ799" s="29"/>
      <c r="BR799" s="29"/>
      <c r="BS799" s="29"/>
      <c r="BT799" s="29"/>
      <c r="BU799" s="29"/>
      <c r="BV799" s="29"/>
      <c r="BW799" s="29"/>
      <c r="BX799" s="30">
        <v>43840</v>
      </c>
      <c r="BY799" s="30">
        <v>43845</v>
      </c>
      <c r="BZ799" s="14" t="s">
        <v>226</v>
      </c>
      <c r="CA799" s="30">
        <v>43859</v>
      </c>
      <c r="CB799" s="14" t="s">
        <v>227</v>
      </c>
      <c r="CC799" s="31">
        <v>43906</v>
      </c>
      <c r="CD799" s="32" t="s">
        <v>364</v>
      </c>
      <c r="CE799" s="33" t="s">
        <v>291</v>
      </c>
      <c r="CF799" s="33" t="s">
        <v>292</v>
      </c>
      <c r="CG799" s="29">
        <v>260</v>
      </c>
      <c r="CH799" s="29">
        <v>3</v>
      </c>
      <c r="CI799" s="29">
        <v>3</v>
      </c>
      <c r="CJ799" s="29">
        <v>15</v>
      </c>
      <c r="CK799" s="29">
        <v>1</v>
      </c>
      <c r="CL799" s="29">
        <v>0</v>
      </c>
      <c r="CM799" s="29">
        <v>0</v>
      </c>
      <c r="CN799" s="34">
        <f>IF(CJ799&gt;0,((CK799*0.125)+(CL799*0.25)+(CM799*1))/CJ799,"")</f>
        <v>8.3333333333333332E-3</v>
      </c>
      <c r="CO799" s="35">
        <v>44426</v>
      </c>
      <c r="CP799" s="35">
        <v>44431</v>
      </c>
      <c r="CQ799" s="20" t="s">
        <v>507</v>
      </c>
      <c r="CR799" s="35">
        <v>44440</v>
      </c>
      <c r="CS799" s="20" t="s">
        <v>232</v>
      </c>
      <c r="CT799" s="35">
        <v>44432</v>
      </c>
      <c r="CU799" s="35">
        <v>44539</v>
      </c>
      <c r="CV799" s="11" t="s">
        <v>228</v>
      </c>
      <c r="CW799" s="20" t="s">
        <v>233</v>
      </c>
      <c r="CX799" s="11" t="s">
        <v>234</v>
      </c>
      <c r="CY799" s="20">
        <v>67</v>
      </c>
      <c r="CZ799" s="36">
        <v>2</v>
      </c>
      <c r="DA799" s="36">
        <v>2</v>
      </c>
      <c r="DB799" s="36">
        <v>9</v>
      </c>
      <c r="DC799" s="36">
        <v>0</v>
      </c>
      <c r="DD799" s="36">
        <v>0</v>
      </c>
      <c r="DE799" s="36">
        <v>0</v>
      </c>
      <c r="DF799" s="36">
        <v>0</v>
      </c>
      <c r="DG799" s="36">
        <v>0</v>
      </c>
      <c r="DH799" s="37">
        <f>IF(DB799&gt;0,((DC799*0.125)+(DD799*0.25)+(DE799*0.25)+(DF799*1)+(DG799*1))/DB799,"")</f>
        <v>0</v>
      </c>
      <c r="DI799" s="35">
        <v>44835</v>
      </c>
      <c r="DJ799" s="20" t="s">
        <v>228</v>
      </c>
      <c r="DK799" s="20" t="s">
        <v>235</v>
      </c>
      <c r="DL799" s="20" t="s">
        <v>234</v>
      </c>
      <c r="DM799" s="20">
        <v>96</v>
      </c>
      <c r="DN799" s="20">
        <v>2</v>
      </c>
      <c r="DO799" s="20">
        <v>2</v>
      </c>
      <c r="DP799" s="20">
        <v>10</v>
      </c>
      <c r="DQ799" s="20">
        <v>1</v>
      </c>
      <c r="DR799" s="20">
        <v>0</v>
      </c>
      <c r="DS799" s="20">
        <v>0</v>
      </c>
      <c r="DT799" s="20">
        <v>0</v>
      </c>
      <c r="DU799" s="20">
        <v>2</v>
      </c>
      <c r="DV799" s="37" cm="1">
        <f t="array" ref="DV799">IF(AND(DI799:DP799&lt;&gt;""),((DQ799*0.125)+(DR799*0.25)+(DS799*0.25)+(DT799*1)+(DU799*1))/DP799,"")</f>
        <v>0.21249999999999999</v>
      </c>
      <c r="EA799" s="35" t="s">
        <v>232</v>
      </c>
      <c r="EB799" s="38"/>
      <c r="EJ799" s="20"/>
      <c r="EK799" s="20"/>
      <c r="EL799" s="20"/>
      <c r="EM799" s="20"/>
      <c r="EN799" s="20"/>
      <c r="EO799" s="20"/>
      <c r="EP799" s="20"/>
      <c r="EQ799" s="20"/>
      <c r="ER799" s="20"/>
      <c r="ES799" s="34" t="str">
        <f>IF(EI799&lt;&gt;"",((EJ799*0.125)+((EK799+EL799+EM799+EN799+EO799)*0.25)+((EP799+EQ799+ER799)*1))/EI799,"")</f>
        <v/>
      </c>
      <c r="FG799" s="20"/>
      <c r="FJ799" s="34" t="str">
        <f>IF(EZ799&lt;&gt;"",((FA799*0.125)+((FB799+FC799+FD799+FE799+FF799)*0.25)+((FG799+FH799+FI799)*1))/EZ799,"")</f>
        <v/>
      </c>
      <c r="FK799" s="39">
        <v>39.989232000000001</v>
      </c>
      <c r="FL799" s="39">
        <v>-75.611875999999995</v>
      </c>
      <c r="FM799" s="39">
        <v>39.627406576177869</v>
      </c>
      <c r="FN799" s="39">
        <v>40.351057423822134</v>
      </c>
      <c r="FO799" s="39">
        <v>-76.084131080423305</v>
      </c>
      <c r="FP799" s="39">
        <v>-75.139620919576686</v>
      </c>
      <c r="FQ799" s="39">
        <v>39.265581152355736</v>
      </c>
      <c r="FR799" s="39">
        <v>40.712882847644266</v>
      </c>
      <c r="FS799" s="39">
        <v>-76.556386160846614</v>
      </c>
      <c r="FT799" s="39">
        <v>-74.667365839153376</v>
      </c>
      <c r="FU799" s="35"/>
      <c r="GK799" s="34" t="str">
        <f>IF(GA799&lt;&gt;"",((GB799*0.125)+((GC799+GD799+GE799+GF799+GG799)*0.25)+((GH799+GI799+GJ799)*1))/GA799,"")</f>
        <v/>
      </c>
      <c r="GP799" s="20" t="s">
        <v>232</v>
      </c>
      <c r="HH799" s="34" t="str">
        <f>IF(GX799&lt;&gt;"",((GY799*0.125)+((GZ799+HA799+HB799+HC799+HD799)*0.25)+((HE799+HF799+HG799)*1))/GX799,"")</f>
        <v/>
      </c>
    </row>
    <row r="800" spans="1:216" ht="15" customHeight="1" x14ac:dyDescent="0.35">
      <c r="A800" s="11" t="s">
        <v>4997</v>
      </c>
      <c r="B800" s="12" t="s">
        <v>4998</v>
      </c>
      <c r="C800" s="43">
        <v>44879</v>
      </c>
      <c r="D800" s="13">
        <v>45568</v>
      </c>
      <c r="E800" s="11" t="s">
        <v>4839</v>
      </c>
      <c r="F800" s="19" t="s">
        <v>4999</v>
      </c>
      <c r="G800" s="19" t="s">
        <v>5000</v>
      </c>
      <c r="H800" s="11" t="s">
        <v>1431</v>
      </c>
      <c r="I800" s="42">
        <v>17540</v>
      </c>
      <c r="J800" s="17">
        <v>10821</v>
      </c>
      <c r="K800" s="18">
        <f ca="1">IF(A800&lt;&gt;"",RANDBETWEEN(1,2000)," ")</f>
        <v>514</v>
      </c>
      <c r="L800" s="17" cm="1">
        <f t="array" ref="L800">IF(A800&lt;&gt;"",SUMPRODUCT(($E$2:$E$1303="Active") * (FK800 &gt;= $FM$2:$FM$1303) * (FK800 &lt;= $FN$2:$FN$1303) * (FL800 &gt;= $FO$2:$FO$1303) * (FL800 &lt;= $FP$2:$FP$1303)),"")</f>
        <v>1</v>
      </c>
      <c r="M800" s="17" cm="1">
        <f t="array" ref="M800">IF(A800&lt;&gt;"",SUMPRODUCT(($E$2:$E$1303="Active") * (FK800 &gt;= $FQ$2:$FQ$1303) * (FK800 &lt;= $FR$2:$FR$1303) * (FL800 &gt;= $FS$2:$FS$1303) * (FL800 &lt;= $FT$2:$FT$1303)),"")</f>
        <v>5</v>
      </c>
      <c r="N800" s="11" t="s">
        <v>218</v>
      </c>
      <c r="O800" s="11" t="s">
        <v>242</v>
      </c>
      <c r="P800" s="19" t="s">
        <v>5001</v>
      </c>
      <c r="Q800" s="11" t="s">
        <v>5002</v>
      </c>
      <c r="R800" s="19" t="s">
        <v>5003</v>
      </c>
      <c r="S800" s="11" t="s">
        <v>223</v>
      </c>
      <c r="T800" s="20" t="s">
        <v>224</v>
      </c>
      <c r="AB800" s="23">
        <v>45436.354166666664</v>
      </c>
      <c r="AC800" s="63">
        <v>45931</v>
      </c>
      <c r="AD800" s="25">
        <v>0</v>
      </c>
      <c r="AE800" s="25">
        <v>0</v>
      </c>
      <c r="AF800" s="26">
        <v>3</v>
      </c>
      <c r="AG800" s="20">
        <v>82</v>
      </c>
      <c r="AH800" s="22">
        <v>0</v>
      </c>
      <c r="AI800" s="26">
        <v>0</v>
      </c>
      <c r="AN800" s="27" t="str">
        <f>IF(COUNT(DV800,ES800,FJ800,GK800,HH800)&gt;0,AVERAGE(DV800,ES800,FJ800,GK800,HH800),"")</f>
        <v/>
      </c>
      <c r="AO800" s="28">
        <f>IF((E800&lt;&gt;""),COUNTA(AP800:BW800)+COUNTIF(T800,"No"),"")</f>
        <v>0</v>
      </c>
      <c r="CS800" s="20" t="s">
        <v>323</v>
      </c>
      <c r="CT800" s="20" t="s">
        <v>323</v>
      </c>
      <c r="DJ800" s="20" t="s">
        <v>228</v>
      </c>
      <c r="DK800" s="20" t="s">
        <v>235</v>
      </c>
      <c r="DL800" s="20" t="s">
        <v>234</v>
      </c>
      <c r="DM800" s="20">
        <v>0</v>
      </c>
      <c r="DN800" s="20">
        <v>0</v>
      </c>
      <c r="DO800" s="20">
        <v>0</v>
      </c>
      <c r="DP800" s="20">
        <v>0</v>
      </c>
      <c r="DQ800" s="20">
        <v>0</v>
      </c>
      <c r="DR800" s="20">
        <v>0</v>
      </c>
      <c r="DS800" s="20">
        <v>0</v>
      </c>
      <c r="DT800" s="20">
        <v>0</v>
      </c>
      <c r="DU800" s="20">
        <v>0</v>
      </c>
      <c r="EA800" s="35" t="s">
        <v>232</v>
      </c>
      <c r="EJ800" s="20"/>
      <c r="EK800" s="20"/>
      <c r="EL800" s="20"/>
      <c r="EM800" s="20"/>
      <c r="EN800" s="20"/>
      <c r="EO800" s="20"/>
      <c r="EP800" s="20"/>
      <c r="EQ800" s="20"/>
      <c r="ER800" s="20"/>
      <c r="ES800" s="34" t="str">
        <f>IF(EI800&lt;&gt;"",((EJ800*0.125)+((EK800+EL800+EM800+EN800+EO800)*0.25)+((EP800+EQ800+ER800)*1))/EI800,"")</f>
        <v/>
      </c>
      <c r="FG800" s="20"/>
      <c r="FJ800" s="34" t="str">
        <f>IF(EZ800&lt;&gt;"",((FA800*0.125)+((FB800+FC800+FD800+FE800+FF800)*0.25)+((FG800+FH800+FI800)*1))/EZ800,"")</f>
        <v/>
      </c>
      <c r="FK800" s="39">
        <v>40.100991999999998</v>
      </c>
      <c r="FL800" s="39">
        <v>-76.187883999999997</v>
      </c>
      <c r="FM800" s="39">
        <v>39.739166576177865</v>
      </c>
      <c r="FN800" s="39">
        <v>40.462817423822131</v>
      </c>
      <c r="FO800" s="39">
        <v>-76.660913907044531</v>
      </c>
      <c r="FP800" s="39">
        <v>-75.714854092955463</v>
      </c>
      <c r="FQ800" s="39">
        <v>39.377341152355733</v>
      </c>
      <c r="FR800" s="39">
        <v>40.824642847644263</v>
      </c>
      <c r="FS800" s="39">
        <v>-77.133943814089065</v>
      </c>
      <c r="FT800" s="39">
        <v>-75.241824185910929</v>
      </c>
      <c r="FU800" s="35"/>
      <c r="GK800" s="34" t="str">
        <f>IF(GA800&lt;&gt;"",((GB800*0.125)+((GC800+GD800+GE800+GF800+GG800)*0.25)+((GH800+GI800+GJ800)*1))/GA800,"")</f>
        <v/>
      </c>
      <c r="GP800" s="20" t="s">
        <v>232</v>
      </c>
      <c r="HH800" s="34" t="str">
        <f>IF(GX800&lt;&gt;"",((GY800*0.125)+((GZ800+HA800+HB800+HC800+HD800)*0.25)+((HE800+HF800+HG800)*1))/GX800,"")</f>
        <v/>
      </c>
    </row>
    <row r="801" spans="1:216" ht="15" customHeight="1" x14ac:dyDescent="0.35">
      <c r="A801" s="14" t="s">
        <v>5004</v>
      </c>
      <c r="B801" s="12" t="s">
        <v>5005</v>
      </c>
      <c r="C801" s="13">
        <v>43009</v>
      </c>
      <c r="D801" s="13">
        <v>45224</v>
      </c>
      <c r="E801" s="14" t="s">
        <v>4839</v>
      </c>
      <c r="F801" s="15" t="s">
        <v>5006</v>
      </c>
      <c r="G801" s="15" t="s">
        <v>5007</v>
      </c>
      <c r="H801" s="14" t="s">
        <v>1431</v>
      </c>
      <c r="I801" s="16">
        <v>18109</v>
      </c>
      <c r="J801" s="17">
        <v>18915</v>
      </c>
      <c r="K801" s="18">
        <f ca="1">IF(A801&lt;&gt;"",RANDBETWEEN(1,2000)," ")</f>
        <v>1092</v>
      </c>
      <c r="L801" s="17" cm="1">
        <f t="array" ref="L801">IF(A801&lt;&gt;"",SUMPRODUCT(($E$2:$E$1303="Active") * (FK801 &gt;= $FM$2:$FM$1303) * (FK801 &lt;= $FN$2:$FN$1303) * (FL801 &gt;= $FO$2:$FO$1303) * (FL801 &lt;= $FP$2:$FP$1303)),"")</f>
        <v>1</v>
      </c>
      <c r="M801" s="17" cm="1">
        <f t="array" ref="M801">IF(A801&lt;&gt;"",SUMPRODUCT(($E$2:$E$1303="Active") * (FK801 &gt;= $FQ$2:$FQ$1303) * (FK801 &lt;= $FR$2:$FR$1303) * (FL801 &gt;= $FS$2:$FS$1303) * (FL801 &lt;= $FT$2:$FT$1303)),"")</f>
        <v>14</v>
      </c>
      <c r="N801" s="14" t="s">
        <v>218</v>
      </c>
      <c r="O801" s="14" t="s">
        <v>219</v>
      </c>
      <c r="P801" s="15" t="s">
        <v>5008</v>
      </c>
      <c r="Q801" s="14" t="s">
        <v>5009</v>
      </c>
      <c r="R801" s="15" t="s">
        <v>5010</v>
      </c>
      <c r="S801" s="20" t="s">
        <v>2441</v>
      </c>
      <c r="T801" s="20" t="s">
        <v>2441</v>
      </c>
      <c r="U801" s="21"/>
      <c r="V801" s="22"/>
      <c r="W801" s="22"/>
      <c r="X801" s="22"/>
      <c r="Y801" s="22"/>
      <c r="Z801" s="22"/>
      <c r="AB801" s="23">
        <v>43843</v>
      </c>
      <c r="AC801" s="63">
        <v>45931</v>
      </c>
      <c r="AD801" s="25">
        <v>0</v>
      </c>
      <c r="AE801" s="25">
        <v>0</v>
      </c>
      <c r="AF801" s="26">
        <v>0</v>
      </c>
      <c r="AG801" s="20">
        <v>0</v>
      </c>
      <c r="AH801" s="22">
        <v>0</v>
      </c>
      <c r="AI801" s="26">
        <v>0</v>
      </c>
      <c r="AN801" s="27" t="str">
        <f>IF(COUNT(DV801,ES801,FJ801,GK801,HH801)&gt;0,AVERAGE(DV801,ES801,FJ801,GK801,HH801),"")</f>
        <v/>
      </c>
      <c r="AO801" s="28">
        <f>IF((E801&lt;&gt;""),COUNTA(AP801:BW801)+COUNTIF(T801,"No"),"")</f>
        <v>0</v>
      </c>
      <c r="AP801" s="29"/>
      <c r="AQ801" s="29"/>
      <c r="AR801" s="29"/>
      <c r="AS801" s="29"/>
      <c r="AT801" s="29"/>
      <c r="AU801" s="29"/>
      <c r="AV801" s="29"/>
      <c r="AW801" s="29"/>
      <c r="AX801" s="29"/>
      <c r="AY801" s="29"/>
      <c r="AZ801" s="29"/>
      <c r="BA801" s="29"/>
      <c r="BB801" s="29"/>
      <c r="BC801" s="29"/>
      <c r="BD801" s="29"/>
      <c r="BE801" s="29"/>
      <c r="BF801" s="29"/>
      <c r="BG801" s="29"/>
      <c r="BH801" s="29"/>
      <c r="BI801" s="29"/>
      <c r="BJ801" s="29"/>
      <c r="BK801" s="29"/>
      <c r="BL801" s="29"/>
      <c r="BM801" s="29"/>
      <c r="BN801" s="29"/>
      <c r="BO801" s="29"/>
      <c r="BP801" s="29"/>
      <c r="BQ801" s="29"/>
      <c r="BR801" s="29"/>
      <c r="BS801" s="29"/>
      <c r="BT801" s="29"/>
      <c r="BU801" s="29"/>
      <c r="BV801" s="29"/>
      <c r="BW801" s="29"/>
      <c r="BX801" s="30"/>
      <c r="BY801" s="30"/>
      <c r="BZ801" s="14"/>
      <c r="CA801" s="30"/>
      <c r="CB801" s="14" t="s">
        <v>227</v>
      </c>
      <c r="CC801" s="31">
        <v>43951</v>
      </c>
      <c r="CD801" s="32" t="s">
        <v>248</v>
      </c>
      <c r="CE801" s="33" t="s">
        <v>282</v>
      </c>
      <c r="CF801" s="33" t="s">
        <v>247</v>
      </c>
      <c r="CG801" s="29">
        <v>86</v>
      </c>
      <c r="CH801" s="29">
        <v>2</v>
      </c>
      <c r="CI801" s="29">
        <v>2</v>
      </c>
      <c r="CJ801" s="29">
        <v>10</v>
      </c>
      <c r="CK801" s="29">
        <v>0</v>
      </c>
      <c r="CL801" s="29">
        <v>0</v>
      </c>
      <c r="CM801" s="29">
        <v>3</v>
      </c>
      <c r="CN801" s="34">
        <f>IF(CJ801&gt;0,((CK801*0.125)+(CL801*0.25)+(CM801*1))/CJ801,"")</f>
        <v>0.3</v>
      </c>
      <c r="CR801" s="35"/>
      <c r="CS801" s="20" t="s">
        <v>232</v>
      </c>
      <c r="CV801" s="20"/>
      <c r="CW801" s="20"/>
      <c r="CX801" s="20"/>
      <c r="DH801" s="37" t="str">
        <f>IF(DB801&gt;0,((DC801*0.125)+(DD801*0.25)+(DE801*0.25)+(DF801*1)+(DG801*1))/DB801,"")</f>
        <v/>
      </c>
      <c r="DJ801" s="20" t="s">
        <v>228</v>
      </c>
      <c r="DK801" s="20" t="s">
        <v>235</v>
      </c>
      <c r="DL801" s="20" t="s">
        <v>234</v>
      </c>
      <c r="DM801" s="20">
        <v>0</v>
      </c>
      <c r="DN801" s="20">
        <v>0</v>
      </c>
      <c r="DO801" s="20">
        <v>0</v>
      </c>
      <c r="DP801" s="20">
        <v>0</v>
      </c>
      <c r="DQ801" s="20">
        <v>0</v>
      </c>
      <c r="DR801" s="20">
        <v>0</v>
      </c>
      <c r="DS801" s="20">
        <v>0</v>
      </c>
      <c r="DT801" s="20">
        <v>0</v>
      </c>
      <c r="DU801" s="20">
        <v>0</v>
      </c>
      <c r="EA801" s="35" t="s">
        <v>232</v>
      </c>
      <c r="EB801" s="38"/>
      <c r="EJ801" s="20"/>
      <c r="EK801" s="20"/>
      <c r="EL801" s="20"/>
      <c r="EM801" s="20"/>
      <c r="EN801" s="20"/>
      <c r="EO801" s="20"/>
      <c r="EP801" s="20"/>
      <c r="EQ801" s="20"/>
      <c r="ER801" s="20"/>
      <c r="ES801" s="34" t="str">
        <f>IF(EI801&lt;&gt;"",((EJ801*0.125)+((EK801+EL801+EM801+EN801+EO801)*0.25)+((EP801+EQ801+ER801)*1))/EI801,"")</f>
        <v/>
      </c>
      <c r="FG801" s="20"/>
      <c r="FJ801" s="34" t="str">
        <f>IF(EZ801&lt;&gt;"",((FA801*0.125)+((FB801+FC801+FD801+FE801+FF801)*0.25)+((FG801+FH801+FI801)*1))/EZ801,"")</f>
        <v/>
      </c>
      <c r="FK801" s="39">
        <v>40.641824</v>
      </c>
      <c r="FL801" s="39">
        <v>-75.430266000000003</v>
      </c>
      <c r="FM801" s="39">
        <v>40.279998576177867</v>
      </c>
      <c r="FN801" s="39">
        <v>41.003649423822132</v>
      </c>
      <c r="FO801" s="39">
        <v>-75.907107462525047</v>
      </c>
      <c r="FP801" s="39">
        <v>-74.953424537474959</v>
      </c>
      <c r="FQ801" s="39">
        <v>39.918173152355735</v>
      </c>
      <c r="FR801" s="39">
        <v>41.365474847644265</v>
      </c>
      <c r="FS801" s="39">
        <v>-76.383948925050092</v>
      </c>
      <c r="FT801" s="39">
        <v>-74.476583074949914</v>
      </c>
      <c r="FU801" s="35"/>
      <c r="GK801" s="34" t="str">
        <f>IF(GA801&lt;&gt;"",((GB801*0.125)+((GC801+GD801+GE801+GF801+GG801)*0.25)+((GH801+GI801+GJ801)*1))/GA801,"")</f>
        <v/>
      </c>
      <c r="GP801" s="20" t="s">
        <v>232</v>
      </c>
      <c r="HH801" s="34" t="str">
        <f>IF(GX801&lt;&gt;"",((GY801*0.125)+((GZ801+HA801+HB801+HC801+HD801)*0.25)+((HE801+HF801+HG801)*1))/GX801,"")</f>
        <v/>
      </c>
    </row>
    <row r="802" spans="1:216" ht="15" customHeight="1" x14ac:dyDescent="0.35">
      <c r="A802" s="14" t="s">
        <v>5011</v>
      </c>
      <c r="B802" s="12" t="s">
        <v>5012</v>
      </c>
      <c r="C802" s="13">
        <v>43009</v>
      </c>
      <c r="D802" s="13">
        <v>45224</v>
      </c>
      <c r="E802" s="14" t="s">
        <v>4839</v>
      </c>
      <c r="F802" s="15" t="s">
        <v>5013</v>
      </c>
      <c r="G802" s="15" t="s">
        <v>3838</v>
      </c>
      <c r="H802" s="14" t="s">
        <v>1431</v>
      </c>
      <c r="I802" s="16">
        <v>16505</v>
      </c>
      <c r="J802" s="17">
        <v>16437</v>
      </c>
      <c r="K802" s="18">
        <f ca="1">IF(A802&lt;&gt;"",RANDBETWEEN(1,2000)," ")</f>
        <v>1141</v>
      </c>
      <c r="L802" s="17" cm="1">
        <f t="array" ref="L802">IF(A802&lt;&gt;"",SUMPRODUCT(($E$2:$E$1303="Active") * (FK802 &gt;= $FM$2:$FM$1303) * (FK802 &lt;= $FN$2:$FN$1303) * (FL802 &gt;= $FO$2:$FO$1303) * (FL802 &lt;= $FP$2:$FP$1303)),"")</f>
        <v>1</v>
      </c>
      <c r="M802" s="17" cm="1">
        <f t="array" ref="M802">IF(A802&lt;&gt;"",SUMPRODUCT(($E$2:$E$1303="Active") * (FK802 &gt;= $FQ$2:$FQ$1303) * (FK802 &lt;= $FR$2:$FR$1303) * (FL802 &gt;= $FS$2:$FS$1303) * (FL802 &lt;= $FT$2:$FT$1303)),"")</f>
        <v>1</v>
      </c>
      <c r="N802" s="14" t="s">
        <v>287</v>
      </c>
      <c r="O802" s="14" t="s">
        <v>219</v>
      </c>
      <c r="P802" s="15" t="s">
        <v>5014</v>
      </c>
      <c r="Q802" s="14" t="s">
        <v>5015</v>
      </c>
      <c r="R802" s="15" t="s">
        <v>5016</v>
      </c>
      <c r="S802" s="20" t="s">
        <v>2441</v>
      </c>
      <c r="T802" s="20" t="s">
        <v>2441</v>
      </c>
      <c r="U802" s="21"/>
      <c r="V802" s="22"/>
      <c r="W802" s="22"/>
      <c r="X802" s="22"/>
      <c r="Y802" s="22"/>
      <c r="Z802" s="22"/>
      <c r="AB802" s="23">
        <v>43843</v>
      </c>
      <c r="AC802" s="63">
        <v>45931</v>
      </c>
      <c r="AD802" s="25">
        <v>0</v>
      </c>
      <c r="AE802" s="25">
        <v>0</v>
      </c>
      <c r="AF802" s="26">
        <v>0</v>
      </c>
      <c r="AG802" s="20">
        <v>0</v>
      </c>
      <c r="AH802" s="22">
        <v>0</v>
      </c>
      <c r="AI802" s="26">
        <v>0</v>
      </c>
      <c r="AN802" s="27" t="str">
        <f>IF(COUNT(DV802,ES802,FJ802,GK802,HH802)&gt;0,AVERAGE(DV802,ES802,FJ802,GK802,HH802),"")</f>
        <v/>
      </c>
      <c r="AO802" s="28">
        <f>IF((E802&lt;&gt;""),COUNTA(AP802:BW802)+COUNTIF(T802,"No"),"")</f>
        <v>0</v>
      </c>
      <c r="AP802" s="29"/>
      <c r="AQ802" s="29"/>
      <c r="AR802" s="29"/>
      <c r="AS802" s="29"/>
      <c r="AT802" s="29"/>
      <c r="AU802" s="29"/>
      <c r="AV802" s="29"/>
      <c r="AW802" s="29"/>
      <c r="AX802" s="29"/>
      <c r="AY802" s="29"/>
      <c r="AZ802" s="29"/>
      <c r="BA802" s="29"/>
      <c r="BB802" s="29"/>
      <c r="BC802" s="29"/>
      <c r="BD802" s="29"/>
      <c r="BE802" s="29"/>
      <c r="BF802" s="29"/>
      <c r="BG802" s="29"/>
      <c r="BH802" s="29"/>
      <c r="BI802" s="29"/>
      <c r="BJ802" s="29"/>
      <c r="BK802" s="29"/>
      <c r="BL802" s="29"/>
      <c r="BM802" s="29"/>
      <c r="BN802" s="29"/>
      <c r="BO802" s="29"/>
      <c r="BP802" s="29"/>
      <c r="BQ802" s="29"/>
      <c r="BR802" s="29"/>
      <c r="BS802" s="29"/>
      <c r="BT802" s="29"/>
      <c r="BU802" s="29"/>
      <c r="BV802" s="29"/>
      <c r="BW802" s="29"/>
      <c r="BX802" s="30"/>
      <c r="BY802" s="30"/>
      <c r="BZ802" s="14"/>
      <c r="CA802" s="30"/>
      <c r="CB802" s="14" t="s">
        <v>227</v>
      </c>
      <c r="CC802" s="31">
        <v>43951</v>
      </c>
      <c r="CD802" s="32" t="s">
        <v>248</v>
      </c>
      <c r="CE802" s="33" t="s">
        <v>282</v>
      </c>
      <c r="CF802" s="33" t="s">
        <v>247</v>
      </c>
      <c r="CG802" s="29">
        <v>81</v>
      </c>
      <c r="CH802" s="29">
        <v>2</v>
      </c>
      <c r="CI802" s="29">
        <v>2</v>
      </c>
      <c r="CJ802" s="29">
        <v>10</v>
      </c>
      <c r="CK802" s="29">
        <v>0</v>
      </c>
      <c r="CL802" s="29">
        <v>0</v>
      </c>
      <c r="CM802" s="29">
        <v>2</v>
      </c>
      <c r="CN802" s="34">
        <f>IF(CJ802&gt;0,((CK802*0.125)+(CL802*0.25)+(CM802*1))/CJ802,"")</f>
        <v>0.2</v>
      </c>
      <c r="CR802" s="35"/>
      <c r="CS802" s="20" t="s">
        <v>232</v>
      </c>
      <c r="CV802" s="20"/>
      <c r="CW802" s="20"/>
      <c r="CX802" s="20"/>
      <c r="DH802" s="37" t="str">
        <f>IF(DB802&gt;0,((DC802*0.125)+(DD802*0.25)+(DE802*0.25)+(DF802*1)+(DG802*1))/DB802,"")</f>
        <v/>
      </c>
      <c r="DJ802" s="20" t="s">
        <v>228</v>
      </c>
      <c r="DK802" s="20" t="s">
        <v>235</v>
      </c>
      <c r="DL802" s="20" t="s">
        <v>234</v>
      </c>
      <c r="DM802" s="20">
        <v>0</v>
      </c>
      <c r="DN802" s="20">
        <v>0</v>
      </c>
      <c r="DO802" s="20">
        <v>0</v>
      </c>
      <c r="DP802" s="20">
        <v>0</v>
      </c>
      <c r="DQ802" s="20">
        <v>0</v>
      </c>
      <c r="DR802" s="20">
        <v>0</v>
      </c>
      <c r="DS802" s="20">
        <v>0</v>
      </c>
      <c r="DT802" s="20">
        <v>0</v>
      </c>
      <c r="DU802" s="20">
        <v>0</v>
      </c>
      <c r="EA802" s="35" t="s">
        <v>232</v>
      </c>
      <c r="EB802" s="38"/>
      <c r="EJ802" s="20"/>
      <c r="EK802" s="20"/>
      <c r="EL802" s="20"/>
      <c r="EM802" s="20"/>
      <c r="EN802" s="20"/>
      <c r="EO802" s="20"/>
      <c r="EP802" s="20"/>
      <c r="EQ802" s="20"/>
      <c r="ER802" s="20"/>
      <c r="ES802" s="34" t="str">
        <f>IF(EI802&lt;&gt;"",((EJ802*0.125)+((EK802+EL802+EM802+EN802+EO802)*0.25)+((EP802+EQ802+ER802)*1))/EI802,"")</f>
        <v/>
      </c>
      <c r="FG802" s="20"/>
      <c r="FJ802" s="34" t="str">
        <f>IF(EZ802&lt;&gt;"",((FA802*0.125)+((FB802+FC802+FD802+FE802+FF802)*0.25)+((FG802+FH802+FI802)*1))/EZ802,"")</f>
        <v/>
      </c>
      <c r="FK802" s="39">
        <v>42.113985</v>
      </c>
      <c r="FL802" s="39">
        <v>-80.148263</v>
      </c>
      <c r="FM802" s="39">
        <v>41.752159576177867</v>
      </c>
      <c r="FN802" s="39">
        <v>42.475810423822132</v>
      </c>
      <c r="FO802" s="39">
        <v>-80.636021807988428</v>
      </c>
      <c r="FP802" s="39">
        <v>-79.660504192011572</v>
      </c>
      <c r="FQ802" s="39">
        <v>41.390334152355734</v>
      </c>
      <c r="FR802" s="39">
        <v>42.837635847644265</v>
      </c>
      <c r="FS802" s="39">
        <v>-81.123780615976855</v>
      </c>
      <c r="FT802" s="39">
        <v>-79.172745384023145</v>
      </c>
      <c r="FU802" s="35"/>
      <c r="GK802" s="34" t="str">
        <f>IF(GA802&lt;&gt;"",((GB802*0.125)+((GC802+GD802+GE802+GF802+GG802)*0.25)+((GH802+GI802+GJ802)*1))/GA802,"")</f>
        <v/>
      </c>
      <c r="GP802" s="20" t="s">
        <v>232</v>
      </c>
      <c r="HH802" s="34" t="str">
        <f>IF(GX802&lt;&gt;"",((GY802*0.125)+((GZ802+HA802+HB802+HC802+HD802)*0.25)+((HE802+HF802+HG802)*1))/GX802,"")</f>
        <v/>
      </c>
    </row>
    <row r="803" spans="1:216" ht="15" customHeight="1" x14ac:dyDescent="0.35">
      <c r="A803" s="11" t="s">
        <v>5017</v>
      </c>
      <c r="B803" s="12" t="s">
        <v>5018</v>
      </c>
      <c r="C803" s="13">
        <v>43009</v>
      </c>
      <c r="D803" s="13">
        <v>45484</v>
      </c>
      <c r="E803" s="14" t="s">
        <v>4839</v>
      </c>
      <c r="F803" s="15" t="s">
        <v>5019</v>
      </c>
      <c r="G803" s="15" t="s">
        <v>5020</v>
      </c>
      <c r="H803" s="14" t="s">
        <v>1673</v>
      </c>
      <c r="I803" s="16">
        <v>77845</v>
      </c>
      <c r="J803" s="17">
        <v>70108</v>
      </c>
      <c r="K803" s="18">
        <f ca="1">IF(A803&lt;&gt;"",RANDBETWEEN(1,2000)," ")</f>
        <v>1396</v>
      </c>
      <c r="L803" s="17" cm="1">
        <f t="array" ref="L803">IF(A803&lt;&gt;"",SUMPRODUCT(($E$2:$E$1303="Active") * (FK803 &gt;= $FM$2:$FM$1303) * (FK803 &lt;= $FN$2:$FN$1303) * (FL803 &gt;= $FO$2:$FO$1303) * (FL803 &lt;= $FP$2:$FP$1303)),"")</f>
        <v>0</v>
      </c>
      <c r="M803" s="17" cm="1">
        <f t="array" ref="M803">IF(A803&lt;&gt;"",SUMPRODUCT(($E$2:$E$1303="Active") * (FK803 &gt;= $FQ$2:$FQ$1303) * (FK803 &lt;= $FR$2:$FR$1303) * (FL803 &gt;= $FS$2:$FS$1303) * (FL803 &lt;= $FT$2:$FT$1303)),"")</f>
        <v>1</v>
      </c>
      <c r="N803" s="14" t="s">
        <v>287</v>
      </c>
      <c r="O803" s="14" t="s">
        <v>219</v>
      </c>
      <c r="P803" s="15" t="s">
        <v>5021</v>
      </c>
      <c r="Q803" s="14" t="s">
        <v>5022</v>
      </c>
      <c r="R803" s="15" t="s">
        <v>5023</v>
      </c>
      <c r="S803" s="14" t="s">
        <v>224</v>
      </c>
      <c r="T803" s="20" t="s">
        <v>224</v>
      </c>
      <c r="U803" s="21"/>
      <c r="V803" s="22"/>
      <c r="W803" s="22"/>
      <c r="X803" s="22"/>
      <c r="Y803" s="22"/>
      <c r="Z803" s="22"/>
      <c r="AB803" s="23">
        <v>45380.375</v>
      </c>
      <c r="AC803" s="63">
        <v>45931</v>
      </c>
      <c r="AD803" s="25">
        <v>172</v>
      </c>
      <c r="AE803" s="25">
        <v>192</v>
      </c>
      <c r="AF803" s="26">
        <v>173</v>
      </c>
      <c r="AG803" s="20">
        <v>161</v>
      </c>
      <c r="AH803" s="22">
        <v>51</v>
      </c>
      <c r="AI803" s="26">
        <v>0</v>
      </c>
      <c r="AN803" s="27">
        <f>IF(COUNT(DV803,ES803,FJ803,GK803,HH803)&gt;0,AVERAGE(DV803,ES803,FJ803,GK803,HH803),"")</f>
        <v>1.2500000000000001E-2</v>
      </c>
      <c r="AO803" s="28">
        <f>IF((E803&lt;&gt;""),COUNTA(AP803:BW803)+COUNTIF(T803,"No"),"")</f>
        <v>0</v>
      </c>
      <c r="AP803" s="29"/>
      <c r="AQ803" s="29"/>
      <c r="AR803" s="29"/>
      <c r="AS803" s="29"/>
      <c r="AT803" s="29"/>
      <c r="AU803" s="29"/>
      <c r="AV803" s="29"/>
      <c r="AW803" s="29"/>
      <c r="AX803" s="29"/>
      <c r="AY803" s="29"/>
      <c r="AZ803" s="29"/>
      <c r="BA803" s="29"/>
      <c r="BB803" s="29"/>
      <c r="BC803" s="29"/>
      <c r="BD803" s="29"/>
      <c r="BE803" s="29"/>
      <c r="BF803" s="29"/>
      <c r="BG803" s="29"/>
      <c r="BH803" s="29"/>
      <c r="BI803" s="29"/>
      <c r="BJ803" s="29"/>
      <c r="BK803" s="29"/>
      <c r="BL803" s="29"/>
      <c r="BM803" s="29"/>
      <c r="BN803" s="29"/>
      <c r="BO803" s="29"/>
      <c r="BP803" s="29"/>
      <c r="BQ803" s="29"/>
      <c r="BR803" s="29"/>
      <c r="BS803" s="29"/>
      <c r="BT803" s="29"/>
      <c r="BU803" s="29"/>
      <c r="BV803" s="29"/>
      <c r="BW803" s="29"/>
      <c r="BX803" s="30"/>
      <c r="BY803" s="30"/>
      <c r="BZ803" s="14"/>
      <c r="CA803" s="30"/>
      <c r="CB803" s="14" t="s">
        <v>232</v>
      </c>
      <c r="CC803" s="31">
        <v>43909</v>
      </c>
      <c r="CD803" s="32" t="s">
        <v>364</v>
      </c>
      <c r="CE803" s="33" t="s">
        <v>282</v>
      </c>
      <c r="CF803" s="33" t="s">
        <v>247</v>
      </c>
      <c r="CG803" s="29">
        <v>91</v>
      </c>
      <c r="CH803" s="29">
        <v>1</v>
      </c>
      <c r="CI803" s="29">
        <v>1</v>
      </c>
      <c r="CJ803" s="29">
        <v>5</v>
      </c>
      <c r="CK803" s="29">
        <v>0</v>
      </c>
      <c r="CL803" s="29">
        <v>0</v>
      </c>
      <c r="CM803" s="29">
        <v>0</v>
      </c>
      <c r="CN803" s="34">
        <f>IF(CJ803&gt;0,((CK803*0.125)+(CL803*0.25)+(CM803*1))/CJ803,"")</f>
        <v>0</v>
      </c>
      <c r="CO803" s="35">
        <v>44364</v>
      </c>
      <c r="CP803" s="35">
        <v>44368</v>
      </c>
      <c r="CQ803" s="20" t="s">
        <v>507</v>
      </c>
      <c r="CR803" s="35">
        <v>44372</v>
      </c>
      <c r="CS803" s="20" t="s">
        <v>232</v>
      </c>
      <c r="CT803" s="35">
        <v>44370</v>
      </c>
      <c r="CU803" s="35">
        <v>44480</v>
      </c>
      <c r="CV803" s="11" t="s">
        <v>228</v>
      </c>
      <c r="CW803" s="20" t="s">
        <v>233</v>
      </c>
      <c r="CX803" s="11" t="s">
        <v>234</v>
      </c>
      <c r="CY803" s="20">
        <v>91</v>
      </c>
      <c r="CZ803" s="36">
        <v>1</v>
      </c>
      <c r="DA803" s="36">
        <v>1</v>
      </c>
      <c r="DB803" s="36">
        <v>5</v>
      </c>
      <c r="DC803" s="36">
        <v>0</v>
      </c>
      <c r="DD803" s="36">
        <v>0</v>
      </c>
      <c r="DE803" s="36">
        <v>0</v>
      </c>
      <c r="DF803" s="36">
        <v>0</v>
      </c>
      <c r="DG803" s="36">
        <v>0</v>
      </c>
      <c r="DH803" s="37">
        <f>IF(DB803&gt;0,((DC803*0.125)+(DD803*0.25)+(DE803*0.25)+(DF803*1)+(DG803*1))/DB803,"")</f>
        <v>0</v>
      </c>
      <c r="DI803" s="35">
        <v>44866</v>
      </c>
      <c r="DJ803" s="20" t="s">
        <v>228</v>
      </c>
      <c r="DK803" s="20" t="s">
        <v>235</v>
      </c>
      <c r="DL803" s="20" t="s">
        <v>234</v>
      </c>
      <c r="DM803" s="20">
        <v>94</v>
      </c>
      <c r="DN803" s="20">
        <v>1</v>
      </c>
      <c r="DO803" s="20">
        <v>1</v>
      </c>
      <c r="DP803" s="20">
        <v>5</v>
      </c>
      <c r="DQ803" s="20">
        <v>0</v>
      </c>
      <c r="DR803" s="20">
        <v>0</v>
      </c>
      <c r="DS803" s="20">
        <v>0</v>
      </c>
      <c r="DT803" s="20">
        <v>0</v>
      </c>
      <c r="DU803" s="20">
        <v>0</v>
      </c>
      <c r="DV803" s="37" cm="1">
        <f t="array" ref="DV803">IF(AND(DI803:DP803&lt;&gt;""),((DQ803*0.125)+(DR803*0.25)+(DS803*0.25)+(DT803*1)+(DU803*1))/DP803,"")</f>
        <v>0</v>
      </c>
      <c r="DW803" s="35">
        <v>44995</v>
      </c>
      <c r="DX803" s="35">
        <v>45001</v>
      </c>
      <c r="DY803" s="20" t="s">
        <v>237</v>
      </c>
      <c r="DZ803" s="35">
        <v>45001</v>
      </c>
      <c r="EA803" s="35" t="s">
        <v>232</v>
      </c>
      <c r="EB803" s="38">
        <v>45009</v>
      </c>
      <c r="EC803" s="35">
        <v>45290</v>
      </c>
      <c r="ED803" s="20" t="s">
        <v>228</v>
      </c>
      <c r="EE803" s="20" t="s">
        <v>247</v>
      </c>
      <c r="EF803" s="20">
        <v>79</v>
      </c>
      <c r="EG803" s="20">
        <v>1</v>
      </c>
      <c r="EH803" s="20">
        <v>1</v>
      </c>
      <c r="EI803" s="20">
        <v>5</v>
      </c>
      <c r="EJ803" s="20">
        <v>1</v>
      </c>
      <c r="EK803" s="20">
        <v>0</v>
      </c>
      <c r="EL803" s="20">
        <v>0</v>
      </c>
      <c r="EM803" s="20">
        <v>0</v>
      </c>
      <c r="EN803" s="20">
        <v>0</v>
      </c>
      <c r="EO803" s="20">
        <v>0</v>
      </c>
      <c r="EP803" s="20">
        <v>0</v>
      </c>
      <c r="EQ803" s="20">
        <v>0</v>
      </c>
      <c r="ER803" s="20">
        <v>0</v>
      </c>
      <c r="ES803" s="34">
        <f>IF(EI803&lt;&gt;"",((EJ803*0.125)+((EK803+EL803+EM803+EN803+EO803)*0.25)+((EP803+EQ803+ER803)*1))/EI803,"")</f>
        <v>2.5000000000000001E-2</v>
      </c>
      <c r="FG803" s="20"/>
      <c r="FJ803" s="34" t="str">
        <f>IF(EZ803&lt;&gt;"",((FA803*0.125)+((FB803+FC803+FD803+FE803+FF803)*0.25)+((FG803+FH803+FI803)*1))/EZ803,"")</f>
        <v/>
      </c>
      <c r="FK803" s="39">
        <v>30.556370000000001</v>
      </c>
      <c r="FL803" s="39">
        <v>-96.283991999999998</v>
      </c>
      <c r="FM803" s="39">
        <v>30.194544576177869</v>
      </c>
      <c r="FN803" s="39">
        <v>30.918195423822134</v>
      </c>
      <c r="FO803" s="39">
        <v>-96.704167436281068</v>
      </c>
      <c r="FP803" s="39">
        <v>-95.863816563718927</v>
      </c>
      <c r="FQ803" s="39">
        <v>29.832719152355736</v>
      </c>
      <c r="FR803" s="39">
        <v>31.280020847644266</v>
      </c>
      <c r="FS803" s="39">
        <v>-97.124342872562138</v>
      </c>
      <c r="FT803" s="39">
        <v>-95.443641127437857</v>
      </c>
      <c r="FU803" s="35"/>
      <c r="GK803" s="34" t="str">
        <f>IF(GA803&lt;&gt;"",((GB803*0.125)+((GC803+GD803+GE803+GF803+GG803)*0.25)+((GH803+GI803+GJ803)*1))/GA803,"")</f>
        <v/>
      </c>
      <c r="GP803" s="20" t="s">
        <v>232</v>
      </c>
      <c r="HH803" s="34" t="str">
        <f>IF(GX803&lt;&gt;"",((GY803*0.125)+((GZ803+HA803+HB803+HC803+HD803)*0.25)+((HE803+HF803+HG803)*1))/GX803,"")</f>
        <v/>
      </c>
    </row>
    <row r="804" spans="1:216" ht="15" customHeight="1" x14ac:dyDescent="0.35">
      <c r="A804" s="14" t="s">
        <v>5024</v>
      </c>
      <c r="B804" s="12" t="s">
        <v>5025</v>
      </c>
      <c r="C804" s="13">
        <v>43009</v>
      </c>
      <c r="D804" s="13">
        <v>46030</v>
      </c>
      <c r="E804" s="14" t="s">
        <v>4839</v>
      </c>
      <c r="F804" s="15" t="s">
        <v>5026</v>
      </c>
      <c r="G804" s="15" t="s">
        <v>5027</v>
      </c>
      <c r="H804" s="14" t="s">
        <v>1673</v>
      </c>
      <c r="I804" s="16">
        <v>75160</v>
      </c>
      <c r="J804" s="17">
        <v>26632</v>
      </c>
      <c r="K804" s="18">
        <f ca="1">IF(A804&lt;&gt;"",RANDBETWEEN(1,2000)," ")</f>
        <v>921</v>
      </c>
      <c r="L804" s="17" cm="1">
        <f t="array" ref="L804">IF(A804&lt;&gt;"",SUMPRODUCT(($E$2:$E$1303="Active") * (FK804 &gt;= $FM$2:$FM$1303) * (FK804 &lt;= $FN$2:$FN$1303) * (FL804 &gt;= $FO$2:$FO$1303) * (FL804 &lt;= $FP$2:$FP$1303)),"")</f>
        <v>1</v>
      </c>
      <c r="M804" s="17" cm="1">
        <f t="array" ref="M804">IF(A804&lt;&gt;"",SUMPRODUCT(($E$2:$E$1303="Active") * (FK804 &gt;= $FQ$2:$FQ$1303) * (FK804 &lt;= $FR$2:$FR$1303) * (FL804 &gt;= $FS$2:$FS$1303) * (FL804 &lt;= $FT$2:$FT$1303)),"")</f>
        <v>13</v>
      </c>
      <c r="N804" s="14" t="s">
        <v>287</v>
      </c>
      <c r="O804" s="14" t="s">
        <v>242</v>
      </c>
      <c r="P804" s="15" t="s">
        <v>5028</v>
      </c>
      <c r="Q804" s="14" t="s">
        <v>5029</v>
      </c>
      <c r="R804" s="15" t="s">
        <v>5030</v>
      </c>
      <c r="S804" s="14" t="s">
        <v>223</v>
      </c>
      <c r="T804" s="20" t="s">
        <v>224</v>
      </c>
      <c r="U804" s="21"/>
      <c r="V804" s="22"/>
      <c r="W804" s="22"/>
      <c r="X804" s="22"/>
      <c r="Y804" s="22"/>
      <c r="Z804" s="22"/>
      <c r="AA804" s="48" t="s">
        <v>347</v>
      </c>
      <c r="AB804" s="43">
        <v>45797.416666666664</v>
      </c>
      <c r="AC804" s="24">
        <v>46023</v>
      </c>
      <c r="AD804" s="25">
        <v>139</v>
      </c>
      <c r="AE804" s="25">
        <v>133</v>
      </c>
      <c r="AF804" s="26">
        <v>89</v>
      </c>
      <c r="AG804" s="20">
        <v>52</v>
      </c>
      <c r="AH804" s="22">
        <v>89</v>
      </c>
      <c r="AI804" s="26">
        <v>30</v>
      </c>
      <c r="AN804" s="27">
        <f>IF(COUNT(DV804,ES804,FJ804,GK804,HH804)&gt;0,AVERAGE(DV804,ES804,FJ804,GK804,HH804),"")</f>
        <v>7.5000000000000011E-2</v>
      </c>
      <c r="AO804" s="28">
        <f>IF((E804&lt;&gt;""),COUNTA(AP804:BW804)+COUNTIF(T804,"No"),"")</f>
        <v>0</v>
      </c>
      <c r="AP804" s="29"/>
      <c r="AQ804" s="29"/>
      <c r="AR804" s="29"/>
      <c r="AS804" s="29"/>
      <c r="AT804" s="29"/>
      <c r="AU804" s="29"/>
      <c r="AV804" s="29"/>
      <c r="AW804" s="29"/>
      <c r="AX804" s="29"/>
      <c r="AY804" s="29"/>
      <c r="AZ804" s="29"/>
      <c r="BA804" s="29"/>
      <c r="BB804" s="29"/>
      <c r="BC804" s="29"/>
      <c r="BD804" s="29"/>
      <c r="BE804" s="29"/>
      <c r="BF804" s="29"/>
      <c r="BG804" s="29"/>
      <c r="BH804" s="29"/>
      <c r="BI804" s="29"/>
      <c r="BJ804" s="29"/>
      <c r="BK804" s="29"/>
      <c r="BL804" s="29"/>
      <c r="BM804" s="29"/>
      <c r="BN804" s="29"/>
      <c r="BO804" s="29"/>
      <c r="BP804" s="29"/>
      <c r="BQ804" s="29"/>
      <c r="BR804" s="29"/>
      <c r="BS804" s="29"/>
      <c r="BT804" s="29"/>
      <c r="BU804" s="29"/>
      <c r="BV804" s="29"/>
      <c r="BW804" s="29"/>
      <c r="BX804" s="30">
        <v>44151</v>
      </c>
      <c r="BY804" s="30">
        <v>44165</v>
      </c>
      <c r="BZ804" s="14" t="s">
        <v>226</v>
      </c>
      <c r="CA804" s="30">
        <v>44165</v>
      </c>
      <c r="CB804" s="14" t="s">
        <v>232</v>
      </c>
      <c r="CC804" s="31">
        <v>44057</v>
      </c>
      <c r="CD804" s="32" t="s">
        <v>228</v>
      </c>
      <c r="CE804" s="33" t="s">
        <v>256</v>
      </c>
      <c r="CF804" s="33" t="s">
        <v>257</v>
      </c>
      <c r="CG804" s="29">
        <v>55</v>
      </c>
      <c r="CH804" s="29">
        <v>1</v>
      </c>
      <c r="CI804" s="29">
        <v>1</v>
      </c>
      <c r="CJ804" s="29">
        <v>5</v>
      </c>
      <c r="CK804" s="29">
        <v>0</v>
      </c>
      <c r="CL804" s="29">
        <v>0</v>
      </c>
      <c r="CM804" s="29">
        <v>1</v>
      </c>
      <c r="CN804" s="34">
        <f>IF(CJ804&gt;0,((CK804*0.125)+(CL804*0.25)+(CM804*1))/CJ804,"")</f>
        <v>0.2</v>
      </c>
      <c r="CO804" s="35">
        <v>44469</v>
      </c>
      <c r="CP804" s="35">
        <v>44477</v>
      </c>
      <c r="CQ804" s="20" t="s">
        <v>507</v>
      </c>
      <c r="CR804" s="35">
        <v>44501</v>
      </c>
      <c r="CS804" s="20" t="s">
        <v>232</v>
      </c>
      <c r="CT804" s="35">
        <v>44477</v>
      </c>
      <c r="CU804" s="35">
        <v>44446</v>
      </c>
      <c r="CV804" s="11" t="s">
        <v>228</v>
      </c>
      <c r="CW804" s="20" t="s">
        <v>233</v>
      </c>
      <c r="CX804" s="11" t="s">
        <v>234</v>
      </c>
      <c r="CY804" s="20">
        <v>65</v>
      </c>
      <c r="CZ804" s="36">
        <v>1</v>
      </c>
      <c r="DA804" s="36">
        <v>1</v>
      </c>
      <c r="DB804" s="36">
        <v>5</v>
      </c>
      <c r="DC804" s="36">
        <v>0</v>
      </c>
      <c r="DD804" s="36">
        <v>0</v>
      </c>
      <c r="DE804" s="36">
        <v>0</v>
      </c>
      <c r="DF804" s="36">
        <v>0</v>
      </c>
      <c r="DG804" s="36">
        <v>0</v>
      </c>
      <c r="DH804" s="37">
        <f>IF(DB804&gt;0,((DC804*0.125)+(DD804*0.25)+(DE804*0.25)+(DF804*1)+(DG804*1))/DB804,"")</f>
        <v>0</v>
      </c>
      <c r="DI804" s="35">
        <v>44896</v>
      </c>
      <c r="DJ804" s="20" t="s">
        <v>228</v>
      </c>
      <c r="DK804" s="20" t="s">
        <v>235</v>
      </c>
      <c r="DL804" s="20" t="s">
        <v>234</v>
      </c>
      <c r="DM804" s="20">
        <v>101</v>
      </c>
      <c r="DN804" s="20">
        <v>1</v>
      </c>
      <c r="DO804" s="20">
        <v>1</v>
      </c>
      <c r="DP804" s="20">
        <v>5</v>
      </c>
      <c r="DQ804" s="20">
        <v>0</v>
      </c>
      <c r="DR804" s="20">
        <v>0</v>
      </c>
      <c r="DS804" s="20">
        <v>0</v>
      </c>
      <c r="DT804" s="20">
        <v>0</v>
      </c>
      <c r="DU804" s="20">
        <v>1</v>
      </c>
      <c r="DV804" s="37" cm="1">
        <f t="array" ref="DV804">IF(AND(DI804:DP804&lt;&gt;""),((DQ804*0.125)+(DR804*0.25)+(DS804*0.25)+(DT804*1)+(DU804*1))/DP804,"")</f>
        <v>0.2</v>
      </c>
      <c r="DW804" s="35">
        <v>44985</v>
      </c>
      <c r="DX804" s="35">
        <v>44988</v>
      </c>
      <c r="DY804" s="20" t="s">
        <v>237</v>
      </c>
      <c r="DZ804" s="35">
        <v>44988</v>
      </c>
      <c r="EA804" s="35" t="s">
        <v>232</v>
      </c>
      <c r="EB804" s="38">
        <v>44994</v>
      </c>
      <c r="EC804" s="35">
        <v>45237</v>
      </c>
      <c r="ED804" s="20" t="s">
        <v>248</v>
      </c>
      <c r="EE804" s="20" t="s">
        <v>247</v>
      </c>
      <c r="EF804" s="20">
        <v>46</v>
      </c>
      <c r="EG804" s="20">
        <v>1</v>
      </c>
      <c r="EH804" s="20">
        <v>1</v>
      </c>
      <c r="EI804" s="20">
        <v>5</v>
      </c>
      <c r="EJ804" s="20">
        <v>0</v>
      </c>
      <c r="EK804" s="20">
        <v>0</v>
      </c>
      <c r="EL804" s="20">
        <v>0</v>
      </c>
      <c r="EM804" s="20">
        <v>0</v>
      </c>
      <c r="EN804" s="20">
        <v>0</v>
      </c>
      <c r="EO804" s="20">
        <v>0</v>
      </c>
      <c r="EP804" s="20">
        <v>0</v>
      </c>
      <c r="EQ804" s="20">
        <v>0</v>
      </c>
      <c r="ER804" s="20">
        <v>0</v>
      </c>
      <c r="ES804" s="34">
        <f>IF(EI804&lt;&gt;"",((EJ804*0.125)+((EK804+EL804+EM804+EN804+EO804)*0.25)+((EP804+EQ804+ER804)*1))/EI804,"")</f>
        <v>0</v>
      </c>
      <c r="ET804" s="35">
        <v>45588</v>
      </c>
      <c r="EU804" s="20" t="s">
        <v>248</v>
      </c>
      <c r="EV804" s="20" t="s">
        <v>234</v>
      </c>
      <c r="EW804" s="20">
        <v>46</v>
      </c>
      <c r="EX804" s="20">
        <v>1</v>
      </c>
      <c r="EY804" s="20">
        <v>1</v>
      </c>
      <c r="EZ804" s="20">
        <v>5</v>
      </c>
      <c r="FA804" s="20">
        <v>0</v>
      </c>
      <c r="FB804" s="20">
        <v>0</v>
      </c>
      <c r="FC804" s="20">
        <v>1</v>
      </c>
      <c r="FD804" s="20">
        <v>1</v>
      </c>
      <c r="FE804" s="20">
        <v>0</v>
      </c>
      <c r="FF804" s="20">
        <v>0</v>
      </c>
      <c r="FG804" s="20">
        <v>0</v>
      </c>
      <c r="FH804" s="20">
        <v>0</v>
      </c>
      <c r="FI804" s="20">
        <v>0</v>
      </c>
      <c r="FJ804" s="34">
        <f>IF(EZ804&lt;&gt;"",((FA804*0.125)+((FB804+FC804+FD804+FE804+FF804)*0.25)+((FG804+FH804+FI804)*1))/EZ804,"")</f>
        <v>0.1</v>
      </c>
      <c r="FK804" s="39">
        <v>32.752063999999997</v>
      </c>
      <c r="FL804" s="39">
        <v>-96.292779999999993</v>
      </c>
      <c r="FM804" s="39">
        <v>32.390238576177865</v>
      </c>
      <c r="FN804" s="39">
        <v>33.11388942382213</v>
      </c>
      <c r="FO804" s="39">
        <v>-96.723002382775036</v>
      </c>
      <c r="FP804" s="39">
        <v>-95.862557617224951</v>
      </c>
      <c r="FQ804" s="39">
        <v>32.028413152355732</v>
      </c>
      <c r="FR804" s="39">
        <v>33.475714847644262</v>
      </c>
      <c r="FS804" s="39">
        <v>-97.153224765550064</v>
      </c>
      <c r="FT804" s="39">
        <v>-95.432335234449923</v>
      </c>
      <c r="FU804" s="35">
        <v>45960</v>
      </c>
      <c r="FV804" s="20" t="s">
        <v>248</v>
      </c>
      <c r="FW804" s="20" t="s">
        <v>295</v>
      </c>
      <c r="FX804" s="20">
        <v>31</v>
      </c>
      <c r="FY804" s="20">
        <v>2</v>
      </c>
      <c r="FZ804" s="20">
        <v>2</v>
      </c>
      <c r="GA804" s="20">
        <v>5</v>
      </c>
      <c r="GB804" s="20">
        <v>0</v>
      </c>
      <c r="GC804" s="20">
        <v>0</v>
      </c>
      <c r="GD804" s="20">
        <v>0</v>
      </c>
      <c r="GE804" s="20">
        <v>0</v>
      </c>
      <c r="GF804" s="20">
        <v>0</v>
      </c>
      <c r="GG804" s="20">
        <v>0</v>
      </c>
      <c r="GH804" s="20">
        <v>0</v>
      </c>
      <c r="GI804" s="20">
        <v>0</v>
      </c>
      <c r="GJ804" s="20">
        <v>0</v>
      </c>
      <c r="GK804" s="34">
        <f>IF(GA804&lt;&gt;"",((GB804*0.125)+((GC804+GD804+GE804+GF804+GG804)*0.25)+((GH804+GI804+GJ804)*1))/GA804,"")</f>
        <v>0</v>
      </c>
      <c r="GL804" s="40">
        <v>45748</v>
      </c>
      <c r="GM804" s="40">
        <v>45763</v>
      </c>
      <c r="GN804" s="20" t="s">
        <v>237</v>
      </c>
      <c r="GO804" s="35">
        <v>45763</v>
      </c>
      <c r="GP804" s="20" t="s">
        <v>232</v>
      </c>
      <c r="GQ804" s="35">
        <v>45772</v>
      </c>
      <c r="HH804" s="34" t="str">
        <f>IF(GX804&lt;&gt;"",((GY804*0.125)+((GZ804+HA804+HB804+HC804+HD804)*0.25)+((HE804+HF804+HG804)*1))/GX804,"")</f>
        <v/>
      </c>
    </row>
    <row r="805" spans="1:216" ht="15" customHeight="1" x14ac:dyDescent="0.35">
      <c r="A805" s="11" t="s">
        <v>5031</v>
      </c>
      <c r="B805" s="12" t="s">
        <v>5032</v>
      </c>
      <c r="C805" s="13">
        <v>43829</v>
      </c>
      <c r="D805" s="13">
        <v>45272</v>
      </c>
      <c r="E805" s="14" t="s">
        <v>4839</v>
      </c>
      <c r="F805" s="15" t="s">
        <v>5033</v>
      </c>
      <c r="G805" s="15" t="s">
        <v>5034</v>
      </c>
      <c r="H805" s="14" t="s">
        <v>1673</v>
      </c>
      <c r="I805" s="16">
        <v>79925</v>
      </c>
      <c r="J805" s="17">
        <v>38422</v>
      </c>
      <c r="K805" s="18">
        <f ca="1">IF(A805&lt;&gt;"",RANDBETWEEN(1,2000)," ")</f>
        <v>321</v>
      </c>
      <c r="L805" s="17" cm="1">
        <f t="array" ref="L805">IF(A805&lt;&gt;"",SUMPRODUCT(($E$2:$E$1303="Active") * (FK805 &gt;= $FM$2:$FM$1303) * (FK805 &lt;= $FN$2:$FN$1303) * (FL805 &gt;= $FO$2:$FO$1303) * (FL805 &lt;= $FP$2:$FP$1303)),"")</f>
        <v>2</v>
      </c>
      <c r="M805" s="17" cm="1">
        <f t="array" ref="M805">IF(A805&lt;&gt;"",SUMPRODUCT(($E$2:$E$1303="Active") * (FK805 &gt;= $FQ$2:$FQ$1303) * (FK805 &lt;= $FR$2:$FR$1303) * (FL805 &gt;= $FS$2:$FS$1303) * (FL805 &lt;= $FT$2:$FT$1303)),"")</f>
        <v>3</v>
      </c>
      <c r="N805" s="14" t="s">
        <v>287</v>
      </c>
      <c r="O805" s="14" t="s">
        <v>219</v>
      </c>
      <c r="P805" s="15" t="s">
        <v>5035</v>
      </c>
      <c r="Q805" s="14" t="s">
        <v>5036</v>
      </c>
      <c r="R805" s="15" t="s">
        <v>5037</v>
      </c>
      <c r="S805" s="14" t="s">
        <v>223</v>
      </c>
      <c r="T805" s="20" t="s">
        <v>224</v>
      </c>
      <c r="U805" s="21"/>
      <c r="V805" s="22"/>
      <c r="W805" s="22"/>
      <c r="X805" s="22"/>
      <c r="Y805" s="22"/>
      <c r="Z805" s="22"/>
      <c r="AB805" s="23">
        <v>45213.291666666664</v>
      </c>
      <c r="AC805" s="63">
        <v>45931</v>
      </c>
      <c r="AD805" s="25">
        <v>36</v>
      </c>
      <c r="AE805" s="25">
        <v>86</v>
      </c>
      <c r="AF805" s="26">
        <v>51</v>
      </c>
      <c r="AG805" s="20">
        <v>6</v>
      </c>
      <c r="AH805" s="22">
        <v>0</v>
      </c>
      <c r="AI805" s="26">
        <v>0</v>
      </c>
      <c r="AN805" s="27">
        <f>IF(COUNT(DV805,ES805,FJ805,GK805,HH805)&gt;0,AVERAGE(DV805,ES805,FJ805,GK805,HH805),"")</f>
        <v>0</v>
      </c>
      <c r="AO805" s="28">
        <f>IF((E805&lt;&gt;""),COUNTA(AP805:BW805)+COUNTIF(T805,"No"),"")</f>
        <v>0</v>
      </c>
      <c r="AP805" s="29"/>
      <c r="AQ805" s="29"/>
      <c r="AR805" s="29"/>
      <c r="AS805" s="29"/>
      <c r="AT805" s="29"/>
      <c r="AU805" s="29"/>
      <c r="AV805" s="29"/>
      <c r="AW805" s="29"/>
      <c r="AX805" s="29"/>
      <c r="AY805" s="29"/>
      <c r="AZ805" s="29"/>
      <c r="BA805" s="29"/>
      <c r="BB805" s="29"/>
      <c r="BC805" s="29"/>
      <c r="BD805" s="29"/>
      <c r="BE805" s="29"/>
      <c r="BF805" s="29"/>
      <c r="BG805" s="29"/>
      <c r="BH805" s="29"/>
      <c r="BI805" s="29"/>
      <c r="BJ805" s="29"/>
      <c r="BK805" s="29"/>
      <c r="BL805" s="29"/>
      <c r="BM805" s="29"/>
      <c r="BN805" s="29"/>
      <c r="BO805" s="29"/>
      <c r="BP805" s="29"/>
      <c r="BQ805" s="29"/>
      <c r="BR805" s="29"/>
      <c r="BS805" s="29"/>
      <c r="BT805" s="29"/>
      <c r="BU805" s="29"/>
      <c r="BV805" s="29"/>
      <c r="BW805" s="29"/>
      <c r="BX805" s="30"/>
      <c r="BY805" s="30"/>
      <c r="BZ805" s="14"/>
      <c r="CA805" s="30"/>
      <c r="CB805" s="14" t="s">
        <v>232</v>
      </c>
      <c r="CC805" s="31">
        <v>44040</v>
      </c>
      <c r="CD805" s="32" t="s">
        <v>248</v>
      </c>
      <c r="CE805" s="33" t="s">
        <v>282</v>
      </c>
      <c r="CF805" s="33" t="s">
        <v>247</v>
      </c>
      <c r="CG805" s="29">
        <v>40</v>
      </c>
      <c r="CH805" s="29">
        <v>1</v>
      </c>
      <c r="CI805" s="29">
        <v>1</v>
      </c>
      <c r="CJ805" s="29">
        <v>5</v>
      </c>
      <c r="CK805" s="29">
        <v>0</v>
      </c>
      <c r="CL805" s="29">
        <v>0</v>
      </c>
      <c r="CM805" s="29">
        <v>0</v>
      </c>
      <c r="CN805" s="34">
        <f>IF(CJ805&gt;0,((CK805*0.125)+(CL805*0.25)+(CM805*1))/CJ805,"")</f>
        <v>0</v>
      </c>
      <c r="CO805" s="35">
        <v>44362</v>
      </c>
      <c r="CP805" s="35">
        <v>44368</v>
      </c>
      <c r="CQ805" s="20" t="s">
        <v>507</v>
      </c>
      <c r="CR805" s="35">
        <v>44372</v>
      </c>
      <c r="CS805" s="20" t="s">
        <v>232</v>
      </c>
      <c r="CT805" s="35">
        <v>44370</v>
      </c>
      <c r="CU805" s="35">
        <v>44482</v>
      </c>
      <c r="CV805" s="11" t="s">
        <v>228</v>
      </c>
      <c r="CW805" s="20" t="s">
        <v>233</v>
      </c>
      <c r="CX805" s="11" t="s">
        <v>234</v>
      </c>
      <c r="CY805" s="20">
        <v>48</v>
      </c>
      <c r="CZ805" s="36">
        <v>1</v>
      </c>
      <c r="DA805" s="36">
        <v>1</v>
      </c>
      <c r="DB805" s="36">
        <v>5</v>
      </c>
      <c r="DC805" s="36">
        <v>0</v>
      </c>
      <c r="DD805" s="36">
        <v>0</v>
      </c>
      <c r="DE805" s="36">
        <v>0</v>
      </c>
      <c r="DF805" s="36">
        <v>0</v>
      </c>
      <c r="DG805" s="36">
        <v>0</v>
      </c>
      <c r="DH805" s="37">
        <f>IF(DB805&gt;0,((DC805*0.125)+(DD805*0.25)+(DE805*0.25)+(DF805*1)+(DG805*1))/DB805,"")</f>
        <v>0</v>
      </c>
      <c r="DI805" s="35">
        <v>44866</v>
      </c>
      <c r="DJ805" s="20" t="s">
        <v>228</v>
      </c>
      <c r="DK805" s="20" t="s">
        <v>235</v>
      </c>
      <c r="DL805" s="20" t="s">
        <v>234</v>
      </c>
      <c r="DM805" s="20">
        <v>29</v>
      </c>
      <c r="DN805" s="20">
        <v>1</v>
      </c>
      <c r="DO805" s="20">
        <v>1</v>
      </c>
      <c r="DP805" s="20">
        <v>5</v>
      </c>
      <c r="DQ805" s="20">
        <v>0</v>
      </c>
      <c r="DR805" s="20">
        <v>0</v>
      </c>
      <c r="DS805" s="20">
        <v>0</v>
      </c>
      <c r="DT805" s="20">
        <v>0</v>
      </c>
      <c r="DU805" s="20">
        <v>0</v>
      </c>
      <c r="DV805" s="37" cm="1">
        <f t="array" ref="DV805">IF(AND(DI805:DP805&lt;&gt;""),((DQ805*0.125)+(DR805*0.25)+(DS805*0.25)+(DT805*1)+(DU805*1))/DP805,"")</f>
        <v>0</v>
      </c>
      <c r="EA805" s="35" t="s">
        <v>232</v>
      </c>
      <c r="EB805" s="38"/>
      <c r="EJ805" s="20"/>
      <c r="EK805" s="20"/>
      <c r="EL805" s="20"/>
      <c r="EM805" s="20"/>
      <c r="EN805" s="20"/>
      <c r="EO805" s="20"/>
      <c r="EP805" s="20"/>
      <c r="EQ805" s="20"/>
      <c r="ER805" s="20"/>
      <c r="ES805" s="34" t="str">
        <f>IF(EI805&lt;&gt;"",((EJ805*0.125)+((EK805+EL805+EM805+EN805+EO805)*0.25)+((EP805+EQ805+ER805)*1))/EI805,"")</f>
        <v/>
      </c>
      <c r="FG805" s="20"/>
      <c r="FJ805" s="34" t="str">
        <f>IF(EZ805&lt;&gt;"",((FA805*0.125)+((FB805+FC805+FD805+FE805+FF805)*0.25)+((FG805+FH805+FI805)*1))/EZ805,"")</f>
        <v/>
      </c>
      <c r="FK805" s="39">
        <v>31.790818999999999</v>
      </c>
      <c r="FL805" s="39">
        <v>-106.376901</v>
      </c>
      <c r="FM805" s="39">
        <v>31.428993576177866</v>
      </c>
      <c r="FN805" s="39">
        <v>32.152644423822132</v>
      </c>
      <c r="FO805" s="39">
        <v>-106.80258942734484</v>
      </c>
      <c r="FP805" s="39">
        <v>-105.95121257265517</v>
      </c>
      <c r="FQ805" s="39">
        <v>31.067168152355734</v>
      </c>
      <c r="FR805" s="39">
        <v>32.514469847644264</v>
      </c>
      <c r="FS805" s="39">
        <v>-107.22827785468969</v>
      </c>
      <c r="FT805" s="39">
        <v>-105.52552414531031</v>
      </c>
      <c r="FU805" s="35"/>
      <c r="GK805" s="34" t="str">
        <f>IF(GA805&lt;&gt;"",((GB805*0.125)+((GC805+GD805+GE805+GF805+GG805)*0.25)+((GH805+GI805+GJ805)*1))/GA805,"")</f>
        <v/>
      </c>
      <c r="GP805" s="20" t="s">
        <v>232</v>
      </c>
      <c r="HH805" s="34" t="str">
        <f>IF(GX805&lt;&gt;"",((GY805*0.125)+((GZ805+HA805+HB805+HC805+HD805)*0.25)+((HE805+HF805+HG805)*1))/GX805,"")</f>
        <v/>
      </c>
    </row>
    <row r="806" spans="1:216" ht="15" customHeight="1" x14ac:dyDescent="0.35">
      <c r="A806" s="14" t="s">
        <v>5038</v>
      </c>
      <c r="B806" s="12" t="s">
        <v>5039</v>
      </c>
      <c r="C806" s="13">
        <v>43009</v>
      </c>
      <c r="D806" s="13">
        <v>45224</v>
      </c>
      <c r="E806" s="14" t="s">
        <v>4839</v>
      </c>
      <c r="F806" s="15" t="s">
        <v>5040</v>
      </c>
      <c r="G806" s="15" t="s">
        <v>5041</v>
      </c>
      <c r="H806" s="14" t="s">
        <v>1855</v>
      </c>
      <c r="I806" s="16">
        <v>20175</v>
      </c>
      <c r="J806" s="17">
        <v>33245</v>
      </c>
      <c r="K806" s="18">
        <f ca="1">IF(A806&lt;&gt;"",RANDBETWEEN(1,2000)," ")</f>
        <v>1589</v>
      </c>
      <c r="L806" s="17" cm="1">
        <f t="array" ref="L806">IF(A806&lt;&gt;"",SUMPRODUCT(($E$2:$E$1303="Active") * (FK806 &gt;= $FM$2:$FM$1303) * (FK806 &lt;= $FN$2:$FN$1303) * (FL806 &gt;= $FO$2:$FO$1303) * (FL806 &lt;= $FP$2:$FP$1303)),"")</f>
        <v>2</v>
      </c>
      <c r="M806" s="17" cm="1">
        <f t="array" ref="M806">IF(A806&lt;&gt;"",SUMPRODUCT(($E$2:$E$1303="Active") * (FK806 &gt;= $FQ$2:$FQ$1303) * (FK806 &lt;= $FR$2:$FR$1303) * (FL806 &gt;= $FS$2:$FS$1303) * (FL806 &lt;= $FT$2:$FT$1303)),"")</f>
        <v>3</v>
      </c>
      <c r="N806" s="14" t="s">
        <v>287</v>
      </c>
      <c r="O806" s="14" t="s">
        <v>219</v>
      </c>
      <c r="P806" s="15" t="s">
        <v>5042</v>
      </c>
      <c r="Q806" s="14" t="s">
        <v>5043</v>
      </c>
      <c r="R806" s="15" t="s">
        <v>5044</v>
      </c>
      <c r="S806" s="14" t="s">
        <v>5045</v>
      </c>
      <c r="T806" s="20" t="s">
        <v>2441</v>
      </c>
      <c r="U806" s="21"/>
      <c r="V806" s="22"/>
      <c r="W806" s="22"/>
      <c r="X806" s="22"/>
      <c r="Y806" s="22"/>
      <c r="Z806" s="22"/>
      <c r="AB806" s="23">
        <v>43843</v>
      </c>
      <c r="AC806" s="63">
        <v>45931</v>
      </c>
      <c r="AD806" s="25">
        <v>0</v>
      </c>
      <c r="AE806" s="25">
        <v>0</v>
      </c>
      <c r="AF806" s="26">
        <v>0</v>
      </c>
      <c r="AG806" s="20">
        <v>0</v>
      </c>
      <c r="AH806" s="22">
        <v>0</v>
      </c>
      <c r="AI806" s="26">
        <v>0</v>
      </c>
      <c r="AN806" s="27" t="str">
        <f>IF(COUNT(DV806,ES806,FJ806,GK806,HH806)&gt;0,AVERAGE(DV806,ES806,FJ806,GK806,HH806),"")</f>
        <v/>
      </c>
      <c r="AO806" s="28">
        <f>IF((E806&lt;&gt;""),COUNTA(AP806:BW806)+COUNTIF(T806,"No"),"")</f>
        <v>0</v>
      </c>
      <c r="AP806" s="29"/>
      <c r="AQ806" s="29"/>
      <c r="AR806" s="29"/>
      <c r="AS806" s="29"/>
      <c r="AT806" s="29"/>
      <c r="AU806" s="29"/>
      <c r="AV806" s="29"/>
      <c r="AW806" s="29"/>
      <c r="AX806" s="29"/>
      <c r="AY806" s="29"/>
      <c r="AZ806" s="29"/>
      <c r="BA806" s="29"/>
      <c r="BB806" s="29"/>
      <c r="BC806" s="29"/>
      <c r="BD806" s="29"/>
      <c r="BE806" s="29"/>
      <c r="BF806" s="29"/>
      <c r="BG806" s="29"/>
      <c r="BH806" s="29"/>
      <c r="BI806" s="29"/>
      <c r="BJ806" s="29"/>
      <c r="BK806" s="29"/>
      <c r="BL806" s="29"/>
      <c r="BM806" s="29"/>
      <c r="BN806" s="29"/>
      <c r="BO806" s="29"/>
      <c r="BP806" s="29"/>
      <c r="BQ806" s="29"/>
      <c r="BR806" s="29"/>
      <c r="BS806" s="29"/>
      <c r="BT806" s="29"/>
      <c r="BU806" s="29"/>
      <c r="BV806" s="29"/>
      <c r="BW806" s="29"/>
      <c r="BX806" s="30"/>
      <c r="BY806" s="30"/>
      <c r="BZ806" s="14"/>
      <c r="CA806" s="30"/>
      <c r="CB806" s="14" t="s">
        <v>232</v>
      </c>
      <c r="CC806" s="31">
        <v>43908</v>
      </c>
      <c r="CD806" s="32" t="s">
        <v>364</v>
      </c>
      <c r="CE806" s="33" t="s">
        <v>380</v>
      </c>
      <c r="CF806" s="33" t="s">
        <v>321</v>
      </c>
      <c r="CG806" s="29">
        <v>96</v>
      </c>
      <c r="CH806" s="29">
        <v>1</v>
      </c>
      <c r="CI806" s="29">
        <v>1</v>
      </c>
      <c r="CJ806" s="29">
        <v>5</v>
      </c>
      <c r="CK806" s="29">
        <v>0</v>
      </c>
      <c r="CL806" s="29">
        <v>1</v>
      </c>
      <c r="CM806" s="29">
        <v>2</v>
      </c>
      <c r="CN806" s="53">
        <f>IF(CJ806&gt;0,((CK806*0.125)+(CL806*0.25)+(CM806*1))/CJ806,"")</f>
        <v>0.45</v>
      </c>
      <c r="CR806" s="35"/>
      <c r="CS806" s="20" t="s">
        <v>232</v>
      </c>
      <c r="CV806" s="20"/>
      <c r="CW806" s="20"/>
      <c r="CX806" s="20"/>
      <c r="DH806" s="37" t="str">
        <f>IF(DB806&gt;0,((DC806*0.125)+(DD806*0.25)+(DE806*0.25)+(DF806*1)+(DG806*1))/DB806,"")</f>
        <v/>
      </c>
      <c r="DJ806" s="20" t="s">
        <v>228</v>
      </c>
      <c r="DK806" s="20" t="s">
        <v>235</v>
      </c>
      <c r="DL806" s="20" t="s">
        <v>234</v>
      </c>
      <c r="DM806" s="20">
        <v>0</v>
      </c>
      <c r="DN806" s="20">
        <v>0</v>
      </c>
      <c r="DO806" s="20">
        <v>0</v>
      </c>
      <c r="DP806" s="20">
        <v>0</v>
      </c>
      <c r="DQ806" s="20">
        <v>0</v>
      </c>
      <c r="DR806" s="20">
        <v>0</v>
      </c>
      <c r="DS806" s="20">
        <v>0</v>
      </c>
      <c r="DT806" s="20">
        <v>0</v>
      </c>
      <c r="DU806" s="20">
        <v>0</v>
      </c>
      <c r="EA806" s="35" t="s">
        <v>232</v>
      </c>
      <c r="EB806" s="38"/>
      <c r="EJ806" s="20"/>
      <c r="EK806" s="20"/>
      <c r="EL806" s="20"/>
      <c r="EM806" s="20"/>
      <c r="EN806" s="20"/>
      <c r="EO806" s="20"/>
      <c r="EP806" s="20"/>
      <c r="EQ806" s="20"/>
      <c r="ER806" s="20"/>
      <c r="ES806" s="34" t="str">
        <f>IF(EI806&lt;&gt;"",((EJ806*0.125)+((EK806+EL806+EM806+EN806+EO806)*0.25)+((EP806+EQ806+ER806)*1))/EI806,"")</f>
        <v/>
      </c>
      <c r="FG806" s="20"/>
      <c r="FJ806" s="34" t="str">
        <f>IF(EZ806&lt;&gt;"",((FA806*0.125)+((FB806+FC806+FD806+FE806+FF806)*0.25)+((FG806+FH806+FI806)*1))/EZ806,"")</f>
        <v/>
      </c>
      <c r="FK806" s="39">
        <v>39.052270999999998</v>
      </c>
      <c r="FL806" s="39">
        <v>-77.603577000000001</v>
      </c>
      <c r="FM806" s="39">
        <v>38.690445576177865</v>
      </c>
      <c r="FN806" s="39">
        <v>39.41409642382213</v>
      </c>
      <c r="FO806" s="39">
        <v>-78.069503730344479</v>
      </c>
      <c r="FP806" s="39">
        <v>-77.137650269655524</v>
      </c>
      <c r="FQ806" s="39">
        <v>38.328620152355732</v>
      </c>
      <c r="FR806" s="39">
        <v>39.775921847644263</v>
      </c>
      <c r="FS806" s="39">
        <v>-78.535430460688943</v>
      </c>
      <c r="FT806" s="39">
        <v>-76.67172353931106</v>
      </c>
      <c r="FU806" s="35"/>
      <c r="GK806" s="34" t="str">
        <f>IF(GA806&lt;&gt;"",((GB806*0.125)+((GC806+GD806+GE806+GF806+GG806)*0.25)+((GH806+GI806+GJ806)*1))/GA806,"")</f>
        <v/>
      </c>
      <c r="GP806" s="20" t="s">
        <v>232</v>
      </c>
      <c r="HH806" s="34" t="str">
        <f>IF(GX806&lt;&gt;"",((GY806*0.125)+((GZ806+HA806+HB806+HC806+HD806)*0.25)+((HE806+HF806+HG806)*1))/GX806,"")</f>
        <v/>
      </c>
    </row>
    <row r="807" spans="1:216" ht="15" customHeight="1" x14ac:dyDescent="0.35">
      <c r="A807" s="14" t="s">
        <v>5046</v>
      </c>
      <c r="B807" s="12" t="s">
        <v>5047</v>
      </c>
      <c r="C807" s="13">
        <v>43009</v>
      </c>
      <c r="D807" s="13">
        <v>45224</v>
      </c>
      <c r="E807" s="14" t="s">
        <v>4839</v>
      </c>
      <c r="F807" s="15" t="s">
        <v>5048</v>
      </c>
      <c r="G807" s="15" t="s">
        <v>5049</v>
      </c>
      <c r="H807" s="14" t="s">
        <v>1855</v>
      </c>
      <c r="I807" s="16">
        <v>22602</v>
      </c>
      <c r="J807" s="17">
        <v>30865</v>
      </c>
      <c r="K807" s="18">
        <f ca="1">IF(A807&lt;&gt;"",RANDBETWEEN(1,2000)," ")</f>
        <v>125</v>
      </c>
      <c r="L807" s="17" cm="1">
        <f t="array" ref="L807">IF(A807&lt;&gt;"",SUMPRODUCT(($E$2:$E$1303="Active") * (FK807 &gt;= $FM$2:$FM$1303) * (FK807 &lt;= $FN$2:$FN$1303) * (FL807 &gt;= $FO$2:$FO$1303) * (FL807 &lt;= $FP$2:$FP$1303)),"")</f>
        <v>0</v>
      </c>
      <c r="M807" s="17" cm="1">
        <f t="array" ref="M807">IF(A807&lt;&gt;"",SUMPRODUCT(($E$2:$E$1303="Active") * (FK807 &gt;= $FQ$2:$FQ$1303) * (FK807 &lt;= $FR$2:$FR$1303) * (FL807 &gt;= $FS$2:$FS$1303) * (FL807 &lt;= $FT$2:$FT$1303)),"")</f>
        <v>1</v>
      </c>
      <c r="N807" s="14" t="s">
        <v>287</v>
      </c>
      <c r="O807" s="14" t="s">
        <v>219</v>
      </c>
      <c r="P807" s="15" t="s">
        <v>5050</v>
      </c>
      <c r="Q807" s="14" t="s">
        <v>5051</v>
      </c>
      <c r="R807" s="15" t="s">
        <v>5052</v>
      </c>
      <c r="S807" s="20" t="s">
        <v>2441</v>
      </c>
      <c r="T807" s="20" t="s">
        <v>224</v>
      </c>
      <c r="U807" s="21"/>
      <c r="V807" s="22"/>
      <c r="W807" s="22"/>
      <c r="X807" s="22"/>
      <c r="Y807" s="22"/>
      <c r="Z807" s="22"/>
      <c r="AB807" s="23">
        <v>44008</v>
      </c>
      <c r="AC807" s="63">
        <v>45931</v>
      </c>
      <c r="AD807" s="25">
        <v>90</v>
      </c>
      <c r="AE807" s="25">
        <v>0</v>
      </c>
      <c r="AF807" s="26">
        <v>0</v>
      </c>
      <c r="AG807" s="20">
        <v>0</v>
      </c>
      <c r="AH807" s="22">
        <v>0</v>
      </c>
      <c r="AI807" s="26">
        <v>0</v>
      </c>
      <c r="AN807" s="27" t="str">
        <f>IF(COUNT(DV807,ES807,FJ807,GK807,HH807)&gt;0,AVERAGE(DV807,ES807,FJ807,GK807,HH807),"")</f>
        <v/>
      </c>
      <c r="AO807" s="28">
        <f>IF((E807&lt;&gt;""),COUNTA(AP807:BW807)+COUNTIF(T807,"No"),"")</f>
        <v>0</v>
      </c>
      <c r="AP807" s="29"/>
      <c r="AQ807" s="29"/>
      <c r="AR807" s="29"/>
      <c r="AS807" s="29"/>
      <c r="AT807" s="29"/>
      <c r="AU807" s="29"/>
      <c r="AV807" s="29"/>
      <c r="AW807" s="29"/>
      <c r="AX807" s="29"/>
      <c r="AY807" s="29"/>
      <c r="AZ807" s="29"/>
      <c r="BA807" s="29"/>
      <c r="BB807" s="29"/>
      <c r="BC807" s="29"/>
      <c r="BD807" s="29"/>
      <c r="BE807" s="29"/>
      <c r="BF807" s="29"/>
      <c r="BG807" s="29"/>
      <c r="BH807" s="29"/>
      <c r="BI807" s="29"/>
      <c r="BJ807" s="29"/>
      <c r="BK807" s="29"/>
      <c r="BL807" s="29"/>
      <c r="BM807" s="29"/>
      <c r="BN807" s="29"/>
      <c r="BO807" s="29"/>
      <c r="BP807" s="29"/>
      <c r="BQ807" s="29"/>
      <c r="BR807" s="29"/>
      <c r="BS807" s="29"/>
      <c r="BT807" s="29"/>
      <c r="BU807" s="29"/>
      <c r="BV807" s="29"/>
      <c r="BW807" s="29"/>
      <c r="BX807" s="30"/>
      <c r="BY807" s="30"/>
      <c r="BZ807" s="14"/>
      <c r="CA807" s="30"/>
      <c r="CB807" s="14" t="s">
        <v>232</v>
      </c>
      <c r="CC807" s="31">
        <v>43951</v>
      </c>
      <c r="CD807" s="32" t="s">
        <v>228</v>
      </c>
      <c r="CE807" s="33" t="s">
        <v>282</v>
      </c>
      <c r="CF807" s="33" t="s">
        <v>247</v>
      </c>
      <c r="CG807" s="29">
        <v>115</v>
      </c>
      <c r="CH807" s="29">
        <v>3</v>
      </c>
      <c r="CI807" s="29">
        <v>3</v>
      </c>
      <c r="CJ807" s="29">
        <v>12</v>
      </c>
      <c r="CK807" s="29">
        <v>1</v>
      </c>
      <c r="CL807" s="29">
        <v>1</v>
      </c>
      <c r="CM807" s="29">
        <v>0</v>
      </c>
      <c r="CN807" s="34">
        <f>IF(CJ807&gt;0,((CK807*0.125)+(CL807*0.25)+(CM807*1))/CJ807,"")</f>
        <v>3.125E-2</v>
      </c>
      <c r="CR807" s="35"/>
      <c r="CS807" s="20" t="s">
        <v>232</v>
      </c>
      <c r="CV807" s="20"/>
      <c r="CW807" s="20"/>
      <c r="CX807" s="20"/>
      <c r="DH807" s="37" t="str">
        <f>IF(DB807&gt;0,((DC807*0.125)+(DD807*0.25)+(DE807*0.25)+(DF807*1)+(DG807*1))/DB807,"")</f>
        <v/>
      </c>
      <c r="DJ807" s="20" t="s">
        <v>228</v>
      </c>
      <c r="DK807" s="20" t="s">
        <v>235</v>
      </c>
      <c r="DL807" s="20" t="s">
        <v>234</v>
      </c>
      <c r="DM807" s="20">
        <v>0</v>
      </c>
      <c r="DN807" s="20">
        <v>0</v>
      </c>
      <c r="DO807" s="20">
        <v>0</v>
      </c>
      <c r="DP807" s="20">
        <v>0</v>
      </c>
      <c r="DQ807" s="20">
        <v>0</v>
      </c>
      <c r="DR807" s="20">
        <v>0</v>
      </c>
      <c r="DS807" s="20">
        <v>0</v>
      </c>
      <c r="DT807" s="20">
        <v>0</v>
      </c>
      <c r="DU807" s="20">
        <v>0</v>
      </c>
      <c r="EA807" s="35" t="s">
        <v>232</v>
      </c>
      <c r="EB807" s="38"/>
      <c r="EJ807" s="20"/>
      <c r="EK807" s="20"/>
      <c r="EL807" s="20"/>
      <c r="EM807" s="20"/>
      <c r="EN807" s="20"/>
      <c r="EO807" s="20"/>
      <c r="EP807" s="20"/>
      <c r="EQ807" s="20"/>
      <c r="ER807" s="20"/>
      <c r="ES807" s="34" t="str">
        <f>IF(EI807&lt;&gt;"",((EJ807*0.125)+((EK807+EL807+EM807+EN807+EO807)*0.25)+((EP807+EQ807+ER807)*1))/EI807,"")</f>
        <v/>
      </c>
      <c r="FG807" s="20"/>
      <c r="FJ807" s="34" t="str">
        <f>IF(EZ807&lt;&gt;"",((FA807*0.125)+((FB807+FC807+FD807+FE807+FF807)*0.25)+((FG807+FH807+FI807)*1))/EZ807,"")</f>
        <v/>
      </c>
      <c r="FK807" s="39">
        <v>39.151072999999997</v>
      </c>
      <c r="FL807" s="39">
        <v>-78.277218000000005</v>
      </c>
      <c r="FM807" s="39">
        <v>38.789247576177864</v>
      </c>
      <c r="FN807" s="39">
        <v>39.512898423822129</v>
      </c>
      <c r="FO807" s="39">
        <v>-78.743798176257457</v>
      </c>
      <c r="FP807" s="39">
        <v>-77.810637823742553</v>
      </c>
      <c r="FQ807" s="39">
        <v>38.427422152355732</v>
      </c>
      <c r="FR807" s="39">
        <v>39.874723847644262</v>
      </c>
      <c r="FS807" s="39">
        <v>-79.210378352514908</v>
      </c>
      <c r="FT807" s="39">
        <v>-77.344057647485101</v>
      </c>
      <c r="FU807" s="35"/>
      <c r="GK807" s="34" t="str">
        <f>IF(GA807&lt;&gt;"",((GB807*0.125)+((GC807+GD807+GE807+GF807+GG807)*0.25)+((GH807+GI807+GJ807)*1))/GA807,"")</f>
        <v/>
      </c>
      <c r="GP807" s="20" t="s">
        <v>232</v>
      </c>
      <c r="HH807" s="34" t="str">
        <f>IF(GX807&lt;&gt;"",((GY807*0.125)+((GZ807+HA807+HB807+HC807+HD807)*0.25)+((HE807+HF807+HG807)*1))/GX807,"")</f>
        <v/>
      </c>
    </row>
    <row r="808" spans="1:216" ht="15" customHeight="1" x14ac:dyDescent="0.35">
      <c r="A808" s="11" t="s">
        <v>5053</v>
      </c>
      <c r="B808" s="12" t="s">
        <v>5054</v>
      </c>
      <c r="C808" s="13">
        <v>43009</v>
      </c>
      <c r="D808" s="13">
        <v>45840</v>
      </c>
      <c r="E808" s="14" t="s">
        <v>4839</v>
      </c>
      <c r="F808" s="15" t="s">
        <v>5055</v>
      </c>
      <c r="G808" s="15" t="s">
        <v>5056</v>
      </c>
      <c r="H808" s="14" t="s">
        <v>1556</v>
      </c>
      <c r="I808" s="16">
        <v>98108</v>
      </c>
      <c r="J808" s="17">
        <v>25009</v>
      </c>
      <c r="K808" s="18">
        <f ca="1">IF(A808&lt;&gt;"",RANDBETWEEN(1,2000)," ")</f>
        <v>1567</v>
      </c>
      <c r="L808" s="17" cm="1">
        <f t="array" ref="L808">IF(A808&lt;&gt;"",SUMPRODUCT(($E$2:$E$1303="Active") * (FK808 &gt;= $FM$2:$FM$1303) * (FK808 &lt;= $FN$2:$FN$1303) * (FL808 &gt;= $FO$2:$FO$1303) * (FL808 &lt;= $FP$2:$FP$1303)),"")</f>
        <v>5</v>
      </c>
      <c r="M808" s="17" cm="1">
        <f t="array" ref="M808">IF(A808&lt;&gt;"",SUMPRODUCT(($E$2:$E$1303="Active") * (FK808 &gt;= $FQ$2:$FQ$1303) * (FK808 &lt;= $FR$2:$FR$1303) * (FL808 &gt;= $FS$2:$FS$1303) * (FL808 &lt;= $FT$2:$FT$1303)),"")</f>
        <v>7</v>
      </c>
      <c r="N808" s="14" t="s">
        <v>287</v>
      </c>
      <c r="O808" s="14" t="s">
        <v>219</v>
      </c>
      <c r="P808" s="15" t="s">
        <v>5057</v>
      </c>
      <c r="Q808" s="14" t="s">
        <v>5058</v>
      </c>
      <c r="R808" s="15" t="s">
        <v>5059</v>
      </c>
      <c r="S808" s="14" t="s">
        <v>224</v>
      </c>
      <c r="T808" s="20" t="s">
        <v>224</v>
      </c>
      <c r="U808" s="21"/>
      <c r="V808" s="22"/>
      <c r="W808" s="22"/>
      <c r="X808" s="22"/>
      <c r="Y808" s="22"/>
      <c r="Z808" s="22"/>
      <c r="AB808" s="43">
        <v>45618</v>
      </c>
      <c r="AC808" s="63">
        <v>45931</v>
      </c>
      <c r="AD808" s="25">
        <v>155</v>
      </c>
      <c r="AE808" s="25">
        <v>214</v>
      </c>
      <c r="AF808" s="26">
        <v>97</v>
      </c>
      <c r="AG808" s="20">
        <v>93</v>
      </c>
      <c r="AH808" s="22">
        <v>197</v>
      </c>
      <c r="AI808" s="26">
        <v>0</v>
      </c>
      <c r="AN808" s="27">
        <f>IF(COUNT(DV808,ES808,FJ808,GK808,HH808)&gt;0,AVERAGE(DV808,ES808,FJ808,GK808,HH808),"")</f>
        <v>0.22596153846153846</v>
      </c>
      <c r="AO808" s="28">
        <f>IF((E808&lt;&gt;""),COUNTA(AP808:BW808)+COUNTIF(T808,"No"),"")</f>
        <v>0</v>
      </c>
      <c r="AP808" s="29"/>
      <c r="AQ808" s="29"/>
      <c r="AR808" s="29"/>
      <c r="AS808" s="29"/>
      <c r="AT808" s="29"/>
      <c r="AU808" s="29"/>
      <c r="AV808" s="29"/>
      <c r="AW808" s="29"/>
      <c r="AX808" s="29"/>
      <c r="AY808" s="29"/>
      <c r="AZ808" s="29"/>
      <c r="BA808" s="29"/>
      <c r="BB808" s="29"/>
      <c r="BC808" s="29"/>
      <c r="BD808" s="29"/>
      <c r="BE808" s="29"/>
      <c r="BF808" s="29"/>
      <c r="BG808" s="29"/>
      <c r="BH808" s="29"/>
      <c r="BI808" s="29"/>
      <c r="BJ808" s="29"/>
      <c r="BK808" s="29"/>
      <c r="BL808" s="29"/>
      <c r="BM808" s="29"/>
      <c r="BN808" s="29"/>
      <c r="BO808" s="29"/>
      <c r="BP808" s="29"/>
      <c r="BQ808" s="29"/>
      <c r="BR808" s="29"/>
      <c r="BS808" s="29"/>
      <c r="BT808" s="29"/>
      <c r="BU808" s="29"/>
      <c r="BV808" s="29"/>
      <c r="BW808" s="29"/>
      <c r="BX808" s="30">
        <v>44127</v>
      </c>
      <c r="BY808" s="30">
        <v>44146</v>
      </c>
      <c r="BZ808" s="14" t="s">
        <v>226</v>
      </c>
      <c r="CA808" s="30">
        <v>44146</v>
      </c>
      <c r="CB808" s="14" t="s">
        <v>227</v>
      </c>
      <c r="CC808" s="31">
        <v>43838</v>
      </c>
      <c r="CD808" s="32" t="s">
        <v>226</v>
      </c>
      <c r="CE808" s="33" t="s">
        <v>291</v>
      </c>
      <c r="CF808" s="33" t="s">
        <v>292</v>
      </c>
      <c r="CG808" s="29">
        <v>229</v>
      </c>
      <c r="CH808" s="29">
        <v>7</v>
      </c>
      <c r="CI808" s="29">
        <v>7</v>
      </c>
      <c r="CJ808" s="29">
        <v>32</v>
      </c>
      <c r="CK808" s="29">
        <v>9</v>
      </c>
      <c r="CL808" s="29">
        <v>1</v>
      </c>
      <c r="CM808" s="29">
        <v>0</v>
      </c>
      <c r="CN808" s="34">
        <f>IF(CJ808&gt;0,((CK808*0.125)+(CL808*0.25)+(CM808*1))/CJ808,"")</f>
        <v>4.296875E-2</v>
      </c>
      <c r="CO808" s="35">
        <v>44396</v>
      </c>
      <c r="CP808" s="35">
        <v>44399</v>
      </c>
      <c r="CQ808" s="20" t="s">
        <v>507</v>
      </c>
      <c r="CR808" s="35">
        <v>44410</v>
      </c>
      <c r="CS808" s="20" t="s">
        <v>232</v>
      </c>
      <c r="CT808" s="35">
        <v>44407</v>
      </c>
      <c r="CU808" s="35">
        <v>44473</v>
      </c>
      <c r="CV808" s="11" t="s">
        <v>228</v>
      </c>
      <c r="CW808" s="20" t="s">
        <v>233</v>
      </c>
      <c r="CX808" s="11" t="s">
        <v>234</v>
      </c>
      <c r="CY808" s="20">
        <v>97</v>
      </c>
      <c r="CZ808" s="36">
        <v>3</v>
      </c>
      <c r="DA808" s="36">
        <v>3</v>
      </c>
      <c r="DB808" s="36">
        <v>15</v>
      </c>
      <c r="DC808" s="36">
        <v>0</v>
      </c>
      <c r="DD808" s="36">
        <v>0</v>
      </c>
      <c r="DE808" s="36">
        <v>0</v>
      </c>
      <c r="DF808" s="36">
        <v>0</v>
      </c>
      <c r="DG808" s="36">
        <v>0</v>
      </c>
      <c r="DH808" s="37">
        <f>IF(DB808&gt;0,((DC808*0.125)+(DD808*0.25)+(DE808*0.25)+(DF808*1)+(DG808*1))/DB808,"")</f>
        <v>0</v>
      </c>
      <c r="DI808" s="35">
        <v>44835</v>
      </c>
      <c r="DJ808" s="20" t="s">
        <v>228</v>
      </c>
      <c r="DK808" s="20" t="s">
        <v>235</v>
      </c>
      <c r="DL808" s="20" t="s">
        <v>234</v>
      </c>
      <c r="DM808" s="20">
        <v>45</v>
      </c>
      <c r="DN808" s="20">
        <v>3</v>
      </c>
      <c r="DO808" s="20">
        <v>3</v>
      </c>
      <c r="DP808" s="20">
        <v>13</v>
      </c>
      <c r="DQ808" s="20">
        <v>0</v>
      </c>
      <c r="DR808" s="20">
        <v>0</v>
      </c>
      <c r="DS808" s="20">
        <v>2</v>
      </c>
      <c r="DT808" s="20">
        <v>0</v>
      </c>
      <c r="DU808" s="20">
        <v>1</v>
      </c>
      <c r="DV808" s="37" cm="1">
        <f t="array" ref="DV808">IF(AND(DI808:DP808&lt;&gt;""),((DQ808*0.125)+(DR808*0.25)+(DS808*0.25)+(DT808*1)+(DU808*1))/DP808,"")</f>
        <v>0.11538461538461539</v>
      </c>
      <c r="DW808" s="35">
        <v>45373</v>
      </c>
      <c r="DX808" s="35">
        <v>45392</v>
      </c>
      <c r="DY808" s="20" t="s">
        <v>237</v>
      </c>
      <c r="DZ808" s="35">
        <v>45392</v>
      </c>
      <c r="EA808" s="35" t="s">
        <v>232</v>
      </c>
      <c r="EB808" s="38">
        <v>45394</v>
      </c>
      <c r="EC808" s="35">
        <v>45251</v>
      </c>
      <c r="ED808" s="20" t="s">
        <v>248</v>
      </c>
      <c r="EE808" s="20" t="s">
        <v>247</v>
      </c>
      <c r="EF808" s="20">
        <v>52</v>
      </c>
      <c r="EG808" s="20">
        <v>4</v>
      </c>
      <c r="EH808" s="20">
        <v>4</v>
      </c>
      <c r="EI808" s="20">
        <v>16</v>
      </c>
      <c r="EJ808" s="20">
        <v>0</v>
      </c>
      <c r="EK808" s="20">
        <v>0</v>
      </c>
      <c r="EL808" s="20">
        <v>0</v>
      </c>
      <c r="EM808" s="20">
        <v>0</v>
      </c>
      <c r="EN808" s="20">
        <v>0</v>
      </c>
      <c r="EO808" s="20">
        <v>0</v>
      </c>
      <c r="EP808" s="20">
        <v>0</v>
      </c>
      <c r="EQ808" s="20">
        <v>0</v>
      </c>
      <c r="ER808" s="20">
        <v>0</v>
      </c>
      <c r="ES808" s="34">
        <f>IF(EI808&lt;&gt;"",((EJ808*0.125)+((EK808+EL808+EM808+EN808+EO808)*0.25)+((EP808+EQ808+ER808)*1))/EI808,"")</f>
        <v>0</v>
      </c>
      <c r="ET808" s="35">
        <v>45604</v>
      </c>
      <c r="EU808" s="20" t="s">
        <v>248</v>
      </c>
      <c r="EV808" s="20" t="s">
        <v>234</v>
      </c>
      <c r="EW808" s="20">
        <v>111</v>
      </c>
      <c r="EX808" s="20">
        <v>2</v>
      </c>
      <c r="EY808" s="20">
        <v>2</v>
      </c>
      <c r="EZ808" s="20">
        <v>2</v>
      </c>
      <c r="FA808" s="20">
        <v>9</v>
      </c>
      <c r="FB808" s="20">
        <v>0</v>
      </c>
      <c r="FC808" s="20">
        <v>0</v>
      </c>
      <c r="FD808" s="20">
        <v>0</v>
      </c>
      <c r="FE808" s="20">
        <v>0</v>
      </c>
      <c r="FF808" s="20">
        <v>0</v>
      </c>
      <c r="FG808" s="20">
        <v>0</v>
      </c>
      <c r="FH808" s="20">
        <v>0</v>
      </c>
      <c r="FI808" s="20">
        <v>0</v>
      </c>
      <c r="FJ808" s="46">
        <f>IF(EZ808&lt;&gt;"",((FA808*0.125)+((FB808+FC808+FD808+FE808+FF808)*0.25)+((FG808+FH808+FI808)*1))/EZ808,"")</f>
        <v>0.5625</v>
      </c>
      <c r="FK808" s="39">
        <v>47.541083</v>
      </c>
      <c r="FL808" s="39">
        <v>-122.313312</v>
      </c>
      <c r="FM808" s="39">
        <v>47.179257576177868</v>
      </c>
      <c r="FN808" s="39">
        <v>47.902908423822133</v>
      </c>
      <c r="FO808" s="39">
        <v>-122.84930092458802</v>
      </c>
      <c r="FP808" s="39">
        <v>-121.77732307541197</v>
      </c>
      <c r="FQ808" s="39">
        <v>46.817432152355735</v>
      </c>
      <c r="FR808" s="39">
        <v>48.264733847644266</v>
      </c>
      <c r="FS808" s="39">
        <v>-123.38528984917605</v>
      </c>
      <c r="FT808" s="39">
        <v>-121.24133415082395</v>
      </c>
      <c r="FU808" s="35"/>
      <c r="GK808" s="34" t="str">
        <f>IF(GA808&lt;&gt;"",((GB808*0.125)+((GC808+GD808+GE808+GF808+GG808)*0.25)+((GH808+GI808+GJ808)*1))/GA808,"")</f>
        <v/>
      </c>
      <c r="GP808" s="20" t="s">
        <v>232</v>
      </c>
      <c r="HH808" s="34" t="str">
        <f>IF(GX808&lt;&gt;"",((GY808*0.125)+((GZ808+HA808+HB808+HC808+HD808)*0.25)+((HE808+HF808+HG808)*1))/GX808,"")</f>
        <v/>
      </c>
    </row>
    <row r="809" spans="1:216" ht="15" customHeight="1" x14ac:dyDescent="0.35">
      <c r="A809" s="14" t="s">
        <v>5060</v>
      </c>
      <c r="B809" s="12" t="s">
        <v>5061</v>
      </c>
      <c r="C809" s="13">
        <v>43009</v>
      </c>
      <c r="D809" s="13">
        <v>45568</v>
      </c>
      <c r="E809" s="14" t="s">
        <v>4839</v>
      </c>
      <c r="F809" s="15" t="s">
        <v>5062</v>
      </c>
      <c r="G809" s="15" t="s">
        <v>5063</v>
      </c>
      <c r="H809" s="14" t="s">
        <v>1556</v>
      </c>
      <c r="I809" s="16">
        <v>98204</v>
      </c>
      <c r="J809" s="17">
        <v>44810</v>
      </c>
      <c r="K809" s="18">
        <f ca="1">IF(A809&lt;&gt;"",RANDBETWEEN(1,2000)," ")</f>
        <v>332</v>
      </c>
      <c r="L809" s="17" cm="1">
        <f t="array" ref="L809">IF(A809&lt;&gt;"",SUMPRODUCT(($E$2:$E$1303="Active") * (FK809 &gt;= $FM$2:$FM$1303) * (FK809 &lt;= $FN$2:$FN$1303) * (FL809 &gt;= $FO$2:$FO$1303) * (FL809 &lt;= $FP$2:$FP$1303)),"")</f>
        <v>3</v>
      </c>
      <c r="M809" s="17" cm="1">
        <f t="array" ref="M809">IF(A809&lt;&gt;"",SUMPRODUCT(($E$2:$E$1303="Active") * (FK809 &gt;= $FQ$2:$FQ$1303) * (FK809 &lt;= $FR$2:$FR$1303) * (FL809 &gt;= $FS$2:$FS$1303) * (FL809 &lt;= $FT$2:$FT$1303)),"")</f>
        <v>5</v>
      </c>
      <c r="N809" s="14" t="s">
        <v>287</v>
      </c>
      <c r="O809" s="14" t="s">
        <v>219</v>
      </c>
      <c r="P809" s="15" t="s">
        <v>5064</v>
      </c>
      <c r="Q809" s="14" t="s">
        <v>5065</v>
      </c>
      <c r="R809" s="15" t="s">
        <v>5066</v>
      </c>
      <c r="S809" s="14" t="s">
        <v>224</v>
      </c>
      <c r="T809" s="20" t="s">
        <v>224</v>
      </c>
      <c r="U809" s="21"/>
      <c r="V809" s="22"/>
      <c r="W809" s="22"/>
      <c r="X809" s="22"/>
      <c r="Y809" s="22"/>
      <c r="Z809" s="22"/>
      <c r="AB809" s="23">
        <v>45400.729166666664</v>
      </c>
      <c r="AC809" s="63">
        <v>45931</v>
      </c>
      <c r="AD809" s="25">
        <v>409</v>
      </c>
      <c r="AE809" s="25">
        <v>472</v>
      </c>
      <c r="AF809" s="26">
        <v>458</v>
      </c>
      <c r="AG809" s="20">
        <v>281</v>
      </c>
      <c r="AH809" s="22">
        <v>49</v>
      </c>
      <c r="AI809" s="26">
        <v>0</v>
      </c>
      <c r="AN809" s="27">
        <f>IF(COUNT(DV809,ES809,FJ809,GK809,HH809)&gt;0,AVERAGE(DV809,ES809,FJ809,GK809,HH809),"")</f>
        <v>0.18611111111111112</v>
      </c>
      <c r="AO809" s="28">
        <f>IF((E809&lt;&gt;""),COUNTA(AP809:BW809)+COUNTIF(T809,"No"),"")</f>
        <v>0</v>
      </c>
      <c r="AP809" s="29"/>
      <c r="AQ809" s="29"/>
      <c r="AR809" s="29"/>
      <c r="AS809" s="29"/>
      <c r="AT809" s="29"/>
      <c r="AU809" s="29"/>
      <c r="AV809" s="29"/>
      <c r="AW809" s="29"/>
      <c r="AX809" s="29"/>
      <c r="AY809" s="29"/>
      <c r="AZ809" s="29"/>
      <c r="BA809" s="29"/>
      <c r="BB809" s="29"/>
      <c r="BC809" s="29"/>
      <c r="BD809" s="29"/>
      <c r="BE809" s="29"/>
      <c r="BF809" s="29"/>
      <c r="BG809" s="29"/>
      <c r="BH809" s="29"/>
      <c r="BI809" s="29"/>
      <c r="BJ809" s="29"/>
      <c r="BK809" s="29"/>
      <c r="BL809" s="29"/>
      <c r="BM809" s="29"/>
      <c r="BN809" s="29"/>
      <c r="BO809" s="29"/>
      <c r="BP809" s="29"/>
      <c r="BQ809" s="29"/>
      <c r="BR809" s="29"/>
      <c r="BS809" s="29"/>
      <c r="BT809" s="29"/>
      <c r="BU809" s="29"/>
      <c r="BV809" s="29"/>
      <c r="BW809" s="29"/>
      <c r="BX809" s="30">
        <v>43788</v>
      </c>
      <c r="BY809" s="30">
        <v>43809</v>
      </c>
      <c r="BZ809" s="14" t="s">
        <v>226</v>
      </c>
      <c r="CA809" s="30">
        <v>43808</v>
      </c>
      <c r="CB809" s="14" t="s">
        <v>227</v>
      </c>
      <c r="CC809" s="31">
        <v>43838</v>
      </c>
      <c r="CD809" s="32" t="s">
        <v>644</v>
      </c>
      <c r="CE809" s="33" t="s">
        <v>291</v>
      </c>
      <c r="CF809" s="33" t="s">
        <v>292</v>
      </c>
      <c r="CG809" s="29">
        <v>269</v>
      </c>
      <c r="CH809" s="29">
        <v>1</v>
      </c>
      <c r="CI809" s="29">
        <v>1</v>
      </c>
      <c r="CJ809" s="29">
        <v>11</v>
      </c>
      <c r="CK809" s="29">
        <v>0</v>
      </c>
      <c r="CL809" s="29">
        <v>1</v>
      </c>
      <c r="CM809" s="29">
        <v>1</v>
      </c>
      <c r="CN809" s="34">
        <f>IF(CJ809&gt;0,((CK809*0.125)+(CL809*0.25)+(CM809*1))/CJ809,"")</f>
        <v>0.11363636363636363</v>
      </c>
      <c r="CO809" s="35">
        <v>44655</v>
      </c>
      <c r="CP809" s="35">
        <v>44666</v>
      </c>
      <c r="CQ809" s="20" t="s">
        <v>237</v>
      </c>
      <c r="CR809" s="35">
        <v>44669</v>
      </c>
      <c r="CS809" s="20" t="s">
        <v>232</v>
      </c>
      <c r="CT809" s="35">
        <v>44669</v>
      </c>
      <c r="CU809" s="35">
        <v>44480</v>
      </c>
      <c r="CV809" s="20" t="s">
        <v>226</v>
      </c>
      <c r="CW809" s="20" t="s">
        <v>233</v>
      </c>
      <c r="CX809" s="11" t="s">
        <v>234</v>
      </c>
      <c r="CY809" s="20">
        <v>228</v>
      </c>
      <c r="CZ809" s="36">
        <v>2</v>
      </c>
      <c r="DA809" s="36">
        <v>2</v>
      </c>
      <c r="DB809" s="36">
        <v>10</v>
      </c>
      <c r="DC809" s="36">
        <v>0</v>
      </c>
      <c r="DD809" s="36">
        <v>0</v>
      </c>
      <c r="DE809" s="36">
        <v>0</v>
      </c>
      <c r="DF809" s="36">
        <v>0</v>
      </c>
      <c r="DG809" s="36">
        <v>1</v>
      </c>
      <c r="DH809" s="37">
        <f>IF(DB809&gt;0,((DC809*0.125)+(DD809*0.25)+(DE809*0.25)+(DF809*1)+(DG809*1))/DB809,"")</f>
        <v>0.1</v>
      </c>
      <c r="DI809" s="35">
        <v>44805</v>
      </c>
      <c r="DJ809" s="20" t="s">
        <v>228</v>
      </c>
      <c r="DK809" s="20" t="s">
        <v>235</v>
      </c>
      <c r="DL809" s="20" t="s">
        <v>234</v>
      </c>
      <c r="DM809" s="20">
        <v>230</v>
      </c>
      <c r="DN809" s="20">
        <v>3</v>
      </c>
      <c r="DO809" s="20">
        <v>3</v>
      </c>
      <c r="DP809" s="20">
        <v>15</v>
      </c>
      <c r="DQ809" s="20">
        <v>0</v>
      </c>
      <c r="DR809" s="20">
        <v>0</v>
      </c>
      <c r="DS809" s="20">
        <v>0</v>
      </c>
      <c r="DT809" s="20">
        <v>0</v>
      </c>
      <c r="DU809" s="20">
        <v>5</v>
      </c>
      <c r="DV809" s="49" cm="1">
        <f t="array" ref="DV809">IF(AND(DI809:DP809&lt;&gt;""),((DQ809*0.125)+(DR809*0.25)+(DS809*0.25)+(DT809*1)+(DU809*1))/DP809,"")</f>
        <v>0.33333333333333331</v>
      </c>
      <c r="EA809" s="35" t="s">
        <v>232</v>
      </c>
      <c r="EB809" s="38"/>
      <c r="EC809" s="35">
        <v>45212</v>
      </c>
      <c r="ED809" s="20" t="s">
        <v>248</v>
      </c>
      <c r="EE809" s="20" t="s">
        <v>247</v>
      </c>
      <c r="EF809" s="20">
        <v>228</v>
      </c>
      <c r="EG809" s="20">
        <v>2</v>
      </c>
      <c r="EH809" s="20">
        <v>2</v>
      </c>
      <c r="EI809" s="20">
        <v>10</v>
      </c>
      <c r="EJ809" s="20">
        <v>0</v>
      </c>
      <c r="EK809" s="20">
        <v>0</v>
      </c>
      <c r="EL809" s="20">
        <v>0</v>
      </c>
      <c r="EM809" s="20">
        <v>0</v>
      </c>
      <c r="EN809" s="20">
        <v>0</v>
      </c>
      <c r="EO809" s="20">
        <v>0</v>
      </c>
      <c r="EP809" s="20">
        <v>0</v>
      </c>
      <c r="EQ809" s="20">
        <v>1</v>
      </c>
      <c r="ER809" s="20">
        <v>0</v>
      </c>
      <c r="ES809" s="34">
        <f>IF(EI809&lt;&gt;"",((EJ809*0.125)+((EK809+EL809+EM809+EN809+EO809)*0.25)+((EP809+EQ809+ER809)*1))/EI809,"")</f>
        <v>0.1</v>
      </c>
      <c r="ET809" s="35">
        <v>45426</v>
      </c>
      <c r="EU809" s="20" t="s">
        <v>248</v>
      </c>
      <c r="EV809" s="20" t="s">
        <v>247</v>
      </c>
      <c r="EW809" s="20">
        <v>104</v>
      </c>
      <c r="EX809" s="20">
        <v>1</v>
      </c>
      <c r="EY809" s="20">
        <v>1</v>
      </c>
      <c r="EZ809" s="28">
        <v>8</v>
      </c>
      <c r="FA809" s="20">
        <v>0</v>
      </c>
      <c r="FB809" s="20">
        <v>0</v>
      </c>
      <c r="FC809" s="20">
        <v>0</v>
      </c>
      <c r="FD809" s="20">
        <v>0</v>
      </c>
      <c r="FE809" s="20">
        <v>0</v>
      </c>
      <c r="FF809" s="20">
        <v>0</v>
      </c>
      <c r="FG809" s="20">
        <v>1</v>
      </c>
      <c r="FH809" s="20">
        <v>0</v>
      </c>
      <c r="FI809" s="20">
        <v>0</v>
      </c>
      <c r="FJ809" s="34">
        <f>IF(EZ809&lt;&gt;"",((FA809*0.125)+((FB809+FC809+FD809+FE809+FF809)*0.25)+((FG809+FH809+FI809)*1))/EZ809,"")</f>
        <v>0.125</v>
      </c>
      <c r="FK809" s="39">
        <v>47.898327999999999</v>
      </c>
      <c r="FL809" s="39">
        <v>-122.26071</v>
      </c>
      <c r="FM809" s="39">
        <v>47.536502576177867</v>
      </c>
      <c r="FN809" s="39">
        <v>48.260153423822132</v>
      </c>
      <c r="FO809" s="39">
        <v>-122.80038686919949</v>
      </c>
      <c r="FP809" s="39">
        <v>-121.72103313080052</v>
      </c>
      <c r="FQ809" s="39">
        <v>47.174677152355734</v>
      </c>
      <c r="FR809" s="39">
        <v>48.621978847644264</v>
      </c>
      <c r="FS809" s="39">
        <v>-123.34006373839897</v>
      </c>
      <c r="FT809" s="39">
        <v>-121.18135626160104</v>
      </c>
      <c r="FU809" s="35"/>
      <c r="GK809" s="34" t="str">
        <f>IF(GA809&lt;&gt;"",((GB809*0.125)+((GC809+GD809+GE809+GF809+GG809)*0.25)+((GH809+GI809+GJ809)*1))/GA809,"")</f>
        <v/>
      </c>
      <c r="GP809" s="20" t="s">
        <v>232</v>
      </c>
      <c r="HH809" s="34" t="str">
        <f>IF(GX809&lt;&gt;"",((GY809*0.125)+((GZ809+HA809+HB809+HC809+HD809)*0.25)+((HE809+HF809+HG809)*1))/GX809,"")</f>
        <v/>
      </c>
    </row>
    <row r="810" spans="1:216" ht="15" customHeight="1" x14ac:dyDescent="0.35">
      <c r="A810" s="14" t="s">
        <v>5067</v>
      </c>
      <c r="B810" s="12" t="s">
        <v>5068</v>
      </c>
      <c r="C810" s="13">
        <v>43009</v>
      </c>
      <c r="D810" s="13">
        <v>45224</v>
      </c>
      <c r="E810" s="14" t="s">
        <v>4839</v>
      </c>
      <c r="F810" s="15" t="s">
        <v>5069</v>
      </c>
      <c r="G810" s="15" t="s">
        <v>5070</v>
      </c>
      <c r="H810" s="14" t="s">
        <v>1556</v>
      </c>
      <c r="I810" s="16">
        <v>99301</v>
      </c>
      <c r="J810" s="17">
        <v>85272</v>
      </c>
      <c r="K810" s="18">
        <f ca="1">IF(A810&lt;&gt;"",RANDBETWEEN(1,2000)," ")</f>
        <v>1168</v>
      </c>
      <c r="L810" s="17" cm="1">
        <f t="array" ref="L810">IF(A810&lt;&gt;"",SUMPRODUCT(($E$2:$E$1303="Active") * (FK810 &gt;= $FM$2:$FM$1303) * (FK810 &lt;= $FN$2:$FN$1303) * (FL810 &gt;= $FO$2:$FO$1303) * (FL810 &lt;= $FP$2:$FP$1303)),"")</f>
        <v>0</v>
      </c>
      <c r="M810" s="17" cm="1">
        <f t="array" ref="M810">IF(A810&lt;&gt;"",SUMPRODUCT(($E$2:$E$1303="Active") * (FK810 &gt;= $FQ$2:$FQ$1303) * (FK810 &lt;= $FR$2:$FR$1303) * (FL810 &gt;= $FS$2:$FS$1303) * (FL810 &lt;= $FT$2:$FT$1303)),"")</f>
        <v>2</v>
      </c>
      <c r="N810" s="14" t="s">
        <v>287</v>
      </c>
      <c r="O810" s="14" t="s">
        <v>219</v>
      </c>
      <c r="P810" s="15" t="s">
        <v>5071</v>
      </c>
      <c r="Q810" s="14" t="s">
        <v>5072</v>
      </c>
      <c r="R810" s="15" t="s">
        <v>5073</v>
      </c>
      <c r="S810" s="14" t="s">
        <v>5045</v>
      </c>
      <c r="T810" s="20" t="s">
        <v>224</v>
      </c>
      <c r="U810" s="21"/>
      <c r="V810" s="22"/>
      <c r="W810" s="22"/>
      <c r="X810" s="22"/>
      <c r="Y810" s="22"/>
      <c r="Z810" s="22"/>
      <c r="AB810" s="23">
        <v>43843</v>
      </c>
      <c r="AC810" s="63">
        <v>45931</v>
      </c>
      <c r="AD810" s="25">
        <v>0</v>
      </c>
      <c r="AE810" s="25">
        <v>0</v>
      </c>
      <c r="AF810" s="26">
        <v>0</v>
      </c>
      <c r="AG810" s="20">
        <v>0</v>
      </c>
      <c r="AH810" s="22">
        <v>0</v>
      </c>
      <c r="AI810" s="26">
        <v>0</v>
      </c>
      <c r="AN810" s="27" t="str">
        <f>IF(COUNT(DV810,ES810,FJ810,GK810,HH810)&gt;0,AVERAGE(DV810,ES810,FJ810,GK810,HH810),"")</f>
        <v/>
      </c>
      <c r="AO810" s="28">
        <f>IF((E810&lt;&gt;""),COUNTA(AP810:BW810)+COUNTIF(T810,"No"),"")</f>
        <v>0</v>
      </c>
      <c r="AP810" s="29"/>
      <c r="AQ810" s="29"/>
      <c r="AR810" s="29"/>
      <c r="AS810" s="29"/>
      <c r="AT810" s="29"/>
      <c r="AU810" s="29"/>
      <c r="AV810" s="29"/>
      <c r="AW810" s="29"/>
      <c r="AX810" s="29"/>
      <c r="AY810" s="29"/>
      <c r="AZ810" s="29"/>
      <c r="BA810" s="29"/>
      <c r="BB810" s="29"/>
      <c r="BC810" s="29"/>
      <c r="BD810" s="29"/>
      <c r="BE810" s="29"/>
      <c r="BF810" s="29"/>
      <c r="BG810" s="29"/>
      <c r="BH810" s="29"/>
      <c r="BI810" s="29"/>
      <c r="BJ810" s="29"/>
      <c r="BK810" s="29"/>
      <c r="BL810" s="29"/>
      <c r="BM810" s="29"/>
      <c r="BN810" s="29"/>
      <c r="BO810" s="29"/>
      <c r="BP810" s="29"/>
      <c r="BQ810" s="29"/>
      <c r="BR810" s="29"/>
      <c r="BS810" s="29"/>
      <c r="BT810" s="29"/>
      <c r="BU810" s="29"/>
      <c r="BV810" s="29"/>
      <c r="BW810" s="29"/>
      <c r="BX810" s="30"/>
      <c r="BY810" s="30"/>
      <c r="BZ810" s="14"/>
      <c r="CA810" s="30"/>
      <c r="CB810" s="14" t="s">
        <v>227</v>
      </c>
      <c r="CC810" s="31">
        <v>43969</v>
      </c>
      <c r="CD810" s="32" t="s">
        <v>226</v>
      </c>
      <c r="CE810" s="33" t="s">
        <v>282</v>
      </c>
      <c r="CF810" s="33" t="s">
        <v>247</v>
      </c>
      <c r="CG810" s="29">
        <v>75</v>
      </c>
      <c r="CH810" s="29">
        <v>2</v>
      </c>
      <c r="CI810" s="29">
        <v>2</v>
      </c>
      <c r="CJ810" s="29">
        <v>10</v>
      </c>
      <c r="CK810" s="29">
        <v>0</v>
      </c>
      <c r="CL810" s="29">
        <v>0</v>
      </c>
      <c r="CM810" s="29">
        <v>1</v>
      </c>
      <c r="CN810" s="34">
        <f>IF(CJ810&gt;0,((CK810*0.125)+(CL810*0.25)+(CM810*1))/CJ810,"")</f>
        <v>0.1</v>
      </c>
      <c r="CR810" s="35"/>
      <c r="CS810" s="20" t="s">
        <v>232</v>
      </c>
      <c r="CV810" s="20"/>
      <c r="CW810" s="20"/>
      <c r="CX810" s="20"/>
      <c r="DH810" s="37" t="str">
        <f>IF(DB810&gt;0,((DC810*0.125)+(DD810*0.25)+(DE810*0.25)+(DF810*1)+(DG810*1))/DB810,"")</f>
        <v/>
      </c>
      <c r="DJ810" s="20" t="s">
        <v>228</v>
      </c>
      <c r="DK810" s="20" t="s">
        <v>235</v>
      </c>
      <c r="DL810" s="20" t="s">
        <v>234</v>
      </c>
      <c r="DM810" s="20">
        <v>0</v>
      </c>
      <c r="DN810" s="20">
        <v>0</v>
      </c>
      <c r="DO810" s="20">
        <v>0</v>
      </c>
      <c r="DP810" s="20">
        <v>0</v>
      </c>
      <c r="DQ810" s="20">
        <v>0</v>
      </c>
      <c r="DR810" s="20">
        <v>0</v>
      </c>
      <c r="DS810" s="20">
        <v>0</v>
      </c>
      <c r="DT810" s="20">
        <v>0</v>
      </c>
      <c r="DU810" s="20">
        <v>0</v>
      </c>
      <c r="EA810" s="35" t="s">
        <v>232</v>
      </c>
      <c r="EB810" s="38"/>
      <c r="EJ810" s="20"/>
      <c r="EK810" s="20"/>
      <c r="EL810" s="20"/>
      <c r="EM810" s="20"/>
      <c r="EN810" s="20"/>
      <c r="EO810" s="20"/>
      <c r="EP810" s="20"/>
      <c r="EQ810" s="20"/>
      <c r="ER810" s="20"/>
      <c r="ES810" s="34" t="str">
        <f>IF(EI810&lt;&gt;"",((EJ810*0.125)+((EK810+EL810+EM810+EN810+EO810)*0.25)+((EP810+EQ810+ER810)*1))/EI810,"")</f>
        <v/>
      </c>
      <c r="FG810" s="20"/>
      <c r="FJ810" s="34" t="str">
        <f>IF(EZ810&lt;&gt;"",((FA810*0.125)+((FB810+FC810+FD810+FE810+FF810)*0.25)+((FG810+FH810+FI810)*1))/EZ810,"")</f>
        <v/>
      </c>
      <c r="FK810" s="39">
        <v>46.465932000000002</v>
      </c>
      <c r="FL810" s="39">
        <v>-118.734438</v>
      </c>
      <c r="FM810" s="39">
        <v>46.10410657617787</v>
      </c>
      <c r="FN810" s="39">
        <v>46.827757423822135</v>
      </c>
      <c r="FO810" s="39">
        <v>-119.25974709387225</v>
      </c>
      <c r="FP810" s="39">
        <v>-118.20912890612775</v>
      </c>
      <c r="FQ810" s="39">
        <v>45.742281152355737</v>
      </c>
      <c r="FR810" s="39">
        <v>47.189582847644267</v>
      </c>
      <c r="FS810" s="39">
        <v>-119.78505618774449</v>
      </c>
      <c r="FT810" s="39">
        <v>-117.68381981225551</v>
      </c>
      <c r="FU810" s="35"/>
      <c r="GK810" s="34" t="str">
        <f>IF(GA810&lt;&gt;"",((GB810*0.125)+((GC810+GD810+GE810+GF810+GG810)*0.25)+((GH810+GI810+GJ810)*1))/GA810,"")</f>
        <v/>
      </c>
      <c r="GP810" s="20" t="s">
        <v>232</v>
      </c>
      <c r="HH810" s="34" t="str">
        <f>IF(GX810&lt;&gt;"",((GY810*0.125)+((GZ810+HA810+HB810+HC810+HD810)*0.25)+((HE810+HF810+HG810)*1))/GX810,"")</f>
        <v/>
      </c>
    </row>
    <row r="811" spans="1:216" ht="15" customHeight="1" x14ac:dyDescent="0.35">
      <c r="A811" s="11" t="s">
        <v>5074</v>
      </c>
      <c r="B811" s="12" t="s">
        <v>5075</v>
      </c>
      <c r="C811" s="13">
        <v>43829</v>
      </c>
      <c r="D811" s="13">
        <v>45224</v>
      </c>
      <c r="E811" s="14" t="s">
        <v>5076</v>
      </c>
      <c r="F811" s="15" t="s">
        <v>5077</v>
      </c>
      <c r="G811" s="15" t="s">
        <v>4861</v>
      </c>
      <c r="H811" s="14" t="s">
        <v>591</v>
      </c>
      <c r="I811" s="16">
        <v>92020</v>
      </c>
      <c r="J811" s="17">
        <v>60454</v>
      </c>
      <c r="K811" s="18">
        <f ca="1">IF(A811&lt;&gt;"",RANDBETWEEN(1,2000)," ")</f>
        <v>1771</v>
      </c>
      <c r="L811" s="17" cm="1">
        <f t="array" ref="L811">IF(A811&lt;&gt;"",SUMPRODUCT(($E$2:$E$1303="Active") * (FK811 &gt;= $FM$2:$FM$1303) * (FK811 &lt;= $FN$2:$FN$1303) * (FL811 &gt;= $FO$2:$FO$1303) * (FL811 &lt;= $FP$2:$FP$1303)),"")</f>
        <v>4</v>
      </c>
      <c r="M811" s="17" cm="1">
        <f t="array" ref="M811">IF(A811&lt;&gt;"",SUMPRODUCT(($E$2:$E$1303="Active") * (FK811 &gt;= $FQ$2:$FQ$1303) * (FK811 &lt;= $FR$2:$FR$1303) * (FL811 &gt;= $FS$2:$FS$1303) * (FL811 &lt;= $FT$2:$FT$1303)),"")</f>
        <v>4</v>
      </c>
      <c r="N811" s="14" t="s">
        <v>287</v>
      </c>
      <c r="O811" s="14" t="s">
        <v>219</v>
      </c>
      <c r="P811" s="15" t="s">
        <v>5078</v>
      </c>
      <c r="Q811" s="14" t="s">
        <v>5079</v>
      </c>
      <c r="R811" s="15" t="s">
        <v>5080</v>
      </c>
      <c r="S811" s="14" t="s">
        <v>223</v>
      </c>
      <c r="T811" s="20" t="s">
        <v>224</v>
      </c>
      <c r="U811" s="21"/>
      <c r="V811" s="22"/>
      <c r="W811" s="22"/>
      <c r="X811" s="22"/>
      <c r="Y811" s="22"/>
      <c r="Z811" s="22"/>
      <c r="AB811" s="23">
        <v>44651</v>
      </c>
      <c r="AC811" s="63">
        <v>45931</v>
      </c>
      <c r="AD811" s="25">
        <v>118</v>
      </c>
      <c r="AE811" s="25">
        <v>44</v>
      </c>
      <c r="AF811" s="26">
        <v>2</v>
      </c>
      <c r="AG811" s="20">
        <v>0</v>
      </c>
      <c r="AH811" s="22">
        <v>0</v>
      </c>
      <c r="AI811" s="26">
        <v>0</v>
      </c>
      <c r="AN811" s="27">
        <f>IF(COUNT(DV811,ES811,FJ811,GK811,HH811)&gt;0,AVERAGE(DV811,ES811,FJ811,GK811,HH811),"")</f>
        <v>0</v>
      </c>
      <c r="AO811" s="28">
        <f>IF((E811&lt;&gt;""),COUNTA(AP811:BW811)+COUNTIF(T811,"No"),"")</f>
        <v>0</v>
      </c>
      <c r="AP811" s="29"/>
      <c r="AQ811" s="29"/>
      <c r="AR811" s="29"/>
      <c r="AS811" s="29"/>
      <c r="AT811" s="29"/>
      <c r="AU811" s="29"/>
      <c r="AV811" s="29"/>
      <c r="AW811" s="29"/>
      <c r="AX811" s="29"/>
      <c r="AY811" s="29"/>
      <c r="AZ811" s="29"/>
      <c r="BA811" s="29"/>
      <c r="BB811" s="29"/>
      <c r="BC811" s="29"/>
      <c r="BD811" s="29"/>
      <c r="BE811" s="29"/>
      <c r="BF811" s="29"/>
      <c r="BG811" s="29"/>
      <c r="BH811" s="29"/>
      <c r="BI811" s="29"/>
      <c r="BJ811" s="29"/>
      <c r="BK811" s="29"/>
      <c r="BL811" s="29"/>
      <c r="BM811" s="29"/>
      <c r="BN811" s="29"/>
      <c r="BO811" s="29"/>
      <c r="BP811" s="29"/>
      <c r="BQ811" s="29"/>
      <c r="BR811" s="29"/>
      <c r="BS811" s="29"/>
      <c r="BT811" s="29"/>
      <c r="BU811" s="29"/>
      <c r="BV811" s="29"/>
      <c r="BW811" s="29"/>
      <c r="BX811" s="30">
        <v>44083</v>
      </c>
      <c r="BY811" s="30">
        <v>44095</v>
      </c>
      <c r="BZ811" s="14" t="s">
        <v>248</v>
      </c>
      <c r="CA811" s="30">
        <v>44104</v>
      </c>
      <c r="CB811" s="14" t="s">
        <v>232</v>
      </c>
      <c r="CC811" s="31">
        <v>43951</v>
      </c>
      <c r="CD811" s="32" t="s">
        <v>228</v>
      </c>
      <c r="CE811" s="33" t="s">
        <v>282</v>
      </c>
      <c r="CF811" s="33" t="s">
        <v>247</v>
      </c>
      <c r="CG811" s="29">
        <v>95</v>
      </c>
      <c r="CH811" s="29">
        <v>1</v>
      </c>
      <c r="CI811" s="29">
        <v>1</v>
      </c>
      <c r="CJ811" s="29">
        <v>5</v>
      </c>
      <c r="CK811" s="29">
        <v>3</v>
      </c>
      <c r="CL811" s="29">
        <v>1</v>
      </c>
      <c r="CM811" s="29">
        <v>2</v>
      </c>
      <c r="CN811" s="53">
        <f>IF(CJ811&gt;0,((CK811*0.125)+(CL811*0.25)+(CM811*1))/CJ811,"")</f>
        <v>0.52500000000000002</v>
      </c>
      <c r="CO811" s="35">
        <v>44832</v>
      </c>
      <c r="CP811" s="35">
        <v>44840</v>
      </c>
      <c r="CQ811" s="20" t="s">
        <v>266</v>
      </c>
      <c r="CR811" s="35">
        <v>44840</v>
      </c>
      <c r="CS811" s="20" t="s">
        <v>232</v>
      </c>
      <c r="CT811" s="35">
        <v>44848</v>
      </c>
      <c r="CU811" s="35">
        <v>44256</v>
      </c>
      <c r="CV811" s="11" t="s">
        <v>228</v>
      </c>
      <c r="CW811" s="11" t="s">
        <v>293</v>
      </c>
      <c r="CX811" s="11" t="s">
        <v>247</v>
      </c>
      <c r="CY811" s="20">
        <v>65</v>
      </c>
      <c r="CZ811" s="36">
        <v>2</v>
      </c>
      <c r="DA811" s="36">
        <v>2</v>
      </c>
      <c r="DB811" s="36">
        <v>6</v>
      </c>
      <c r="DC811" s="36">
        <v>0</v>
      </c>
      <c r="DD811" s="36">
        <v>1</v>
      </c>
      <c r="DE811" s="36">
        <v>1</v>
      </c>
      <c r="DF811" s="36">
        <v>2</v>
      </c>
      <c r="DG811" s="36">
        <v>0</v>
      </c>
      <c r="DH811" s="37">
        <f>IF(DB811&gt;0,((DC811*0.125)+(DD811*0.25)+(DE811*0.25)+(DF811*1)+(DG811*1))/DB811,"")</f>
        <v>0.41666666666666669</v>
      </c>
      <c r="DI811" s="35">
        <v>44743</v>
      </c>
      <c r="DJ811" s="20" t="s">
        <v>228</v>
      </c>
      <c r="DK811" s="20" t="s">
        <v>235</v>
      </c>
      <c r="DL811" s="20" t="s">
        <v>234</v>
      </c>
      <c r="DM811" s="20">
        <v>2</v>
      </c>
      <c r="DN811" s="20">
        <v>2</v>
      </c>
      <c r="DO811" s="20">
        <v>2</v>
      </c>
      <c r="DP811" s="20">
        <v>2</v>
      </c>
      <c r="DQ811" s="20">
        <v>0</v>
      </c>
      <c r="DR811" s="20">
        <v>0</v>
      </c>
      <c r="DS811" s="20">
        <v>0</v>
      </c>
      <c r="DT811" s="20">
        <v>0</v>
      </c>
      <c r="DU811" s="20">
        <v>0</v>
      </c>
      <c r="DV811" s="37" cm="1">
        <f t="array" ref="DV811">IF(AND(DI811:DP811&lt;&gt;""),((DQ811*0.125)+(DR811*0.25)+(DS811*0.25)+(DT811*1)+(DU811*1))/DP811,"")</f>
        <v>0</v>
      </c>
      <c r="EA811" s="35" t="s">
        <v>232</v>
      </c>
      <c r="EB811" s="38"/>
      <c r="EJ811" s="20"/>
      <c r="EK811" s="20"/>
      <c r="EL811" s="20"/>
      <c r="EM811" s="20"/>
      <c r="EN811" s="20"/>
      <c r="EO811" s="20"/>
      <c r="EP811" s="20"/>
      <c r="EQ811" s="20"/>
      <c r="ER811" s="20"/>
      <c r="ES811" s="34" t="str">
        <f>IF(EI811&lt;&gt;"",((EJ811*0.125)+((EK811+EL811+EM811+EN811+EO811)*0.25)+((EP811+EQ811+ER811)*1))/EI811,"")</f>
        <v/>
      </c>
      <c r="FG811" s="20"/>
      <c r="FJ811" s="34" t="str">
        <f>IF(EZ811&lt;&gt;"",((FA811*0.125)+((FB811+FC811+FD811+FE811+FF811)*0.25)+((FG811+FH811+FI811)*1))/EZ811,"")</f>
        <v/>
      </c>
      <c r="FK811" s="39">
        <v>32.793813999999998</v>
      </c>
      <c r="FL811" s="39">
        <v>-116.969497</v>
      </c>
      <c r="FM811" s="39">
        <v>32.431988576177865</v>
      </c>
      <c r="FN811" s="39">
        <v>33.15563942382213</v>
      </c>
      <c r="FO811" s="39">
        <v>-117.3999212526269</v>
      </c>
      <c r="FP811" s="39">
        <v>-116.53907274737311</v>
      </c>
      <c r="FQ811" s="39">
        <v>32.070163152355732</v>
      </c>
      <c r="FR811" s="39">
        <v>33.517464847644263</v>
      </c>
      <c r="FS811" s="39">
        <v>-117.83034550525377</v>
      </c>
      <c r="FT811" s="39">
        <v>-116.10864849474623</v>
      </c>
      <c r="FU811" s="35"/>
      <c r="GK811" s="34" t="str">
        <f>IF(GA811&lt;&gt;"",((GB811*0.125)+((GC811+GD811+GE811+GF811+GG811)*0.25)+((GH811+GI811+GJ811)*1))/GA811,"")</f>
        <v/>
      </c>
      <c r="GP811" s="20" t="s">
        <v>232</v>
      </c>
      <c r="HH811" s="34" t="str">
        <f>IF(GX811&lt;&gt;"",((GY811*0.125)+((GZ811+HA811+HB811+HC811+HD811)*0.25)+((HE811+HF811+HG811)*1))/GX811,"")</f>
        <v/>
      </c>
    </row>
    <row r="812" spans="1:216" ht="15" customHeight="1" x14ac:dyDescent="0.35">
      <c r="A812" s="11" t="s">
        <v>5081</v>
      </c>
      <c r="B812" s="12" t="s">
        <v>5082</v>
      </c>
      <c r="C812" s="13">
        <v>44568</v>
      </c>
      <c r="D812" s="13">
        <v>45415</v>
      </c>
      <c r="E812" s="11" t="s">
        <v>5076</v>
      </c>
      <c r="F812" s="19" t="s">
        <v>5083</v>
      </c>
      <c r="G812" s="19" t="s">
        <v>5084</v>
      </c>
      <c r="H812" s="11" t="s">
        <v>2688</v>
      </c>
      <c r="I812" s="42">
        <v>4106</v>
      </c>
      <c r="J812" s="17">
        <v>26641</v>
      </c>
      <c r="K812" s="18">
        <f ca="1">IF(A812&lt;&gt;"",RANDBETWEEN(1,2000)," ")</f>
        <v>537</v>
      </c>
      <c r="L812" s="17" cm="1">
        <f t="array" ref="L812">IF(A812&lt;&gt;"",SUMPRODUCT(($E$2:$E$1303="Active") * (FK812 &gt;= $FM$2:$FM$1303) * (FK812 &lt;= $FN$2:$FN$1303) * (FL812 &gt;= $FO$2:$FO$1303) * (FL812 &lt;= $FP$2:$FP$1303)),"")</f>
        <v>1</v>
      </c>
      <c r="M812" s="17" cm="1">
        <f t="array" ref="M812">IF(A812&lt;&gt;"",SUMPRODUCT(($E$2:$E$1303="Active") * (FK812 &gt;= $FQ$2:$FQ$1303) * (FK812 &lt;= $FR$2:$FR$1303) * (FL812 &gt;= $FS$2:$FS$1303) * (FL812 &lt;= $FT$2:$FT$1303)),"")</f>
        <v>1</v>
      </c>
      <c r="N812" s="11" t="s">
        <v>218</v>
      </c>
      <c r="O812" s="11" t="s">
        <v>242</v>
      </c>
      <c r="P812" s="19" t="s">
        <v>5085</v>
      </c>
      <c r="Q812" s="11" t="s">
        <v>5086</v>
      </c>
      <c r="R812" s="19" t="s">
        <v>5087</v>
      </c>
      <c r="S812" s="11" t="s">
        <v>223</v>
      </c>
      <c r="T812" s="20" t="s">
        <v>224</v>
      </c>
      <c r="U812" s="21"/>
      <c r="V812" s="22"/>
      <c r="W812" s="22"/>
      <c r="X812" s="22"/>
      <c r="Y812" s="22"/>
      <c r="Z812" s="22"/>
      <c r="AB812" s="23">
        <v>45407.541666666664</v>
      </c>
      <c r="AC812" s="63">
        <v>45931</v>
      </c>
      <c r="AD812" s="25">
        <v>0</v>
      </c>
      <c r="AE812" s="25">
        <v>0</v>
      </c>
      <c r="AF812" s="26">
        <v>121</v>
      </c>
      <c r="AG812" s="20">
        <v>176</v>
      </c>
      <c r="AH812" s="22">
        <v>90</v>
      </c>
      <c r="AI812" s="26">
        <v>0</v>
      </c>
      <c r="AN812" s="27">
        <f>IF(COUNT(DV812,ES812,FJ812,GK812,HH812)&gt;0,AVERAGE(DV812,ES812,FJ812,GK812,HH812),"")</f>
        <v>6.6666666666666666E-2</v>
      </c>
      <c r="AO812" s="28">
        <f>IF((E812&lt;&gt;""),COUNTA(AP812:BW812)+COUNTIF(T812,"No"),"")</f>
        <v>0</v>
      </c>
      <c r="CN812" s="34" t="str">
        <f>IF(CJ812&gt;0,((CK812*0.125)+(CL812*0.25)+(CM812*1))/CJ812,"")</f>
        <v/>
      </c>
      <c r="CS812" s="20" t="s">
        <v>323</v>
      </c>
      <c r="CT812" s="35" t="s">
        <v>323</v>
      </c>
      <c r="DH812" s="37" t="str">
        <f>IF(DB812&gt;0,((DC812*0.125)+(DD812*0.25)+(DE812*0.25)+(DF812*1)+(DG812*1))/DB812,"")</f>
        <v/>
      </c>
      <c r="DI812" s="35">
        <v>44908</v>
      </c>
      <c r="DJ812" s="20" t="s">
        <v>248</v>
      </c>
      <c r="DK812" s="20" t="s">
        <v>235</v>
      </c>
      <c r="DL812" s="20" t="s">
        <v>234</v>
      </c>
      <c r="DM812" s="20">
        <v>55</v>
      </c>
      <c r="DN812" s="20">
        <v>3</v>
      </c>
      <c r="DO812" s="20">
        <v>3</v>
      </c>
      <c r="DP812" s="20">
        <v>9</v>
      </c>
      <c r="DQ812" s="20">
        <v>0</v>
      </c>
      <c r="DR812" s="20">
        <v>0</v>
      </c>
      <c r="DS812" s="20">
        <v>0</v>
      </c>
      <c r="DT812" s="20">
        <v>0</v>
      </c>
      <c r="DU812" s="20">
        <v>0</v>
      </c>
      <c r="DV812" s="37">
        <v>0</v>
      </c>
      <c r="DW812" s="35">
        <v>45161</v>
      </c>
      <c r="DX812" s="35">
        <v>45168</v>
      </c>
      <c r="DY812" s="20" t="s">
        <v>492</v>
      </c>
      <c r="DZ812" s="35">
        <v>45170</v>
      </c>
      <c r="EA812" s="35" t="s">
        <v>232</v>
      </c>
      <c r="EB812" s="38">
        <v>45177</v>
      </c>
      <c r="EC812" s="35">
        <v>45290</v>
      </c>
      <c r="ED812" s="20" t="s">
        <v>228</v>
      </c>
      <c r="EE812" s="20" t="s">
        <v>247</v>
      </c>
      <c r="EF812" s="20">
        <v>17</v>
      </c>
      <c r="EG812" s="20">
        <v>1</v>
      </c>
      <c r="EH812" s="20">
        <v>1</v>
      </c>
      <c r="EI812" s="20">
        <v>5</v>
      </c>
      <c r="EJ812" s="20">
        <v>0</v>
      </c>
      <c r="EK812" s="20">
        <v>0</v>
      </c>
      <c r="EL812" s="20">
        <v>0</v>
      </c>
      <c r="EM812" s="20">
        <v>0</v>
      </c>
      <c r="EN812" s="20">
        <v>0</v>
      </c>
      <c r="EO812" s="20">
        <v>0</v>
      </c>
      <c r="EP812" s="20">
        <v>0</v>
      </c>
      <c r="EQ812" s="20">
        <v>0</v>
      </c>
      <c r="ER812" s="20">
        <v>1</v>
      </c>
      <c r="ES812" s="34">
        <f>IF(EI812&lt;&gt;"",((EJ812*0.125)+((EK812+EL812+EM812+EN812+EO812)*0.25)+((EP812+EQ812+ER812)*1))/EI812,"")</f>
        <v>0.2</v>
      </c>
      <c r="ET812" s="35">
        <v>45387</v>
      </c>
      <c r="EU812" s="20" t="s">
        <v>228</v>
      </c>
      <c r="EV812" s="20" t="s">
        <v>247</v>
      </c>
      <c r="EW812" s="20">
        <v>83</v>
      </c>
      <c r="EX812" s="20">
        <v>3</v>
      </c>
      <c r="EY812" s="20">
        <v>2</v>
      </c>
      <c r="EZ812" s="28">
        <v>7</v>
      </c>
      <c r="FA812" s="20">
        <v>0</v>
      </c>
      <c r="FB812" s="20">
        <v>0</v>
      </c>
      <c r="FC812" s="20">
        <v>0</v>
      </c>
      <c r="FD812" s="20">
        <v>0</v>
      </c>
      <c r="FE812" s="20">
        <v>0</v>
      </c>
      <c r="FF812" s="20">
        <v>0</v>
      </c>
      <c r="FG812" s="20">
        <v>0</v>
      </c>
      <c r="FH812" s="20">
        <v>0</v>
      </c>
      <c r="FI812" s="20">
        <v>0</v>
      </c>
      <c r="FJ812" s="34">
        <f>IF(EZ812&lt;&gt;"",((FA812*0.125)+((FB812+FC812+FD812+FE812+FF812)*0.25)+((FG812+FH812+FI812)*1))/EZ812,"")</f>
        <v>0</v>
      </c>
      <c r="FK812" s="39">
        <v>43.626314999999998</v>
      </c>
      <c r="FL812" s="39">
        <v>-70.300730000000001</v>
      </c>
      <c r="FM812" s="39">
        <v>43.264489576177866</v>
      </c>
      <c r="FN812" s="39">
        <v>43.988140423822131</v>
      </c>
      <c r="FO812" s="39">
        <v>-70.800588945088123</v>
      </c>
      <c r="FP812" s="39">
        <v>-69.80087105491188</v>
      </c>
      <c r="FQ812" s="39">
        <v>42.902664152355733</v>
      </c>
      <c r="FR812" s="39">
        <v>44.349965847644263</v>
      </c>
      <c r="FS812" s="39">
        <v>-71.30044789017623</v>
      </c>
      <c r="FT812" s="39">
        <v>-69.301012109823773</v>
      </c>
      <c r="FU812" s="35"/>
      <c r="GK812" s="34" t="str">
        <f>IF(GA812&lt;&gt;"",((GB812*0.125)+((GC812+GD812+GE812+GF812+GG812)*0.25)+((GH812+GI812+GJ812)*1))/GA812,"")</f>
        <v/>
      </c>
      <c r="GP812" s="20" t="s">
        <v>232</v>
      </c>
      <c r="HH812" s="34" t="str">
        <f>IF(GX812&lt;&gt;"",((GY812*0.125)+((GZ812+HA812+HB812+HC812+HD812)*0.25)+((HE812+HF812+HG812)*1))/GX812,"")</f>
        <v/>
      </c>
    </row>
    <row r="813" spans="1:216" ht="15" customHeight="1" x14ac:dyDescent="0.35">
      <c r="A813" s="11" t="s">
        <v>5088</v>
      </c>
      <c r="B813" s="12" t="s">
        <v>5089</v>
      </c>
      <c r="C813" s="13">
        <v>43829</v>
      </c>
      <c r="D813" s="13">
        <v>45821</v>
      </c>
      <c r="E813" s="14" t="s">
        <v>5076</v>
      </c>
      <c r="F813" s="15" t="s">
        <v>5090</v>
      </c>
      <c r="G813" s="15" t="s">
        <v>3370</v>
      </c>
      <c r="H813" s="14" t="s">
        <v>3371</v>
      </c>
      <c r="I813" s="16">
        <v>87107</v>
      </c>
      <c r="J813" s="17">
        <v>30340</v>
      </c>
      <c r="K813" s="18">
        <f ca="1">IF(A813&lt;&gt;"",RANDBETWEEN(1,2000)," ")</f>
        <v>621</v>
      </c>
      <c r="L813" s="17" cm="1">
        <f t="array" ref="L813">IF(A813&lt;&gt;"",SUMPRODUCT(($E$2:$E$1303="Active") * (FK813 &gt;= $FM$2:$FM$1303) * (FK813 &lt;= $FN$2:$FN$1303) * (FL813 &gt;= $FO$2:$FO$1303) * (FL813 &lt;= $FP$2:$FP$1303)),"")</f>
        <v>2</v>
      </c>
      <c r="M813" s="17" cm="1">
        <f t="array" ref="M813">IF(A813&lt;&gt;"",SUMPRODUCT(($E$2:$E$1303="Active") * (FK813 &gt;= $FQ$2:$FQ$1303) * (FK813 &lt;= $FR$2:$FR$1303) * (FL813 &gt;= $FS$2:$FS$1303) * (FL813 &lt;= $FT$2:$FT$1303)),"")</f>
        <v>3</v>
      </c>
      <c r="N813" s="14" t="s">
        <v>218</v>
      </c>
      <c r="O813" s="14" t="s">
        <v>316</v>
      </c>
      <c r="P813" s="15" t="s">
        <v>964</v>
      </c>
      <c r="Q813" s="14" t="s">
        <v>965</v>
      </c>
      <c r="R813" s="15" t="s">
        <v>966</v>
      </c>
      <c r="S813" s="14" t="s">
        <v>223</v>
      </c>
      <c r="T813" s="20" t="s">
        <v>224</v>
      </c>
      <c r="U813" s="21"/>
      <c r="V813" s="22"/>
      <c r="W813" s="22"/>
      <c r="X813" s="22"/>
      <c r="Y813" s="22"/>
      <c r="Z813" s="22"/>
      <c r="AA813" s="48">
        <v>2025</v>
      </c>
      <c r="AB813" s="43">
        <v>45821.479166666664</v>
      </c>
      <c r="AC813" s="63">
        <v>45931</v>
      </c>
      <c r="AD813" s="25">
        <v>93</v>
      </c>
      <c r="AE813" s="25">
        <v>106</v>
      </c>
      <c r="AF813" s="26">
        <v>71</v>
      </c>
      <c r="AG813" s="20">
        <v>124</v>
      </c>
      <c r="AH813" s="22">
        <v>96</v>
      </c>
      <c r="AI813" s="26">
        <v>26</v>
      </c>
      <c r="AN813" s="27">
        <f>IF(COUNT(DV813,ES813,FJ813,GK813,HH813)&gt;0,AVERAGE(DV813,ES813,FJ813,GK813,HH813),"")</f>
        <v>2.4404761904761905E-2</v>
      </c>
      <c r="AO813" s="28">
        <f>IF((E813&lt;&gt;""),COUNTA(AP813:BW813)+COUNTIF(T813,"No"),"")</f>
        <v>0</v>
      </c>
      <c r="AP813" s="29"/>
      <c r="AQ813" s="29"/>
      <c r="AR813" s="29"/>
      <c r="AS813" s="29"/>
      <c r="AT813" s="29"/>
      <c r="AU813" s="29"/>
      <c r="AV813" s="29"/>
      <c r="AW813" s="29"/>
      <c r="AX813" s="29"/>
      <c r="AY813" s="29"/>
      <c r="AZ813" s="29"/>
      <c r="BA813" s="29"/>
      <c r="BB813" s="29"/>
      <c r="BC813" s="29"/>
      <c r="BD813" s="29"/>
      <c r="BE813" s="29"/>
      <c r="BF813" s="29"/>
      <c r="BG813" s="29"/>
      <c r="BH813" s="29"/>
      <c r="BI813" s="29"/>
      <c r="BJ813" s="29"/>
      <c r="BK813" s="29"/>
      <c r="BL813" s="29"/>
      <c r="BM813" s="29"/>
      <c r="BN813" s="29"/>
      <c r="BO813" s="29"/>
      <c r="BP813" s="29"/>
      <c r="BQ813" s="29"/>
      <c r="BR813" s="29"/>
      <c r="BS813" s="29"/>
      <c r="BT813" s="29"/>
      <c r="BU813" s="29"/>
      <c r="BV813" s="29"/>
      <c r="BW813" s="29"/>
      <c r="BX813" s="30">
        <v>44054</v>
      </c>
      <c r="BY813" s="30">
        <v>44055</v>
      </c>
      <c r="BZ813" s="14" t="s">
        <v>248</v>
      </c>
      <c r="CA813" s="30">
        <v>44055</v>
      </c>
      <c r="CB813" s="14" t="s">
        <v>316</v>
      </c>
      <c r="CC813" s="31">
        <v>44174</v>
      </c>
      <c r="CD813" s="32" t="s">
        <v>228</v>
      </c>
      <c r="CE813" s="33" t="s">
        <v>320</v>
      </c>
      <c r="CF813" s="33" t="s">
        <v>321</v>
      </c>
      <c r="CG813" s="29">
        <v>100</v>
      </c>
      <c r="CH813" s="29">
        <v>3</v>
      </c>
      <c r="CI813" s="29">
        <v>3</v>
      </c>
      <c r="CJ813" s="29">
        <v>10</v>
      </c>
      <c r="CK813" s="29">
        <v>0</v>
      </c>
      <c r="CL813" s="29">
        <v>0</v>
      </c>
      <c r="CM813" s="29">
        <v>1</v>
      </c>
      <c r="CN813" s="34">
        <f>IF(CJ813&gt;0,((CK813*0.125)+(CL813*0.25)+(CM813*1))/CJ813,"")</f>
        <v>0.1</v>
      </c>
      <c r="CO813" s="35">
        <v>44232</v>
      </c>
      <c r="CP813" s="35">
        <v>44235</v>
      </c>
      <c r="CQ813" s="20" t="s">
        <v>322</v>
      </c>
      <c r="CR813" s="47">
        <v>44235</v>
      </c>
      <c r="CS813" s="20" t="s">
        <v>316</v>
      </c>
      <c r="CT813" s="35" t="s">
        <v>323</v>
      </c>
      <c r="CU813" s="35">
        <v>44475</v>
      </c>
      <c r="CV813" s="20" t="s">
        <v>248</v>
      </c>
      <c r="CW813" s="20" t="s">
        <v>324</v>
      </c>
      <c r="CX813" s="11" t="s">
        <v>325</v>
      </c>
      <c r="CY813" s="20">
        <v>61</v>
      </c>
      <c r="CZ813" s="36">
        <v>3</v>
      </c>
      <c r="DA813" s="36">
        <v>3</v>
      </c>
      <c r="DB813" s="36">
        <v>15</v>
      </c>
      <c r="DC813" s="36">
        <v>0</v>
      </c>
      <c r="DD813" s="36">
        <v>0</v>
      </c>
      <c r="DE813" s="36">
        <v>0</v>
      </c>
      <c r="DF813" s="36">
        <v>0</v>
      </c>
      <c r="DG813" s="36">
        <v>0</v>
      </c>
      <c r="DH813" s="37">
        <f>IF(DB813&lt;&gt;"",((DC813*0.125)+(DD813*0.25)+(DE813*0.25)+(DF813*1)+(DG813*1))/DB813,"")</f>
        <v>0</v>
      </c>
      <c r="DI813" s="35">
        <v>44804</v>
      </c>
      <c r="DJ813" s="20" t="s">
        <v>248</v>
      </c>
      <c r="DK813" s="20" t="s">
        <v>235</v>
      </c>
      <c r="DL813" s="20" t="s">
        <v>234</v>
      </c>
      <c r="DM813" s="20">
        <v>24</v>
      </c>
      <c r="DN813" s="20">
        <v>3</v>
      </c>
      <c r="DO813" s="20">
        <v>3</v>
      </c>
      <c r="DP813" s="20">
        <v>15</v>
      </c>
      <c r="DQ813" s="20">
        <v>0</v>
      </c>
      <c r="DR813" s="20">
        <v>0</v>
      </c>
      <c r="DS813" s="20">
        <v>0</v>
      </c>
      <c r="DT813" s="20">
        <v>0</v>
      </c>
      <c r="DU813" s="20">
        <v>0</v>
      </c>
      <c r="DV813" s="37" cm="1">
        <f t="array" ref="DV813">IF(AND(DI813:DP813&lt;&gt;""),((DQ813*0.125)+(DR813*0.25)+(DS813*0.25)+(DT813*1)+(DU813*1))/DP813,"")</f>
        <v>0</v>
      </c>
      <c r="DW813" s="35">
        <v>44963</v>
      </c>
      <c r="DX813" s="35">
        <v>44964</v>
      </c>
      <c r="DY813" s="20" t="s">
        <v>322</v>
      </c>
      <c r="DZ813" s="35">
        <v>44970</v>
      </c>
      <c r="EA813" s="35" t="s">
        <v>316</v>
      </c>
      <c r="EB813" s="38" t="s">
        <v>323</v>
      </c>
      <c r="EC813" s="35">
        <v>45140</v>
      </c>
      <c r="ED813" s="20" t="s">
        <v>248</v>
      </c>
      <c r="EE813" s="20" t="s">
        <v>247</v>
      </c>
      <c r="EF813" s="20">
        <v>42</v>
      </c>
      <c r="EG813" s="20">
        <v>6</v>
      </c>
      <c r="EH813" s="20">
        <v>6</v>
      </c>
      <c r="EI813" s="20">
        <v>21</v>
      </c>
      <c r="EJ813" s="20">
        <v>0</v>
      </c>
      <c r="EK813" s="20">
        <v>0</v>
      </c>
      <c r="EL813" s="20">
        <v>0</v>
      </c>
      <c r="EM813" s="20">
        <v>0</v>
      </c>
      <c r="EN813" s="20">
        <v>0</v>
      </c>
      <c r="EO813" s="20">
        <v>0</v>
      </c>
      <c r="EP813" s="20">
        <v>0</v>
      </c>
      <c r="EQ813" s="20">
        <v>1</v>
      </c>
      <c r="ER813" s="20">
        <v>0</v>
      </c>
      <c r="ES813" s="34">
        <f>IF(EI813&lt;&gt;"",((EJ813*0.125)+((EK813+EL813+EM813+EN813+EO813)*0.25)+((EP813+EQ813+ER813)*1))/EI813,"")</f>
        <v>4.7619047619047616E-2</v>
      </c>
      <c r="ET813" s="35">
        <v>45377</v>
      </c>
      <c r="EU813" s="20" t="s">
        <v>228</v>
      </c>
      <c r="EV813" s="20" t="s">
        <v>247</v>
      </c>
      <c r="EW813" s="20">
        <v>52</v>
      </c>
      <c r="EX813" s="20">
        <v>5</v>
      </c>
      <c r="EY813" s="20">
        <v>5</v>
      </c>
      <c r="EZ813" s="28">
        <v>5</v>
      </c>
      <c r="FA813" s="20">
        <v>0</v>
      </c>
      <c r="FB813" s="20">
        <v>1</v>
      </c>
      <c r="FC813" s="20">
        <v>0</v>
      </c>
      <c r="FD813" s="20">
        <v>0</v>
      </c>
      <c r="FE813" s="20">
        <v>0</v>
      </c>
      <c r="FF813" s="20">
        <v>0</v>
      </c>
      <c r="FG813" s="20">
        <v>0</v>
      </c>
      <c r="FH813" s="20">
        <v>0</v>
      </c>
      <c r="FI813" s="20">
        <v>0</v>
      </c>
      <c r="FJ813" s="34">
        <f>IF(EZ813&lt;&gt;"",((FA813*0.125)+((FB813+FC813+FD813+FE813+FF813)*0.25)+((FG813+FH813+FI813)*1))/EZ813,"")</f>
        <v>0.05</v>
      </c>
      <c r="FK813" s="39">
        <v>35.14461</v>
      </c>
      <c r="FL813" s="39">
        <v>-106.64654899999999</v>
      </c>
      <c r="FM813" s="39">
        <v>34.782784576177868</v>
      </c>
      <c r="FN813" s="39">
        <v>35.506435423822133</v>
      </c>
      <c r="FO813" s="39">
        <v>-107.08903969126096</v>
      </c>
      <c r="FP813" s="39">
        <v>-106.20405830873902</v>
      </c>
      <c r="FQ813" s="39">
        <v>34.420959152355735</v>
      </c>
      <c r="FR813" s="39">
        <v>35.868260847644265</v>
      </c>
      <c r="FS813" s="39">
        <v>-107.53153038252195</v>
      </c>
      <c r="FT813" s="39">
        <v>-105.76156761747804</v>
      </c>
      <c r="FU813" s="35">
        <v>45950</v>
      </c>
      <c r="FV813" s="20" t="s">
        <v>248</v>
      </c>
      <c r="FW813" s="20" t="s">
        <v>295</v>
      </c>
      <c r="FX813" s="20">
        <v>26</v>
      </c>
      <c r="FY813" s="20">
        <v>5</v>
      </c>
      <c r="FZ813" s="20">
        <v>5</v>
      </c>
      <c r="GA813" s="20">
        <v>7</v>
      </c>
      <c r="GB813" s="20">
        <v>0</v>
      </c>
      <c r="GC813" s="20">
        <v>0</v>
      </c>
      <c r="GD813" s="20">
        <v>0</v>
      </c>
      <c r="GE813" s="20">
        <v>0</v>
      </c>
      <c r="GF813" s="20">
        <v>0</v>
      </c>
      <c r="GG813" s="20">
        <v>0</v>
      </c>
      <c r="GH813" s="20">
        <v>0</v>
      </c>
      <c r="GI813" s="20">
        <v>0</v>
      </c>
      <c r="GJ813" s="20">
        <v>0</v>
      </c>
      <c r="GK813" s="34">
        <f>IF(GA813&lt;&gt;"",((GB813*0.125)+((GC813+GD813+GE813+GF813+GG813)*0.25)+((GH813+GI813+GJ813)*1))/GA813,"")</f>
        <v>0</v>
      </c>
      <c r="GL813" s="40">
        <v>45800</v>
      </c>
      <c r="GM813" s="40">
        <v>45800</v>
      </c>
      <c r="GN813" s="11" t="s">
        <v>237</v>
      </c>
      <c r="GO813" s="40">
        <v>45954</v>
      </c>
      <c r="GP813" s="20" t="s">
        <v>316</v>
      </c>
      <c r="GQ813" s="35" t="s">
        <v>323</v>
      </c>
      <c r="HH813" s="34" t="str">
        <f>IF(GX813&lt;&gt;"",((GY813*0.125)+((GZ813+HA813+HB813+HC813+HD813)*0.25)+((HE813+HF813+HG813)*1))/GX813,"")</f>
        <v/>
      </c>
    </row>
    <row r="814" spans="1:216" ht="15" customHeight="1" x14ac:dyDescent="0.35">
      <c r="A814" s="14" t="s">
        <v>5091</v>
      </c>
      <c r="B814" s="12" t="s">
        <v>5092</v>
      </c>
      <c r="C814" s="13">
        <v>43829</v>
      </c>
      <c r="D814" s="13">
        <v>45224</v>
      </c>
      <c r="E814" s="14" t="s">
        <v>5076</v>
      </c>
      <c r="F814" s="15" t="s">
        <v>5093</v>
      </c>
      <c r="G814" s="15" t="s">
        <v>1806</v>
      </c>
      <c r="H814" s="14" t="s">
        <v>1528</v>
      </c>
      <c r="I814" s="16">
        <v>48108</v>
      </c>
      <c r="J814" s="17">
        <v>26639</v>
      </c>
      <c r="K814" s="18">
        <f ca="1">IF(A814&lt;&gt;"",RANDBETWEEN(1,2000)," ")</f>
        <v>1504</v>
      </c>
      <c r="L814" s="17" cm="1">
        <f t="array" ref="L814">IF(A814&lt;&gt;"",SUMPRODUCT(($E$2:$E$1303="Active") * (FK814 &gt;= $FM$2:$FM$1303) * (FK814 &lt;= $FN$2:$FN$1303) * (FL814 &gt;= $FO$2:$FO$1303) * (FL814 &lt;= $FP$2:$FP$1303)),"")</f>
        <v>3</v>
      </c>
      <c r="M814" s="17" cm="1">
        <f t="array" ref="M814">IF(A814&lt;&gt;"",SUMPRODUCT(($E$2:$E$1303="Active") * (FK814 &gt;= $FQ$2:$FQ$1303) * (FK814 &lt;= $FR$2:$FR$1303) * (FL814 &gt;= $FS$2:$FS$1303) * (FL814 &lt;= $FT$2:$FT$1303)),"")</f>
        <v>9</v>
      </c>
      <c r="N814" s="14" t="s">
        <v>287</v>
      </c>
      <c r="O814" s="14" t="s">
        <v>219</v>
      </c>
      <c r="P814" s="15" t="s">
        <v>5094</v>
      </c>
      <c r="Q814" s="14" t="s">
        <v>5095</v>
      </c>
      <c r="R814" s="15" t="s">
        <v>5096</v>
      </c>
      <c r="S814" s="14" t="s">
        <v>223</v>
      </c>
      <c r="T814" s="20" t="s">
        <v>2441</v>
      </c>
      <c r="U814" s="21"/>
      <c r="V814" s="22"/>
      <c r="W814" s="22"/>
      <c r="X814" s="22"/>
      <c r="Y814" s="22"/>
      <c r="Z814" s="22"/>
      <c r="AB814" s="23">
        <v>44712</v>
      </c>
      <c r="AC814" s="63">
        <v>45931</v>
      </c>
      <c r="AD814" s="25">
        <v>162</v>
      </c>
      <c r="AE814" s="25">
        <v>78</v>
      </c>
      <c r="AF814" s="26">
        <v>39</v>
      </c>
      <c r="AG814" s="20">
        <v>0</v>
      </c>
      <c r="AH814" s="22">
        <v>0</v>
      </c>
      <c r="AI814" s="26">
        <v>0</v>
      </c>
      <c r="AN814" s="27">
        <f>IF(COUNT(DV814,ES814,FJ814,GK814,HH814)&gt;0,AVERAGE(DV814,ES814,FJ814,GK814,HH814),"")</f>
        <v>0.45</v>
      </c>
      <c r="AO814" s="28">
        <f>IF((E814&lt;&gt;""),COUNTA(AP814:BW814)+COUNTIF(T814,"No"),"")</f>
        <v>0</v>
      </c>
      <c r="AP814" s="29"/>
      <c r="AQ814" s="29"/>
      <c r="AR814" s="29"/>
      <c r="AS814" s="29"/>
      <c r="AT814" s="29"/>
      <c r="AU814" s="29"/>
      <c r="AV814" s="29"/>
      <c r="AW814" s="29"/>
      <c r="AX814" s="29"/>
      <c r="AY814" s="29"/>
      <c r="AZ814" s="29"/>
      <c r="BA814" s="29"/>
      <c r="BB814" s="29"/>
      <c r="BC814" s="29"/>
      <c r="BD814" s="29"/>
      <c r="BE814" s="29"/>
      <c r="BF814" s="29"/>
      <c r="BG814" s="29"/>
      <c r="BH814" s="29"/>
      <c r="BI814" s="29"/>
      <c r="BJ814" s="29"/>
      <c r="BK814" s="29"/>
      <c r="BL814" s="29"/>
      <c r="BM814" s="29"/>
      <c r="BN814" s="29"/>
      <c r="BO814" s="29"/>
      <c r="BP814" s="29"/>
      <c r="BQ814" s="29"/>
      <c r="BR814" s="29"/>
      <c r="BS814" s="29"/>
      <c r="BT814" s="29"/>
      <c r="BU814" s="29"/>
      <c r="BV814" s="29"/>
      <c r="BW814" s="29"/>
      <c r="BX814" s="30">
        <v>44107</v>
      </c>
      <c r="BY814" s="30">
        <v>44111</v>
      </c>
      <c r="BZ814" s="14" t="s">
        <v>226</v>
      </c>
      <c r="CA814" s="30">
        <v>44116</v>
      </c>
      <c r="CB814" s="14" t="s">
        <v>227</v>
      </c>
      <c r="CC814" s="31">
        <v>44053</v>
      </c>
      <c r="CD814" s="32" t="s">
        <v>228</v>
      </c>
      <c r="CE814" s="33" t="s">
        <v>256</v>
      </c>
      <c r="CF814" s="33" t="s">
        <v>257</v>
      </c>
      <c r="CG814" s="29">
        <v>56</v>
      </c>
      <c r="CH814" s="29">
        <v>1</v>
      </c>
      <c r="CI814" s="29">
        <v>1</v>
      </c>
      <c r="CJ814" s="29">
        <v>5</v>
      </c>
      <c r="CK814" s="29">
        <v>2</v>
      </c>
      <c r="CL814" s="29">
        <v>0</v>
      </c>
      <c r="CM814" s="29">
        <v>0</v>
      </c>
      <c r="CN814" s="34">
        <f>IF(CJ814&gt;0,((CK814*0.125)+(CL814*0.25)+(CM814*1))/CJ814,"")</f>
        <v>0.05</v>
      </c>
      <c r="CO814" s="35">
        <v>44740</v>
      </c>
      <c r="CR814" s="35"/>
      <c r="CS814" s="20" t="s">
        <v>232</v>
      </c>
      <c r="CT814" s="35">
        <v>44757</v>
      </c>
      <c r="CU814" s="35">
        <v>44473</v>
      </c>
      <c r="CV814" s="11" t="s">
        <v>228</v>
      </c>
      <c r="CW814" s="20" t="s">
        <v>233</v>
      </c>
      <c r="CX814" s="11" t="s">
        <v>234</v>
      </c>
      <c r="CY814" s="20">
        <v>32</v>
      </c>
      <c r="CZ814" s="36">
        <v>1</v>
      </c>
      <c r="DA814" s="36">
        <v>1</v>
      </c>
      <c r="DB814" s="36">
        <v>5</v>
      </c>
      <c r="DC814" s="36">
        <v>0</v>
      </c>
      <c r="DD814" s="36">
        <v>0</v>
      </c>
      <c r="DE814" s="36">
        <v>1</v>
      </c>
      <c r="DF814" s="36">
        <v>0</v>
      </c>
      <c r="DG814" s="36">
        <v>1</v>
      </c>
      <c r="DH814" s="37">
        <f>IF(DB814&gt;0,((DC814*0.125)+(DD814*0.25)+(DE814*0.25)+(DF814*1)+(DG814*1))/DB814,"")</f>
        <v>0.25</v>
      </c>
      <c r="DI814" s="35">
        <v>44743</v>
      </c>
      <c r="DJ814" s="20" t="s">
        <v>228</v>
      </c>
      <c r="DK814" s="20" t="s">
        <v>235</v>
      </c>
      <c r="DL814" s="20" t="s">
        <v>234</v>
      </c>
      <c r="DM814" s="20">
        <v>39</v>
      </c>
      <c r="DN814" s="20">
        <v>1</v>
      </c>
      <c r="DO814" s="20">
        <v>1</v>
      </c>
      <c r="DP814" s="20">
        <v>5</v>
      </c>
      <c r="DQ814" s="20">
        <v>0</v>
      </c>
      <c r="DR814" s="20">
        <v>0</v>
      </c>
      <c r="DS814" s="20">
        <v>1</v>
      </c>
      <c r="DT814" s="20">
        <v>0</v>
      </c>
      <c r="DU814" s="20">
        <v>2</v>
      </c>
      <c r="DV814" s="49" cm="1">
        <f t="array" ref="DV814">IF(AND(DI814:DP814&lt;&gt;""),((DQ814*0.125)+(DR814*0.25)+(DS814*0.25)+(DT814*1)+(DU814*1))/DP814,"")</f>
        <v>0.45</v>
      </c>
      <c r="EA814" s="35" t="s">
        <v>232</v>
      </c>
      <c r="EB814" s="38"/>
      <c r="EJ814" s="20"/>
      <c r="EK814" s="20"/>
      <c r="EL814" s="20"/>
      <c r="EM814" s="20"/>
      <c r="EN814" s="20"/>
      <c r="EO814" s="20"/>
      <c r="EP814" s="20"/>
      <c r="EQ814" s="20"/>
      <c r="ER814" s="20"/>
      <c r="ES814" s="34" t="str">
        <f>IF(EI814&lt;&gt;"",((EJ814*0.125)+((EK814+EL814+EM814+EN814+EO814)*0.25)+((EP814+EQ814+ER814)*1))/EI814,"")</f>
        <v/>
      </c>
      <c r="FG814" s="20"/>
      <c r="FJ814" s="34" t="str">
        <f>IF(EZ814&lt;&gt;"",((FA814*0.125)+((FB814+FC814+FD814+FE814+FF814)*0.25)+((FG814+FH814+FI814)*1))/EZ814,"")</f>
        <v/>
      </c>
      <c r="FK814" s="39">
        <v>42.223407000000002</v>
      </c>
      <c r="FL814" s="39">
        <v>-83.729174999999998</v>
      </c>
      <c r="FM814" s="39">
        <v>41.861581576177869</v>
      </c>
      <c r="FN814" s="39">
        <v>42.585232423822134</v>
      </c>
      <c r="FO814" s="39">
        <v>-84.21777825261789</v>
      </c>
      <c r="FP814" s="39">
        <v>-83.240571747382106</v>
      </c>
      <c r="FQ814" s="39">
        <v>41.499756152355737</v>
      </c>
      <c r="FR814" s="39">
        <v>42.947057847644267</v>
      </c>
      <c r="FS814" s="39">
        <v>-84.706381505235768</v>
      </c>
      <c r="FT814" s="39">
        <v>-82.751968494764228</v>
      </c>
      <c r="FU814" s="35"/>
      <c r="GK814" s="34" t="str">
        <f>IF(GA814&lt;&gt;"",((GB814*0.125)+((GC814+GD814+GE814+GF814+GG814)*0.25)+((GH814+GI814+GJ814)*1))/GA814,"")</f>
        <v/>
      </c>
      <c r="GP814" s="20" t="s">
        <v>232</v>
      </c>
      <c r="HH814" s="34" t="str">
        <f>IF(GX814&lt;&gt;"",((GY814*0.125)+((GZ814+HA814+HB814+HC814+HD814)*0.25)+((HE814+HF814+HG814)*1))/GX814,"")</f>
        <v/>
      </c>
    </row>
    <row r="815" spans="1:216" ht="15" customHeight="1" x14ac:dyDescent="0.35">
      <c r="A815" s="11" t="s">
        <v>5097</v>
      </c>
      <c r="B815" s="12" t="s">
        <v>5098</v>
      </c>
      <c r="C815" s="13">
        <v>43009</v>
      </c>
      <c r="D815" s="13">
        <v>45177</v>
      </c>
      <c r="E815" s="14" t="s">
        <v>5076</v>
      </c>
      <c r="F815" s="15" t="s">
        <v>5099</v>
      </c>
      <c r="G815" s="15" t="s">
        <v>5100</v>
      </c>
      <c r="H815" s="14" t="s">
        <v>3980</v>
      </c>
      <c r="I815" s="16">
        <v>29901</v>
      </c>
      <c r="J815" s="17">
        <v>0</v>
      </c>
      <c r="K815" s="18">
        <f ca="1">IF(A815&lt;&gt;"",RANDBETWEEN(1,2000)," ")</f>
        <v>239</v>
      </c>
      <c r="L815" s="17" cm="1">
        <f t="array" ref="L815">IF(A815&lt;&gt;"",SUMPRODUCT(($E$2:$E$1303="Active") * (FK815 &gt;= $FM$2:$FM$1303) * (FK815 &lt;= $FN$2:$FN$1303) * (FL815 &gt;= $FO$2:$FO$1303) * (FL815 &lt;= $FP$2:$FP$1303)),"")</f>
        <v>1</v>
      </c>
      <c r="M815" s="17" cm="1">
        <f t="array" ref="M815">IF(A815&lt;&gt;"",SUMPRODUCT(($E$2:$E$1303="Active") * (FK815 &gt;= $FQ$2:$FQ$1303) * (FK815 &lt;= $FR$2:$FR$1303) * (FL815 &gt;= $FS$2:$FS$1303) * (FL815 &lt;= $FT$2:$FT$1303)),"")</f>
        <v>6</v>
      </c>
      <c r="N815" s="14" t="s">
        <v>218</v>
      </c>
      <c r="O815" s="14" t="s">
        <v>219</v>
      </c>
      <c r="P815" s="15" t="s">
        <v>5101</v>
      </c>
      <c r="Q815" s="14" t="s">
        <v>5102</v>
      </c>
      <c r="R815" s="15" t="s">
        <v>5103</v>
      </c>
      <c r="S815" s="14" t="s">
        <v>223</v>
      </c>
      <c r="T815" s="20" t="s">
        <v>224</v>
      </c>
      <c r="U815" s="21"/>
      <c r="V815" s="22"/>
      <c r="W815" s="22"/>
      <c r="X815" s="22"/>
      <c r="Y815" s="22"/>
      <c r="Z815" s="22"/>
      <c r="AB815" s="23">
        <v>44704</v>
      </c>
      <c r="AC815" s="63">
        <v>45931</v>
      </c>
      <c r="AD815" s="25">
        <v>6</v>
      </c>
      <c r="AE815" s="25">
        <v>2</v>
      </c>
      <c r="AF815" s="26">
        <v>4</v>
      </c>
      <c r="AG815" s="20">
        <v>0</v>
      </c>
      <c r="AH815" s="22">
        <v>0</v>
      </c>
      <c r="AI815" s="26">
        <v>0</v>
      </c>
      <c r="AN815" s="27">
        <f>IF(COUNT(DV815,ES815,FJ815,GK815,HH815)&gt;0,AVERAGE(DV815,ES815,FJ815,GK815,HH815),"")</f>
        <v>0</v>
      </c>
      <c r="AO815" s="28">
        <f>IF((E815&lt;&gt;""),COUNTA(AP815:BW815)+COUNTIF(T815,"No"),"")</f>
        <v>1</v>
      </c>
      <c r="AP815" s="29"/>
      <c r="AQ815" s="29"/>
      <c r="AR815" s="29"/>
      <c r="AS815" s="29"/>
      <c r="AT815" s="29"/>
      <c r="AU815" s="29"/>
      <c r="AV815" s="29"/>
      <c r="AW815" s="29"/>
      <c r="AX815" s="29"/>
      <c r="AY815" s="29"/>
      <c r="AZ815" s="29"/>
      <c r="BA815" s="29"/>
      <c r="BB815" s="29"/>
      <c r="BC815" s="29"/>
      <c r="BD815" s="29"/>
      <c r="BE815" s="29"/>
      <c r="BF815" s="29"/>
      <c r="BG815" s="29"/>
      <c r="BH815" s="29"/>
      <c r="BI815" s="29"/>
      <c r="BJ815" s="29"/>
      <c r="BK815" s="29"/>
      <c r="BL815" s="29"/>
      <c r="BM815" s="29"/>
      <c r="BN815" s="29"/>
      <c r="BO815" s="29"/>
      <c r="BP815" s="29" t="s">
        <v>224</v>
      </c>
      <c r="BQ815" s="29"/>
      <c r="BR815" s="29"/>
      <c r="BS815" s="29"/>
      <c r="BT815" s="29"/>
      <c r="BU815" s="29"/>
      <c r="BV815" s="29"/>
      <c r="BW815" s="29"/>
      <c r="BX815" s="30"/>
      <c r="BY815" s="30"/>
      <c r="BZ815" s="14"/>
      <c r="CA815" s="30"/>
      <c r="CB815" s="14" t="s">
        <v>232</v>
      </c>
      <c r="CC815" s="31">
        <v>43906</v>
      </c>
      <c r="CD815" s="32" t="s">
        <v>364</v>
      </c>
      <c r="CE815" s="33" t="s">
        <v>380</v>
      </c>
      <c r="CF815" s="33" t="s">
        <v>321</v>
      </c>
      <c r="CG815" s="29">
        <v>88</v>
      </c>
      <c r="CH815" s="29">
        <v>2</v>
      </c>
      <c r="CI815" s="29">
        <v>2</v>
      </c>
      <c r="CJ815" s="29">
        <v>10</v>
      </c>
      <c r="CK815" s="29">
        <v>1</v>
      </c>
      <c r="CL815" s="29">
        <v>1</v>
      </c>
      <c r="CM815" s="29">
        <v>3</v>
      </c>
      <c r="CN815" s="34">
        <f>IF(CJ815&gt;0,((CK815*0.125)+(CL815*0.25)+(CM815*1))/CJ815,"")</f>
        <v>0.33750000000000002</v>
      </c>
      <c r="CO815" s="35">
        <v>44315</v>
      </c>
      <c r="CP815" s="35">
        <v>44315</v>
      </c>
      <c r="CQ815" s="20" t="s">
        <v>470</v>
      </c>
      <c r="CR815" s="35">
        <v>44326</v>
      </c>
      <c r="CS815" s="20" t="s">
        <v>232</v>
      </c>
      <c r="CT815" s="35">
        <v>44319</v>
      </c>
      <c r="CV815" s="20" t="s">
        <v>228</v>
      </c>
      <c r="CW815" s="11" t="s">
        <v>233</v>
      </c>
      <c r="CX815" s="11" t="s">
        <v>234</v>
      </c>
      <c r="CY815" s="20">
        <v>0</v>
      </c>
      <c r="CZ815" s="36">
        <v>0</v>
      </c>
      <c r="DA815" s="36">
        <v>0</v>
      </c>
      <c r="DB815" s="36">
        <v>0</v>
      </c>
      <c r="DC815" s="36">
        <v>0</v>
      </c>
      <c r="DD815" s="36">
        <v>0</v>
      </c>
      <c r="DE815" s="36">
        <v>0</v>
      </c>
      <c r="DF815" s="36">
        <v>0</v>
      </c>
      <c r="DG815" s="36">
        <v>0</v>
      </c>
      <c r="DI815" s="35">
        <v>44896</v>
      </c>
      <c r="DJ815" s="20" t="s">
        <v>248</v>
      </c>
      <c r="DK815" s="20" t="s">
        <v>235</v>
      </c>
      <c r="DL815" s="20" t="s">
        <v>234</v>
      </c>
      <c r="DM815" s="20">
        <v>4</v>
      </c>
      <c r="DN815" s="20">
        <v>1</v>
      </c>
      <c r="DO815" s="20">
        <v>1</v>
      </c>
      <c r="DP815" s="20">
        <v>4</v>
      </c>
      <c r="DQ815" s="20">
        <v>0</v>
      </c>
      <c r="DR815" s="20">
        <v>0</v>
      </c>
      <c r="DS815" s="20">
        <v>0</v>
      </c>
      <c r="DT815" s="20">
        <v>0</v>
      </c>
      <c r="DU815" s="20">
        <v>0</v>
      </c>
      <c r="DV815" s="37">
        <v>0</v>
      </c>
      <c r="DW815" s="35">
        <v>45070</v>
      </c>
      <c r="DX815" s="35">
        <v>45085</v>
      </c>
      <c r="DY815" s="20" t="s">
        <v>237</v>
      </c>
      <c r="DZ815" s="35">
        <v>45085</v>
      </c>
      <c r="EA815" s="35" t="s">
        <v>232</v>
      </c>
      <c r="EB815" s="40">
        <v>45100</v>
      </c>
      <c r="EJ815" s="20"/>
      <c r="EK815" s="20"/>
      <c r="EL815" s="20"/>
      <c r="EM815" s="20"/>
      <c r="EN815" s="20"/>
      <c r="EO815" s="20"/>
      <c r="EP815" s="20"/>
      <c r="EQ815" s="20"/>
      <c r="ER815" s="20"/>
      <c r="ES815" s="34" t="str">
        <f>IF(EI815&lt;&gt;"",((EJ815*0.125)+((EK815+EL815+EM815+EN815+EO815)*0.25)+((EP815+EQ815+ER815)*1))/EI815,"")</f>
        <v/>
      </c>
      <c r="FG815" s="20"/>
      <c r="FJ815" s="34" t="str">
        <f>IF(EZ815&lt;&gt;"",((FA815*0.125)+((FB815+FC815+FD815+FE815+FF815)*0.25)+((FG815+FH815+FI815)*1))/EZ815,"")</f>
        <v/>
      </c>
      <c r="FK815" s="39">
        <v>32.431600000000003</v>
      </c>
      <c r="FL815" s="39">
        <v>-80.67</v>
      </c>
      <c r="FM815" s="39">
        <v>32.069774576177871</v>
      </c>
      <c r="FN815" s="39">
        <v>32.793425423822136</v>
      </c>
      <c r="FO815" s="39">
        <v>-81.09868671521312</v>
      </c>
      <c r="FP815" s="39">
        <v>-80.241313284786884</v>
      </c>
      <c r="FQ815" s="39">
        <v>31.707949152355738</v>
      </c>
      <c r="FR815" s="39">
        <v>33.155250847644268</v>
      </c>
      <c r="FS815" s="39">
        <v>-81.527373430426238</v>
      </c>
      <c r="FT815" s="39">
        <v>-79.812626569573766</v>
      </c>
      <c r="FU815" s="35"/>
      <c r="GK815" s="34" t="str">
        <f>IF(GA815&lt;&gt;"",((GB815*0.125)+((GC815+GD815+GE815+GF815+GG815)*0.25)+((GH815+GI815+GJ815)*1))/GA815,"")</f>
        <v/>
      </c>
      <c r="GP815" s="20" t="s">
        <v>232</v>
      </c>
      <c r="HH815" s="34" t="str">
        <f>IF(GX815&lt;&gt;"",((GY815*0.125)+((GZ815+HA815+HB815+HC815+HD815)*0.25)+((HE815+HF815+HG815)*1))/GX815,"")</f>
        <v/>
      </c>
    </row>
    <row r="816" spans="1:216" ht="15" customHeight="1" x14ac:dyDescent="0.35">
      <c r="A816" s="14" t="s">
        <v>5104</v>
      </c>
      <c r="B816" s="12" t="s">
        <v>1819</v>
      </c>
      <c r="C816" s="13">
        <v>43829</v>
      </c>
      <c r="D816" s="13">
        <v>46015</v>
      </c>
      <c r="E816" s="14" t="s">
        <v>5076</v>
      </c>
      <c r="F816" s="15" t="s">
        <v>5105</v>
      </c>
      <c r="G816" s="15" t="s">
        <v>4259</v>
      </c>
      <c r="H816" s="14" t="s">
        <v>1673</v>
      </c>
      <c r="I816" s="16">
        <v>76177</v>
      </c>
      <c r="J816" s="17">
        <v>23001</v>
      </c>
      <c r="K816" s="18">
        <f ca="1">IF(A816&lt;&gt;"",RANDBETWEEN(1,2000)," ")</f>
        <v>1775</v>
      </c>
      <c r="L816" s="17" cm="1">
        <f t="array" ref="L816">IF(A816&lt;&gt;"",SUMPRODUCT(($E$2:$E$1303="Active") * (FK816 &gt;= $FM$2:$FM$1303) * (FK816 &lt;= $FN$2:$FN$1303) * (FL816 &gt;= $FO$2:$FO$1303) * (FL816 &lt;= $FP$2:$FP$1303)),"")</f>
        <v>13</v>
      </c>
      <c r="M816" s="17" cm="1">
        <f t="array" ref="M816">IF(A816&lt;&gt;"",SUMPRODUCT(($E$2:$E$1303="Active") * (FK816 &gt;= $FQ$2:$FQ$1303) * (FK816 &lt;= $FR$2:$FR$1303) * (FL816 &gt;= $FS$2:$FS$1303) * (FL816 &lt;= $FT$2:$FT$1303)),"")</f>
        <v>16</v>
      </c>
      <c r="N816" s="14" t="s">
        <v>287</v>
      </c>
      <c r="O816" s="14" t="s">
        <v>219</v>
      </c>
      <c r="P816" s="15" t="s">
        <v>5106</v>
      </c>
      <c r="Q816" s="14" t="s">
        <v>1822</v>
      </c>
      <c r="R816" s="15" t="s">
        <v>5107</v>
      </c>
      <c r="S816" s="14" t="s">
        <v>224</v>
      </c>
      <c r="T816" s="20" t="s">
        <v>224</v>
      </c>
      <c r="U816" s="21"/>
      <c r="V816" s="22"/>
      <c r="W816" s="22"/>
      <c r="X816" s="22"/>
      <c r="Y816" s="22"/>
      <c r="Z816" s="22"/>
      <c r="AA816" s="48">
        <v>2025.56</v>
      </c>
      <c r="AB816" s="43">
        <v>45930.4375</v>
      </c>
      <c r="AC816" s="63">
        <v>45931</v>
      </c>
      <c r="AD816" s="25">
        <v>514</v>
      </c>
      <c r="AE816" s="25">
        <v>642</v>
      </c>
      <c r="AF816" s="26">
        <v>844</v>
      </c>
      <c r="AG816" s="20">
        <v>392</v>
      </c>
      <c r="AH816" s="22">
        <v>675</v>
      </c>
      <c r="AI816" s="26">
        <v>180</v>
      </c>
      <c r="AN816" s="27">
        <f>IF(COUNT(DV816,ES816,FJ816,GK816,HH816)&gt;0,AVERAGE(DV816,ES816,FJ816,GK816,HH816),"")</f>
        <v>0.20901515151515151</v>
      </c>
      <c r="AO816" s="28">
        <f>IF((E816&lt;&gt;""),COUNTA(AP816:BW816)+COUNTIF(T816,"No"),"")</f>
        <v>0</v>
      </c>
      <c r="AP816" s="29"/>
      <c r="AQ816" s="29"/>
      <c r="AR816" s="29"/>
      <c r="AS816" s="29"/>
      <c r="AT816" s="29"/>
      <c r="AU816" s="29"/>
      <c r="AV816" s="29"/>
      <c r="AW816" s="29"/>
      <c r="AX816" s="29"/>
      <c r="AY816" s="29"/>
      <c r="AZ816" s="29"/>
      <c r="BA816" s="29"/>
      <c r="BB816" s="29"/>
      <c r="BC816" s="29"/>
      <c r="BD816" s="29"/>
      <c r="BE816" s="29"/>
      <c r="BF816" s="29"/>
      <c r="BG816" s="29"/>
      <c r="BH816" s="29"/>
      <c r="BI816" s="29"/>
      <c r="BJ816" s="29"/>
      <c r="BK816" s="29"/>
      <c r="BL816" s="29"/>
      <c r="BM816" s="29"/>
      <c r="BN816" s="29"/>
      <c r="BO816" s="29"/>
      <c r="BP816" s="29"/>
      <c r="BQ816" s="29"/>
      <c r="BR816" s="29"/>
      <c r="BS816" s="29"/>
      <c r="BT816" s="29"/>
      <c r="BU816" s="29"/>
      <c r="BV816" s="29"/>
      <c r="BW816" s="29"/>
      <c r="BX816" s="30">
        <v>44147</v>
      </c>
      <c r="BY816" s="30">
        <v>44165</v>
      </c>
      <c r="BZ816" s="14" t="s">
        <v>226</v>
      </c>
      <c r="CA816" s="30">
        <v>44165</v>
      </c>
      <c r="CB816" s="14" t="s">
        <v>232</v>
      </c>
      <c r="CC816" s="31">
        <v>43907</v>
      </c>
      <c r="CD816" s="32" t="s">
        <v>364</v>
      </c>
      <c r="CE816" s="33" t="s">
        <v>380</v>
      </c>
      <c r="CF816" s="33" t="s">
        <v>321</v>
      </c>
      <c r="CG816" s="29">
        <v>182</v>
      </c>
      <c r="CH816" s="29">
        <v>5</v>
      </c>
      <c r="CI816" s="29">
        <v>5</v>
      </c>
      <c r="CJ816" s="29">
        <v>25</v>
      </c>
      <c r="CK816" s="29">
        <v>5</v>
      </c>
      <c r="CL816" s="29">
        <v>3</v>
      </c>
      <c r="CM816" s="29">
        <v>8</v>
      </c>
      <c r="CN816" s="34">
        <f>IF(CJ816&gt;0,((CK816*0.125)+(CL816*0.25)+(CM816*1))/CJ816,"")</f>
        <v>0.375</v>
      </c>
      <c r="CO816" s="35">
        <v>44365</v>
      </c>
      <c r="CP816" s="35">
        <v>44368</v>
      </c>
      <c r="CQ816" s="20" t="s">
        <v>507</v>
      </c>
      <c r="CR816" s="35">
        <v>44378</v>
      </c>
      <c r="CS816" s="20" t="s">
        <v>232</v>
      </c>
      <c r="CT816" s="35">
        <v>44370</v>
      </c>
      <c r="CU816" s="35">
        <v>44263</v>
      </c>
      <c r="CV816" s="11" t="s">
        <v>228</v>
      </c>
      <c r="CW816" s="11" t="s">
        <v>293</v>
      </c>
      <c r="CX816" s="11" t="s">
        <v>247</v>
      </c>
      <c r="CY816" s="20">
        <v>260</v>
      </c>
      <c r="CZ816" s="36">
        <v>4</v>
      </c>
      <c r="DA816" s="36">
        <v>4</v>
      </c>
      <c r="DB816" s="36">
        <v>12</v>
      </c>
      <c r="DC816" s="36">
        <v>1</v>
      </c>
      <c r="DD816" s="36">
        <v>0</v>
      </c>
      <c r="DE816" s="36">
        <v>0</v>
      </c>
      <c r="DF816" s="36">
        <v>1</v>
      </c>
      <c r="DG816" s="36">
        <v>1</v>
      </c>
      <c r="DH816" s="37">
        <f>IF(DB816&gt;0,((DC816*0.125)+(DD816*0.25)+(DE816*0.25)+(DF816*1)+(DG816*1))/DB816,"")</f>
        <v>0.17708333333333334</v>
      </c>
      <c r="DI816" s="35">
        <v>44599</v>
      </c>
      <c r="DJ816" s="20" t="s">
        <v>228</v>
      </c>
      <c r="DK816" s="20" t="s">
        <v>294</v>
      </c>
      <c r="DL816" s="20" t="s">
        <v>247</v>
      </c>
      <c r="DM816" s="20">
        <v>383</v>
      </c>
      <c r="DN816" s="20">
        <v>6</v>
      </c>
      <c r="DO816" s="20">
        <v>6</v>
      </c>
      <c r="DP816" s="20">
        <v>22</v>
      </c>
      <c r="DQ816" s="20">
        <v>0</v>
      </c>
      <c r="DR816" s="20">
        <v>0</v>
      </c>
      <c r="DS816" s="20">
        <v>0</v>
      </c>
      <c r="DT816" s="20">
        <v>1</v>
      </c>
      <c r="DU816" s="20">
        <v>5</v>
      </c>
      <c r="DV816" s="49" cm="1">
        <f t="array" ref="DV816">IF(AND(DI816:DP816&lt;&gt;""),((DQ816*0.125)+(DR816*0.25)+(DS816*0.25)+(DT816*1)+(DU816*1))/DP816,"")</f>
        <v>0.27272727272727271</v>
      </c>
      <c r="DW816" s="35">
        <v>44981</v>
      </c>
      <c r="DX816" s="35">
        <v>44987</v>
      </c>
      <c r="DY816" s="20" t="s">
        <v>237</v>
      </c>
      <c r="DZ816" s="35">
        <v>44987</v>
      </c>
      <c r="EA816" s="35" t="s">
        <v>232</v>
      </c>
      <c r="EB816" s="38">
        <v>44994</v>
      </c>
      <c r="EC816" s="35">
        <v>45218</v>
      </c>
      <c r="ED816" s="20" t="s">
        <v>248</v>
      </c>
      <c r="EE816" s="20" t="s">
        <v>247</v>
      </c>
      <c r="EF816" s="20">
        <v>460</v>
      </c>
      <c r="EG816" s="20">
        <v>3</v>
      </c>
      <c r="EH816" s="20">
        <v>3</v>
      </c>
      <c r="EI816" s="20">
        <v>15</v>
      </c>
      <c r="EJ816" s="20">
        <v>0</v>
      </c>
      <c r="EK816" s="20">
        <v>0</v>
      </c>
      <c r="EL816" s="20">
        <v>0</v>
      </c>
      <c r="EM816" s="20">
        <v>1</v>
      </c>
      <c r="EN816" s="20">
        <v>0</v>
      </c>
      <c r="EO816" s="20">
        <v>0</v>
      </c>
      <c r="EP816" s="20">
        <v>3</v>
      </c>
      <c r="EQ816" s="20">
        <v>0</v>
      </c>
      <c r="ER816" s="20">
        <v>1</v>
      </c>
      <c r="ES816" s="46">
        <f>IF(EI816&lt;&gt;"",((EJ816*0.125)+((EK816+EL816+EM816+EN816+EO816)*0.25)+((EP816+EQ816+ER816)*1))/EI816,"")</f>
        <v>0.28333333333333333</v>
      </c>
      <c r="ET816" s="35">
        <v>45358</v>
      </c>
      <c r="EU816" s="20" t="s">
        <v>248</v>
      </c>
      <c r="EV816" s="20" t="s">
        <v>247</v>
      </c>
      <c r="EW816" s="20">
        <v>197</v>
      </c>
      <c r="EX816" s="20">
        <v>3</v>
      </c>
      <c r="EY816" s="20">
        <v>2</v>
      </c>
      <c r="EZ816" s="28">
        <v>15</v>
      </c>
      <c r="FA816" s="20">
        <v>0</v>
      </c>
      <c r="FB816" s="20">
        <v>0</v>
      </c>
      <c r="FC816" s="20">
        <v>0</v>
      </c>
      <c r="FD816" s="20">
        <v>0</v>
      </c>
      <c r="FE816" s="20">
        <v>0</v>
      </c>
      <c r="FF816" s="20">
        <v>0</v>
      </c>
      <c r="FG816" s="20">
        <v>2</v>
      </c>
      <c r="FH816" s="20">
        <v>0</v>
      </c>
      <c r="FI816" s="20">
        <v>1</v>
      </c>
      <c r="FJ816" s="34">
        <f>IF(EZ816&lt;&gt;"",((FA816*0.125)+((FB816+FC816+FD816+FE816+FF816)*0.25)+((FG816+FH816+FI816)*1))/EZ816,"")</f>
        <v>0.2</v>
      </c>
      <c r="FK816" s="39">
        <v>33.010711000000001</v>
      </c>
      <c r="FL816" s="39">
        <v>-97.216288000000006</v>
      </c>
      <c r="FM816" s="39">
        <v>32.648885576177868</v>
      </c>
      <c r="FN816" s="39">
        <v>33.372536423822133</v>
      </c>
      <c r="FO816" s="39">
        <v>-97.647767743691674</v>
      </c>
      <c r="FP816" s="39">
        <v>-96.784808256308338</v>
      </c>
      <c r="FQ816" s="39">
        <v>32.287060152355735</v>
      </c>
      <c r="FR816" s="39">
        <v>33.734361847644266</v>
      </c>
      <c r="FS816" s="39">
        <v>-98.079247487383327</v>
      </c>
      <c r="FT816" s="39">
        <v>-96.353328512616685</v>
      </c>
      <c r="FU816" s="35">
        <v>45720</v>
      </c>
      <c r="FV816" s="20" t="s">
        <v>248</v>
      </c>
      <c r="FW816" s="20" t="s">
        <v>247</v>
      </c>
      <c r="FX816" s="20">
        <v>298</v>
      </c>
      <c r="FY816" s="20">
        <v>4</v>
      </c>
      <c r="FZ816" s="20">
        <v>4</v>
      </c>
      <c r="GA816" s="20">
        <v>25</v>
      </c>
      <c r="GB816" s="20">
        <v>0</v>
      </c>
      <c r="GC816" s="20">
        <v>0</v>
      </c>
      <c r="GD816" s="20">
        <v>0</v>
      </c>
      <c r="GE816" s="20">
        <v>0</v>
      </c>
      <c r="GF816" s="20">
        <v>0</v>
      </c>
      <c r="GG816" s="20">
        <v>0</v>
      </c>
      <c r="GH816" s="20">
        <v>1</v>
      </c>
      <c r="GI816" s="20">
        <v>0</v>
      </c>
      <c r="GJ816" s="20">
        <v>1</v>
      </c>
      <c r="GK816" s="34">
        <f>IF(GA816&lt;&gt;"",((GB816*0.125)+((GC816+GD816+GE816+GF816+GG816)*0.25)+((GH816+GI816+GJ816)*1))/GA816,"")</f>
        <v>0.08</v>
      </c>
      <c r="GL816" s="40">
        <v>45800</v>
      </c>
      <c r="GM816" s="40">
        <v>45820</v>
      </c>
      <c r="GN816" s="20" t="s">
        <v>231</v>
      </c>
      <c r="GO816" s="40">
        <v>45820</v>
      </c>
      <c r="GP816" s="20" t="s">
        <v>232</v>
      </c>
      <c r="GQ816" s="35">
        <v>45884</v>
      </c>
      <c r="HH816" s="34" t="str">
        <f>IF(GX816&lt;&gt;"",((GY816*0.125)+((GZ816+HA816+HB816+HC816+HD816)*0.25)+((HE816+HF816+HG816)*1))/GX816,"")</f>
        <v/>
      </c>
    </row>
    <row r="817" spans="1:216" ht="15" customHeight="1" x14ac:dyDescent="0.35">
      <c r="A817" s="11" t="s">
        <v>5108</v>
      </c>
      <c r="B817" s="12" t="s">
        <v>5109</v>
      </c>
      <c r="C817" s="13">
        <v>43009</v>
      </c>
      <c r="D817" s="13">
        <v>44936</v>
      </c>
      <c r="E817" s="14" t="s">
        <v>5076</v>
      </c>
      <c r="F817" s="15" t="s">
        <v>5110</v>
      </c>
      <c r="G817" s="15" t="s">
        <v>4259</v>
      </c>
      <c r="H817" s="14" t="s">
        <v>1673</v>
      </c>
      <c r="I817" s="16">
        <v>76179</v>
      </c>
      <c r="J817" s="17">
        <v>68333</v>
      </c>
      <c r="K817" s="18">
        <f ca="1">IF(A817&lt;&gt;"",RANDBETWEEN(1,2000)," ")</f>
        <v>1732</v>
      </c>
      <c r="L817" s="17" cm="1">
        <f t="array" ref="L817">IF(A817&lt;&gt;"",SUMPRODUCT(($E$2:$E$1303="Active") * (FK817 &gt;= $FM$2:$FM$1303) * (FK817 &lt;= $FN$2:$FN$1303) * (FL817 &gt;= $FO$2:$FO$1303) * (FL817 &lt;= $FP$2:$FP$1303)),"")</f>
        <v>6</v>
      </c>
      <c r="M817" s="17" cm="1">
        <f t="array" ref="M817">IF(A817&lt;&gt;"",SUMPRODUCT(($E$2:$E$1303="Active") * (FK817 &gt;= $FQ$2:$FQ$1303) * (FK817 &lt;= $FR$2:$FR$1303) * (FL817 &gt;= $FS$2:$FS$1303) * (FL817 &lt;= $FT$2:$FT$1303)),"")</f>
        <v>16</v>
      </c>
      <c r="N817" s="14" t="s">
        <v>218</v>
      </c>
      <c r="O817" s="14" t="s">
        <v>242</v>
      </c>
      <c r="P817" s="15" t="s">
        <v>5111</v>
      </c>
      <c r="Q817" s="14" t="s">
        <v>5112</v>
      </c>
      <c r="R817" s="15" t="s">
        <v>5113</v>
      </c>
      <c r="S817" s="14" t="s">
        <v>224</v>
      </c>
      <c r="T817" s="20" t="s">
        <v>224</v>
      </c>
      <c r="U817" s="21"/>
      <c r="V817" s="22"/>
      <c r="W817" s="22"/>
      <c r="X817" s="22"/>
      <c r="Y817" s="22"/>
      <c r="Z817" s="22"/>
      <c r="AB817" s="23">
        <v>43909</v>
      </c>
      <c r="AC817" s="63">
        <v>45931</v>
      </c>
      <c r="AD817" s="25">
        <v>9</v>
      </c>
      <c r="AE817" s="25">
        <v>0</v>
      </c>
      <c r="AF817" s="26">
        <v>0</v>
      </c>
      <c r="AG817" s="20">
        <v>0</v>
      </c>
      <c r="AH817" s="22">
        <v>0</v>
      </c>
      <c r="AI817" s="26">
        <v>0</v>
      </c>
      <c r="AN817" s="27" t="str">
        <f>IF(COUNT(DV817,ES817,FJ817,GK817,HH817)&gt;0,AVERAGE(DV817,ES817,FJ817,GK817,HH817),"")</f>
        <v/>
      </c>
      <c r="AO817" s="28">
        <f>IF((E817&lt;&gt;""),COUNTA(AP817:BW817)+COUNTIF(T817,"No"),"")</f>
        <v>0</v>
      </c>
      <c r="AP817" s="29"/>
      <c r="AQ817" s="29"/>
      <c r="AR817" s="29"/>
      <c r="AS817" s="29"/>
      <c r="AT817" s="29"/>
      <c r="AU817" s="29"/>
      <c r="AV817" s="29"/>
      <c r="AW817" s="29"/>
      <c r="AX817" s="29"/>
      <c r="AY817" s="29"/>
      <c r="AZ817" s="29"/>
      <c r="BA817" s="29"/>
      <c r="BB817" s="29"/>
      <c r="BC817" s="29"/>
      <c r="BD817" s="29"/>
      <c r="BE817" s="29"/>
      <c r="BF817" s="29"/>
      <c r="BG817" s="29"/>
      <c r="BH817" s="29"/>
      <c r="BI817" s="29"/>
      <c r="BJ817" s="29"/>
      <c r="BK817" s="29"/>
      <c r="BL817" s="29"/>
      <c r="BM817" s="29"/>
      <c r="BN817" s="29"/>
      <c r="BO817" s="29"/>
      <c r="BP817" s="29"/>
      <c r="BQ817" s="29"/>
      <c r="BR817" s="29"/>
      <c r="BS817" s="29"/>
      <c r="BT817" s="29"/>
      <c r="BU817" s="29"/>
      <c r="BV817" s="29"/>
      <c r="BW817" s="29"/>
      <c r="BX817" s="30">
        <v>44148</v>
      </c>
      <c r="BY817" s="30">
        <v>44165</v>
      </c>
      <c r="BZ817" s="14" t="s">
        <v>226</v>
      </c>
      <c r="CA817" s="30">
        <v>44165</v>
      </c>
      <c r="CB817" s="14" t="s">
        <v>232</v>
      </c>
      <c r="CC817" s="31">
        <v>43951</v>
      </c>
      <c r="CD817" s="32" t="s">
        <v>228</v>
      </c>
      <c r="CE817" s="33" t="s">
        <v>282</v>
      </c>
      <c r="CF817" s="33" t="s">
        <v>247</v>
      </c>
      <c r="CG817" s="29">
        <v>61</v>
      </c>
      <c r="CH817" s="29">
        <v>3</v>
      </c>
      <c r="CI817" s="29">
        <v>3</v>
      </c>
      <c r="CJ817" s="29">
        <v>15</v>
      </c>
      <c r="CK817" s="29">
        <v>0</v>
      </c>
      <c r="CL817" s="29">
        <v>0</v>
      </c>
      <c r="CM817" s="29">
        <v>1</v>
      </c>
      <c r="CN817" s="34">
        <f>IF(CJ817&gt;0,((CK817*0.125)+(CL817*0.25)+(CM817*1))/CJ817,"")</f>
        <v>6.6666666666666666E-2</v>
      </c>
      <c r="CO817" s="35">
        <v>44641</v>
      </c>
      <c r="CP817" s="35">
        <v>44659</v>
      </c>
      <c r="CQ817" s="20" t="s">
        <v>237</v>
      </c>
      <c r="CR817" s="35">
        <v>44663</v>
      </c>
      <c r="CS817" s="20" t="s">
        <v>232</v>
      </c>
      <c r="CT817" s="35">
        <v>44659</v>
      </c>
      <c r="CV817" s="20"/>
      <c r="CW817" s="20"/>
      <c r="CX817" s="20"/>
      <c r="DH817" s="37" t="str">
        <f>IF(DB817&gt;0,((DC817*0.125)+(DD817*0.25)+(DE817*0.25)+(DF817*1)+(DG817*1))/DB817,"")</f>
        <v/>
      </c>
      <c r="DJ817" s="20" t="s">
        <v>248</v>
      </c>
      <c r="DK817" s="20" t="s">
        <v>235</v>
      </c>
      <c r="DL817" s="20" t="s">
        <v>234</v>
      </c>
      <c r="DM817" s="20">
        <v>0</v>
      </c>
      <c r="DN817" s="20">
        <v>0</v>
      </c>
      <c r="DO817" s="20">
        <v>0</v>
      </c>
      <c r="DP817" s="20">
        <v>0</v>
      </c>
      <c r="DQ817" s="20">
        <v>0</v>
      </c>
      <c r="DR817" s="20">
        <v>0</v>
      </c>
      <c r="DS817" s="20">
        <v>0</v>
      </c>
      <c r="DT817" s="20">
        <v>0</v>
      </c>
      <c r="DU817" s="20">
        <v>0</v>
      </c>
      <c r="EA817" s="35" t="s">
        <v>232</v>
      </c>
      <c r="EB817" s="38"/>
      <c r="EJ817" s="20"/>
      <c r="EK817" s="20"/>
      <c r="EL817" s="20"/>
      <c r="EM817" s="20"/>
      <c r="EN817" s="20"/>
      <c r="EO817" s="20"/>
      <c r="EP817" s="20"/>
      <c r="EQ817" s="20"/>
      <c r="ER817" s="20"/>
      <c r="ES817" s="34" t="str">
        <f>IF(EI817&lt;&gt;"",((EJ817*0.125)+((EK817+EL817+EM817+EN817+EO817)*0.25)+((EP817+EQ817+ER817)*1))/EI817,"")</f>
        <v/>
      </c>
      <c r="FG817" s="20"/>
      <c r="FJ817" s="34" t="str">
        <f>IF(EZ817&lt;&gt;"",((FA817*0.125)+((FB817+FC817+FD817+FE817+FF817)*0.25)+((FG817+FH817+FI817)*1))/EZ817,"")</f>
        <v/>
      </c>
      <c r="FK817" s="39">
        <v>32.907117999999997</v>
      </c>
      <c r="FL817" s="39">
        <v>-97.425686999999996</v>
      </c>
      <c r="FM817" s="39">
        <v>32.545292576177864</v>
      </c>
      <c r="FN817" s="39">
        <v>33.26894342382213</v>
      </c>
      <c r="FO817" s="39">
        <v>-97.856661211083946</v>
      </c>
      <c r="FP817" s="39">
        <v>-96.994712788916047</v>
      </c>
      <c r="FQ817" s="39">
        <v>32.183467152355732</v>
      </c>
      <c r="FR817" s="39">
        <v>33.630768847644262</v>
      </c>
      <c r="FS817" s="39">
        <v>-98.287635422167881</v>
      </c>
      <c r="FT817" s="39">
        <v>-96.563738577832112</v>
      </c>
      <c r="FU817" s="35"/>
      <c r="GK817" s="34" t="str">
        <f>IF(GA817&lt;&gt;"",((GB817*0.125)+((GC817+GD817+GE817+GF817+GG817)*0.25)+((GH817+GI817+GJ817)*1))/GA817,"")</f>
        <v/>
      </c>
      <c r="GP817" s="20" t="s">
        <v>232</v>
      </c>
      <c r="HH817" s="34" t="str">
        <f>IF(GX817&lt;&gt;"",((GY817*0.125)+((GZ817+HA817+HB817+HC817+HD817)*0.25)+((HE817+HF817+HG817)*1))/GX817,"")</f>
        <v/>
      </c>
    </row>
    <row r="818" spans="1:216" ht="15" customHeight="1" x14ac:dyDescent="0.35">
      <c r="A818" s="14" t="s">
        <v>5114</v>
      </c>
      <c r="B818" s="12" t="s">
        <v>5115</v>
      </c>
      <c r="C818" s="13">
        <v>43829</v>
      </c>
      <c r="D818" s="13">
        <v>44839</v>
      </c>
      <c r="E818" s="14" t="s">
        <v>5076</v>
      </c>
      <c r="F818" s="15" t="s">
        <v>5116</v>
      </c>
      <c r="G818" s="15" t="s">
        <v>5117</v>
      </c>
      <c r="H818" s="14" t="s">
        <v>1673</v>
      </c>
      <c r="I818" s="16">
        <v>77583</v>
      </c>
      <c r="J818" s="17">
        <v>43113</v>
      </c>
      <c r="K818" s="18">
        <f ca="1">IF(A818&lt;&gt;"",RANDBETWEEN(1,2000)," ")</f>
        <v>803</v>
      </c>
      <c r="L818" s="17" cm="1">
        <f t="array" ref="L818">IF(A818&lt;&gt;"",SUMPRODUCT(($E$2:$E$1303="Active") * (FK818 &gt;= $FM$2:$FM$1303) * (FK818 &lt;= $FN$2:$FN$1303) * (FL818 &gt;= $FO$2:$FO$1303) * (FL818 &lt;= $FP$2:$FP$1303)),"")</f>
        <v>6</v>
      </c>
      <c r="M818" s="17" cm="1">
        <f t="array" ref="M818">IF(A818&lt;&gt;"",SUMPRODUCT(($E$2:$E$1303="Active") * (FK818 &gt;= $FQ$2:$FQ$1303) * (FK818 &lt;= $FR$2:$FR$1303) * (FL818 &gt;= $FS$2:$FS$1303) * (FL818 &lt;= $FT$2:$FT$1303)),"")</f>
        <v>9</v>
      </c>
      <c r="N818" s="14" t="s">
        <v>287</v>
      </c>
      <c r="O818" s="14" t="s">
        <v>219</v>
      </c>
      <c r="P818" s="15" t="s">
        <v>5118</v>
      </c>
      <c r="Q818" s="14" t="s">
        <v>5119</v>
      </c>
      <c r="R818" s="15" t="s">
        <v>5120</v>
      </c>
      <c r="S818" s="14" t="s">
        <v>223</v>
      </c>
      <c r="T818" s="20" t="s">
        <v>2441</v>
      </c>
      <c r="U818" s="21"/>
      <c r="V818" s="22"/>
      <c r="W818" s="22"/>
      <c r="X818" s="22"/>
      <c r="Y818" s="22"/>
      <c r="Z818" s="22"/>
      <c r="AB818" s="23">
        <v>44835</v>
      </c>
      <c r="AC818" s="63">
        <v>45931</v>
      </c>
      <c r="AD818" s="25">
        <v>157</v>
      </c>
      <c r="AE818" s="25">
        <v>144</v>
      </c>
      <c r="AF818" s="26">
        <v>201</v>
      </c>
      <c r="AG818" s="20">
        <v>0</v>
      </c>
      <c r="AH818" s="22">
        <v>0</v>
      </c>
      <c r="AI818" s="26">
        <v>0</v>
      </c>
      <c r="AN818" s="27">
        <f>IF(COUNT(DV818,ES818,FJ818,GK818,HH818)&gt;0,AVERAGE(DV818,ES818,FJ818,GK818,HH818),"")</f>
        <v>0</v>
      </c>
      <c r="AO818" s="28">
        <f>IF((E818&lt;&gt;""),COUNTA(AP818:BW818)+COUNTIF(T818,"No"),"")</f>
        <v>0</v>
      </c>
      <c r="AP818" s="29"/>
      <c r="AQ818" s="29"/>
      <c r="AR818" s="29"/>
      <c r="AS818" s="29"/>
      <c r="AT818" s="29"/>
      <c r="AU818" s="29"/>
      <c r="AV818" s="29"/>
      <c r="AW818" s="29"/>
      <c r="AX818" s="29"/>
      <c r="AY818" s="29"/>
      <c r="AZ818" s="29"/>
      <c r="BA818" s="29"/>
      <c r="BB818" s="29"/>
      <c r="BC818" s="29"/>
      <c r="BD818" s="29"/>
      <c r="BE818" s="29"/>
      <c r="BF818" s="29"/>
      <c r="BG818" s="29"/>
      <c r="BH818" s="29"/>
      <c r="BI818" s="29"/>
      <c r="BJ818" s="29"/>
      <c r="BK818" s="29"/>
      <c r="BL818" s="29"/>
      <c r="BM818" s="29"/>
      <c r="BN818" s="29"/>
      <c r="BO818" s="29"/>
      <c r="BP818" s="29"/>
      <c r="BQ818" s="29"/>
      <c r="BR818" s="29"/>
      <c r="BS818" s="29"/>
      <c r="BT818" s="29"/>
      <c r="BU818" s="29"/>
      <c r="BV818" s="29"/>
      <c r="BW818" s="29"/>
      <c r="BX818" s="30"/>
      <c r="BY818" s="30"/>
      <c r="BZ818" s="14"/>
      <c r="CA818" s="30"/>
      <c r="CB818" s="14" t="s">
        <v>232</v>
      </c>
      <c r="CC818" s="31">
        <v>43909</v>
      </c>
      <c r="CD818" s="32" t="s">
        <v>364</v>
      </c>
      <c r="CE818" s="33" t="s">
        <v>380</v>
      </c>
      <c r="CF818" s="33" t="s">
        <v>321</v>
      </c>
      <c r="CG818" s="29">
        <v>173</v>
      </c>
      <c r="CH818" s="29">
        <v>1</v>
      </c>
      <c r="CI818" s="29">
        <v>1</v>
      </c>
      <c r="CJ818" s="29">
        <v>5</v>
      </c>
      <c r="CK818" s="29">
        <v>0</v>
      </c>
      <c r="CL818" s="29">
        <v>0</v>
      </c>
      <c r="CM818" s="29">
        <v>2</v>
      </c>
      <c r="CN818" s="34">
        <f>IF(CJ818&gt;0,((CK818*0.125)+(CL818*0.25)+(CM818*1))/CJ818,"")</f>
        <v>0.4</v>
      </c>
      <c r="CO818" s="35">
        <v>44832</v>
      </c>
      <c r="CR818" s="35"/>
      <c r="CS818" s="20" t="s">
        <v>232</v>
      </c>
      <c r="CT818" s="35">
        <v>44848</v>
      </c>
      <c r="CU818" s="35">
        <v>44440</v>
      </c>
      <c r="CV818" s="20" t="s">
        <v>228</v>
      </c>
      <c r="CW818" s="20" t="s">
        <v>233</v>
      </c>
      <c r="CX818" s="20" t="s">
        <v>234</v>
      </c>
      <c r="CY818" s="20">
        <v>48</v>
      </c>
      <c r="CZ818" s="36">
        <v>1</v>
      </c>
      <c r="DA818" s="36">
        <v>1</v>
      </c>
      <c r="DB818" s="36">
        <v>5</v>
      </c>
      <c r="DC818" s="36">
        <v>0</v>
      </c>
      <c r="DD818" s="36">
        <v>0</v>
      </c>
      <c r="DE818" s="36">
        <v>0</v>
      </c>
      <c r="DF818" s="36">
        <v>1</v>
      </c>
      <c r="DG818" s="36">
        <v>0</v>
      </c>
      <c r="DH818" s="37">
        <f>IF(DB818&gt;0,((DC818*0.125)+(DD818*0.25)+(DE818*0.25)+(DF818*1)+(DG818*1))/DB818,"")</f>
        <v>0.2</v>
      </c>
      <c r="DI818" s="35">
        <v>44774</v>
      </c>
      <c r="DJ818" s="20" t="s">
        <v>228</v>
      </c>
      <c r="DK818" s="20" t="s">
        <v>235</v>
      </c>
      <c r="DL818" s="20" t="s">
        <v>234</v>
      </c>
      <c r="DM818" s="20">
        <v>131</v>
      </c>
      <c r="DN818" s="20">
        <v>1</v>
      </c>
      <c r="DO818" s="20">
        <v>1</v>
      </c>
      <c r="DP818" s="20">
        <v>5</v>
      </c>
      <c r="DQ818" s="20">
        <v>0</v>
      </c>
      <c r="DR818" s="20">
        <v>0</v>
      </c>
      <c r="DS818" s="20">
        <v>0</v>
      </c>
      <c r="DT818" s="20">
        <v>0</v>
      </c>
      <c r="DU818" s="20">
        <v>0</v>
      </c>
      <c r="DV818" s="37" cm="1">
        <f t="array" ref="DV818">IF(AND(DI818:DP818&lt;&gt;""),((DQ818*0.125)+(DR818*0.25)+(DS818*0.25)+(DT818*1)+(DU818*1))/DP818,"")</f>
        <v>0</v>
      </c>
      <c r="EA818" s="35" t="s">
        <v>232</v>
      </c>
      <c r="EB818" s="38"/>
      <c r="EJ818" s="20"/>
      <c r="EK818" s="20"/>
      <c r="EL818" s="20"/>
      <c r="EM818" s="20"/>
      <c r="EN818" s="20"/>
      <c r="EO818" s="20"/>
      <c r="EP818" s="20"/>
      <c r="EQ818" s="20"/>
      <c r="ER818" s="20"/>
      <c r="ES818" s="34" t="str">
        <f>IF(EI818&lt;&gt;"",((EJ818*0.125)+((EK818+EL818+EM818+EN818+EO818)*0.25)+((EP818+EQ818+ER818)*1))/EI818,"")</f>
        <v/>
      </c>
      <c r="FG818" s="20"/>
      <c r="FJ818" s="34" t="str">
        <f>IF(EZ818&lt;&gt;"",((FA818*0.125)+((FB818+FC818+FD818+FE818+FF818)*0.25)+((FG818+FH818+FI818)*1))/EZ818,"")</f>
        <v/>
      </c>
      <c r="FK818" s="39">
        <v>29.408695999999999</v>
      </c>
      <c r="FL818" s="39">
        <v>-95.442094999999995</v>
      </c>
      <c r="FM818" s="39">
        <v>29.046870576177866</v>
      </c>
      <c r="FN818" s="39">
        <v>29.770521423822132</v>
      </c>
      <c r="FO818" s="39">
        <v>-95.857442380155902</v>
      </c>
      <c r="FP818" s="39">
        <v>-95.026747619844087</v>
      </c>
      <c r="FQ818" s="39">
        <v>28.685045152355734</v>
      </c>
      <c r="FR818" s="39">
        <v>30.132346847644264</v>
      </c>
      <c r="FS818" s="39">
        <v>-96.272789760311809</v>
      </c>
      <c r="FT818" s="39">
        <v>-94.61140023968818</v>
      </c>
      <c r="FU818" s="35"/>
      <c r="GK818" s="34" t="str">
        <f>IF(GA818&lt;&gt;"",((GB818*0.125)+((GC818+GD818+GE818+GF818+GG818)*0.25)+((GH818+GI818+GJ818)*1))/GA818,"")</f>
        <v/>
      </c>
      <c r="GP818" s="20" t="s">
        <v>232</v>
      </c>
      <c r="HH818" s="34" t="str">
        <f>IF(GX818&lt;&gt;"",((GY818*0.125)+((GZ818+HA818+HB818+HC818+HD818)*0.25)+((HE818+HF818+HG818)*1))/GX818,"")</f>
        <v/>
      </c>
    </row>
    <row r="819" spans="1:216" ht="15" customHeight="1" x14ac:dyDescent="0.35">
      <c r="A819" s="14" t="s">
        <v>5121</v>
      </c>
      <c r="B819" s="12" t="s">
        <v>5122</v>
      </c>
      <c r="C819" s="13">
        <v>43829</v>
      </c>
      <c r="D819" s="13">
        <v>43895</v>
      </c>
      <c r="E819" s="14" t="s">
        <v>5076</v>
      </c>
      <c r="F819" s="15" t="s">
        <v>5123</v>
      </c>
      <c r="G819" s="15" t="s">
        <v>5124</v>
      </c>
      <c r="H819" s="14" t="s">
        <v>1673</v>
      </c>
      <c r="I819" s="16">
        <v>76502</v>
      </c>
      <c r="J819" s="17">
        <v>47297</v>
      </c>
      <c r="K819" s="18">
        <f ca="1">IF(A819&lt;&gt;"",RANDBETWEEN(1,2000)," ")</f>
        <v>647</v>
      </c>
      <c r="L819" s="17" cm="1">
        <f t="array" ref="L819">IF(A819&lt;&gt;"",SUMPRODUCT(($E$2:$E$1303="Active") * (FK819 &gt;= $FM$2:$FM$1303) * (FK819 &lt;= $FN$2:$FN$1303) * (FL819 &gt;= $FO$2:$FO$1303) * (FL819 &lt;= $FP$2:$FP$1303)),"")</f>
        <v>2</v>
      </c>
      <c r="M819" s="17" cm="1">
        <f t="array" ref="M819">IF(A819&lt;&gt;"",SUMPRODUCT(($E$2:$E$1303="Active") * (FK819 &gt;= $FQ$2:$FQ$1303) * (FK819 &lt;= $FR$2:$FR$1303) * (FL819 &gt;= $FS$2:$FS$1303) * (FL819 &lt;= $FT$2:$FT$1303)),"")</f>
        <v>7</v>
      </c>
      <c r="N819" s="14" t="s">
        <v>218</v>
      </c>
      <c r="O819" s="14" t="s">
        <v>242</v>
      </c>
      <c r="P819" s="15" t="s">
        <v>5125</v>
      </c>
      <c r="Q819" s="14" t="s">
        <v>5126</v>
      </c>
      <c r="R819" s="15" t="s">
        <v>5127</v>
      </c>
      <c r="S819" s="14" t="s">
        <v>223</v>
      </c>
      <c r="T819" s="20" t="s">
        <v>2441</v>
      </c>
      <c r="U819" s="21"/>
      <c r="V819" s="22"/>
      <c r="W819" s="22"/>
      <c r="X819" s="22"/>
      <c r="Y819" s="22"/>
      <c r="Z819" s="22"/>
      <c r="AB819" s="23">
        <v>43895</v>
      </c>
      <c r="AC819" s="63">
        <v>45931</v>
      </c>
      <c r="AD819" s="25">
        <v>5</v>
      </c>
      <c r="AE819" s="25">
        <v>0</v>
      </c>
      <c r="AF819" s="26">
        <v>0</v>
      </c>
      <c r="AG819" s="20">
        <v>0</v>
      </c>
      <c r="AH819" s="22">
        <v>0</v>
      </c>
      <c r="AI819" s="26">
        <v>0</v>
      </c>
      <c r="AN819" s="27" t="str">
        <f>IF(COUNT(DV819,ES819,FJ819,GK819,HH819)&gt;0,AVERAGE(DV819,ES819,FJ819,GK819,HH819),"")</f>
        <v/>
      </c>
      <c r="AO819" s="28">
        <f>IF((E819&lt;&gt;""),COUNTA(AP819:BW819)+COUNTIF(T819,"No"),"")</f>
        <v>0</v>
      </c>
      <c r="AP819" s="29"/>
      <c r="AQ819" s="29"/>
      <c r="AR819" s="29"/>
      <c r="AS819" s="29"/>
      <c r="AT819" s="29"/>
      <c r="AU819" s="29"/>
      <c r="AV819" s="29"/>
      <c r="AW819" s="29"/>
      <c r="AX819" s="29"/>
      <c r="AY819" s="29"/>
      <c r="AZ819" s="29"/>
      <c r="BA819" s="29"/>
      <c r="BB819" s="29"/>
      <c r="BC819" s="29"/>
      <c r="BD819" s="29"/>
      <c r="BE819" s="29"/>
      <c r="BF819" s="29"/>
      <c r="BG819" s="29"/>
      <c r="BH819" s="29"/>
      <c r="BI819" s="29"/>
      <c r="BJ819" s="29"/>
      <c r="BK819" s="29"/>
      <c r="BL819" s="29"/>
      <c r="BM819" s="29"/>
      <c r="BN819" s="29"/>
      <c r="BO819" s="29"/>
      <c r="BP819" s="29"/>
      <c r="BQ819" s="29"/>
      <c r="BR819" s="29"/>
      <c r="BS819" s="29"/>
      <c r="BT819" s="29"/>
      <c r="BU819" s="29"/>
      <c r="BV819" s="29"/>
      <c r="BW819" s="29"/>
      <c r="BX819" s="30"/>
      <c r="BY819" s="30"/>
      <c r="BZ819" s="14"/>
      <c r="CA819" s="30"/>
      <c r="CB819" s="14" t="s">
        <v>232</v>
      </c>
      <c r="CC819" s="31">
        <v>44053</v>
      </c>
      <c r="CD819" s="32" t="s">
        <v>228</v>
      </c>
      <c r="CE819" s="33" t="s">
        <v>256</v>
      </c>
      <c r="CF819" s="33" t="s">
        <v>257</v>
      </c>
      <c r="CG819" s="29">
        <v>22</v>
      </c>
      <c r="CH819" s="29">
        <v>1</v>
      </c>
      <c r="CI819" s="29">
        <v>1</v>
      </c>
      <c r="CJ819" s="29">
        <v>5</v>
      </c>
      <c r="CK819" s="29">
        <v>1</v>
      </c>
      <c r="CL819" s="29">
        <v>0</v>
      </c>
      <c r="CM819" s="29">
        <v>4</v>
      </c>
      <c r="CN819" s="53">
        <f>IF(CJ819&gt;0,((CK819*0.125)+(CL819*0.25)+(CM819*1))/CJ819,"")</f>
        <v>0.82499999999999996</v>
      </c>
      <c r="CR819" s="35"/>
      <c r="CS819" s="20" t="s">
        <v>232</v>
      </c>
      <c r="CV819" s="20"/>
      <c r="CW819" s="20"/>
      <c r="CX819" s="20"/>
      <c r="DH819" s="37" t="str">
        <f>IF(DB819&gt;0,((DC819*0.125)+(DD819*0.25)+(DE819*0.25)+(DF819*1)+(DG819*1))/DB819,"")</f>
        <v/>
      </c>
      <c r="DJ819" s="20" t="s">
        <v>228</v>
      </c>
      <c r="DK819" s="20" t="s">
        <v>235</v>
      </c>
      <c r="DL819" s="20" t="s">
        <v>234</v>
      </c>
      <c r="DM819" s="20">
        <v>0</v>
      </c>
      <c r="DN819" s="20">
        <v>0</v>
      </c>
      <c r="DO819" s="20">
        <v>0</v>
      </c>
      <c r="DP819" s="20">
        <v>0</v>
      </c>
      <c r="DQ819" s="20">
        <v>0</v>
      </c>
      <c r="DR819" s="20">
        <v>0</v>
      </c>
      <c r="DS819" s="20">
        <v>0</v>
      </c>
      <c r="DT819" s="20">
        <v>0</v>
      </c>
      <c r="DU819" s="20">
        <v>0</v>
      </c>
      <c r="EA819" s="35" t="s">
        <v>232</v>
      </c>
      <c r="EB819" s="38"/>
      <c r="EJ819" s="20"/>
      <c r="EK819" s="20"/>
      <c r="EL819" s="20"/>
      <c r="EM819" s="20"/>
      <c r="EN819" s="20"/>
      <c r="EO819" s="20"/>
      <c r="EP819" s="20"/>
      <c r="EQ819" s="20"/>
      <c r="ER819" s="20"/>
      <c r="ES819" s="34" t="str">
        <f>IF(EI819&lt;&gt;"",((EJ819*0.125)+((EK819+EL819+EM819+EN819+EO819)*0.25)+((EP819+EQ819+ER819)*1))/EI819,"")</f>
        <v/>
      </c>
      <c r="FG819" s="20"/>
      <c r="FJ819" s="34" t="str">
        <f>IF(EZ819&lt;&gt;"",((FA819*0.125)+((FB819+FC819+FD819+FE819+FF819)*0.25)+((FG819+FH819+FI819)*1))/EZ819,"")</f>
        <v/>
      </c>
      <c r="FK819" s="39">
        <v>31.101709</v>
      </c>
      <c r="FL819" s="39">
        <v>-97.407049999999998</v>
      </c>
      <c r="FM819" s="39">
        <v>30.739883576177867</v>
      </c>
      <c r="FN819" s="39">
        <v>31.463534423822132</v>
      </c>
      <c r="FO819" s="39">
        <v>-97.829619010308477</v>
      </c>
      <c r="FP819" s="39">
        <v>-96.984480989691519</v>
      </c>
      <c r="FQ819" s="39">
        <v>30.378058152355734</v>
      </c>
      <c r="FR819" s="39">
        <v>31.825359847644265</v>
      </c>
      <c r="FS819" s="39">
        <v>-98.252188020616956</v>
      </c>
      <c r="FT819" s="39">
        <v>-96.561911979383041</v>
      </c>
      <c r="FU819" s="35"/>
      <c r="GK819" s="34" t="str">
        <f>IF(GA819&lt;&gt;"",((GB819*0.125)+((GC819+GD819+GE819+GF819+GG819)*0.25)+((GH819+GI819+GJ819)*1))/GA819,"")</f>
        <v/>
      </c>
      <c r="GP819" s="20" t="s">
        <v>232</v>
      </c>
      <c r="HH819" s="34" t="str">
        <f>IF(GX819&lt;&gt;"",((GY819*0.125)+((GZ819+HA819+HB819+HC819+HD819)*0.25)+((HE819+HF819+HG819)*1))/GX819,"")</f>
        <v/>
      </c>
    </row>
    <row r="820" spans="1:216" ht="15" customHeight="1" x14ac:dyDescent="0.35">
      <c r="A820" s="14" t="s">
        <v>5128</v>
      </c>
      <c r="B820" s="12" t="s">
        <v>5129</v>
      </c>
      <c r="C820" s="13">
        <v>43829</v>
      </c>
      <c r="D820" s="13">
        <v>45224</v>
      </c>
      <c r="E820" s="14" t="s">
        <v>5130</v>
      </c>
      <c r="F820" s="15" t="s">
        <v>5131</v>
      </c>
      <c r="G820" s="15" t="s">
        <v>5132</v>
      </c>
      <c r="H820" s="14" t="s">
        <v>4097</v>
      </c>
      <c r="I820" s="16">
        <v>37209</v>
      </c>
      <c r="J820" s="17">
        <v>40498</v>
      </c>
      <c r="K820" s="18">
        <f ca="1">IF(A820&lt;&gt;"",RANDBETWEEN(1,2000)," ")</f>
        <v>780</v>
      </c>
      <c r="L820" s="17" cm="1">
        <f t="array" ref="L820">IF(A820&lt;&gt;"",SUMPRODUCT(($E$2:$E$1303="Active") * (FK820 &gt;= $FM$2:$FM$1303) * (FK820 &lt;= $FN$2:$FN$1303) * (FL820 &gt;= $FO$2:$FO$1303) * (FL820 &lt;= $FP$2:$FP$1303)),"")</f>
        <v>4</v>
      </c>
      <c r="M820" s="17" cm="1">
        <f t="array" ref="M820">IF(A820&lt;&gt;"",SUMPRODUCT(($E$2:$E$1303="Active") * (FK820 &gt;= $FQ$2:$FQ$1303) * (FK820 &lt;= $FR$2:$FR$1303) * (FL820 &gt;= $FS$2:$FS$1303) * (FL820 &lt;= $FT$2:$FT$1303)),"")</f>
        <v>6</v>
      </c>
      <c r="N820" s="14" t="s">
        <v>287</v>
      </c>
      <c r="O820" s="14" t="s">
        <v>219</v>
      </c>
      <c r="P820" s="15" t="s">
        <v>5133</v>
      </c>
      <c r="Q820" s="14" t="s">
        <v>5134</v>
      </c>
      <c r="R820" s="15" t="s">
        <v>5135</v>
      </c>
      <c r="S820" s="14" t="s">
        <v>223</v>
      </c>
      <c r="T820" s="20" t="s">
        <v>2441</v>
      </c>
      <c r="U820" s="21"/>
      <c r="V820" s="22"/>
      <c r="W820" s="22"/>
      <c r="X820" s="22"/>
      <c r="Y820" s="22"/>
      <c r="Z820" s="22"/>
      <c r="AA820" s="48"/>
      <c r="AB820" s="23">
        <v>44099</v>
      </c>
      <c r="AC820" s="63">
        <v>45931</v>
      </c>
      <c r="AD820" s="25">
        <v>39</v>
      </c>
      <c r="AE820" s="25">
        <v>0</v>
      </c>
      <c r="AF820" s="26">
        <v>0</v>
      </c>
      <c r="AG820" s="20">
        <v>0</v>
      </c>
      <c r="AH820" s="22">
        <v>0</v>
      </c>
      <c r="AI820" s="26">
        <v>0</v>
      </c>
      <c r="AN820" s="27" t="str">
        <f>IF(COUNT(DV820,ES820,FJ820,GK820,HH820)&gt;0,AVERAGE(DV820,ES820,FJ820,GK820,HH820),"")</f>
        <v/>
      </c>
      <c r="AO820" s="28">
        <f>IF((E820&lt;&gt;""),COUNTA(AP820:BW820)+COUNTIF(T820,"No"),"")</f>
        <v>0</v>
      </c>
      <c r="AP820" s="29"/>
      <c r="AQ820" s="29"/>
      <c r="AR820" s="29"/>
      <c r="AS820" s="29"/>
      <c r="AT820" s="29"/>
      <c r="AU820" s="29"/>
      <c r="AV820" s="29"/>
      <c r="AW820" s="29"/>
      <c r="AX820" s="29"/>
      <c r="AY820" s="29"/>
      <c r="AZ820" s="29"/>
      <c r="BA820" s="29"/>
      <c r="BB820" s="29"/>
      <c r="BC820" s="29"/>
      <c r="BD820" s="29"/>
      <c r="BE820" s="29"/>
      <c r="BF820" s="29"/>
      <c r="BG820" s="29"/>
      <c r="BH820" s="29"/>
      <c r="BI820" s="29"/>
      <c r="BJ820" s="29"/>
      <c r="BK820" s="29"/>
      <c r="BL820" s="29"/>
      <c r="BM820" s="29"/>
      <c r="BN820" s="29"/>
      <c r="BO820" s="29"/>
      <c r="BP820" s="29"/>
      <c r="BQ820" s="29"/>
      <c r="BR820" s="29"/>
      <c r="BS820" s="29"/>
      <c r="BT820" s="29"/>
      <c r="BU820" s="29"/>
      <c r="BV820" s="29"/>
      <c r="BW820" s="29"/>
      <c r="BX820" s="30"/>
      <c r="BY820" s="30"/>
      <c r="BZ820" s="14"/>
      <c r="CA820" s="30"/>
      <c r="CB820" s="14" t="s">
        <v>227</v>
      </c>
      <c r="CC820" s="31">
        <v>43909</v>
      </c>
      <c r="CD820" s="32" t="s">
        <v>364</v>
      </c>
      <c r="CE820" s="33" t="s">
        <v>380</v>
      </c>
      <c r="CF820" s="33" t="s">
        <v>321</v>
      </c>
      <c r="CG820" s="29">
        <v>149</v>
      </c>
      <c r="CH820" s="29">
        <v>2</v>
      </c>
      <c r="CI820" s="29">
        <v>2</v>
      </c>
      <c r="CJ820" s="29">
        <v>10</v>
      </c>
      <c r="CK820" s="29">
        <v>0</v>
      </c>
      <c r="CL820" s="29">
        <v>0</v>
      </c>
      <c r="CM820" s="29">
        <v>0</v>
      </c>
      <c r="CN820" s="34">
        <f>IF(CJ820&gt;0,((CK820*0.125)+(CL820*0.25)+(CM820*1))/CJ820,"")</f>
        <v>0</v>
      </c>
      <c r="CO820" s="35">
        <v>44631</v>
      </c>
      <c r="CR820" s="20"/>
      <c r="CS820" s="20" t="s">
        <v>232</v>
      </c>
      <c r="CV820" s="20"/>
      <c r="CW820" s="20"/>
      <c r="CX820" s="20"/>
      <c r="DH820" s="37" t="str">
        <f>IF(DB820&gt;0,((DC820*0.125)+(DD820*0.25)+(DE820*0.25)+(DF820*1)+(DG820*1))/DB820,"")</f>
        <v/>
      </c>
      <c r="DJ820" s="20" t="s">
        <v>228</v>
      </c>
      <c r="DK820" s="20" t="s">
        <v>235</v>
      </c>
      <c r="DL820" s="20" t="s">
        <v>234</v>
      </c>
      <c r="DM820" s="20">
        <v>0</v>
      </c>
      <c r="DN820" s="20">
        <v>0</v>
      </c>
      <c r="DO820" s="20">
        <v>0</v>
      </c>
      <c r="DP820" s="20">
        <v>0</v>
      </c>
      <c r="DQ820" s="20">
        <v>0</v>
      </c>
      <c r="DR820" s="20">
        <v>0</v>
      </c>
      <c r="DS820" s="20">
        <v>0</v>
      </c>
      <c r="DT820" s="20">
        <v>0</v>
      </c>
      <c r="DU820" s="20">
        <v>0</v>
      </c>
      <c r="EA820" s="35" t="s">
        <v>232</v>
      </c>
      <c r="EB820" s="38"/>
      <c r="EJ820" s="20"/>
      <c r="EK820" s="20"/>
      <c r="EL820" s="20"/>
      <c r="EM820" s="20"/>
      <c r="EN820" s="20"/>
      <c r="EO820" s="20"/>
      <c r="EP820" s="20"/>
      <c r="EQ820" s="20"/>
      <c r="ER820" s="20"/>
      <c r="ES820" s="34" t="str">
        <f>IF(EI820&lt;&gt;"",((EJ820*0.125)+((EK820+EL820+EM820+EN820+EO820)*0.25)+((EP820+EQ820+ER820)*1))/EI820,"")</f>
        <v/>
      </c>
      <c r="FG820" s="20"/>
      <c r="FJ820" s="34" t="str">
        <f>IF(EZ820&lt;&gt;"",((FA820*0.125)+((FB820+FC820+FD820+FE820+FF820)*0.25)+((FG820+FH820+FI820)*1))/EZ820,"")</f>
        <v/>
      </c>
      <c r="FK820" s="39">
        <v>36.150937999999996</v>
      </c>
      <c r="FL820" s="39">
        <v>-86.905225999999999</v>
      </c>
      <c r="FM820" s="39">
        <v>35.789112576177864</v>
      </c>
      <c r="FN820" s="39">
        <v>36.512763423822129</v>
      </c>
      <c r="FO820" s="39">
        <v>-87.353326027427542</v>
      </c>
      <c r="FP820" s="39">
        <v>-86.457125972572456</v>
      </c>
      <c r="FQ820" s="39">
        <v>35.427287152355731</v>
      </c>
      <c r="FR820" s="39">
        <v>36.874588847644262</v>
      </c>
      <c r="FS820" s="39">
        <v>-87.801426054855085</v>
      </c>
      <c r="FT820" s="39">
        <v>-86.009025945144913</v>
      </c>
      <c r="FU820" s="35"/>
      <c r="GK820" s="34" t="str">
        <f>IF(GA820&lt;&gt;"",((GB820*0.125)+((GC820+GD820+GE820+GF820+GG820)*0.25)+((GH820+GI820+GJ820)*1))/GA820,"")</f>
        <v/>
      </c>
      <c r="GP820" s="20" t="s">
        <v>232</v>
      </c>
      <c r="HH820" s="34" t="str">
        <f>IF(GX820&lt;&gt;"",((GY820*0.125)+((GZ820+HA820+HB820+HC820+HD820)*0.25)+((HE820+HF820+HG820)*1))/GX820,"")</f>
        <v/>
      </c>
    </row>
    <row r="821" spans="1:216" ht="15" customHeight="1" x14ac:dyDescent="0.35">
      <c r="A821" s="14" t="s">
        <v>5136</v>
      </c>
      <c r="B821" s="12" t="s">
        <v>5137</v>
      </c>
      <c r="C821" s="13">
        <v>43009</v>
      </c>
      <c r="D821" s="13">
        <v>45366</v>
      </c>
      <c r="E821" s="14" t="s">
        <v>5138</v>
      </c>
      <c r="F821" s="15" t="s">
        <v>5139</v>
      </c>
      <c r="G821" s="15" t="s">
        <v>5140</v>
      </c>
      <c r="H821" s="14" t="s">
        <v>591</v>
      </c>
      <c r="I821" s="16">
        <v>92374</v>
      </c>
      <c r="J821" s="17">
        <v>43587</v>
      </c>
      <c r="K821" s="18">
        <f ca="1">IF(A821&lt;&gt;"",RANDBETWEEN(1,2000)," ")</f>
        <v>856</v>
      </c>
      <c r="L821" s="17" cm="1">
        <f t="array" ref="L821">IF(A821&lt;&gt;"",SUMPRODUCT(($E$2:$E$1303="Active") * (FK821 &gt;= $FM$2:$FM$1303) * (FK821 &lt;= $FN$2:$FN$1303) * (FL821 &gt;= $FO$2:$FO$1303) * (FL821 &lt;= $FP$2:$FP$1303)),"")</f>
        <v>4</v>
      </c>
      <c r="M821" s="17" cm="1">
        <f t="array" ref="M821">IF(A821&lt;&gt;"",SUMPRODUCT(($E$2:$E$1303="Active") * (FK821 &gt;= $FQ$2:$FQ$1303) * (FK821 &lt;= $FR$2:$FR$1303) * (FL821 &gt;= $FS$2:$FS$1303) * (FL821 &lt;= $FT$2:$FT$1303)),"")</f>
        <v>11</v>
      </c>
      <c r="N821" s="14" t="s">
        <v>287</v>
      </c>
      <c r="O821" s="14" t="s">
        <v>219</v>
      </c>
      <c r="P821" s="15" t="s">
        <v>5141</v>
      </c>
      <c r="Q821" s="14" t="s">
        <v>5142</v>
      </c>
      <c r="R821" s="15" t="s">
        <v>5143</v>
      </c>
      <c r="S821" s="14" t="s">
        <v>223</v>
      </c>
      <c r="T821" s="20" t="s">
        <v>223</v>
      </c>
      <c r="U821" s="21" t="s">
        <v>224</v>
      </c>
      <c r="V821" s="22"/>
      <c r="W821" s="22"/>
      <c r="X821" s="22" t="s">
        <v>223</v>
      </c>
      <c r="Y821" s="22"/>
      <c r="Z821" s="22"/>
      <c r="AB821" s="55">
        <v>45466.5</v>
      </c>
      <c r="AC821" s="63">
        <v>45931</v>
      </c>
      <c r="AD821" s="25">
        <v>188</v>
      </c>
      <c r="AE821" s="25">
        <v>177</v>
      </c>
      <c r="AF821" s="26">
        <v>167</v>
      </c>
      <c r="AG821" s="20">
        <v>130</v>
      </c>
      <c r="AH821" s="22">
        <v>0</v>
      </c>
      <c r="AI821" s="26">
        <v>0</v>
      </c>
      <c r="AN821" s="27">
        <f>IF(COUNT(DV821,ES821,FJ821,GK821,HH821)&gt;0,AVERAGE(DV821,ES821,FJ821,GK821,HH821),"")</f>
        <v>0.19444444444444445</v>
      </c>
      <c r="AO821" s="28">
        <f>IF((E821&lt;&gt;""),COUNTA(AP821:BW821)+COUNTIF(T821,"No"),"")</f>
        <v>6</v>
      </c>
      <c r="AP821" s="29"/>
      <c r="AQ821" s="29"/>
      <c r="AR821" s="29"/>
      <c r="AS821" s="29"/>
      <c r="AT821" s="29" t="s">
        <v>224</v>
      </c>
      <c r="AU821" s="29"/>
      <c r="AV821" s="29"/>
      <c r="AW821" s="29"/>
      <c r="AX821" s="29"/>
      <c r="AY821" s="29"/>
      <c r="AZ821" s="29"/>
      <c r="BA821" s="29"/>
      <c r="BB821" s="29"/>
      <c r="BC821" s="29"/>
      <c r="BD821" s="29"/>
      <c r="BE821" s="29"/>
      <c r="BF821" s="29"/>
      <c r="BG821" s="29"/>
      <c r="BH821" s="29"/>
      <c r="BI821" s="29" t="s">
        <v>224</v>
      </c>
      <c r="BJ821" s="29"/>
      <c r="BK821" s="29"/>
      <c r="BL821" s="29"/>
      <c r="BM821" s="29"/>
      <c r="BN821" s="29" t="s">
        <v>224</v>
      </c>
      <c r="BO821" s="29"/>
      <c r="BP821" s="29" t="s">
        <v>224</v>
      </c>
      <c r="BQ821" s="29"/>
      <c r="BR821" s="29"/>
      <c r="BS821" s="29"/>
      <c r="BT821" s="29" t="s">
        <v>5144</v>
      </c>
      <c r="BU821" s="29"/>
      <c r="BV821" s="29"/>
      <c r="BW821" s="29"/>
      <c r="BX821" s="30">
        <v>43866</v>
      </c>
      <c r="BY821" s="30">
        <v>43879</v>
      </c>
      <c r="BZ821" s="14" t="s">
        <v>226</v>
      </c>
      <c r="CA821" s="30">
        <v>43885</v>
      </c>
      <c r="CB821" s="14" t="s">
        <v>232</v>
      </c>
      <c r="CC821" s="31">
        <v>43951</v>
      </c>
      <c r="CD821" s="32" t="s">
        <v>228</v>
      </c>
      <c r="CE821" s="33" t="s">
        <v>282</v>
      </c>
      <c r="CF821" s="33" t="s">
        <v>247</v>
      </c>
      <c r="CG821" s="29">
        <v>101</v>
      </c>
      <c r="CH821" s="29">
        <v>2</v>
      </c>
      <c r="CI821" s="29">
        <v>2</v>
      </c>
      <c r="CJ821" s="29">
        <v>10</v>
      </c>
      <c r="CK821" s="29">
        <v>0</v>
      </c>
      <c r="CL821" s="29">
        <v>1</v>
      </c>
      <c r="CM821" s="29">
        <v>4</v>
      </c>
      <c r="CN821" s="34">
        <f>IF(CJ821&gt;0,((CK821*0.125)+(CL821*0.25)+(CM821*1))/CJ821,"")</f>
        <v>0.42499999999999999</v>
      </c>
      <c r="CO821" s="35">
        <v>44371</v>
      </c>
      <c r="CP821" s="35">
        <v>44383</v>
      </c>
      <c r="CQ821" s="20" t="s">
        <v>507</v>
      </c>
      <c r="CR821" s="35">
        <v>44410</v>
      </c>
      <c r="CS821" s="20" t="s">
        <v>232</v>
      </c>
      <c r="CT821" s="35">
        <v>44385</v>
      </c>
      <c r="CU821" s="35">
        <v>44258</v>
      </c>
      <c r="CV821" s="11" t="s">
        <v>228</v>
      </c>
      <c r="CW821" s="11" t="s">
        <v>293</v>
      </c>
      <c r="CX821" s="11" t="s">
        <v>247</v>
      </c>
      <c r="CY821" s="20">
        <v>107</v>
      </c>
      <c r="CZ821" s="36">
        <v>2</v>
      </c>
      <c r="DA821" s="36">
        <v>2</v>
      </c>
      <c r="DB821" s="36">
        <v>10</v>
      </c>
      <c r="DC821" s="36">
        <v>0</v>
      </c>
      <c r="DD821" s="36">
        <v>0</v>
      </c>
      <c r="DE821" s="36">
        <v>2</v>
      </c>
      <c r="DF821" s="36">
        <v>0</v>
      </c>
      <c r="DG821" s="36">
        <v>0</v>
      </c>
      <c r="DH821" s="37">
        <f>IF(DB821&gt;0,((DC821*0.125)+(DD821*0.25)+(DE821*0.25)+(DF821*1)+(DG821*1))/DB821,"")</f>
        <v>0.05</v>
      </c>
      <c r="DI821" s="35">
        <v>44900</v>
      </c>
      <c r="DJ821" s="20" t="s">
        <v>228</v>
      </c>
      <c r="DK821" s="20" t="s">
        <v>235</v>
      </c>
      <c r="DL821" s="20" t="s">
        <v>234</v>
      </c>
      <c r="DM821" s="20">
        <v>83</v>
      </c>
      <c r="DN821" s="20">
        <v>3</v>
      </c>
      <c r="DO821" s="20">
        <v>3</v>
      </c>
      <c r="DP821" s="20">
        <v>15</v>
      </c>
      <c r="DQ821" s="20">
        <v>0</v>
      </c>
      <c r="DR821" s="20">
        <v>0</v>
      </c>
      <c r="DS821" s="20">
        <v>1</v>
      </c>
      <c r="DT821" s="20">
        <v>7</v>
      </c>
      <c r="DU821" s="20">
        <v>0</v>
      </c>
      <c r="DV821" s="49" cm="1">
        <f t="array" ref="DV821">IF(AND(DI821:DP821&lt;&gt;""),((DQ821*0.125)+(DR821*0.25)+(DS821*0.25)+(DT821*1)+(DU821*1))/DP821,"")</f>
        <v>0.48333333333333334</v>
      </c>
      <c r="DW821" s="35">
        <v>45359</v>
      </c>
      <c r="DX821" s="35">
        <v>45540</v>
      </c>
      <c r="DY821" s="20" t="s">
        <v>237</v>
      </c>
      <c r="DZ821" s="35">
        <v>45540</v>
      </c>
      <c r="EA821" s="35" t="s">
        <v>232</v>
      </c>
      <c r="EB821" s="40">
        <v>45562</v>
      </c>
      <c r="EC821" s="35">
        <v>45210</v>
      </c>
      <c r="ED821" s="20" t="s">
        <v>248</v>
      </c>
      <c r="EE821" s="20" t="s">
        <v>247</v>
      </c>
      <c r="EF821" s="20">
        <v>84</v>
      </c>
      <c r="EG821" s="20">
        <v>2</v>
      </c>
      <c r="EH821" s="20">
        <v>2</v>
      </c>
      <c r="EI821" s="20">
        <v>10</v>
      </c>
      <c r="EJ821" s="20">
        <v>0</v>
      </c>
      <c r="EK821" s="20">
        <v>0</v>
      </c>
      <c r="EL821" s="20">
        <v>1</v>
      </c>
      <c r="EM821" s="20">
        <v>1</v>
      </c>
      <c r="EN821" s="20">
        <v>0</v>
      </c>
      <c r="EO821" s="20">
        <v>0</v>
      </c>
      <c r="EP821" s="20">
        <v>0</v>
      </c>
      <c r="EQ821" s="20">
        <v>0</v>
      </c>
      <c r="ER821" s="20">
        <v>0</v>
      </c>
      <c r="ES821" s="34">
        <f>IF(EI821&lt;&gt;"",((EJ821*0.125)+((EK821+EL821+EM821+EN821+EO821)*0.25)+((EP821+EQ821+ER821)*1))/EI821,"")</f>
        <v>0.05</v>
      </c>
      <c r="ET821" s="35">
        <v>45461</v>
      </c>
      <c r="EU821" s="20" t="s">
        <v>248</v>
      </c>
      <c r="EV821" s="20" t="s">
        <v>247</v>
      </c>
      <c r="EW821" s="20">
        <v>13</v>
      </c>
      <c r="EX821" s="20">
        <v>3</v>
      </c>
      <c r="EY821" s="20">
        <v>3</v>
      </c>
      <c r="EZ821" s="20">
        <v>5</v>
      </c>
      <c r="FA821" s="20">
        <v>0</v>
      </c>
      <c r="FB821" s="20">
        <v>0</v>
      </c>
      <c r="FC821" s="20">
        <v>1</v>
      </c>
      <c r="FD821" s="20">
        <v>0</v>
      </c>
      <c r="FE821" s="20">
        <v>0</v>
      </c>
      <c r="FF821" s="20">
        <v>0</v>
      </c>
      <c r="FG821" s="20">
        <v>0</v>
      </c>
      <c r="FH821" s="20">
        <v>0</v>
      </c>
      <c r="FI821" s="20">
        <v>0</v>
      </c>
      <c r="FJ821" s="34">
        <f>IF(EZ821&lt;&gt;"",((FA821*0.125)+((FB821+FC821+FD821+FE821+FF821)*0.25)+((FG821+FH821+FI821)*1))/EZ821,"")</f>
        <v>0.05</v>
      </c>
      <c r="FK821" s="39">
        <v>34.068260000000002</v>
      </c>
      <c r="FL821" s="39">
        <v>-117.17250300000001</v>
      </c>
      <c r="FM821" s="39">
        <v>33.70643457617787</v>
      </c>
      <c r="FN821" s="39">
        <v>34.430085423822135</v>
      </c>
      <c r="FO821" s="39">
        <v>-117.60929462894417</v>
      </c>
      <c r="FP821" s="39">
        <v>-116.73571137105584</v>
      </c>
      <c r="FQ821" s="39">
        <v>33.344609152355737</v>
      </c>
      <c r="FR821" s="39">
        <v>34.791910847644267</v>
      </c>
      <c r="FS821" s="39">
        <v>-118.04608625788833</v>
      </c>
      <c r="FT821" s="39">
        <v>-116.29891974211168</v>
      </c>
      <c r="FU821" s="35"/>
      <c r="GK821" s="34" t="str">
        <f>IF(GA821&lt;&gt;"",((GB821*0.125)+((GC821+GD821+GE821+GF821+GG821)*0.25)+((GH821+GI821+GJ821)*1))/GA821,"")</f>
        <v/>
      </c>
      <c r="GP821" s="20" t="s">
        <v>232</v>
      </c>
      <c r="HH821" s="41" t="str">
        <f>IF(GX821&lt;&gt;"",((GY821*0.125)+((GZ821+HA821+HB821+HC821+HD821)*0.25)+((HE821+HF821+HG821)*1))/GX821,"")</f>
        <v/>
      </c>
    </row>
    <row r="822" spans="1:216" ht="15" customHeight="1" x14ac:dyDescent="0.35">
      <c r="A822" s="11" t="s">
        <v>5145</v>
      </c>
      <c r="B822" s="12" t="s">
        <v>5146</v>
      </c>
      <c r="C822" s="13">
        <v>43009</v>
      </c>
      <c r="D822" s="13">
        <v>45224</v>
      </c>
      <c r="E822" s="14" t="s">
        <v>5138</v>
      </c>
      <c r="F822" s="15" t="s">
        <v>755</v>
      </c>
      <c r="G822" s="15" t="s">
        <v>749</v>
      </c>
      <c r="H822" s="14" t="s">
        <v>591</v>
      </c>
      <c r="I822" s="16">
        <v>92011</v>
      </c>
      <c r="J822" s="17">
        <v>23757</v>
      </c>
      <c r="K822" s="18">
        <f ca="1">IF(A822&lt;&gt;"",RANDBETWEEN(1,2000)," ")</f>
        <v>1479</v>
      </c>
      <c r="L822" s="17" cm="1">
        <f t="array" ref="L822">IF(A822&lt;&gt;"",SUMPRODUCT(($E$2:$E$1303="Active") * (FK822 &gt;= $FM$2:$FM$1303) * (FK822 &lt;= $FN$2:$FN$1303) * (FL822 &gt;= $FO$2:$FO$1303) * (FL822 &lt;= $FP$2:$FP$1303)),"")</f>
        <v>4</v>
      </c>
      <c r="M822" s="17" cm="1">
        <f t="array" ref="M822">IF(A822&lt;&gt;"",SUMPRODUCT(($E$2:$E$1303="Active") * (FK822 &gt;= $FQ$2:$FQ$1303) * (FK822 &lt;= $FR$2:$FR$1303) * (FL822 &gt;= $FS$2:$FS$1303) * (FL822 &lt;= $FT$2:$FT$1303)),"")</f>
        <v>7</v>
      </c>
      <c r="N822" s="14" t="s">
        <v>287</v>
      </c>
      <c r="O822" s="14" t="s">
        <v>219</v>
      </c>
      <c r="P822" s="19" t="s">
        <v>519</v>
      </c>
      <c r="Q822" s="14" t="s">
        <v>520</v>
      </c>
      <c r="R822" t="s">
        <v>521</v>
      </c>
      <c r="S822" s="14" t="s">
        <v>223</v>
      </c>
      <c r="T822" s="20" t="s">
        <v>223</v>
      </c>
      <c r="U822" s="21" t="s">
        <v>224</v>
      </c>
      <c r="V822" s="22" t="s">
        <v>224</v>
      </c>
      <c r="W822" s="22" t="s">
        <v>223</v>
      </c>
      <c r="X822" s="22" t="s">
        <v>223</v>
      </c>
      <c r="Y822" s="22" t="s">
        <v>223</v>
      </c>
      <c r="Z822" s="22"/>
      <c r="AB822" s="23">
        <v>45167.604166666664</v>
      </c>
      <c r="AC822" s="63">
        <v>45931</v>
      </c>
      <c r="AD822" s="25">
        <v>161</v>
      </c>
      <c r="AE822" s="25">
        <v>84</v>
      </c>
      <c r="AF822" s="26">
        <v>54</v>
      </c>
      <c r="AG822" s="20">
        <v>153</v>
      </c>
      <c r="AH822" s="22">
        <v>0</v>
      </c>
      <c r="AI822" s="26">
        <v>0</v>
      </c>
      <c r="AN822" s="27">
        <f>IF(COUNT(DV822,ES822,FJ822,GK822,HH822)&gt;0,AVERAGE(DV822,ES822,FJ822,GK822,HH822),"")</f>
        <v>0</v>
      </c>
      <c r="AO822" s="28">
        <f>IF((E822&lt;&gt;""),COUNTA(AP822:BW822)+COUNTIF(T822,"No"),"")</f>
        <v>1</v>
      </c>
      <c r="AP822" s="29"/>
      <c r="AQ822" s="29"/>
      <c r="AR822" s="29"/>
      <c r="AS822" s="29"/>
      <c r="AT822" s="29"/>
      <c r="AU822" s="29"/>
      <c r="AV822" s="29"/>
      <c r="AW822" s="29"/>
      <c r="AX822" s="29"/>
      <c r="AY822" s="29"/>
      <c r="AZ822" s="29"/>
      <c r="BA822" s="29"/>
      <c r="BB822" s="29"/>
      <c r="BC822" s="29"/>
      <c r="BD822" s="29"/>
      <c r="BE822" s="29"/>
      <c r="BF822" s="29"/>
      <c r="BG822" s="29"/>
      <c r="BH822" s="29"/>
      <c r="BI822" s="29"/>
      <c r="BJ822" s="29"/>
      <c r="BK822" s="29"/>
      <c r="BL822" s="29"/>
      <c r="BM822" s="29"/>
      <c r="BN822" s="29"/>
      <c r="BO822" s="29"/>
      <c r="BP822" s="29"/>
      <c r="BQ822" s="29"/>
      <c r="BR822" s="29"/>
      <c r="BS822" s="29"/>
      <c r="BT822" s="29"/>
      <c r="BU822" s="29"/>
      <c r="BV822" s="29"/>
      <c r="BW822" s="29"/>
      <c r="BX822" s="30">
        <v>43907</v>
      </c>
      <c r="BY822" s="30">
        <v>43915</v>
      </c>
      <c r="BZ822" s="14" t="s">
        <v>226</v>
      </c>
      <c r="CA822" s="30">
        <v>43921</v>
      </c>
      <c r="CB822" s="14" t="s">
        <v>232</v>
      </c>
      <c r="CC822" s="31">
        <v>43908</v>
      </c>
      <c r="CD822" s="32" t="s">
        <v>364</v>
      </c>
      <c r="CE822" s="33" t="s">
        <v>380</v>
      </c>
      <c r="CF822" s="33" t="s">
        <v>321</v>
      </c>
      <c r="CG822" s="29">
        <v>164</v>
      </c>
      <c r="CH822" s="29">
        <v>2</v>
      </c>
      <c r="CI822" s="29">
        <v>2</v>
      </c>
      <c r="CJ822" s="29">
        <v>10</v>
      </c>
      <c r="CK822" s="29">
        <v>0</v>
      </c>
      <c r="CL822" s="29">
        <v>0</v>
      </c>
      <c r="CM822" s="29">
        <v>0</v>
      </c>
      <c r="CN822" s="34">
        <f>IF(CJ822&gt;0,((CK822*0.125)+(CL822*0.25)+(CM822*1))/CJ822,"")</f>
        <v>0</v>
      </c>
      <c r="CO822" s="35">
        <v>44334</v>
      </c>
      <c r="CP822" s="35">
        <v>44396</v>
      </c>
      <c r="CQ822" s="20" t="s">
        <v>507</v>
      </c>
      <c r="CR822" s="35">
        <v>44410</v>
      </c>
      <c r="CS822" s="20" t="s">
        <v>232</v>
      </c>
      <c r="CT822" s="35">
        <v>44398</v>
      </c>
      <c r="CU822" s="35">
        <v>44474</v>
      </c>
      <c r="CV822" s="11" t="s">
        <v>228</v>
      </c>
      <c r="CW822" s="20" t="s">
        <v>233</v>
      </c>
      <c r="CX822" s="11" t="s">
        <v>234</v>
      </c>
      <c r="CY822" s="20">
        <v>56</v>
      </c>
      <c r="CZ822" s="36">
        <v>2</v>
      </c>
      <c r="DA822" s="36">
        <v>2</v>
      </c>
      <c r="DB822" s="36">
        <v>10</v>
      </c>
      <c r="DC822" s="36">
        <v>0</v>
      </c>
      <c r="DD822" s="36">
        <v>0</v>
      </c>
      <c r="DE822" s="36">
        <v>0</v>
      </c>
      <c r="DF822" s="36">
        <v>0</v>
      </c>
      <c r="DG822" s="36">
        <v>3</v>
      </c>
      <c r="DH822" s="49">
        <f>IF(DB822&gt;0,((DC822*0.125)+(DD822*0.25)+(DE822*0.25)+(DF822*1)+(DG822*1))/DB822,"")</f>
        <v>0.3</v>
      </c>
      <c r="DI822" s="35">
        <v>44743</v>
      </c>
      <c r="DJ822" s="20" t="s">
        <v>228</v>
      </c>
      <c r="DK822" s="20" t="s">
        <v>235</v>
      </c>
      <c r="DL822" s="20" t="s">
        <v>234</v>
      </c>
      <c r="DM822" s="20">
        <v>17</v>
      </c>
      <c r="DN822" s="20">
        <v>1</v>
      </c>
      <c r="DO822" s="20">
        <v>1</v>
      </c>
      <c r="DP822" s="20">
        <v>5</v>
      </c>
      <c r="DQ822" s="20">
        <v>0</v>
      </c>
      <c r="DR822" s="20">
        <v>0</v>
      </c>
      <c r="DS822" s="20">
        <v>0</v>
      </c>
      <c r="DT822" s="20">
        <v>0</v>
      </c>
      <c r="DU822" s="20">
        <v>0</v>
      </c>
      <c r="DV822" s="37" cm="1">
        <f t="array" ref="DV822">IF(AND(DI822:DP822&lt;&gt;""),((DQ822*0.125)+(DR822*0.25)+(DS822*0.25)+(DT822*1)+(DU822*1))/DP822,"")</f>
        <v>0</v>
      </c>
      <c r="EA822" s="35" t="s">
        <v>232</v>
      </c>
      <c r="EB822" s="38"/>
      <c r="EJ822" s="20"/>
      <c r="EK822" s="20"/>
      <c r="EL822" s="20"/>
      <c r="EM822" s="20"/>
      <c r="EN822" s="20"/>
      <c r="EO822" s="20"/>
      <c r="EP822" s="20"/>
      <c r="EQ822" s="20"/>
      <c r="ER822" s="20"/>
      <c r="ES822" s="34" t="str">
        <f>IF(EI822&lt;&gt;"",((EJ822*0.125)+((EK822+EL822+EM822+EN822+EO822)*0.25)+((EP822+EQ822+ER822)*1))/EI822,"")</f>
        <v/>
      </c>
      <c r="FG822" s="20"/>
      <c r="FJ822" s="34" t="str">
        <f>IF(EZ822&lt;&gt;"",((FA822*0.125)+((FB822+FC822+FD822+FE822+FF822)*0.25)+((FG822+FH822+FI822)*1))/EZ822,"")</f>
        <v/>
      </c>
      <c r="FK822" s="39">
        <v>33.108559</v>
      </c>
      <c r="FL822" s="39">
        <v>-117.298979</v>
      </c>
      <c r="FM822">
        <v>32.746733576177867</v>
      </c>
      <c r="FN822">
        <v>33.470384423822132</v>
      </c>
      <c r="FO822">
        <v>-117.73093862937215</v>
      </c>
      <c r="FP822">
        <v>-116.86701937062786</v>
      </c>
      <c r="FQ822">
        <v>32.384908152355735</v>
      </c>
      <c r="FR822">
        <v>33.832209847644265</v>
      </c>
      <c r="FS822">
        <v>-118.16289825874428</v>
      </c>
      <c r="FT822">
        <v>-116.43505974125573</v>
      </c>
      <c r="FU822" s="35"/>
      <c r="GK822" s="34" t="str">
        <f>IF(GA822&lt;&gt;"",((GB822*0.125)+((GC822+GD822+GE822+GF822+GG822)*0.25)+((GH822+GI822+GJ822)*1))/GA822,"")</f>
        <v/>
      </c>
      <c r="GP822" s="20" t="s">
        <v>232</v>
      </c>
      <c r="HH822" s="34" t="str">
        <f>IF(GX822&lt;&gt;"",((GY822*0.125)+((GZ822+HA822+HB822+HC822+HD822)*0.25)+((HE822+HF822+HG822)*1))/GX822,"")</f>
        <v/>
      </c>
    </row>
    <row r="823" spans="1:216" ht="15" customHeight="1" x14ac:dyDescent="0.35">
      <c r="A823" s="11" t="s">
        <v>5147</v>
      </c>
      <c r="B823" s="12" t="s">
        <v>5148</v>
      </c>
      <c r="C823" s="13">
        <v>43009</v>
      </c>
      <c r="D823" s="13">
        <v>44774</v>
      </c>
      <c r="E823" s="14" t="s">
        <v>5138</v>
      </c>
      <c r="F823" s="15" t="s">
        <v>5149</v>
      </c>
      <c r="G823" s="15" t="s">
        <v>5150</v>
      </c>
      <c r="H823" s="14" t="s">
        <v>1688</v>
      </c>
      <c r="I823" s="16">
        <v>61065</v>
      </c>
      <c r="J823" s="17">
        <v>11206</v>
      </c>
      <c r="K823" s="18">
        <f ca="1">IF(A823&lt;&gt;"",RANDBETWEEN(1,2000)," ")</f>
        <v>168</v>
      </c>
      <c r="L823" s="17" cm="1">
        <f t="array" ref="L823">IF(A823&lt;&gt;"",SUMPRODUCT(($E$2:$E$1303="Active") * (FK823 &gt;= $FM$2:$FM$1303) * (FK823 &lt;= $FN$2:$FN$1303) * (FL823 &gt;= $FO$2:$FO$1303) * (FL823 &lt;= $FP$2:$FP$1303)),"")</f>
        <v>2</v>
      </c>
      <c r="M823" s="17" cm="1">
        <f t="array" ref="M823">IF(A823&lt;&gt;"",SUMPRODUCT(($E$2:$E$1303="Active") * (FK823 &gt;= $FQ$2:$FQ$1303) * (FK823 &lt;= $FR$2:$FR$1303) * (FL823 &gt;= $FS$2:$FS$1303) * (FL823 &lt;= $FT$2:$FT$1303)),"")</f>
        <v>10</v>
      </c>
      <c r="N823" s="14" t="s">
        <v>287</v>
      </c>
      <c r="O823" s="14" t="s">
        <v>219</v>
      </c>
      <c r="P823" s="15" t="s">
        <v>5151</v>
      </c>
      <c r="Q823" s="14" t="s">
        <v>5152</v>
      </c>
      <c r="R823" s="15" t="s">
        <v>5153</v>
      </c>
      <c r="S823" s="14" t="s">
        <v>223</v>
      </c>
      <c r="T823" s="20" t="s">
        <v>223</v>
      </c>
      <c r="U823" s="21"/>
      <c r="V823" s="22" t="s">
        <v>224</v>
      </c>
      <c r="W823" s="22" t="s">
        <v>223</v>
      </c>
      <c r="X823" s="22"/>
      <c r="Y823" s="22" t="s">
        <v>223</v>
      </c>
      <c r="Z823" s="22"/>
      <c r="AB823" s="23">
        <v>44771</v>
      </c>
      <c r="AC823" s="63">
        <v>45931</v>
      </c>
      <c r="AD823" s="25">
        <v>109</v>
      </c>
      <c r="AE823" s="25">
        <v>104</v>
      </c>
      <c r="AF823" s="26">
        <v>15</v>
      </c>
      <c r="AG823" s="20">
        <v>0</v>
      </c>
      <c r="AH823" s="22">
        <v>0</v>
      </c>
      <c r="AI823" s="26">
        <v>0</v>
      </c>
      <c r="AN823" s="27">
        <f>IF(COUNT(DV823,ES823,FJ823,GK823,HH823)&gt;0,AVERAGE(DV823,ES823,FJ823,GK823,HH823),"")</f>
        <v>0</v>
      </c>
      <c r="AO823" s="28">
        <f>IF((E823&lt;&gt;""),COUNTA(AP823:BW823)+COUNTIF(T823,"No"),"")</f>
        <v>1</v>
      </c>
      <c r="AP823" s="29"/>
      <c r="AQ823" s="29"/>
      <c r="AR823" s="29"/>
      <c r="AS823" s="29"/>
      <c r="AT823" s="29"/>
      <c r="AU823" s="29"/>
      <c r="AV823" s="29"/>
      <c r="AW823" s="29"/>
      <c r="AX823" s="29"/>
      <c r="AY823" s="29"/>
      <c r="AZ823" s="29"/>
      <c r="BA823" s="29"/>
      <c r="BB823" s="29"/>
      <c r="BC823" s="29"/>
      <c r="BD823" s="29"/>
      <c r="BE823" s="29"/>
      <c r="BF823" s="29"/>
      <c r="BG823" s="29"/>
      <c r="BH823" s="29"/>
      <c r="BI823" s="29"/>
      <c r="BJ823" s="29"/>
      <c r="BK823" s="29"/>
      <c r="BL823" s="29"/>
      <c r="BM823" s="29"/>
      <c r="BN823" s="29"/>
      <c r="BO823" s="29"/>
      <c r="BP823" s="29"/>
      <c r="BQ823" s="29"/>
      <c r="BR823" s="29"/>
      <c r="BS823" s="29"/>
      <c r="BT823" s="29"/>
      <c r="BU823" s="29"/>
      <c r="BV823" s="29"/>
      <c r="BW823" s="29"/>
      <c r="BX823" s="30">
        <v>44104</v>
      </c>
      <c r="BY823" s="30">
        <v>44113</v>
      </c>
      <c r="BZ823" s="14" t="s">
        <v>226</v>
      </c>
      <c r="CA823" s="30">
        <v>44116</v>
      </c>
      <c r="CB823" s="14" t="s">
        <v>227</v>
      </c>
      <c r="CC823" s="31">
        <v>44057</v>
      </c>
      <c r="CD823" s="32" t="s">
        <v>228</v>
      </c>
      <c r="CE823" s="33" t="s">
        <v>256</v>
      </c>
      <c r="CF823" s="33" t="s">
        <v>257</v>
      </c>
      <c r="CG823" s="29">
        <v>85</v>
      </c>
      <c r="CH823" s="29">
        <v>1</v>
      </c>
      <c r="CI823" s="29">
        <v>1</v>
      </c>
      <c r="CJ823" s="29">
        <v>5</v>
      </c>
      <c r="CK823" s="29">
        <v>0</v>
      </c>
      <c r="CL823" s="29">
        <v>1</v>
      </c>
      <c r="CM823" s="29">
        <v>0</v>
      </c>
      <c r="CN823" s="34">
        <f>IF(CJ823&gt;0,((CK823*0.125)+(CL823*0.25)+(CM823*1))/CJ823,"")</f>
        <v>0.05</v>
      </c>
      <c r="CO823" s="35">
        <v>44721</v>
      </c>
      <c r="CP823" s="35">
        <v>44736</v>
      </c>
      <c r="CQ823" s="20" t="s">
        <v>237</v>
      </c>
      <c r="CR823" s="35">
        <v>44743</v>
      </c>
      <c r="CS823" s="20" t="s">
        <v>232</v>
      </c>
      <c r="CT823" s="35">
        <v>44743</v>
      </c>
      <c r="CU823" s="35">
        <v>44473</v>
      </c>
      <c r="CV823" s="11" t="s">
        <v>228</v>
      </c>
      <c r="CW823" s="20" t="s">
        <v>233</v>
      </c>
      <c r="CX823" s="11" t="s">
        <v>234</v>
      </c>
      <c r="CY823" s="20">
        <v>61</v>
      </c>
      <c r="CZ823" s="36">
        <v>1</v>
      </c>
      <c r="DA823" s="36">
        <v>1</v>
      </c>
      <c r="DB823" s="36">
        <v>5</v>
      </c>
      <c r="DC823" s="36">
        <v>0</v>
      </c>
      <c r="DD823" s="36">
        <v>0</v>
      </c>
      <c r="DE823" s="36">
        <v>0</v>
      </c>
      <c r="DF823" s="36">
        <v>0</v>
      </c>
      <c r="DG823" s="36">
        <v>0</v>
      </c>
      <c r="DH823" s="37">
        <f>IF(DB823&gt;0,((DC823*0.125)+(DD823*0.25)+(DE823*0.25)+(DF823*1)+(DG823*1))/DB823,"")</f>
        <v>0</v>
      </c>
      <c r="DI823" s="35">
        <v>44896</v>
      </c>
      <c r="DJ823" s="20" t="s">
        <v>248</v>
      </c>
      <c r="DK823" s="20" t="s">
        <v>235</v>
      </c>
      <c r="DL823" s="20" t="s">
        <v>234</v>
      </c>
      <c r="DM823" s="20">
        <v>5</v>
      </c>
      <c r="DN823" s="20">
        <v>1</v>
      </c>
      <c r="DO823" s="20">
        <v>1</v>
      </c>
      <c r="DP823" s="20">
        <v>4</v>
      </c>
      <c r="DQ823" s="20">
        <v>0</v>
      </c>
      <c r="DR823" s="20">
        <v>0</v>
      </c>
      <c r="DS823" s="20">
        <v>0</v>
      </c>
      <c r="DT823" s="20">
        <v>0</v>
      </c>
      <c r="DU823" s="20">
        <v>0</v>
      </c>
      <c r="DV823" s="37" cm="1">
        <f t="array" ref="DV823">IF(AND(DI823:DP823&lt;&gt;""),((DQ823*0.125)+(DR823*0.25)+(DS823*0.25)+(DT823*1)+(DU823*1))/DP823,"")</f>
        <v>0</v>
      </c>
      <c r="EA823" s="35" t="s">
        <v>232</v>
      </c>
      <c r="EB823" s="38"/>
      <c r="EJ823" s="20"/>
      <c r="EK823" s="20"/>
      <c r="EL823" s="20"/>
      <c r="EM823" s="20"/>
      <c r="EN823" s="20"/>
      <c r="EO823" s="20"/>
      <c r="EP823" s="20"/>
      <c r="EQ823" s="20"/>
      <c r="ER823" s="20"/>
      <c r="ES823" s="34" t="str">
        <f>IF(EI823&lt;&gt;"",((EJ823*0.125)+((EK823+EL823+EM823+EN823+EO823)*0.25)+((EP823+EQ823+ER823)*1))/EI823,"")</f>
        <v/>
      </c>
      <c r="FG823" s="20"/>
      <c r="FJ823" s="34" t="str">
        <f>IF(EZ823&lt;&gt;"",((FA823*0.125)+((FB823+FC823+FD823+FE823+FF823)*0.25)+((FG823+FH823+FI823)*1))/EZ823,"")</f>
        <v/>
      </c>
      <c r="FK823" s="39">
        <v>42.392477</v>
      </c>
      <c r="FL823" s="39">
        <v>-88.830005999999997</v>
      </c>
      <c r="FM823" s="39">
        <v>42.030651576177867</v>
      </c>
      <c r="FN823" s="39">
        <v>42.754302423822132</v>
      </c>
      <c r="FO823" s="39">
        <v>-89.31992330629636</v>
      </c>
      <c r="FP823" s="39">
        <v>-88.340088693703635</v>
      </c>
      <c r="FQ823" s="39">
        <v>41.668826152355734</v>
      </c>
      <c r="FR823" s="39">
        <v>43.116127847644265</v>
      </c>
      <c r="FS823" s="39">
        <v>-89.809840612592723</v>
      </c>
      <c r="FT823" s="39">
        <v>-87.850171387407272</v>
      </c>
      <c r="FU823" s="35"/>
      <c r="GK823" s="34" t="str">
        <f>IF(GA823&lt;&gt;"",((GB823*0.125)+((GC823+GD823+GE823+GF823+GG823)*0.25)+((GH823+GI823+GJ823)*1))/GA823,"")</f>
        <v/>
      </c>
      <c r="GP823" s="20" t="s">
        <v>232</v>
      </c>
      <c r="HH823" s="34" t="str">
        <f>IF(GX823&lt;&gt;"",((GY823*0.125)+((GZ823+HA823+HB823+HC823+HD823)*0.25)+((HE823+HF823+HG823)*1))/GX823,"")</f>
        <v/>
      </c>
    </row>
    <row r="824" spans="1:216" ht="15" customHeight="1" x14ac:dyDescent="0.35">
      <c r="A824" s="11" t="s">
        <v>5154</v>
      </c>
      <c r="B824" s="12" t="s">
        <v>5155</v>
      </c>
      <c r="C824" s="13">
        <v>43009</v>
      </c>
      <c r="D824" s="13">
        <v>45180</v>
      </c>
      <c r="E824" s="14" t="s">
        <v>5138</v>
      </c>
      <c r="F824" s="15" t="s">
        <v>5156</v>
      </c>
      <c r="G824" s="15" t="s">
        <v>5157</v>
      </c>
      <c r="H824" s="14" t="s">
        <v>1512</v>
      </c>
      <c r="I824" s="16">
        <v>20721</v>
      </c>
      <c r="J824" s="17">
        <v>29847</v>
      </c>
      <c r="K824" s="18">
        <f ca="1">IF(A824&lt;&gt;"",RANDBETWEEN(1,2000)," ")</f>
        <v>359</v>
      </c>
      <c r="L824" s="17" cm="1">
        <f t="array" ref="L824">IF(A824&lt;&gt;"",SUMPRODUCT(($E$2:$E$1303="Active") * (FK824 &gt;= $FM$2:$FM$1303) * (FK824 &lt;= $FN$2:$FN$1303) * (FL824 &gt;= $FO$2:$FO$1303) * (FL824 &lt;= $FP$2:$FP$1303)),"")</f>
        <v>2</v>
      </c>
      <c r="M824" s="17" cm="1">
        <f t="array" ref="M824">IF(A824&lt;&gt;"",SUMPRODUCT(($E$2:$E$1303="Active") * (FK824 &gt;= $FQ$2:$FQ$1303) * (FK824 &lt;= $FR$2:$FR$1303) * (FL824 &gt;= $FS$2:$FS$1303) * (FL824 &lt;= $FT$2:$FT$1303)),"")</f>
        <v>6</v>
      </c>
      <c r="N824" s="14" t="s">
        <v>287</v>
      </c>
      <c r="O824" s="14" t="s">
        <v>219</v>
      </c>
      <c r="P824" s="15" t="s">
        <v>5158</v>
      </c>
      <c r="Q824" s="14" t="s">
        <v>5159</v>
      </c>
      <c r="R824" s="15" t="s">
        <v>5160</v>
      </c>
      <c r="S824" s="14" t="s">
        <v>223</v>
      </c>
      <c r="T824" s="20" t="s">
        <v>223</v>
      </c>
      <c r="U824" s="21" t="s">
        <v>224</v>
      </c>
      <c r="V824" s="22" t="s">
        <v>224</v>
      </c>
      <c r="W824" s="22" t="s">
        <v>223</v>
      </c>
      <c r="X824" s="22" t="s">
        <v>223</v>
      </c>
      <c r="Y824" s="22" t="s">
        <v>223</v>
      </c>
      <c r="Z824" s="22"/>
      <c r="AB824" s="23">
        <v>45169.541666666664</v>
      </c>
      <c r="AC824" s="63">
        <v>45931</v>
      </c>
      <c r="AD824" s="25">
        <v>282</v>
      </c>
      <c r="AE824" s="25">
        <v>158</v>
      </c>
      <c r="AF824" s="26">
        <v>119</v>
      </c>
      <c r="AG824" s="20">
        <v>73</v>
      </c>
      <c r="AH824" s="22">
        <v>0</v>
      </c>
      <c r="AI824" s="26">
        <v>0</v>
      </c>
      <c r="AN824" s="27">
        <f>IF(COUNT(DV824,ES824,FJ824,GK824,HH824)&gt;0,AVERAGE(DV824,ES824,FJ824,GK824,HH824),"")</f>
        <v>2.5000000000000001E-2</v>
      </c>
      <c r="AO824" s="28">
        <f>IF((E824&lt;&gt;""),COUNTA(AP824:BW824)+COUNTIF(T824,"No"),"")</f>
        <v>4</v>
      </c>
      <c r="AP824" s="29"/>
      <c r="AQ824" s="29"/>
      <c r="AR824" s="29"/>
      <c r="AS824" s="29"/>
      <c r="AT824" s="29"/>
      <c r="AU824" s="29"/>
      <c r="AV824" s="29"/>
      <c r="AW824" s="29"/>
      <c r="AX824" s="29"/>
      <c r="AY824" s="29"/>
      <c r="AZ824" s="29"/>
      <c r="BA824" s="29"/>
      <c r="BB824" s="29"/>
      <c r="BC824" s="29"/>
      <c r="BD824" s="29"/>
      <c r="BE824" s="29"/>
      <c r="BF824" s="29"/>
      <c r="BG824" s="29"/>
      <c r="BH824" s="29"/>
      <c r="BI824" s="29" t="s">
        <v>224</v>
      </c>
      <c r="BJ824" s="29"/>
      <c r="BK824" s="29"/>
      <c r="BL824" s="29"/>
      <c r="BM824" s="29"/>
      <c r="BN824" s="29" t="s">
        <v>224</v>
      </c>
      <c r="BO824" s="29"/>
      <c r="BP824" s="29" t="s">
        <v>224</v>
      </c>
      <c r="BQ824" s="29"/>
      <c r="BR824" s="29"/>
      <c r="BS824" s="29"/>
      <c r="BT824" s="29"/>
      <c r="BU824" s="29"/>
      <c r="BV824" s="29"/>
      <c r="BW824" s="29"/>
      <c r="BX824" s="30">
        <v>43816</v>
      </c>
      <c r="BY824" s="30">
        <v>43825</v>
      </c>
      <c r="BZ824" s="14" t="s">
        <v>228</v>
      </c>
      <c r="CA824" s="30">
        <v>43895</v>
      </c>
      <c r="CB824" s="14" t="s">
        <v>227</v>
      </c>
      <c r="CC824" s="31">
        <v>43895</v>
      </c>
      <c r="CD824" s="32" t="s">
        <v>228</v>
      </c>
      <c r="CE824" s="33" t="s">
        <v>380</v>
      </c>
      <c r="CF824" s="33" t="s">
        <v>321</v>
      </c>
      <c r="CG824" s="29">
        <v>133</v>
      </c>
      <c r="CH824" s="29">
        <v>3</v>
      </c>
      <c r="CI824" s="29">
        <v>3</v>
      </c>
      <c r="CJ824" s="29">
        <v>15</v>
      </c>
      <c r="CK824" s="29">
        <v>0</v>
      </c>
      <c r="CL824" s="29">
        <v>0</v>
      </c>
      <c r="CM824" s="29">
        <v>4</v>
      </c>
      <c r="CN824" s="34">
        <f>IF(CJ824&gt;0,((CK824*0.125)+(CL824*0.25)+(CM824*1))/CJ824,"")</f>
        <v>0.26666666666666666</v>
      </c>
      <c r="CO824" s="35">
        <v>44734</v>
      </c>
      <c r="CP824" s="35">
        <v>44741</v>
      </c>
      <c r="CQ824" s="20" t="s">
        <v>237</v>
      </c>
      <c r="CR824" s="35">
        <v>44743</v>
      </c>
      <c r="CS824" s="20" t="s">
        <v>232</v>
      </c>
      <c r="CT824" s="35">
        <v>44743</v>
      </c>
      <c r="CU824" s="35">
        <v>44319</v>
      </c>
      <c r="CV824" s="11" t="s">
        <v>226</v>
      </c>
      <c r="CW824" s="11" t="s">
        <v>293</v>
      </c>
      <c r="CX824" s="11" t="s">
        <v>247</v>
      </c>
      <c r="CY824" s="20">
        <v>125</v>
      </c>
      <c r="CZ824" s="36">
        <v>3</v>
      </c>
      <c r="DA824" s="36">
        <v>3</v>
      </c>
      <c r="DB824" s="36">
        <v>11</v>
      </c>
      <c r="DC824" s="36">
        <v>2</v>
      </c>
      <c r="DD824" s="36">
        <v>0</v>
      </c>
      <c r="DE824" s="36">
        <v>0</v>
      </c>
      <c r="DF824" s="36">
        <v>1</v>
      </c>
      <c r="DG824" s="36">
        <v>0</v>
      </c>
      <c r="DH824" s="37">
        <f>IF(DB824&gt;0,((DC824*0.125)+(DD824*0.25)+(DE824*0.25)+(DF824*1)+(DG824*1))/DB824,"")</f>
        <v>0.11363636363636363</v>
      </c>
      <c r="DI824" s="35">
        <v>44592</v>
      </c>
      <c r="DJ824" s="20" t="s">
        <v>228</v>
      </c>
      <c r="DK824" s="20" t="s">
        <v>294</v>
      </c>
      <c r="DL824" s="20" t="s">
        <v>247</v>
      </c>
      <c r="DM824" s="20">
        <v>74</v>
      </c>
      <c r="DN824" s="20">
        <v>2</v>
      </c>
      <c r="DO824" s="20">
        <v>2</v>
      </c>
      <c r="DP824" s="20">
        <v>10</v>
      </c>
      <c r="DQ824" s="20">
        <v>0</v>
      </c>
      <c r="DR824" s="20">
        <v>0</v>
      </c>
      <c r="DS824" s="20">
        <v>1</v>
      </c>
      <c r="DT824" s="20">
        <v>0</v>
      </c>
      <c r="DU824" s="20">
        <v>0</v>
      </c>
      <c r="DV824" s="37" cm="1">
        <f t="array" ref="DV824">IF(AND(DI824:DP824&lt;&gt;""),((DQ824*0.125)+(DR824*0.25)+(DS824*0.25)+(DT824*1)+(DU824*1))/DP824,"")</f>
        <v>2.5000000000000001E-2</v>
      </c>
      <c r="DW824" s="35">
        <v>45153</v>
      </c>
      <c r="DX824" s="35">
        <v>45162</v>
      </c>
      <c r="DY824" s="20" t="s">
        <v>237</v>
      </c>
      <c r="DZ824" s="35">
        <v>45166</v>
      </c>
      <c r="EA824" s="35" t="s">
        <v>232</v>
      </c>
      <c r="EB824" s="38">
        <v>45177</v>
      </c>
      <c r="EJ824" s="20"/>
      <c r="EK824" s="20"/>
      <c r="EL824" s="20"/>
      <c r="EM824" s="20"/>
      <c r="EN824" s="20"/>
      <c r="EO824" s="20"/>
      <c r="EP824" s="20"/>
      <c r="EQ824" s="20"/>
      <c r="ER824" s="20"/>
      <c r="ES824" s="34" t="str">
        <f>IF(EI824&lt;&gt;"",((EJ824*0.125)+((EK824+EL824+EM824+EN824+EO824)*0.25)+((EP824+EQ824+ER824)*1))/EI824,"")</f>
        <v/>
      </c>
      <c r="FG824" s="20"/>
      <c r="FJ824" s="34" t="str">
        <f>IF(EZ824&lt;&gt;"",((FA824*0.125)+((FB824+FC824+FD824+FE824+FF824)*0.25)+((FG824+FH824+FI824)*1))/EZ824,"")</f>
        <v/>
      </c>
      <c r="FK824" s="39">
        <v>38.918529999999997</v>
      </c>
      <c r="FL824" s="39">
        <v>-76.786124999999998</v>
      </c>
      <c r="FM824" s="39">
        <v>38.556704576177864</v>
      </c>
      <c r="FN824" s="39">
        <v>39.28035542382213</v>
      </c>
      <c r="FO824" s="39">
        <v>-77.251172317837117</v>
      </c>
      <c r="FP824" s="39">
        <v>-76.32107768216288</v>
      </c>
      <c r="FQ824" s="39">
        <v>38.194879152355732</v>
      </c>
      <c r="FR824" s="39">
        <v>39.642180847644262</v>
      </c>
      <c r="FS824" s="39">
        <v>-77.716219635674221</v>
      </c>
      <c r="FT824" s="39">
        <v>-75.856030364325775</v>
      </c>
      <c r="FU824" s="35"/>
      <c r="GK824" s="34" t="str">
        <f>IF(GA824&lt;&gt;"",((GB824*0.125)+((GC824+GD824+GE824+GF824+GG824)*0.25)+((GH824+GI824+GJ824)*1))/GA824,"")</f>
        <v/>
      </c>
      <c r="GP824" s="20" t="s">
        <v>232</v>
      </c>
      <c r="HH824" s="34" t="str">
        <f>IF(GX824&lt;&gt;"",((GY824*0.125)+((GZ824+HA824+HB824+HC824+HD824)*0.25)+((HE824+HF824+HG824)*1))/GX824,"")</f>
        <v/>
      </c>
    </row>
    <row r="825" spans="1:216" ht="15" customHeight="1" x14ac:dyDescent="0.35">
      <c r="A825" s="11" t="s">
        <v>5161</v>
      </c>
      <c r="B825" s="12" t="s">
        <v>5162</v>
      </c>
      <c r="C825" s="13">
        <v>43009</v>
      </c>
      <c r="D825" s="13">
        <v>45224</v>
      </c>
      <c r="E825" s="14" t="s">
        <v>5138</v>
      </c>
      <c r="F825" s="15" t="s">
        <v>5163</v>
      </c>
      <c r="G825" s="15" t="s">
        <v>654</v>
      </c>
      <c r="H825" s="14" t="s">
        <v>3034</v>
      </c>
      <c r="I825" s="16">
        <v>28027</v>
      </c>
      <c r="J825" s="17">
        <v>76478</v>
      </c>
      <c r="K825" s="18">
        <f ca="1">IF(A825&lt;&gt;"",RANDBETWEEN(1,2000)," ")</f>
        <v>940</v>
      </c>
      <c r="L825" s="17" cm="1">
        <f t="array" ref="L825">IF(A825&lt;&gt;"",SUMPRODUCT(($E$2:$E$1303="Active") * (FK825 &gt;= $FM$2:$FM$1303) * (FK825 &lt;= $FN$2:$FN$1303) * (FL825 &gt;= $FO$2:$FO$1303) * (FL825 &lt;= $FP$2:$FP$1303)),"")</f>
        <v>4</v>
      </c>
      <c r="M825" s="17" cm="1">
        <f t="array" ref="M825">IF(A825&lt;&gt;"",SUMPRODUCT(($E$2:$E$1303="Active") * (FK825 &gt;= $FQ$2:$FQ$1303) * (FK825 &lt;= $FR$2:$FR$1303) * (FL825 &gt;= $FS$2:$FS$1303) * (FL825 &lt;= $FT$2:$FT$1303)),"")</f>
        <v>9</v>
      </c>
      <c r="N825" s="14" t="s">
        <v>287</v>
      </c>
      <c r="O825" s="14" t="s">
        <v>219</v>
      </c>
      <c r="P825" s="19" t="s">
        <v>519</v>
      </c>
      <c r="Q825" s="14" t="s">
        <v>520</v>
      </c>
      <c r="R825" t="s">
        <v>521</v>
      </c>
      <c r="S825" s="14" t="s">
        <v>223</v>
      </c>
      <c r="T825" s="20" t="s">
        <v>223</v>
      </c>
      <c r="U825" s="21"/>
      <c r="V825" s="22" t="s">
        <v>224</v>
      </c>
      <c r="W825" s="22" t="s">
        <v>223</v>
      </c>
      <c r="X825" s="22"/>
      <c r="Y825" s="22" t="s">
        <v>223</v>
      </c>
      <c r="Z825" s="22"/>
      <c r="AB825" s="23">
        <v>44664</v>
      </c>
      <c r="AC825" s="63">
        <v>45931</v>
      </c>
      <c r="AD825" s="25">
        <v>252</v>
      </c>
      <c r="AE825" s="25">
        <v>78</v>
      </c>
      <c r="AF825" s="26">
        <v>10</v>
      </c>
      <c r="AG825" s="20">
        <v>0</v>
      </c>
      <c r="AH825" s="22">
        <v>0</v>
      </c>
      <c r="AI825" s="26">
        <v>0</v>
      </c>
      <c r="AN825" s="27">
        <f>IF(COUNT(DV825,ES825,FJ825,GK825,HH825)&gt;0,AVERAGE(DV825,ES825,FJ825,GK825,HH825),"")</f>
        <v>0.05</v>
      </c>
      <c r="AO825" s="28">
        <f>IF((E825&lt;&gt;""),COUNTA(AP825:BW825)+COUNTIF(T825,"No"),"")</f>
        <v>1</v>
      </c>
      <c r="AP825" s="29"/>
      <c r="AQ825" s="29"/>
      <c r="AR825" s="29"/>
      <c r="AS825" s="29"/>
      <c r="AT825" s="29"/>
      <c r="AU825" s="29"/>
      <c r="AV825" s="29"/>
      <c r="AW825" s="29"/>
      <c r="AX825" s="29"/>
      <c r="AY825" s="29"/>
      <c r="AZ825" s="29"/>
      <c r="BA825" s="29"/>
      <c r="BB825" s="29"/>
      <c r="BC825" s="29"/>
      <c r="BD825" s="29"/>
      <c r="BE825" s="29"/>
      <c r="BF825" s="29"/>
      <c r="BG825" s="29"/>
      <c r="BH825" s="29"/>
      <c r="BI825" s="29"/>
      <c r="BJ825" s="29"/>
      <c r="BK825" s="29"/>
      <c r="BL825" s="29"/>
      <c r="BM825" s="29"/>
      <c r="BN825" s="29"/>
      <c r="BO825" s="29"/>
      <c r="BP825" s="29"/>
      <c r="BQ825" s="29"/>
      <c r="BR825" s="29"/>
      <c r="BS825" s="29"/>
      <c r="BT825" s="29"/>
      <c r="BU825" s="29"/>
      <c r="BV825" s="29"/>
      <c r="BW825" s="29"/>
      <c r="BX825" s="30">
        <v>44067</v>
      </c>
      <c r="BY825" s="30">
        <v>44077</v>
      </c>
      <c r="BZ825" s="14" t="s">
        <v>228</v>
      </c>
      <c r="CA825" s="30">
        <v>44084</v>
      </c>
      <c r="CB825" s="14" t="s">
        <v>232</v>
      </c>
      <c r="CC825" s="31">
        <v>43906</v>
      </c>
      <c r="CD825" s="32" t="s">
        <v>364</v>
      </c>
      <c r="CE825" s="33" t="s">
        <v>380</v>
      </c>
      <c r="CF825" s="33" t="s">
        <v>321</v>
      </c>
      <c r="CG825" s="29">
        <v>129</v>
      </c>
      <c r="CH825" s="29">
        <v>1</v>
      </c>
      <c r="CI825" s="29">
        <v>1</v>
      </c>
      <c r="CJ825" s="29">
        <v>5</v>
      </c>
      <c r="CK825" s="29">
        <v>3</v>
      </c>
      <c r="CL825" s="29">
        <v>1</v>
      </c>
      <c r="CM825" s="29">
        <v>2</v>
      </c>
      <c r="CN825" s="53">
        <f>IF(CJ825&gt;0,((CK825*0.125)+(CL825*0.25)+(CM825*1))/CJ825,"")</f>
        <v>0.52500000000000002</v>
      </c>
      <c r="CO825" s="35">
        <v>44316</v>
      </c>
      <c r="CP825" s="35">
        <v>44319</v>
      </c>
      <c r="CQ825" s="20" t="s">
        <v>470</v>
      </c>
      <c r="CR825" s="35">
        <v>44326</v>
      </c>
      <c r="CS825" s="20" t="s">
        <v>232</v>
      </c>
      <c r="CT825" s="35">
        <v>44319</v>
      </c>
      <c r="CU825" s="35">
        <v>44257</v>
      </c>
      <c r="CV825" s="11" t="s">
        <v>228</v>
      </c>
      <c r="CW825" s="11" t="s">
        <v>293</v>
      </c>
      <c r="CX825" s="11" t="s">
        <v>247</v>
      </c>
      <c r="CY825" s="20">
        <v>129</v>
      </c>
      <c r="CZ825" s="36">
        <v>4</v>
      </c>
      <c r="DA825" s="36">
        <v>4</v>
      </c>
      <c r="DB825" s="36">
        <v>20</v>
      </c>
      <c r="DC825" s="36">
        <v>1</v>
      </c>
      <c r="DD825" s="36">
        <v>1</v>
      </c>
      <c r="DE825" s="36">
        <v>0</v>
      </c>
      <c r="DF825" s="36">
        <v>0</v>
      </c>
      <c r="DG825" s="36">
        <v>2</v>
      </c>
      <c r="DH825" s="37">
        <f>IF(DB825&gt;0,((DC825*0.125)+(DD825*0.25)+(DE825*0.25)+(DF825*1)+(DG825*1))/DB825,"")</f>
        <v>0.11874999999999999</v>
      </c>
      <c r="DI825" s="35">
        <v>44835</v>
      </c>
      <c r="DJ825" s="20" t="s">
        <v>228</v>
      </c>
      <c r="DK825" s="20" t="s">
        <v>235</v>
      </c>
      <c r="DL825" s="20" t="s">
        <v>234</v>
      </c>
      <c r="DM825" s="20">
        <v>10</v>
      </c>
      <c r="DN825" s="20">
        <v>1</v>
      </c>
      <c r="DO825" s="20">
        <v>1</v>
      </c>
      <c r="DP825" s="20">
        <v>5</v>
      </c>
      <c r="DQ825" s="20">
        <v>0</v>
      </c>
      <c r="DR825" s="20">
        <v>1</v>
      </c>
      <c r="DS825" s="20">
        <v>0</v>
      </c>
      <c r="DT825" s="20">
        <v>0</v>
      </c>
      <c r="DU825" s="20">
        <v>0</v>
      </c>
      <c r="DV825" s="37" cm="1">
        <f t="array" ref="DV825">IF(AND(DI825:DP825&lt;&gt;""),((DQ825*0.125)+(DR825*0.25)+(DS825*0.25)+(DT825*1)+(DU825*1))/DP825,"")</f>
        <v>0.05</v>
      </c>
      <c r="EA825" s="35" t="s">
        <v>232</v>
      </c>
      <c r="EB825" s="38"/>
      <c r="EJ825" s="20"/>
      <c r="EK825" s="20"/>
      <c r="EL825" s="20"/>
      <c r="EM825" s="20"/>
      <c r="EN825" s="20"/>
      <c r="EO825" s="20"/>
      <c r="EP825" s="20"/>
      <c r="EQ825" s="20"/>
      <c r="ER825" s="20"/>
      <c r="ES825" s="34" t="str">
        <f>IF(EI825&lt;&gt;"",((EJ825*0.125)+((EK825+EL825+EM825+EN825+EO825)*0.25)+((EP825+EQ825+ER825)*1))/EI825,"")</f>
        <v/>
      </c>
      <c r="FG825" s="20"/>
      <c r="FJ825" s="34" t="str">
        <f>IF(EZ825&lt;&gt;"",((FA825*0.125)+((FB825+FC825+FD825+FE825+FF825)*0.25)+((FG825+FH825+FI825)*1))/EZ825,"")</f>
        <v/>
      </c>
      <c r="FK825" s="39">
        <v>35.419708</v>
      </c>
      <c r="FL825" s="39">
        <v>-80.675815999999998</v>
      </c>
      <c r="FM825" s="39">
        <v>35.057882576177867</v>
      </c>
      <c r="FN825" s="39">
        <v>35.781533423822133</v>
      </c>
      <c r="FO825" s="39">
        <v>-81.119812531190959</v>
      </c>
      <c r="FP825" s="39">
        <v>-80.231819468809036</v>
      </c>
      <c r="FQ825" s="39">
        <v>34.696057152355735</v>
      </c>
      <c r="FR825" s="39">
        <v>36.143358847644265</v>
      </c>
      <c r="FS825" s="39">
        <v>-81.563809062381921</v>
      </c>
      <c r="FT825" s="39">
        <v>-79.787822937618074</v>
      </c>
      <c r="FU825" s="35"/>
      <c r="GK825" s="34" t="str">
        <f>IF(GA825&lt;&gt;"",((GB825*0.125)+((GC825+GD825+GE825+GF825+GG825)*0.25)+((GH825+GI825+GJ825)*1))/GA825,"")</f>
        <v/>
      </c>
      <c r="GP825" s="20" t="s">
        <v>232</v>
      </c>
      <c r="HH825" s="34" t="str">
        <f>IF(GX825&lt;&gt;"",((GY825*0.125)+((GZ825+HA825+HB825+HC825+HD825)*0.25)+((HE825+HF825+HG825)*1))/GX825,"")</f>
        <v/>
      </c>
    </row>
    <row r="826" spans="1:216" ht="15" customHeight="1" x14ac:dyDescent="0.35">
      <c r="A826" s="11" t="s">
        <v>5164</v>
      </c>
      <c r="B826" s="12" t="s">
        <v>5165</v>
      </c>
      <c r="C826" s="13">
        <v>43009</v>
      </c>
      <c r="D826" s="13">
        <v>45224</v>
      </c>
      <c r="E826" s="14" t="s">
        <v>5138</v>
      </c>
      <c r="F826" s="15" t="s">
        <v>5166</v>
      </c>
      <c r="G826" s="15" t="s">
        <v>3279</v>
      </c>
      <c r="H826" s="14" t="s">
        <v>1852</v>
      </c>
      <c r="I826" s="75">
        <v>8601</v>
      </c>
      <c r="J826" s="17">
        <v>0</v>
      </c>
      <c r="K826" s="18">
        <f ca="1">IF(A826&lt;&gt;"",RANDBETWEEN(1,2000)," ")</f>
        <v>1718</v>
      </c>
      <c r="L826" s="17" cm="1">
        <f t="array" ref="L826">IF(A826&lt;&gt;"",SUMPRODUCT(($E$2:$E$1303="Active") * (FK826 &gt;= $FM$2:$FM$1303) * (FK826 &lt;= $FN$2:$FN$1303) * (FL826 &gt;= $FO$2:$FO$1303) * (FL826 &lt;= $FP$2:$FP$1303)),"")</f>
        <v>8</v>
      </c>
      <c r="M826" s="17" cm="1">
        <f t="array" ref="M826">IF(A826&lt;&gt;"",SUMPRODUCT(($E$2:$E$1303="Active") * (FK826 &gt;= $FQ$2:$FQ$1303) * (FK826 &lt;= $FR$2:$FR$1303) * (FL826 &gt;= $FS$2:$FS$1303) * (FL826 &lt;= $FT$2:$FT$1303)),"")</f>
        <v>27</v>
      </c>
      <c r="N826" s="14" t="s">
        <v>287</v>
      </c>
      <c r="O826" s="14" t="s">
        <v>219</v>
      </c>
      <c r="P826" s="19" t="s">
        <v>519</v>
      </c>
      <c r="Q826" s="14" t="s">
        <v>520</v>
      </c>
      <c r="R826" t="s">
        <v>521</v>
      </c>
      <c r="S826" s="14" t="s">
        <v>223</v>
      </c>
      <c r="T826" s="20" t="s">
        <v>223</v>
      </c>
      <c r="U826" s="21"/>
      <c r="V826" s="22" t="s">
        <v>224</v>
      </c>
      <c r="W826" s="22" t="s">
        <v>223</v>
      </c>
      <c r="X826" s="22"/>
      <c r="Y826" s="22" t="s">
        <v>223</v>
      </c>
      <c r="Z826" s="22"/>
      <c r="AB826" s="23">
        <v>44688</v>
      </c>
      <c r="AC826" s="63">
        <v>45931</v>
      </c>
      <c r="AD826" s="25">
        <v>112</v>
      </c>
      <c r="AE826" s="25">
        <v>130</v>
      </c>
      <c r="AF826" s="26">
        <v>53</v>
      </c>
      <c r="AG826" s="20">
        <v>0</v>
      </c>
      <c r="AH826" s="22">
        <v>0</v>
      </c>
      <c r="AI826" s="26">
        <v>0</v>
      </c>
      <c r="AN826" s="27">
        <f>IF(COUNT(DV826,ES826,FJ826,GK826,HH826)&gt;0,AVERAGE(DV826,ES826,FJ826,GK826,HH826),"")</f>
        <v>0</v>
      </c>
      <c r="AO826" s="28">
        <f>IF((E826&lt;&gt;""),COUNTA(AP826:BW826)+COUNTIF(T826,"No"),"")</f>
        <v>1</v>
      </c>
      <c r="AP826" s="29"/>
      <c r="AQ826" s="29"/>
      <c r="AR826" s="29"/>
      <c r="AS826" s="29"/>
      <c r="AT826" s="29"/>
      <c r="AU826" s="29"/>
      <c r="AV826" s="29"/>
      <c r="AW826" s="29"/>
      <c r="AX826" s="29"/>
      <c r="AY826" s="29"/>
      <c r="AZ826" s="29"/>
      <c r="BA826" s="29"/>
      <c r="BB826" s="29"/>
      <c r="BC826" s="29"/>
      <c r="BD826" s="29"/>
      <c r="BE826" s="29"/>
      <c r="BF826" s="29"/>
      <c r="BG826" s="29"/>
      <c r="BH826" s="29"/>
      <c r="BI826" s="29"/>
      <c r="BJ826" s="29"/>
      <c r="BK826" s="29"/>
      <c r="BL826" s="29"/>
      <c r="BM826" s="29"/>
      <c r="BN826" s="29"/>
      <c r="BO826" s="29"/>
      <c r="BP826" s="29"/>
      <c r="BQ826" s="29"/>
      <c r="BR826" s="29"/>
      <c r="BS826" s="29"/>
      <c r="BT826" s="29"/>
      <c r="BU826" s="29"/>
      <c r="BV826" s="29"/>
      <c r="BW826" s="29"/>
      <c r="BX826" s="30">
        <v>43822</v>
      </c>
      <c r="BY826" s="30">
        <v>43826</v>
      </c>
      <c r="BZ826" s="14" t="s">
        <v>226</v>
      </c>
      <c r="CA826" s="30">
        <v>43838</v>
      </c>
      <c r="CB826" s="14" t="s">
        <v>227</v>
      </c>
      <c r="CC826" s="31">
        <v>43951</v>
      </c>
      <c r="CD826" s="32" t="s">
        <v>228</v>
      </c>
      <c r="CE826" s="33" t="s">
        <v>282</v>
      </c>
      <c r="CF826" s="33" t="s">
        <v>247</v>
      </c>
      <c r="CG826" s="29">
        <v>72</v>
      </c>
      <c r="CH826" s="29">
        <v>4</v>
      </c>
      <c r="CI826" s="29">
        <v>4</v>
      </c>
      <c r="CJ826" s="29">
        <v>17</v>
      </c>
      <c r="CK826" s="29">
        <v>1</v>
      </c>
      <c r="CL826" s="29">
        <v>2</v>
      </c>
      <c r="CM826" s="29">
        <v>1</v>
      </c>
      <c r="CN826" s="34">
        <f>IF(CJ826&gt;0,((CK826*0.125)+(CL826*0.25)+(CM826*1))/CJ826,"")</f>
        <v>9.5588235294117641E-2</v>
      </c>
      <c r="CO826" s="35">
        <v>44426</v>
      </c>
      <c r="CP826" s="35">
        <v>44431</v>
      </c>
      <c r="CQ826" s="20" t="s">
        <v>507</v>
      </c>
      <c r="CR826" s="35">
        <v>44440</v>
      </c>
      <c r="CS826" s="20" t="s">
        <v>232</v>
      </c>
      <c r="CT826" s="35">
        <v>44432</v>
      </c>
      <c r="CU826" s="35">
        <v>44498</v>
      </c>
      <c r="CV826" s="20" t="s">
        <v>228</v>
      </c>
      <c r="CW826" s="20" t="s">
        <v>233</v>
      </c>
      <c r="CX826" s="11" t="s">
        <v>234</v>
      </c>
      <c r="CY826" s="20">
        <v>74</v>
      </c>
      <c r="CZ826" s="36">
        <v>3</v>
      </c>
      <c r="DA826" s="36">
        <v>3</v>
      </c>
      <c r="DB826" s="36">
        <v>15</v>
      </c>
      <c r="DC826" s="36">
        <v>0</v>
      </c>
      <c r="DD826" s="36">
        <v>0</v>
      </c>
      <c r="DE826" s="36">
        <v>0</v>
      </c>
      <c r="DF826" s="36">
        <v>0</v>
      </c>
      <c r="DG826" s="36">
        <v>0</v>
      </c>
      <c r="DH826" s="37">
        <f>IF(DB826&gt;0,((DC826*0.125)+(DD826*0.25)+(DE826*0.25)+(DF826*1)+(DG826*1))/DB826,"")</f>
        <v>0</v>
      </c>
      <c r="DI826" s="35">
        <v>44896</v>
      </c>
      <c r="DJ826" s="20" t="s">
        <v>248</v>
      </c>
      <c r="DK826" s="20" t="s">
        <v>235</v>
      </c>
      <c r="DL826" s="20" t="s">
        <v>234</v>
      </c>
      <c r="DM826" s="20">
        <v>53</v>
      </c>
      <c r="DN826" s="20">
        <v>1</v>
      </c>
      <c r="DO826" s="20">
        <v>1</v>
      </c>
      <c r="DP826" s="20">
        <v>5</v>
      </c>
      <c r="DQ826" s="20">
        <v>0</v>
      </c>
      <c r="DR826" s="20">
        <v>0</v>
      </c>
      <c r="DS826" s="20">
        <v>0</v>
      </c>
      <c r="DT826" s="20">
        <v>0</v>
      </c>
      <c r="DU826" s="20">
        <v>0</v>
      </c>
      <c r="DV826" s="37" cm="1">
        <f t="array" ref="DV826">IF(AND(DI826:DP826&lt;&gt;""),((DQ826*0.125)+(DR826*0.25)+(DS826*0.25)+(DT826*1)+(DU826*1))/DP826,"")</f>
        <v>0</v>
      </c>
      <c r="EA826" s="35" t="s">
        <v>232</v>
      </c>
      <c r="EB826" s="38"/>
      <c r="EJ826" s="20"/>
      <c r="EK826" s="20"/>
      <c r="EL826" s="20"/>
      <c r="EM826" s="20"/>
      <c r="EN826" s="20"/>
      <c r="EO826" s="20"/>
      <c r="EP826" s="20"/>
      <c r="EQ826" s="20"/>
      <c r="ER826" s="20"/>
      <c r="ES826" s="34" t="str">
        <f>IF(EI826&lt;&gt;"",((EJ826*0.125)+((EK826+EL826+EM826+EN826+EO826)*0.25)+((EP826+EQ826+ER826)*1))/EI826,"")</f>
        <v/>
      </c>
      <c r="FG826" s="20"/>
      <c r="FJ826" s="34" t="str">
        <f>IF(EZ826&lt;&gt;"",((FA826*0.125)+((FB826+FC826+FD826+FE826+FF826)*0.25)+((FG826+FH826+FI826)*1))/EZ826,"")</f>
        <v/>
      </c>
      <c r="FK826" s="39">
        <v>40.216700000000003</v>
      </c>
      <c r="FL826" s="39">
        <v>-74.743300000000005</v>
      </c>
      <c r="FM826" s="39">
        <v>39.85487457617787</v>
      </c>
      <c r="FN826" s="39">
        <v>40.578525423822136</v>
      </c>
      <c r="FO826" s="39">
        <v>-75.217136691018993</v>
      </c>
      <c r="FP826" s="39">
        <v>-74.269463308981017</v>
      </c>
      <c r="FQ826" s="39">
        <v>39.493049152355738</v>
      </c>
      <c r="FR826" s="39">
        <v>40.940350847644268</v>
      </c>
      <c r="FS826" s="39">
        <v>-75.690973382037967</v>
      </c>
      <c r="FT826" s="39">
        <v>-73.795626617962043</v>
      </c>
      <c r="FU826" s="35"/>
      <c r="GK826" s="34" t="str">
        <f>IF(GA826&lt;&gt;"",((GB826*0.125)+((GC826+GD826+GE826+GF826+GG826)*0.25)+((GH826+GI826+GJ826)*1))/GA826,"")</f>
        <v/>
      </c>
      <c r="GP826" s="20" t="s">
        <v>232</v>
      </c>
      <c r="HH826" s="34" t="str">
        <f>IF(GX826&lt;&gt;"",((GY826*0.125)+((GZ826+HA826+HB826+HC826+HD826)*0.25)+((HE826+HF826+HG826)*1))/GX826,"")</f>
        <v/>
      </c>
    </row>
    <row r="827" spans="1:216" ht="15" customHeight="1" x14ac:dyDescent="0.35">
      <c r="A827" s="14" t="s">
        <v>5167</v>
      </c>
      <c r="B827" s="12" t="s">
        <v>5168</v>
      </c>
      <c r="C827" s="13">
        <v>43009</v>
      </c>
      <c r="D827" s="13">
        <v>45113</v>
      </c>
      <c r="E827" s="14" t="s">
        <v>5138</v>
      </c>
      <c r="F827" s="15" t="s">
        <v>5169</v>
      </c>
      <c r="G827" s="15" t="s">
        <v>5170</v>
      </c>
      <c r="H827" s="14" t="s">
        <v>1643</v>
      </c>
      <c r="I827" s="16">
        <v>11104</v>
      </c>
      <c r="J827" s="17">
        <v>27407</v>
      </c>
      <c r="K827" s="18">
        <f ca="1">IF(A827&lt;&gt;"",RANDBETWEEN(1,2000)," ")</f>
        <v>674</v>
      </c>
      <c r="L827" s="17" cm="1">
        <f t="array" ref="L827">IF(A827&lt;&gt;"",SUMPRODUCT(($E$2:$E$1303="Active") * (FK827 &gt;= $FM$2:$FM$1303) * (FK827 &lt;= $FN$2:$FN$1303) * (FL827 &gt;= $FO$2:$FO$1303) * (FL827 &lt;= $FP$2:$FP$1303)),"")</f>
        <v>13</v>
      </c>
      <c r="M827" s="17" cm="1">
        <f t="array" ref="M827">IF(A827&lt;&gt;"",SUMPRODUCT(($E$2:$E$1303="Active") * (FK827 &gt;= $FQ$2:$FQ$1303) * (FK827 &lt;= $FR$2:$FR$1303) * (FL827 &gt;= $FS$2:$FS$1303) * (FL827 &lt;= $FT$2:$FT$1303)),"")</f>
        <v>31</v>
      </c>
      <c r="N827" s="14" t="s">
        <v>287</v>
      </c>
      <c r="O827" s="14" t="s">
        <v>219</v>
      </c>
      <c r="P827" s="15" t="s">
        <v>5171</v>
      </c>
      <c r="Q827" s="14" t="s">
        <v>5172</v>
      </c>
      <c r="R827" s="15" t="s">
        <v>5173</v>
      </c>
      <c r="S827" s="14" t="s">
        <v>223</v>
      </c>
      <c r="T827" s="20" t="s">
        <v>223</v>
      </c>
      <c r="U827" s="21"/>
      <c r="V827" s="22" t="s">
        <v>224</v>
      </c>
      <c r="W827" s="22" t="s">
        <v>223</v>
      </c>
      <c r="X827" s="22"/>
      <c r="Y827" s="22" t="s">
        <v>223</v>
      </c>
      <c r="Z827" s="22"/>
      <c r="AB827" s="23">
        <v>45078</v>
      </c>
      <c r="AC827" s="63">
        <v>45931</v>
      </c>
      <c r="AD827" s="25">
        <v>300</v>
      </c>
      <c r="AE827" s="25">
        <v>496</v>
      </c>
      <c r="AF827" s="26">
        <v>487</v>
      </c>
      <c r="AG827" s="20">
        <v>255</v>
      </c>
      <c r="AH827" s="22">
        <v>0</v>
      </c>
      <c r="AI827" s="26">
        <v>0</v>
      </c>
      <c r="AN827" s="27">
        <f>IF(COUNT(DV827,ES827,FJ827,GK827,HH827)&gt;0,AVERAGE(DV827,ES827,FJ827,GK827,HH827),"")</f>
        <v>0.2</v>
      </c>
      <c r="AO827" s="28">
        <f>IF((E827&lt;&gt;""),COUNTA(AP827:BW827)+COUNTIF(T827,"No"),"")</f>
        <v>3</v>
      </c>
      <c r="AP827" s="29"/>
      <c r="AQ827" s="29"/>
      <c r="AR827" s="29"/>
      <c r="AS827" s="29"/>
      <c r="AT827" s="29"/>
      <c r="AU827" s="29"/>
      <c r="AV827" s="29"/>
      <c r="AW827" s="29"/>
      <c r="AX827" s="29"/>
      <c r="AY827" s="29"/>
      <c r="AZ827" s="29"/>
      <c r="BA827" s="29"/>
      <c r="BB827" s="29"/>
      <c r="BC827" s="29"/>
      <c r="BD827" s="29"/>
      <c r="BE827" s="29"/>
      <c r="BF827" s="29"/>
      <c r="BG827" s="29"/>
      <c r="BH827" s="29"/>
      <c r="BI827" s="29"/>
      <c r="BJ827" s="29"/>
      <c r="BK827" s="29"/>
      <c r="BL827" s="29"/>
      <c r="BM827" s="29"/>
      <c r="BN827" s="29"/>
      <c r="BO827" s="29"/>
      <c r="BP827" s="29" t="s">
        <v>224</v>
      </c>
      <c r="BQ827" s="29"/>
      <c r="BR827" s="29"/>
      <c r="BS827" s="29"/>
      <c r="BT827" s="29" t="s">
        <v>5174</v>
      </c>
      <c r="BU827" s="29"/>
      <c r="BV827" s="29"/>
      <c r="BW827" s="29"/>
      <c r="BX827" s="30">
        <v>43809</v>
      </c>
      <c r="BY827" s="30">
        <v>43816</v>
      </c>
      <c r="BZ827" s="14" t="s">
        <v>228</v>
      </c>
      <c r="CA827" s="30">
        <v>43892</v>
      </c>
      <c r="CB827" s="14" t="s">
        <v>227</v>
      </c>
      <c r="CC827" s="31">
        <v>43892</v>
      </c>
      <c r="CD827" s="32" t="s">
        <v>364</v>
      </c>
      <c r="CE827" s="33" t="s">
        <v>380</v>
      </c>
      <c r="CF827" s="33" t="s">
        <v>321</v>
      </c>
      <c r="CG827" s="29">
        <v>178</v>
      </c>
      <c r="CH827" s="29">
        <v>1</v>
      </c>
      <c r="CI827" s="29">
        <v>1</v>
      </c>
      <c r="CJ827" s="29">
        <v>5</v>
      </c>
      <c r="CK827" s="29">
        <v>2</v>
      </c>
      <c r="CL827" s="29">
        <v>0</v>
      </c>
      <c r="CM827" s="29">
        <v>0</v>
      </c>
      <c r="CN827" s="34">
        <f>IF(CJ827&gt;0,((CK827*0.125)+(CL827*0.25)+(CM827*1))/CJ827,"")</f>
        <v>0.05</v>
      </c>
      <c r="CO827" s="35">
        <v>44438</v>
      </c>
      <c r="CP827" s="35">
        <v>44448</v>
      </c>
      <c r="CQ827" s="20" t="s">
        <v>507</v>
      </c>
      <c r="CR827" s="35">
        <v>44470</v>
      </c>
      <c r="CS827" s="20" t="s">
        <v>232</v>
      </c>
      <c r="CT827" s="35">
        <v>44449</v>
      </c>
      <c r="CU827" s="35">
        <v>44490</v>
      </c>
      <c r="CV827" s="20" t="s">
        <v>228</v>
      </c>
      <c r="CW827" s="20" t="s">
        <v>233</v>
      </c>
      <c r="CX827" s="11" t="s">
        <v>234</v>
      </c>
      <c r="CY827" s="20">
        <v>202</v>
      </c>
      <c r="CZ827" s="36">
        <v>1</v>
      </c>
      <c r="DA827" s="36">
        <v>1</v>
      </c>
      <c r="DB827" s="36">
        <v>5</v>
      </c>
      <c r="DC827" s="36">
        <v>0</v>
      </c>
      <c r="DD827" s="36">
        <v>0</v>
      </c>
      <c r="DE827" s="36">
        <v>0</v>
      </c>
      <c r="DF827" s="36">
        <v>0</v>
      </c>
      <c r="DG827" s="36">
        <v>1</v>
      </c>
      <c r="DH827" s="37">
        <f>IF(DB827&gt;0,((DC827*0.125)+(DD827*0.25)+(DE827*0.25)+(DF827*1)+(DG827*1))/DB827,"")</f>
        <v>0.2</v>
      </c>
      <c r="DI827" s="35">
        <v>44743</v>
      </c>
      <c r="DJ827" s="20" t="s">
        <v>228</v>
      </c>
      <c r="DK827" s="20" t="s">
        <v>235</v>
      </c>
      <c r="DL827" s="20" t="s">
        <v>234</v>
      </c>
      <c r="DM827" s="20">
        <v>224</v>
      </c>
      <c r="DN827" s="20">
        <v>1</v>
      </c>
      <c r="DO827" s="20">
        <v>1</v>
      </c>
      <c r="DP827" s="20">
        <v>5</v>
      </c>
      <c r="DQ827" s="20">
        <v>0</v>
      </c>
      <c r="DR827" s="20">
        <v>0</v>
      </c>
      <c r="DS827" s="20">
        <v>0</v>
      </c>
      <c r="DT827" s="20">
        <v>0</v>
      </c>
      <c r="DU827" s="20">
        <v>1</v>
      </c>
      <c r="DV827" s="37" cm="1">
        <f t="array" ref="DV827">IF(AND(DI827:DP827&lt;&gt;""),((DQ827*0.125)+(DR827*0.25)+(DS827*0.25)+(DT827*1)+(DU827*1))/DP827,"")</f>
        <v>0.2</v>
      </c>
      <c r="DW827" s="35">
        <v>45085</v>
      </c>
      <c r="DX827" s="35">
        <v>45086</v>
      </c>
      <c r="DY827" s="20" t="s">
        <v>237</v>
      </c>
      <c r="DZ827" s="35">
        <v>45089</v>
      </c>
      <c r="EA827" s="35" t="s">
        <v>232</v>
      </c>
      <c r="EB827" s="38">
        <v>45093</v>
      </c>
      <c r="EJ827" s="20"/>
      <c r="EK827" s="20"/>
      <c r="EL827" s="20"/>
      <c r="EM827" s="20"/>
      <c r="EN827" s="20"/>
      <c r="EO827" s="20"/>
      <c r="EP827" s="20"/>
      <c r="EQ827" s="20"/>
      <c r="ER827" s="20"/>
      <c r="ES827" s="34" t="str">
        <f>IF(EI827&lt;&gt;"",((EJ827*0.125)+((EK827+EL827+EM827+EN827+EO827)*0.25)+((EP827+EQ827+ER827)*1))/EI827,"")</f>
        <v/>
      </c>
      <c r="FG827" s="20"/>
      <c r="FJ827" s="34" t="str">
        <f>IF(EZ827&lt;&gt;"",((FA827*0.125)+((FB827+FC827+FD827+FE827+FF827)*0.25)+((FG827+FH827+FI827)*1))/EZ827,"")</f>
        <v/>
      </c>
      <c r="FK827" s="39">
        <v>40.743527999999998</v>
      </c>
      <c r="FL827" s="39">
        <v>-73.918564000000003</v>
      </c>
      <c r="FM827" s="39">
        <v>40.381702576177865</v>
      </c>
      <c r="FN827" s="39">
        <v>41.10535342382213</v>
      </c>
      <c r="FO827" s="39">
        <v>-74.396133872332342</v>
      </c>
      <c r="FP827" s="39">
        <v>-73.440994127667665</v>
      </c>
      <c r="FQ827" s="39">
        <v>40.019877152355733</v>
      </c>
      <c r="FR827" s="39">
        <v>41.467178847644263</v>
      </c>
      <c r="FS827" s="39">
        <v>-74.873703744664681</v>
      </c>
      <c r="FT827" s="39">
        <v>-72.963424255335326</v>
      </c>
      <c r="FU827" s="35"/>
      <c r="GK827" s="34" t="str">
        <f>IF(GA827&lt;&gt;"",((GB827*0.125)+((GC827+GD827+GE827+GF827+GG827)*0.25)+((GH827+GI827+GJ827)*1))/GA827,"")</f>
        <v/>
      </c>
      <c r="GP827" s="20" t="s">
        <v>232</v>
      </c>
      <c r="HH827" s="34" t="str">
        <f>IF(GX827&lt;&gt;"",((GY827*0.125)+((GZ827+HA827+HB827+HC827+HD827)*0.25)+((HE827+HF827+HG827)*1))/GX827,"")</f>
        <v/>
      </c>
    </row>
    <row r="828" spans="1:216" ht="15" customHeight="1" x14ac:dyDescent="0.35">
      <c r="A828" s="11" t="s">
        <v>5175</v>
      </c>
      <c r="B828" s="12" t="s">
        <v>5176</v>
      </c>
      <c r="C828" s="13">
        <v>43009</v>
      </c>
      <c r="D828" s="13">
        <v>45390</v>
      </c>
      <c r="E828" s="14" t="s">
        <v>5138</v>
      </c>
      <c r="F828" s="15" t="s">
        <v>5177</v>
      </c>
      <c r="G828" s="15" t="s">
        <v>5178</v>
      </c>
      <c r="H828" s="14" t="s">
        <v>1705</v>
      </c>
      <c r="I828" s="16">
        <v>97470</v>
      </c>
      <c r="J828" s="17">
        <v>20160</v>
      </c>
      <c r="K828" s="18">
        <f ca="1">IF(A828&lt;&gt;"",RANDBETWEEN(1,2000)," ")</f>
        <v>950</v>
      </c>
      <c r="L828" s="17" cm="1">
        <f t="array" ref="L828">IF(A828&lt;&gt;"",SUMPRODUCT(($E$2:$E$1303="Active") * (FK828 &gt;= $FM$2:$FM$1303) * (FK828 &lt;= $FN$2:$FN$1303) * (FL828 &gt;= $FO$2:$FO$1303) * (FL828 &lt;= $FP$2:$FP$1303)),"")</f>
        <v>0</v>
      </c>
      <c r="M828" s="17" cm="1">
        <f t="array" ref="M828">IF(A828&lt;&gt;"",SUMPRODUCT(($E$2:$E$1303="Active") * (FK828 &gt;= $FQ$2:$FQ$1303) * (FK828 &lt;= $FR$2:$FR$1303) * (FL828 &gt;= $FS$2:$FS$1303) * (FL828 &lt;= $FT$2:$FT$1303)),"")</f>
        <v>0</v>
      </c>
      <c r="N828" s="14" t="s">
        <v>287</v>
      </c>
      <c r="O828" s="14" t="s">
        <v>219</v>
      </c>
      <c r="P828" s="15" t="s">
        <v>5179</v>
      </c>
      <c r="Q828" s="14" t="s">
        <v>5180</v>
      </c>
      <c r="R828" s="15" t="s">
        <v>5181</v>
      </c>
      <c r="S828" s="14" t="s">
        <v>223</v>
      </c>
      <c r="T828" s="20" t="s">
        <v>223</v>
      </c>
      <c r="U828" s="21"/>
      <c r="V828" s="22" t="s">
        <v>224</v>
      </c>
      <c r="W828" s="22" t="s">
        <v>223</v>
      </c>
      <c r="X828" s="22"/>
      <c r="Y828" s="22" t="s">
        <v>223</v>
      </c>
      <c r="Z828" s="22"/>
      <c r="AB828" s="23">
        <v>45170.375</v>
      </c>
      <c r="AC828" s="63">
        <v>45931</v>
      </c>
      <c r="AD828" s="25">
        <v>57</v>
      </c>
      <c r="AE828" s="25">
        <v>52</v>
      </c>
      <c r="AF828" s="26">
        <v>57</v>
      </c>
      <c r="AG828" s="20">
        <v>11</v>
      </c>
      <c r="AH828" s="22">
        <v>0</v>
      </c>
      <c r="AI828" s="26">
        <v>0</v>
      </c>
      <c r="AN828" s="27">
        <f>IF(COUNT(DV828,ES828,FJ828,GK828,HH828)&gt;0,AVERAGE(DV828,ES828,FJ828,GK828,HH828),"")</f>
        <v>2.5000000000000001E-2</v>
      </c>
      <c r="AO828" s="28">
        <f>IF((E828&lt;&gt;""),COUNTA(AP828:BW828)+COUNTIF(T828,"No"),"")</f>
        <v>5</v>
      </c>
      <c r="AP828" s="29"/>
      <c r="AQ828" s="29"/>
      <c r="AR828" s="29"/>
      <c r="AS828" s="29"/>
      <c r="AT828" s="29"/>
      <c r="AU828" s="29"/>
      <c r="AV828" s="29"/>
      <c r="AW828" s="29"/>
      <c r="AX828" s="29" t="s">
        <v>224</v>
      </c>
      <c r="AY828" s="29"/>
      <c r="AZ828" s="29"/>
      <c r="BA828" s="29"/>
      <c r="BB828" s="29"/>
      <c r="BC828" s="29"/>
      <c r="BD828" s="29"/>
      <c r="BE828" s="29"/>
      <c r="BF828" s="29"/>
      <c r="BG828" s="29" t="s">
        <v>224</v>
      </c>
      <c r="BH828" s="29"/>
      <c r="BI828" s="29"/>
      <c r="BJ828" s="29"/>
      <c r="BK828" s="29"/>
      <c r="BL828" s="29"/>
      <c r="BM828" s="29"/>
      <c r="BN828" s="29"/>
      <c r="BO828" s="29"/>
      <c r="BP828" s="29" t="s">
        <v>224</v>
      </c>
      <c r="BQ828" s="29"/>
      <c r="BR828" s="29"/>
      <c r="BS828" s="29"/>
      <c r="BT828" s="29" t="s">
        <v>1761</v>
      </c>
      <c r="BU828" s="29"/>
      <c r="BV828" s="29"/>
      <c r="BW828" s="29"/>
      <c r="BX828" s="30">
        <v>43983</v>
      </c>
      <c r="BY828" s="30">
        <v>43993</v>
      </c>
      <c r="BZ828" s="14" t="s">
        <v>226</v>
      </c>
      <c r="CA828" s="30">
        <v>43997</v>
      </c>
      <c r="CB828" s="14" t="s">
        <v>227</v>
      </c>
      <c r="CC828" s="31">
        <v>43951</v>
      </c>
      <c r="CD828" s="32" t="s">
        <v>228</v>
      </c>
      <c r="CE828" s="33" t="s">
        <v>282</v>
      </c>
      <c r="CF828" s="33" t="s">
        <v>247</v>
      </c>
      <c r="CG828" s="29">
        <v>73</v>
      </c>
      <c r="CH828" s="29">
        <v>1</v>
      </c>
      <c r="CI828" s="29">
        <v>1</v>
      </c>
      <c r="CJ828" s="29">
        <v>5</v>
      </c>
      <c r="CK828" s="29">
        <v>0</v>
      </c>
      <c r="CL828" s="29">
        <v>1</v>
      </c>
      <c r="CM828" s="29">
        <v>1</v>
      </c>
      <c r="CN828" s="34">
        <f>IF(CJ828&gt;0,((CK828*0.125)+(CL828*0.25)+(CM828*1))/CJ828,"")</f>
        <v>0.25</v>
      </c>
      <c r="CO828" s="35">
        <v>44398</v>
      </c>
      <c r="CP828" s="35">
        <v>44399</v>
      </c>
      <c r="CQ828" s="20" t="s">
        <v>507</v>
      </c>
      <c r="CR828" s="35">
        <v>44410</v>
      </c>
      <c r="CS828" s="20" t="s">
        <v>232</v>
      </c>
      <c r="CT828" s="35">
        <v>44407</v>
      </c>
      <c r="CU828" s="35">
        <v>44326</v>
      </c>
      <c r="CV828" s="11" t="s">
        <v>226</v>
      </c>
      <c r="CW828" s="11" t="s">
        <v>293</v>
      </c>
      <c r="CX828" s="11" t="s">
        <v>247</v>
      </c>
      <c r="CY828" s="20">
        <v>27</v>
      </c>
      <c r="CZ828" s="36">
        <v>1</v>
      </c>
      <c r="DA828" s="36">
        <v>1</v>
      </c>
      <c r="DB828" s="36">
        <v>5</v>
      </c>
      <c r="DC828" s="36">
        <v>0</v>
      </c>
      <c r="DD828" s="36">
        <v>0</v>
      </c>
      <c r="DE828" s="36">
        <v>0</v>
      </c>
      <c r="DF828" s="36">
        <v>0</v>
      </c>
      <c r="DG828" s="36">
        <v>0</v>
      </c>
      <c r="DH828" s="37">
        <f>IF(DB828&gt;0,((DC828*0.125)+(DD828*0.25)+(DE828*0.25)+(DF828*1)+(DG828*1))/DB828,"")</f>
        <v>0</v>
      </c>
      <c r="DI828" s="35">
        <v>44592</v>
      </c>
      <c r="DJ828" s="20" t="s">
        <v>228</v>
      </c>
      <c r="DK828" s="20" t="s">
        <v>294</v>
      </c>
      <c r="DL828" s="20" t="s">
        <v>247</v>
      </c>
      <c r="DM828" s="20">
        <v>25</v>
      </c>
      <c r="DN828" s="20">
        <v>1</v>
      </c>
      <c r="DO828" s="20">
        <v>1</v>
      </c>
      <c r="DP828" s="20">
        <v>5</v>
      </c>
      <c r="DQ828" s="20">
        <v>0</v>
      </c>
      <c r="DR828" s="20">
        <v>0</v>
      </c>
      <c r="DS828" s="20">
        <v>0</v>
      </c>
      <c r="DT828" s="20">
        <v>0</v>
      </c>
      <c r="DU828" s="20">
        <v>0</v>
      </c>
      <c r="DV828" s="37" cm="1">
        <f t="array" ref="DV828">IF(AND(DI828:DP828&lt;&gt;""),((DQ828*0.125)+(DR828*0.25)+(DS828*0.25)+(DT828*1)+(DU828*1))/DP828,"")</f>
        <v>0</v>
      </c>
      <c r="DW828" s="35">
        <v>45370</v>
      </c>
      <c r="DX828" s="35">
        <v>45384</v>
      </c>
      <c r="DY828" s="20" t="s">
        <v>237</v>
      </c>
      <c r="DZ828" s="35">
        <v>45384</v>
      </c>
      <c r="EA828" s="35" t="s">
        <v>232</v>
      </c>
      <c r="EB828" s="38">
        <v>45387</v>
      </c>
      <c r="EC828" s="35">
        <v>45290</v>
      </c>
      <c r="ED828" s="20" t="s">
        <v>228</v>
      </c>
      <c r="EE828" s="20" t="s">
        <v>247</v>
      </c>
      <c r="EF828" s="20">
        <v>25</v>
      </c>
      <c r="EG828" s="20">
        <v>1</v>
      </c>
      <c r="EH828" s="20">
        <v>1</v>
      </c>
      <c r="EI828" s="20">
        <v>5</v>
      </c>
      <c r="EJ828" s="20">
        <v>0</v>
      </c>
      <c r="EK828" s="20">
        <v>0</v>
      </c>
      <c r="EL828" s="20">
        <v>1</v>
      </c>
      <c r="EM828" s="20">
        <v>0</v>
      </c>
      <c r="EN828" s="20">
        <v>0</v>
      </c>
      <c r="EO828" s="20">
        <v>0</v>
      </c>
      <c r="EP828" s="20">
        <v>0</v>
      </c>
      <c r="EQ828" s="20">
        <v>0</v>
      </c>
      <c r="ER828" s="20">
        <v>0</v>
      </c>
      <c r="ES828" s="34">
        <f>IF(EI828&lt;&gt;"",((EJ828*0.125)+((EK828+EL828+EM828+EN828+EO828)*0.25)+((EP828+EQ828+ER828)*1))/EI828,"")</f>
        <v>0.05</v>
      </c>
      <c r="FG828" s="20"/>
      <c r="FJ828" s="34" t="str">
        <f>IF(EZ828&lt;&gt;"",((FA828*0.125)+((FB828+FC828+FD828+FE828+FF828)*0.25)+((FG828+FH828+FI828)*1))/EZ828,"")</f>
        <v/>
      </c>
      <c r="FK828" s="39">
        <v>43.235227000000002</v>
      </c>
      <c r="FL828" s="39">
        <v>-123.41594600000001</v>
      </c>
      <c r="FM828" s="39">
        <v>42.873401576177869</v>
      </c>
      <c r="FN828" s="39">
        <v>43.597052423822134</v>
      </c>
      <c r="FO828" s="39">
        <v>-123.91258536590401</v>
      </c>
      <c r="FP828" s="39">
        <v>-122.919306634096</v>
      </c>
      <c r="FQ828" s="39">
        <v>42.511576152355737</v>
      </c>
      <c r="FR828" s="39">
        <v>43.958877847644267</v>
      </c>
      <c r="FS828" s="39">
        <v>-124.409224731808</v>
      </c>
      <c r="FT828" s="39">
        <v>-122.42266726819201</v>
      </c>
      <c r="FU828" s="35"/>
      <c r="GK828" s="34" t="str">
        <f>IF(GA828&lt;&gt;"",((GB828*0.125)+((GC828+GD828+GE828+GF828+GG828)*0.25)+((GH828+GI828+GJ828)*1))/GA828,"")</f>
        <v/>
      </c>
      <c r="GP828" s="20" t="s">
        <v>232</v>
      </c>
      <c r="HH828" s="34" t="str">
        <f>IF(GX828&lt;&gt;"",((GY828*0.125)+((GZ828+HA828+HB828+HC828+HD828)*0.25)+((HE828+HF828+HG828)*1))/GX828,"")</f>
        <v/>
      </c>
    </row>
    <row r="829" spans="1:216" ht="15" customHeight="1" x14ac:dyDescent="0.35">
      <c r="A829" s="11" t="s">
        <v>5182</v>
      </c>
      <c r="B829" s="12" t="s">
        <v>5183</v>
      </c>
      <c r="C829" s="13">
        <v>43009</v>
      </c>
      <c r="D829" s="13">
        <v>45224</v>
      </c>
      <c r="E829" s="14" t="s">
        <v>5138</v>
      </c>
      <c r="F829" s="15" t="s">
        <v>5184</v>
      </c>
      <c r="G829" s="15" t="s">
        <v>5185</v>
      </c>
      <c r="H829" s="14" t="s">
        <v>1431</v>
      </c>
      <c r="I829" s="16">
        <v>18641</v>
      </c>
      <c r="J829" s="17">
        <v>6608</v>
      </c>
      <c r="K829" s="18">
        <f ca="1">IF(A829&lt;&gt;"",RANDBETWEEN(1,2000)," ")</f>
        <v>523</v>
      </c>
      <c r="L829" s="17" cm="1">
        <f t="array" ref="L829">IF(A829&lt;&gt;"",SUMPRODUCT(($E$2:$E$1303="Active") * (FK829 &gt;= $FM$2:$FM$1303) * (FK829 &lt;= $FN$2:$FN$1303) * (FL829 &gt;= $FO$2:$FO$1303) * (FL829 &lt;= $FP$2:$FP$1303)),"")</f>
        <v>1</v>
      </c>
      <c r="M829" s="17" cm="1">
        <f t="array" ref="M829">IF(A829&lt;&gt;"",SUMPRODUCT(($E$2:$E$1303="Active") * (FK829 &gt;= $FQ$2:$FQ$1303) * (FK829 &lt;= $FR$2:$FR$1303) * (FL829 &gt;= $FS$2:$FS$1303) * (FL829 &lt;= $FT$2:$FT$1303)),"")</f>
        <v>3</v>
      </c>
      <c r="N829" s="14" t="s">
        <v>287</v>
      </c>
      <c r="O829" s="14" t="s">
        <v>219</v>
      </c>
      <c r="P829" s="15" t="s">
        <v>5186</v>
      </c>
      <c r="Q829" s="14" t="s">
        <v>5187</v>
      </c>
      <c r="R829" s="15" t="s">
        <v>5188</v>
      </c>
      <c r="S829" s="14" t="s">
        <v>223</v>
      </c>
      <c r="T829" s="20" t="s">
        <v>223</v>
      </c>
      <c r="U829" s="21" t="s">
        <v>224</v>
      </c>
      <c r="V829" s="22" t="s">
        <v>224</v>
      </c>
      <c r="W829" s="22" t="s">
        <v>223</v>
      </c>
      <c r="X829" s="22" t="s">
        <v>223</v>
      </c>
      <c r="Y829" s="22" t="s">
        <v>223</v>
      </c>
      <c r="Z829" s="22"/>
      <c r="AB829" s="23">
        <v>44697</v>
      </c>
      <c r="AC829" s="63">
        <v>45931</v>
      </c>
      <c r="AD829" s="25">
        <v>63</v>
      </c>
      <c r="AE829" s="25">
        <v>59</v>
      </c>
      <c r="AF829" s="26">
        <v>30</v>
      </c>
      <c r="AG829" s="20">
        <v>0</v>
      </c>
      <c r="AH829" s="22">
        <v>0</v>
      </c>
      <c r="AI829" s="26">
        <v>0</v>
      </c>
      <c r="AN829" s="27">
        <f>IF(COUNT(DV829,ES829,FJ829,GK829,HH829)&gt;0,AVERAGE(DV829,ES829,FJ829,GK829,HH829),"")</f>
        <v>0</v>
      </c>
      <c r="AO829" s="28">
        <f>IF((E829&lt;&gt;""),COUNTA(AP829:BW829)+COUNTIF(T829,"No"),"")</f>
        <v>1</v>
      </c>
      <c r="AP829" s="29"/>
      <c r="AQ829" s="29"/>
      <c r="AR829" s="29"/>
      <c r="AS829" s="29"/>
      <c r="AT829" s="29"/>
      <c r="AU829" s="29"/>
      <c r="AV829" s="29"/>
      <c r="AW829" s="29"/>
      <c r="AX829" s="29"/>
      <c r="AY829" s="29"/>
      <c r="AZ829" s="29"/>
      <c r="BA829" s="29"/>
      <c r="BB829" s="29"/>
      <c r="BC829" s="29"/>
      <c r="BD829" s="29"/>
      <c r="BE829" s="29"/>
      <c r="BF829" s="29"/>
      <c r="BG829" s="29"/>
      <c r="BH829" s="29"/>
      <c r="BI829" s="29"/>
      <c r="BJ829" s="29"/>
      <c r="BK829" s="29"/>
      <c r="BL829" s="29"/>
      <c r="BM829" s="29"/>
      <c r="BN829" s="29"/>
      <c r="BO829" s="29"/>
      <c r="BP829" s="29"/>
      <c r="BQ829" s="29"/>
      <c r="BR829" s="29"/>
      <c r="BS829" s="29"/>
      <c r="BT829" s="29"/>
      <c r="BU829" s="29"/>
      <c r="BV829" s="29"/>
      <c r="BW829" s="29"/>
      <c r="BX829" s="30">
        <v>43886</v>
      </c>
      <c r="BY829" s="30">
        <v>43893</v>
      </c>
      <c r="BZ829" s="14" t="s">
        <v>228</v>
      </c>
      <c r="CA829" s="30">
        <v>43906</v>
      </c>
      <c r="CB829" s="14" t="s">
        <v>227</v>
      </c>
      <c r="CC829" s="31">
        <v>44053</v>
      </c>
      <c r="CD829" s="32" t="s">
        <v>228</v>
      </c>
      <c r="CE829" s="33" t="s">
        <v>256</v>
      </c>
      <c r="CF829" s="33" t="s">
        <v>257</v>
      </c>
      <c r="CG829" s="29">
        <v>32</v>
      </c>
      <c r="CH829" s="29">
        <v>2</v>
      </c>
      <c r="CI829" s="29">
        <v>2</v>
      </c>
      <c r="CJ829" s="29">
        <v>10</v>
      </c>
      <c r="CK829" s="29">
        <v>0</v>
      </c>
      <c r="CL829" s="29">
        <v>0</v>
      </c>
      <c r="CM829" s="29">
        <v>0</v>
      </c>
      <c r="CN829" s="34">
        <f>IF(CJ829&gt;0,((CK829*0.125)+(CL829*0.25)+(CM829*1))/CJ829,"")</f>
        <v>0</v>
      </c>
      <c r="CO829" s="35">
        <v>44425</v>
      </c>
      <c r="CP829" s="35">
        <v>44431</v>
      </c>
      <c r="CQ829" s="20" t="s">
        <v>507</v>
      </c>
      <c r="CR829" s="35">
        <v>44440</v>
      </c>
      <c r="CS829" s="20" t="s">
        <v>232</v>
      </c>
      <c r="CT829" s="35">
        <v>44432</v>
      </c>
      <c r="CU829" s="35">
        <v>44490</v>
      </c>
      <c r="CV829" s="11" t="s">
        <v>228</v>
      </c>
      <c r="CW829" s="20" t="s">
        <v>233</v>
      </c>
      <c r="CX829" s="11" t="s">
        <v>234</v>
      </c>
      <c r="CY829" s="20">
        <v>28</v>
      </c>
      <c r="CZ829" s="36">
        <v>1</v>
      </c>
      <c r="DA829" s="36">
        <v>1</v>
      </c>
      <c r="DB829" s="36">
        <v>5</v>
      </c>
      <c r="DC829" s="36">
        <v>0</v>
      </c>
      <c r="DD829" s="36">
        <v>0</v>
      </c>
      <c r="DE829" s="36">
        <v>0</v>
      </c>
      <c r="DF829" s="36">
        <v>0</v>
      </c>
      <c r="DG829" s="36">
        <v>0</v>
      </c>
      <c r="DH829" s="37">
        <f>IF(DB829&gt;0,((DC829*0.125)+(DD829*0.25)+(DE829*0.25)+(DF829*1)+(DG829*1))/DB829,"")</f>
        <v>0</v>
      </c>
      <c r="DI829" s="35">
        <v>44866</v>
      </c>
      <c r="DJ829" s="20" t="s">
        <v>248</v>
      </c>
      <c r="DK829" s="20" t="s">
        <v>235</v>
      </c>
      <c r="DL829" s="20" t="s">
        <v>234</v>
      </c>
      <c r="DM829" s="20">
        <v>34</v>
      </c>
      <c r="DN829" s="20">
        <v>1</v>
      </c>
      <c r="DO829" s="20">
        <v>1</v>
      </c>
      <c r="DP829" s="20">
        <v>5</v>
      </c>
      <c r="DQ829" s="20">
        <v>0</v>
      </c>
      <c r="DR829" s="20">
        <v>0</v>
      </c>
      <c r="DS829" s="20">
        <v>0</v>
      </c>
      <c r="DT829" s="20">
        <v>0</v>
      </c>
      <c r="DU829" s="20">
        <v>0</v>
      </c>
      <c r="DV829" s="37" cm="1">
        <f t="array" ref="DV829">IF(AND(DI829:DP829&lt;&gt;""),((DQ829*0.125)+(DR829*0.25)+(DS829*0.25)+(DT829*1)+(DU829*1))/DP829,"")</f>
        <v>0</v>
      </c>
      <c r="EA829" s="35" t="s">
        <v>232</v>
      </c>
      <c r="EB829" s="38"/>
      <c r="EJ829" s="20"/>
      <c r="EK829" s="20"/>
      <c r="EL829" s="20"/>
      <c r="EM829" s="20"/>
      <c r="EN829" s="20"/>
      <c r="EO829" s="20"/>
      <c r="EP829" s="20"/>
      <c r="EQ829" s="20"/>
      <c r="ER829" s="20"/>
      <c r="ES829" s="34" t="str">
        <f>IF(EI829&lt;&gt;"",((EJ829*0.125)+((EK829+EL829+EM829+EN829+EO829)*0.25)+((EP829+EQ829+ER829)*1))/EI829,"")</f>
        <v/>
      </c>
      <c r="FG829" s="20"/>
      <c r="FJ829" s="34" t="str">
        <f>IF(EZ829&lt;&gt;"",((FA829*0.125)+((FB829+FC829+FD829+FE829+FF829)*0.25)+((FG829+FH829+FI829)*1))/EZ829,"")</f>
        <v/>
      </c>
      <c r="FK829" s="39">
        <v>41.334152000000003</v>
      </c>
      <c r="FL829" s="39">
        <v>-75.733709000000005</v>
      </c>
      <c r="FM829" s="39">
        <v>40.972326576177871</v>
      </c>
      <c r="FN829" s="39">
        <v>41.695977423822136</v>
      </c>
      <c r="FO829" s="39">
        <v>-76.215583540856059</v>
      </c>
      <c r="FP829" s="39">
        <v>-75.25183445914395</v>
      </c>
      <c r="FQ829" s="39">
        <v>40.610501152355738</v>
      </c>
      <c r="FR829" s="39">
        <v>42.057802847644268</v>
      </c>
      <c r="FS829" s="39">
        <v>-76.697458081712128</v>
      </c>
      <c r="FT829" s="39">
        <v>-74.769959918287881</v>
      </c>
      <c r="FU829" s="35"/>
      <c r="GK829" s="34" t="str">
        <f>IF(GA829&lt;&gt;"",((GB829*0.125)+((GC829+GD829+GE829+GF829+GG829)*0.25)+((GH829+GI829+GJ829)*1))/GA829,"")</f>
        <v/>
      </c>
      <c r="GP829" s="20" t="s">
        <v>232</v>
      </c>
      <c r="HH829" s="34" t="str">
        <f>IF(GX829&lt;&gt;"",((GY829*0.125)+((GZ829+HA829+HB829+HC829+HD829)*0.25)+((HE829+HF829+HG829)*1))/GX829,"")</f>
        <v/>
      </c>
    </row>
    <row r="830" spans="1:216" ht="15" customHeight="1" x14ac:dyDescent="0.35">
      <c r="A830" s="11" t="s">
        <v>5189</v>
      </c>
      <c r="B830" s="12" t="s">
        <v>5190</v>
      </c>
      <c r="C830" s="13">
        <v>43009</v>
      </c>
      <c r="D830" s="13">
        <v>45090</v>
      </c>
      <c r="E830" s="14" t="s">
        <v>5138</v>
      </c>
      <c r="F830" s="15" t="s">
        <v>5191</v>
      </c>
      <c r="G830" s="15" t="s">
        <v>4177</v>
      </c>
      <c r="H830" s="14" t="s">
        <v>4097</v>
      </c>
      <c r="I830" s="16">
        <v>38127</v>
      </c>
      <c r="J830" s="17">
        <v>40679</v>
      </c>
      <c r="K830" s="18">
        <f ca="1">IF(A830&lt;&gt;"",RANDBETWEEN(1,2000)," ")</f>
        <v>1295</v>
      </c>
      <c r="L830" s="17" cm="1">
        <f t="array" ref="L830">IF(A830&lt;&gt;"",SUMPRODUCT(($E$2:$E$1303="Active") * (FK830 &gt;= $FM$2:$FM$1303) * (FK830 &lt;= $FN$2:$FN$1303) * (FL830 &gt;= $FO$2:$FO$1303) * (FL830 &lt;= $FP$2:$FP$1303)),"")</f>
        <v>3</v>
      </c>
      <c r="M830" s="17" cm="1">
        <f t="array" ref="M830">IF(A830&lt;&gt;"",SUMPRODUCT(($E$2:$E$1303="Active") * (FK830 &gt;= $FQ$2:$FQ$1303) * (FK830 &lt;= $FR$2:$FR$1303) * (FL830 &gt;= $FS$2:$FS$1303) * (FL830 &lt;= $FT$2:$FT$1303)),"")</f>
        <v>4</v>
      </c>
      <c r="N830" s="14" t="s">
        <v>287</v>
      </c>
      <c r="O830" s="14" t="s">
        <v>219</v>
      </c>
      <c r="P830" s="15" t="s">
        <v>5192</v>
      </c>
      <c r="Q830" s="14" t="s">
        <v>5193</v>
      </c>
      <c r="R830" s="15" t="s">
        <v>5194</v>
      </c>
      <c r="S830" s="14" t="s">
        <v>223</v>
      </c>
      <c r="T830" s="20" t="s">
        <v>223</v>
      </c>
      <c r="U830" s="21"/>
      <c r="V830" s="22" t="s">
        <v>224</v>
      </c>
      <c r="W830" s="22" t="s">
        <v>223</v>
      </c>
      <c r="X830" s="22"/>
      <c r="Y830" s="22" t="s">
        <v>223</v>
      </c>
      <c r="Z830" s="22"/>
      <c r="AB830" s="23">
        <v>45051</v>
      </c>
      <c r="AC830" s="63">
        <v>45931</v>
      </c>
      <c r="AD830" s="25">
        <v>79</v>
      </c>
      <c r="AE830" s="25">
        <v>95</v>
      </c>
      <c r="AF830" s="26">
        <v>64</v>
      </c>
      <c r="AG830" s="20">
        <v>24</v>
      </c>
      <c r="AH830" s="22">
        <v>0</v>
      </c>
      <c r="AI830" s="26">
        <v>0</v>
      </c>
      <c r="AN830" s="27">
        <f>IF(COUNT(DV830,ES830,FJ830,GK830,HH830)&gt;0,AVERAGE(DV830,ES830,FJ830,GK830,HH830),"")</f>
        <v>0</v>
      </c>
      <c r="AO830" s="28">
        <f>IF((E830&lt;&gt;""),COUNTA(AP830:BW830)+COUNTIF(T830,"No"),"")</f>
        <v>4</v>
      </c>
      <c r="AP830" s="29"/>
      <c r="AQ830" s="29"/>
      <c r="AR830" s="29"/>
      <c r="AS830" s="29"/>
      <c r="AT830" s="29"/>
      <c r="AU830" s="29"/>
      <c r="AV830" s="29"/>
      <c r="AW830" s="29"/>
      <c r="AX830" s="29"/>
      <c r="AY830" s="29"/>
      <c r="AZ830" s="29"/>
      <c r="BA830" s="29"/>
      <c r="BB830" s="29"/>
      <c r="BC830" s="29"/>
      <c r="BD830" s="29" t="s">
        <v>224</v>
      </c>
      <c r="BE830" s="29"/>
      <c r="BF830" s="29"/>
      <c r="BG830" s="29"/>
      <c r="BH830" s="29"/>
      <c r="BI830" s="29"/>
      <c r="BJ830" s="29"/>
      <c r="BK830" s="29"/>
      <c r="BL830" s="29"/>
      <c r="BM830" s="29"/>
      <c r="BN830" s="29"/>
      <c r="BO830" s="29"/>
      <c r="BP830" s="29" t="s">
        <v>224</v>
      </c>
      <c r="BQ830" s="29"/>
      <c r="BR830" s="29"/>
      <c r="BS830" s="29"/>
      <c r="BT830" s="29" t="s">
        <v>5195</v>
      </c>
      <c r="BU830" s="29"/>
      <c r="BV830" s="29"/>
      <c r="BW830" s="29"/>
      <c r="BX830" s="30">
        <v>43965</v>
      </c>
      <c r="BY830" s="30">
        <v>43977</v>
      </c>
      <c r="BZ830" s="14" t="s">
        <v>228</v>
      </c>
      <c r="CA830" s="30">
        <v>43979</v>
      </c>
      <c r="CB830" s="14" t="s">
        <v>227</v>
      </c>
      <c r="CC830" s="31">
        <v>43951</v>
      </c>
      <c r="CD830" s="32" t="s">
        <v>248</v>
      </c>
      <c r="CE830" s="33" t="s">
        <v>282</v>
      </c>
      <c r="CF830" s="33" t="s">
        <v>247</v>
      </c>
      <c r="CG830" s="29">
        <v>95</v>
      </c>
      <c r="CH830" s="29">
        <v>1</v>
      </c>
      <c r="CI830" s="29">
        <v>1</v>
      </c>
      <c r="CJ830" s="29">
        <v>5</v>
      </c>
      <c r="CK830" s="29">
        <v>0</v>
      </c>
      <c r="CL830" s="29">
        <v>0</v>
      </c>
      <c r="CM830" s="29">
        <v>0</v>
      </c>
      <c r="CN830" s="34">
        <f>IF(CJ830&gt;0,((CK830*0.125)+(CL830*0.25)+(CM830*1))/CJ830,"")</f>
        <v>0</v>
      </c>
      <c r="CO830" s="35">
        <v>44322</v>
      </c>
      <c r="CP830" s="35">
        <v>44326</v>
      </c>
      <c r="CQ830" s="20" t="s">
        <v>231</v>
      </c>
      <c r="CR830" s="35">
        <v>44349</v>
      </c>
      <c r="CS830" s="20" t="s">
        <v>232</v>
      </c>
      <c r="CT830" s="35">
        <v>44327</v>
      </c>
      <c r="CU830" s="35">
        <v>44481</v>
      </c>
      <c r="CV830" s="11" t="s">
        <v>228</v>
      </c>
      <c r="CW830" s="20" t="s">
        <v>233</v>
      </c>
      <c r="CX830" s="11" t="s">
        <v>234</v>
      </c>
      <c r="CY830" s="20">
        <v>39</v>
      </c>
      <c r="CZ830" s="36">
        <v>1</v>
      </c>
      <c r="DA830" s="36">
        <v>1</v>
      </c>
      <c r="DB830" s="36">
        <v>5</v>
      </c>
      <c r="DC830" s="36">
        <v>0</v>
      </c>
      <c r="DD830" s="36">
        <v>0</v>
      </c>
      <c r="DE830" s="36">
        <v>2</v>
      </c>
      <c r="DF830" s="36">
        <v>0</v>
      </c>
      <c r="DG830" s="36">
        <v>0</v>
      </c>
      <c r="DH830" s="37">
        <f>IF(DB830&gt;0,((DC830*0.125)+(DD830*0.25)+(DE830*0.25)+(DF830*1)+(DG830*1))/DB830,"")</f>
        <v>0.1</v>
      </c>
      <c r="DI830" s="35">
        <v>44835</v>
      </c>
      <c r="DJ830" s="20" t="s">
        <v>228</v>
      </c>
      <c r="DK830" s="20" t="s">
        <v>235</v>
      </c>
      <c r="DL830" s="20" t="s">
        <v>234</v>
      </c>
      <c r="DM830" s="20">
        <v>36</v>
      </c>
      <c r="DN830" s="20">
        <v>1</v>
      </c>
      <c r="DO830" s="20">
        <v>1</v>
      </c>
      <c r="DP830" s="20">
        <v>5</v>
      </c>
      <c r="DQ830" s="20">
        <v>0</v>
      </c>
      <c r="DR830" s="20">
        <v>0</v>
      </c>
      <c r="DS830" s="20">
        <v>0</v>
      </c>
      <c r="DT830" s="20">
        <v>0</v>
      </c>
      <c r="DU830" s="20">
        <v>0</v>
      </c>
      <c r="DV830" s="37" cm="1">
        <f t="array" ref="DV830">IF(AND(DI830:DP830&lt;&gt;""),((DQ830*0.125)+(DR830*0.25)+(DS830*0.25)+(DT830*1)+(DU830*1))/DP830,"")</f>
        <v>0</v>
      </c>
      <c r="DW830" s="35">
        <v>45061</v>
      </c>
      <c r="DX830" s="35">
        <v>45068</v>
      </c>
      <c r="DY830" s="20" t="s">
        <v>237</v>
      </c>
      <c r="DZ830" s="35">
        <v>45068</v>
      </c>
      <c r="EA830" s="35" t="s">
        <v>232</v>
      </c>
      <c r="EB830" s="38">
        <v>45072</v>
      </c>
      <c r="EJ830" s="20"/>
      <c r="EK830" s="20"/>
      <c r="EL830" s="20"/>
      <c r="EM830" s="20"/>
      <c r="EN830" s="20"/>
      <c r="EO830" s="20"/>
      <c r="EP830" s="20"/>
      <c r="EQ830" s="20"/>
      <c r="ER830" s="20"/>
      <c r="ES830" s="34" t="str">
        <f>IF(EI830&lt;&gt;"",((EJ830*0.125)+((EK830+EL830+EM830+EN830+EO830)*0.25)+((EP830+EQ830+ER830)*1))/EI830,"")</f>
        <v/>
      </c>
      <c r="FG830" s="20"/>
      <c r="FJ830" s="34" t="str">
        <f>IF(EZ830&lt;&gt;"",((FA830*0.125)+((FB830+FC830+FD830+FE830+FF830)*0.25)+((FG830+FH830+FI830)*1))/EZ830,"")</f>
        <v/>
      </c>
      <c r="FK830" s="39">
        <v>35.256154000000002</v>
      </c>
      <c r="FL830" s="39">
        <v>-90.065703999999997</v>
      </c>
      <c r="FM830" s="39">
        <v>34.89432857617787</v>
      </c>
      <c r="FN830" s="39">
        <v>35.617979423822135</v>
      </c>
      <c r="FO830" s="39">
        <v>-90.508802800458454</v>
      </c>
      <c r="FP830" s="39">
        <v>-89.622605199541539</v>
      </c>
      <c r="FQ830" s="39">
        <v>34.532503152355737</v>
      </c>
      <c r="FR830" s="39">
        <v>35.979804847644267</v>
      </c>
      <c r="FS830" s="39">
        <v>-90.951901600916926</v>
      </c>
      <c r="FT830" s="39">
        <v>-89.179506399083067</v>
      </c>
      <c r="FU830" s="35"/>
      <c r="GK830" s="34" t="str">
        <f>IF(GA830&lt;&gt;"",((GB830*0.125)+((GC830+GD830+GE830+GF830+GG830)*0.25)+((GH830+GI830+GJ830)*1))/GA830,"")</f>
        <v/>
      </c>
      <c r="GP830" s="20" t="s">
        <v>232</v>
      </c>
      <c r="HH830" s="34" t="str">
        <f>IF(GX830&lt;&gt;"",((GY830*0.125)+((GZ830+HA830+HB830+HC830+HD830)*0.25)+((HE830+HF830+HG830)*1))/GX830,"")</f>
        <v/>
      </c>
    </row>
    <row r="831" spans="1:216" ht="15" customHeight="1" x14ac:dyDescent="0.35">
      <c r="A831" s="11" t="s">
        <v>5196</v>
      </c>
      <c r="B831" s="12" t="s">
        <v>5197</v>
      </c>
      <c r="C831" s="13">
        <v>43009</v>
      </c>
      <c r="D831" s="13">
        <v>44806</v>
      </c>
      <c r="E831" s="14" t="s">
        <v>5138</v>
      </c>
      <c r="F831" s="15" t="s">
        <v>5198</v>
      </c>
      <c r="G831" s="15" t="s">
        <v>2489</v>
      </c>
      <c r="H831" s="14" t="s">
        <v>1855</v>
      </c>
      <c r="I831" s="16">
        <v>23250</v>
      </c>
      <c r="J831" s="17">
        <v>0</v>
      </c>
      <c r="K831" s="18">
        <f ca="1">IF(A831&lt;&gt;"",RANDBETWEEN(1,2000)," ")</f>
        <v>1951</v>
      </c>
      <c r="L831" s="17" cm="1">
        <f t="array" ref="L831">IF(A831&lt;&gt;"",SUMPRODUCT(($E$2:$E$1303="Active") * (FK831 &gt;= $FM$2:$FM$1303) * (FK831 &lt;= $FN$2:$FN$1303) * (FL831 &gt;= $FO$2:$FO$1303) * (FL831 &lt;= $FP$2:$FP$1303)),"")</f>
        <v>1</v>
      </c>
      <c r="M831" s="17" cm="1">
        <f t="array" ref="M831">IF(A831&lt;&gt;"",SUMPRODUCT(($E$2:$E$1303="Active") * (FK831 &gt;= $FQ$2:$FQ$1303) * (FK831 &lt;= $FR$2:$FR$1303) * (FL831 &gt;= $FS$2:$FS$1303) * (FL831 &lt;= $FT$2:$FT$1303)),"")</f>
        <v>2</v>
      </c>
      <c r="N831" s="14" t="s">
        <v>287</v>
      </c>
      <c r="O831" s="14" t="s">
        <v>219</v>
      </c>
      <c r="P831" s="19" t="s">
        <v>519</v>
      </c>
      <c r="Q831" s="14" t="s">
        <v>520</v>
      </c>
      <c r="R831" t="s">
        <v>521</v>
      </c>
      <c r="S831" s="14" t="s">
        <v>223</v>
      </c>
      <c r="T831" s="20" t="s">
        <v>223</v>
      </c>
      <c r="U831" s="21"/>
      <c r="V831" s="22" t="s">
        <v>224</v>
      </c>
      <c r="W831" s="22" t="s">
        <v>223</v>
      </c>
      <c r="X831" s="22"/>
      <c r="Y831" s="22" t="s">
        <v>223</v>
      </c>
      <c r="Z831" s="22"/>
      <c r="AB831" s="23">
        <v>44805</v>
      </c>
      <c r="AC831" s="63">
        <v>45931</v>
      </c>
      <c r="AD831" s="25">
        <v>102</v>
      </c>
      <c r="AE831" s="25">
        <v>100</v>
      </c>
      <c r="AF831" s="26">
        <v>65</v>
      </c>
      <c r="AG831" s="20">
        <v>0</v>
      </c>
      <c r="AH831" s="22">
        <v>0</v>
      </c>
      <c r="AI831" s="26">
        <v>0</v>
      </c>
      <c r="AN831" s="27">
        <f>IF(COUNT(DV831,ES831,FJ831,GK831,HH831)&gt;0,AVERAGE(DV831,ES831,FJ831,GK831,HH831),"")</f>
        <v>0</v>
      </c>
      <c r="AO831" s="28">
        <f>IF((E831&lt;&gt;""),COUNTA(AP831:BW831)+COUNTIF(T831,"No"),"")</f>
        <v>1</v>
      </c>
      <c r="AP831" s="29"/>
      <c r="AQ831" s="29"/>
      <c r="AR831" s="29"/>
      <c r="AS831" s="29"/>
      <c r="AT831" s="29"/>
      <c r="AU831" s="29"/>
      <c r="AV831" s="29"/>
      <c r="AW831" s="29"/>
      <c r="AX831" s="29"/>
      <c r="AY831" s="29"/>
      <c r="AZ831" s="29"/>
      <c r="BA831" s="29"/>
      <c r="BB831" s="29"/>
      <c r="BC831" s="29"/>
      <c r="BD831" s="29"/>
      <c r="BE831" s="29"/>
      <c r="BF831" s="29"/>
      <c r="BG831" s="29"/>
      <c r="BH831" s="29"/>
      <c r="BI831" s="29"/>
      <c r="BJ831" s="29"/>
      <c r="BK831" s="29"/>
      <c r="BL831" s="29"/>
      <c r="BM831" s="29"/>
      <c r="BN831" s="29"/>
      <c r="BO831" s="29"/>
      <c r="BP831" s="29"/>
      <c r="BQ831" s="29"/>
      <c r="BR831" s="29"/>
      <c r="BS831" s="29"/>
      <c r="BT831" s="29"/>
      <c r="BU831" s="29"/>
      <c r="BV831" s="29"/>
      <c r="BW831" s="29"/>
      <c r="BX831" s="30">
        <v>44070</v>
      </c>
      <c r="BY831" s="30">
        <v>44077</v>
      </c>
      <c r="BZ831" s="14" t="s">
        <v>226</v>
      </c>
      <c r="CA831" s="30">
        <v>44082</v>
      </c>
      <c r="CB831" s="14" t="s">
        <v>232</v>
      </c>
      <c r="CC831" s="31">
        <v>43951</v>
      </c>
      <c r="CD831" s="32" t="s">
        <v>228</v>
      </c>
      <c r="CE831" s="33" t="s">
        <v>282</v>
      </c>
      <c r="CF831" s="33" t="s">
        <v>247</v>
      </c>
      <c r="CG831" s="29">
        <v>86</v>
      </c>
      <c r="CH831" s="29">
        <v>5</v>
      </c>
      <c r="CI831" s="29">
        <v>5</v>
      </c>
      <c r="CJ831" s="29">
        <v>21</v>
      </c>
      <c r="CK831" s="29">
        <v>2</v>
      </c>
      <c r="CL831" s="29">
        <v>0</v>
      </c>
      <c r="CM831" s="29">
        <v>1</v>
      </c>
      <c r="CN831" s="34">
        <f>IF(CJ831&gt;0,((CK831*0.125)+(CL831*0.25)+(CM831*1))/CJ831,"")</f>
        <v>5.9523809523809521E-2</v>
      </c>
      <c r="CO831" s="35">
        <v>44742</v>
      </c>
      <c r="CP831" s="35">
        <v>44763</v>
      </c>
      <c r="CQ831" s="20" t="s">
        <v>237</v>
      </c>
      <c r="CR831" s="35">
        <v>44774</v>
      </c>
      <c r="CS831" s="20" t="s">
        <v>232</v>
      </c>
      <c r="CT831" s="35">
        <v>44764</v>
      </c>
      <c r="CU831" s="35">
        <v>44491</v>
      </c>
      <c r="CV831" s="11" t="s">
        <v>228</v>
      </c>
      <c r="CW831" s="20" t="s">
        <v>233</v>
      </c>
      <c r="CX831" s="11" t="s">
        <v>234</v>
      </c>
      <c r="CY831" s="20">
        <v>46</v>
      </c>
      <c r="CZ831" s="36">
        <v>6</v>
      </c>
      <c r="DA831" s="36">
        <v>6</v>
      </c>
      <c r="DB831" s="36">
        <v>24</v>
      </c>
      <c r="DC831" s="36">
        <v>0</v>
      </c>
      <c r="DD831" s="36">
        <v>0</v>
      </c>
      <c r="DE831" s="36">
        <v>0</v>
      </c>
      <c r="DF831" s="36">
        <v>0</v>
      </c>
      <c r="DG831" s="36">
        <v>2</v>
      </c>
      <c r="DH831" s="37">
        <f>IF(DB831&gt;0,((DC831*0.125)+(DD831*0.25)+(DE831*0.25)+(DF831*1)+(DG831*1))/DB831,"")</f>
        <v>8.3333333333333329E-2</v>
      </c>
      <c r="DI831" s="35">
        <v>44835</v>
      </c>
      <c r="DJ831" s="20" t="s">
        <v>228</v>
      </c>
      <c r="DK831" s="20" t="s">
        <v>235</v>
      </c>
      <c r="DL831" s="20" t="s">
        <v>234</v>
      </c>
      <c r="DM831" s="20">
        <v>49</v>
      </c>
      <c r="DN831" s="20">
        <v>4</v>
      </c>
      <c r="DO831" s="20">
        <v>4</v>
      </c>
      <c r="DP831" s="20">
        <v>12</v>
      </c>
      <c r="DQ831" s="20">
        <v>0</v>
      </c>
      <c r="DR831" s="20">
        <v>0</v>
      </c>
      <c r="DS831" s="20">
        <v>0</v>
      </c>
      <c r="DT831" s="20">
        <v>0</v>
      </c>
      <c r="DU831" s="20">
        <v>0</v>
      </c>
      <c r="DV831" s="37" cm="1">
        <f t="array" ref="DV831">IF(AND(DI831:DP831&lt;&gt;""),((DQ831*0.125)+(DR831*0.25)+(DS831*0.25)+(DT831*1)+(DU831*1))/DP831,"")</f>
        <v>0</v>
      </c>
      <c r="EA831" s="35" t="s">
        <v>232</v>
      </c>
      <c r="EB831" s="38"/>
      <c r="EJ831" s="20"/>
      <c r="EK831" s="20"/>
      <c r="EL831" s="20"/>
      <c r="EM831" s="20"/>
      <c r="EN831" s="20"/>
      <c r="EO831" s="20"/>
      <c r="EP831" s="20"/>
      <c r="EQ831" s="20"/>
      <c r="ER831" s="20"/>
      <c r="ES831" s="34" t="str">
        <f>IF(EI831&lt;&gt;"",((EJ831*0.125)+((EK831+EL831+EM831+EN831+EO831)*0.25)+((EP831+EQ831+ER831)*1))/EI831,"")</f>
        <v/>
      </c>
      <c r="FG831" s="20"/>
      <c r="FJ831" s="34" t="str">
        <f>IF(EZ831&lt;&gt;"",((FA831*0.125)+((FB831+FC831+FD831+FE831+FF831)*0.25)+((FG831+FH831+FI831)*1))/EZ831,"")</f>
        <v/>
      </c>
      <c r="FK831" s="39">
        <v>37.505450000000003</v>
      </c>
      <c r="FL831" s="39">
        <v>-77.319929000000002</v>
      </c>
      <c r="FM831" s="39">
        <v>37.143624576177871</v>
      </c>
      <c r="FN831" s="39">
        <v>37.867275423822136</v>
      </c>
      <c r="FO831" s="39">
        <v>-77.776033257837028</v>
      </c>
      <c r="FP831" s="39">
        <v>-76.863824742162976</v>
      </c>
      <c r="FQ831" s="39">
        <v>36.781799152355738</v>
      </c>
      <c r="FR831" s="39">
        <v>38.229100847644268</v>
      </c>
      <c r="FS831" s="39">
        <v>-78.232137515674054</v>
      </c>
      <c r="FT831" s="39">
        <v>-76.407720484325949</v>
      </c>
      <c r="FU831" s="35"/>
      <c r="GK831" s="34" t="str">
        <f>IF(GA831&lt;&gt;"",((GB831*0.125)+((GC831+GD831+GE831+GF831+GG831)*0.25)+((GH831+GI831+GJ831)*1))/GA831,"")</f>
        <v/>
      </c>
      <c r="GP831" s="20" t="s">
        <v>232</v>
      </c>
      <c r="HH831" s="34" t="str">
        <f>IF(GX831&lt;&gt;"",((GY831*0.125)+((GZ831+HA831+HB831+HC831+HD831)*0.25)+((HE831+HF831+HG831)*1))/GX831,"")</f>
        <v/>
      </c>
    </row>
    <row r="832" spans="1:216" ht="15" customHeight="1" x14ac:dyDescent="0.35">
      <c r="A832" s="11" t="s">
        <v>5199</v>
      </c>
      <c r="B832" s="12" t="s">
        <v>5200</v>
      </c>
      <c r="C832" s="13">
        <v>43829</v>
      </c>
      <c r="D832" s="13">
        <v>44774</v>
      </c>
      <c r="E832" s="14" t="s">
        <v>5138</v>
      </c>
      <c r="F832" s="15" t="s">
        <v>5201</v>
      </c>
      <c r="G832" s="15" t="s">
        <v>5202</v>
      </c>
      <c r="H832" s="14" t="s">
        <v>1627</v>
      </c>
      <c r="I832" s="16">
        <v>53225</v>
      </c>
      <c r="J832" s="17">
        <v>25138</v>
      </c>
      <c r="K832" s="18">
        <f ca="1">IF(A832&lt;&gt;"",RANDBETWEEN(1,2000)," ")</f>
        <v>1326</v>
      </c>
      <c r="L832" s="17" cm="1">
        <f t="array" ref="L832">IF(A832&lt;&gt;"",SUMPRODUCT(($E$2:$E$1303="Active") * (FK832 &gt;= $FM$2:$FM$1303) * (FK832 &lt;= $FN$2:$FN$1303) * (FL832 &gt;= $FO$2:$FO$1303) * (FL832 &lt;= $FP$2:$FP$1303)),"")</f>
        <v>1</v>
      </c>
      <c r="M832" s="17" cm="1">
        <f t="array" ref="M832">IF(A832&lt;&gt;"",SUMPRODUCT(($E$2:$E$1303="Active") * (FK832 &gt;= $FQ$2:$FQ$1303) * (FK832 &lt;= $FR$2:$FR$1303) * (FL832 &gt;= $FS$2:$FS$1303) * (FL832 &lt;= $FT$2:$FT$1303)),"")</f>
        <v>2</v>
      </c>
      <c r="N832" s="14" t="s">
        <v>287</v>
      </c>
      <c r="O832" s="14" t="s">
        <v>219</v>
      </c>
      <c r="P832" s="15" t="s">
        <v>5203</v>
      </c>
      <c r="Q832" s="14" t="s">
        <v>5204</v>
      </c>
      <c r="R832" s="15" t="s">
        <v>2346</v>
      </c>
      <c r="S832" s="14" t="s">
        <v>223</v>
      </c>
      <c r="T832" s="20" t="s">
        <v>223</v>
      </c>
      <c r="U832" s="21"/>
      <c r="V832" s="22"/>
      <c r="W832" s="22"/>
      <c r="X832" s="22"/>
      <c r="Y832" s="22"/>
      <c r="Z832" s="22"/>
      <c r="AB832" s="23">
        <v>44789</v>
      </c>
      <c r="AC832" s="63">
        <v>45931</v>
      </c>
      <c r="AD832" s="25">
        <v>288</v>
      </c>
      <c r="AE832" s="25">
        <v>244</v>
      </c>
      <c r="AF832" s="26">
        <v>89</v>
      </c>
      <c r="AG832" s="20">
        <v>0</v>
      </c>
      <c r="AH832" s="22">
        <v>0</v>
      </c>
      <c r="AI832" s="26">
        <v>0</v>
      </c>
      <c r="AN832" s="27">
        <f>IF(COUNT(DV832,ES832,FJ832,GK832,HH832)&gt;0,AVERAGE(DV832,ES832,FJ832,GK832,HH832),"")</f>
        <v>0</v>
      </c>
      <c r="AO832" s="28">
        <f>IF((E832&lt;&gt;""),COUNTA(AP832:BW832)+COUNTIF(T832,"No"),"")</f>
        <v>2</v>
      </c>
      <c r="AP832" s="29"/>
      <c r="AQ832" s="29"/>
      <c r="AR832" s="29"/>
      <c r="AS832" s="29"/>
      <c r="AT832" s="29"/>
      <c r="AU832" s="29"/>
      <c r="AV832" s="29"/>
      <c r="AW832" s="29"/>
      <c r="AX832" s="29"/>
      <c r="AY832" s="29"/>
      <c r="AZ832" s="29"/>
      <c r="BA832" s="29"/>
      <c r="BB832" s="29"/>
      <c r="BC832" s="29"/>
      <c r="BD832" s="29"/>
      <c r="BE832" s="29"/>
      <c r="BF832" s="29"/>
      <c r="BG832" s="29"/>
      <c r="BH832" s="29"/>
      <c r="BI832" s="29"/>
      <c r="BJ832" s="29"/>
      <c r="BK832" s="29"/>
      <c r="BL832" s="29"/>
      <c r="BM832" s="29"/>
      <c r="BN832" s="29"/>
      <c r="BO832" s="29"/>
      <c r="BP832" s="29" t="s">
        <v>224</v>
      </c>
      <c r="BQ832" s="29"/>
      <c r="BR832" s="29"/>
      <c r="BS832" s="29"/>
      <c r="BT832" s="29"/>
      <c r="BU832" s="29"/>
      <c r="BV832" s="29"/>
      <c r="BW832" s="29"/>
      <c r="BX832" s="30">
        <v>44105</v>
      </c>
      <c r="BY832" s="30">
        <v>44113</v>
      </c>
      <c r="BZ832" s="14" t="s">
        <v>226</v>
      </c>
      <c r="CA832" s="30">
        <v>44116</v>
      </c>
      <c r="CB832" s="14" t="s">
        <v>227</v>
      </c>
      <c r="CC832" s="31">
        <v>43801</v>
      </c>
      <c r="CD832" s="32" t="s">
        <v>228</v>
      </c>
      <c r="CE832" s="33" t="s">
        <v>425</v>
      </c>
      <c r="CF832" s="33" t="s">
        <v>325</v>
      </c>
      <c r="CG832" s="29">
        <v>165</v>
      </c>
      <c r="CH832" s="29">
        <v>2</v>
      </c>
      <c r="CI832" s="29">
        <v>2</v>
      </c>
      <c r="CJ832" s="29">
        <v>10</v>
      </c>
      <c r="CK832" s="29">
        <v>3</v>
      </c>
      <c r="CL832" s="29">
        <v>1</v>
      </c>
      <c r="CM832" s="29">
        <v>1</v>
      </c>
      <c r="CN832" s="34">
        <f>IF(CJ832&gt;0,((CK832*0.125)+(CL832*0.25)+(CM832*1))/CJ832,"")</f>
        <v>0.16250000000000001</v>
      </c>
      <c r="CO832" s="35">
        <v>44722</v>
      </c>
      <c r="CP832" s="35">
        <v>44736</v>
      </c>
      <c r="CQ832" s="20" t="s">
        <v>237</v>
      </c>
      <c r="CR832" s="35">
        <v>44743</v>
      </c>
      <c r="CS832" s="20" t="s">
        <v>232</v>
      </c>
      <c r="CT832" s="35">
        <v>44743</v>
      </c>
      <c r="CU832" s="35">
        <v>44448</v>
      </c>
      <c r="CV832" s="11" t="s">
        <v>228</v>
      </c>
      <c r="CW832" s="20" t="s">
        <v>233</v>
      </c>
      <c r="CX832" s="11" t="s">
        <v>234</v>
      </c>
      <c r="CY832" s="20">
        <v>169</v>
      </c>
      <c r="CZ832" s="36">
        <v>1</v>
      </c>
      <c r="DA832" s="36">
        <v>1</v>
      </c>
      <c r="DB832" s="36">
        <v>5</v>
      </c>
      <c r="DC832" s="36">
        <v>0</v>
      </c>
      <c r="DD832" s="36">
        <v>0</v>
      </c>
      <c r="DE832" s="36">
        <v>0</v>
      </c>
      <c r="DF832" s="36">
        <v>0</v>
      </c>
      <c r="DG832" s="36">
        <v>1</v>
      </c>
      <c r="DH832" s="37">
        <f>IF(DB832&gt;0,((DC832*0.125)+(DD832*0.25)+(DE832*0.25)+(DF832*1)+(DG832*1))/DB832,"")</f>
        <v>0.2</v>
      </c>
      <c r="DI832" s="35">
        <v>44805</v>
      </c>
      <c r="DJ832" s="20" t="s">
        <v>228</v>
      </c>
      <c r="DK832" s="20" t="s">
        <v>235</v>
      </c>
      <c r="DL832" s="20" t="s">
        <v>234</v>
      </c>
      <c r="DM832" s="20">
        <v>60</v>
      </c>
      <c r="DN832" s="20">
        <v>1</v>
      </c>
      <c r="DO832" s="20">
        <v>1</v>
      </c>
      <c r="DP832" s="20">
        <v>5</v>
      </c>
      <c r="DQ832" s="20">
        <v>0</v>
      </c>
      <c r="DR832" s="20">
        <v>0</v>
      </c>
      <c r="DS832" s="20">
        <v>0</v>
      </c>
      <c r="DT832" s="20">
        <v>0</v>
      </c>
      <c r="DU832" s="20">
        <v>0</v>
      </c>
      <c r="DV832" s="37" cm="1">
        <f t="array" ref="DV832">IF(AND(DI832:DP832&lt;&gt;""),((DQ832*0.125)+(DR832*0.25)+(DS832*0.25)+(DT832*1)+(DU832*1))/DP832,"")</f>
        <v>0</v>
      </c>
      <c r="EA832" s="35" t="s">
        <v>232</v>
      </c>
      <c r="EB832" s="38"/>
      <c r="EJ832" s="20"/>
      <c r="EK832" s="20"/>
      <c r="EL832" s="20"/>
      <c r="EM832" s="20"/>
      <c r="EN832" s="20"/>
      <c r="EO832" s="20"/>
      <c r="EP832" s="20"/>
      <c r="EQ832" s="20"/>
      <c r="ER832" s="20"/>
      <c r="ES832" s="34" t="str">
        <f>IF(EI832&lt;&gt;"",((EJ832*0.125)+((EK832+EL832+EM832+EN832+EO832)*0.25)+((EP832+EQ832+ER832)*1))/EI832,"")</f>
        <v/>
      </c>
      <c r="FG832" s="20"/>
      <c r="FJ832" s="34" t="str">
        <f>IF(EZ832&lt;&gt;"",((FA832*0.125)+((FB832+FC832+FD832+FE832+FF832)*0.25)+((FG832+FH832+FI832)*1))/EZ832,"")</f>
        <v/>
      </c>
      <c r="FK832" s="39">
        <v>43.111587999999998</v>
      </c>
      <c r="FL832" s="39">
        <v>-88.040387999999993</v>
      </c>
      <c r="FM832" s="39">
        <v>42.749762576177865</v>
      </c>
      <c r="FN832" s="39">
        <v>43.47341342382213</v>
      </c>
      <c r="FO832" s="39">
        <v>-88.536022922851842</v>
      </c>
      <c r="FP832" s="39">
        <v>-87.544753077148144</v>
      </c>
      <c r="FQ832" s="39">
        <v>42.387937152355732</v>
      </c>
      <c r="FR832" s="39">
        <v>43.835238847644263</v>
      </c>
      <c r="FS832" s="39">
        <v>-89.031657845703691</v>
      </c>
      <c r="FT832" s="39">
        <v>-87.049118154296295</v>
      </c>
      <c r="FU832" s="35"/>
      <c r="GK832" s="34" t="str">
        <f>IF(GA832&lt;&gt;"",((GB832*0.125)+((GC832+GD832+GE832+GF832+GG832)*0.25)+((GH832+GI832+GJ832)*1))/GA832,"")</f>
        <v/>
      </c>
      <c r="GP832" s="20" t="s">
        <v>232</v>
      </c>
      <c r="HH832" s="34" t="str">
        <f>IF(GX832&lt;&gt;"",((GY832*0.125)+((GZ832+HA832+HB832+HC832+HD832)*0.25)+((HE832+HF832+HG832)*1))/GX832,"")</f>
        <v/>
      </c>
    </row>
    <row r="833" spans="1:216" ht="15" customHeight="1" x14ac:dyDescent="0.35">
      <c r="A833" s="11" t="s">
        <v>5205</v>
      </c>
      <c r="B833" s="12" t="s">
        <v>1846</v>
      </c>
      <c r="C833" s="13">
        <v>43009</v>
      </c>
      <c r="D833" s="13">
        <v>46113</v>
      </c>
      <c r="E833" s="14" t="s">
        <v>5206</v>
      </c>
      <c r="F833" s="15" t="s">
        <v>5207</v>
      </c>
      <c r="G833" s="15" t="s">
        <v>5208</v>
      </c>
      <c r="H833" s="14" t="s">
        <v>466</v>
      </c>
      <c r="I833" s="16">
        <v>85260</v>
      </c>
      <c r="J833" s="17">
        <v>37967</v>
      </c>
      <c r="K833" s="18">
        <f ca="1">IF(A833&lt;&gt;"",RANDBETWEEN(1,2000)," ")</f>
        <v>819</v>
      </c>
      <c r="L833" s="17" cm="1">
        <f t="array" ref="L833">IF(A833&lt;&gt;"",SUMPRODUCT(($E$2:$E$1303="Active") * (FK833 &gt;= $FM$2:$FM$1303) * (FK833 &lt;= $FN$2:$FN$1303) * (FL833 &gt;= $FO$2:$FO$1303) * (FL833 &lt;= $FP$2:$FP$1303)),"")</f>
        <v>8</v>
      </c>
      <c r="M833" s="17" cm="1">
        <f t="array" ref="M833">IF(A833&lt;&gt;"",SUMPRODUCT(($E$2:$E$1303="Active") * (FK833 &gt;= $FQ$2:$FQ$1303) * (FK833 &lt;= $FR$2:$FR$1303) * (FL833 &gt;= $FS$2:$FS$1303) * (FL833 &lt;= $FT$2:$FT$1303)),"")</f>
        <v>11</v>
      </c>
      <c r="N833" s="14" t="s">
        <v>287</v>
      </c>
      <c r="O833" s="14" t="s">
        <v>219</v>
      </c>
      <c r="P833" s="15" t="s">
        <v>1273</v>
      </c>
      <c r="Q833" s="14" t="s">
        <v>1747</v>
      </c>
      <c r="R833" s="15" t="s">
        <v>1275</v>
      </c>
      <c r="S833" s="14" t="s">
        <v>223</v>
      </c>
      <c r="T833" s="20" t="s">
        <v>224</v>
      </c>
      <c r="U833" s="21"/>
      <c r="V833" s="22"/>
      <c r="W833" s="22"/>
      <c r="X833" s="22"/>
      <c r="Y833" s="22"/>
      <c r="Z833" s="22"/>
      <c r="AA833" s="48" t="s">
        <v>347</v>
      </c>
      <c r="AB833" s="43">
        <v>46022.333333333336</v>
      </c>
      <c r="AC833" s="24">
        <v>46023</v>
      </c>
      <c r="AD833" s="25">
        <v>359</v>
      </c>
      <c r="AE833" s="25">
        <v>241</v>
      </c>
      <c r="AF833" s="26">
        <v>290</v>
      </c>
      <c r="AG833" s="20">
        <v>298</v>
      </c>
      <c r="AH833" s="22">
        <v>512</v>
      </c>
      <c r="AI833" s="26">
        <v>508</v>
      </c>
      <c r="AN833" s="27">
        <f>IF(COUNT(DV833,ES833,FJ833,GK833,HH833)&gt;0,AVERAGE(DV833,ES833,FJ833,GK833,HH833),"")</f>
        <v>0.18011363636363636</v>
      </c>
      <c r="AO833" s="28">
        <f>IF((E833&lt;&gt;""),COUNTA(AP833:BW833)+COUNTIF(T833,"No"),"")</f>
        <v>0</v>
      </c>
      <c r="AP833" s="29"/>
      <c r="AQ833" s="29"/>
      <c r="AR833" s="29"/>
      <c r="AS833" s="29"/>
      <c r="AT833" s="29"/>
      <c r="AU833" s="29"/>
      <c r="AV833" s="29"/>
      <c r="AW833" s="29"/>
      <c r="AX833" s="29"/>
      <c r="AY833" s="29"/>
      <c r="AZ833" s="29"/>
      <c r="BA833" s="29"/>
      <c r="BB833" s="29"/>
      <c r="BC833" s="29"/>
      <c r="BD833" s="29"/>
      <c r="BE833" s="29"/>
      <c r="BF833" s="29"/>
      <c r="BG833" s="29"/>
      <c r="BH833" s="29"/>
      <c r="BI833" s="29"/>
      <c r="BJ833" s="29"/>
      <c r="BK833" s="29"/>
      <c r="BL833" s="29"/>
      <c r="BM833" s="29"/>
      <c r="BN833" s="29"/>
      <c r="BO833" s="29"/>
      <c r="BP833" s="29"/>
      <c r="BQ833" s="29"/>
      <c r="BR833" s="29"/>
      <c r="BS833" s="29"/>
      <c r="BT833" s="29"/>
      <c r="BU833" s="29"/>
      <c r="BV833" s="29"/>
      <c r="BW833" s="29"/>
      <c r="BX833" s="30">
        <v>44103</v>
      </c>
      <c r="BY833" s="30">
        <v>44118</v>
      </c>
      <c r="BZ833" s="14" t="s">
        <v>226</v>
      </c>
      <c r="CA833" s="30">
        <v>44123</v>
      </c>
      <c r="CB833" s="14" t="s">
        <v>232</v>
      </c>
      <c r="CC833" s="31">
        <v>43951</v>
      </c>
      <c r="CD833" s="32" t="s">
        <v>228</v>
      </c>
      <c r="CE833" s="33" t="s">
        <v>282</v>
      </c>
      <c r="CF833" s="33" t="s">
        <v>247</v>
      </c>
      <c r="CG833" s="29">
        <v>100</v>
      </c>
      <c r="CH833" s="29">
        <v>2</v>
      </c>
      <c r="CI833" s="29">
        <v>2</v>
      </c>
      <c r="CJ833" s="29">
        <v>10</v>
      </c>
      <c r="CK833" s="29">
        <v>0</v>
      </c>
      <c r="CL833" s="29">
        <v>2</v>
      </c>
      <c r="CM833" s="29">
        <v>0</v>
      </c>
      <c r="CN833" s="34">
        <f>IF(CJ833&gt;0,((CK833*0.125)+(CL833*0.25)+(CM833*1))/CJ833,"")</f>
        <v>0.05</v>
      </c>
      <c r="CO833" s="35">
        <v>44357</v>
      </c>
      <c r="CP833" s="35">
        <v>44358</v>
      </c>
      <c r="CQ833" s="20" t="s">
        <v>470</v>
      </c>
      <c r="CR833" s="35">
        <v>44368</v>
      </c>
      <c r="CS833" s="20" t="s">
        <v>232</v>
      </c>
      <c r="CT833" s="35">
        <v>44361</v>
      </c>
      <c r="CU833" s="35">
        <v>44473</v>
      </c>
      <c r="CV833" s="20" t="s">
        <v>228</v>
      </c>
      <c r="CW833" s="20" t="s">
        <v>233</v>
      </c>
      <c r="CX833" s="11" t="s">
        <v>234</v>
      </c>
      <c r="CY833" s="20">
        <v>135</v>
      </c>
      <c r="CZ833" s="36">
        <v>4</v>
      </c>
      <c r="DA833" s="36">
        <v>4</v>
      </c>
      <c r="DB833" s="36">
        <v>20</v>
      </c>
      <c r="DC833" s="36">
        <v>0</v>
      </c>
      <c r="DD833" s="36">
        <v>1</v>
      </c>
      <c r="DE833" s="36">
        <v>0</v>
      </c>
      <c r="DF833" s="36">
        <v>1</v>
      </c>
      <c r="DG833" s="36">
        <v>3</v>
      </c>
      <c r="DH833" s="37">
        <f>IF(DB833&gt;0,((DC833*0.125)+(DD833*0.25)+(DE833*0.25)+(DF833*1)+(DG833*1))/DB833,"")</f>
        <v>0.21249999999999999</v>
      </c>
      <c r="DI833" s="35">
        <v>44774</v>
      </c>
      <c r="DJ833" s="20" t="s">
        <v>228</v>
      </c>
      <c r="DK833" s="20" t="s">
        <v>235</v>
      </c>
      <c r="DL833" s="20" t="s">
        <v>234</v>
      </c>
      <c r="DM833" s="20">
        <v>179</v>
      </c>
      <c r="DN833" s="20">
        <v>2</v>
      </c>
      <c r="DO833" s="20">
        <v>2</v>
      </c>
      <c r="DP833" s="20">
        <v>10</v>
      </c>
      <c r="DQ833" s="20">
        <v>0</v>
      </c>
      <c r="DR833" s="20">
        <v>0</v>
      </c>
      <c r="DS833" s="20">
        <v>0</v>
      </c>
      <c r="DT833" s="20">
        <v>1</v>
      </c>
      <c r="DU833" s="20">
        <v>0</v>
      </c>
      <c r="DV833" s="37" cm="1">
        <f t="array" ref="DV833">IF(AND(DI833:DP833&lt;&gt;""),((DQ833*0.125)+(DR833*0.25)+(DS833*0.25)+(DT833*1)+(DU833*1))/DP833,"")</f>
        <v>0.1</v>
      </c>
      <c r="DW833" s="21">
        <v>45358</v>
      </c>
      <c r="DX833" s="35">
        <v>45365</v>
      </c>
      <c r="DY833" s="20" t="s">
        <v>237</v>
      </c>
      <c r="DZ833" s="35">
        <v>45369</v>
      </c>
      <c r="EA833" s="35" t="s">
        <v>232</v>
      </c>
      <c r="EB833" s="40">
        <v>45380</v>
      </c>
      <c r="EC833" s="35">
        <v>45265</v>
      </c>
      <c r="ED833" s="20" t="s">
        <v>228</v>
      </c>
      <c r="EE833" s="20" t="s">
        <v>247</v>
      </c>
      <c r="EF833" s="20">
        <v>127</v>
      </c>
      <c r="EG833" s="20">
        <v>2</v>
      </c>
      <c r="EH833" s="20">
        <v>2</v>
      </c>
      <c r="EI833" s="20">
        <v>7</v>
      </c>
      <c r="EJ833" s="20">
        <v>0</v>
      </c>
      <c r="EK833" s="20">
        <v>0</v>
      </c>
      <c r="EL833" s="20">
        <v>0</v>
      </c>
      <c r="EM833" s="20">
        <v>0</v>
      </c>
      <c r="EN833" s="20">
        <v>0</v>
      </c>
      <c r="EO833" s="20">
        <v>0</v>
      </c>
      <c r="EP833" s="20">
        <v>0</v>
      </c>
      <c r="EQ833" s="20">
        <v>0</v>
      </c>
      <c r="ER833" s="20">
        <v>0</v>
      </c>
      <c r="ES833" s="34">
        <f>IF(EI833&lt;&gt;"",((EJ833*0.125)+((EK833+EL833+EM833+EN833+EO833)*0.25)+((EP833+EQ833+ER833)*1))/EI833,"")</f>
        <v>0</v>
      </c>
      <c r="ET833" s="35">
        <v>45574</v>
      </c>
      <c r="EU833" s="20" t="s">
        <v>248</v>
      </c>
      <c r="EV833" s="20" t="s">
        <v>234</v>
      </c>
      <c r="EW833" s="20">
        <v>265</v>
      </c>
      <c r="EX833" s="20">
        <v>5</v>
      </c>
      <c r="EY833" s="20">
        <v>5</v>
      </c>
      <c r="EZ833" s="20">
        <v>22</v>
      </c>
      <c r="FA833" s="20">
        <v>0</v>
      </c>
      <c r="FB833" s="20">
        <v>0</v>
      </c>
      <c r="FC833" s="20">
        <v>1</v>
      </c>
      <c r="FD833" s="20">
        <v>0</v>
      </c>
      <c r="FE833" s="20">
        <v>0</v>
      </c>
      <c r="FF833" s="20">
        <v>0</v>
      </c>
      <c r="FG833" s="20">
        <v>0</v>
      </c>
      <c r="FH833" s="20">
        <v>4</v>
      </c>
      <c r="FI833" s="20">
        <v>5</v>
      </c>
      <c r="FJ833" s="46">
        <f>IF(EZ833&lt;&gt;"",((FA833*0.125)+((FB833+FC833+FD833+FE833+FF833)*0.25)+((FG833+FH833+FI833)*1))/EZ833,"")</f>
        <v>0.42045454545454547</v>
      </c>
      <c r="FK833" s="39">
        <v>33.610962000000001</v>
      </c>
      <c r="FL833" s="39">
        <v>-111.890114</v>
      </c>
      <c r="FM833" s="39">
        <v>33.249136576177868</v>
      </c>
      <c r="FN833" s="39">
        <v>33.972787423822133</v>
      </c>
      <c r="FO833" s="39">
        <v>-112.32457456113524</v>
      </c>
      <c r="FP833" s="39">
        <v>-111.45565343886476</v>
      </c>
      <c r="FQ833" s="39">
        <v>32.887311152355736</v>
      </c>
      <c r="FR833" s="39">
        <v>34.334612847644266</v>
      </c>
      <c r="FS833" s="39">
        <v>-112.75903512227046</v>
      </c>
      <c r="FT833" s="39">
        <v>-111.02119287772953</v>
      </c>
      <c r="FU833" s="35">
        <v>45839</v>
      </c>
      <c r="FV833" s="20" t="s">
        <v>248</v>
      </c>
      <c r="FW833" s="20" t="s">
        <v>355</v>
      </c>
      <c r="FX833" s="20">
        <v>208</v>
      </c>
      <c r="FY833" s="20">
        <v>5</v>
      </c>
      <c r="FZ833" s="20">
        <v>5</v>
      </c>
      <c r="GA833" s="20">
        <v>15</v>
      </c>
      <c r="GB833" s="20">
        <v>0</v>
      </c>
      <c r="GC833" s="20">
        <v>0</v>
      </c>
      <c r="GD833" s="20">
        <v>0</v>
      </c>
      <c r="GE833" s="20">
        <v>0</v>
      </c>
      <c r="GF833" s="20">
        <v>0</v>
      </c>
      <c r="GG833" s="20">
        <v>0</v>
      </c>
      <c r="GH833" s="20">
        <v>1</v>
      </c>
      <c r="GI833" s="20">
        <v>0</v>
      </c>
      <c r="GJ833" s="20">
        <v>2</v>
      </c>
      <c r="GK833" s="34">
        <f>IF(GA833&lt;&gt;"",((GB833*0.125)+((GC833+GD833+GE833+GF833+GG833)*0.25)+((GH833+GI833+GJ833)*1))/GA833,"")</f>
        <v>0.2</v>
      </c>
      <c r="GL833" s="40">
        <v>45741</v>
      </c>
      <c r="GM833" s="40">
        <v>45748</v>
      </c>
      <c r="GN833" s="11" t="s">
        <v>237</v>
      </c>
      <c r="GO833" s="40">
        <v>45748</v>
      </c>
      <c r="GP833" s="20" t="s">
        <v>232</v>
      </c>
      <c r="GQ833" s="35">
        <v>45772</v>
      </c>
      <c r="HH833" s="34" t="str">
        <f>IF(GX833&lt;&gt;"",((GY833*0.125)+((GZ833+HA833+HB833+HC833+HD833)*0.25)+((HE833+HF833+HG833)*1))/GX833,"")</f>
        <v/>
      </c>
    </row>
    <row r="834" spans="1:216" ht="15" customHeight="1" x14ac:dyDescent="0.35">
      <c r="A834" s="14" t="s">
        <v>5209</v>
      </c>
      <c r="B834" s="12" t="s">
        <v>5210</v>
      </c>
      <c r="C834" s="13">
        <v>43009</v>
      </c>
      <c r="D834" s="13">
        <v>46099</v>
      </c>
      <c r="E834" s="14" t="s">
        <v>5206</v>
      </c>
      <c r="F834" s="15" t="s">
        <v>5211</v>
      </c>
      <c r="G834" s="15" t="s">
        <v>5212</v>
      </c>
      <c r="H834" s="14" t="s">
        <v>591</v>
      </c>
      <c r="I834" s="16">
        <v>92707</v>
      </c>
      <c r="J834" s="17">
        <v>56456</v>
      </c>
      <c r="K834" s="18">
        <f ca="1">IF(A834&lt;&gt;"",RANDBETWEEN(1,2000)," ")</f>
        <v>1520</v>
      </c>
      <c r="L834" s="17" cm="1">
        <f t="array" ref="L834">IF(A834&lt;&gt;"",SUMPRODUCT(($E$2:$E$1303="Active") * (FK834 &gt;= $FM$2:$FM$1303) * (FK834 &lt;= $FN$2:$FN$1303) * (FL834 &gt;= $FO$2:$FO$1303) * (FL834 &lt;= $FP$2:$FP$1303)),"")</f>
        <v>8</v>
      </c>
      <c r="M834" s="17" cm="1">
        <f t="array" ref="M834">IF(A834&lt;&gt;"",SUMPRODUCT(($E$2:$E$1303="Active") * (FK834 &gt;= $FQ$2:$FQ$1303) * (FK834 &lt;= $FR$2:$FR$1303) * (FL834 &gt;= $FS$2:$FS$1303) * (FL834 &lt;= $FT$2:$FT$1303)),"")</f>
        <v>22</v>
      </c>
      <c r="N834" s="14" t="s">
        <v>287</v>
      </c>
      <c r="O834" s="14" t="s">
        <v>219</v>
      </c>
      <c r="P834" s="15" t="s">
        <v>5213</v>
      </c>
      <c r="Q834" s="14" t="s">
        <v>5214</v>
      </c>
      <c r="R834" s="15" t="s">
        <v>5215</v>
      </c>
      <c r="S834" s="14" t="s">
        <v>223</v>
      </c>
      <c r="T834" s="20" t="s">
        <v>224</v>
      </c>
      <c r="U834" s="21"/>
      <c r="V834" s="22"/>
      <c r="W834" s="22"/>
      <c r="X834" s="22"/>
      <c r="Y834" s="22"/>
      <c r="Z834" s="22"/>
      <c r="AA834" s="48">
        <v>2025.2370000000001</v>
      </c>
      <c r="AB834" s="43">
        <v>46022.479166666664</v>
      </c>
      <c r="AC834" s="24">
        <v>46023</v>
      </c>
      <c r="AD834" s="25">
        <v>74</v>
      </c>
      <c r="AE834" s="25">
        <v>171</v>
      </c>
      <c r="AF834" s="26">
        <v>36</v>
      </c>
      <c r="AG834" s="20">
        <v>1</v>
      </c>
      <c r="AH834" s="22">
        <v>217</v>
      </c>
      <c r="AI834" s="26">
        <v>468</v>
      </c>
      <c r="AN834" s="27">
        <f>IF(COUNT(DV834,ES834,FJ834,GK834,HH834)&gt;0,AVERAGE(DV834,ES834,FJ834,GK834,HH834),"")</f>
        <v>0.46250000000000002</v>
      </c>
      <c r="AO834" s="28">
        <f>IF((E834&lt;&gt;""),COUNTA(AP834:BW834)+COUNTIF(T834,"No"),"")</f>
        <v>0</v>
      </c>
      <c r="AP834" s="29"/>
      <c r="AQ834" s="29"/>
      <c r="AR834" s="29"/>
      <c r="AS834" s="29"/>
      <c r="AT834" s="29"/>
      <c r="AU834" s="29"/>
      <c r="AV834" s="29"/>
      <c r="AW834" s="29"/>
      <c r="AX834" s="29"/>
      <c r="AY834" s="29"/>
      <c r="AZ834" s="29"/>
      <c r="BA834" s="29"/>
      <c r="BB834" s="29"/>
      <c r="BC834" s="29"/>
      <c r="BD834" s="29"/>
      <c r="BE834" s="29"/>
      <c r="BF834" s="29"/>
      <c r="BG834" s="29"/>
      <c r="BH834" s="29"/>
      <c r="BI834" s="29"/>
      <c r="BJ834" s="29"/>
      <c r="BK834" s="29"/>
      <c r="BL834" s="29"/>
      <c r="BM834" s="29"/>
      <c r="BN834" s="29"/>
      <c r="BO834" s="29"/>
      <c r="BP834" s="29"/>
      <c r="BQ834" s="29"/>
      <c r="BR834" s="29"/>
      <c r="BS834" s="29"/>
      <c r="BT834" s="29"/>
      <c r="BU834" s="29"/>
      <c r="BV834" s="29"/>
      <c r="BW834" s="29"/>
      <c r="BX834" s="30">
        <v>43895</v>
      </c>
      <c r="BY834" s="30">
        <v>43899</v>
      </c>
      <c r="BZ834" s="14" t="s">
        <v>226</v>
      </c>
      <c r="CA834" s="30">
        <v>43907</v>
      </c>
      <c r="CB834" s="14" t="s">
        <v>232</v>
      </c>
      <c r="CC834" s="31">
        <v>43910</v>
      </c>
      <c r="CD834" s="32" t="s">
        <v>364</v>
      </c>
      <c r="CE834" s="33" t="s">
        <v>380</v>
      </c>
      <c r="CF834" s="33" t="s">
        <v>321</v>
      </c>
      <c r="CG834" s="29">
        <v>171</v>
      </c>
      <c r="CH834" s="29">
        <v>3</v>
      </c>
      <c r="CI834" s="29">
        <v>3</v>
      </c>
      <c r="CJ834" s="29">
        <v>15</v>
      </c>
      <c r="CK834" s="29">
        <v>2</v>
      </c>
      <c r="CL834" s="29">
        <v>1</v>
      </c>
      <c r="CM834" s="29">
        <v>0</v>
      </c>
      <c r="CN834" s="34">
        <f>IF(CJ834&gt;0,((CK834*0.125)+(CL834*0.25)+(CM834*1))/CJ834,"")</f>
        <v>3.3333333333333333E-2</v>
      </c>
      <c r="CO834" s="35">
        <v>44385</v>
      </c>
      <c r="CP834" s="35">
        <v>44393</v>
      </c>
      <c r="CQ834" s="20" t="s">
        <v>507</v>
      </c>
      <c r="CR834" s="35">
        <v>44410</v>
      </c>
      <c r="CS834" s="20" t="s">
        <v>232</v>
      </c>
      <c r="CT834" s="35">
        <v>44398</v>
      </c>
      <c r="CU834" s="35">
        <v>44508</v>
      </c>
      <c r="CV834" s="11" t="s">
        <v>226</v>
      </c>
      <c r="CW834" s="20" t="s">
        <v>233</v>
      </c>
      <c r="CX834" s="11" t="s">
        <v>234</v>
      </c>
      <c r="CY834" s="20">
        <v>130</v>
      </c>
      <c r="CZ834" s="36">
        <v>5</v>
      </c>
      <c r="DA834" s="36">
        <v>5</v>
      </c>
      <c r="DB834" s="36">
        <v>25</v>
      </c>
      <c r="DC834" s="36">
        <v>0</v>
      </c>
      <c r="DD834" s="36">
        <v>1</v>
      </c>
      <c r="DE834" s="36">
        <v>0</v>
      </c>
      <c r="DF834" s="36">
        <v>0</v>
      </c>
      <c r="DG834" s="36">
        <v>1</v>
      </c>
      <c r="DH834" s="37">
        <f>IF(DB834&gt;0,((DC834*0.125)+(DD834*0.25)+(DE834*0.25)+(DF834*1)+(DG834*1))/DB834,"")</f>
        <v>0.05</v>
      </c>
      <c r="DI834" s="35">
        <v>44866</v>
      </c>
      <c r="DJ834" s="20" t="s">
        <v>228</v>
      </c>
      <c r="DK834" s="20" t="s">
        <v>235</v>
      </c>
      <c r="DL834" s="20" t="s">
        <v>234</v>
      </c>
      <c r="DM834" s="20">
        <v>29</v>
      </c>
      <c r="DN834" s="20">
        <v>2</v>
      </c>
      <c r="DO834" s="20">
        <v>2</v>
      </c>
      <c r="DP834" s="20">
        <v>10</v>
      </c>
      <c r="DQ834" s="20">
        <v>0</v>
      </c>
      <c r="DR834" s="20">
        <v>0</v>
      </c>
      <c r="DS834" s="20">
        <v>0</v>
      </c>
      <c r="DT834" s="20">
        <v>1</v>
      </c>
      <c r="DU834" s="20">
        <v>1</v>
      </c>
      <c r="DV834" s="37" cm="1">
        <f t="array" ref="DV834">IF(AND(DI834:DP834&lt;&gt;""),((DQ834*0.125)+(DR834*0.25)+(DS834*0.25)+(DT834*1)+(DU834*1))/DP834,"")</f>
        <v>0.2</v>
      </c>
      <c r="DW834" s="35">
        <v>45568</v>
      </c>
      <c r="DX834" s="35">
        <v>45604</v>
      </c>
      <c r="DY834" s="20" t="s">
        <v>237</v>
      </c>
      <c r="DZ834" s="35">
        <v>45604</v>
      </c>
      <c r="EA834" s="35" t="s">
        <v>232</v>
      </c>
      <c r="EB834" s="38">
        <v>45674</v>
      </c>
      <c r="EJ834" s="20"/>
      <c r="EK834" s="20"/>
      <c r="EL834" s="20"/>
      <c r="EM834" s="20"/>
      <c r="EN834" s="20"/>
      <c r="EO834" s="20"/>
      <c r="EP834" s="20"/>
      <c r="EQ834" s="20"/>
      <c r="ER834" s="20"/>
      <c r="ES834" s="34" t="str">
        <f>IF(EI834&lt;&gt;"",((EJ834*0.125)+((EK834+EL834+EM834+EN834+EO834)*0.25)+((EP834+EQ834+ER834)*1))/EI834,"")</f>
        <v/>
      </c>
      <c r="ET834" s="35">
        <v>45630</v>
      </c>
      <c r="EU834" s="20" t="s">
        <v>248</v>
      </c>
      <c r="EV834" s="20" t="s">
        <v>234</v>
      </c>
      <c r="EW834" s="20">
        <v>125</v>
      </c>
      <c r="EX834" s="20">
        <v>1</v>
      </c>
      <c r="EY834" s="20">
        <v>1</v>
      </c>
      <c r="EZ834" s="20">
        <v>10</v>
      </c>
      <c r="FA834" s="20">
        <v>0</v>
      </c>
      <c r="FB834" s="20">
        <v>0</v>
      </c>
      <c r="FC834" s="20">
        <v>2</v>
      </c>
      <c r="FD834" s="20">
        <v>2</v>
      </c>
      <c r="FE834" s="20">
        <v>0</v>
      </c>
      <c r="FF834" s="20">
        <v>0</v>
      </c>
      <c r="FG834" s="20">
        <v>1</v>
      </c>
      <c r="FH834" s="20">
        <v>0</v>
      </c>
      <c r="FI834" s="20">
        <v>2</v>
      </c>
      <c r="FJ834" s="46">
        <f>IF(EZ834&lt;&gt;"",((FA834*0.125)+((FB834+FC834+FD834+FE834+FF834)*0.25)+((FG834+FH834+FI834)*1))/EZ834,"")</f>
        <v>0.4</v>
      </c>
      <c r="FK834" s="39">
        <v>33.696593</v>
      </c>
      <c r="FL834" s="39">
        <v>-117.870968</v>
      </c>
      <c r="FM834" s="39">
        <v>33.334767576177867</v>
      </c>
      <c r="FN834" s="39">
        <v>34.058418423822133</v>
      </c>
      <c r="FO834" s="39">
        <v>-118.30586106254539</v>
      </c>
      <c r="FP834" s="39">
        <v>-117.43607493745462</v>
      </c>
      <c r="FQ834" s="39">
        <v>32.972942152355735</v>
      </c>
      <c r="FR834" s="39">
        <v>34.420243847644265</v>
      </c>
      <c r="FS834" s="39">
        <v>-118.74075412509077</v>
      </c>
      <c r="FT834" s="39">
        <v>-117.00118187490924</v>
      </c>
      <c r="FU834" s="35">
        <v>45817</v>
      </c>
      <c r="FV834" s="20" t="s">
        <v>248</v>
      </c>
      <c r="FW834" s="20" t="s">
        <v>355</v>
      </c>
      <c r="FX834" s="20">
        <v>1</v>
      </c>
      <c r="FY834" s="20">
        <v>1</v>
      </c>
      <c r="FZ834" s="20">
        <v>1</v>
      </c>
      <c r="GA834" s="20">
        <v>1</v>
      </c>
      <c r="GB834" s="20">
        <v>0</v>
      </c>
      <c r="GC834" s="20">
        <v>0</v>
      </c>
      <c r="GD834" s="20">
        <v>0</v>
      </c>
      <c r="GE834" s="20">
        <v>1</v>
      </c>
      <c r="GF834" s="20">
        <v>0</v>
      </c>
      <c r="GG834" s="20">
        <v>0</v>
      </c>
      <c r="GH834" s="20">
        <v>0</v>
      </c>
      <c r="GI834" s="20">
        <v>0</v>
      </c>
      <c r="GJ834" s="20">
        <v>1</v>
      </c>
      <c r="GK834" s="46">
        <f>IF(GA834&lt;&gt;"",((GB834*0.125)+((GC834+GD834+GE834+GF834+GG834)*0.25)+((GH834+GI834+GJ834)*1))/GA834,"")</f>
        <v>1.25</v>
      </c>
      <c r="GL834" s="40">
        <v>45915</v>
      </c>
      <c r="GM834" s="40">
        <v>45966</v>
      </c>
      <c r="GN834" s="20" t="s">
        <v>231</v>
      </c>
      <c r="GO834" s="40">
        <v>45966</v>
      </c>
      <c r="GP834" s="20" t="s">
        <v>232</v>
      </c>
      <c r="GQ834" s="35">
        <v>45982</v>
      </c>
      <c r="GR834" s="35">
        <v>46086</v>
      </c>
      <c r="GS834" s="20" t="s">
        <v>248</v>
      </c>
      <c r="GT834" s="20" t="s">
        <v>247</v>
      </c>
      <c r="GU834" s="20">
        <v>49</v>
      </c>
      <c r="GV834" s="20">
        <v>1</v>
      </c>
      <c r="GW834" s="20">
        <v>1</v>
      </c>
      <c r="GX834" s="20">
        <v>5</v>
      </c>
      <c r="GY834" s="20">
        <v>0</v>
      </c>
      <c r="GZ834" s="20">
        <v>0</v>
      </c>
      <c r="HA834" s="20">
        <v>0</v>
      </c>
      <c r="HB834" s="20">
        <v>0</v>
      </c>
      <c r="HC834" s="20">
        <v>0</v>
      </c>
      <c r="HD834" s="20">
        <v>0</v>
      </c>
      <c r="HE834" s="20">
        <v>0</v>
      </c>
      <c r="HF834" s="20">
        <v>0</v>
      </c>
      <c r="HG834" s="20">
        <v>0</v>
      </c>
      <c r="HH834" s="34">
        <f>IF(GX834&lt;&gt;"",((GY834*0.125)+((GZ834+HA834+HB834+HC834+HD834)*0.25)+((HE834+HF834+HG834)*1))/GX834,"")</f>
        <v>0</v>
      </c>
    </row>
    <row r="835" spans="1:216" ht="15" customHeight="1" x14ac:dyDescent="0.35">
      <c r="A835" s="11" t="s">
        <v>5216</v>
      </c>
      <c r="B835" s="12" t="s">
        <v>5217</v>
      </c>
      <c r="C835" s="13">
        <v>43009</v>
      </c>
      <c r="D835" s="13">
        <v>46119</v>
      </c>
      <c r="E835" s="14" t="s">
        <v>5206</v>
      </c>
      <c r="F835" s="15" t="s">
        <v>5218</v>
      </c>
      <c r="G835" s="15" t="s">
        <v>1231</v>
      </c>
      <c r="H835" s="14" t="s">
        <v>1033</v>
      </c>
      <c r="I835" s="16">
        <v>34243</v>
      </c>
      <c r="J835" s="17">
        <v>30107</v>
      </c>
      <c r="K835" s="18">
        <f ca="1">IF(A835&lt;&gt;"",RANDBETWEEN(1,2000)," ")</f>
        <v>466</v>
      </c>
      <c r="L835" s="17" cm="1">
        <f t="array" ref="L835">IF(A835&lt;&gt;"",SUMPRODUCT(($E$2:$E$1303="Active") * (FK835 &gt;= $FM$2:$FM$1303) * (FK835 &lt;= $FN$2:$FN$1303) * (FL835 &gt;= $FO$2:$FO$1303) * (FL835 &lt;= $FP$2:$FP$1303)),"")</f>
        <v>2</v>
      </c>
      <c r="M835" s="17" cm="1">
        <f t="array" ref="M835">IF(A835&lt;&gt;"",SUMPRODUCT(($E$2:$E$1303="Active") * (FK835 &gt;= $FQ$2:$FQ$1303) * (FK835 &lt;= $FR$2:$FR$1303) * (FL835 &gt;= $FS$2:$FS$1303) * (FL835 &lt;= $FT$2:$FT$1303)),"")</f>
        <v>10</v>
      </c>
      <c r="N835" s="14" t="s">
        <v>287</v>
      </c>
      <c r="O835" s="14" t="s">
        <v>219</v>
      </c>
      <c r="P835" s="15" t="s">
        <v>5219</v>
      </c>
      <c r="Q835" s="14" t="s">
        <v>5220</v>
      </c>
      <c r="R835" s="15" t="s">
        <v>5221</v>
      </c>
      <c r="S835" s="14" t="s">
        <v>224</v>
      </c>
      <c r="T835" s="20" t="s">
        <v>224</v>
      </c>
      <c r="U835" s="21"/>
      <c r="V835" s="22" t="s">
        <v>224</v>
      </c>
      <c r="W835" s="22"/>
      <c r="X835" s="22"/>
      <c r="Y835" s="22" t="s">
        <v>224</v>
      </c>
      <c r="Z835" s="22"/>
      <c r="AA835" s="48" t="s">
        <v>347</v>
      </c>
      <c r="AB835" s="43">
        <v>46022.520833333336</v>
      </c>
      <c r="AC835" s="24">
        <v>46023</v>
      </c>
      <c r="AD835" s="25">
        <v>165</v>
      </c>
      <c r="AE835" s="25">
        <v>264</v>
      </c>
      <c r="AF835" s="26">
        <v>361</v>
      </c>
      <c r="AG835" s="20">
        <v>381</v>
      </c>
      <c r="AH835" s="22">
        <v>404</v>
      </c>
      <c r="AI835" s="26">
        <v>504</v>
      </c>
      <c r="AN835" s="27">
        <f>IF(COUNT(DV835,ES835,FJ835,GK835,HH835)&gt;0,AVERAGE(DV835,ES835,FJ835,GK835,HH835),"")</f>
        <v>0.3569444444444444</v>
      </c>
      <c r="AO835" s="28">
        <f>IF((E835&lt;&gt;""),COUNTA(AP835:BW835)+COUNTIF(T835,"No"),"")</f>
        <v>0</v>
      </c>
      <c r="AP835" s="29"/>
      <c r="AQ835" s="29"/>
      <c r="AR835" s="29"/>
      <c r="AS835" s="29"/>
      <c r="AT835" s="29"/>
      <c r="AU835" s="29"/>
      <c r="AV835" s="29"/>
      <c r="AW835" s="29"/>
      <c r="AX835" s="29"/>
      <c r="AY835" s="29"/>
      <c r="AZ835" s="29"/>
      <c r="BA835" s="29"/>
      <c r="BB835" s="29"/>
      <c r="BC835" s="29"/>
      <c r="BD835" s="29"/>
      <c r="BE835" s="29"/>
      <c r="BF835" s="29"/>
      <c r="BG835" s="29"/>
      <c r="BH835" s="29"/>
      <c r="BI835" s="29"/>
      <c r="BJ835" s="29"/>
      <c r="BK835" s="29"/>
      <c r="BL835" s="29"/>
      <c r="BM835" s="29"/>
      <c r="BN835" s="29"/>
      <c r="BO835" s="29"/>
      <c r="BP835" s="29"/>
      <c r="BQ835" s="29"/>
      <c r="BR835" s="29"/>
      <c r="BS835" s="29"/>
      <c r="BT835" s="29"/>
      <c r="BU835" s="29"/>
      <c r="BV835" s="29"/>
      <c r="BW835" s="29"/>
      <c r="BX835" s="30">
        <v>44007</v>
      </c>
      <c r="BY835" s="30">
        <v>44020</v>
      </c>
      <c r="BZ835" s="14" t="s">
        <v>228</v>
      </c>
      <c r="CA835" s="30">
        <v>44056</v>
      </c>
      <c r="CB835" s="14" t="s">
        <v>232</v>
      </c>
      <c r="CC835" s="31">
        <v>43907</v>
      </c>
      <c r="CD835" s="32" t="s">
        <v>364</v>
      </c>
      <c r="CE835" s="33" t="s">
        <v>282</v>
      </c>
      <c r="CF835" s="33" t="s">
        <v>247</v>
      </c>
      <c r="CG835" s="29">
        <v>112</v>
      </c>
      <c r="CH835" s="29">
        <v>3</v>
      </c>
      <c r="CI835" s="29">
        <v>3</v>
      </c>
      <c r="CJ835" s="29">
        <v>15</v>
      </c>
      <c r="CK835" s="29">
        <v>3</v>
      </c>
      <c r="CL835" s="29">
        <v>1</v>
      </c>
      <c r="CM835" s="29">
        <v>1</v>
      </c>
      <c r="CN835" s="34">
        <f>IF(CJ835&gt;0,((CK835*0.125)+(CL835*0.25)+(CM835*1))/CJ835,"")</f>
        <v>0.10833333333333334</v>
      </c>
      <c r="CO835" s="35">
        <v>44635</v>
      </c>
      <c r="CP835" s="35">
        <v>44649</v>
      </c>
      <c r="CQ835" s="20" t="s">
        <v>237</v>
      </c>
      <c r="CR835" s="35">
        <v>44658</v>
      </c>
      <c r="CS835" s="20" t="s">
        <v>232</v>
      </c>
      <c r="CT835" s="35">
        <v>44652</v>
      </c>
      <c r="CU835" s="35">
        <v>44473</v>
      </c>
      <c r="CV835" s="11" t="s">
        <v>226</v>
      </c>
      <c r="CW835" s="20" t="s">
        <v>233</v>
      </c>
      <c r="CX835" s="11" t="s">
        <v>234</v>
      </c>
      <c r="CY835" s="20">
        <v>115</v>
      </c>
      <c r="CZ835" s="36">
        <v>3</v>
      </c>
      <c r="DA835" s="36">
        <v>3</v>
      </c>
      <c r="DB835" s="36">
        <v>15</v>
      </c>
      <c r="DC835" s="36">
        <v>0</v>
      </c>
      <c r="DD835" s="36">
        <v>3</v>
      </c>
      <c r="DE835" s="36">
        <v>2</v>
      </c>
      <c r="DF835" s="36">
        <v>1</v>
      </c>
      <c r="DG835" s="36">
        <v>1</v>
      </c>
      <c r="DH835" s="37">
        <f>IF(DB835&gt;0,((DC835*0.125)+(DD835*0.25)+(DE835*0.25)+(DF835*1)+(DG835*1))/DB835,"")</f>
        <v>0.21666666666666667</v>
      </c>
      <c r="DI835" s="35">
        <v>44743</v>
      </c>
      <c r="DJ835" s="20" t="s">
        <v>228</v>
      </c>
      <c r="DK835" s="20" t="s">
        <v>235</v>
      </c>
      <c r="DL835" s="20" t="s">
        <v>234</v>
      </c>
      <c r="DM835" s="20">
        <v>183</v>
      </c>
      <c r="DN835" s="20">
        <v>3</v>
      </c>
      <c r="DO835" s="20">
        <v>3</v>
      </c>
      <c r="DP835" s="20">
        <v>15</v>
      </c>
      <c r="DQ835" s="20">
        <v>0</v>
      </c>
      <c r="DR835" s="20">
        <v>0</v>
      </c>
      <c r="DS835" s="20">
        <v>0</v>
      </c>
      <c r="DT835" s="20">
        <v>0</v>
      </c>
      <c r="DU835" s="20">
        <v>1</v>
      </c>
      <c r="DV835" s="37" cm="1">
        <f t="array" ref="DV835">IF(AND(DI835:DP835&lt;&gt;""),((DQ835*0.125)+(DR835*0.25)+(DS835*0.25)+(DT835*1)+(DU835*1))/DP835,"")</f>
        <v>6.6666666666666666E-2</v>
      </c>
      <c r="DW835" s="35">
        <v>45447</v>
      </c>
      <c r="DX835" s="35">
        <v>45462</v>
      </c>
      <c r="DY835" s="20" t="s">
        <v>237</v>
      </c>
      <c r="DZ835" s="35">
        <v>45462</v>
      </c>
      <c r="EA835" s="35" t="s">
        <v>232</v>
      </c>
      <c r="EB835" s="38">
        <v>45471</v>
      </c>
      <c r="EC835" s="35">
        <v>45290</v>
      </c>
      <c r="ED835" s="20" t="s">
        <v>228</v>
      </c>
      <c r="EE835" s="20" t="s">
        <v>247</v>
      </c>
      <c r="EF835" s="20">
        <v>173</v>
      </c>
      <c r="EG835" s="20">
        <v>2</v>
      </c>
      <c r="EH835" s="20">
        <v>2</v>
      </c>
      <c r="EI835" s="20">
        <v>10</v>
      </c>
      <c r="EJ835" s="20">
        <v>0</v>
      </c>
      <c r="EK835" s="20">
        <v>0</v>
      </c>
      <c r="EL835" s="20">
        <v>0</v>
      </c>
      <c r="EM835" s="20">
        <v>1</v>
      </c>
      <c r="EN835" s="20">
        <v>0</v>
      </c>
      <c r="EO835" s="20">
        <v>0</v>
      </c>
      <c r="EP835" s="20">
        <v>5</v>
      </c>
      <c r="EQ835" s="20">
        <v>1</v>
      </c>
      <c r="ER835" s="20">
        <v>0</v>
      </c>
      <c r="ES835" s="46">
        <f>IF(EI835&lt;&gt;"",((EJ835*0.125)+((EK835+EL835+EM835+EN835+EO835)*0.25)+((EP835+EQ835+ER835)*1))/EI835,"")</f>
        <v>0.625</v>
      </c>
      <c r="ET835" s="35">
        <v>45335</v>
      </c>
      <c r="EU835" s="20" t="s">
        <v>228</v>
      </c>
      <c r="EV835" s="20" t="s">
        <v>247</v>
      </c>
      <c r="EW835" s="20">
        <v>215</v>
      </c>
      <c r="EX835" s="20">
        <v>4</v>
      </c>
      <c r="EY835" s="20">
        <v>3</v>
      </c>
      <c r="EZ835" s="28">
        <v>18</v>
      </c>
      <c r="FA835" s="20">
        <v>0</v>
      </c>
      <c r="FB835" s="20">
        <v>0</v>
      </c>
      <c r="FC835" s="20">
        <v>0</v>
      </c>
      <c r="FD835" s="20">
        <v>1</v>
      </c>
      <c r="FE835" s="20">
        <v>0</v>
      </c>
      <c r="FF835" s="20">
        <v>0</v>
      </c>
      <c r="FG835" s="20">
        <v>1</v>
      </c>
      <c r="FH835" s="20">
        <v>0</v>
      </c>
      <c r="FI835" s="20">
        <v>0</v>
      </c>
      <c r="FJ835" s="34">
        <f>IF(EZ835&lt;&gt;"",((FA835*0.125)+((FB835+FC835+FD835+FE835+FF835)*0.25)+((FG835+FH835+FI835)*1))/EZ835,"")</f>
        <v>6.9444444444444448E-2</v>
      </c>
      <c r="FK835" s="39">
        <v>27.404803999999999</v>
      </c>
      <c r="FL835" s="39">
        <v>-82.519154</v>
      </c>
      <c r="FM835" s="39">
        <v>27.042978576177866</v>
      </c>
      <c r="FN835" s="39">
        <v>27.766629423822131</v>
      </c>
      <c r="FO835" s="39">
        <v>-82.926717506207837</v>
      </c>
      <c r="FP835" s="39">
        <v>-82.111590493792164</v>
      </c>
      <c r="FQ835" s="39">
        <v>26.681153152355733</v>
      </c>
      <c r="FR835" s="39">
        <v>28.128454847644264</v>
      </c>
      <c r="FS835" s="39">
        <v>-83.334281012415687</v>
      </c>
      <c r="FT835" s="39">
        <v>-81.704026987584314</v>
      </c>
      <c r="FU835" s="35">
        <v>45747</v>
      </c>
      <c r="FV835" s="20" t="s">
        <v>248</v>
      </c>
      <c r="FW835" s="20" t="s">
        <v>258</v>
      </c>
      <c r="FX835" s="20">
        <v>174</v>
      </c>
      <c r="FY835" s="20">
        <v>1</v>
      </c>
      <c r="FZ835" s="20">
        <v>1</v>
      </c>
      <c r="GA835" s="20">
        <v>15</v>
      </c>
      <c r="GB835" s="20">
        <v>0</v>
      </c>
      <c r="GC835" s="20">
        <v>0</v>
      </c>
      <c r="GD835" s="20">
        <v>0</v>
      </c>
      <c r="GE835" s="20">
        <v>0</v>
      </c>
      <c r="GF835" s="20">
        <v>0</v>
      </c>
      <c r="GG835" s="20">
        <v>0</v>
      </c>
      <c r="GH835" s="20">
        <v>1</v>
      </c>
      <c r="GI835" s="20">
        <v>1</v>
      </c>
      <c r="GJ835" s="20">
        <v>8</v>
      </c>
      <c r="GK835" s="46">
        <f>IF(GA835&lt;&gt;"",((GB835*0.125)+((GC835+GD835+GE835+GF835+GG835)*0.25)+((GH835+GI835+GJ835)*1))/GA835,"")</f>
        <v>0.66666666666666663</v>
      </c>
      <c r="GL835" s="40">
        <v>45870</v>
      </c>
      <c r="GM835" s="40">
        <v>45898</v>
      </c>
      <c r="GN835" s="20" t="s">
        <v>237</v>
      </c>
      <c r="GO835" s="35">
        <v>45898</v>
      </c>
      <c r="GP835" s="20" t="s">
        <v>232</v>
      </c>
      <c r="GQ835" s="35">
        <v>45905</v>
      </c>
      <c r="HH835" s="34" t="str">
        <f>IF(GX835&lt;&gt;"",((GY835*0.125)+((GZ835+HA835+HB835+HC835+HD835)*0.25)+((HE835+HF835+HG835)*1))/GX835,"")</f>
        <v/>
      </c>
    </row>
    <row r="836" spans="1:216" ht="15" customHeight="1" x14ac:dyDescent="0.35">
      <c r="A836" s="11" t="s">
        <v>5222</v>
      </c>
      <c r="B836" s="12" t="s">
        <v>5223</v>
      </c>
      <c r="C836" s="13">
        <v>43009</v>
      </c>
      <c r="D836" s="13">
        <v>46101</v>
      </c>
      <c r="E836" s="14" t="s">
        <v>5206</v>
      </c>
      <c r="F836" s="15" t="s">
        <v>5224</v>
      </c>
      <c r="G836" s="15" t="s">
        <v>5225</v>
      </c>
      <c r="H836" s="14" t="s">
        <v>1512</v>
      </c>
      <c r="I836" s="16">
        <v>21701</v>
      </c>
      <c r="J836" s="17">
        <v>39629</v>
      </c>
      <c r="K836" s="18">
        <f ca="1">IF(A836&lt;&gt;"",RANDBETWEEN(1,2000)," ")</f>
        <v>607</v>
      </c>
      <c r="L836" s="17" cm="1">
        <f t="array" ref="L836">IF(A836&lt;&gt;"",SUMPRODUCT(($E$2:$E$1303="Active") * (FK836 &gt;= $FM$2:$FM$1303) * (FK836 &lt;= $FN$2:$FN$1303) * (FL836 &gt;= $FO$2:$FO$1303) * (FL836 &lt;= $FP$2:$FP$1303)),"")</f>
        <v>1</v>
      </c>
      <c r="M836" s="17" cm="1">
        <f t="array" ref="M836">IF(A836&lt;&gt;"",SUMPRODUCT(($E$2:$E$1303="Active") * (FK836 &gt;= $FQ$2:$FQ$1303) * (FK836 &lt;= $FR$2:$FR$1303) * (FL836 &gt;= $FS$2:$FS$1303) * (FL836 &lt;= $FT$2:$FT$1303)),"")</f>
        <v>3</v>
      </c>
      <c r="N836" s="14" t="s">
        <v>287</v>
      </c>
      <c r="O836" s="14" t="s">
        <v>219</v>
      </c>
      <c r="P836" s="15" t="s">
        <v>5226</v>
      </c>
      <c r="Q836" s="14" t="s">
        <v>5227</v>
      </c>
      <c r="R836" s="15" t="s">
        <v>5228</v>
      </c>
      <c r="S836" s="14" t="s">
        <v>223</v>
      </c>
      <c r="T836" s="20" t="s">
        <v>224</v>
      </c>
      <c r="U836" s="21"/>
      <c r="V836" s="22"/>
      <c r="W836" s="22"/>
      <c r="X836" s="22"/>
      <c r="Y836" s="22"/>
      <c r="Z836" s="22"/>
      <c r="AA836" s="22" t="s">
        <v>363</v>
      </c>
      <c r="AB836" s="43">
        <v>46022.375</v>
      </c>
      <c r="AC836" s="63">
        <v>45931</v>
      </c>
      <c r="AD836" s="25">
        <v>378</v>
      </c>
      <c r="AE836" s="25">
        <v>296</v>
      </c>
      <c r="AF836" s="26">
        <v>260</v>
      </c>
      <c r="AG836" s="20">
        <v>232</v>
      </c>
      <c r="AH836" s="22">
        <v>173</v>
      </c>
      <c r="AI836" s="26">
        <v>331</v>
      </c>
      <c r="AN836" s="27">
        <f>IF(COUNT(DV836,ES836,FJ836,GK836,HH836)&gt;0,AVERAGE(DV836,ES836,FJ836,GK836,HH836),"")</f>
        <v>0.20844780219780218</v>
      </c>
      <c r="AO836" s="28">
        <f>IF((E836&lt;&gt;""),COUNTA(AP836:BW836)+COUNTIF(T836,"No"),"")</f>
        <v>1</v>
      </c>
      <c r="AP836" s="29"/>
      <c r="AQ836" s="29"/>
      <c r="AR836" s="29"/>
      <c r="AS836" s="29"/>
      <c r="AT836" s="29"/>
      <c r="AU836" s="29"/>
      <c r="AV836" s="29"/>
      <c r="AW836" s="29"/>
      <c r="AX836" s="29"/>
      <c r="AY836" s="29"/>
      <c r="AZ836" s="29"/>
      <c r="BA836" s="29"/>
      <c r="BB836" s="29"/>
      <c r="BC836" s="29"/>
      <c r="BD836" s="29"/>
      <c r="BE836" s="29"/>
      <c r="BF836" s="29"/>
      <c r="BG836" s="29"/>
      <c r="BH836" s="29"/>
      <c r="BI836" s="29"/>
      <c r="BJ836" s="29"/>
      <c r="BK836" s="29"/>
      <c r="BL836" s="29"/>
      <c r="BM836" s="29"/>
      <c r="BN836" s="29"/>
      <c r="BO836" s="29"/>
      <c r="BP836" s="29"/>
      <c r="BQ836" s="29"/>
      <c r="BR836" s="29"/>
      <c r="BS836" s="29"/>
      <c r="BT836" s="29" t="s">
        <v>5229</v>
      </c>
      <c r="BU836" s="29"/>
      <c r="BV836" s="29"/>
      <c r="BW836" s="29"/>
      <c r="BX836" s="30">
        <v>43845</v>
      </c>
      <c r="BY836" s="30">
        <v>43852</v>
      </c>
      <c r="BZ836" s="14" t="s">
        <v>226</v>
      </c>
      <c r="CA836" s="30">
        <v>43859</v>
      </c>
      <c r="CB836" s="14" t="s">
        <v>227</v>
      </c>
      <c r="CC836" s="31">
        <v>43773</v>
      </c>
      <c r="CD836" s="32" t="s">
        <v>228</v>
      </c>
      <c r="CE836" s="33" t="s">
        <v>425</v>
      </c>
      <c r="CF836" s="33" t="s">
        <v>325</v>
      </c>
      <c r="CG836" s="29">
        <v>181</v>
      </c>
      <c r="CH836" s="29">
        <v>6</v>
      </c>
      <c r="CI836" s="29">
        <v>6</v>
      </c>
      <c r="CJ836" s="29">
        <v>22</v>
      </c>
      <c r="CK836" s="29">
        <v>5</v>
      </c>
      <c r="CL836" s="29">
        <v>7</v>
      </c>
      <c r="CM836" s="29">
        <v>2</v>
      </c>
      <c r="CN836" s="34">
        <f>IF(CJ836&gt;0,((CK836*0.125)+(CL836*0.25)+(CM836*1))/CJ836,"")</f>
        <v>0.19886363636363635</v>
      </c>
      <c r="CO836" s="35">
        <v>44428</v>
      </c>
      <c r="CP836" s="35">
        <v>44431</v>
      </c>
      <c r="CQ836" s="20" t="s">
        <v>507</v>
      </c>
      <c r="CR836" s="35">
        <v>44440</v>
      </c>
      <c r="CS836" s="20" t="s">
        <v>232</v>
      </c>
      <c r="CT836" s="35">
        <v>44432</v>
      </c>
      <c r="CU836" s="35">
        <v>44453</v>
      </c>
      <c r="CV836" s="11" t="s">
        <v>226</v>
      </c>
      <c r="CW836" s="20" t="s">
        <v>233</v>
      </c>
      <c r="CX836" s="11" t="s">
        <v>234</v>
      </c>
      <c r="CY836" s="20">
        <v>131</v>
      </c>
      <c r="CZ836" s="36">
        <v>3</v>
      </c>
      <c r="DA836" s="36">
        <v>3</v>
      </c>
      <c r="DB836" s="36">
        <v>15</v>
      </c>
      <c r="DC836" s="36">
        <v>0</v>
      </c>
      <c r="DD836" s="36">
        <v>0</v>
      </c>
      <c r="DE836" s="36">
        <v>0</v>
      </c>
      <c r="DF836" s="36">
        <v>0</v>
      </c>
      <c r="DG836" s="36">
        <v>4</v>
      </c>
      <c r="DH836" s="37">
        <f>IF(DB836&gt;0,((DC836*0.125)+(DD836*0.25)+(DE836*0.25)+(DF836*1)+(DG836*1))/DB836,"")</f>
        <v>0.26666666666666666</v>
      </c>
      <c r="DI836" s="35">
        <v>44774</v>
      </c>
      <c r="DJ836" s="20" t="s">
        <v>228</v>
      </c>
      <c r="DK836" s="20" t="s">
        <v>235</v>
      </c>
      <c r="DL836" s="20" t="s">
        <v>234</v>
      </c>
      <c r="DM836" s="20">
        <v>146</v>
      </c>
      <c r="DN836" s="20">
        <v>3</v>
      </c>
      <c r="DO836" s="20">
        <v>3</v>
      </c>
      <c r="DP836" s="20">
        <v>13</v>
      </c>
      <c r="DQ836" s="20">
        <v>0</v>
      </c>
      <c r="DR836" s="20">
        <v>0</v>
      </c>
      <c r="DS836" s="20">
        <v>1</v>
      </c>
      <c r="DT836" s="20">
        <v>1</v>
      </c>
      <c r="DU836" s="20">
        <v>1</v>
      </c>
      <c r="DV836" s="37" cm="1">
        <f t="array" ref="DV836">IF(AND(DI836:DP836&lt;&gt;""),((DQ836*0.125)+(DR836*0.25)+(DS836*0.25)+(DT836*1)+(DU836*1))/DP836,"")</f>
        <v>0.17307692307692307</v>
      </c>
      <c r="DW836" s="35">
        <v>45154</v>
      </c>
      <c r="DX836" s="35">
        <v>45162</v>
      </c>
      <c r="DY836" s="20" t="s">
        <v>237</v>
      </c>
      <c r="DZ836" s="35">
        <v>45166</v>
      </c>
      <c r="EA836" s="35" t="s">
        <v>232</v>
      </c>
      <c r="EB836" s="38">
        <v>45212</v>
      </c>
      <c r="EC836" s="35">
        <v>45290</v>
      </c>
      <c r="ED836" s="20" t="s">
        <v>228</v>
      </c>
      <c r="EE836" s="20" t="s">
        <v>247</v>
      </c>
      <c r="EF836" s="20">
        <v>114</v>
      </c>
      <c r="EG836" s="20">
        <v>3</v>
      </c>
      <c r="EH836" s="20">
        <v>3</v>
      </c>
      <c r="EI836" s="20">
        <v>12</v>
      </c>
      <c r="EJ836" s="20">
        <v>0</v>
      </c>
      <c r="EK836" s="20">
        <v>0</v>
      </c>
      <c r="EL836" s="20">
        <v>0</v>
      </c>
      <c r="EM836" s="20">
        <v>0</v>
      </c>
      <c r="EN836" s="20">
        <v>0</v>
      </c>
      <c r="EO836" s="20">
        <v>0</v>
      </c>
      <c r="EP836" s="20">
        <v>1</v>
      </c>
      <c r="EQ836" s="20">
        <v>0</v>
      </c>
      <c r="ER836" s="20">
        <v>2</v>
      </c>
      <c r="ES836" s="46">
        <f>IF(EI836&lt;&gt;"",((EJ836*0.125)+((EK836+EL836+EM836+EN836+EO836)*0.25)+((EP836+EQ836+ER836)*1))/EI836,"")</f>
        <v>0.25</v>
      </c>
      <c r="ET836" s="35">
        <v>45386</v>
      </c>
      <c r="EU836" s="20" t="s">
        <v>228</v>
      </c>
      <c r="EV836" s="20" t="s">
        <v>247</v>
      </c>
      <c r="EW836" s="20">
        <v>87</v>
      </c>
      <c r="EX836" s="20">
        <v>4</v>
      </c>
      <c r="EY836" s="20">
        <v>3</v>
      </c>
      <c r="EZ836" s="28">
        <v>7</v>
      </c>
      <c r="FA836" s="20">
        <v>0</v>
      </c>
      <c r="FB836" s="20">
        <v>0</v>
      </c>
      <c r="FC836" s="20">
        <v>0</v>
      </c>
      <c r="FD836" s="20">
        <v>0</v>
      </c>
      <c r="FE836" s="20">
        <v>0</v>
      </c>
      <c r="FF836" s="20">
        <v>0</v>
      </c>
      <c r="FG836" s="20">
        <v>0</v>
      </c>
      <c r="FH836" s="20">
        <v>1</v>
      </c>
      <c r="FI836" s="20">
        <v>1</v>
      </c>
      <c r="FJ836" s="46">
        <f>IF(EZ836&lt;&gt;"",((FA836*0.125)+((FB836+FC836+FD836+FE836+FF836)*0.25)+((FG836+FH836+FI836)*1))/EZ836,"")</f>
        <v>0.2857142857142857</v>
      </c>
      <c r="FK836" s="39">
        <v>39.46416</v>
      </c>
      <c r="FL836" s="39">
        <v>-77.338425999999998</v>
      </c>
      <c r="FM836" s="39">
        <v>39.102334576177867</v>
      </c>
      <c r="FN836" s="39">
        <v>39.825985423822132</v>
      </c>
      <c r="FO836" s="39">
        <v>-77.8070982344491</v>
      </c>
      <c r="FP836" s="39">
        <v>-76.869753765550897</v>
      </c>
      <c r="FQ836" s="39">
        <v>38.740509152355735</v>
      </c>
      <c r="FR836" s="39">
        <v>40.187810847644265</v>
      </c>
      <c r="FS836" s="39">
        <v>-78.275770468898202</v>
      </c>
      <c r="FT836" s="39">
        <v>-76.401081531101795</v>
      </c>
      <c r="FU836" s="35">
        <v>45736</v>
      </c>
      <c r="FV836" s="20" t="s">
        <v>248</v>
      </c>
      <c r="FW836" s="20" t="s">
        <v>247</v>
      </c>
      <c r="FX836" s="20">
        <v>92</v>
      </c>
      <c r="FY836" s="20">
        <v>1</v>
      </c>
      <c r="FZ836" s="20">
        <v>1</v>
      </c>
      <c r="GA836" s="20">
        <v>8</v>
      </c>
      <c r="GB836" s="20">
        <v>0</v>
      </c>
      <c r="GC836" s="20">
        <v>0</v>
      </c>
      <c r="GD836" s="20">
        <v>0</v>
      </c>
      <c r="GE836" s="20">
        <v>0</v>
      </c>
      <c r="GF836" s="20">
        <v>0</v>
      </c>
      <c r="GG836" s="20">
        <v>0</v>
      </c>
      <c r="GH836" s="20">
        <v>0</v>
      </c>
      <c r="GI836" s="20">
        <v>0</v>
      </c>
      <c r="GJ836" s="20">
        <v>1</v>
      </c>
      <c r="GK836" s="34">
        <f>IF(GA836&lt;&gt;"",((GB836*0.125)+((GC836+GD836+GE836+GF836+GG836)*0.25)+((GH836+GI836+GJ836)*1))/GA836,"")</f>
        <v>0.125</v>
      </c>
      <c r="GP836" s="20" t="s">
        <v>232</v>
      </c>
      <c r="HH836" s="34" t="str">
        <f>IF(GX836&lt;&gt;"",((GY836*0.125)+((GZ836+HA836+HB836+HC836+HD836)*0.25)+((HE836+HF836+HG836)*1))/GX836,"")</f>
        <v/>
      </c>
    </row>
    <row r="837" spans="1:216" ht="15" customHeight="1" x14ac:dyDescent="0.35">
      <c r="A837" s="14" t="s">
        <v>5230</v>
      </c>
      <c r="B837" s="12" t="s">
        <v>5231</v>
      </c>
      <c r="C837" s="13">
        <v>43009</v>
      </c>
      <c r="D837" s="13">
        <v>46090</v>
      </c>
      <c r="E837" s="14" t="s">
        <v>5206</v>
      </c>
      <c r="F837" s="15" t="s">
        <v>5232</v>
      </c>
      <c r="G837" s="15" t="s">
        <v>5233</v>
      </c>
      <c r="H837" s="14" t="s">
        <v>3034</v>
      </c>
      <c r="I837" s="16">
        <v>27549</v>
      </c>
      <c r="J837" s="17">
        <v>24558</v>
      </c>
      <c r="K837" s="18">
        <f ca="1">IF(A837&lt;&gt;"",RANDBETWEEN(1,2000)," ")</f>
        <v>1465</v>
      </c>
      <c r="L837" s="17" cm="1">
        <f t="array" ref="L837">IF(A837&lt;&gt;"",SUMPRODUCT(($E$2:$E$1303="Active") * (FK837 &gt;= $FM$2:$FM$1303) * (FK837 &lt;= $FN$2:$FN$1303) * (FL837 &gt;= $FO$2:$FO$1303) * (FL837 &lt;= $FP$2:$FP$1303)),"")</f>
        <v>1</v>
      </c>
      <c r="M837" s="17" cm="1">
        <f t="array" ref="M837">IF(A837&lt;&gt;"",SUMPRODUCT(($E$2:$E$1303="Active") * (FK837 &gt;= $FQ$2:$FQ$1303) * (FK837 &lt;= $FR$2:$FR$1303) * (FL837 &gt;= $FS$2:$FS$1303) * (FL837 &lt;= $FT$2:$FT$1303)),"")</f>
        <v>5</v>
      </c>
      <c r="N837" s="14" t="s">
        <v>287</v>
      </c>
      <c r="O837" s="14" t="s">
        <v>219</v>
      </c>
      <c r="P837" s="15" t="s">
        <v>5234</v>
      </c>
      <c r="Q837" s="14" t="s">
        <v>5235</v>
      </c>
      <c r="R837" s="15" t="s">
        <v>5236</v>
      </c>
      <c r="S837" s="14" t="s">
        <v>224</v>
      </c>
      <c r="T837" s="20" t="s">
        <v>224</v>
      </c>
      <c r="U837" s="21"/>
      <c r="V837" s="22" t="s">
        <v>224</v>
      </c>
      <c r="W837" s="22"/>
      <c r="X837" s="22"/>
      <c r="Y837" s="22" t="s">
        <v>224</v>
      </c>
      <c r="Z837" s="22"/>
      <c r="AA837" s="48" t="s">
        <v>347</v>
      </c>
      <c r="AB837" s="43">
        <v>46022.583333333336</v>
      </c>
      <c r="AC837" s="24">
        <v>46023</v>
      </c>
      <c r="AD837" s="25">
        <v>230</v>
      </c>
      <c r="AE837" s="25">
        <v>171</v>
      </c>
      <c r="AF837" s="26">
        <v>226</v>
      </c>
      <c r="AG837" s="20">
        <v>263</v>
      </c>
      <c r="AH837" s="22">
        <v>200</v>
      </c>
      <c r="AI837" s="26">
        <v>172</v>
      </c>
      <c r="AN837" s="27">
        <f>IF(COUNT(DV837,ES837,FJ837,GK837,HH837)&gt;0,AVERAGE(DV837,ES837,FJ837,GK837,HH837),"")</f>
        <v>0.26111111111111113</v>
      </c>
      <c r="AO837" s="28">
        <f>IF((E837&lt;&gt;""),COUNTA(AP837:BW837)+COUNTIF(T837,"No"),"")</f>
        <v>0</v>
      </c>
      <c r="AP837" s="29"/>
      <c r="AQ837" s="29"/>
      <c r="AR837" s="29"/>
      <c r="AS837" s="29"/>
      <c r="AT837" s="29"/>
      <c r="AU837" s="29"/>
      <c r="AV837" s="29"/>
      <c r="AW837" s="29"/>
      <c r="AX837" s="29"/>
      <c r="AY837" s="29"/>
      <c r="AZ837" s="29"/>
      <c r="BA837" s="29"/>
      <c r="BB837" s="29"/>
      <c r="BC837" s="29"/>
      <c r="BD837" s="29"/>
      <c r="BE837" s="29"/>
      <c r="BF837" s="29"/>
      <c r="BG837" s="29"/>
      <c r="BH837" s="29"/>
      <c r="BI837" s="29"/>
      <c r="BJ837" s="29"/>
      <c r="BK837" s="29"/>
      <c r="BL837" s="29"/>
      <c r="BM837" s="29"/>
      <c r="BN837" s="29"/>
      <c r="BO837" s="29"/>
      <c r="BP837" s="29"/>
      <c r="BQ837" s="29"/>
      <c r="BR837" s="29"/>
      <c r="BS837" s="29"/>
      <c r="BT837" s="29"/>
      <c r="BU837" s="29"/>
      <c r="BV837" s="29"/>
      <c r="BW837" s="29"/>
      <c r="BX837" s="30">
        <v>44068</v>
      </c>
      <c r="BY837" s="30">
        <v>44088</v>
      </c>
      <c r="BZ837" s="14" t="s">
        <v>226</v>
      </c>
      <c r="CA837" s="30">
        <v>44088</v>
      </c>
      <c r="CB837" s="14" t="s">
        <v>232</v>
      </c>
      <c r="CC837" s="31">
        <v>43908</v>
      </c>
      <c r="CD837" s="32" t="s">
        <v>364</v>
      </c>
      <c r="CE837" s="33" t="s">
        <v>282</v>
      </c>
      <c r="CF837" s="33" t="s">
        <v>247</v>
      </c>
      <c r="CG837" s="29">
        <v>96</v>
      </c>
      <c r="CH837" s="29">
        <v>2</v>
      </c>
      <c r="CI837" s="29">
        <v>2</v>
      </c>
      <c r="CJ837" s="29">
        <v>7</v>
      </c>
      <c r="CK837" s="29">
        <v>0</v>
      </c>
      <c r="CL837" s="29">
        <v>1</v>
      </c>
      <c r="CM837" s="29">
        <v>0</v>
      </c>
      <c r="CN837" s="34">
        <f>IF(CJ837&gt;0,((CK837*0.125)+(CL837*0.25)+(CM837*1))/CJ837,"")</f>
        <v>3.5714285714285712E-2</v>
      </c>
      <c r="CO837" s="35">
        <v>44628</v>
      </c>
      <c r="CP837" s="35">
        <v>44642</v>
      </c>
      <c r="CQ837" s="20" t="s">
        <v>237</v>
      </c>
      <c r="CR837" s="35">
        <v>44655</v>
      </c>
      <c r="CS837" s="20" t="s">
        <v>232</v>
      </c>
      <c r="CT837" s="35">
        <v>44645</v>
      </c>
      <c r="CU837" s="35">
        <v>44501</v>
      </c>
      <c r="CV837" s="11" t="s">
        <v>226</v>
      </c>
      <c r="CW837" s="20" t="s">
        <v>233</v>
      </c>
      <c r="CX837" s="11" t="s">
        <v>234</v>
      </c>
      <c r="CY837" s="20">
        <v>64</v>
      </c>
      <c r="CZ837" s="36">
        <v>1</v>
      </c>
      <c r="DA837" s="36">
        <v>1</v>
      </c>
      <c r="DB837" s="36">
        <v>5</v>
      </c>
      <c r="DC837" s="36">
        <v>0</v>
      </c>
      <c r="DD837" s="36">
        <v>0</v>
      </c>
      <c r="DE837" s="36">
        <v>1</v>
      </c>
      <c r="DF837" s="36">
        <v>0</v>
      </c>
      <c r="DG837" s="36">
        <v>0</v>
      </c>
      <c r="DH837" s="37">
        <f>IF(DB837&gt;0,((DC837*0.125)+(DD837*0.25)+(DE837*0.25)+(DF837*1)+(DG837*1))/DB837,"")</f>
        <v>0.05</v>
      </c>
      <c r="DI837" s="35">
        <v>44896</v>
      </c>
      <c r="DJ837" s="20" t="s">
        <v>228</v>
      </c>
      <c r="DK837" s="20" t="s">
        <v>235</v>
      </c>
      <c r="DL837" s="20" t="s">
        <v>234</v>
      </c>
      <c r="DM837" s="20">
        <v>91</v>
      </c>
      <c r="DN837" s="20">
        <v>1</v>
      </c>
      <c r="DO837" s="20">
        <v>1</v>
      </c>
      <c r="DP837" s="20">
        <v>5</v>
      </c>
      <c r="DQ837" s="20">
        <v>0</v>
      </c>
      <c r="DR837" s="20">
        <v>0</v>
      </c>
      <c r="DS837" s="20">
        <v>0</v>
      </c>
      <c r="DT837" s="20">
        <v>0</v>
      </c>
      <c r="DU837" s="20">
        <v>2</v>
      </c>
      <c r="DV837" s="49" cm="1">
        <f t="array" ref="DV837">IF(AND(DI837:DP837&lt;&gt;""),((DQ837*0.125)+(DR837*0.25)+(DS837*0.25)+(DT837*1)+(DU837*1))/DP837,"")</f>
        <v>0.4</v>
      </c>
      <c r="DW837" s="35">
        <v>45076</v>
      </c>
      <c r="DX837" s="35">
        <v>45082</v>
      </c>
      <c r="DY837" s="20" t="s">
        <v>237</v>
      </c>
      <c r="DZ837" s="35">
        <v>45082</v>
      </c>
      <c r="EA837" s="35" t="s">
        <v>232</v>
      </c>
      <c r="EB837" s="40">
        <v>45100</v>
      </c>
      <c r="EC837" s="35">
        <v>45211</v>
      </c>
      <c r="ED837" s="20" t="s">
        <v>248</v>
      </c>
      <c r="EE837" s="20" t="s">
        <v>247</v>
      </c>
      <c r="EF837" s="20">
        <v>135</v>
      </c>
      <c r="EG837" s="20">
        <v>1</v>
      </c>
      <c r="EH837" s="20">
        <v>1</v>
      </c>
      <c r="EI837" s="20">
        <v>5</v>
      </c>
      <c r="EJ837" s="20">
        <v>0</v>
      </c>
      <c r="EK837" s="20">
        <v>0</v>
      </c>
      <c r="EL837" s="20">
        <v>0</v>
      </c>
      <c r="EM837" s="20">
        <v>0</v>
      </c>
      <c r="EN837" s="20">
        <v>0</v>
      </c>
      <c r="EO837" s="20">
        <v>0</v>
      </c>
      <c r="EP837" s="20">
        <v>0</v>
      </c>
      <c r="EQ837" s="20">
        <v>0</v>
      </c>
      <c r="ER837" s="20">
        <v>0</v>
      </c>
      <c r="ES837" s="34">
        <f>IF(EI837&lt;&gt;"",((EJ837*0.125)+((EK837+EL837+EM837+EN837+EO837)*0.25)+((EP837+EQ837+ER837)*1))/EI837,"")</f>
        <v>0</v>
      </c>
      <c r="ET837" s="35">
        <v>45583</v>
      </c>
      <c r="EU837" s="20" t="s">
        <v>248</v>
      </c>
      <c r="EV837" s="20" t="s">
        <v>234</v>
      </c>
      <c r="EW837" s="20">
        <v>116</v>
      </c>
      <c r="EX837" s="20">
        <v>1</v>
      </c>
      <c r="EY837" s="20">
        <v>1</v>
      </c>
      <c r="EZ837" s="20">
        <v>9</v>
      </c>
      <c r="FA837" s="20">
        <v>0</v>
      </c>
      <c r="FB837" s="20">
        <v>0</v>
      </c>
      <c r="FC837" s="20">
        <v>0</v>
      </c>
      <c r="FD837" s="20">
        <v>0</v>
      </c>
      <c r="FE837" s="20">
        <v>0</v>
      </c>
      <c r="FF837" s="20">
        <v>0</v>
      </c>
      <c r="FG837" s="20">
        <v>1</v>
      </c>
      <c r="FH837" s="20">
        <v>2</v>
      </c>
      <c r="FI837" s="20">
        <v>2</v>
      </c>
      <c r="FJ837" s="46">
        <f>IF(EZ837&lt;&gt;"",((FA837*0.125)+((FB837+FC837+FD837+FE837+FF837)*0.25)+((FG837+FH837+FI837)*1))/EZ837,"")</f>
        <v>0.55555555555555558</v>
      </c>
      <c r="FK837" s="39">
        <v>36.082942000000003</v>
      </c>
      <c r="FL837" s="39">
        <v>-78.212862000000001</v>
      </c>
      <c r="FM837" s="39">
        <v>35.72111657617787</v>
      </c>
      <c r="FN837" s="39">
        <v>36.444767423822135</v>
      </c>
      <c r="FO837" s="39">
        <v>-78.66057417047432</v>
      </c>
      <c r="FP837" s="39">
        <v>-77.765149829525683</v>
      </c>
      <c r="FQ837" s="39">
        <v>35.359291152355738</v>
      </c>
      <c r="FR837" s="39">
        <v>36.806592847644268</v>
      </c>
      <c r="FS837" s="39">
        <v>-79.108286340948652</v>
      </c>
      <c r="FT837" s="39">
        <v>-77.31743765905135</v>
      </c>
      <c r="FU837" s="35">
        <v>45756</v>
      </c>
      <c r="FV837" s="20" t="s">
        <v>248</v>
      </c>
      <c r="FW837" s="20" t="s">
        <v>258</v>
      </c>
      <c r="FX837" s="20">
        <v>65</v>
      </c>
      <c r="FY837" s="20">
        <v>1</v>
      </c>
      <c r="FZ837" s="20">
        <v>1</v>
      </c>
      <c r="GA837" s="20">
        <v>10</v>
      </c>
      <c r="GB837" s="20">
        <v>0</v>
      </c>
      <c r="GC837" s="20">
        <v>0</v>
      </c>
      <c r="GD837" s="20">
        <v>0</v>
      </c>
      <c r="GE837" s="20">
        <v>1</v>
      </c>
      <c r="GF837" s="20">
        <v>0</v>
      </c>
      <c r="GG837" s="20">
        <v>0</v>
      </c>
      <c r="GH837" s="20">
        <v>0</v>
      </c>
      <c r="GI837" s="20">
        <v>1</v>
      </c>
      <c r="GJ837" s="20">
        <v>1</v>
      </c>
      <c r="GK837" s="34">
        <f>IF(GA837&lt;&gt;"",((GB837*0.125)+((GC837+GD837+GE837+GF837+GG837)*0.25)+((GH837+GI837+GJ837)*1))/GA837,"")</f>
        <v>0.22500000000000001</v>
      </c>
      <c r="GL837" s="40">
        <v>45764</v>
      </c>
      <c r="GM837" s="40">
        <v>45800</v>
      </c>
      <c r="GN837" s="11" t="s">
        <v>237</v>
      </c>
      <c r="GO837" s="40">
        <v>45800</v>
      </c>
      <c r="GP837" s="20" t="s">
        <v>232</v>
      </c>
      <c r="GQ837" s="35">
        <v>45807</v>
      </c>
      <c r="GR837" s="35">
        <v>46042</v>
      </c>
      <c r="GS837" s="20" t="s">
        <v>248</v>
      </c>
      <c r="GT837" s="20" t="s">
        <v>247</v>
      </c>
      <c r="GU837" s="20">
        <v>116</v>
      </c>
      <c r="GV837" s="20">
        <v>1</v>
      </c>
      <c r="GW837" s="20">
        <v>1</v>
      </c>
      <c r="GX837" s="20">
        <v>8</v>
      </c>
      <c r="GY837" s="20">
        <v>0</v>
      </c>
      <c r="GZ837" s="20">
        <v>0</v>
      </c>
      <c r="HA837" s="20">
        <v>0</v>
      </c>
      <c r="HB837" s="20">
        <v>0</v>
      </c>
      <c r="HC837" s="20">
        <v>0</v>
      </c>
      <c r="HD837" s="20">
        <v>0</v>
      </c>
      <c r="HE837" s="20">
        <v>0</v>
      </c>
      <c r="HF837" s="20">
        <f>1</f>
        <v>1</v>
      </c>
      <c r="HG837" s="20">
        <v>0</v>
      </c>
      <c r="HH837" s="34">
        <f>IF(GX837&lt;&gt;"",((GY837*0.125)+((GZ837+HA837+HB837+HC837+HD837)*0.25)+((HE837+HF837+HG837)*1))/GX837,"")</f>
        <v>0.125</v>
      </c>
    </row>
    <row r="838" spans="1:216" ht="15" customHeight="1" x14ac:dyDescent="0.35">
      <c r="A838" s="11" t="s">
        <v>5237</v>
      </c>
      <c r="B838" s="12" t="s">
        <v>5238</v>
      </c>
      <c r="C838" s="43">
        <v>44946</v>
      </c>
      <c r="D838" s="43">
        <v>46052</v>
      </c>
      <c r="E838" s="11" t="s">
        <v>5239</v>
      </c>
      <c r="F838" s="19" t="s">
        <v>5240</v>
      </c>
      <c r="G838" s="19" t="s">
        <v>1032</v>
      </c>
      <c r="H838" s="11" t="s">
        <v>1033</v>
      </c>
      <c r="I838" s="42">
        <v>33186</v>
      </c>
      <c r="J838" s="17">
        <v>69866</v>
      </c>
      <c r="K838" s="18">
        <f ca="1">IF(A838&lt;&gt;"",RANDBETWEEN(1,2000)," ")</f>
        <v>1095</v>
      </c>
      <c r="L838" s="17" cm="1">
        <f t="array" ref="L838">IF(A838&lt;&gt;"",SUMPRODUCT(($E$2:$E$1303="Active") * (FK838 &gt;= $FM$2:$FM$1303) * (FK838 &lt;= $FN$2:$FN$1303) * (FL838 &gt;= $FO$2:$FO$1303) * (FL838 &lt;= $FP$2:$FP$1303)),"")</f>
        <v>5</v>
      </c>
      <c r="M838" s="17" cm="1">
        <f t="array" ref="M838">IF(A838&lt;&gt;"",SUMPRODUCT(($E$2:$E$1303="Active") * (FK838 &gt;= $FQ$2:$FQ$1303) * (FK838 &lt;= $FR$2:$FR$1303) * (FL838 &gt;= $FS$2:$FS$1303) * (FL838 &lt;= $FT$2:$FT$1303)),"")</f>
        <v>10</v>
      </c>
      <c r="N838" s="11" t="s">
        <v>218</v>
      </c>
      <c r="O838" s="14" t="s">
        <v>219</v>
      </c>
      <c r="P838" s="19" t="s">
        <v>5241</v>
      </c>
      <c r="Q838" s="11" t="s">
        <v>5242</v>
      </c>
      <c r="R838" s="19" t="s">
        <v>5243</v>
      </c>
      <c r="S838" s="11" t="s">
        <v>224</v>
      </c>
      <c r="T838" s="20" t="s">
        <v>224</v>
      </c>
      <c r="AA838" s="48" t="s">
        <v>347</v>
      </c>
      <c r="AB838" s="43">
        <v>46020.708333333336</v>
      </c>
      <c r="AC838" s="24">
        <v>46023</v>
      </c>
      <c r="AF838" s="26"/>
      <c r="AG838" s="20">
        <v>600</v>
      </c>
      <c r="AH838" s="22">
        <v>731</v>
      </c>
      <c r="AI838" s="26">
        <v>811</v>
      </c>
      <c r="AN838" s="27">
        <f>IF(COUNT(DV838,ES838,FJ838,GK838,HH838)&gt;0,AVERAGE(DV838,ES838,FJ838,GK838,HH838),"")</f>
        <v>0.02</v>
      </c>
      <c r="AO838" s="28">
        <f>IF((E838&lt;&gt;""),COUNTA(AP838:BW838)+COUNTIF(T838,"No"),"")</f>
        <v>0</v>
      </c>
      <c r="CT838" s="35" t="s">
        <v>323</v>
      </c>
      <c r="DW838" s="35">
        <v>45446</v>
      </c>
      <c r="DX838" s="35">
        <v>45462</v>
      </c>
      <c r="DY838" s="20" t="s">
        <v>237</v>
      </c>
      <c r="DZ838" s="35">
        <v>45462</v>
      </c>
      <c r="EA838" s="35" t="s">
        <v>232</v>
      </c>
      <c r="EB838" s="40">
        <v>45471</v>
      </c>
      <c r="EJ838" s="20"/>
      <c r="EK838" s="20"/>
      <c r="EL838" s="20"/>
      <c r="EM838" s="20"/>
      <c r="EN838" s="20"/>
      <c r="EO838" s="20"/>
      <c r="EP838" s="20"/>
      <c r="EQ838" s="20"/>
      <c r="ER838" s="20"/>
      <c r="ES838" s="34" t="str">
        <f>IF(EI838&lt;&gt;"",((EJ838*0.125)+((EK838+EL838+EM838+EN838+EO838)*0.25)+((EP838+EQ838+ER838)*1))/EI838,"")</f>
        <v/>
      </c>
      <c r="ET838" s="35">
        <v>45545</v>
      </c>
      <c r="EU838" s="20" t="s">
        <v>248</v>
      </c>
      <c r="EV838" s="20" t="s">
        <v>234</v>
      </c>
      <c r="EW838" s="20">
        <v>345</v>
      </c>
      <c r="EX838" s="20">
        <v>1</v>
      </c>
      <c r="EY838" s="20">
        <v>1</v>
      </c>
      <c r="EZ838" s="20">
        <v>25</v>
      </c>
      <c r="FA838" s="20">
        <v>0</v>
      </c>
      <c r="FB838" s="20">
        <v>0</v>
      </c>
      <c r="FC838" s="20">
        <v>0</v>
      </c>
      <c r="FD838" s="20">
        <v>0</v>
      </c>
      <c r="FE838" s="20">
        <v>0</v>
      </c>
      <c r="FF838" s="20">
        <v>0</v>
      </c>
      <c r="FG838" s="20">
        <v>1</v>
      </c>
      <c r="FH838" s="20">
        <v>0</v>
      </c>
      <c r="FI838" s="20">
        <v>0</v>
      </c>
      <c r="FJ838" s="34">
        <f>IF(EZ838&lt;&gt;"",((FA838*0.125)+((FB838+FC838+FD838+FE838+FF838)*0.25)+((FG838+FH838+FI838)*1))/EZ838,"")</f>
        <v>0.04</v>
      </c>
      <c r="FK838" s="39">
        <v>25.656027999999999</v>
      </c>
      <c r="FL838" s="39">
        <v>-80.414856</v>
      </c>
      <c r="FM838" s="39">
        <v>25.294202576177867</v>
      </c>
      <c r="FN838" s="39">
        <v>26.017853423822132</v>
      </c>
      <c r="FO838" s="39">
        <v>-80.816255581006558</v>
      </c>
      <c r="FP838" s="39">
        <v>-80.013456418993442</v>
      </c>
      <c r="FQ838" s="39">
        <v>24.932377152355734</v>
      </c>
      <c r="FR838" s="39">
        <v>26.379678847644264</v>
      </c>
      <c r="FS838" s="39">
        <v>-81.217655162013116</v>
      </c>
      <c r="FT838" s="39">
        <v>-79.612056837986884</v>
      </c>
      <c r="FU838" s="35">
        <v>45793</v>
      </c>
      <c r="FV838" s="20" t="s">
        <v>248</v>
      </c>
      <c r="FW838" s="20" t="s">
        <v>258</v>
      </c>
      <c r="FX838" s="20">
        <v>339</v>
      </c>
      <c r="FY838" s="20">
        <v>1</v>
      </c>
      <c r="FZ838" s="20">
        <v>1</v>
      </c>
      <c r="GA838" s="20">
        <v>25</v>
      </c>
      <c r="GB838" s="20">
        <v>0</v>
      </c>
      <c r="GC838" s="20">
        <v>0</v>
      </c>
      <c r="GD838" s="20">
        <v>0</v>
      </c>
      <c r="GE838" s="20">
        <v>0</v>
      </c>
      <c r="GF838" s="20">
        <v>0</v>
      </c>
      <c r="GG838" s="20">
        <v>0</v>
      </c>
      <c r="GH838" s="20">
        <v>0</v>
      </c>
      <c r="GI838" s="20">
        <v>0</v>
      </c>
      <c r="GJ838" s="20">
        <v>0</v>
      </c>
      <c r="GK838" s="34">
        <f>IF(GA838&lt;&gt;"",((GB838*0.125)+((GC838+GD838+GE838+GF838+GG838)*0.25)+((GH838+GI838+GJ838)*1))/GA838,"")</f>
        <v>0</v>
      </c>
      <c r="GL838" s="40">
        <v>45873</v>
      </c>
      <c r="GM838" s="40">
        <v>45957</v>
      </c>
      <c r="GN838" s="20" t="s">
        <v>237</v>
      </c>
      <c r="GO838" s="35">
        <v>45957</v>
      </c>
      <c r="GP838" s="20" t="s">
        <v>232</v>
      </c>
      <c r="GQ838" s="35">
        <v>45961</v>
      </c>
      <c r="HH838" s="34" t="str">
        <f>IF(GX838&lt;&gt;"",((GY838*0.125)+((GZ838+HA838+HB838+HC838+HD838)*0.25)+((HE838+HF838+HG838)*1))/GX838,"")</f>
        <v/>
      </c>
    </row>
    <row r="839" spans="1:216" ht="15" customHeight="1" x14ac:dyDescent="0.35">
      <c r="A839" s="11" t="s">
        <v>5244</v>
      </c>
      <c r="B839" s="12" t="s">
        <v>5245</v>
      </c>
      <c r="C839" s="13">
        <v>44435</v>
      </c>
      <c r="D839" s="13">
        <v>45555</v>
      </c>
      <c r="E839" s="11" t="s">
        <v>5239</v>
      </c>
      <c r="F839" s="19" t="s">
        <v>5246</v>
      </c>
      <c r="G839" s="19" t="s">
        <v>5247</v>
      </c>
      <c r="H839" s="11" t="s">
        <v>2102</v>
      </c>
      <c r="I839" s="42">
        <v>96732</v>
      </c>
      <c r="J839" s="17">
        <v>27507</v>
      </c>
      <c r="K839" s="18">
        <f ca="1">IF(A839&lt;&gt;"",RANDBETWEEN(1,2000)," ")</f>
        <v>76</v>
      </c>
      <c r="L839" s="17" cm="1">
        <f t="array" ref="L839">IF(A839&lt;&gt;"",SUMPRODUCT(($E$2:$E$1303="Active") * (FK839 &gt;= $FM$2:$FM$1303) * (FK839 &lt;= $FN$2:$FN$1303) * (FL839 &gt;= $FO$2:$FO$1303) * (FL839 &lt;= $FP$2:$FP$1303)),"")</f>
        <v>0</v>
      </c>
      <c r="M839" s="17" cm="1">
        <f t="array" ref="M839">IF(A839&lt;&gt;"",SUMPRODUCT(($E$2:$E$1303="Active") * (FK839 &gt;= $FQ$2:$FQ$1303) * (FK839 &lt;= $FR$2:$FR$1303) * (FL839 &gt;= $FS$2:$FS$1303) * (FL839 &lt;= $FT$2:$FT$1303)),"")</f>
        <v>0</v>
      </c>
      <c r="N839" s="11" t="s">
        <v>218</v>
      </c>
      <c r="O839" s="14" t="s">
        <v>219</v>
      </c>
      <c r="P839" s="19" t="s">
        <v>5248</v>
      </c>
      <c r="Q839" s="11" t="s">
        <v>5249</v>
      </c>
      <c r="R839" s="19" t="s">
        <v>5250</v>
      </c>
      <c r="S839" s="11" t="s">
        <v>223</v>
      </c>
      <c r="T839" s="20" t="s">
        <v>224</v>
      </c>
      <c r="U839" s="21"/>
      <c r="V839" s="22"/>
      <c r="W839" s="22"/>
      <c r="X839" s="22"/>
      <c r="Y839" s="22"/>
      <c r="Z839" s="22"/>
      <c r="AB839" s="23">
        <v>45456.541666666664</v>
      </c>
      <c r="AC839" s="63">
        <v>45931</v>
      </c>
      <c r="AD839" s="25">
        <v>0</v>
      </c>
      <c r="AE839" s="25">
        <v>22</v>
      </c>
      <c r="AF839" s="26">
        <v>71</v>
      </c>
      <c r="AG839" s="20">
        <v>92</v>
      </c>
      <c r="AH839" s="22">
        <v>65</v>
      </c>
      <c r="AI839" s="26">
        <v>0</v>
      </c>
      <c r="AN839" s="27">
        <f>IF(COUNT(DV839,ES839,FJ839,GK839,HH839)&gt;0,AVERAGE(DV839,ES839,FJ839,GK839,HH839),"")</f>
        <v>2.5000000000000001E-2</v>
      </c>
      <c r="AO839" s="28">
        <f>IF((E839&lt;&gt;""),COUNTA(AP839:BW839)+COUNTIF(T839,"No"),"")</f>
        <v>2</v>
      </c>
      <c r="AU839" s="20" t="s">
        <v>224</v>
      </c>
      <c r="BT839" s="20" t="s">
        <v>5251</v>
      </c>
      <c r="CN839" s="34" t="str">
        <f>IF(CJ839&gt;0,((CK839*0.125)+(CL839*0.25)+(CM839*1))/CJ839,"")</f>
        <v/>
      </c>
      <c r="CO839" s="35">
        <v>44868</v>
      </c>
      <c r="CP839" s="35">
        <v>44880</v>
      </c>
      <c r="CQ839" s="20" t="s">
        <v>237</v>
      </c>
      <c r="CR839" s="35">
        <v>44880</v>
      </c>
      <c r="CS839" s="20" t="s">
        <v>232</v>
      </c>
      <c r="CT839" s="35">
        <v>44886</v>
      </c>
      <c r="CV839" s="11" t="s">
        <v>228</v>
      </c>
      <c r="CW839" s="20" t="s">
        <v>233</v>
      </c>
      <c r="CX839" s="11" t="s">
        <v>234</v>
      </c>
      <c r="CY839" s="20">
        <v>0</v>
      </c>
      <c r="CZ839" s="36">
        <v>0</v>
      </c>
      <c r="DA839" s="36">
        <v>0</v>
      </c>
      <c r="DB839" s="36">
        <v>0</v>
      </c>
      <c r="DC839" s="36">
        <v>0</v>
      </c>
      <c r="DD839" s="36">
        <v>0</v>
      </c>
      <c r="DE839" s="36">
        <v>0</v>
      </c>
      <c r="DF839" s="36">
        <v>0</v>
      </c>
      <c r="DG839" s="36">
        <v>0</v>
      </c>
      <c r="DI839" s="35">
        <v>44908</v>
      </c>
      <c r="DJ839" s="20" t="s">
        <v>248</v>
      </c>
      <c r="DK839" s="20" t="s">
        <v>235</v>
      </c>
      <c r="DL839" s="20" t="s">
        <v>234</v>
      </c>
      <c r="DM839" s="20">
        <v>40</v>
      </c>
      <c r="DN839" s="20">
        <v>1</v>
      </c>
      <c r="DO839" s="20">
        <v>1</v>
      </c>
      <c r="DP839" s="20">
        <v>5</v>
      </c>
      <c r="DQ839" s="20">
        <v>0</v>
      </c>
      <c r="DR839" s="20">
        <v>0</v>
      </c>
      <c r="DS839" s="20">
        <v>1</v>
      </c>
      <c r="DT839" s="20">
        <v>0</v>
      </c>
      <c r="DU839" s="20">
        <v>0</v>
      </c>
      <c r="DV839" s="37" cm="1">
        <f t="array" ref="DV839">IF(AND(DI839:DP839&lt;&gt;""),((DQ839*0.125)+(DR839*0.25)+(DS839*0.25)+(DT839*1)+(DU839*1))/DP839,"")</f>
        <v>0.05</v>
      </c>
      <c r="DW839" s="35">
        <v>45555</v>
      </c>
      <c r="DX839" s="35">
        <v>45574</v>
      </c>
      <c r="DY839" s="20" t="s">
        <v>266</v>
      </c>
      <c r="DZ839" s="35">
        <v>45574</v>
      </c>
      <c r="EA839" s="35" t="s">
        <v>410</v>
      </c>
      <c r="EB839" s="38"/>
      <c r="EC839" s="35">
        <v>45290</v>
      </c>
      <c r="ED839" s="20" t="s">
        <v>228</v>
      </c>
      <c r="EE839" s="20" t="s">
        <v>247</v>
      </c>
      <c r="EF839" s="20">
        <v>31</v>
      </c>
      <c r="EG839" s="20">
        <v>1</v>
      </c>
      <c r="EH839" s="20">
        <v>1</v>
      </c>
      <c r="EI839" s="20">
        <v>5</v>
      </c>
      <c r="EJ839" s="20">
        <v>0</v>
      </c>
      <c r="EK839" s="20">
        <v>0</v>
      </c>
      <c r="EL839" s="20">
        <v>0</v>
      </c>
      <c r="EM839" s="20">
        <v>0</v>
      </c>
      <c r="EN839" s="20">
        <v>0</v>
      </c>
      <c r="EO839" s="20">
        <v>0</v>
      </c>
      <c r="EP839" s="20">
        <v>0</v>
      </c>
      <c r="EQ839" s="20">
        <v>0</v>
      </c>
      <c r="ER839" s="20">
        <v>0</v>
      </c>
      <c r="ES839" s="34">
        <f>IF(EI839&lt;&gt;"",((EJ839*0.125)+((EK839+EL839+EM839+EN839+EO839)*0.25)+((EP839+EQ839+ER839)*1))/EI839,"")</f>
        <v>0</v>
      </c>
      <c r="FG839" s="20"/>
      <c r="FJ839" s="34" t="str">
        <f>IF(EZ839&lt;&gt;"",((FA839*0.125)+((FB839+FC839+FD839+FE839+FF839)*0.25)+((FG839+FH839+FI839)*1))/EZ839,"")</f>
        <v/>
      </c>
      <c r="FK839" s="39">
        <v>20.875914000000002</v>
      </c>
      <c r="FL839" s="39">
        <v>-156.45582999999999</v>
      </c>
      <c r="FM839" s="39">
        <v>20.514088576177869</v>
      </c>
      <c r="FN839" s="39">
        <v>21.237739423822134</v>
      </c>
      <c r="FO839" s="39">
        <v>-156.84307646703715</v>
      </c>
      <c r="FP839" s="39">
        <v>-156.06858353296283</v>
      </c>
      <c r="FQ839" s="39">
        <v>20.152263152355737</v>
      </c>
      <c r="FR839" s="39">
        <v>21.599564847644267</v>
      </c>
      <c r="FS839" s="39">
        <v>-157.23032293407431</v>
      </c>
      <c r="FT839" s="39">
        <v>-155.68133706592567</v>
      </c>
      <c r="FU839" s="35"/>
      <c r="GK839" s="34" t="str">
        <f>IF(GA839&lt;&gt;"",((GB839*0.125)+((GC839+GD839+GE839+GF839+GG839)*0.25)+((GH839+GI839+GJ839)*1))/GA839,"")</f>
        <v/>
      </c>
      <c r="GP839" s="20" t="s">
        <v>232</v>
      </c>
      <c r="HH839" s="34" t="str">
        <f>IF(GX839&lt;&gt;"",((GY839*0.125)+((GZ839+HA839+HB839+HC839+HD839)*0.25)+((HE839+HF839+HG839)*1))/GX839,"")</f>
        <v/>
      </c>
    </row>
    <row r="840" spans="1:216" ht="15" customHeight="1" x14ac:dyDescent="0.35">
      <c r="A840" s="11" t="s">
        <v>5252</v>
      </c>
      <c r="B840" s="12" t="s">
        <v>5253</v>
      </c>
      <c r="C840" s="13">
        <v>43009</v>
      </c>
      <c r="D840" s="13">
        <v>44743</v>
      </c>
      <c r="E840" s="14" t="s">
        <v>5254</v>
      </c>
      <c r="F840" s="15" t="s">
        <v>5255</v>
      </c>
      <c r="G840" s="15" t="s">
        <v>5256</v>
      </c>
      <c r="H840" s="14" t="s">
        <v>466</v>
      </c>
      <c r="I840" s="16">
        <v>85027</v>
      </c>
      <c r="J840" s="17">
        <v>38343</v>
      </c>
      <c r="K840" s="18">
        <f ca="1">IF(A840&lt;&gt;"",RANDBETWEEN(1,2000)," ")</f>
        <v>688</v>
      </c>
      <c r="L840" s="17" cm="1">
        <f t="array" ref="L840">IF(A840&lt;&gt;"",SUMPRODUCT(($E$2:$E$1303="Active") * (FK840 &gt;= $FM$2:$FM$1303) * (FK840 &lt;= $FN$2:$FN$1303) * (FL840 &gt;= $FO$2:$FO$1303) * (FL840 &lt;= $FP$2:$FP$1303)),"")</f>
        <v>7</v>
      </c>
      <c r="M840" s="17" cm="1">
        <f t="array" ref="M840">IF(A840&lt;&gt;"",SUMPRODUCT(($E$2:$E$1303="Active") * (FK840 &gt;= $FQ$2:$FQ$1303) * (FK840 &lt;= $FR$2:$FR$1303) * (FL840 &gt;= $FS$2:$FS$1303) * (FL840 &lt;= $FT$2:$FT$1303)),"")</f>
        <v>11</v>
      </c>
      <c r="N840" s="14" t="s">
        <v>287</v>
      </c>
      <c r="O840" s="14" t="s">
        <v>219</v>
      </c>
      <c r="P840" s="15" t="s">
        <v>5257</v>
      </c>
      <c r="Q840" s="14" t="s">
        <v>5258</v>
      </c>
      <c r="R840" s="15" t="s">
        <v>5259</v>
      </c>
      <c r="S840" s="14" t="s">
        <v>223</v>
      </c>
      <c r="T840" s="20" t="s">
        <v>224</v>
      </c>
      <c r="U840" s="21"/>
      <c r="V840" s="22"/>
      <c r="W840" s="22"/>
      <c r="X840" s="22"/>
      <c r="Y840" s="22"/>
      <c r="Z840" s="22"/>
      <c r="AB840" s="23">
        <v>44659</v>
      </c>
      <c r="AC840" s="63">
        <v>45931</v>
      </c>
      <c r="AD840" s="25">
        <v>591</v>
      </c>
      <c r="AE840" s="25">
        <v>304</v>
      </c>
      <c r="AF840" s="26">
        <v>41</v>
      </c>
      <c r="AG840" s="20">
        <v>0</v>
      </c>
      <c r="AH840" s="22">
        <v>0</v>
      </c>
      <c r="AI840" s="26">
        <v>0</v>
      </c>
      <c r="AN840" s="27" t="str">
        <f>IF(COUNT(DV840,ES840,FJ840,GK840,HH840)&gt;0,AVERAGE(DV840,ES840,FJ840,GK840,HH840),"")</f>
        <v/>
      </c>
      <c r="AO840" s="28">
        <f>IF((E840&lt;&gt;""),COUNTA(AP840:BW840)+COUNTIF(T840,"No"),"")</f>
        <v>2</v>
      </c>
      <c r="AP840" s="29"/>
      <c r="AQ840" s="29"/>
      <c r="AR840" s="29"/>
      <c r="AS840" s="29"/>
      <c r="AT840" s="29"/>
      <c r="AU840" s="29"/>
      <c r="AV840" s="29"/>
      <c r="AW840" s="29"/>
      <c r="AX840" s="29"/>
      <c r="AY840" s="29"/>
      <c r="AZ840" s="29"/>
      <c r="BA840" s="29"/>
      <c r="BB840" s="29"/>
      <c r="BC840" s="29"/>
      <c r="BD840" s="29"/>
      <c r="BE840" s="29"/>
      <c r="BF840" s="29"/>
      <c r="BG840" s="29"/>
      <c r="BH840" s="29"/>
      <c r="BI840" s="29"/>
      <c r="BJ840" s="29"/>
      <c r="BK840" s="29"/>
      <c r="BL840" s="29"/>
      <c r="BM840" s="29"/>
      <c r="BN840" s="29" t="s">
        <v>224</v>
      </c>
      <c r="BO840" s="29"/>
      <c r="BP840" s="29" t="s">
        <v>224</v>
      </c>
      <c r="BQ840" s="29"/>
      <c r="BR840" s="29"/>
      <c r="BS840" s="29"/>
      <c r="BT840" s="29"/>
      <c r="BU840" s="29"/>
      <c r="BV840" s="29"/>
      <c r="BW840" s="29"/>
      <c r="BX840" s="30">
        <v>44103</v>
      </c>
      <c r="BY840" s="30">
        <v>44118</v>
      </c>
      <c r="BZ840" s="14" t="s">
        <v>226</v>
      </c>
      <c r="CA840" s="30">
        <v>44123</v>
      </c>
      <c r="CB840" s="14" t="s">
        <v>232</v>
      </c>
      <c r="CC840" s="31">
        <v>43910</v>
      </c>
      <c r="CD840" s="32" t="s">
        <v>364</v>
      </c>
      <c r="CE840" s="33" t="s">
        <v>282</v>
      </c>
      <c r="CF840" s="33" t="s">
        <v>247</v>
      </c>
      <c r="CG840" s="29">
        <v>189</v>
      </c>
      <c r="CH840" s="29">
        <v>4</v>
      </c>
      <c r="CI840" s="29">
        <v>3</v>
      </c>
      <c r="CJ840" s="29">
        <v>15</v>
      </c>
      <c r="CK840" s="29">
        <v>0</v>
      </c>
      <c r="CL840" s="29">
        <v>2</v>
      </c>
      <c r="CM840" s="29">
        <v>0</v>
      </c>
      <c r="CN840" s="34">
        <f>IF(CJ840&gt;0,((CK840*0.125)+(CL840*0.25)+(CM840*1))/CJ840,"")</f>
        <v>3.3333333333333333E-2</v>
      </c>
      <c r="CO840" s="35">
        <v>44650</v>
      </c>
      <c r="CP840" s="35">
        <v>44666</v>
      </c>
      <c r="CQ840" s="20" t="s">
        <v>237</v>
      </c>
      <c r="CR840" s="35">
        <v>44669</v>
      </c>
      <c r="CS840" s="20" t="s">
        <v>232</v>
      </c>
      <c r="CT840" s="35">
        <v>44669</v>
      </c>
      <c r="CU840" s="35">
        <v>44508</v>
      </c>
      <c r="CV840" s="11" t="s">
        <v>226</v>
      </c>
      <c r="CW840" s="20" t="s">
        <v>233</v>
      </c>
      <c r="CX840" s="11" t="s">
        <v>234</v>
      </c>
      <c r="CY840" s="20">
        <v>199</v>
      </c>
      <c r="CZ840" s="36">
        <v>3</v>
      </c>
      <c r="DA840" s="36">
        <v>3</v>
      </c>
      <c r="DB840" s="36">
        <v>14</v>
      </c>
      <c r="DC840" s="36">
        <v>0</v>
      </c>
      <c r="DD840" s="36">
        <v>0</v>
      </c>
      <c r="DE840" s="36">
        <v>0</v>
      </c>
      <c r="DF840" s="36">
        <v>0</v>
      </c>
      <c r="DG840" s="36">
        <v>0</v>
      </c>
      <c r="DH840" s="37">
        <f>IF(DB840&gt;0,((DC840*0.125)+(DD840*0.25)+(DE840*0.25)+(DF840*1)+(DG840*1))/DB840,"")</f>
        <v>0</v>
      </c>
      <c r="DJ840" s="20" t="s">
        <v>228</v>
      </c>
      <c r="DK840" s="20" t="s">
        <v>235</v>
      </c>
      <c r="DL840" s="20" t="s">
        <v>234</v>
      </c>
      <c r="DM840" s="20">
        <v>0</v>
      </c>
      <c r="DN840" s="20">
        <v>0</v>
      </c>
      <c r="DO840" s="20">
        <v>0</v>
      </c>
      <c r="DP840" s="20">
        <v>0</v>
      </c>
      <c r="DQ840" s="20">
        <v>0</v>
      </c>
      <c r="DR840" s="20">
        <v>0</v>
      </c>
      <c r="DS840" s="20">
        <v>0</v>
      </c>
      <c r="DT840" s="20">
        <v>0</v>
      </c>
      <c r="DU840" s="20">
        <v>0</v>
      </c>
      <c r="EA840" s="35" t="s">
        <v>232</v>
      </c>
      <c r="EB840" s="38"/>
      <c r="EJ840" s="20"/>
      <c r="EK840" s="20"/>
      <c r="EL840" s="20"/>
      <c r="EM840" s="20"/>
      <c r="EN840" s="20"/>
      <c r="EO840" s="20"/>
      <c r="EP840" s="20"/>
      <c r="EQ840" s="20"/>
      <c r="ER840" s="20"/>
      <c r="ES840" s="34" t="str">
        <f>IF(EI840&lt;&gt;"",((EJ840*0.125)+((EK840+EL840+EM840+EN840+EO840)*0.25)+((EP840+EQ840+ER840)*1))/EI840,"")</f>
        <v/>
      </c>
      <c r="FG840" s="20"/>
      <c r="FJ840" s="34" t="str">
        <f>IF(EZ840&lt;&gt;"",((FA840*0.125)+((FB840+FC840+FD840+FE840+FF840)*0.25)+((FG840+FH840+FI840)*1))/EZ840,"")</f>
        <v/>
      </c>
      <c r="FK840" s="39">
        <v>33.678258</v>
      </c>
      <c r="FL840" s="39">
        <v>-112.099816</v>
      </c>
      <c r="FM840" s="39">
        <v>33.316432576177867</v>
      </c>
      <c r="FN840" s="39">
        <v>34.040083423822132</v>
      </c>
      <c r="FO840" s="39">
        <v>-112.53461630274683</v>
      </c>
      <c r="FP840" s="39">
        <v>-111.66501569725318</v>
      </c>
      <c r="FQ840" s="39">
        <v>32.954607152355734</v>
      </c>
      <c r="FR840" s="39">
        <v>34.401908847644265</v>
      </c>
      <c r="FS840" s="39">
        <v>-112.96941660549365</v>
      </c>
      <c r="FT840" s="39">
        <v>-111.23021539450636</v>
      </c>
      <c r="FU840" s="35"/>
      <c r="GK840" s="34" t="str">
        <f>IF(GA840&lt;&gt;"",((GB840*0.125)+((GC840+GD840+GE840+GF840+GG840)*0.25)+((GH840+GI840+GJ840)*1))/GA840,"")</f>
        <v/>
      </c>
      <c r="GP840" s="20" t="s">
        <v>232</v>
      </c>
      <c r="HH840" s="34" t="str">
        <f>IF(GX840&lt;&gt;"",((GY840*0.125)+((GZ840+HA840+HB840+HC840+HD840)*0.25)+((HE840+HF840+HG840)*1))/GX840,"")</f>
        <v/>
      </c>
    </row>
    <row r="841" spans="1:216" ht="15" customHeight="1" x14ac:dyDescent="0.35">
      <c r="A841" s="14" t="s">
        <v>5260</v>
      </c>
      <c r="B841" s="12" t="s">
        <v>5261</v>
      </c>
      <c r="C841" s="13">
        <v>43009</v>
      </c>
      <c r="D841" s="13">
        <v>45391</v>
      </c>
      <c r="E841" s="14" t="s">
        <v>5254</v>
      </c>
      <c r="F841" s="15" t="s">
        <v>5262</v>
      </c>
      <c r="G841" s="15" t="s">
        <v>832</v>
      </c>
      <c r="H841" s="14" t="s">
        <v>591</v>
      </c>
      <c r="I841" s="16">
        <v>95403</v>
      </c>
      <c r="J841" s="17">
        <v>44705</v>
      </c>
      <c r="K841" s="18">
        <f ca="1">IF(A841&lt;&gt;"",RANDBETWEEN(1,2000)," ")</f>
        <v>734</v>
      </c>
      <c r="L841" s="17" cm="1">
        <f t="array" ref="L841">IF(A841&lt;&gt;"",SUMPRODUCT(($E$2:$E$1303="Active") * (FK841 &gt;= $FM$2:$FM$1303) * (FK841 &lt;= $FN$2:$FN$1303) * (FL841 &gt;= $FO$2:$FO$1303) * (FL841 &lt;= $FP$2:$FP$1303)),"")</f>
        <v>2</v>
      </c>
      <c r="M841" s="17" cm="1">
        <f t="array" ref="M841">IF(A841&lt;&gt;"",SUMPRODUCT(($E$2:$E$1303="Active") * (FK841 &gt;= $FQ$2:$FQ$1303) * (FK841 &lt;= $FR$2:$FR$1303) * (FL841 &gt;= $FS$2:$FS$1303) * (FL841 &lt;= $FT$2:$FT$1303)),"")</f>
        <v>4</v>
      </c>
      <c r="N841" s="14" t="s">
        <v>287</v>
      </c>
      <c r="O841" s="14" t="s">
        <v>219</v>
      </c>
      <c r="P841" s="15" t="s">
        <v>5263</v>
      </c>
      <c r="Q841" s="14" t="s">
        <v>5264</v>
      </c>
      <c r="R841" s="15" t="s">
        <v>5265</v>
      </c>
      <c r="S841" s="14" t="s">
        <v>224</v>
      </c>
      <c r="T841" s="20" t="s">
        <v>224</v>
      </c>
      <c r="U841" s="21"/>
      <c r="V841" s="22"/>
      <c r="W841" s="22"/>
      <c r="X841" s="22"/>
      <c r="Y841" s="22"/>
      <c r="Z841" s="22"/>
      <c r="AB841" s="23">
        <v>45400.4375</v>
      </c>
      <c r="AC841" s="63">
        <v>45931</v>
      </c>
      <c r="AD841" s="25">
        <v>119</v>
      </c>
      <c r="AE841" s="25">
        <v>156</v>
      </c>
      <c r="AF841" s="26">
        <v>163</v>
      </c>
      <c r="AG841" s="20">
        <v>135</v>
      </c>
      <c r="AH841" s="22">
        <v>30</v>
      </c>
      <c r="AI841" s="26">
        <v>0</v>
      </c>
      <c r="AN841" s="27">
        <f>IF(COUNT(DV841,ES841,FJ841,GK841,HH841)&gt;0,AVERAGE(DV841,ES841,FJ841,GK841,HH841),"")</f>
        <v>0.140625</v>
      </c>
      <c r="AO841" s="28">
        <f>IF((E841&lt;&gt;""),COUNTA(AP841:BW841)+COUNTIF(T841,"No"),"")</f>
        <v>1</v>
      </c>
      <c r="AP841" s="29"/>
      <c r="AQ841" s="29"/>
      <c r="AR841" s="29"/>
      <c r="AS841" s="29"/>
      <c r="AT841" s="29"/>
      <c r="AU841" s="29"/>
      <c r="AV841" s="29"/>
      <c r="AW841" s="29"/>
      <c r="AX841" s="29"/>
      <c r="AY841" s="29"/>
      <c r="AZ841" s="29"/>
      <c r="BA841" s="29"/>
      <c r="BB841" s="29"/>
      <c r="BC841" s="29"/>
      <c r="BD841" s="29"/>
      <c r="BE841" s="29"/>
      <c r="BF841" s="29"/>
      <c r="BG841" s="29"/>
      <c r="BH841" s="29"/>
      <c r="BI841" s="29"/>
      <c r="BJ841" s="29"/>
      <c r="BK841" s="29"/>
      <c r="BL841" s="29"/>
      <c r="BM841" s="29"/>
      <c r="BN841" s="29"/>
      <c r="BO841" s="29"/>
      <c r="BP841" s="29" t="s">
        <v>224</v>
      </c>
      <c r="BQ841" s="29"/>
      <c r="BR841" s="29"/>
      <c r="BS841" s="29"/>
      <c r="BT841" s="29"/>
      <c r="BU841" s="29"/>
      <c r="BV841" s="29"/>
      <c r="BW841" s="29"/>
      <c r="BX841" s="30">
        <v>43580</v>
      </c>
      <c r="BY841" s="30"/>
      <c r="BZ841" s="14"/>
      <c r="CA841" s="30"/>
      <c r="CB841" s="14" t="s">
        <v>232</v>
      </c>
      <c r="CC841" s="31">
        <v>43908</v>
      </c>
      <c r="CD841" s="32" t="s">
        <v>364</v>
      </c>
      <c r="CE841" s="33" t="s">
        <v>380</v>
      </c>
      <c r="CF841" s="33" t="s">
        <v>321</v>
      </c>
      <c r="CG841" s="29">
        <v>143</v>
      </c>
      <c r="CH841" s="29">
        <v>3</v>
      </c>
      <c r="CI841" s="29">
        <v>3</v>
      </c>
      <c r="CJ841" s="29">
        <v>11</v>
      </c>
      <c r="CK841" s="29">
        <v>0</v>
      </c>
      <c r="CL841" s="29">
        <v>3</v>
      </c>
      <c r="CM841" s="29">
        <v>1</v>
      </c>
      <c r="CN841" s="34">
        <f>IF(CJ841&gt;0,((CK841*0.125)+(CL841*0.25)+(CM841*1))/CJ841,"")</f>
        <v>0.15909090909090909</v>
      </c>
      <c r="CO841" s="35">
        <v>44845</v>
      </c>
      <c r="CP841" s="35">
        <v>44848</v>
      </c>
      <c r="CQ841" s="20" t="s">
        <v>237</v>
      </c>
      <c r="CR841" s="35">
        <v>44866</v>
      </c>
      <c r="CS841" s="20" t="s">
        <v>232</v>
      </c>
      <c r="CT841" s="35">
        <v>44848</v>
      </c>
      <c r="CU841" s="35">
        <v>44448</v>
      </c>
      <c r="CV841" s="20" t="s">
        <v>228</v>
      </c>
      <c r="CW841" s="20" t="s">
        <v>233</v>
      </c>
      <c r="CX841" s="11" t="s">
        <v>234</v>
      </c>
      <c r="CY841" s="20">
        <v>59</v>
      </c>
      <c r="CZ841" s="36">
        <v>1</v>
      </c>
      <c r="DA841" s="36">
        <v>1</v>
      </c>
      <c r="DB841" s="36">
        <v>5</v>
      </c>
      <c r="DC841" s="36">
        <v>0</v>
      </c>
      <c r="DD841" s="36">
        <v>0</v>
      </c>
      <c r="DE841" s="36">
        <v>1</v>
      </c>
      <c r="DF841" s="36">
        <v>0</v>
      </c>
      <c r="DG841" s="36">
        <v>1</v>
      </c>
      <c r="DH841" s="37">
        <f>IF(DB841&gt;0,((DC841*0.125)+(DD841*0.25)+(DE841*0.25)+(DF841*1)+(DG841*1))/DB841,"")</f>
        <v>0.25</v>
      </c>
      <c r="DI841" s="35">
        <v>44743</v>
      </c>
      <c r="DJ841" s="20" t="s">
        <v>228</v>
      </c>
      <c r="DK841" s="20" t="s">
        <v>235</v>
      </c>
      <c r="DL841" s="20" t="s">
        <v>234</v>
      </c>
      <c r="DM841" s="20">
        <v>69</v>
      </c>
      <c r="DN841" s="20">
        <v>2</v>
      </c>
      <c r="DO841" s="20">
        <v>2</v>
      </c>
      <c r="DP841" s="20">
        <v>8</v>
      </c>
      <c r="DQ841" s="20">
        <v>0</v>
      </c>
      <c r="DR841" s="20">
        <v>0</v>
      </c>
      <c r="DS841" s="20">
        <v>1</v>
      </c>
      <c r="DT841" s="20">
        <v>0</v>
      </c>
      <c r="DU841" s="20">
        <v>2</v>
      </c>
      <c r="DV841" s="49" cm="1">
        <f t="array" ref="DV841">IF(AND(DI841:DP841&lt;&gt;""),((DQ841*0.125)+(DR841*0.25)+(DS841*0.25)+(DT841*1)+(DU841*1))/DP841,"")</f>
        <v>0.28125</v>
      </c>
      <c r="DW841" s="35">
        <v>45366</v>
      </c>
      <c r="DX841" s="35">
        <v>45383</v>
      </c>
      <c r="DY841" s="20" t="s">
        <v>237</v>
      </c>
      <c r="DZ841" s="35">
        <v>45383</v>
      </c>
      <c r="EA841" s="35" t="s">
        <v>232</v>
      </c>
      <c r="EB841" s="38">
        <v>45387</v>
      </c>
      <c r="EC841" s="35">
        <v>45217</v>
      </c>
      <c r="ED841" s="20" t="s">
        <v>248</v>
      </c>
      <c r="EE841" s="20" t="s">
        <v>247</v>
      </c>
      <c r="EF841" s="20">
        <v>89</v>
      </c>
      <c r="EG841" s="20">
        <v>2</v>
      </c>
      <c r="EH841" s="20">
        <v>2</v>
      </c>
      <c r="EI841" s="20">
        <v>10</v>
      </c>
      <c r="EJ841" s="20">
        <v>0</v>
      </c>
      <c r="EK841" s="20">
        <v>0</v>
      </c>
      <c r="EL841" s="20">
        <v>0</v>
      </c>
      <c r="EM841" s="20">
        <v>0</v>
      </c>
      <c r="EN841" s="20">
        <v>0</v>
      </c>
      <c r="EO841" s="20">
        <v>0</v>
      </c>
      <c r="EP841" s="20">
        <v>0</v>
      </c>
      <c r="EQ841" s="20">
        <v>0</v>
      </c>
      <c r="ER841" s="20">
        <v>0</v>
      </c>
      <c r="ES841" s="34">
        <f>IF(EI841&lt;&gt;"",((EJ841*0.125)+((EK841+EL841+EM841+EN841+EO841)*0.25)+((EP841+EQ841+ER841)*1))/EI841,"")</f>
        <v>0</v>
      </c>
      <c r="FG841" s="20"/>
      <c r="FJ841" s="34" t="str">
        <f>IF(EZ841&lt;&gt;"",((FA841*0.125)+((FB841+FC841+FD841+FE841+FF841)*0.25)+((FG841+FH841+FI841)*1))/EZ841,"")</f>
        <v/>
      </c>
      <c r="FK841" s="39">
        <v>38.502811000000001</v>
      </c>
      <c r="FL841" s="39">
        <v>-122.753536</v>
      </c>
      <c r="FM841" s="39">
        <v>38.140985576177869</v>
      </c>
      <c r="FN841" s="39">
        <v>38.864636423822134</v>
      </c>
      <c r="FO841" s="39">
        <v>-123.21588684811452</v>
      </c>
      <c r="FP841" s="39">
        <v>-122.29118515188547</v>
      </c>
      <c r="FQ841" s="39">
        <v>37.779160152355736</v>
      </c>
      <c r="FR841" s="39">
        <v>39.226461847644266</v>
      </c>
      <c r="FS841" s="39">
        <v>-123.67823769622903</v>
      </c>
      <c r="FT841" s="39">
        <v>-121.82883430377096</v>
      </c>
      <c r="FU841" s="35"/>
      <c r="GK841" s="34" t="str">
        <f>IF(GA841&lt;&gt;"",((GB841*0.125)+((GC841+GD841+GE841+GF841+GG841)*0.25)+((GH841+GI841+GJ841)*1))/GA841,"")</f>
        <v/>
      </c>
      <c r="GP841" s="20" t="s">
        <v>232</v>
      </c>
      <c r="HH841" s="34" t="str">
        <f>IF(GX841&lt;&gt;"",((GY841*0.125)+((GZ841+HA841+HB841+HC841+HD841)*0.25)+((HE841+HF841+HG841)*1))/GX841,"")</f>
        <v/>
      </c>
    </row>
    <row r="842" spans="1:216" ht="15" customHeight="1" x14ac:dyDescent="0.35">
      <c r="A842" s="14" t="s">
        <v>5266</v>
      </c>
      <c r="B842" s="12" t="s">
        <v>5267</v>
      </c>
      <c r="C842" s="13">
        <v>43009</v>
      </c>
      <c r="D842" s="13">
        <v>45482</v>
      </c>
      <c r="E842" s="14" t="s">
        <v>5254</v>
      </c>
      <c r="F842" s="15" t="s">
        <v>5268</v>
      </c>
      <c r="G842" s="15" t="s">
        <v>5269</v>
      </c>
      <c r="H842" s="14" t="s">
        <v>591</v>
      </c>
      <c r="I842" s="16">
        <v>92123</v>
      </c>
      <c r="J842" s="17">
        <v>30937</v>
      </c>
      <c r="K842" s="18">
        <f ca="1">IF(A842&lt;&gt;"",RANDBETWEEN(1,2000)," ")</f>
        <v>742</v>
      </c>
      <c r="L842" s="17" cm="1">
        <f t="array" ref="L842">IF(A842&lt;&gt;"",SUMPRODUCT(($E$2:$E$1303="Active") * (FK842 &gt;= $FM$2:$FM$1303) * (FK842 &lt;= $FN$2:$FN$1303) * (FL842 &gt;= $FO$2:$FO$1303) * (FL842 &lt;= $FP$2:$FP$1303)),"")</f>
        <v>4</v>
      </c>
      <c r="M842" s="17" cm="1">
        <f t="array" ref="M842">IF(A842&lt;&gt;"",SUMPRODUCT(($E$2:$E$1303="Active") * (FK842 &gt;= $FQ$2:$FQ$1303) * (FK842 &lt;= $FR$2:$FR$1303) * (FL842 &gt;= $FS$2:$FS$1303) * (FL842 &lt;= $FT$2:$FT$1303)),"")</f>
        <v>4</v>
      </c>
      <c r="N842" s="14" t="s">
        <v>287</v>
      </c>
      <c r="O842" s="14" t="s">
        <v>219</v>
      </c>
      <c r="P842" s="15" t="s">
        <v>5270</v>
      </c>
      <c r="Q842" s="14" t="s">
        <v>5271</v>
      </c>
      <c r="R842" s="15" t="s">
        <v>5272</v>
      </c>
      <c r="S842" s="14" t="s">
        <v>224</v>
      </c>
      <c r="T842" s="20" t="s">
        <v>224</v>
      </c>
      <c r="U842" s="21"/>
      <c r="V842" s="22"/>
      <c r="W842" s="22"/>
      <c r="X842" s="22"/>
      <c r="Y842" s="22"/>
      <c r="Z842" s="22"/>
      <c r="AB842" s="23">
        <v>45379.5</v>
      </c>
      <c r="AC842" s="63">
        <v>45931</v>
      </c>
      <c r="AD842" s="25">
        <v>510</v>
      </c>
      <c r="AE842" s="25">
        <v>745</v>
      </c>
      <c r="AF842" s="26">
        <v>1063</v>
      </c>
      <c r="AG842" s="20">
        <v>123</v>
      </c>
      <c r="AH842" s="22">
        <v>6</v>
      </c>
      <c r="AI842" s="26">
        <v>0</v>
      </c>
      <c r="AN842" s="27">
        <f>IF(COUNT(DV842,ES842,FJ842,GK842,HH842)&gt;0,AVERAGE(DV842,ES842,FJ842,GK842,HH842),"")</f>
        <v>0.24166666666666667</v>
      </c>
      <c r="AO842" s="28">
        <f>IF((E842&lt;&gt;""),COUNTA(AP842:BW842)+COUNTIF(T842,"No"),"")</f>
        <v>1</v>
      </c>
      <c r="AP842" s="29"/>
      <c r="AQ842" s="29"/>
      <c r="AR842" s="29"/>
      <c r="AS842" s="29"/>
      <c r="AT842" s="29"/>
      <c r="AU842" s="29"/>
      <c r="AV842" s="29"/>
      <c r="AW842" s="29"/>
      <c r="AX842" s="29"/>
      <c r="AY842" s="29"/>
      <c r="AZ842" s="29"/>
      <c r="BA842" s="29"/>
      <c r="BB842" s="29"/>
      <c r="BC842" s="29"/>
      <c r="BD842" s="29"/>
      <c r="BE842" s="29"/>
      <c r="BF842" s="29"/>
      <c r="BG842" s="29"/>
      <c r="BH842" s="29"/>
      <c r="BI842" s="29"/>
      <c r="BJ842" s="29"/>
      <c r="BK842" s="29"/>
      <c r="BL842" s="29"/>
      <c r="BM842" s="29"/>
      <c r="BN842" s="29"/>
      <c r="BO842" s="29"/>
      <c r="BP842" s="29" t="s">
        <v>224</v>
      </c>
      <c r="BQ842" s="29"/>
      <c r="BR842" s="29"/>
      <c r="BS842" s="29"/>
      <c r="BT842" s="29"/>
      <c r="BU842" s="29"/>
      <c r="BV842" s="29"/>
      <c r="BW842" s="29"/>
      <c r="BX842" s="30">
        <v>44083</v>
      </c>
      <c r="BY842" s="30">
        <v>44095</v>
      </c>
      <c r="BZ842" s="14" t="s">
        <v>248</v>
      </c>
      <c r="CA842" s="30">
        <v>44105</v>
      </c>
      <c r="CB842" s="14" t="s">
        <v>232</v>
      </c>
      <c r="CC842" s="31">
        <v>43838</v>
      </c>
      <c r="CD842" s="32" t="s">
        <v>226</v>
      </c>
      <c r="CE842" s="33" t="s">
        <v>425</v>
      </c>
      <c r="CF842" s="33" t="s">
        <v>325</v>
      </c>
      <c r="CG842" s="29">
        <v>350</v>
      </c>
      <c r="CH842" s="29">
        <v>4</v>
      </c>
      <c r="CI842" s="29">
        <v>4</v>
      </c>
      <c r="CJ842" s="29">
        <v>16</v>
      </c>
      <c r="CK842" s="29">
        <v>1</v>
      </c>
      <c r="CL842" s="29">
        <v>0</v>
      </c>
      <c r="CM842" s="29">
        <v>0</v>
      </c>
      <c r="CN842" s="34">
        <f>IF(CJ842&gt;0,((CK842*0.125)+(CL842*0.25)+(CM842*1))/CJ842,"")</f>
        <v>7.8125E-3</v>
      </c>
      <c r="CO842" s="35">
        <v>44313</v>
      </c>
      <c r="CP842" s="35">
        <v>44335</v>
      </c>
      <c r="CQ842" s="20" t="s">
        <v>470</v>
      </c>
      <c r="CR842" s="35">
        <v>44341</v>
      </c>
      <c r="CS842" s="20" t="s">
        <v>232</v>
      </c>
      <c r="CT842" s="35">
        <v>44341</v>
      </c>
      <c r="CU842" s="35">
        <v>44539</v>
      </c>
      <c r="CV842" s="20" t="s">
        <v>228</v>
      </c>
      <c r="CW842" s="20" t="s">
        <v>233</v>
      </c>
      <c r="CX842" s="11" t="s">
        <v>234</v>
      </c>
      <c r="CY842" s="20">
        <v>305</v>
      </c>
      <c r="CZ842" s="36">
        <v>1</v>
      </c>
      <c r="DA842" s="36">
        <v>1</v>
      </c>
      <c r="DB842" s="36">
        <v>5</v>
      </c>
      <c r="DC842" s="36">
        <v>0</v>
      </c>
      <c r="DD842" s="36">
        <v>0</v>
      </c>
      <c r="DE842" s="36">
        <v>2</v>
      </c>
      <c r="DF842" s="36">
        <v>0</v>
      </c>
      <c r="DG842" s="36">
        <v>0</v>
      </c>
      <c r="DH842" s="37">
        <f>IF(DB842&gt;0,((DC842*0.125)+(DD842*0.25)+(DE842*0.25)+(DF842*1)+(DG842*1))/DB842,"")</f>
        <v>0.1</v>
      </c>
      <c r="DI842" s="35">
        <v>44896</v>
      </c>
      <c r="DJ842" s="20" t="s">
        <v>228</v>
      </c>
      <c r="DK842" s="20" t="s">
        <v>235</v>
      </c>
      <c r="DL842" s="20" t="s">
        <v>234</v>
      </c>
      <c r="DM842" s="20">
        <v>556</v>
      </c>
      <c r="DN842" s="20">
        <v>1</v>
      </c>
      <c r="DO842" s="20">
        <v>1</v>
      </c>
      <c r="DP842" s="20">
        <v>5</v>
      </c>
      <c r="DQ842" s="20">
        <v>0</v>
      </c>
      <c r="DR842" s="20">
        <v>0</v>
      </c>
      <c r="DS842" s="20">
        <v>0</v>
      </c>
      <c r="DT842" s="20">
        <v>1</v>
      </c>
      <c r="DU842" s="20">
        <v>1</v>
      </c>
      <c r="DV842" s="49" cm="1">
        <f t="array" ref="DV842">IF(AND(DI842:DP842&lt;&gt;""),((DQ842*0.125)+(DR842*0.25)+(DS842*0.25)+(DT842*1)+(DU842*1))/DP842,"")</f>
        <v>0.4</v>
      </c>
      <c r="DW842" s="79">
        <v>45362</v>
      </c>
      <c r="DX842" s="35">
        <v>45370</v>
      </c>
      <c r="DY842" s="20" t="s">
        <v>237</v>
      </c>
      <c r="DZ842" s="35">
        <v>45371</v>
      </c>
      <c r="EA842" s="35" t="s">
        <v>232</v>
      </c>
      <c r="EB842" s="40">
        <v>45380</v>
      </c>
      <c r="EC842" s="35">
        <v>45211</v>
      </c>
      <c r="ED842" s="20" t="s">
        <v>248</v>
      </c>
      <c r="EE842" s="20" t="s">
        <v>247</v>
      </c>
      <c r="EF842" s="20">
        <v>507</v>
      </c>
      <c r="EG842" s="20">
        <v>1</v>
      </c>
      <c r="EH842" s="20">
        <v>1</v>
      </c>
      <c r="EI842" s="20">
        <v>5</v>
      </c>
      <c r="EJ842" s="20">
        <v>0</v>
      </c>
      <c r="EK842" s="20">
        <v>0</v>
      </c>
      <c r="EL842" s="20">
        <v>0</v>
      </c>
      <c r="EM842" s="20">
        <v>0</v>
      </c>
      <c r="EN842" s="20">
        <v>0</v>
      </c>
      <c r="EO842" s="20">
        <v>0</v>
      </c>
      <c r="EP842" s="20">
        <v>0</v>
      </c>
      <c r="EQ842" s="20">
        <v>0</v>
      </c>
      <c r="ER842" s="20">
        <v>0</v>
      </c>
      <c r="ES842" s="34">
        <f>IF(EI842&lt;&gt;"",((EJ842*0.125)+((EK842+EL842+EM842+EN842+EO842)*0.25)+((EP842+EQ842+ER842)*1))/EI842,"")</f>
        <v>0</v>
      </c>
      <c r="ET842" s="35">
        <v>45579</v>
      </c>
      <c r="EU842" s="20" t="s">
        <v>248</v>
      </c>
      <c r="EV842" s="20" t="s">
        <v>234</v>
      </c>
      <c r="EW842" s="20">
        <v>6</v>
      </c>
      <c r="EX842" s="20">
        <v>1</v>
      </c>
      <c r="EY842" s="20">
        <v>1</v>
      </c>
      <c r="EZ842" s="20">
        <v>6</v>
      </c>
      <c r="FA842" s="20">
        <v>0</v>
      </c>
      <c r="FB842" s="20">
        <v>0</v>
      </c>
      <c r="FC842" s="20">
        <v>0</v>
      </c>
      <c r="FD842" s="20">
        <v>0</v>
      </c>
      <c r="FE842" s="20">
        <v>0</v>
      </c>
      <c r="FF842" s="20">
        <v>0</v>
      </c>
      <c r="FG842" s="20">
        <v>1</v>
      </c>
      <c r="FH842" s="20">
        <v>0</v>
      </c>
      <c r="FI842" s="20">
        <v>0</v>
      </c>
      <c r="FJ842" s="34">
        <f>IF(EZ842&lt;&gt;"",((FA842*0.125)+((FB842+FC842+FD842+FE842+FF842)*0.25)+((FG842+FH842+FI842)*1))/EZ842,"")</f>
        <v>0.16666666666666666</v>
      </c>
      <c r="FK842" s="39">
        <v>32.808748999999999</v>
      </c>
      <c r="FL842" s="39">
        <v>-117.137609</v>
      </c>
      <c r="FM842" s="39">
        <v>32.446923576177866</v>
      </c>
      <c r="FN842" s="39">
        <v>33.170574423822131</v>
      </c>
      <c r="FO842" s="39">
        <v>-117.56810556796673</v>
      </c>
      <c r="FP842" s="39">
        <v>-116.70711243203327</v>
      </c>
      <c r="FQ842" s="39">
        <v>32.085098152355734</v>
      </c>
      <c r="FR842" s="39">
        <v>33.532399847644264</v>
      </c>
      <c r="FS842" s="39">
        <v>-117.99860213593345</v>
      </c>
      <c r="FT842" s="39">
        <v>-116.27661586406654</v>
      </c>
      <c r="FU842" s="35"/>
      <c r="FV842" s="59"/>
      <c r="FW842" s="59"/>
      <c r="FX842" s="59"/>
      <c r="FY842" s="59"/>
      <c r="GK842" s="34" t="str">
        <f>IF(GA842&lt;&gt;"",((GB842*0.125)+((GC842+GD842+GE842+GF842+GG842)*0.25)+((GH842+GI842+GJ842)*1))/GA842,"")</f>
        <v/>
      </c>
      <c r="GP842" s="20" t="s">
        <v>232</v>
      </c>
      <c r="GR842" s="35">
        <v>46079</v>
      </c>
      <c r="GS842" s="20" t="s">
        <v>248</v>
      </c>
      <c r="GT842" s="20" t="s">
        <v>247</v>
      </c>
      <c r="GU842" s="20">
        <v>61</v>
      </c>
      <c r="GV842" s="20">
        <v>3</v>
      </c>
      <c r="GW842" s="20">
        <v>3</v>
      </c>
      <c r="GX842" s="20">
        <v>5</v>
      </c>
      <c r="GY842" s="20">
        <v>0</v>
      </c>
      <c r="GZ842" s="20">
        <v>0</v>
      </c>
      <c r="HA842" s="20">
        <v>0</v>
      </c>
      <c r="HB842" s="20">
        <v>0</v>
      </c>
      <c r="HC842" s="20">
        <v>0</v>
      </c>
      <c r="HD842" s="20">
        <v>0</v>
      </c>
      <c r="HE842" s="20">
        <v>0</v>
      </c>
      <c r="HF842" s="20">
        <v>1</v>
      </c>
      <c r="HG842" s="20">
        <v>1</v>
      </c>
      <c r="HH842" s="46">
        <f>IF(GX842&lt;&gt;"",((GY842*0.125)+((GZ842+HA842+HB842+HC842+HD842)*0.25)+((HE842+HF842+HG842)*1))/GX842,"")</f>
        <v>0.4</v>
      </c>
    </row>
    <row r="843" spans="1:216" ht="15" customHeight="1" x14ac:dyDescent="0.35">
      <c r="A843" s="11" t="s">
        <v>5273</v>
      </c>
      <c r="B843" s="12" t="s">
        <v>5274</v>
      </c>
      <c r="C843" s="43">
        <v>45049</v>
      </c>
      <c r="D843" s="13">
        <v>46127</v>
      </c>
      <c r="E843" s="11" t="s">
        <v>5254</v>
      </c>
      <c r="F843" s="19" t="s">
        <v>5275</v>
      </c>
      <c r="G843" s="19" t="s">
        <v>5276</v>
      </c>
      <c r="H843" s="11" t="s">
        <v>591</v>
      </c>
      <c r="I843" s="42">
        <v>95354</v>
      </c>
      <c r="J843" s="17">
        <v>26765</v>
      </c>
      <c r="K843" s="18">
        <f ca="1">IF(A843&lt;&gt;"",RANDBETWEEN(1,2000)," ")</f>
        <v>1978</v>
      </c>
      <c r="L843" s="17" cm="1">
        <f t="array" ref="L843">IF(A843&lt;&gt;"",SUMPRODUCT(($E$2:$E$1303="Active") * (FK843 &gt;= $FM$2:$FM$1303) * (FK843 &lt;= $FN$2:$FN$1303) * (FL843 &gt;= $FO$2:$FO$1303) * (FL843 &lt;= $FP$2:$FP$1303)),"")</f>
        <v>1</v>
      </c>
      <c r="M843" s="17" cm="1">
        <f t="array" ref="M843">IF(A843&lt;&gt;"",SUMPRODUCT(($E$2:$E$1303="Active") * (FK843 &gt;= $FQ$2:$FQ$1303) * (FK843 &lt;= $FR$2:$FR$1303) * (FL843 &gt;= $FS$2:$FS$1303) * (FL843 &lt;= $FT$2:$FT$1303)),"")</f>
        <v>3</v>
      </c>
      <c r="N843" s="11" t="s">
        <v>218</v>
      </c>
      <c r="O843" s="14" t="s">
        <v>219</v>
      </c>
      <c r="P843" s="19" t="s">
        <v>5277</v>
      </c>
      <c r="Q843" s="11" t="s">
        <v>5278</v>
      </c>
      <c r="R843" s="19" t="s">
        <v>5279</v>
      </c>
      <c r="S843" s="11" t="s">
        <v>224</v>
      </c>
      <c r="T843" s="20" t="s">
        <v>224</v>
      </c>
      <c r="AA843" s="22" t="s">
        <v>363</v>
      </c>
      <c r="AB843" s="43">
        <v>46022.458333333336</v>
      </c>
      <c r="AC843" s="24">
        <v>46023</v>
      </c>
      <c r="AF843" s="26"/>
      <c r="AG843" s="20">
        <v>227</v>
      </c>
      <c r="AH843" s="22">
        <v>344</v>
      </c>
      <c r="AI843" s="26">
        <v>533</v>
      </c>
      <c r="AN843" s="27">
        <f>IF(COUNT(DV843,ES843,FJ843,GK843,HH843)&gt;0,AVERAGE(DV843,ES843,FJ843,GK843,HH843),"")</f>
        <v>0.15178571428571427</v>
      </c>
      <c r="AO843" s="28">
        <f>IF((E843&lt;&gt;""),COUNTA(AP843:BW843)+COUNTIF(T843,"No"),"")</f>
        <v>0</v>
      </c>
      <c r="DW843" s="35">
        <v>45039</v>
      </c>
      <c r="DX843" s="35">
        <v>45049</v>
      </c>
      <c r="DY843" s="20" t="s">
        <v>409</v>
      </c>
      <c r="DZ843" s="35">
        <v>45049</v>
      </c>
      <c r="EA843" s="35" t="s">
        <v>410</v>
      </c>
      <c r="EB843" s="38"/>
      <c r="EJ843" s="20"/>
      <c r="EK843" s="20"/>
      <c r="EL843" s="20"/>
      <c r="EM843" s="20"/>
      <c r="EN843" s="20"/>
      <c r="EO843" s="20"/>
      <c r="EP843" s="20"/>
      <c r="EQ843" s="20"/>
      <c r="ER843" s="20"/>
      <c r="ES843" s="34" t="str">
        <f>IF(EI843&lt;&gt;"",((EJ843*0.125)+((EK843+EL843+EM843+EN843+EO843)*0.25)+((EP843+EQ843+ER843)*1))/EI843,"")</f>
        <v/>
      </c>
      <c r="ET843" s="35">
        <v>45546</v>
      </c>
      <c r="EU843" s="20" t="s">
        <v>248</v>
      </c>
      <c r="EV843" s="20" t="s">
        <v>234</v>
      </c>
      <c r="EW843" s="20">
        <v>179</v>
      </c>
      <c r="EX843" s="20">
        <v>2</v>
      </c>
      <c r="EY843" s="20">
        <v>2</v>
      </c>
      <c r="EZ843" s="20">
        <v>14</v>
      </c>
      <c r="FA843" s="20">
        <v>0</v>
      </c>
      <c r="FB843" s="20">
        <v>0</v>
      </c>
      <c r="FC843" s="20">
        <v>0</v>
      </c>
      <c r="FD843" s="20">
        <v>0</v>
      </c>
      <c r="FE843" s="20">
        <v>0</v>
      </c>
      <c r="FF843" s="20">
        <v>0</v>
      </c>
      <c r="FG843" s="20">
        <v>4</v>
      </c>
      <c r="FH843" s="20">
        <v>0</v>
      </c>
      <c r="FI843" s="20">
        <v>0</v>
      </c>
      <c r="FJ843" s="46">
        <f>IF(EZ843&lt;&gt;"",((FA843*0.125)+((FB843+FC843+FD843+FE843+FF843)*0.25)+((FG843+FH843+FI843)*1))/EZ843,"")</f>
        <v>0.2857142857142857</v>
      </c>
      <c r="FK843" s="39">
        <v>37.637377999999998</v>
      </c>
      <c r="FL843" s="39">
        <v>-120.970083</v>
      </c>
      <c r="FM843" s="39">
        <v>37.275552576177866</v>
      </c>
      <c r="FN843" s="39">
        <v>37.999203423822131</v>
      </c>
      <c r="FO843" s="39">
        <v>-121.42699591492394</v>
      </c>
      <c r="FP843" s="39">
        <v>-120.51317008507607</v>
      </c>
      <c r="FQ843" s="39">
        <v>36.913727152355733</v>
      </c>
      <c r="FR843" s="39">
        <v>38.361028847644263</v>
      </c>
      <c r="FS843" s="39">
        <v>-121.88390882984787</v>
      </c>
      <c r="FT843" s="39">
        <v>-120.05625717015214</v>
      </c>
      <c r="FU843" s="35">
        <v>45707</v>
      </c>
      <c r="FV843" s="20" t="s">
        <v>248</v>
      </c>
      <c r="FW843" s="20" t="s">
        <v>247</v>
      </c>
      <c r="FX843" s="20">
        <v>165</v>
      </c>
      <c r="FY843" s="20">
        <v>1</v>
      </c>
      <c r="FZ843" s="20">
        <v>1</v>
      </c>
      <c r="GA843" s="20">
        <v>14</v>
      </c>
      <c r="GB843" s="20">
        <v>0</v>
      </c>
      <c r="GC843" s="20">
        <v>0</v>
      </c>
      <c r="GD843" s="20">
        <v>0</v>
      </c>
      <c r="GE843" s="20">
        <v>1</v>
      </c>
      <c r="GF843" s="20">
        <v>0</v>
      </c>
      <c r="GG843" s="20">
        <v>0</v>
      </c>
      <c r="GH843" s="20">
        <v>0</v>
      </c>
      <c r="GI843" s="20">
        <v>0</v>
      </c>
      <c r="GJ843" s="20">
        <v>0</v>
      </c>
      <c r="GK843" s="34">
        <f>IF(GA843&lt;&gt;"",((GB843*0.125)+((GC843+GD843+GE843+GF843+GG843)*0.25)+((GH843+GI843+GJ843)*1))/GA843,"")</f>
        <v>1.7857142857142856E-2</v>
      </c>
      <c r="GL843" s="40">
        <v>46105</v>
      </c>
      <c r="GM843" s="40">
        <v>46119</v>
      </c>
      <c r="GN843" s="20" t="s">
        <v>372</v>
      </c>
      <c r="GO843" s="40">
        <v>46119</v>
      </c>
      <c r="GP843" s="20" t="s">
        <v>232</v>
      </c>
      <c r="HH843" s="34" t="str">
        <f>IF(GX843&lt;&gt;"",((GY843*0.125)+((GZ843+HA843+HB843+HC843+HD843)*0.25)+((HE843+HF843+HG843)*1))/GX843,"")</f>
        <v/>
      </c>
    </row>
    <row r="844" spans="1:216" ht="15" customHeight="1" x14ac:dyDescent="0.35">
      <c r="A844" s="11" t="s">
        <v>5280</v>
      </c>
      <c r="B844" s="12" t="s">
        <v>5281</v>
      </c>
      <c r="C844" s="13">
        <v>43009</v>
      </c>
      <c r="D844" s="13">
        <v>44971</v>
      </c>
      <c r="E844" s="14" t="s">
        <v>5254</v>
      </c>
      <c r="F844" s="15" t="s">
        <v>5282</v>
      </c>
      <c r="G844" s="15" t="s">
        <v>5283</v>
      </c>
      <c r="H844" s="14" t="s">
        <v>591</v>
      </c>
      <c r="I844" s="16">
        <v>91710</v>
      </c>
      <c r="J844" s="17">
        <v>82576</v>
      </c>
      <c r="K844" s="18">
        <f ca="1">IF(A844&lt;&gt;"",RANDBETWEEN(1,2000)," ")</f>
        <v>831</v>
      </c>
      <c r="L844" s="17" cm="1">
        <f t="array" ref="L844">IF(A844&lt;&gt;"",SUMPRODUCT(($E$2:$E$1303="Active") * (FK844 &gt;= $FM$2:$FM$1303) * (FK844 &lt;= $FN$2:$FN$1303) * (FL844 &gt;= $FO$2:$FO$1303) * (FL844 &lt;= $FP$2:$FP$1303)),"")</f>
        <v>10</v>
      </c>
      <c r="M844" s="17" cm="1">
        <f t="array" ref="M844">IF(A844&lt;&gt;"",SUMPRODUCT(($E$2:$E$1303="Active") * (FK844 &gt;= $FQ$2:$FQ$1303) * (FK844 &lt;= $FR$2:$FR$1303) * (FL844 &gt;= $FS$2:$FS$1303) * (FL844 &lt;= $FT$2:$FT$1303)),"")</f>
        <v>19</v>
      </c>
      <c r="N844" s="14" t="s">
        <v>287</v>
      </c>
      <c r="O844" s="14" t="s">
        <v>219</v>
      </c>
      <c r="P844" s="15" t="s">
        <v>5284</v>
      </c>
      <c r="Q844" s="14" t="s">
        <v>5285</v>
      </c>
      <c r="R844" s="15" t="s">
        <v>5286</v>
      </c>
      <c r="S844" s="14" t="s">
        <v>223</v>
      </c>
      <c r="T844" s="20" t="s">
        <v>2441</v>
      </c>
      <c r="U844" s="21"/>
      <c r="V844" s="22"/>
      <c r="W844" s="22"/>
      <c r="X844" s="22"/>
      <c r="Y844" s="22"/>
      <c r="Z844" s="22"/>
      <c r="AB844" s="23">
        <v>44917</v>
      </c>
      <c r="AC844" s="63">
        <v>45931</v>
      </c>
      <c r="AD844" s="25">
        <v>364</v>
      </c>
      <c r="AE844" s="25">
        <v>303</v>
      </c>
      <c r="AF844" s="26">
        <v>129</v>
      </c>
      <c r="AG844" s="20">
        <v>0</v>
      </c>
      <c r="AH844" s="22">
        <v>0</v>
      </c>
      <c r="AI844" s="26">
        <v>0</v>
      </c>
      <c r="AN844" s="27">
        <f>IF(COUNT(DV844,ES844,FJ844,GK844,HH844)&gt;0,AVERAGE(DV844,ES844,FJ844,GK844,HH844),"")</f>
        <v>0</v>
      </c>
      <c r="AO844" s="28">
        <f>IF((E844&lt;&gt;""),COUNTA(AP844:BW844)+COUNTIF(T844,"No"),"")</f>
        <v>2</v>
      </c>
      <c r="AP844" s="29"/>
      <c r="AQ844" s="29"/>
      <c r="AR844" s="29"/>
      <c r="AS844" s="29"/>
      <c r="AT844" s="29"/>
      <c r="AU844" s="29"/>
      <c r="AV844" s="29"/>
      <c r="AW844" s="29"/>
      <c r="AX844" s="29"/>
      <c r="AY844" s="29"/>
      <c r="AZ844" s="29"/>
      <c r="BA844" s="29"/>
      <c r="BB844" s="29"/>
      <c r="BC844" s="29"/>
      <c r="BD844" s="29"/>
      <c r="BE844" s="29"/>
      <c r="BF844" s="29"/>
      <c r="BG844" s="29"/>
      <c r="BH844" s="29"/>
      <c r="BI844" s="29"/>
      <c r="BJ844" s="29"/>
      <c r="BK844" s="29"/>
      <c r="BL844" s="29"/>
      <c r="BM844" s="29"/>
      <c r="BN844" s="29"/>
      <c r="BO844" s="29" t="s">
        <v>224</v>
      </c>
      <c r="BP844" s="29" t="s">
        <v>224</v>
      </c>
      <c r="BQ844" s="29"/>
      <c r="BR844" s="29"/>
      <c r="BS844" s="29"/>
      <c r="BT844" s="29"/>
      <c r="BU844" s="29"/>
      <c r="BV844" s="29"/>
      <c r="BW844" s="29"/>
      <c r="BX844" s="30">
        <v>44035</v>
      </c>
      <c r="BY844" s="30">
        <v>44046</v>
      </c>
      <c r="BZ844" s="14" t="s">
        <v>226</v>
      </c>
      <c r="CA844" s="30">
        <v>44047</v>
      </c>
      <c r="CB844" s="14" t="s">
        <v>232</v>
      </c>
      <c r="CC844" s="31">
        <v>43808</v>
      </c>
      <c r="CD844" s="32" t="s">
        <v>228</v>
      </c>
      <c r="CE844" s="33" t="s">
        <v>291</v>
      </c>
      <c r="CF844" s="33" t="s">
        <v>292</v>
      </c>
      <c r="CG844" s="29">
        <v>266</v>
      </c>
      <c r="CH844" s="29">
        <v>4</v>
      </c>
      <c r="CI844" s="29">
        <v>4</v>
      </c>
      <c r="CJ844" s="29">
        <v>19</v>
      </c>
      <c r="CK844" s="29">
        <v>0</v>
      </c>
      <c r="CL844" s="29">
        <v>4</v>
      </c>
      <c r="CM844" s="29">
        <v>1</v>
      </c>
      <c r="CN844" s="34">
        <f>IF(CJ844&gt;0,((CK844*0.125)+(CL844*0.25)+(CM844*1))/CJ844,"")</f>
        <v>0.10526315789473684</v>
      </c>
      <c r="CO844" s="35">
        <v>44442</v>
      </c>
      <c r="CR844" s="20"/>
      <c r="CS844" s="20" t="s">
        <v>232</v>
      </c>
      <c r="CT844" s="35">
        <v>44806</v>
      </c>
      <c r="CU844" s="35">
        <v>44480</v>
      </c>
      <c r="CV844" s="11" t="s">
        <v>226</v>
      </c>
      <c r="CW844" s="20" t="s">
        <v>233</v>
      </c>
      <c r="CX844" s="11" t="s">
        <v>234</v>
      </c>
      <c r="CY844" s="20">
        <v>166</v>
      </c>
      <c r="CZ844" s="36">
        <v>2</v>
      </c>
      <c r="DA844" s="36">
        <v>2</v>
      </c>
      <c r="DB844" s="36">
        <v>10</v>
      </c>
      <c r="DC844" s="36">
        <v>0</v>
      </c>
      <c r="DD844" s="36">
        <v>0</v>
      </c>
      <c r="DE844" s="36">
        <v>0</v>
      </c>
      <c r="DF844" s="36">
        <v>0</v>
      </c>
      <c r="DG844" s="36">
        <v>0</v>
      </c>
      <c r="DH844" s="37">
        <f>IF(DB844&gt;0,((DC844*0.125)+(DD844*0.25)+(DE844*0.25)+(DF844*1)+(DG844*1))/DB844,"")</f>
        <v>0</v>
      </c>
      <c r="DI844" s="35">
        <v>44896</v>
      </c>
      <c r="DJ844" s="20" t="s">
        <v>228</v>
      </c>
      <c r="DK844" s="20" t="s">
        <v>235</v>
      </c>
      <c r="DL844" s="20" t="s">
        <v>234</v>
      </c>
      <c r="DM844" s="20">
        <v>7</v>
      </c>
      <c r="DN844" s="20">
        <v>1</v>
      </c>
      <c r="DO844" s="20">
        <v>1</v>
      </c>
      <c r="DP844" s="20">
        <v>5</v>
      </c>
      <c r="DQ844" s="20">
        <v>0</v>
      </c>
      <c r="DR844" s="20">
        <v>0</v>
      </c>
      <c r="DS844" s="20">
        <v>0</v>
      </c>
      <c r="DT844" s="20">
        <v>0</v>
      </c>
      <c r="DU844" s="20">
        <v>0</v>
      </c>
      <c r="DV844" s="37" cm="1">
        <f t="array" ref="DV844">IF(AND(DI844:DP844&lt;&gt;""),((DQ844*0.125)+(DR844*0.25)+(DS844*0.25)+(DT844*1)+(DU844*1))/DP844,"")</f>
        <v>0</v>
      </c>
      <c r="EA844" s="35" t="s">
        <v>232</v>
      </c>
      <c r="EB844" s="38"/>
      <c r="EJ844" s="20"/>
      <c r="EK844" s="20"/>
      <c r="EL844" s="20"/>
      <c r="EM844" s="20"/>
      <c r="EN844" s="20"/>
      <c r="EO844" s="20"/>
      <c r="EP844" s="20"/>
      <c r="EQ844" s="20"/>
      <c r="ER844" s="20"/>
      <c r="ES844" s="34" t="str">
        <f>IF(EI844&lt;&gt;"",((EJ844*0.125)+((EK844+EL844+EM844+EN844+EO844)*0.25)+((EP844+EQ844+ER844)*1))/EI844,"")</f>
        <v/>
      </c>
      <c r="FG844" s="20"/>
      <c r="FJ844" s="34" t="str">
        <f>IF(EZ844&lt;&gt;"",((FA844*0.125)+((FB844+FC844+FD844+FE844+FF844)*0.25)+((FG844+FH844+FI844)*1))/EZ844,"")</f>
        <v/>
      </c>
      <c r="FK844" s="39">
        <v>34.006782999999999</v>
      </c>
      <c r="FL844" s="39">
        <v>-117.66962599999999</v>
      </c>
      <c r="FM844" s="39">
        <v>33.644957576177866</v>
      </c>
      <c r="FN844" s="39">
        <v>34.368608423822131</v>
      </c>
      <c r="FO844" s="39">
        <v>-118.10610117697982</v>
      </c>
      <c r="FP844" s="39">
        <v>-117.23315082302017</v>
      </c>
      <c r="FQ844" s="39">
        <v>33.283132152355734</v>
      </c>
      <c r="FR844" s="39">
        <v>34.730433847644264</v>
      </c>
      <c r="FS844" s="39">
        <v>-118.54257635395966</v>
      </c>
      <c r="FT844" s="39">
        <v>-116.79667564604033</v>
      </c>
      <c r="FU844" s="35"/>
      <c r="GK844" s="34" t="str">
        <f>IF(GA844&lt;&gt;"",((GB844*0.125)+((GC844+GD844+GE844+GF844+GG844)*0.25)+((GH844+GI844+GJ844)*1))/GA844,"")</f>
        <v/>
      </c>
      <c r="GP844" s="20" t="s">
        <v>232</v>
      </c>
      <c r="HH844" s="34" t="str">
        <f>IF(GX844&lt;&gt;"",((GY844*0.125)+((GZ844+HA844+HB844+HC844+HD844)*0.25)+((HE844+HF844+HG844)*1))/GX844,"")</f>
        <v/>
      </c>
    </row>
    <row r="845" spans="1:216" ht="15" customHeight="1" x14ac:dyDescent="0.35">
      <c r="A845" s="11" t="s">
        <v>5287</v>
      </c>
      <c r="B845" s="12" t="s">
        <v>5288</v>
      </c>
      <c r="C845" s="13">
        <v>43009</v>
      </c>
      <c r="D845" s="13">
        <v>45048</v>
      </c>
      <c r="E845" s="14" t="s">
        <v>5254</v>
      </c>
      <c r="F845" s="15" t="s">
        <v>5289</v>
      </c>
      <c r="G845" s="15" t="s">
        <v>5290</v>
      </c>
      <c r="H845" s="14" t="s">
        <v>990</v>
      </c>
      <c r="I845" s="75">
        <v>6512</v>
      </c>
      <c r="J845" s="17">
        <v>29457</v>
      </c>
      <c r="K845" s="18">
        <f ca="1">IF(A845&lt;&gt;"",RANDBETWEEN(1,2000)," ")</f>
        <v>428</v>
      </c>
      <c r="L845" s="17" cm="1">
        <f t="array" ref="L845">IF(A845&lt;&gt;"",SUMPRODUCT(($E$2:$E$1303="Active") * (FK845 &gt;= $FM$2:$FM$1303) * (FK845 &lt;= $FN$2:$FN$1303) * (FL845 &gt;= $FO$2:$FO$1303) * (FL845 &lt;= $FP$2:$FP$1303)),"")</f>
        <v>1</v>
      </c>
      <c r="M845" s="17" cm="1">
        <f t="array" ref="M845">IF(A845&lt;&gt;"",SUMPRODUCT(($E$2:$E$1303="Active") * (FK845 &gt;= $FQ$2:$FQ$1303) * (FK845 &lt;= $FR$2:$FR$1303) * (FL845 &gt;= $FS$2:$FS$1303) * (FL845 &lt;= $FT$2:$FT$1303)),"")</f>
        <v>11</v>
      </c>
      <c r="N845" s="14" t="s">
        <v>287</v>
      </c>
      <c r="O845" s="14" t="s">
        <v>219</v>
      </c>
      <c r="P845" s="15" t="s">
        <v>5291</v>
      </c>
      <c r="Q845" s="14" t="s">
        <v>5292</v>
      </c>
      <c r="R845" s="15" t="s">
        <v>5293</v>
      </c>
      <c r="S845" s="20" t="s">
        <v>2441</v>
      </c>
      <c r="T845" s="20" t="s">
        <v>2441</v>
      </c>
      <c r="U845" s="21"/>
      <c r="V845" s="22"/>
      <c r="W845" s="22"/>
      <c r="X845" s="22"/>
      <c r="Y845" s="22"/>
      <c r="Z845" s="22"/>
      <c r="AB845" s="23">
        <v>43902</v>
      </c>
      <c r="AC845" s="63">
        <v>45931</v>
      </c>
      <c r="AD845" s="25">
        <v>18</v>
      </c>
      <c r="AE845" s="25">
        <v>0</v>
      </c>
      <c r="AF845" s="26">
        <v>0</v>
      </c>
      <c r="AG845" s="20">
        <v>0</v>
      </c>
      <c r="AH845" s="22">
        <v>0</v>
      </c>
      <c r="AI845" s="26">
        <v>0</v>
      </c>
      <c r="AN845" s="27" t="str">
        <f>IF(COUNT(DV845,ES845,FJ845,GK845,HH845)&gt;0,AVERAGE(DV845,ES845,FJ845,GK845,HH845),"")</f>
        <v/>
      </c>
      <c r="AO845" s="28">
        <f>IF((E845&lt;&gt;""),COUNTA(AP845:BW845)+COUNTIF(T845,"No"),"")</f>
        <v>1</v>
      </c>
      <c r="AP845" s="29"/>
      <c r="AQ845" s="29"/>
      <c r="AR845" s="29"/>
      <c r="AS845" s="29"/>
      <c r="AT845" s="29"/>
      <c r="AU845" s="29"/>
      <c r="AV845" s="29"/>
      <c r="AW845" s="29"/>
      <c r="AX845" s="29"/>
      <c r="AY845" s="29"/>
      <c r="AZ845" s="29"/>
      <c r="BA845" s="29"/>
      <c r="BB845" s="29"/>
      <c r="BC845" s="29"/>
      <c r="BD845" s="29"/>
      <c r="BE845" s="29"/>
      <c r="BF845" s="29"/>
      <c r="BG845" s="29"/>
      <c r="BH845" s="29"/>
      <c r="BI845" s="29"/>
      <c r="BJ845" s="29"/>
      <c r="BK845" s="29"/>
      <c r="BL845" s="29"/>
      <c r="BM845" s="29"/>
      <c r="BN845" s="29"/>
      <c r="BO845" s="29"/>
      <c r="BP845" s="29" t="s">
        <v>224</v>
      </c>
      <c r="BQ845" s="29"/>
      <c r="BR845" s="29"/>
      <c r="BS845" s="29"/>
      <c r="BT845" s="29"/>
      <c r="BU845" s="29"/>
      <c r="BV845" s="29"/>
      <c r="BW845" s="29"/>
      <c r="BX845" s="30">
        <v>43881</v>
      </c>
      <c r="BY845" s="30">
        <v>43894</v>
      </c>
      <c r="BZ845" s="14" t="s">
        <v>228</v>
      </c>
      <c r="CA845" s="30">
        <v>43906</v>
      </c>
      <c r="CB845" s="14" t="s">
        <v>227</v>
      </c>
      <c r="CC845" s="31">
        <v>43780</v>
      </c>
      <c r="CD845" s="32" t="s">
        <v>226</v>
      </c>
      <c r="CE845" s="33" t="s">
        <v>425</v>
      </c>
      <c r="CF845" s="33" t="s">
        <v>325</v>
      </c>
      <c r="CG845" s="29">
        <v>81</v>
      </c>
      <c r="CH845" s="29">
        <v>1</v>
      </c>
      <c r="CI845" s="29">
        <v>1</v>
      </c>
      <c r="CJ845" s="29">
        <v>5</v>
      </c>
      <c r="CK845" s="29">
        <v>0</v>
      </c>
      <c r="CL845" s="29">
        <v>1</v>
      </c>
      <c r="CM845" s="29">
        <v>0</v>
      </c>
      <c r="CN845" s="34">
        <f>IF(CJ845&gt;0,((CK845*0.125)+(CL845*0.25)+(CM845*1))/CJ845,"")</f>
        <v>0.05</v>
      </c>
      <c r="CR845" s="35"/>
      <c r="CS845" s="20" t="s">
        <v>232</v>
      </c>
      <c r="DH845" s="37" t="str">
        <f>IF(DB845&gt;0,((DC845*0.125)+(DD845*0.25)+(DE845*0.25)+(DF845*1)+(DG845*1))/DB845,"")</f>
        <v/>
      </c>
      <c r="DJ845" s="20" t="s">
        <v>228</v>
      </c>
      <c r="DK845" s="20" t="s">
        <v>235</v>
      </c>
      <c r="DL845" s="20" t="s">
        <v>234</v>
      </c>
      <c r="DM845" s="20">
        <v>0</v>
      </c>
      <c r="DN845" s="20">
        <v>0</v>
      </c>
      <c r="DO845" s="20">
        <v>0</v>
      </c>
      <c r="DP845" s="20">
        <v>0</v>
      </c>
      <c r="DQ845" s="20">
        <v>0</v>
      </c>
      <c r="DR845" s="20">
        <v>0</v>
      </c>
      <c r="DS845" s="20">
        <v>0</v>
      </c>
      <c r="DT845" s="20">
        <v>0</v>
      </c>
      <c r="DU845" s="20">
        <v>0</v>
      </c>
      <c r="EA845" s="35" t="s">
        <v>232</v>
      </c>
      <c r="EB845" s="38"/>
      <c r="EJ845" s="20"/>
      <c r="EK845" s="20"/>
      <c r="EL845" s="20"/>
      <c r="EM845" s="20"/>
      <c r="EN845" s="20"/>
      <c r="EO845" s="20"/>
      <c r="EP845" s="20"/>
      <c r="EQ845" s="20"/>
      <c r="ER845" s="20"/>
      <c r="ES845" s="34" t="str">
        <f>IF(EI845&lt;&gt;"",((EJ845*0.125)+((EK845+EL845+EM845+EN845+EO845)*0.25)+((EP845+EQ845+ER845)*1))/EI845,"")</f>
        <v/>
      </c>
      <c r="FG845" s="20"/>
      <c r="FJ845" s="34" t="str">
        <f>IF(EZ845&lt;&gt;"",((FA845*0.125)+((FB845+FC845+FD845+FE845+FF845)*0.25)+((FG845+FH845+FI845)*1))/EZ845,"")</f>
        <v/>
      </c>
      <c r="FK845" s="39">
        <v>41.283517000000003</v>
      </c>
      <c r="FL845" s="39">
        <v>-72.866298</v>
      </c>
      <c r="FM845" s="39">
        <v>40.921691576177871</v>
      </c>
      <c r="FN845" s="39">
        <v>41.645342423822136</v>
      </c>
      <c r="FO845" s="39">
        <v>-73.347798446626399</v>
      </c>
      <c r="FP845" s="39">
        <v>-72.384797553373602</v>
      </c>
      <c r="FQ845" s="39">
        <v>40.559866152355738</v>
      </c>
      <c r="FR845" s="39">
        <v>42.007167847644268</v>
      </c>
      <c r="FS845" s="39">
        <v>-73.829298893252783</v>
      </c>
      <c r="FT845" s="39">
        <v>-71.903297106747218</v>
      </c>
      <c r="FU845" s="35"/>
      <c r="GK845" s="34" t="str">
        <f>IF(GA845&lt;&gt;"",((GB845*0.125)+((GC845+GD845+GE845+GF845+GG845)*0.25)+((GH845+GI845+GJ845)*1))/GA845,"")</f>
        <v/>
      </c>
      <c r="GP845" s="20" t="s">
        <v>232</v>
      </c>
      <c r="HH845" s="34" t="str">
        <f>IF(GX845&lt;&gt;"",((GY845*0.125)+((GZ845+HA845+HB845+HC845+HD845)*0.25)+((HE845+HF845+HG845)*1))/GX845,"")</f>
        <v/>
      </c>
    </row>
    <row r="846" spans="1:216" ht="15" customHeight="1" x14ac:dyDescent="0.35">
      <c r="A846" s="11" t="s">
        <v>5294</v>
      </c>
      <c r="B846" s="12" t="s">
        <v>5295</v>
      </c>
      <c r="C846" s="13">
        <v>43009</v>
      </c>
      <c r="D846" s="13">
        <v>45484</v>
      </c>
      <c r="E846" s="14" t="s">
        <v>5254</v>
      </c>
      <c r="F846" s="15" t="s">
        <v>5296</v>
      </c>
      <c r="G846" s="15" t="s">
        <v>1337</v>
      </c>
      <c r="H846" s="14" t="s">
        <v>1033</v>
      </c>
      <c r="I846" s="16">
        <v>32114</v>
      </c>
      <c r="J846" s="17">
        <v>34943</v>
      </c>
      <c r="K846" s="18">
        <f ca="1">IF(A846&lt;&gt;"",RANDBETWEEN(1,2000)," ")</f>
        <v>637</v>
      </c>
      <c r="L846" s="17" cm="1">
        <f t="array" ref="L846">IF(A846&lt;&gt;"",SUMPRODUCT(($E$2:$E$1303="Active") * (FK846 &gt;= $FM$2:$FM$1303) * (FK846 &lt;= $FN$2:$FN$1303) * (FL846 &gt;= $FO$2:$FO$1303) * (FL846 &lt;= $FP$2:$FP$1303)),"")</f>
        <v>3</v>
      </c>
      <c r="M846" s="17" cm="1">
        <f t="array" ref="M846">IF(A846&lt;&gt;"",SUMPRODUCT(($E$2:$E$1303="Active") * (FK846 &gt;= $FQ$2:$FQ$1303) * (FK846 &lt;= $FR$2:$FR$1303) * (FL846 &gt;= $FS$2:$FS$1303) * (FL846 &lt;= $FT$2:$FT$1303)),"")</f>
        <v>10</v>
      </c>
      <c r="N846" s="14" t="s">
        <v>287</v>
      </c>
      <c r="O846" s="14" t="s">
        <v>219</v>
      </c>
      <c r="P846" s="15" t="s">
        <v>5297</v>
      </c>
      <c r="Q846" s="14" t="s">
        <v>5298</v>
      </c>
      <c r="R846" s="15" t="s">
        <v>5299</v>
      </c>
      <c r="S846" s="14" t="s">
        <v>223</v>
      </c>
      <c r="T846" s="20" t="s">
        <v>224</v>
      </c>
      <c r="U846" s="21"/>
      <c r="V846" s="22" t="s">
        <v>224</v>
      </c>
      <c r="W846" s="22" t="s">
        <v>224</v>
      </c>
      <c r="X846" s="22"/>
      <c r="Y846" s="22"/>
      <c r="Z846" s="22"/>
      <c r="AB846" s="23">
        <v>45386.520833333336</v>
      </c>
      <c r="AC846" s="63">
        <v>45931</v>
      </c>
      <c r="AD846" s="25">
        <v>570</v>
      </c>
      <c r="AE846" s="25">
        <v>423</v>
      </c>
      <c r="AF846" s="26">
        <v>468</v>
      </c>
      <c r="AG846" s="20">
        <v>378</v>
      </c>
      <c r="AH846" s="22">
        <v>0</v>
      </c>
      <c r="AI846" s="26">
        <v>0</v>
      </c>
      <c r="AN846" s="27">
        <f>IF(COUNT(DV846,ES846,FJ846,GK846,HH846)&gt;0,AVERAGE(DV846,ES846,FJ846,GK846,HH846),"")</f>
        <v>1.6666666666666666E-2</v>
      </c>
      <c r="AO846" s="28">
        <f>IF((E846&lt;&gt;""),COUNTA(AP846:BW846)+COUNTIF(T846,"No"),"")</f>
        <v>1</v>
      </c>
      <c r="AP846" s="29"/>
      <c r="AQ846" s="29"/>
      <c r="AR846" s="29"/>
      <c r="AS846" s="29"/>
      <c r="AT846" s="29"/>
      <c r="AU846" s="29"/>
      <c r="AV846" s="29"/>
      <c r="AW846" s="29"/>
      <c r="AX846" s="29"/>
      <c r="AY846" s="29"/>
      <c r="AZ846" s="29"/>
      <c r="BA846" s="29"/>
      <c r="BB846" s="29"/>
      <c r="BC846" s="29"/>
      <c r="BD846" s="29"/>
      <c r="BE846" s="29"/>
      <c r="BF846" s="29"/>
      <c r="BG846" s="29"/>
      <c r="BH846" s="29"/>
      <c r="BI846" s="29"/>
      <c r="BJ846" s="29"/>
      <c r="BK846" s="29"/>
      <c r="BL846" s="29"/>
      <c r="BM846" s="29"/>
      <c r="BN846" s="29"/>
      <c r="BO846" s="29"/>
      <c r="BP846" s="29" t="s">
        <v>224</v>
      </c>
      <c r="BQ846" s="29"/>
      <c r="BR846" s="29"/>
      <c r="BS846" s="29"/>
      <c r="BT846" s="29"/>
      <c r="BU846" s="29"/>
      <c r="BV846" s="29"/>
      <c r="BW846" s="29"/>
      <c r="BX846" s="30">
        <v>43908</v>
      </c>
      <c r="BY846" s="30">
        <v>43915</v>
      </c>
      <c r="BZ846" s="14" t="s">
        <v>228</v>
      </c>
      <c r="CA846" s="30">
        <v>43978</v>
      </c>
      <c r="CB846" s="14" t="s">
        <v>232</v>
      </c>
      <c r="CC846" s="31">
        <v>43809</v>
      </c>
      <c r="CD846" s="32" t="s">
        <v>228</v>
      </c>
      <c r="CE846" s="33" t="s">
        <v>425</v>
      </c>
      <c r="CF846" s="33" t="s">
        <v>325</v>
      </c>
      <c r="CG846" s="29">
        <v>488</v>
      </c>
      <c r="CH846" s="29">
        <v>2</v>
      </c>
      <c r="CI846" s="29">
        <v>2</v>
      </c>
      <c r="CJ846" s="29">
        <v>10</v>
      </c>
      <c r="CK846" s="29">
        <v>1</v>
      </c>
      <c r="CL846" s="29">
        <v>2</v>
      </c>
      <c r="CM846" s="29">
        <v>0</v>
      </c>
      <c r="CN846" s="34">
        <f>IF(CJ846&gt;0,((CK846*0.125)+(CL846*0.25)+(CM846*1))/CJ846,"")</f>
        <v>6.25E-2</v>
      </c>
      <c r="CO846" s="35">
        <v>44669</v>
      </c>
      <c r="CP846" s="35">
        <v>44686</v>
      </c>
      <c r="CQ846" s="20" t="s">
        <v>237</v>
      </c>
      <c r="CR846" s="35">
        <v>44686</v>
      </c>
      <c r="CS846" s="20" t="s">
        <v>232</v>
      </c>
      <c r="CT846" s="35">
        <v>44687</v>
      </c>
      <c r="CU846" s="35">
        <v>44494</v>
      </c>
      <c r="CV846" s="11" t="s">
        <v>228</v>
      </c>
      <c r="CW846" s="20" t="s">
        <v>233</v>
      </c>
      <c r="CX846" s="11" t="s">
        <v>234</v>
      </c>
      <c r="CY846" s="20">
        <v>200</v>
      </c>
      <c r="CZ846" s="36">
        <v>4</v>
      </c>
      <c r="DA846" s="36">
        <v>4</v>
      </c>
      <c r="DB846" s="36">
        <v>16</v>
      </c>
      <c r="DC846" s="36">
        <v>0</v>
      </c>
      <c r="DD846" s="36">
        <v>2</v>
      </c>
      <c r="DE846" s="36">
        <v>0</v>
      </c>
      <c r="DF846" s="36">
        <v>0</v>
      </c>
      <c r="DG846" s="36">
        <v>1</v>
      </c>
      <c r="DH846" s="37">
        <f>IF(DB846&gt;0,((DC846*0.125)+(DD846*0.25)+(DE846*0.25)+(DF846*1)+(DG846*1))/DB846,"")</f>
        <v>9.375E-2</v>
      </c>
      <c r="DI846" s="35">
        <v>44835</v>
      </c>
      <c r="DJ846" s="20" t="s">
        <v>228</v>
      </c>
      <c r="DK846" s="20" t="s">
        <v>235</v>
      </c>
      <c r="DL846" s="20" t="s">
        <v>234</v>
      </c>
      <c r="DM846" s="20">
        <v>224</v>
      </c>
      <c r="DN846" s="20">
        <v>2</v>
      </c>
      <c r="DO846" s="20">
        <v>2</v>
      </c>
      <c r="DP846" s="20">
        <v>10</v>
      </c>
      <c r="DQ846" s="20">
        <v>0</v>
      </c>
      <c r="DR846" s="20">
        <v>0</v>
      </c>
      <c r="DS846" s="20">
        <v>2</v>
      </c>
      <c r="DT846" s="20">
        <v>0</v>
      </c>
      <c r="DU846" s="20">
        <v>0</v>
      </c>
      <c r="DV846" s="37" cm="1">
        <f t="array" ref="DV846">IF(AND(DI846:DP846&lt;&gt;""),((DQ846*0.125)+(DR846*0.25)+(DS846*0.25)+(DT846*1)+(DU846*1))/DP846,"")</f>
        <v>0.05</v>
      </c>
      <c r="DW846" s="35">
        <v>45454</v>
      </c>
      <c r="DX846" s="35">
        <v>45474</v>
      </c>
      <c r="DY846" s="20" t="s">
        <v>237</v>
      </c>
      <c r="DZ846" s="35">
        <v>45474</v>
      </c>
      <c r="EA846" s="35" t="s">
        <v>232</v>
      </c>
      <c r="EB846" s="38">
        <v>45485</v>
      </c>
      <c r="EC846" s="35">
        <v>45289</v>
      </c>
      <c r="ED846" s="20" t="s">
        <v>228</v>
      </c>
      <c r="EE846" s="20" t="s">
        <v>247</v>
      </c>
      <c r="EF846" s="20">
        <v>244</v>
      </c>
      <c r="EG846" s="20">
        <v>2</v>
      </c>
      <c r="EH846" s="20">
        <v>2</v>
      </c>
      <c r="EI846" s="20">
        <v>10</v>
      </c>
      <c r="EJ846" s="20">
        <v>0</v>
      </c>
      <c r="EK846" s="20">
        <v>0</v>
      </c>
      <c r="EL846" s="20">
        <v>0</v>
      </c>
      <c r="EM846" s="20">
        <v>0</v>
      </c>
      <c r="EN846" s="20">
        <v>0</v>
      </c>
      <c r="EO846" s="20">
        <v>0</v>
      </c>
      <c r="EP846" s="20">
        <v>0</v>
      </c>
      <c r="EQ846" s="20">
        <v>0</v>
      </c>
      <c r="ER846" s="20">
        <v>0</v>
      </c>
      <c r="ES846" s="34">
        <f>IF(EI846&lt;&gt;"",((EJ846*0.125)+((EK846+EL846+EM846+EN846+EO846)*0.25)+((EP846+EQ846+ER846)*1))/EI846,"")</f>
        <v>0</v>
      </c>
      <c r="ET846" s="35">
        <v>45541</v>
      </c>
      <c r="EU846" s="20" t="s">
        <v>248</v>
      </c>
      <c r="EV846" s="20" t="s">
        <v>234</v>
      </c>
      <c r="EW846" s="20">
        <v>43</v>
      </c>
      <c r="EX846" s="20">
        <v>2</v>
      </c>
      <c r="EY846" s="20">
        <v>2</v>
      </c>
      <c r="EZ846" s="20">
        <v>5</v>
      </c>
      <c r="FA846" s="20">
        <v>0</v>
      </c>
      <c r="FB846" s="20">
        <v>0</v>
      </c>
      <c r="FC846" s="20">
        <v>0</v>
      </c>
      <c r="FD846" s="20">
        <v>0</v>
      </c>
      <c r="FE846" s="20">
        <v>0</v>
      </c>
      <c r="FF846" s="20">
        <v>0</v>
      </c>
      <c r="FG846" s="20">
        <v>0</v>
      </c>
      <c r="FH846" s="20">
        <v>0</v>
      </c>
      <c r="FI846" s="20">
        <v>0</v>
      </c>
      <c r="FJ846" s="34">
        <v>0</v>
      </c>
      <c r="FK846" s="39">
        <v>29.192951999999998</v>
      </c>
      <c r="FL846" s="39">
        <v>-81.053291999999999</v>
      </c>
      <c r="FM846" s="39">
        <v>28.831126576177866</v>
      </c>
      <c r="FN846" s="39">
        <v>29.554777423822131</v>
      </c>
      <c r="FO846" s="39">
        <v>-81.467762618587514</v>
      </c>
      <c r="FP846" s="39">
        <v>-80.638821381412484</v>
      </c>
      <c r="FQ846" s="39">
        <v>28.469301152355733</v>
      </c>
      <c r="FR846" s="39">
        <v>29.916602847644263</v>
      </c>
      <c r="FS846" s="39">
        <v>-81.882233237175043</v>
      </c>
      <c r="FT846" s="39">
        <v>-80.224350762824955</v>
      </c>
      <c r="FU846" s="35"/>
      <c r="GK846" s="34" t="str">
        <f>IF(GA846&lt;&gt;"",((GB846*0.125)+((GC846+GD846+GE846+GF846+GG846)*0.25)+((GH846+GI846+GJ846)*1))/GA846,"")</f>
        <v/>
      </c>
      <c r="GP846" s="20" t="s">
        <v>232</v>
      </c>
      <c r="HH846" s="34" t="str">
        <f>IF(GX846&lt;&gt;"",((GY846*0.125)+((GZ846+HA846+HB846+HC846+HD846)*0.25)+((HE846+HF846+HG846)*1))/GX846,"")</f>
        <v/>
      </c>
    </row>
    <row r="847" spans="1:216" ht="15" customHeight="1" x14ac:dyDescent="0.35">
      <c r="A847" s="11" t="s">
        <v>5300</v>
      </c>
      <c r="B847" s="12" t="s">
        <v>5301</v>
      </c>
      <c r="C847" s="13">
        <v>43009</v>
      </c>
      <c r="D847" s="13">
        <v>45468</v>
      </c>
      <c r="E847" s="14" t="s">
        <v>5254</v>
      </c>
      <c r="F847" s="15" t="s">
        <v>5302</v>
      </c>
      <c r="G847" s="15" t="s">
        <v>5303</v>
      </c>
      <c r="H847" s="14" t="s">
        <v>1033</v>
      </c>
      <c r="I847" s="16">
        <v>33060</v>
      </c>
      <c r="J847" s="17">
        <v>35793</v>
      </c>
      <c r="K847" s="18">
        <f ca="1">IF(A847&lt;&gt;"",RANDBETWEEN(1,2000)," ")</f>
        <v>874</v>
      </c>
      <c r="L847" s="17" cm="1">
        <f t="array" ref="L847">IF(A847&lt;&gt;"",SUMPRODUCT(($E$2:$E$1303="Active") * (FK847 &gt;= $FM$2:$FM$1303) * (FK847 &lt;= $FN$2:$FN$1303) * (FL847 &gt;= $FO$2:$FO$1303) * (FL847 &lt;= $FP$2:$FP$1303)),"")</f>
        <v>6</v>
      </c>
      <c r="M847" s="17" cm="1">
        <f t="array" ref="M847">IF(A847&lt;&gt;"",SUMPRODUCT(($E$2:$E$1303="Active") * (FK847 &gt;= $FQ$2:$FQ$1303) * (FK847 &lt;= $FR$2:$FR$1303) * (FL847 &gt;= $FS$2:$FS$1303) * (FL847 &lt;= $FT$2:$FT$1303)),"")</f>
        <v>11</v>
      </c>
      <c r="N847" s="14" t="s">
        <v>287</v>
      </c>
      <c r="O847" s="14" t="s">
        <v>219</v>
      </c>
      <c r="P847" s="15" t="s">
        <v>5304</v>
      </c>
      <c r="Q847" s="14" t="s">
        <v>5305</v>
      </c>
      <c r="R847" s="15" t="s">
        <v>5306</v>
      </c>
      <c r="S847" s="14" t="s">
        <v>223</v>
      </c>
      <c r="T847" s="20" t="s">
        <v>224</v>
      </c>
      <c r="U847" s="21"/>
      <c r="V847" s="22"/>
      <c r="W847" s="22"/>
      <c r="X847" s="22"/>
      <c r="Y847" s="22"/>
      <c r="Z847" s="22"/>
      <c r="AB847" s="55">
        <v>45359.375</v>
      </c>
      <c r="AC847" s="63">
        <v>45931</v>
      </c>
      <c r="AD847" s="25">
        <v>79</v>
      </c>
      <c r="AE847" s="25">
        <v>47</v>
      </c>
      <c r="AF847" s="26">
        <v>36</v>
      </c>
      <c r="AG847" s="20">
        <v>54</v>
      </c>
      <c r="AH847" s="22">
        <v>0</v>
      </c>
      <c r="AI847" s="26">
        <v>0</v>
      </c>
      <c r="AN847" s="27">
        <f>IF(COUNT(DV847,ES847,FJ847,GK847,HH847)&gt;0,AVERAGE(DV847,ES847,FJ847,GK847,HH847),"")</f>
        <v>0</v>
      </c>
      <c r="AO847" s="28">
        <f>IF((E847&lt;&gt;""),COUNTA(AP847:BW847)+COUNTIF(T847,"No"),"")</f>
        <v>1</v>
      </c>
      <c r="AP847" s="29"/>
      <c r="AQ847" s="29"/>
      <c r="AR847" s="29"/>
      <c r="AS847" s="29"/>
      <c r="AT847" s="29"/>
      <c r="AU847" s="29"/>
      <c r="AV847" s="29"/>
      <c r="AW847" s="29"/>
      <c r="AX847" s="29"/>
      <c r="AY847" s="29"/>
      <c r="AZ847" s="29"/>
      <c r="BA847" s="29"/>
      <c r="BB847" s="29"/>
      <c r="BC847" s="29"/>
      <c r="BD847" s="29"/>
      <c r="BE847" s="29"/>
      <c r="BF847" s="29"/>
      <c r="BG847" s="29"/>
      <c r="BH847" s="29"/>
      <c r="BI847" s="29"/>
      <c r="BJ847" s="29"/>
      <c r="BK847" s="29"/>
      <c r="BL847" s="29"/>
      <c r="BM847" s="29"/>
      <c r="BN847" s="29"/>
      <c r="BO847" s="29"/>
      <c r="BP847" s="29" t="s">
        <v>224</v>
      </c>
      <c r="BQ847" s="29"/>
      <c r="BR847" s="29"/>
      <c r="BS847" s="29"/>
      <c r="BT847" s="29"/>
      <c r="BU847" s="29"/>
      <c r="BV847" s="29"/>
      <c r="BW847" s="29"/>
      <c r="BX847" s="30">
        <v>43817</v>
      </c>
      <c r="BY847" s="30">
        <v>43853</v>
      </c>
      <c r="BZ847" s="14" t="s">
        <v>226</v>
      </c>
      <c r="CA847" s="30">
        <v>43838</v>
      </c>
      <c r="CB847" s="14" t="s">
        <v>232</v>
      </c>
      <c r="CC847" s="31">
        <v>43906</v>
      </c>
      <c r="CD847" s="32" t="s">
        <v>364</v>
      </c>
      <c r="CE847" s="33" t="s">
        <v>380</v>
      </c>
      <c r="CF847" s="33" t="s">
        <v>321</v>
      </c>
      <c r="CG847" s="29">
        <v>157</v>
      </c>
      <c r="CH847" s="29">
        <v>2</v>
      </c>
      <c r="CI847" s="29">
        <v>2</v>
      </c>
      <c r="CJ847" s="29">
        <v>10</v>
      </c>
      <c r="CK847" s="29">
        <v>0</v>
      </c>
      <c r="CL847" s="29">
        <v>2</v>
      </c>
      <c r="CM847" s="29">
        <v>1</v>
      </c>
      <c r="CN847" s="34">
        <f>IF(CJ847&gt;0,((CK847*0.125)+(CL847*0.25)+(CM847*1))/CJ847,"")</f>
        <v>0.15</v>
      </c>
      <c r="CO847" s="35">
        <v>44671</v>
      </c>
      <c r="CP847" s="35">
        <v>44686</v>
      </c>
      <c r="CQ847" s="20" t="s">
        <v>237</v>
      </c>
      <c r="CR847" s="35">
        <v>44686</v>
      </c>
      <c r="CS847" s="20" t="s">
        <v>232</v>
      </c>
      <c r="CT847" s="35">
        <v>44694</v>
      </c>
      <c r="CU847" s="35">
        <v>44453</v>
      </c>
      <c r="CV847" s="20" t="s">
        <v>228</v>
      </c>
      <c r="CW847" s="20" t="s">
        <v>233</v>
      </c>
      <c r="CX847" s="11" t="s">
        <v>234</v>
      </c>
      <c r="CY847" s="20">
        <v>21</v>
      </c>
      <c r="CZ847" s="36">
        <v>2</v>
      </c>
      <c r="DA847" s="36">
        <v>2</v>
      </c>
      <c r="DB847" s="36">
        <v>10</v>
      </c>
      <c r="DC847" s="36">
        <v>0</v>
      </c>
      <c r="DD847" s="36">
        <v>2</v>
      </c>
      <c r="DE847" s="36">
        <v>0</v>
      </c>
      <c r="DF847" s="36">
        <v>0</v>
      </c>
      <c r="DG847" s="36">
        <v>0</v>
      </c>
      <c r="DH847" s="37">
        <f>IF(DB847&gt;0,((DC847*0.125)+(DD847*0.25)+(DE847*0.25)+(DF847*1)+(DG847*1))/DB847,"")</f>
        <v>0.05</v>
      </c>
      <c r="DI847" s="35">
        <v>44866</v>
      </c>
      <c r="DJ847" s="20" t="s">
        <v>228</v>
      </c>
      <c r="DK847" s="20" t="s">
        <v>235</v>
      </c>
      <c r="DL847" s="20" t="s">
        <v>234</v>
      </c>
      <c r="DM847" s="20">
        <v>22</v>
      </c>
      <c r="DN847" s="20">
        <v>1</v>
      </c>
      <c r="DO847" s="20">
        <v>1</v>
      </c>
      <c r="DP847" s="20">
        <v>5</v>
      </c>
      <c r="DQ847" s="20">
        <v>0</v>
      </c>
      <c r="DR847" s="20">
        <v>0</v>
      </c>
      <c r="DS847" s="20">
        <v>0</v>
      </c>
      <c r="DT847" s="20">
        <v>0</v>
      </c>
      <c r="DU847" s="20">
        <v>0</v>
      </c>
      <c r="DV847" s="37" cm="1">
        <f t="array" ref="DV847">IF(AND(DI847:DP847&lt;&gt;""),((DQ847*0.125)+(DR847*0.25)+(DS847*0.25)+(DT847*1)+(DU847*1))/DP847,"")</f>
        <v>0</v>
      </c>
      <c r="DW847" s="35">
        <v>45443</v>
      </c>
      <c r="DX847" s="35">
        <v>45460</v>
      </c>
      <c r="DY847" s="20" t="s">
        <v>237</v>
      </c>
      <c r="DZ847" s="35">
        <v>45460</v>
      </c>
      <c r="EA847" s="35" t="s">
        <v>232</v>
      </c>
      <c r="EB847" s="38">
        <v>45471</v>
      </c>
      <c r="EC847" s="35">
        <v>45290</v>
      </c>
      <c r="ED847" s="20" t="s">
        <v>228</v>
      </c>
      <c r="EE847" s="20" t="s">
        <v>247</v>
      </c>
      <c r="EF847" s="20">
        <v>14</v>
      </c>
      <c r="EG847" s="20">
        <v>1</v>
      </c>
      <c r="EH847" s="20">
        <v>1</v>
      </c>
      <c r="EI847" s="20">
        <v>5</v>
      </c>
      <c r="EJ847" s="20">
        <v>0</v>
      </c>
      <c r="EK847" s="20">
        <v>0</v>
      </c>
      <c r="EL847" s="20">
        <v>0</v>
      </c>
      <c r="EM847" s="20">
        <v>0</v>
      </c>
      <c r="EN847" s="20">
        <v>0</v>
      </c>
      <c r="EO847" s="20">
        <v>0</v>
      </c>
      <c r="EP847" s="20">
        <v>0</v>
      </c>
      <c r="EQ847" s="20">
        <v>0</v>
      </c>
      <c r="ER847" s="20">
        <v>0</v>
      </c>
      <c r="ES847" s="34">
        <f>IF(EI847&lt;&gt;"",((EJ847*0.125)+((EK847+EL847+EM847+EN847+EO847)*0.25)+((EP847+EQ847+ER847)*1))/EI847,"")</f>
        <v>0</v>
      </c>
      <c r="ET847" s="35">
        <v>45555</v>
      </c>
      <c r="EU847" s="20" t="s">
        <v>248</v>
      </c>
      <c r="EV847" s="20" t="s">
        <v>234</v>
      </c>
      <c r="EW847" s="20">
        <v>9</v>
      </c>
      <c r="EX847" s="20">
        <v>1</v>
      </c>
      <c r="EY847" s="20">
        <v>1</v>
      </c>
      <c r="EZ847" s="20">
        <v>5</v>
      </c>
      <c r="FA847" s="20">
        <v>0</v>
      </c>
      <c r="FB847" s="20">
        <v>0</v>
      </c>
      <c r="FC847" s="20">
        <v>0</v>
      </c>
      <c r="FD847" s="20">
        <v>0</v>
      </c>
      <c r="FE847" s="20">
        <v>0</v>
      </c>
      <c r="FF847" s="20">
        <v>0</v>
      </c>
      <c r="FG847" s="20">
        <v>0</v>
      </c>
      <c r="FH847" s="20">
        <v>0</v>
      </c>
      <c r="FI847" s="20">
        <v>0</v>
      </c>
      <c r="FJ847" s="34">
        <f>IF(EZ847&lt;&gt;"",((FA847*0.125)+((FB847+FC847+FD847+FE847+FF847)*0.25)+((FG847+FH847+FI847)*1))/EZ847,"")</f>
        <v>0</v>
      </c>
      <c r="FK847" s="39">
        <v>26.233581000000001</v>
      </c>
      <c r="FL847" s="39">
        <v>-80.119022000000001</v>
      </c>
      <c r="FM847" s="39">
        <v>25.871755576177868</v>
      </c>
      <c r="FN847" s="39">
        <v>26.595406423822133</v>
      </c>
      <c r="FO847" s="39">
        <v>-80.522395072358705</v>
      </c>
      <c r="FP847" s="39">
        <v>-79.715648927641297</v>
      </c>
      <c r="FQ847" s="39">
        <v>25.509930152355736</v>
      </c>
      <c r="FR847" s="39">
        <v>26.957231847644266</v>
      </c>
      <c r="FS847" s="39">
        <v>-80.925768144717409</v>
      </c>
      <c r="FT847" s="39">
        <v>-79.312275855282593</v>
      </c>
      <c r="FU847" s="35"/>
      <c r="GK847" s="34" t="str">
        <f>IF(GA847&lt;&gt;"",((GB847*0.125)+((GC847+GD847+GE847+GF847+GG847)*0.25)+((GH847+GI847+GJ847)*1))/GA847,"")</f>
        <v/>
      </c>
      <c r="GP847" s="20" t="s">
        <v>232</v>
      </c>
      <c r="HH847" s="34" t="str">
        <f>IF(GX847&lt;&gt;"",((GY847*0.125)+((GZ847+HA847+HB847+HC847+HD847)*0.25)+((HE847+HF847+HG847)*1))/GX847,"")</f>
        <v/>
      </c>
    </row>
    <row r="848" spans="1:216" ht="15" customHeight="1" x14ac:dyDescent="0.35">
      <c r="A848" s="14" t="s">
        <v>5307</v>
      </c>
      <c r="B848" s="12" t="s">
        <v>5308</v>
      </c>
      <c r="C848" s="13">
        <v>43009</v>
      </c>
      <c r="D848" s="13">
        <v>45034</v>
      </c>
      <c r="E848" s="14" t="s">
        <v>5254</v>
      </c>
      <c r="F848" s="15" t="s">
        <v>5309</v>
      </c>
      <c r="G848" s="15" t="s">
        <v>1985</v>
      </c>
      <c r="H848" s="14" t="s">
        <v>1484</v>
      </c>
      <c r="I848" s="16">
        <v>30144</v>
      </c>
      <c r="J848" s="17">
        <v>53984</v>
      </c>
      <c r="K848" s="18">
        <f ca="1">IF(A848&lt;&gt;"",RANDBETWEEN(1,2000)," ")</f>
        <v>541</v>
      </c>
      <c r="L848" s="17" cm="1">
        <f t="array" ref="L848">IF(A848&lt;&gt;"",SUMPRODUCT(($E$2:$E$1303="Active") * (FK848 &gt;= $FM$2:$FM$1303) * (FK848 &lt;= $FN$2:$FN$1303) * (FL848 &gt;= $FO$2:$FO$1303) * (FL848 &lt;= $FP$2:$FP$1303)),"")</f>
        <v>3</v>
      </c>
      <c r="M848" s="17" cm="1">
        <f t="array" ref="M848">IF(A848&lt;&gt;"",SUMPRODUCT(($E$2:$E$1303="Active") * (FK848 &gt;= $FQ$2:$FQ$1303) * (FK848 &lt;= $FR$2:$FR$1303) * (FL848 &gt;= $FS$2:$FS$1303) * (FL848 &lt;= $FT$2:$FT$1303)),"")</f>
        <v>14</v>
      </c>
      <c r="N848" s="14" t="s">
        <v>287</v>
      </c>
      <c r="O848" s="14" t="s">
        <v>219</v>
      </c>
      <c r="P848" s="15" t="s">
        <v>5310</v>
      </c>
      <c r="Q848" s="14" t="s">
        <v>5311</v>
      </c>
      <c r="R848" s="15" t="s">
        <v>5312</v>
      </c>
      <c r="S848" s="14" t="s">
        <v>223</v>
      </c>
      <c r="T848" s="20" t="s">
        <v>224</v>
      </c>
      <c r="U848" s="21"/>
      <c r="V848" s="22"/>
      <c r="W848" s="22"/>
      <c r="X848" s="22"/>
      <c r="Y848" s="22"/>
      <c r="Z848" s="22"/>
      <c r="AB848" s="23">
        <v>45002</v>
      </c>
      <c r="AC848" s="63">
        <v>45931</v>
      </c>
      <c r="AD848" s="25">
        <v>231</v>
      </c>
      <c r="AE848" s="25">
        <v>541</v>
      </c>
      <c r="AF848" s="26">
        <v>684</v>
      </c>
      <c r="AG848" s="20">
        <v>157</v>
      </c>
      <c r="AH848" s="22">
        <v>0</v>
      </c>
      <c r="AI848" s="26">
        <v>0</v>
      </c>
      <c r="AN848" s="27">
        <f>IF(COUNT(DV848,ES848,FJ848,GK848,HH848)&gt;0,AVERAGE(DV848,ES848,FJ848,GK848,HH848),"")</f>
        <v>0.2</v>
      </c>
      <c r="AO848" s="28">
        <f>IF((E848&lt;&gt;""),COUNTA(AP848:BW848)+COUNTIF(T848,"No"),"")</f>
        <v>4</v>
      </c>
      <c r="AP848" s="29"/>
      <c r="AQ848" s="29"/>
      <c r="AR848" s="29"/>
      <c r="AS848" s="29"/>
      <c r="AT848" s="29"/>
      <c r="AU848" s="29"/>
      <c r="AV848" s="29"/>
      <c r="AW848" s="29"/>
      <c r="AX848" s="29"/>
      <c r="AY848" s="29"/>
      <c r="AZ848" s="29"/>
      <c r="BA848" s="29"/>
      <c r="BB848" s="29"/>
      <c r="BC848" s="29"/>
      <c r="BD848" s="29"/>
      <c r="BE848" s="29"/>
      <c r="BF848" s="29" t="s">
        <v>224</v>
      </c>
      <c r="BG848" s="29"/>
      <c r="BH848" s="29"/>
      <c r="BI848" s="29"/>
      <c r="BJ848" s="29"/>
      <c r="BK848" s="29"/>
      <c r="BL848" s="29"/>
      <c r="BM848" s="29"/>
      <c r="BN848" s="29"/>
      <c r="BO848" s="29"/>
      <c r="BP848" s="29" t="s">
        <v>224</v>
      </c>
      <c r="BQ848" s="29"/>
      <c r="BR848" s="29"/>
      <c r="BS848" s="29"/>
      <c r="BT848" s="29" t="s">
        <v>3296</v>
      </c>
      <c r="BU848" s="29"/>
      <c r="BV848" s="29"/>
      <c r="BW848" s="29" t="s">
        <v>224</v>
      </c>
      <c r="BX848" s="30">
        <v>44032</v>
      </c>
      <c r="BY848" s="30">
        <v>44046</v>
      </c>
      <c r="BZ848" s="14" t="s">
        <v>226</v>
      </c>
      <c r="CA848" s="30">
        <v>44046</v>
      </c>
      <c r="CB848" s="14" t="s">
        <v>232</v>
      </c>
      <c r="CC848" s="31">
        <v>43908</v>
      </c>
      <c r="CD848" s="32" t="s">
        <v>364</v>
      </c>
      <c r="CE848" s="33" t="s">
        <v>380</v>
      </c>
      <c r="CF848" s="33" t="s">
        <v>321</v>
      </c>
      <c r="CG848" s="29">
        <v>184</v>
      </c>
      <c r="CH848" s="29">
        <v>1</v>
      </c>
      <c r="CI848" s="29">
        <v>2</v>
      </c>
      <c r="CJ848" s="29">
        <v>5</v>
      </c>
      <c r="CK848" s="29">
        <v>3</v>
      </c>
      <c r="CL848" s="29">
        <v>0</v>
      </c>
      <c r="CM848" s="29">
        <v>2</v>
      </c>
      <c r="CN848" s="53">
        <f>IF(CJ848&gt;0,((CK848*0.125)+(CL848*0.25)+(CM848*1))/CJ848,"")</f>
        <v>0.47499999999999998</v>
      </c>
      <c r="CO848" s="35">
        <v>44312</v>
      </c>
      <c r="CP848" s="35">
        <v>44314</v>
      </c>
      <c r="CQ848" s="20" t="s">
        <v>470</v>
      </c>
      <c r="CR848" s="35">
        <v>44326</v>
      </c>
      <c r="CS848" s="20" t="s">
        <v>232</v>
      </c>
      <c r="CT848" s="35">
        <v>44319</v>
      </c>
      <c r="CU848" s="35">
        <v>44257</v>
      </c>
      <c r="CV848" s="11" t="s">
        <v>228</v>
      </c>
      <c r="CW848" s="11" t="s">
        <v>293</v>
      </c>
      <c r="CX848" s="11" t="s">
        <v>247</v>
      </c>
      <c r="CY848" s="20">
        <v>162</v>
      </c>
      <c r="CZ848" s="36">
        <v>3</v>
      </c>
      <c r="DA848" s="36">
        <v>3</v>
      </c>
      <c r="DB848" s="36">
        <v>11</v>
      </c>
      <c r="DC848" s="36">
        <v>0</v>
      </c>
      <c r="DD848" s="36">
        <v>0</v>
      </c>
      <c r="DE848" s="36">
        <v>1</v>
      </c>
      <c r="DF848" s="36">
        <v>0</v>
      </c>
      <c r="DG848" s="36">
        <v>1</v>
      </c>
      <c r="DH848" s="37">
        <f>IF(DB848&gt;0,((DC848*0.125)+(DD848*0.25)+(DE848*0.25)+(DF848*1)+(DG848*1))/DB848,"")</f>
        <v>0.11363636363636363</v>
      </c>
      <c r="DI848" s="35">
        <v>44835</v>
      </c>
      <c r="DJ848" s="20" t="s">
        <v>228</v>
      </c>
      <c r="DK848" s="20" t="s">
        <v>235</v>
      </c>
      <c r="DL848" s="20" t="s">
        <v>234</v>
      </c>
      <c r="DM848" s="20">
        <v>343</v>
      </c>
      <c r="DN848" s="20">
        <v>1</v>
      </c>
      <c r="DO848" s="20">
        <v>1</v>
      </c>
      <c r="DP848" s="20">
        <v>5</v>
      </c>
      <c r="DQ848" s="20">
        <v>0</v>
      </c>
      <c r="DR848" s="20">
        <v>0</v>
      </c>
      <c r="DS848" s="20">
        <v>0</v>
      </c>
      <c r="DT848" s="20">
        <v>0</v>
      </c>
      <c r="DU848" s="20">
        <v>1</v>
      </c>
      <c r="DV848" s="37" cm="1">
        <f t="array" ref="DV848">IF(AND(DI848:DP848&lt;&gt;""),((DQ848*0.125)+(DR848*0.25)+(DS848*0.25)+(DT848*1)+(DU848*1))/DP848,"")</f>
        <v>0.2</v>
      </c>
      <c r="DW848" s="35">
        <v>45020</v>
      </c>
      <c r="DX848" s="35">
        <v>45026</v>
      </c>
      <c r="DY848" s="20" t="s">
        <v>237</v>
      </c>
      <c r="DZ848" s="35">
        <v>45026</v>
      </c>
      <c r="EA848" s="35" t="s">
        <v>232</v>
      </c>
      <c r="EB848" s="38">
        <v>45030</v>
      </c>
      <c r="EJ848" s="20"/>
      <c r="EK848" s="20"/>
      <c r="EL848" s="20"/>
      <c r="EM848" s="20"/>
      <c r="EN848" s="20"/>
      <c r="EO848" s="20"/>
      <c r="EP848" s="20"/>
      <c r="EQ848" s="20"/>
      <c r="ER848" s="20"/>
      <c r="ES848" s="34" t="str">
        <f>IF(EI848&lt;&gt;"",((EJ848*0.125)+((EK848+EL848+EM848+EN848+EO848)*0.25)+((EP848+EQ848+ER848)*1))/EI848,"")</f>
        <v/>
      </c>
      <c r="FG848" s="20"/>
      <c r="FJ848" s="34" t="str">
        <f>IF(EZ848&lt;&gt;"",((FA848*0.125)+((FB848+FC848+FD848+FE848+FF848)*0.25)+((FG848+FH848+FI848)*1))/EZ848,"")</f>
        <v/>
      </c>
      <c r="FK848" s="39">
        <v>34.033301999999999</v>
      </c>
      <c r="FL848" s="39">
        <v>-84.597721000000007</v>
      </c>
      <c r="FM848" s="39">
        <v>33.671476576177866</v>
      </c>
      <c r="FN848" s="39">
        <v>34.395127423822132</v>
      </c>
      <c r="FO848" s="39">
        <v>-85.03433256524616</v>
      </c>
      <c r="FP848" s="39">
        <v>-84.161109434753854</v>
      </c>
      <c r="FQ848" s="39">
        <v>33.309651152355734</v>
      </c>
      <c r="FR848" s="39">
        <v>34.756952847644264</v>
      </c>
      <c r="FS848" s="39">
        <v>-85.470944130492327</v>
      </c>
      <c r="FT848" s="39">
        <v>-83.724497869507687</v>
      </c>
      <c r="FU848" s="35"/>
      <c r="GK848" s="34" t="str">
        <f>IF(GA848&lt;&gt;"",((GB848*0.125)+((GC848+GD848+GE848+GF848+GG848)*0.25)+((GH848+GI848+GJ848)*1))/GA848,"")</f>
        <v/>
      </c>
      <c r="GP848" s="20" t="s">
        <v>232</v>
      </c>
      <c r="HH848" s="34" t="str">
        <f>IF(GX848&lt;&gt;"",((GY848*0.125)+((GZ848+HA848+HB848+HC848+HD848)*0.25)+((HE848+HF848+HG848)*1))/GX848,"")</f>
        <v/>
      </c>
    </row>
    <row r="849" spans="1:216" ht="15" hidden="1" customHeight="1" x14ac:dyDescent="0.35">
      <c r="A849" s="11" t="s">
        <v>5313</v>
      </c>
      <c r="B849" s="12" t="s">
        <v>5314</v>
      </c>
      <c r="C849" s="43" t="s">
        <v>1711</v>
      </c>
      <c r="D849" s="43">
        <v>45142</v>
      </c>
      <c r="E849" s="11" t="s">
        <v>1420</v>
      </c>
      <c r="F849" s="19" t="s">
        <v>5315</v>
      </c>
      <c r="G849" s="19" t="s">
        <v>5316</v>
      </c>
      <c r="H849" s="11" t="s">
        <v>405</v>
      </c>
      <c r="I849" s="42">
        <v>72202</v>
      </c>
      <c r="J849" s="17">
        <v>10340</v>
      </c>
      <c r="K849" s="18">
        <f ca="1">IF(A849&lt;&gt;"",RANDBETWEEN(1,2000)," ")</f>
        <v>773</v>
      </c>
      <c r="L849" s="17" cm="1">
        <f t="array" ref="L849">IF(A849&lt;&gt;"",SUMPRODUCT(($E$2:$E$1303="Active") * (FK849 &gt;= $FM$2:$FM$1303) * (FK849 &lt;= $FN$2:$FN$1303) * (FL849 &gt;= $FO$2:$FO$1303) * (FL849 &lt;= $FP$2:$FP$1303)),"")</f>
        <v>1</v>
      </c>
      <c r="M849" s="17" cm="1">
        <f t="array" ref="M849">IF(A849&lt;&gt;"",SUMPRODUCT(($E$2:$E$1303="Active") * (FK849 &gt;= $FQ$2:$FQ$1303) * (FK849 &lt;= $FR$2:$FR$1303) * (FL849 &gt;= $FS$2:$FS$1303) * (FL849 &lt;= $FT$2:$FT$1303)),"")</f>
        <v>3</v>
      </c>
      <c r="N849" s="11" t="s">
        <v>287</v>
      </c>
      <c r="O849" s="14" t="s">
        <v>219</v>
      </c>
      <c r="P849" s="19" t="s">
        <v>5317</v>
      </c>
      <c r="Q849" s="11" t="s">
        <v>5318</v>
      </c>
      <c r="R849" s="19" t="s">
        <v>5319</v>
      </c>
      <c r="S849" s="11" t="s">
        <v>224</v>
      </c>
      <c r="T849" s="20" t="s">
        <v>224</v>
      </c>
      <c r="AA849" s="48">
        <v>2024</v>
      </c>
      <c r="AC849" s="63">
        <v>45658</v>
      </c>
      <c r="AF849" s="26"/>
      <c r="AG849" s="20"/>
      <c r="AH849" s="22">
        <v>0</v>
      </c>
      <c r="AI849" s="26">
        <v>0</v>
      </c>
      <c r="AN849" s="27" t="str">
        <f>IF(COUNT(DV849,ES849,FJ849,GK849,HH849)&gt;0,AVERAGE(DV849,ES849,FJ849,GK849,HH849),"")</f>
        <v/>
      </c>
      <c r="AO849" s="28">
        <f>IF((E849&lt;&gt;""),COUNTA(AP849:BW849)+COUNTIF(T849,"No"),"")</f>
        <v>0</v>
      </c>
      <c r="CT849" s="35" t="s">
        <v>323</v>
      </c>
      <c r="EA849" s="35" t="s">
        <v>232</v>
      </c>
      <c r="EJ849" s="20"/>
      <c r="EK849" s="20"/>
      <c r="EL849" s="20"/>
      <c r="EM849" s="20"/>
      <c r="EN849" s="20"/>
      <c r="EO849" s="20"/>
      <c r="EP849" s="20"/>
      <c r="EQ849" s="20"/>
      <c r="ER849" s="20"/>
      <c r="ES849" s="34" t="str">
        <f>IF(EI849&lt;&gt;"",((EJ849*0.125)+((EK849+EL849+EM849+EN849+EO849)*0.25)+((EP849+EQ849+ER849)*1))/EI849,"")</f>
        <v/>
      </c>
      <c r="ET849" s="20"/>
      <c r="FG849" s="20"/>
      <c r="FJ849" s="34" t="str">
        <f>IF(EZ849&lt;&gt;"",((FA849*0.125)+((FB849+FC849+FD849+FE849+FF849)*0.25)+((FG849+FH849+FI849)*1))/EZ849,"")</f>
        <v/>
      </c>
      <c r="FK849" s="39">
        <v>34.752862</v>
      </c>
      <c r="FL849" s="39">
        <v>-92.274760000000001</v>
      </c>
      <c r="FM849" s="39">
        <v>34.391036576177868</v>
      </c>
      <c r="FN849" s="39">
        <v>35.114687423822133</v>
      </c>
      <c r="FO849" s="39">
        <v>-92.715141319691213</v>
      </c>
      <c r="FP849" s="39">
        <v>-91.834378680308788</v>
      </c>
      <c r="FQ849" s="39">
        <v>34.029211152355735</v>
      </c>
      <c r="FR849" s="39">
        <v>35.476512847644265</v>
      </c>
      <c r="FS849" s="39">
        <v>-93.15552263938244</v>
      </c>
      <c r="FT849" s="39">
        <v>-91.393997360617561</v>
      </c>
      <c r="FU849" s="35"/>
      <c r="GK849" s="34" t="str">
        <f>IF(GA849&lt;&gt;"",((GB849*0.125)+((GC849+GD849+GE849+GF849+GG849)*0.25)+((GH849+GI849+GJ849)*1))/GA849,"")</f>
        <v/>
      </c>
      <c r="GL849"/>
      <c r="GM849"/>
      <c r="GN849"/>
      <c r="GO849"/>
      <c r="HH849" s="34" t="str">
        <f>IF(GX849&lt;&gt;"",((GY849*0.125)+((GZ849+HA849+HB849+HC849+HD849)*0.25)+((HE849+HF849+HG849)*1))/GX849,"")</f>
        <v/>
      </c>
    </row>
    <row r="850" spans="1:216" ht="15" hidden="1" customHeight="1" x14ac:dyDescent="0.35">
      <c r="A850" s="11" t="s">
        <v>5320</v>
      </c>
      <c r="B850" s="12" t="s">
        <v>5321</v>
      </c>
      <c r="C850" s="13" t="s">
        <v>1711</v>
      </c>
      <c r="D850" s="13"/>
      <c r="E850" s="11" t="s">
        <v>1420</v>
      </c>
      <c r="J850" s="65"/>
      <c r="K850" s="18">
        <f ca="1">IF(A850&lt;&gt;"",RANDBETWEEN(1,2000)," ")</f>
        <v>138</v>
      </c>
      <c r="L850" s="17" cm="1">
        <f t="array" ref="L850">IF(A850&lt;&gt;"",SUMPRODUCT(($E$2:$E$1303="Active") * (FK850 &gt;= $FM$2:$FM$1303) * (FK850 &lt;= $FN$2:$FN$1303) * (FL850 &gt;= $FO$2:$FO$1303) * (FL850 &lt;= $FP$2:$FP$1303)),"")</f>
        <v>0</v>
      </c>
      <c r="M850" s="17" cm="1">
        <f t="array" ref="M850">IF(A850&lt;&gt;"",SUMPRODUCT(($E$2:$E$1303="Active") * (FK850 &gt;= $FQ$2:$FQ$1303) * (FK850 &lt;= $FR$2:$FR$1303) * (FL850 &gt;= $FS$2:$FS$1303) * (FL850 &lt;= $FT$2:$FT$1303)),"")</f>
        <v>0</v>
      </c>
      <c r="N850" s="11" t="s">
        <v>287</v>
      </c>
      <c r="U850" s="21"/>
      <c r="V850" s="22"/>
      <c r="W850" s="22"/>
      <c r="X850" s="22"/>
      <c r="Y850" s="22"/>
      <c r="Z850" s="22"/>
      <c r="AA850" s="48">
        <v>2024</v>
      </c>
      <c r="AC850" s="63">
        <v>45658</v>
      </c>
      <c r="AD850" s="25">
        <v>0</v>
      </c>
      <c r="AE850" s="25">
        <v>0</v>
      </c>
      <c r="AF850" s="66"/>
      <c r="AG850" s="20"/>
      <c r="AH850" s="22">
        <v>0</v>
      </c>
      <c r="AI850" s="26">
        <v>0</v>
      </c>
      <c r="AN850" s="27" t="str">
        <f>IF(COUNT(DV850,ES850,FJ850,GK850,HH850)&gt;0,AVERAGE(DV850,ES850,FJ850,GK850,HH850),"")</f>
        <v/>
      </c>
      <c r="AO850" s="28">
        <f>IF((E850&lt;&gt;""),COUNTA(AP850:BW850)+COUNTIF(T850,"No"),"")</f>
        <v>0</v>
      </c>
      <c r="CN850" s="34" t="str">
        <f>IF(CJ850&gt;0,((CK850*0.125)+(CL850*0.25)+(CM850*1))/CJ850,"")</f>
        <v/>
      </c>
      <c r="CR850" s="35"/>
      <c r="DH850" s="37" t="str">
        <f>IF(DB850&lt;&gt;"",((DC850*0.125)+(DD850*0.25)+(DE850*0.25)+(DF850*1)+(DG850*1))/DB850,"")</f>
        <v/>
      </c>
      <c r="DV850" s="37" t="str" cm="1">
        <f t="array" ref="DV850">IF(AND(DI850:DP850&lt;&gt;""),((DQ850*0.125)+(DR850*0.25)+(DS850*0.25)+(DT850*1)+(DU850*1))/DP850,"")</f>
        <v/>
      </c>
      <c r="EA850" s="35"/>
      <c r="EB850" s="21"/>
      <c r="EJ850"/>
      <c r="EK850"/>
      <c r="EL850"/>
      <c r="EM850"/>
      <c r="EN850"/>
      <c r="EO850"/>
      <c r="EP850"/>
      <c r="EQ850"/>
      <c r="ER850"/>
      <c r="ES850" s="34" t="str">
        <f>IF(EI850&lt;&gt;"",((EJ850*0.125)+((EK850+EL850+EM850+EN850+EO850)*0.25)+((EP850+EQ850+ER850)*1))/EI850,"")</f>
        <v/>
      </c>
      <c r="ET850" s="20"/>
      <c r="FG850" s="20"/>
      <c r="FJ850" s="34" t="str">
        <f>IF(EZ850&lt;&gt;"",((FA850*0.125)+((FB850+FC850+FD850+FE850+FF850)*0.25)+((FG850+FH850+FI850)*1))/EZ850,"")</f>
        <v/>
      </c>
      <c r="FK850" s="39"/>
      <c r="FL850" s="39"/>
      <c r="FM850" s="39">
        <v>-0.36182542382213245</v>
      </c>
      <c r="FN850" s="39">
        <v>0.36182542382213245</v>
      </c>
      <c r="FO850" s="39">
        <v>-0.36182542382213245</v>
      </c>
      <c r="FP850" s="39">
        <v>0.36182542382213245</v>
      </c>
      <c r="FQ850" s="39">
        <v>-0.72365084764426491</v>
      </c>
      <c r="FR850" s="39">
        <v>0.72365084764426491</v>
      </c>
      <c r="FS850" s="39">
        <v>-0.72365084764426491</v>
      </c>
      <c r="FT850" s="39">
        <v>0.72365084764426491</v>
      </c>
      <c r="FU850" s="35"/>
      <c r="GK850" s="34" t="str">
        <f>IF(GA850&lt;&gt;"",((GB850*0.125)+((GC850+GD850+GE850+GF850+GG850)*0.25)+((GH850+GI850+GJ850)*1))/GA850,"")</f>
        <v/>
      </c>
      <c r="GL850"/>
      <c r="GM850"/>
      <c r="GN850"/>
      <c r="GO850"/>
      <c r="HH850" s="34" t="str">
        <f>IF(GX850&lt;&gt;"",((GY850*0.125)+((GZ850+HA850+HB850+HC850+HD850)*0.25)+((HE850+HF850+HG850)*1))/GX850,"")</f>
        <v/>
      </c>
    </row>
    <row r="851" spans="1:216" ht="15" hidden="1" customHeight="1" x14ac:dyDescent="0.35">
      <c r="A851" s="14" t="s">
        <v>5322</v>
      </c>
      <c r="B851" s="12" t="s">
        <v>5323</v>
      </c>
      <c r="C851" s="13" t="s">
        <v>1711</v>
      </c>
      <c r="D851" s="13"/>
      <c r="E851" s="14" t="s">
        <v>1420</v>
      </c>
      <c r="F851" s="15"/>
      <c r="G851" s="15"/>
      <c r="H851" s="14"/>
      <c r="I851" s="16"/>
      <c r="J851" s="65"/>
      <c r="K851" s="18">
        <f ca="1">IF(A851&lt;&gt;"",RANDBETWEEN(1,2000)," ")</f>
        <v>1372</v>
      </c>
      <c r="L851" s="17" cm="1">
        <f t="array" ref="L851">IF(A851&lt;&gt;"",SUMPRODUCT(($E$2:$E$1303="Active") * (FK851 &gt;= $FM$2:$FM$1303) * (FK851 &lt;= $FN$2:$FN$1303) * (FL851 &gt;= $FO$2:$FO$1303) * (FL851 &lt;= $FP$2:$FP$1303)),"")</f>
        <v>0</v>
      </c>
      <c r="M851" s="17" cm="1">
        <f t="array" ref="M851">IF(A851&lt;&gt;"",SUMPRODUCT(($E$2:$E$1303="Active") * (FK851 &gt;= $FQ$2:$FQ$1303) * (FK851 &lt;= $FR$2:$FR$1303) * (FL851 &gt;= $FS$2:$FS$1303) * (FL851 &lt;= $FT$2:$FT$1303)),"")</f>
        <v>0</v>
      </c>
      <c r="N851" s="14"/>
      <c r="O851" s="14"/>
      <c r="P851" s="15"/>
      <c r="Q851" s="14"/>
      <c r="R851" s="15"/>
      <c r="S851" s="14"/>
      <c r="U851" s="21"/>
      <c r="V851" s="22"/>
      <c r="W851" s="22"/>
      <c r="X851" s="22"/>
      <c r="Y851" s="22"/>
      <c r="Z851" s="22"/>
      <c r="AA851" s="48">
        <v>2024</v>
      </c>
      <c r="AC851" s="63">
        <v>45658</v>
      </c>
      <c r="AD851" s="25">
        <v>122</v>
      </c>
      <c r="AE851" s="25">
        <v>0</v>
      </c>
      <c r="AF851" s="66"/>
      <c r="AG851" s="20"/>
      <c r="AH851" s="22">
        <v>0</v>
      </c>
      <c r="AI851" s="26">
        <v>0</v>
      </c>
      <c r="AN851" s="27" t="str">
        <f>IF(COUNT(DV851,ES851,FJ851,GK851,HH851)&gt;0,AVERAGE(DV851,ES851,FJ851,GK851,HH851),"")</f>
        <v/>
      </c>
      <c r="AO851" s="28">
        <f>IF((E851&lt;&gt;""),COUNTA(AP851:BW851)+COUNTIF(T851,"No"),"")</f>
        <v>0</v>
      </c>
      <c r="AP851" s="29"/>
      <c r="AQ851" s="29"/>
      <c r="AR851" s="29"/>
      <c r="AS851" s="29"/>
      <c r="AT851" s="29"/>
      <c r="AU851" s="29"/>
      <c r="AV851" s="29"/>
      <c r="AW851" s="29"/>
      <c r="AX851" s="29"/>
      <c r="AY851" s="29"/>
      <c r="AZ851" s="29"/>
      <c r="BA851" s="29"/>
      <c r="BB851" s="29"/>
      <c r="BC851" s="29"/>
      <c r="BD851" s="29"/>
      <c r="BE851" s="29"/>
      <c r="BF851" s="29"/>
      <c r="BG851" s="29"/>
      <c r="BH851" s="29"/>
      <c r="BI851" s="29"/>
      <c r="BJ851" s="29"/>
      <c r="BK851" s="29"/>
      <c r="BL851" s="29"/>
      <c r="BM851" s="29"/>
      <c r="BN851" s="29"/>
      <c r="BO851" s="29"/>
      <c r="BP851" s="29"/>
      <c r="BQ851" s="29"/>
      <c r="BR851" s="29"/>
      <c r="BS851" s="29"/>
      <c r="BT851" s="29"/>
      <c r="BU851" s="29"/>
      <c r="BV851" s="29"/>
      <c r="BW851" s="29"/>
      <c r="BX851" s="30"/>
      <c r="BY851" s="30"/>
      <c r="BZ851" s="14"/>
      <c r="CA851" s="30"/>
      <c r="CB851" s="14" t="s">
        <v>232</v>
      </c>
      <c r="CC851" s="31">
        <v>43787</v>
      </c>
      <c r="CD851" s="32" t="s">
        <v>228</v>
      </c>
      <c r="CE851" s="33" t="s">
        <v>425</v>
      </c>
      <c r="CF851" s="33" t="s">
        <v>325</v>
      </c>
      <c r="CG851" s="29">
        <v>615</v>
      </c>
      <c r="CH851" s="29">
        <v>5</v>
      </c>
      <c r="CI851" s="29">
        <v>5</v>
      </c>
      <c r="CJ851" s="29">
        <v>25</v>
      </c>
      <c r="CK851" s="29">
        <v>5</v>
      </c>
      <c r="CL851" s="29">
        <v>2</v>
      </c>
      <c r="CM851" s="29">
        <v>2</v>
      </c>
      <c r="CN851" s="34">
        <f>IF(CJ851&gt;0,((CK851*0.125)+(CL851*0.25)+(CM851*1))/CJ851,"")</f>
        <v>0.125</v>
      </c>
      <c r="CO851" s="20"/>
      <c r="CP851"/>
      <c r="CR851" s="20"/>
      <c r="CV851" s="20"/>
      <c r="CW851" s="20"/>
      <c r="CX851" s="20"/>
      <c r="DH851" s="37" t="str">
        <f>IF(DB851&lt;&gt;"",((DC851*0.125)+(DD851*0.25)+(DE851*0.25)+(DF851*1)+(DG851*1))/DB851,"")</f>
        <v/>
      </c>
      <c r="DV851" s="37" t="str" cm="1">
        <f t="array" ref="DV851">IF(AND(DI851:DP851&lt;&gt;""),((DQ851*0.125)+(DR851*0.25)+(DS851*0.25)+(DT851*1)+(DU851*1))/DP851,"")</f>
        <v/>
      </c>
      <c r="EA851" s="35"/>
      <c r="EB851" s="21"/>
      <c r="EJ851"/>
      <c r="EK851"/>
      <c r="EL851"/>
      <c r="EM851"/>
      <c r="EN851"/>
      <c r="EO851"/>
      <c r="EP851"/>
      <c r="EQ851"/>
      <c r="ER851"/>
      <c r="ES851" s="34" t="str">
        <f>IF(EI851&lt;&gt;"",((EJ851*0.125)+((EK851+EL851+EM851+EN851+EO851)*0.25)+((EP851+EQ851+ER851)*1))/EI851,"")</f>
        <v/>
      </c>
      <c r="ET851" s="20"/>
      <c r="FG851" s="20"/>
      <c r="FJ851" s="34" t="str">
        <f>IF(EZ851&lt;&gt;"",((FA851*0.125)+((FB851+FC851+FD851+FE851+FF851)*0.25)+((FG851+FH851+FI851)*1))/EZ851,"")</f>
        <v/>
      </c>
      <c r="FK851" s="39"/>
      <c r="FL851" s="39"/>
      <c r="FM851" s="39">
        <v>-0.36182542382213245</v>
      </c>
      <c r="FN851" s="39">
        <v>0.36182542382213245</v>
      </c>
      <c r="FO851" s="39">
        <v>-0.36182542382213245</v>
      </c>
      <c r="FP851" s="39">
        <v>0.36182542382213245</v>
      </c>
      <c r="FQ851" s="39">
        <v>-0.72365084764426491</v>
      </c>
      <c r="FR851" s="39">
        <v>0.72365084764426491</v>
      </c>
      <c r="FS851" s="39">
        <v>-0.72365084764426491</v>
      </c>
      <c r="FT851" s="39">
        <v>0.72365084764426491</v>
      </c>
      <c r="FU851" s="35"/>
      <c r="GK851" s="34" t="str">
        <f>IF(GA851&lt;&gt;"",((GB851*0.125)+((GC851+GD851+GE851+GF851+GG851)*0.25)+((GH851+GI851+GJ851)*1))/GA851,"")</f>
        <v/>
      </c>
      <c r="GL851"/>
      <c r="GM851"/>
      <c r="GN851"/>
      <c r="GO851"/>
      <c r="HH851" s="34" t="str">
        <f>IF(GX851&lt;&gt;"",((GY851*0.125)+((GZ851+HA851+HB851+HC851+HD851)*0.25)+((HE851+HF851+HG851)*1))/GX851,"")</f>
        <v/>
      </c>
    </row>
    <row r="852" spans="1:216" ht="15" hidden="1" customHeight="1" x14ac:dyDescent="0.35">
      <c r="A852" s="11" t="s">
        <v>5324</v>
      </c>
      <c r="B852" s="12" t="s">
        <v>5325</v>
      </c>
      <c r="C852" s="13" t="s">
        <v>1711</v>
      </c>
      <c r="D852" s="13"/>
      <c r="E852" s="11" t="s">
        <v>1420</v>
      </c>
      <c r="J852" s="65"/>
      <c r="K852" s="18">
        <f ca="1">IF(A852&lt;&gt;"",RANDBETWEEN(1,2000)," ")</f>
        <v>631</v>
      </c>
      <c r="L852" s="17" cm="1">
        <f t="array" ref="L852">IF(A852&lt;&gt;"",SUMPRODUCT(($E$2:$E$1303="Active") * (FK852 &gt;= $FM$2:$FM$1303) * (FK852 &lt;= $FN$2:$FN$1303) * (FL852 &gt;= $FO$2:$FO$1303) * (FL852 &lt;= $FP$2:$FP$1303)),"")</f>
        <v>0</v>
      </c>
      <c r="M852" s="17" cm="1">
        <f t="array" ref="M852">IF(A852&lt;&gt;"",SUMPRODUCT(($E$2:$E$1303="Active") * (FK852 &gt;= $FQ$2:$FQ$1303) * (FK852 &lt;= $FR$2:$FR$1303) * (FL852 &gt;= $FS$2:$FS$1303) * (FL852 &lt;= $FT$2:$FT$1303)),"")</f>
        <v>0</v>
      </c>
      <c r="U852" s="21"/>
      <c r="V852" s="22"/>
      <c r="W852" s="22"/>
      <c r="X852" s="22"/>
      <c r="Y852" s="22"/>
      <c r="Z852" s="22"/>
      <c r="AA852" s="48">
        <v>2024</v>
      </c>
      <c r="AC852" s="63">
        <v>45658</v>
      </c>
      <c r="AD852" s="25">
        <v>3</v>
      </c>
      <c r="AE852" s="25">
        <v>0</v>
      </c>
      <c r="AF852" s="66"/>
      <c r="AG852" s="20"/>
      <c r="AH852" s="22">
        <v>0</v>
      </c>
      <c r="AI852" s="26">
        <v>0</v>
      </c>
      <c r="AN852" s="27" t="str">
        <f>IF(COUNT(DV852,ES852,FJ852,GK852,HH852)&gt;0,AVERAGE(DV852,ES852,FJ852,GK852,HH852),"")</f>
        <v/>
      </c>
      <c r="AO852" s="28">
        <f>IF((E852&lt;&gt;""),COUNTA(AP852:BW852)+COUNTIF(T852,"No"),"")</f>
        <v>1</v>
      </c>
      <c r="BP852" s="20" t="s">
        <v>224</v>
      </c>
      <c r="BX852" s="44">
        <v>43754</v>
      </c>
      <c r="BY852" s="44">
        <v>43763</v>
      </c>
      <c r="BZ852" s="11" t="s">
        <v>228</v>
      </c>
      <c r="CA852" s="44">
        <v>43979</v>
      </c>
      <c r="CB852" s="14" t="s">
        <v>232</v>
      </c>
      <c r="CC852" s="35">
        <v>43773</v>
      </c>
      <c r="CD852" s="45" t="s">
        <v>228</v>
      </c>
      <c r="CE852" t="s">
        <v>425</v>
      </c>
      <c r="CF852" t="s">
        <v>325</v>
      </c>
      <c r="CG852" s="20">
        <v>155</v>
      </c>
      <c r="CH852" s="20">
        <v>2</v>
      </c>
      <c r="CI852" s="20">
        <v>2</v>
      </c>
      <c r="CJ852" s="20">
        <v>7</v>
      </c>
      <c r="CK852" s="20">
        <v>0</v>
      </c>
      <c r="CL852" s="20">
        <v>1</v>
      </c>
      <c r="CM852" s="20">
        <v>1</v>
      </c>
      <c r="CN852" s="34">
        <f>IF(CJ852&gt;0,((CK852*0.125)+(CL852*0.25)+(CM852*1))/CJ852,"")</f>
        <v>0.17857142857142858</v>
      </c>
      <c r="CO852" s="20"/>
      <c r="CP852"/>
      <c r="CR852" s="20"/>
      <c r="CV852" s="20"/>
      <c r="CW852" s="20"/>
      <c r="CX852" s="20"/>
      <c r="DH852" s="37" t="str">
        <f>IF(DB852&lt;&gt;"",((DC852*0.125)+(DD852*0.25)+(DE852*0.25)+(DF852*1)+(DG852*1))/DB852,"")</f>
        <v/>
      </c>
      <c r="DV852" s="37" t="str" cm="1">
        <f t="array" ref="DV852">IF(AND(DI852:DP852&lt;&gt;""),((DQ852*0.125)+(DR852*0.25)+(DS852*0.25)+(DT852*1)+(DU852*1))/DP852,"")</f>
        <v/>
      </c>
      <c r="EA852" s="35"/>
      <c r="EB852" s="21"/>
      <c r="EJ852"/>
      <c r="EK852"/>
      <c r="EL852"/>
      <c r="EM852"/>
      <c r="EN852"/>
      <c r="EO852"/>
      <c r="EP852"/>
      <c r="EQ852"/>
      <c r="ER852"/>
      <c r="ES852" s="34" t="str">
        <f>IF(EI852&lt;&gt;"",((EJ852*0.125)+((EK852+EL852+EM852+EN852+EO852)*0.25)+((EP852+EQ852+ER852)*1))/EI852,"")</f>
        <v/>
      </c>
      <c r="ET852" s="20"/>
      <c r="FG852" s="20"/>
      <c r="FJ852" s="34" t="str">
        <f>IF(EZ852&lt;&gt;"",((FA852*0.125)+((FB852+FC852+FD852+FE852+FF852)*0.25)+((FG852+FH852+FI852)*1))/EZ852,"")</f>
        <v/>
      </c>
      <c r="FK852" s="39"/>
      <c r="FL852" s="39"/>
      <c r="FM852" s="39">
        <v>-0.36182542382213245</v>
      </c>
      <c r="FN852" s="39">
        <v>0.36182542382213245</v>
      </c>
      <c r="FO852" s="39">
        <v>-0.36182542382213245</v>
      </c>
      <c r="FP852" s="39">
        <v>0.36182542382213245</v>
      </c>
      <c r="FQ852" s="39">
        <v>-0.72365084764426491</v>
      </c>
      <c r="FR852" s="39">
        <v>0.72365084764426491</v>
      </c>
      <c r="FS852" s="39">
        <v>-0.72365084764426491</v>
      </c>
      <c r="FT852" s="39">
        <v>0.72365084764426491</v>
      </c>
      <c r="FU852" s="35"/>
      <c r="GK852" s="34" t="str">
        <f>IF(GA852&lt;&gt;"",((GB852*0.125)+((GC852+GD852+GE852+GF852+GG852)*0.25)+((GH852+GI852+GJ852)*1))/GA852,"")</f>
        <v/>
      </c>
      <c r="GL852"/>
      <c r="GM852"/>
      <c r="GN852"/>
      <c r="GO852"/>
      <c r="HH852" s="34" t="str">
        <f>IF(GX852&lt;&gt;"",((GY852*0.125)+((GZ852+HA852+HB852+HC852+HD852)*0.25)+((HE852+HF852+HG852)*1))/GX852,"")</f>
        <v/>
      </c>
    </row>
    <row r="853" spans="1:216" ht="15" hidden="1" customHeight="1" x14ac:dyDescent="0.35">
      <c r="A853" s="11" t="s">
        <v>5326</v>
      </c>
      <c r="B853" s="12" t="s">
        <v>5327</v>
      </c>
      <c r="C853" s="13" t="s">
        <v>1711</v>
      </c>
      <c r="D853" s="13"/>
      <c r="E853" s="14" t="s">
        <v>1420</v>
      </c>
      <c r="F853" s="15" t="s">
        <v>5328</v>
      </c>
      <c r="G853" s="15" t="s">
        <v>5329</v>
      </c>
      <c r="H853" s="14" t="s">
        <v>1635</v>
      </c>
      <c r="I853" s="16">
        <v>50021</v>
      </c>
      <c r="J853" s="65">
        <v>28807</v>
      </c>
      <c r="K853" s="18">
        <f ca="1">IF(A853&lt;&gt;"",RANDBETWEEN(1,2000)," ")</f>
        <v>990</v>
      </c>
      <c r="L853" s="17" cm="1">
        <f t="array" ref="L853">IF(A853&lt;&gt;"",SUMPRODUCT(($E$2:$E$1303="Active") * (FK853 &gt;= $FM$2:$FM$1303) * (FK853 &lt;= $FN$2:$FN$1303) * (FL853 &gt;= $FO$2:$FO$1303) * (FL853 &lt;= $FP$2:$FP$1303)),"")</f>
        <v>1</v>
      </c>
      <c r="M853" s="17" cm="1">
        <f t="array" ref="M853">IF(A853&lt;&gt;"",SUMPRODUCT(($E$2:$E$1303="Active") * (FK853 &gt;= $FQ$2:$FQ$1303) * (FK853 &lt;= $FR$2:$FR$1303) * (FL853 &gt;= $FS$2:$FS$1303) * (FL853 &lt;= $FT$2:$FT$1303)),"")</f>
        <v>1</v>
      </c>
      <c r="N853" s="14"/>
      <c r="O853" s="14" t="s">
        <v>219</v>
      </c>
      <c r="P853" s="15"/>
      <c r="Q853" s="14"/>
      <c r="R853" s="15"/>
      <c r="S853" s="14"/>
      <c r="U853" s="21"/>
      <c r="V853" s="22"/>
      <c r="W853" s="22"/>
      <c r="X853" s="22"/>
      <c r="Y853" s="22"/>
      <c r="Z853" s="22"/>
      <c r="AA853" s="48">
        <v>2024</v>
      </c>
      <c r="AC853" s="63">
        <v>45658</v>
      </c>
      <c r="AD853" s="25">
        <v>368</v>
      </c>
      <c r="AE853" s="25">
        <v>193</v>
      </c>
      <c r="AF853" s="66"/>
      <c r="AG853" s="20"/>
      <c r="AH853" s="22">
        <v>0</v>
      </c>
      <c r="AI853" s="26">
        <v>0</v>
      </c>
      <c r="AN853" s="27" t="str">
        <f>IF(COUNT(DV853,ES853,FJ853,GK853,HH853)&gt;0,AVERAGE(DV853,ES853,FJ853,GK853,HH853),"")</f>
        <v/>
      </c>
      <c r="AO853" s="28">
        <f>IF((E853&lt;&gt;""),COUNTA(AP853:BW853)+COUNTIF(T853,"No"),"")</f>
        <v>2</v>
      </c>
      <c r="AP853" s="29"/>
      <c r="AQ853" s="29"/>
      <c r="AR853" s="29"/>
      <c r="AS853" s="29"/>
      <c r="AT853" s="29"/>
      <c r="AU853" s="29"/>
      <c r="AV853" s="29"/>
      <c r="AW853" s="29"/>
      <c r="AX853" s="29"/>
      <c r="AY853" s="29"/>
      <c r="AZ853" s="29"/>
      <c r="BA853" s="29"/>
      <c r="BB853" s="29"/>
      <c r="BC853" s="29"/>
      <c r="BD853" s="29"/>
      <c r="BE853" s="29"/>
      <c r="BF853" s="29"/>
      <c r="BG853" s="29"/>
      <c r="BH853" s="29"/>
      <c r="BI853" s="29"/>
      <c r="BJ853" s="29"/>
      <c r="BK853" s="29"/>
      <c r="BL853" s="29"/>
      <c r="BM853" s="29"/>
      <c r="BN853" s="29"/>
      <c r="BO853" s="29"/>
      <c r="BP853" s="29" t="s">
        <v>224</v>
      </c>
      <c r="BQ853" s="29"/>
      <c r="BR853" s="29"/>
      <c r="BS853" s="29"/>
      <c r="BT853" s="29" t="s">
        <v>224</v>
      </c>
      <c r="BU853" s="29"/>
      <c r="BV853" s="29"/>
      <c r="BW853" s="29"/>
      <c r="BX853" s="30">
        <v>44034</v>
      </c>
      <c r="BY853" s="30">
        <v>44095</v>
      </c>
      <c r="BZ853" s="14" t="s">
        <v>226</v>
      </c>
      <c r="CA853" s="30">
        <v>44095</v>
      </c>
      <c r="CB853" s="14" t="s">
        <v>227</v>
      </c>
      <c r="CC853" s="31">
        <v>43907</v>
      </c>
      <c r="CD853" s="32" t="s">
        <v>364</v>
      </c>
      <c r="CE853" s="33" t="s">
        <v>282</v>
      </c>
      <c r="CF853" s="33" t="s">
        <v>247</v>
      </c>
      <c r="CG853" s="29">
        <v>183</v>
      </c>
      <c r="CH853" s="29">
        <v>1</v>
      </c>
      <c r="CI853" s="29">
        <v>1</v>
      </c>
      <c r="CJ853" s="29">
        <v>5</v>
      </c>
      <c r="CK853" s="29">
        <v>2</v>
      </c>
      <c r="CL853" s="29">
        <v>0</v>
      </c>
      <c r="CM853" s="29">
        <v>0</v>
      </c>
      <c r="CN853" s="34">
        <f>IF(CJ853&gt;0,((CK853*0.125)+(CL853*0.25)+(CM853*1))/CJ853,"")</f>
        <v>0.05</v>
      </c>
      <c r="CR853" s="35"/>
      <c r="CS853" s="20" t="s">
        <v>232</v>
      </c>
      <c r="CV853" s="20"/>
      <c r="CW853" s="20"/>
      <c r="CX853" s="20"/>
      <c r="DH853" s="37" t="str">
        <f>IF(DB853&lt;&gt;"",((DC853*0.125)+(DD853*0.25)+(DE853*0.25)+(DF853*1)+(DG853*1))/DB853,"")</f>
        <v/>
      </c>
      <c r="DV853" s="37" t="str" cm="1">
        <f t="array" ref="DV853">IF(AND(DI853:DP853&lt;&gt;""),((DQ853*0.125)+(DR853*0.25)+(DS853*0.25)+(DT853*1)+(DU853*1))/DP853,"")</f>
        <v/>
      </c>
      <c r="EA853" s="35"/>
      <c r="EB853" s="21"/>
      <c r="EJ853"/>
      <c r="EK853"/>
      <c r="EL853"/>
      <c r="EM853"/>
      <c r="EN853"/>
      <c r="EQ853"/>
      <c r="ER853"/>
      <c r="ES853" s="34" t="str">
        <f>IF(EI853&lt;&gt;"",((EJ853*0.125)+((EK853+EL853+EM853+EN853+EO853)*0.25)+((EP853+EQ853+ER853)*1))/EI853,"")</f>
        <v/>
      </c>
      <c r="ET853" s="20"/>
      <c r="FG853" s="20"/>
      <c r="FJ853" s="34" t="str">
        <f>IF(EZ853&lt;&gt;"",((FA853*0.125)+((FB853+FC853+FD853+FE853+FF853)*0.25)+((FG853+FH853+FI853)*1))/EZ853,"")</f>
        <v/>
      </c>
      <c r="FK853" s="39">
        <v>41.724936</v>
      </c>
      <c r="FL853" s="39">
        <v>-93.561505999999994</v>
      </c>
      <c r="FM853" s="39">
        <v>41.363110576177867</v>
      </c>
      <c r="FN853" s="39">
        <v>42.086761423822132</v>
      </c>
      <c r="FO853" s="39">
        <v>-94.046300139281996</v>
      </c>
      <c r="FP853" s="39">
        <v>-93.076711860717992</v>
      </c>
      <c r="FQ853" s="39">
        <v>41.001285152355734</v>
      </c>
      <c r="FR853" s="39">
        <v>42.448586847644265</v>
      </c>
      <c r="FS853" s="39">
        <v>-94.531094278563998</v>
      </c>
      <c r="FT853" s="39">
        <v>-92.591917721435991</v>
      </c>
      <c r="FU853" s="35"/>
      <c r="GK853" s="34" t="str">
        <f>IF(GA853&lt;&gt;"",((GB853*0.125)+((GC853+GD853+GE853+GF853+GG853)*0.25)+((GH853+GI853+GJ853)*1))/GA853,"")</f>
        <v/>
      </c>
      <c r="GL853"/>
      <c r="GM853"/>
      <c r="GN853"/>
      <c r="GO853"/>
      <c r="HH853" s="34" t="str">
        <f>IF(GX853&lt;&gt;"",((GY853*0.125)+((GZ853+HA853+HB853+HC853+HD853)*0.25)+((HE853+HF853+HG853)*1))/GX853,"")</f>
        <v/>
      </c>
    </row>
    <row r="854" spans="1:216" ht="15" hidden="1" customHeight="1" x14ac:dyDescent="0.35">
      <c r="A854" s="14" t="s">
        <v>5330</v>
      </c>
      <c r="B854" s="12" t="s">
        <v>5331</v>
      </c>
      <c r="C854" s="13" t="s">
        <v>1711</v>
      </c>
      <c r="D854" s="13"/>
      <c r="E854" s="14" t="s">
        <v>1420</v>
      </c>
      <c r="F854" s="15" t="s">
        <v>5332</v>
      </c>
      <c r="G854" s="15" t="s">
        <v>1032</v>
      </c>
      <c r="H854" s="14" t="s">
        <v>1033</v>
      </c>
      <c r="I854" s="16">
        <v>33169</v>
      </c>
      <c r="J854" s="65">
        <v>42308</v>
      </c>
      <c r="K854" s="18">
        <f ca="1">IF(A854&lt;&gt;"",RANDBETWEEN(1,2000)," ")</f>
        <v>1336</v>
      </c>
      <c r="L854" s="17" cm="1">
        <f t="array" ref="L854">IF(A854&lt;&gt;"",SUMPRODUCT(($E$2:$E$1303="Active") * (FK854 &gt;= $FM$2:$FM$1303) * (FK854 &lt;= $FN$2:$FN$1303) * (FL854 &gt;= $FO$2:$FO$1303) * (FL854 &lt;= $FP$2:$FP$1303)),"")</f>
        <v>8</v>
      </c>
      <c r="M854" s="17" cm="1">
        <f t="array" ref="M854">IF(A854&lt;&gt;"",SUMPRODUCT(($E$2:$E$1303="Active") * (FK854 &gt;= $FQ$2:$FQ$1303) * (FK854 &lt;= $FR$2:$FR$1303) * (FL854 &gt;= $FS$2:$FS$1303) * (FL854 &lt;= $FT$2:$FT$1303)),"")</f>
        <v>11</v>
      </c>
      <c r="N854" s="14"/>
      <c r="O854" s="14"/>
      <c r="P854" s="15"/>
      <c r="Q854" s="14"/>
      <c r="R854" s="15"/>
      <c r="S854" s="14"/>
      <c r="U854" s="21"/>
      <c r="V854" s="22"/>
      <c r="W854" s="22"/>
      <c r="X854" s="22"/>
      <c r="Y854" s="22"/>
      <c r="Z854" s="22"/>
      <c r="AA854" s="48">
        <v>2024</v>
      </c>
      <c r="AC854" s="63">
        <v>45658</v>
      </c>
      <c r="AD854" s="25">
        <v>349</v>
      </c>
      <c r="AE854" s="25">
        <v>301</v>
      </c>
      <c r="AF854" s="66"/>
      <c r="AG854" s="20"/>
      <c r="AH854" s="22">
        <v>0</v>
      </c>
      <c r="AI854" s="26">
        <v>0</v>
      </c>
      <c r="AN854" s="27" t="str">
        <f>IF(COUNT(DV854,ES854,FJ854,GK854,HH854)&gt;0,AVERAGE(DV854,ES854,FJ854,GK854,HH854),"")</f>
        <v/>
      </c>
      <c r="AO854" s="28">
        <f>IF((E854&lt;&gt;""),COUNTA(AP854:BW854)+COUNTIF(T854,"No"),"")</f>
        <v>0</v>
      </c>
      <c r="AP854" s="29"/>
      <c r="AQ854" s="29"/>
      <c r="AR854" s="29"/>
      <c r="AS854" s="29"/>
      <c r="AT854" s="29"/>
      <c r="AU854" s="29"/>
      <c r="AV854" s="29"/>
      <c r="AW854" s="29"/>
      <c r="AX854" s="29"/>
      <c r="AY854" s="29"/>
      <c r="AZ854" s="29"/>
      <c r="BA854" s="29"/>
      <c r="BB854" s="29"/>
      <c r="BC854" s="29"/>
      <c r="BD854" s="29"/>
      <c r="BE854" s="29"/>
      <c r="BF854" s="29"/>
      <c r="BG854" s="29"/>
      <c r="BH854" s="29"/>
      <c r="BI854" s="29"/>
      <c r="BJ854" s="29"/>
      <c r="BK854" s="29"/>
      <c r="BL854" s="29"/>
      <c r="BM854" s="29"/>
      <c r="BN854" s="29"/>
      <c r="BO854" s="29"/>
      <c r="BP854" s="29"/>
      <c r="BQ854" s="29"/>
      <c r="BR854" s="29"/>
      <c r="BS854" s="29"/>
      <c r="BT854" s="29"/>
      <c r="BU854" s="29"/>
      <c r="BV854" s="29"/>
      <c r="BW854" s="29"/>
      <c r="BX854" s="30">
        <v>43804</v>
      </c>
      <c r="BY854" s="30">
        <v>43815</v>
      </c>
      <c r="BZ854" s="14" t="s">
        <v>226</v>
      </c>
      <c r="CA854" s="30">
        <v>43816</v>
      </c>
      <c r="CB854" s="14" t="s">
        <v>316</v>
      </c>
      <c r="CC854" s="31">
        <v>44188</v>
      </c>
      <c r="CD854" s="32" t="s">
        <v>228</v>
      </c>
      <c r="CE854" s="33" t="s">
        <v>320</v>
      </c>
      <c r="CF854" s="33" t="s">
        <v>321</v>
      </c>
      <c r="CG854" s="29">
        <v>100</v>
      </c>
      <c r="CH854" s="29">
        <v>3</v>
      </c>
      <c r="CI854" s="29">
        <v>3</v>
      </c>
      <c r="CJ854" s="29">
        <v>10</v>
      </c>
      <c r="CK854" s="29">
        <v>0</v>
      </c>
      <c r="CL854" s="29">
        <v>0</v>
      </c>
      <c r="CM854" s="29">
        <v>1</v>
      </c>
      <c r="CN854" s="34">
        <f>IF(CJ854&gt;0,((CK854*0.125)+(CL854*0.25)+(CM854*1))/CJ854,"")</f>
        <v>0.1</v>
      </c>
      <c r="CR854" s="35"/>
      <c r="DH854" s="37" t="str">
        <f>IF(DB854&lt;&gt;"",((DC854*0.125)+(DD854*0.25)+(DE854*0.25)+(DF854*1)+(DG854*1))/DB854,"")</f>
        <v/>
      </c>
      <c r="DV854" s="37" t="str" cm="1">
        <f t="array" ref="DV854">IF(AND(DI854:DP854&lt;&gt;""),((DQ854*0.125)+(DR854*0.25)+(DS854*0.25)+(DT854*1)+(DU854*1))/DP854,"")</f>
        <v/>
      </c>
      <c r="EA854" s="35"/>
      <c r="EB854" s="21"/>
      <c r="EJ854"/>
      <c r="EK854"/>
      <c r="EL854"/>
      <c r="EM854"/>
      <c r="EN854"/>
      <c r="EQ854"/>
      <c r="ER854"/>
      <c r="ES854" s="34" t="str">
        <f>IF(EI854&lt;&gt;"",((EJ854*0.125)+((EK854+EL854+EM854+EN854+EO854)*0.25)+((EP854+EQ854+ER854)*1))/EI854,"")</f>
        <v/>
      </c>
      <c r="ET854" s="20"/>
      <c r="FG854" s="20"/>
      <c r="FJ854" s="34" t="str">
        <f>IF(EZ854&lt;&gt;"",((FA854*0.125)+((FB854+FC854+FD854+FE854+FF854)*0.25)+((FG854+FH854+FI854)*1))/EZ854,"")</f>
        <v/>
      </c>
      <c r="FK854" s="39">
        <v>25.942758000000001</v>
      </c>
      <c r="FL854" s="39">
        <v>-80.214916000000002</v>
      </c>
      <c r="FM854" s="39">
        <v>25.580932576177869</v>
      </c>
      <c r="FN854" s="39">
        <v>26.304583423822134</v>
      </c>
      <c r="FO854" s="39">
        <v>-80.617287803863206</v>
      </c>
      <c r="FP854" s="39">
        <v>-79.812544196136798</v>
      </c>
      <c r="FQ854" s="39">
        <v>25.219107152355736</v>
      </c>
      <c r="FR854" s="39">
        <v>26.666408847644266</v>
      </c>
      <c r="FS854" s="39">
        <v>-81.01965960772641</v>
      </c>
      <c r="FT854" s="39">
        <v>-79.410172392273594</v>
      </c>
      <c r="FU854" s="35"/>
      <c r="GK854" s="34" t="str">
        <f>IF(GA854&lt;&gt;"",((GB854*0.125)+((GC854+GD854+GE854+GF854+GG854)*0.25)+((GH854+GI854+GJ854)*1))/GA854,"")</f>
        <v/>
      </c>
      <c r="GL854"/>
      <c r="GM854"/>
      <c r="GN854"/>
      <c r="GO854"/>
      <c r="HH854" s="34" t="str">
        <f>IF(GX854&lt;&gt;"",((GY854*0.125)+((GZ854+HA854+HB854+HC854+HD854)*0.25)+((HE854+HF854+HG854)*1))/GX854,"")</f>
        <v/>
      </c>
    </row>
    <row r="855" spans="1:216" ht="15" hidden="1" customHeight="1" x14ac:dyDescent="0.35">
      <c r="A855" s="11" t="s">
        <v>5333</v>
      </c>
      <c r="B855" s="12" t="s">
        <v>5334</v>
      </c>
      <c r="C855" s="13" t="s">
        <v>1711</v>
      </c>
      <c r="D855" s="13"/>
      <c r="E855" s="14" t="s">
        <v>1420</v>
      </c>
      <c r="F855" s="15"/>
      <c r="G855" s="15"/>
      <c r="H855" s="14"/>
      <c r="I855" s="16"/>
      <c r="J855" s="65"/>
      <c r="K855" s="18">
        <f ca="1">IF(A855&lt;&gt;"",RANDBETWEEN(1,2000)," ")</f>
        <v>742</v>
      </c>
      <c r="L855" s="17" cm="1">
        <f t="array" ref="L855">IF(A855&lt;&gt;"",SUMPRODUCT(($E$2:$E$1303="Active") * (FK855 &gt;= $FM$2:$FM$1303) * (FK855 &lt;= $FN$2:$FN$1303) * (FL855 &gt;= $FO$2:$FO$1303) * (FL855 &lt;= $FP$2:$FP$1303)),"")</f>
        <v>0</v>
      </c>
      <c r="M855" s="17" cm="1">
        <f t="array" ref="M855">IF(A855&lt;&gt;"",SUMPRODUCT(($E$2:$E$1303="Active") * (FK855 &gt;= $FQ$2:$FQ$1303) * (FK855 &lt;= $FR$2:$FR$1303) * (FL855 &gt;= $FS$2:$FS$1303) * (FL855 &lt;= $FT$2:$FT$1303)),"")</f>
        <v>0</v>
      </c>
      <c r="N855" s="14"/>
      <c r="O855" s="14"/>
      <c r="P855" s="15"/>
      <c r="Q855" s="14"/>
      <c r="R855" s="15"/>
      <c r="S855" s="14"/>
      <c r="U855" s="21"/>
      <c r="V855" s="22"/>
      <c r="W855" s="22"/>
      <c r="X855" s="22"/>
      <c r="Y855" s="22"/>
      <c r="Z855" s="22"/>
      <c r="AA855" s="48">
        <v>2024</v>
      </c>
      <c r="AC855" s="63">
        <v>45658</v>
      </c>
      <c r="AD855" s="25">
        <v>2</v>
      </c>
      <c r="AE855" s="25">
        <v>0</v>
      </c>
      <c r="AF855" s="66"/>
      <c r="AG855" s="20"/>
      <c r="AH855" s="22">
        <v>0</v>
      </c>
      <c r="AI855" s="26">
        <v>0</v>
      </c>
      <c r="AN855" s="27" t="str">
        <f>IF(COUNT(DV855,ES855,FJ855,GK855,HH855)&gt;0,AVERAGE(DV855,ES855,FJ855,GK855,HH855),"")</f>
        <v/>
      </c>
      <c r="AO855" s="28">
        <f>IF((E855&lt;&gt;""),COUNTA(AP855:BW855)+COUNTIF(T855,"No"),"")</f>
        <v>0</v>
      </c>
      <c r="AP855" s="29"/>
      <c r="AQ855" s="29"/>
      <c r="AR855" s="29"/>
      <c r="AS855" s="29"/>
      <c r="AT855" s="29"/>
      <c r="AU855" s="29"/>
      <c r="AV855" s="29"/>
      <c r="AW855" s="29"/>
      <c r="AX855" s="29"/>
      <c r="AY855" s="29"/>
      <c r="AZ855" s="29"/>
      <c r="BA855" s="29"/>
      <c r="BB855" s="29"/>
      <c r="BC855" s="29"/>
      <c r="BD855" s="29"/>
      <c r="BE855" s="29"/>
      <c r="BF855" s="29"/>
      <c r="BG855" s="29"/>
      <c r="BH855" s="29"/>
      <c r="BI855" s="29"/>
      <c r="BJ855" s="29"/>
      <c r="BK855" s="29"/>
      <c r="BL855" s="29"/>
      <c r="BM855" s="29"/>
      <c r="BN855" s="29"/>
      <c r="BO855" s="29"/>
      <c r="BP855" s="29"/>
      <c r="BQ855" s="29"/>
      <c r="BR855" s="29"/>
      <c r="BS855" s="29"/>
      <c r="BT855" s="29"/>
      <c r="BU855" s="29"/>
      <c r="BV855" s="29"/>
      <c r="BW855" s="29"/>
      <c r="BX855" s="30">
        <v>43888</v>
      </c>
      <c r="BY855" s="30">
        <v>43899</v>
      </c>
      <c r="BZ855" s="14" t="s">
        <v>226</v>
      </c>
      <c r="CA855" s="30">
        <v>43907</v>
      </c>
      <c r="CB855" s="14" t="s">
        <v>232</v>
      </c>
      <c r="CC855" s="31">
        <v>43908</v>
      </c>
      <c r="CD855" s="32" t="s">
        <v>364</v>
      </c>
      <c r="CE855" s="33" t="s">
        <v>291</v>
      </c>
      <c r="CF855" s="33" t="s">
        <v>292</v>
      </c>
      <c r="CG855" s="29">
        <v>170</v>
      </c>
      <c r="CH855" s="29">
        <v>2</v>
      </c>
      <c r="CI855" s="29">
        <v>2</v>
      </c>
      <c r="CJ855" s="29">
        <v>10</v>
      </c>
      <c r="CK855" s="29">
        <v>2</v>
      </c>
      <c r="CL855" s="29">
        <v>1</v>
      </c>
      <c r="CM855" s="29">
        <v>1</v>
      </c>
      <c r="CN855" s="34">
        <f>IF(CJ855&gt;0,((CK855*0.125)+(CL855*0.25)+(CM855*1))/CJ855,"")</f>
        <v>0.15</v>
      </c>
      <c r="CR855" s="35"/>
      <c r="DH855" s="37" t="str">
        <f>IF(DB855&lt;&gt;"",((DC855*0.125)+(DD855*0.25)+(DE855*0.25)+(DF855*1)+(DG855*1))/DB855,"")</f>
        <v/>
      </c>
      <c r="DV855" s="37" t="str" cm="1">
        <f t="array" ref="DV855">IF(AND(DI855:DP855&lt;&gt;""),((DQ855*0.125)+(DR855*0.25)+(DS855*0.25)+(DT855*1)+(DU855*1))/DP855,"")</f>
        <v/>
      </c>
      <c r="EA855" s="35"/>
      <c r="EB855" s="21"/>
      <c r="EJ855"/>
      <c r="EK855"/>
      <c r="EL855"/>
      <c r="EM855"/>
      <c r="EN855"/>
      <c r="EO855"/>
      <c r="EP855"/>
      <c r="EQ855"/>
      <c r="ER855"/>
      <c r="ES855" s="34" t="str">
        <f>IF(EI855&lt;&gt;"",((EJ855*0.125)+((EK855+EL855+EM855+EN855+EO855)*0.25)+((EP855+EQ855+ER855)*1))/EI855,"")</f>
        <v/>
      </c>
      <c r="ET855" s="20"/>
      <c r="FG855" s="20"/>
      <c r="FJ855" s="34" t="str">
        <f>IF(EZ855&lt;&gt;"",((FA855*0.125)+((FB855+FC855+FD855+FE855+FF855)*0.25)+((FG855+FH855+FI855)*1))/EZ855,"")</f>
        <v/>
      </c>
      <c r="FK855" s="39"/>
      <c r="FL855" s="39"/>
      <c r="FM855" s="39">
        <v>-0.36182542382213245</v>
      </c>
      <c r="FN855" s="39">
        <v>0.36182542382213245</v>
      </c>
      <c r="FO855" s="39">
        <v>-0.36182542382213245</v>
      </c>
      <c r="FP855" s="39">
        <v>0.36182542382213245</v>
      </c>
      <c r="FQ855" s="39">
        <v>-0.72365084764426491</v>
      </c>
      <c r="FR855" s="39">
        <v>0.72365084764426491</v>
      </c>
      <c r="FS855" s="39">
        <v>-0.72365084764426491</v>
      </c>
      <c r="FT855" s="39">
        <v>0.72365084764426491</v>
      </c>
      <c r="FU855" s="35"/>
      <c r="GK855" s="34" t="str">
        <f>IF(GA855&lt;&gt;"",((GB855*0.125)+((GC855+GD855+GE855+GF855+GG855)*0.25)+((GH855+GI855+GJ855)*1))/GA855,"")</f>
        <v/>
      </c>
      <c r="GL855"/>
      <c r="GM855"/>
      <c r="GN855"/>
      <c r="GO855"/>
      <c r="HH855" s="34" t="str">
        <f>IF(GX855&lt;&gt;"",((GY855*0.125)+((GZ855+HA855+HB855+HC855+HD855)*0.25)+((HE855+HF855+HG855)*1))/GX855,"")</f>
        <v/>
      </c>
    </row>
    <row r="856" spans="1:216" ht="15" hidden="1" customHeight="1" x14ac:dyDescent="0.35">
      <c r="A856" s="11" t="s">
        <v>5335</v>
      </c>
      <c r="B856" s="12" t="s">
        <v>5336</v>
      </c>
      <c r="C856" s="13" t="s">
        <v>1711</v>
      </c>
      <c r="D856" s="13"/>
      <c r="E856" s="11" t="s">
        <v>1420</v>
      </c>
      <c r="J856" s="65"/>
      <c r="K856" s="18">
        <f ca="1">IF(A856&lt;&gt;"",RANDBETWEEN(1,2000)," ")</f>
        <v>227</v>
      </c>
      <c r="L856" s="17" cm="1">
        <f t="array" ref="L856">IF(A856&lt;&gt;"",SUMPRODUCT(($E$2:$E$1303="Active") * (FK856 &gt;= $FM$2:$FM$1303) * (FK856 &lt;= $FN$2:$FN$1303) * (FL856 &gt;= $FO$2:$FO$1303) * (FL856 &lt;= $FP$2:$FP$1303)),"")</f>
        <v>0</v>
      </c>
      <c r="M856" s="17" cm="1">
        <f t="array" ref="M856">IF(A856&lt;&gt;"",SUMPRODUCT(($E$2:$E$1303="Active") * (FK856 &gt;= $FQ$2:$FQ$1303) * (FK856 &lt;= $FR$2:$FR$1303) * (FL856 &gt;= $FS$2:$FS$1303) * (FL856 &lt;= $FT$2:$FT$1303)),"")</f>
        <v>0</v>
      </c>
      <c r="U856" s="21"/>
      <c r="V856" s="22"/>
      <c r="W856" s="22"/>
      <c r="X856" s="22"/>
      <c r="Y856" s="22"/>
      <c r="Z856" s="22"/>
      <c r="AA856" s="48">
        <v>2024</v>
      </c>
      <c r="AC856" s="63">
        <v>45658</v>
      </c>
      <c r="AD856" s="25">
        <v>43</v>
      </c>
      <c r="AE856" s="25">
        <v>0</v>
      </c>
      <c r="AF856" s="66"/>
      <c r="AG856" s="20"/>
      <c r="AH856" s="22">
        <v>0</v>
      </c>
      <c r="AI856" s="26">
        <v>0</v>
      </c>
      <c r="AN856" s="27" t="str">
        <f>IF(COUNT(DV856,ES856,FJ856,GK856,HH856)&gt;0,AVERAGE(DV856,ES856,FJ856,GK856,HH856),"")</f>
        <v/>
      </c>
      <c r="AO856" s="28">
        <f>IF((E856&lt;&gt;""),COUNTA(AP856:BW856)+COUNTIF(T856,"No"),"")</f>
        <v>1</v>
      </c>
      <c r="BP856" s="20" t="s">
        <v>224</v>
      </c>
      <c r="BX856" s="44">
        <v>43985</v>
      </c>
      <c r="BY856" s="44">
        <v>43993</v>
      </c>
      <c r="BZ856" s="11" t="s">
        <v>226</v>
      </c>
      <c r="CA856" s="44">
        <v>43997</v>
      </c>
      <c r="CB856" s="11" t="s">
        <v>227</v>
      </c>
      <c r="CC856" s="35">
        <v>43885</v>
      </c>
      <c r="CD856" s="45" t="s">
        <v>226</v>
      </c>
      <c r="CE856" t="s">
        <v>380</v>
      </c>
      <c r="CF856" t="s">
        <v>321</v>
      </c>
      <c r="CG856" s="20">
        <v>116</v>
      </c>
      <c r="CH856" s="20">
        <v>5</v>
      </c>
      <c r="CI856" s="20">
        <v>5</v>
      </c>
      <c r="CJ856" s="20">
        <v>14</v>
      </c>
      <c r="CK856" s="20">
        <v>0</v>
      </c>
      <c r="CL856" s="20">
        <v>1</v>
      </c>
      <c r="CM856" s="20">
        <v>3</v>
      </c>
      <c r="CN856" s="34">
        <f>IF(CJ856&gt;0,((CK856*0.125)+(CL856*0.25)+(CM856*1))/CJ856,"")</f>
        <v>0.23214285714285715</v>
      </c>
      <c r="CO856" s="20"/>
      <c r="CP856"/>
      <c r="CR856" s="20"/>
      <c r="CV856" s="20"/>
      <c r="CW856" s="20"/>
      <c r="CX856" s="20"/>
      <c r="DH856" s="37" t="str">
        <f>IF(DB856&lt;&gt;"",((DC856*0.125)+(DD856*0.25)+(DE856*0.25)+(DF856*1)+(DG856*1))/DB856,"")</f>
        <v/>
      </c>
      <c r="DV856" s="37" t="str" cm="1">
        <f t="array" ref="DV856">IF(AND(DI856:DP856&lt;&gt;""),((DQ856*0.125)+(DR856*0.25)+(DS856*0.25)+(DT856*1)+(DU856*1))/DP856,"")</f>
        <v/>
      </c>
      <c r="EA856" s="35"/>
      <c r="EB856" s="21"/>
      <c r="EJ856"/>
      <c r="EK856"/>
      <c r="EL856"/>
      <c r="EM856"/>
      <c r="EN856"/>
      <c r="EO856"/>
      <c r="EP856"/>
      <c r="EQ856"/>
      <c r="ER856"/>
      <c r="ES856" s="34" t="str">
        <f>IF(EI856&lt;&gt;"",((EJ856*0.125)+((EK856+EL856+EM856+EN856+EO856)*0.25)+((EP856+EQ856+ER856)*1))/EI856,"")</f>
        <v/>
      </c>
      <c r="ET856" s="20"/>
      <c r="FG856" s="20"/>
      <c r="FJ856" s="34" t="str">
        <f>IF(EZ856&lt;&gt;"",((FA856*0.125)+((FB856+FC856+FD856+FE856+FF856)*0.25)+((FG856+FH856+FI856)*1))/EZ856,"")</f>
        <v/>
      </c>
      <c r="FK856" s="39"/>
      <c r="FL856" s="39"/>
      <c r="FM856" s="39">
        <v>-0.36182542382213245</v>
      </c>
      <c r="FN856" s="39">
        <v>0.36182542382213245</v>
      </c>
      <c r="FO856" s="39">
        <v>-0.36182542382213245</v>
      </c>
      <c r="FP856" s="39">
        <v>0.36182542382213245</v>
      </c>
      <c r="FQ856" s="39">
        <v>-0.72365084764426491</v>
      </c>
      <c r="FR856" s="39">
        <v>0.72365084764426491</v>
      </c>
      <c r="FS856" s="39">
        <v>-0.72365084764426491</v>
      </c>
      <c r="FT856" s="39">
        <v>0.72365084764426491</v>
      </c>
      <c r="FU856" s="35"/>
      <c r="GK856" s="34" t="str">
        <f>IF(GA856&lt;&gt;"",((GB856*0.125)+((GC856+GD856+GE856+GF856+GG856)*0.25)+((GH856+GI856+GJ856)*1))/GA856,"")</f>
        <v/>
      </c>
      <c r="GL856"/>
      <c r="GM856"/>
      <c r="GN856"/>
      <c r="GO856"/>
      <c r="HH856" s="34" t="str">
        <f>IF(GX856&lt;&gt;"",((GY856*0.125)+((GZ856+HA856+HB856+HC856+HD856)*0.25)+((HE856+HF856+HG856)*1))/GX856,"")</f>
        <v/>
      </c>
    </row>
    <row r="857" spans="1:216" ht="15" hidden="1" customHeight="1" x14ac:dyDescent="0.35">
      <c r="A857" s="14" t="s">
        <v>5337</v>
      </c>
      <c r="B857" s="12" t="s">
        <v>5338</v>
      </c>
      <c r="C857" s="13" t="s">
        <v>1711</v>
      </c>
      <c r="D857" s="13"/>
      <c r="E857" s="14" t="s">
        <v>1420</v>
      </c>
      <c r="F857" s="15" t="s">
        <v>5339</v>
      </c>
      <c r="G857" s="15" t="s">
        <v>5340</v>
      </c>
      <c r="H857" s="14" t="s">
        <v>1484</v>
      </c>
      <c r="I857" s="16">
        <v>30263</v>
      </c>
      <c r="J857" s="65">
        <v>60467</v>
      </c>
      <c r="K857" s="18">
        <f ca="1">IF(A857&lt;&gt;"",RANDBETWEEN(1,2000)," ")</f>
        <v>546</v>
      </c>
      <c r="L857" s="17" cm="1">
        <f t="array" ref="L857">IF(A857&lt;&gt;"",SUMPRODUCT(($E$2:$E$1303="Active") * (FK857 &gt;= $FM$2:$FM$1303) * (FK857 &lt;= $FN$2:$FN$1303) * (FL857 &gt;= $FO$2:$FO$1303) * (FL857 &lt;= $FP$2:$FP$1303)),"")</f>
        <v>3</v>
      </c>
      <c r="M857" s="17" cm="1">
        <f t="array" ref="M857">IF(A857&lt;&gt;"",SUMPRODUCT(($E$2:$E$1303="Active") * (FK857 &gt;= $FQ$2:$FQ$1303) * (FK857 &lt;= $FR$2:$FR$1303) * (FL857 &gt;= $FS$2:$FS$1303) * (FL857 &lt;= $FT$2:$FT$1303)),"")</f>
        <v>11</v>
      </c>
      <c r="N857" s="14"/>
      <c r="O857" s="14"/>
      <c r="P857" s="15"/>
      <c r="Q857" s="14"/>
      <c r="R857" s="15"/>
      <c r="S857" s="14"/>
      <c r="U857" s="21"/>
      <c r="V857" s="22"/>
      <c r="W857" s="22"/>
      <c r="X857" s="22"/>
      <c r="Y857" s="22"/>
      <c r="Z857" s="22"/>
      <c r="AA857" s="48">
        <v>2024</v>
      </c>
      <c r="AC857" s="63">
        <v>45658</v>
      </c>
      <c r="AD857" s="25">
        <v>0</v>
      </c>
      <c r="AE857" s="25">
        <v>0</v>
      </c>
      <c r="AF857" s="66"/>
      <c r="AG857" s="20"/>
      <c r="AH857" s="22">
        <v>0</v>
      </c>
      <c r="AI857" s="26">
        <v>0</v>
      </c>
      <c r="AN857" s="27" t="str">
        <f>IF(COUNT(DV857,ES857,FJ857,GK857,HH857)&gt;0,AVERAGE(DV857,ES857,FJ857,GK857,HH857),"")</f>
        <v/>
      </c>
      <c r="AO857" s="28">
        <f>IF((E857&lt;&gt;""),COUNTA(AP857:BW857)+COUNTIF(T857,"No"),"")</f>
        <v>0</v>
      </c>
      <c r="AP857" s="29"/>
      <c r="AQ857" s="29"/>
      <c r="AR857" s="29"/>
      <c r="AS857" s="29"/>
      <c r="AT857" s="29"/>
      <c r="AU857" s="29"/>
      <c r="AV857" s="29"/>
      <c r="AW857" s="29"/>
      <c r="AX857" s="29"/>
      <c r="AY857" s="29"/>
      <c r="AZ857" s="29"/>
      <c r="BA857" s="29"/>
      <c r="BB857" s="29"/>
      <c r="BC857" s="29"/>
      <c r="BD857" s="29"/>
      <c r="BE857" s="29"/>
      <c r="BF857" s="29"/>
      <c r="BG857" s="29"/>
      <c r="BH857" s="29"/>
      <c r="BI857" s="29"/>
      <c r="BJ857" s="29"/>
      <c r="BK857" s="29"/>
      <c r="BL857" s="29"/>
      <c r="BM857" s="29"/>
      <c r="BN857" s="29"/>
      <c r="BO857" s="29"/>
      <c r="BP857" s="29"/>
      <c r="BQ857" s="29"/>
      <c r="BR857" s="29"/>
      <c r="BS857" s="29"/>
      <c r="BT857" s="29"/>
      <c r="BU857" s="29"/>
      <c r="BV857" s="29"/>
      <c r="BW857" s="29"/>
      <c r="BX857" s="30"/>
      <c r="BY857" s="30"/>
      <c r="BZ857" s="14"/>
      <c r="CA857" s="30"/>
      <c r="CB857" s="14" t="s">
        <v>232</v>
      </c>
      <c r="CC857" s="31">
        <v>43951</v>
      </c>
      <c r="CD857" s="32" t="s">
        <v>248</v>
      </c>
      <c r="CE857" s="33" t="s">
        <v>282</v>
      </c>
      <c r="CF857" s="33" t="s">
        <v>247</v>
      </c>
      <c r="CG857" s="29">
        <v>67</v>
      </c>
      <c r="CH857" s="29">
        <v>1</v>
      </c>
      <c r="CI857" s="29">
        <v>1</v>
      </c>
      <c r="CJ857" s="29">
        <v>5</v>
      </c>
      <c r="CK857" s="29">
        <v>0</v>
      </c>
      <c r="CL857" s="29">
        <v>1</v>
      </c>
      <c r="CM857" s="29">
        <v>0</v>
      </c>
      <c r="CN857" s="34">
        <f>IF(CJ857&gt;0,((CK857*0.125)+(CL857*0.25)+(CM857*1))/CJ857,"")</f>
        <v>0.05</v>
      </c>
      <c r="CO857" s="35">
        <v>44313</v>
      </c>
      <c r="CP857" s="35">
        <v>44314</v>
      </c>
      <c r="CQ857" s="20" t="s">
        <v>703</v>
      </c>
      <c r="CR857" s="35">
        <v>44314</v>
      </c>
      <c r="CS857" s="20" t="s">
        <v>232</v>
      </c>
      <c r="CT857" s="35">
        <v>44319</v>
      </c>
      <c r="DH857" s="37" t="str">
        <f>IF(DB857&lt;&gt;"",((DC857*0.125)+(DD857*0.25)+(DE857*0.25)+(DF857*1)+(DG857*1))/DB857,"")</f>
        <v/>
      </c>
      <c r="DV857" s="37" t="str" cm="1">
        <f t="array" ref="DV857">IF(AND(DI857:DP857&lt;&gt;""),((DQ857*0.125)+(DR857*0.25)+(DS857*0.25)+(DT857*1)+(DU857*1))/DP857,"")</f>
        <v/>
      </c>
      <c r="EA857" s="35"/>
      <c r="EB857" s="21"/>
      <c r="EJ857"/>
      <c r="EK857"/>
      <c r="EL857"/>
      <c r="EM857"/>
      <c r="EN857"/>
      <c r="EQ857"/>
      <c r="ER857"/>
      <c r="ES857" s="34" t="str">
        <f>IF(EI857&lt;&gt;"",((EJ857*0.125)+((EK857+EL857+EM857+EN857+EO857)*0.25)+((EP857+EQ857+ER857)*1))/EI857,"")</f>
        <v/>
      </c>
      <c r="ET857" s="20"/>
      <c r="FG857" s="20"/>
      <c r="FJ857" s="34" t="str">
        <f>IF(EZ857&lt;&gt;"",((FA857*0.125)+((FB857+FC857+FD857+FE857+FF857)*0.25)+((FG857+FH857+FI857)*1))/EZ857,"")</f>
        <v/>
      </c>
      <c r="FK857" s="39">
        <v>33.373766000000003</v>
      </c>
      <c r="FL857" s="39">
        <v>-84.858891999999997</v>
      </c>
      <c r="FM857" s="39">
        <v>33.011940576177871</v>
      </c>
      <c r="FN857" s="39">
        <v>33.735591423822136</v>
      </c>
      <c r="FO857" s="39">
        <v>-85.292164063224959</v>
      </c>
      <c r="FP857" s="39">
        <v>-84.425619936775036</v>
      </c>
      <c r="FQ857" s="39">
        <v>32.650115152355738</v>
      </c>
      <c r="FR857" s="39">
        <v>34.097416847644269</v>
      </c>
      <c r="FS857" s="39">
        <v>-85.725436126449907</v>
      </c>
      <c r="FT857" s="39">
        <v>-83.992347873550088</v>
      </c>
      <c r="FU857" s="35"/>
      <c r="GK857" s="34" t="str">
        <f>IF(GA857&lt;&gt;"",((GB857*0.125)+((GC857+GD857+GE857+GF857+GG857)*0.25)+((GH857+GI857+GJ857)*1))/GA857,"")</f>
        <v/>
      </c>
      <c r="GL857"/>
      <c r="GM857"/>
      <c r="GN857"/>
      <c r="GO857"/>
      <c r="HH857" s="34" t="str">
        <f>IF(GX857&lt;&gt;"",((GY857*0.125)+((GZ857+HA857+HB857+HC857+HD857)*0.25)+((HE857+HF857+HG857)*1))/GX857,"")</f>
        <v/>
      </c>
    </row>
    <row r="858" spans="1:216" ht="15" hidden="1" customHeight="1" x14ac:dyDescent="0.35">
      <c r="A858" s="14" t="s">
        <v>5341</v>
      </c>
      <c r="B858" s="12" t="s">
        <v>5342</v>
      </c>
      <c r="C858" s="13" t="s">
        <v>1711</v>
      </c>
      <c r="D858" s="13"/>
      <c r="E858" s="14" t="s">
        <v>1420</v>
      </c>
      <c r="F858" s="15"/>
      <c r="G858" s="15"/>
      <c r="H858" s="14"/>
      <c r="I858" s="16"/>
      <c r="J858" s="65"/>
      <c r="K858" s="18">
        <f ca="1">IF(A858&lt;&gt;"",RANDBETWEEN(1,2000)," ")</f>
        <v>1938</v>
      </c>
      <c r="L858" s="17" cm="1">
        <f t="array" ref="L858">IF(A858&lt;&gt;"",SUMPRODUCT(($E$2:$E$1303="Active") * (FK858 &gt;= $FM$2:$FM$1303) * (FK858 &lt;= $FN$2:$FN$1303) * (FL858 &gt;= $FO$2:$FO$1303) * (FL858 &lt;= $FP$2:$FP$1303)),"")</f>
        <v>0</v>
      </c>
      <c r="M858" s="17" cm="1">
        <f t="array" ref="M858">IF(A858&lt;&gt;"",SUMPRODUCT(($E$2:$E$1303="Active") * (FK858 &gt;= $FQ$2:$FQ$1303) * (FK858 &lt;= $FR$2:$FR$1303) * (FL858 &gt;= $FS$2:$FS$1303) * (FL858 &lt;= $FT$2:$FT$1303)),"")</f>
        <v>0</v>
      </c>
      <c r="N858" s="14"/>
      <c r="O858" s="14"/>
      <c r="P858" s="15"/>
      <c r="Q858" s="14"/>
      <c r="R858" s="15"/>
      <c r="S858" s="14"/>
      <c r="U858" s="21"/>
      <c r="V858" s="22"/>
      <c r="W858" s="22"/>
      <c r="X858" s="22"/>
      <c r="Y858" s="22"/>
      <c r="Z858" s="22"/>
      <c r="AA858" s="48">
        <v>2024</v>
      </c>
      <c r="AC858" s="63">
        <v>45658</v>
      </c>
      <c r="AD858" s="25">
        <v>114</v>
      </c>
      <c r="AE858" s="25">
        <v>0</v>
      </c>
      <c r="AF858" s="66"/>
      <c r="AG858" s="20"/>
      <c r="AH858" s="22">
        <v>0</v>
      </c>
      <c r="AI858" s="26">
        <v>0</v>
      </c>
      <c r="AN858" s="27" t="str">
        <f>IF(COUNT(DV858,ES858,FJ858,GK858,HH858)&gt;0,AVERAGE(DV858,ES858,FJ858,GK858,HH858),"")</f>
        <v/>
      </c>
      <c r="AO858" s="28">
        <f>IF((E858&lt;&gt;""),COUNTA(AP858:BW858)+COUNTIF(T858,"No"),"")</f>
        <v>0</v>
      </c>
      <c r="AP858" s="29"/>
      <c r="AQ858" s="29"/>
      <c r="AR858" s="29"/>
      <c r="AS858" s="29"/>
      <c r="AT858" s="29"/>
      <c r="AU858" s="29"/>
      <c r="AV858" s="29"/>
      <c r="AW858" s="29"/>
      <c r="AX858" s="29"/>
      <c r="AY858" s="29"/>
      <c r="AZ858" s="29"/>
      <c r="BA858" s="29"/>
      <c r="BB858" s="29"/>
      <c r="BC858" s="29"/>
      <c r="BD858" s="29"/>
      <c r="BE858" s="29"/>
      <c r="BF858" s="29"/>
      <c r="BG858" s="29"/>
      <c r="BH858" s="29"/>
      <c r="BI858" s="29"/>
      <c r="BJ858" s="29"/>
      <c r="BK858" s="29"/>
      <c r="BL858" s="29"/>
      <c r="BM858" s="29"/>
      <c r="BN858" s="29"/>
      <c r="BO858" s="29"/>
      <c r="BP858" s="29"/>
      <c r="BQ858" s="29"/>
      <c r="BR858" s="29"/>
      <c r="BS858" s="29"/>
      <c r="BT858" s="29"/>
      <c r="BU858" s="29"/>
      <c r="BV858" s="29"/>
      <c r="BW858" s="29"/>
      <c r="BX858" s="30">
        <v>43789</v>
      </c>
      <c r="BY858" s="30">
        <v>43802</v>
      </c>
      <c r="BZ858" s="14" t="s">
        <v>226</v>
      </c>
      <c r="CA858" s="30">
        <v>43794</v>
      </c>
      <c r="CB858" s="14" t="s">
        <v>227</v>
      </c>
      <c r="CC858" s="31">
        <v>43985</v>
      </c>
      <c r="CD858" s="32" t="s">
        <v>248</v>
      </c>
      <c r="CE858" s="33" t="s">
        <v>282</v>
      </c>
      <c r="CF858" s="33" t="s">
        <v>247</v>
      </c>
      <c r="CG858" s="29">
        <v>91</v>
      </c>
      <c r="CH858" s="29">
        <v>2</v>
      </c>
      <c r="CI858" s="29">
        <v>2</v>
      </c>
      <c r="CJ858" s="29">
        <v>10</v>
      </c>
      <c r="CK858" s="29">
        <v>1</v>
      </c>
      <c r="CL858" s="29">
        <v>0</v>
      </c>
      <c r="CM858" s="29">
        <v>1</v>
      </c>
      <c r="CN858" s="34">
        <f>IF(CJ858&gt;0,((CK858*0.125)+(CL858*0.25)+(CM858*1))/CJ858,"")</f>
        <v>0.1125</v>
      </c>
      <c r="CO858" s="20"/>
      <c r="CP858"/>
      <c r="CR858" s="20"/>
      <c r="CV858" s="20"/>
      <c r="CW858" s="20"/>
      <c r="CX858" s="20"/>
      <c r="DH858" s="37" t="str">
        <f>IF(DB858&lt;&gt;"",((DC858*0.125)+(DD858*0.25)+(DE858*0.25)+(DF858*1)+(DG858*1))/DB858,"")</f>
        <v/>
      </c>
      <c r="DV858" s="37" t="str" cm="1">
        <f t="array" ref="DV858">IF(AND(DI858:DP858&lt;&gt;""),((DQ858*0.125)+(DR858*0.25)+(DS858*0.25)+(DT858*1)+(DU858*1))/DP858,"")</f>
        <v/>
      </c>
      <c r="EA858" s="35"/>
      <c r="EB858" s="21"/>
      <c r="EJ858"/>
      <c r="EK858"/>
      <c r="EL858"/>
      <c r="EM858"/>
      <c r="EN858"/>
      <c r="EO858"/>
      <c r="EP858"/>
      <c r="EQ858"/>
      <c r="ER858"/>
      <c r="ES858" s="34" t="str">
        <f>IF(EI858&lt;&gt;"",((EJ858*0.125)+((EK858+EL858+EM858+EN858+EO858)*0.25)+((EP858+EQ858+ER858)*1))/EI858,"")</f>
        <v/>
      </c>
      <c r="ET858" s="20"/>
      <c r="FG858" s="20"/>
      <c r="FJ858" s="34" t="str">
        <f>IF(EZ858&lt;&gt;"",((FA858*0.125)+((FB858+FC858+FD858+FE858+FF858)*0.25)+((FG858+FH858+FI858)*1))/EZ858,"")</f>
        <v/>
      </c>
      <c r="FK858" s="39"/>
      <c r="FL858" s="39"/>
      <c r="FM858" s="39">
        <v>-0.36182542382213245</v>
      </c>
      <c r="FN858" s="39">
        <v>0.36182542382213245</v>
      </c>
      <c r="FO858" s="39">
        <v>-0.36182542382213245</v>
      </c>
      <c r="FP858" s="39">
        <v>0.36182542382213245</v>
      </c>
      <c r="FQ858" s="39">
        <v>-0.72365084764426491</v>
      </c>
      <c r="FR858" s="39">
        <v>0.72365084764426491</v>
      </c>
      <c r="FS858" s="39">
        <v>-0.72365084764426491</v>
      </c>
      <c r="FT858" s="39">
        <v>0.72365084764426491</v>
      </c>
      <c r="FU858" s="35"/>
      <c r="GK858" s="34" t="str">
        <f>IF(GA858&lt;&gt;"",((GB858*0.125)+((GC858+GD858+GE858+GF858+GG858)*0.25)+((GH858+GI858+GJ858)*1))/GA858,"")</f>
        <v/>
      </c>
      <c r="GL858"/>
      <c r="GM858"/>
      <c r="GN858"/>
      <c r="GO858"/>
      <c r="HH858" s="34" t="str">
        <f>IF(GX858&lt;&gt;"",((GY858*0.125)+((GZ858+HA858+HB858+HC858+HD858)*0.25)+((HE858+HF858+HG858)*1))/GX858,"")</f>
        <v/>
      </c>
    </row>
    <row r="859" spans="1:216" ht="15" hidden="1" customHeight="1" x14ac:dyDescent="0.35">
      <c r="A859" s="14" t="s">
        <v>5343</v>
      </c>
      <c r="B859" s="12" t="s">
        <v>5344</v>
      </c>
      <c r="C859" s="13" t="s">
        <v>1711</v>
      </c>
      <c r="D859" s="13"/>
      <c r="E859" s="14" t="s">
        <v>1420</v>
      </c>
      <c r="F859" s="15"/>
      <c r="G859" s="15"/>
      <c r="H859" s="14"/>
      <c r="I859" s="16"/>
      <c r="J859" s="65"/>
      <c r="K859" s="18">
        <f ca="1">IF(A859&lt;&gt;"",RANDBETWEEN(1,2000)," ")</f>
        <v>1938</v>
      </c>
      <c r="L859" s="17" cm="1">
        <f t="array" ref="L859">IF(A859&lt;&gt;"",SUMPRODUCT(($E$2:$E$1303="Active") * (FK859 &gt;= $FM$2:$FM$1303) * (FK859 &lt;= $FN$2:$FN$1303) * (FL859 &gt;= $FO$2:$FO$1303) * (FL859 &lt;= $FP$2:$FP$1303)),"")</f>
        <v>0</v>
      </c>
      <c r="M859" s="17" cm="1">
        <f t="array" ref="M859">IF(A859&lt;&gt;"",SUMPRODUCT(($E$2:$E$1303="Active") * (FK859 &gt;= $FQ$2:$FQ$1303) * (FK859 &lt;= $FR$2:$FR$1303) * (FL859 &gt;= $FS$2:$FS$1303) * (FL859 &lt;= $FT$2:$FT$1303)),"")</f>
        <v>0</v>
      </c>
      <c r="N859" s="14"/>
      <c r="O859" s="14"/>
      <c r="P859" s="15"/>
      <c r="Q859" s="14"/>
      <c r="R859" s="15"/>
      <c r="S859" s="14"/>
      <c r="U859" s="21"/>
      <c r="V859" s="22"/>
      <c r="W859" s="22"/>
      <c r="X859" s="22"/>
      <c r="Y859" s="22"/>
      <c r="Z859" s="22"/>
      <c r="AA859" s="48">
        <v>2024</v>
      </c>
      <c r="AC859" s="63">
        <v>45658</v>
      </c>
      <c r="AD859" s="25">
        <v>50</v>
      </c>
      <c r="AE859" s="25">
        <v>0</v>
      </c>
      <c r="AF859" s="66"/>
      <c r="AG859" s="20"/>
      <c r="AH859" s="22">
        <v>0</v>
      </c>
      <c r="AI859" s="26">
        <v>0</v>
      </c>
      <c r="AN859" s="27" t="str">
        <f>IF(COUNT(DV859,ES859,FJ859,GK859,HH859)&gt;0,AVERAGE(DV859,ES859,FJ859,GK859,HH859),"")</f>
        <v/>
      </c>
      <c r="AO859" s="28">
        <f>IF((E859&lt;&gt;""),COUNTA(AP859:BW859)+COUNTIF(T859,"No"),"")</f>
        <v>0</v>
      </c>
      <c r="AP859" s="29"/>
      <c r="AQ859" s="29"/>
      <c r="AR859" s="29"/>
      <c r="AS859" s="29"/>
      <c r="AT859" s="29"/>
      <c r="AU859" s="29"/>
      <c r="AV859" s="29"/>
      <c r="AW859" s="29"/>
      <c r="AX859" s="29"/>
      <c r="AY859" s="29"/>
      <c r="AZ859" s="29"/>
      <c r="BA859" s="29"/>
      <c r="BB859" s="29"/>
      <c r="BC859" s="29"/>
      <c r="BD859" s="29"/>
      <c r="BE859" s="29"/>
      <c r="BF859" s="29"/>
      <c r="BG859" s="29"/>
      <c r="BH859" s="29"/>
      <c r="BI859" s="29"/>
      <c r="BJ859" s="29"/>
      <c r="BK859" s="29"/>
      <c r="BL859" s="29"/>
      <c r="BM859" s="29"/>
      <c r="BN859" s="29"/>
      <c r="BO859" s="29"/>
      <c r="BP859" s="29"/>
      <c r="BQ859" s="29"/>
      <c r="BR859" s="29"/>
      <c r="BS859" s="29"/>
      <c r="BT859" s="29"/>
      <c r="BU859" s="29"/>
      <c r="BV859" s="29"/>
      <c r="BW859" s="29"/>
      <c r="BX859" s="30"/>
      <c r="BY859" s="30"/>
      <c r="BZ859" s="14"/>
      <c r="CA859" s="30"/>
      <c r="CB859" s="14" t="s">
        <v>316</v>
      </c>
      <c r="CC859" s="31"/>
      <c r="CD859" s="32"/>
      <c r="CE859" s="33"/>
      <c r="CF859" s="33"/>
      <c r="CG859" s="29"/>
      <c r="CH859" s="29"/>
      <c r="CI859" s="29"/>
      <c r="CJ859" s="29"/>
      <c r="CK859" s="29"/>
      <c r="CL859" s="29"/>
      <c r="CM859" s="29"/>
      <c r="CN859" s="34" t="str">
        <f>IF(CJ859&gt;0,((CK859*0.125)+(CL859*0.25)+(CM859*1))/CJ859,"")</f>
        <v/>
      </c>
      <c r="CO859" s="20"/>
      <c r="CP859"/>
      <c r="CR859" s="20"/>
      <c r="CV859" s="20"/>
      <c r="CW859" s="20"/>
      <c r="CX859" s="20"/>
      <c r="DH859" s="37" t="str">
        <f>IF(DB859&lt;&gt;"",((DC859*0.125)+(DD859*0.25)+(DE859*0.25)+(DF859*1)+(DG859*1))/DB859,"")</f>
        <v/>
      </c>
      <c r="DV859" s="37" t="str" cm="1">
        <f t="array" ref="DV859">IF(AND(DI859:DP859&lt;&gt;""),((DQ859*0.125)+(DR859*0.25)+(DS859*0.25)+(DT859*1)+(DU859*1))/DP859,"")</f>
        <v/>
      </c>
      <c r="EA859" s="35"/>
      <c r="EB859" s="21"/>
      <c r="EJ859"/>
      <c r="EK859"/>
      <c r="EL859"/>
      <c r="EM859"/>
      <c r="EN859"/>
      <c r="EO859"/>
      <c r="EP859"/>
      <c r="EQ859"/>
      <c r="ER859"/>
      <c r="ES859" s="34" t="str">
        <f>IF(EI859&lt;&gt;"",((EJ859*0.125)+((EK859+EL859+EM859+EN859+EO859)*0.25)+((EP859+EQ859+ER859)*1))/EI859,"")</f>
        <v/>
      </c>
      <c r="ET859" s="20"/>
      <c r="FG859" s="20"/>
      <c r="FJ859" s="34" t="str">
        <f>IF(EZ859&lt;&gt;"",((FA859*0.125)+((FB859+FC859+FD859+FE859+FF859)*0.25)+((FG859+FH859+FI859)*1))/EZ859,"")</f>
        <v/>
      </c>
      <c r="FK859" s="39"/>
      <c r="FL859" s="39"/>
      <c r="FM859" s="39">
        <v>-0.36182542382213245</v>
      </c>
      <c r="FN859" s="39">
        <v>0.36182542382213245</v>
      </c>
      <c r="FO859" s="39">
        <v>-0.36182542382213245</v>
      </c>
      <c r="FP859" s="39">
        <v>0.36182542382213245</v>
      </c>
      <c r="FQ859" s="39">
        <v>-0.72365084764426491</v>
      </c>
      <c r="FR859" s="39">
        <v>0.72365084764426491</v>
      </c>
      <c r="FS859" s="39">
        <v>-0.72365084764426491</v>
      </c>
      <c r="FT859" s="39">
        <v>0.72365084764426491</v>
      </c>
      <c r="FU859" s="35"/>
      <c r="GK859" s="34" t="str">
        <f>IF(GA859&lt;&gt;"",((GB859*0.125)+((GC859+GD859+GE859+GF859+GG859)*0.25)+((GH859+GI859+GJ859)*1))/GA859,"")</f>
        <v/>
      </c>
      <c r="GL859"/>
      <c r="GM859"/>
      <c r="GN859"/>
      <c r="GO859"/>
      <c r="HH859" s="34" t="str">
        <f>IF(GX859&lt;&gt;"",((GY859*0.125)+((GZ859+HA859+HB859+HC859+HD859)*0.25)+((HE859+HF859+HG859)*1))/GX859,"")</f>
        <v/>
      </c>
    </row>
    <row r="860" spans="1:216" ht="15" hidden="1" customHeight="1" x14ac:dyDescent="0.35">
      <c r="A860" s="11" t="s">
        <v>5345</v>
      </c>
      <c r="B860" s="12" t="s">
        <v>5346</v>
      </c>
      <c r="C860" s="13" t="s">
        <v>1711</v>
      </c>
      <c r="D860" s="13"/>
      <c r="E860" s="14" t="s">
        <v>1420</v>
      </c>
      <c r="F860" s="15"/>
      <c r="G860" s="15"/>
      <c r="H860" s="14"/>
      <c r="I860" s="16"/>
      <c r="J860" s="65"/>
      <c r="K860" s="18">
        <f ca="1">IF(A860&lt;&gt;"",RANDBETWEEN(1,2000)," ")</f>
        <v>1301</v>
      </c>
      <c r="L860" s="17" cm="1">
        <f t="array" ref="L860">IF(A860&lt;&gt;"",SUMPRODUCT(($E$2:$E$1303="Active") * (FK860 &gt;= $FM$2:$FM$1303) * (FK860 &lt;= $FN$2:$FN$1303) * (FL860 &gt;= $FO$2:$FO$1303) * (FL860 &lt;= $FP$2:$FP$1303)),"")</f>
        <v>0</v>
      </c>
      <c r="M860" s="17" cm="1">
        <f t="array" ref="M860">IF(A860&lt;&gt;"",SUMPRODUCT(($E$2:$E$1303="Active") * (FK860 &gt;= $FQ$2:$FQ$1303) * (FK860 &lt;= $FR$2:$FR$1303) * (FL860 &gt;= $FS$2:$FS$1303) * (FL860 &lt;= $FT$2:$FT$1303)),"")</f>
        <v>0</v>
      </c>
      <c r="N860" s="14"/>
      <c r="O860" s="14"/>
      <c r="P860" s="15"/>
      <c r="Q860" s="14"/>
      <c r="R860" s="15"/>
      <c r="S860" s="14"/>
      <c r="U860" s="21"/>
      <c r="V860" s="22"/>
      <c r="W860" s="22"/>
      <c r="X860" s="22"/>
      <c r="Y860" s="22"/>
      <c r="Z860" s="22"/>
      <c r="AA860" s="48">
        <v>2024</v>
      </c>
      <c r="AC860" s="63">
        <v>45658</v>
      </c>
      <c r="AD860" s="25">
        <v>121</v>
      </c>
      <c r="AE860" s="25">
        <v>0</v>
      </c>
      <c r="AF860" s="66"/>
      <c r="AG860" s="20"/>
      <c r="AH860" s="22">
        <v>0</v>
      </c>
      <c r="AI860" s="26">
        <v>0</v>
      </c>
      <c r="AN860" s="27" t="str">
        <f>IF(COUNT(DV860,ES860,FJ860,GK860,HH860)&gt;0,AVERAGE(DV860,ES860,FJ860,GK860,HH860),"")</f>
        <v/>
      </c>
      <c r="AO860" s="28">
        <f>IF((E860&lt;&gt;""),COUNTA(AP860:BW860)+COUNTIF(T860,"No"),"")</f>
        <v>0</v>
      </c>
      <c r="AP860" s="29"/>
      <c r="AQ860" s="29"/>
      <c r="AR860" s="29"/>
      <c r="AS860" s="29"/>
      <c r="AT860" s="29"/>
      <c r="AU860" s="29"/>
      <c r="AV860" s="29"/>
      <c r="AW860" s="29"/>
      <c r="AX860" s="29"/>
      <c r="AY860" s="29"/>
      <c r="AZ860" s="29"/>
      <c r="BA860" s="29"/>
      <c r="BB860" s="29"/>
      <c r="BC860" s="29"/>
      <c r="BD860" s="29"/>
      <c r="BE860" s="29"/>
      <c r="BF860" s="29"/>
      <c r="BG860" s="29"/>
      <c r="BH860" s="29"/>
      <c r="BI860" s="29"/>
      <c r="BJ860" s="29"/>
      <c r="BK860" s="29"/>
      <c r="BL860" s="29"/>
      <c r="BM860" s="29"/>
      <c r="BN860" s="29"/>
      <c r="BO860" s="29"/>
      <c r="BP860" s="29"/>
      <c r="BQ860" s="29"/>
      <c r="BR860" s="29"/>
      <c r="BS860" s="29"/>
      <c r="BT860" s="29"/>
      <c r="BU860" s="29"/>
      <c r="BV860" s="29"/>
      <c r="BW860" s="29"/>
      <c r="BX860" s="30">
        <v>43879</v>
      </c>
      <c r="BY860" s="30">
        <v>43886</v>
      </c>
      <c r="BZ860" s="14" t="s">
        <v>226</v>
      </c>
      <c r="CA860" s="30">
        <v>43892</v>
      </c>
      <c r="CB860" s="14" t="s">
        <v>227</v>
      </c>
      <c r="CC860" s="31">
        <v>43907</v>
      </c>
      <c r="CD860" s="32" t="s">
        <v>364</v>
      </c>
      <c r="CE860" s="33" t="s">
        <v>380</v>
      </c>
      <c r="CF860" s="33" t="s">
        <v>321</v>
      </c>
      <c r="CG860" s="29">
        <v>90</v>
      </c>
      <c r="CH860" s="29">
        <v>3</v>
      </c>
      <c r="CI860" s="29">
        <v>3</v>
      </c>
      <c r="CJ860" s="29">
        <v>15</v>
      </c>
      <c r="CK860" s="29">
        <v>0</v>
      </c>
      <c r="CL860" s="29">
        <v>0</v>
      </c>
      <c r="CM860" s="29">
        <v>1</v>
      </c>
      <c r="CN860" s="34">
        <f>IF(CJ860&gt;0,((CK860*0.125)+(CL860*0.25)+(CM860*1))/CJ860,"")</f>
        <v>6.6666666666666666E-2</v>
      </c>
      <c r="CO860" s="20"/>
      <c r="CP860"/>
      <c r="CR860" s="20"/>
      <c r="DH860" s="37" t="str">
        <f>IF(DB860&lt;&gt;"",((DC860*0.125)+(DD860*0.25)+(DE860*0.25)+(DF860*1)+(DG860*1))/DB860,"")</f>
        <v/>
      </c>
      <c r="DV860" s="37" t="str" cm="1">
        <f t="array" ref="DV860">IF(AND(DI860:DP860&lt;&gt;""),((DQ860*0.125)+(DR860*0.25)+(DS860*0.25)+(DT860*1)+(DU860*1))/DP860,"")</f>
        <v/>
      </c>
      <c r="EA860" s="35"/>
      <c r="EB860" s="21"/>
      <c r="EJ860"/>
      <c r="EK860"/>
      <c r="EL860"/>
      <c r="EM860"/>
      <c r="EN860"/>
      <c r="EO860"/>
      <c r="EP860"/>
      <c r="EQ860"/>
      <c r="ER860"/>
      <c r="ES860" s="34" t="str">
        <f>IF(EI860&lt;&gt;"",((EJ860*0.125)+((EK860+EL860+EM860+EN860+EO860)*0.25)+((EP860+EQ860+ER860)*1))/EI860,"")</f>
        <v/>
      </c>
      <c r="ET860" s="20"/>
      <c r="FG860" s="20"/>
      <c r="FJ860" s="34" t="str">
        <f>IF(EZ860&lt;&gt;"",((FA860*0.125)+((FB860+FC860+FD860+FE860+FF860)*0.25)+((FG860+FH860+FI860)*1))/EZ860,"")</f>
        <v/>
      </c>
      <c r="FK860" s="39"/>
      <c r="FL860" s="39"/>
      <c r="FM860" s="39">
        <v>-0.36182542382213245</v>
      </c>
      <c r="FN860" s="39">
        <v>0.36182542382213245</v>
      </c>
      <c r="FO860" s="39">
        <v>-0.36182542382213245</v>
      </c>
      <c r="FP860" s="39">
        <v>0.36182542382213245</v>
      </c>
      <c r="FQ860" s="39">
        <v>-0.72365084764426491</v>
      </c>
      <c r="FR860" s="39">
        <v>0.72365084764426491</v>
      </c>
      <c r="FS860" s="39">
        <v>-0.72365084764426491</v>
      </c>
      <c r="FT860" s="39">
        <v>0.72365084764426491</v>
      </c>
      <c r="FU860" s="35"/>
      <c r="GK860" s="34" t="str">
        <f>IF(GA860&lt;&gt;"",((GB860*0.125)+((GC860+GD860+GE860+GF860+GG860)*0.25)+((GH860+GI860+GJ860)*1))/GA860,"")</f>
        <v/>
      </c>
      <c r="GL860"/>
      <c r="GM860"/>
      <c r="GN860"/>
      <c r="GO860"/>
      <c r="HH860" s="34" t="str">
        <f>IF(GX860&lt;&gt;"",((GY860*0.125)+((GZ860+HA860+HB860+HC860+HD860)*0.25)+((HE860+HF860+HG860)*1))/GX860,"")</f>
        <v/>
      </c>
    </row>
    <row r="861" spans="1:216" ht="15" hidden="1" customHeight="1" x14ac:dyDescent="0.35">
      <c r="A861" s="11" t="s">
        <v>5347</v>
      </c>
      <c r="B861" s="12" t="s">
        <v>5348</v>
      </c>
      <c r="C861" s="13" t="s">
        <v>1711</v>
      </c>
      <c r="D861" s="13"/>
      <c r="E861" s="14" t="s">
        <v>1420</v>
      </c>
      <c r="F861" s="15"/>
      <c r="G861" s="15"/>
      <c r="H861" s="14"/>
      <c r="I861" s="16"/>
      <c r="J861" s="65"/>
      <c r="K861" s="18">
        <f ca="1">IF(A861&lt;&gt;"",RANDBETWEEN(1,2000)," ")</f>
        <v>1301</v>
      </c>
      <c r="L861" s="17" cm="1">
        <f t="array" ref="L861">IF(A861&lt;&gt;"",SUMPRODUCT(($E$2:$E$1303="Active") * (FK861 &gt;= $FM$2:$FM$1303) * (FK861 &lt;= $FN$2:$FN$1303) * (FL861 &gt;= $FO$2:$FO$1303) * (FL861 &lt;= $FP$2:$FP$1303)),"")</f>
        <v>0</v>
      </c>
      <c r="M861" s="17" cm="1">
        <f t="array" ref="M861">IF(A861&lt;&gt;"",SUMPRODUCT(($E$2:$E$1303="Active") * (FK861 &gt;= $FQ$2:$FQ$1303) * (FK861 &lt;= $FR$2:$FR$1303) * (FL861 &gt;= $FS$2:$FS$1303) * (FL861 &lt;= $FT$2:$FT$1303)),"")</f>
        <v>0</v>
      </c>
      <c r="N861" s="14"/>
      <c r="O861" s="14"/>
      <c r="P861" s="15"/>
      <c r="Q861" s="14"/>
      <c r="R861" s="15"/>
      <c r="S861" s="14"/>
      <c r="U861" s="21"/>
      <c r="V861" s="22"/>
      <c r="W861" s="22"/>
      <c r="X861" s="22"/>
      <c r="Y861" s="22"/>
      <c r="Z861" s="22"/>
      <c r="AA861" s="48">
        <v>2024</v>
      </c>
      <c r="AC861" s="63">
        <v>45658</v>
      </c>
      <c r="AD861" s="25">
        <v>82</v>
      </c>
      <c r="AE861" s="25">
        <v>0</v>
      </c>
      <c r="AF861" s="66"/>
      <c r="AG861" s="20"/>
      <c r="AH861" s="22">
        <v>0</v>
      </c>
      <c r="AI861" s="26">
        <v>0</v>
      </c>
      <c r="AN861" s="27" t="str">
        <f>IF(COUNT(DV861,ES861,FJ861,GK861,HH861)&gt;0,AVERAGE(DV861,ES861,FJ861,GK861,HH861),"")</f>
        <v/>
      </c>
      <c r="AO861" s="28">
        <f>IF((E861&lt;&gt;""),COUNTA(AP861:BW861)+COUNTIF(T861,"No"),"")</f>
        <v>0</v>
      </c>
      <c r="AP861" s="29"/>
      <c r="AQ861" s="29"/>
      <c r="AR861" s="29"/>
      <c r="AS861" s="29"/>
      <c r="AT861" s="29"/>
      <c r="AU861" s="29"/>
      <c r="AV861" s="29"/>
      <c r="AW861" s="29"/>
      <c r="AX861" s="29"/>
      <c r="AY861" s="29"/>
      <c r="AZ861" s="29"/>
      <c r="BA861" s="29"/>
      <c r="BB861" s="29"/>
      <c r="BC861" s="29"/>
      <c r="BD861" s="29"/>
      <c r="BE861" s="29"/>
      <c r="BF861" s="29"/>
      <c r="BG861" s="29"/>
      <c r="BH861" s="29"/>
      <c r="BI861" s="29"/>
      <c r="BJ861" s="29"/>
      <c r="BK861" s="29"/>
      <c r="BL861" s="29"/>
      <c r="BM861" s="29"/>
      <c r="BN861" s="29"/>
      <c r="BO861" s="29"/>
      <c r="BP861" s="29"/>
      <c r="BQ861" s="29"/>
      <c r="BR861" s="29"/>
      <c r="BS861" s="29"/>
      <c r="BT861" s="29"/>
      <c r="BU861" s="29"/>
      <c r="BV861" s="29"/>
      <c r="BW861" s="29"/>
      <c r="BX861" s="30">
        <v>44119</v>
      </c>
      <c r="BY861" s="30">
        <v>44165</v>
      </c>
      <c r="BZ861" s="14" t="s">
        <v>226</v>
      </c>
      <c r="CA861" s="30">
        <v>44165</v>
      </c>
      <c r="CB861" s="14" t="s">
        <v>227</v>
      </c>
      <c r="CC861" s="31">
        <v>43885</v>
      </c>
      <c r="CD861" s="32" t="s">
        <v>226</v>
      </c>
      <c r="CE861" s="33" t="s">
        <v>380</v>
      </c>
      <c r="CF861" s="33" t="s">
        <v>321</v>
      </c>
      <c r="CG861" s="29">
        <v>146</v>
      </c>
      <c r="CH861" s="29">
        <v>1</v>
      </c>
      <c r="CI861" s="29">
        <v>1</v>
      </c>
      <c r="CJ861" s="29">
        <v>5</v>
      </c>
      <c r="CK861" s="29">
        <v>0</v>
      </c>
      <c r="CL861" s="29">
        <v>0</v>
      </c>
      <c r="CM861" s="29">
        <v>0</v>
      </c>
      <c r="CN861" s="34">
        <f>IF(CJ861&gt;0,((CK861*0.125)+(CL861*0.25)+(CM861*1))/CJ861,"")</f>
        <v>0</v>
      </c>
      <c r="CO861" s="20"/>
      <c r="CP861"/>
      <c r="CR861" s="20"/>
      <c r="DH861" s="37" t="str">
        <f>IF(DB861&lt;&gt;"",((DC861*0.125)+(DD861*0.25)+(DE861*0.25)+(DF861*1)+(DG861*1))/DB861,"")</f>
        <v/>
      </c>
      <c r="DV861" s="37" t="str" cm="1">
        <f t="array" ref="DV861">IF(AND(DI861:DP861&lt;&gt;""),((DQ861*0.125)+(DR861*0.25)+(DS861*0.25)+(DT861*1)+(DU861*1))/DP861,"")</f>
        <v/>
      </c>
      <c r="EA861" s="35"/>
      <c r="EB861" s="21"/>
      <c r="EJ861"/>
      <c r="EK861"/>
      <c r="EL861"/>
      <c r="EM861"/>
      <c r="EN861"/>
      <c r="EO861"/>
      <c r="EP861"/>
      <c r="EQ861"/>
      <c r="ER861"/>
      <c r="ES861" s="34" t="str">
        <f>IF(EI861&lt;&gt;"",((EJ861*0.125)+((EK861+EL861+EM861+EN861+EO861)*0.25)+((EP861+EQ861+ER861)*1))/EI861,"")</f>
        <v/>
      </c>
      <c r="ET861" s="20"/>
      <c r="FG861" s="20"/>
      <c r="FJ861" s="34" t="str">
        <f>IF(EZ861&lt;&gt;"",((FA861*0.125)+((FB861+FC861+FD861+FE861+FF861)*0.25)+((FG861+FH861+FI861)*1))/EZ861,"")</f>
        <v/>
      </c>
      <c r="FK861" s="39"/>
      <c r="FL861" s="39"/>
      <c r="FM861" s="39">
        <v>-0.36182542382213245</v>
      </c>
      <c r="FN861" s="39">
        <v>0.36182542382213245</v>
      </c>
      <c r="FO861" s="39">
        <v>-0.36182542382213245</v>
      </c>
      <c r="FP861" s="39">
        <v>0.36182542382213245</v>
      </c>
      <c r="FQ861" s="39">
        <v>-0.72365084764426491</v>
      </c>
      <c r="FR861" s="39">
        <v>0.72365084764426491</v>
      </c>
      <c r="FS861" s="39">
        <v>-0.72365084764426491</v>
      </c>
      <c r="FT861" s="39">
        <v>0.72365084764426491</v>
      </c>
      <c r="FU861" s="35"/>
      <c r="GK861" s="34" t="str">
        <f>IF(GA861&lt;&gt;"",((GB861*0.125)+((GC861+GD861+GE861+GF861+GG861)*0.25)+((GH861+GI861+GJ861)*1))/GA861,"")</f>
        <v/>
      </c>
      <c r="GL861"/>
      <c r="GM861"/>
      <c r="GN861"/>
      <c r="GO861"/>
      <c r="HH861" s="34" t="str">
        <f>IF(GX861&lt;&gt;"",((GY861*0.125)+((GZ861+HA861+HB861+HC861+HD861)*0.25)+((HE861+HF861+HG861)*1))/GX861,"")</f>
        <v/>
      </c>
    </row>
    <row r="862" spans="1:216" ht="15" hidden="1" customHeight="1" x14ac:dyDescent="0.35">
      <c r="A862" s="11" t="s">
        <v>5349</v>
      </c>
      <c r="B862" s="12" t="s">
        <v>5350</v>
      </c>
      <c r="C862" s="43" t="s">
        <v>1711</v>
      </c>
      <c r="E862" s="11" t="s">
        <v>1420</v>
      </c>
      <c r="F862" s="19" t="s">
        <v>5351</v>
      </c>
      <c r="G862" s="19" t="s">
        <v>5352</v>
      </c>
      <c r="H862" s="11" t="s">
        <v>1033</v>
      </c>
      <c r="I862" s="42">
        <v>33907</v>
      </c>
      <c r="J862" s="17">
        <v>24980</v>
      </c>
      <c r="K862" s="18">
        <f ca="1">IF(A862&lt;&gt;"",RANDBETWEEN(1,2000)," ")</f>
        <v>1748</v>
      </c>
      <c r="L862" s="17" cm="1">
        <f t="array" ref="L862">IF(A862&lt;&gt;"",SUMPRODUCT(($E$2:$E$1303="Active") * (FK862 &gt;= $FM$2:$FM$1303) * (FK862 &lt;= $FN$2:$FN$1303) * (FL862 &gt;= $FO$2:$FO$1303) * (FL862 &lt;= $FP$2:$FP$1303)),"")</f>
        <v>0</v>
      </c>
      <c r="M862" s="17" cm="1">
        <f t="array" ref="M862">IF(A862&lt;&gt;"",SUMPRODUCT(($E$2:$E$1303="Active") * (FK862 &gt;= $FQ$2:$FQ$1303) * (FK862 &lt;= $FR$2:$FR$1303) * (FL862 &gt;= $FS$2:$FS$1303) * (FL862 &lt;= $FT$2:$FT$1303)),"")</f>
        <v>3</v>
      </c>
      <c r="P862" s="19" t="s">
        <v>5353</v>
      </c>
      <c r="Q862" s="11" t="s">
        <v>5354</v>
      </c>
      <c r="R862" s="19" t="s">
        <v>5355</v>
      </c>
      <c r="AA862" s="48">
        <v>2024</v>
      </c>
      <c r="AC862" s="63">
        <v>45658</v>
      </c>
      <c r="AF862" s="26"/>
      <c r="AG862" s="20"/>
      <c r="AH862" s="22">
        <v>0</v>
      </c>
      <c r="AI862" s="26">
        <v>0</v>
      </c>
      <c r="AN862" s="27" t="str">
        <f>IF(COUNT(DV862,ES862,FJ862,GK862,HH862)&gt;0,AVERAGE(DV862,ES862,FJ862,GK862,HH862),"")</f>
        <v/>
      </c>
      <c r="AO862" s="28">
        <f>IF((E862&lt;&gt;""),COUNTA(AP862:BW862)+COUNTIF(T862,"No"),"")</f>
        <v>0</v>
      </c>
      <c r="EA862" s="35" t="s">
        <v>232</v>
      </c>
      <c r="EJ862"/>
      <c r="EK862"/>
      <c r="EL862"/>
      <c r="EM862"/>
      <c r="EN862"/>
      <c r="EQ862"/>
      <c r="ER862"/>
      <c r="ES862" s="34" t="str">
        <f>IF(EI862&lt;&gt;"",((EJ862*0.125)+((EK862+EL862+EM862+EN862+EO862)*0.25)+((EP862+EQ862+ER862)*1))/EI862,"")</f>
        <v/>
      </c>
      <c r="ET862" s="20"/>
      <c r="FG862" s="20"/>
      <c r="FJ862" s="34" t="str">
        <f>IF(EZ862&lt;&gt;"",((FA862*0.125)+((FB862+FC862+FD862+FE862+FF862)*0.25)+((FG862+FH862+FI862)*1))/EZ862,"")</f>
        <v/>
      </c>
      <c r="FK862" s="39">
        <v>26.559056000000002</v>
      </c>
      <c r="FL862" s="39">
        <v>-81.873037999999994</v>
      </c>
      <c r="FM862" s="39">
        <v>26.197230576177869</v>
      </c>
      <c r="FN862" s="39">
        <v>26.920881423822134</v>
      </c>
      <c r="FO862" s="39">
        <v>-82.277549960869763</v>
      </c>
      <c r="FP862" s="39">
        <v>-81.468526039130225</v>
      </c>
      <c r="FQ862" s="39">
        <v>25.835405152355737</v>
      </c>
      <c r="FR862" s="39">
        <v>27.282706847644267</v>
      </c>
      <c r="FS862" s="39">
        <v>-82.682061921739532</v>
      </c>
      <c r="FT862" s="39">
        <v>-81.064014078260456</v>
      </c>
      <c r="FU862" s="35"/>
      <c r="GK862" s="34" t="str">
        <f>IF(GA862&lt;&gt;"",((GB862*0.125)+((GC862+GD862+GE862+GF862+GG862)*0.25)+((GH862+GI862+GJ862)*1))/GA862,"")</f>
        <v/>
      </c>
      <c r="GL862"/>
      <c r="GM862"/>
      <c r="GN862"/>
      <c r="GO862"/>
      <c r="HH862" s="34" t="str">
        <f>IF(GX862&lt;&gt;"",((GY862*0.125)+((GZ862+HA862+HB862+HC862+HD862)*0.25)+((HE862+HF862+HG862)*1))/GX862,"")</f>
        <v/>
      </c>
    </row>
    <row r="863" spans="1:216" ht="15" hidden="1" customHeight="1" x14ac:dyDescent="0.35">
      <c r="A863" s="11" t="s">
        <v>5356</v>
      </c>
      <c r="B863" s="12" t="s">
        <v>5357</v>
      </c>
      <c r="C863" s="13" t="s">
        <v>1711</v>
      </c>
      <c r="D863" s="13"/>
      <c r="E863" s="14" t="s">
        <v>1420</v>
      </c>
      <c r="F863" s="15" t="s">
        <v>5358</v>
      </c>
      <c r="G863" s="15" t="s">
        <v>5359</v>
      </c>
      <c r="H863" s="14" t="s">
        <v>2702</v>
      </c>
      <c r="I863" s="16">
        <v>48806</v>
      </c>
      <c r="J863" s="17">
        <v>1580</v>
      </c>
      <c r="K863" s="18">
        <f ca="1">IF(A863&lt;&gt;"",RANDBETWEEN(1,2000)," ")</f>
        <v>1894</v>
      </c>
      <c r="L863" s="17" cm="1">
        <f t="array" ref="L863">IF(A863&lt;&gt;"",SUMPRODUCT(($E$2:$E$1303="Active") * (FK863 &gt;= $FM$2:$FM$1303) * (FK863 &lt;= $FN$2:$FN$1303) * (FL863 &gt;= $FO$2:$FO$1303) * (FL863 &lt;= $FP$2:$FP$1303)),"")</f>
        <v>0</v>
      </c>
      <c r="M863" s="17" cm="1">
        <f t="array" ref="M863">IF(A863&lt;&gt;"",SUMPRODUCT(($E$2:$E$1303="Active") * (FK863 &gt;= $FQ$2:$FQ$1303) * (FK863 &lt;= $FR$2:$FR$1303) * (FL863 &gt;= $FS$2:$FS$1303) * (FL863 &lt;= $FT$2:$FT$1303)),"")</f>
        <v>4</v>
      </c>
      <c r="N863" s="14" t="s">
        <v>287</v>
      </c>
      <c r="O863" s="14" t="s">
        <v>219</v>
      </c>
      <c r="P863" s="15" t="s">
        <v>5360</v>
      </c>
      <c r="Q863" s="14" t="s">
        <v>5361</v>
      </c>
      <c r="R863" s="15" t="s">
        <v>5362</v>
      </c>
      <c r="S863" s="14" t="s">
        <v>224</v>
      </c>
      <c r="T863" s="20" t="s">
        <v>224</v>
      </c>
      <c r="U863" s="21"/>
      <c r="V863" s="22"/>
      <c r="W863" s="22"/>
      <c r="X863" s="22"/>
      <c r="Y863" s="22"/>
      <c r="Z863" s="22"/>
      <c r="AA863" s="48">
        <v>2024</v>
      </c>
      <c r="AC863" s="63">
        <v>45658</v>
      </c>
      <c r="AD863" s="25">
        <v>279</v>
      </c>
      <c r="AE863" s="25">
        <v>204</v>
      </c>
      <c r="AF863" s="26"/>
      <c r="AG863" s="20"/>
      <c r="AH863" s="22">
        <v>0</v>
      </c>
      <c r="AI863" s="26">
        <v>0</v>
      </c>
      <c r="AN863" s="27" t="str">
        <f>IF(COUNT(DV863,ES863,FJ863,GK863,HH863)&gt;0,AVERAGE(DV863,ES863,FJ863,GK863,HH863),"")</f>
        <v/>
      </c>
      <c r="AO863" s="28">
        <f>IF((E863&lt;&gt;""),COUNTA(AP863:BW863)+COUNTIF(T863,"No"),"")</f>
        <v>0</v>
      </c>
      <c r="AP863"/>
      <c r="AQ863"/>
      <c r="AR863" s="58"/>
      <c r="AS863" s="22"/>
      <c r="CN863" s="34" t="str">
        <f>IF(CJ863&gt;0,((CK863*0.125)+(CL863*0.25)+(CM863*1))/CJ863,"")</f>
        <v/>
      </c>
      <c r="CO863" s="35">
        <v>44417</v>
      </c>
      <c r="CP863" s="35">
        <v>44428</v>
      </c>
      <c r="CQ863" s="20" t="s">
        <v>1889</v>
      </c>
      <c r="CR863" s="47">
        <v>44440</v>
      </c>
      <c r="CS863" s="20" t="s">
        <v>232</v>
      </c>
      <c r="CT863" s="35">
        <v>44432</v>
      </c>
      <c r="DH863" s="37" t="str">
        <f>IF(DB863&gt;0,((DC863*0.125)+(DD863*0.25)+(DE863*0.25)+(DF863*1)+(DG863*1))/DB863,"")</f>
        <v/>
      </c>
      <c r="DV863" s="37" t="str" cm="1">
        <f t="array" ref="DV863">IF(AND(DI863:DP863&lt;&gt;""),((DQ863*0.125)+(DR863*0.25)+(DS863*0.25)+(DT863*1)+(DU863*1))/DP863,"")</f>
        <v/>
      </c>
      <c r="EA863" s="35"/>
      <c r="EB863" s="21"/>
      <c r="EJ863"/>
      <c r="EK863"/>
      <c r="EL863"/>
      <c r="EM863"/>
      <c r="EN863"/>
      <c r="EQ863"/>
      <c r="ER863"/>
      <c r="ES863" s="53" t="str">
        <f>IF(EI863&lt;&gt;"",((EJ863*0.125)+((EK863+EL863+EM863+EN863+EO863)*0.25)+((EP863+EQ863+ER863)*1))/EI863,"")</f>
        <v/>
      </c>
      <c r="ET863" s="20"/>
      <c r="FG863" s="20"/>
      <c r="FJ863" s="34" t="str">
        <f>IF(EZ863&lt;&gt;"",((FA863*0.125)+((FB863+FC863+FD863+FE863+FF863)*0.25)+((FG863+FH863+FI863)*1))/EZ863,"")</f>
        <v/>
      </c>
      <c r="FK863" s="39">
        <v>43.186748999999999</v>
      </c>
      <c r="FL863" s="39">
        <v>-84.489273999999995</v>
      </c>
      <c r="FM863" s="39">
        <v>42.824923576177866</v>
      </c>
      <c r="FN863" s="39">
        <v>43.548574423822132</v>
      </c>
      <c r="FO863" s="39">
        <v>-84.985518770459322</v>
      </c>
      <c r="FP863" s="39">
        <v>-83.993029229540667</v>
      </c>
      <c r="FQ863" s="39">
        <v>42.463098152355734</v>
      </c>
      <c r="FR863" s="39">
        <v>43.910399847644264</v>
      </c>
      <c r="FS863" s="39">
        <v>-85.481763540918664</v>
      </c>
      <c r="FT863" s="39">
        <v>-83.496784459081326</v>
      </c>
      <c r="FU863" s="35"/>
      <c r="GK863" s="34" t="str">
        <f>IF(GA863&lt;&gt;"",((GB863*0.125)+((GC863+GD863+GE863+GF863+GG863)*0.25)+((GH863+GI863+GJ863)*1))/GA863,"")</f>
        <v/>
      </c>
      <c r="GL863"/>
      <c r="GM863"/>
      <c r="GN863"/>
      <c r="GO863"/>
      <c r="HH863" s="34" t="str">
        <f>IF(GX863&lt;&gt;"",((GY863*0.125)+((GZ863+HA863+HB863+HC863+HD863)*0.25)+((HE863+HF863+HG863)*1))/GX863,"")</f>
        <v/>
      </c>
    </row>
    <row r="864" spans="1:216" ht="15" hidden="1" customHeight="1" x14ac:dyDescent="0.35">
      <c r="A864" s="11" t="s">
        <v>5363</v>
      </c>
      <c r="B864" s="12" t="s">
        <v>5364</v>
      </c>
      <c r="C864" s="13" t="s">
        <v>1711</v>
      </c>
      <c r="D864" s="13"/>
      <c r="E864" s="11" t="s">
        <v>1420</v>
      </c>
      <c r="J864" s="65"/>
      <c r="K864" s="18">
        <f ca="1">IF(A864&lt;&gt;"",RANDBETWEEN(1,2000)," ")</f>
        <v>1091</v>
      </c>
      <c r="L864" s="17" cm="1">
        <f t="array" ref="L864">IF(A864&lt;&gt;"",SUMPRODUCT(($E$2:$E$1303="Active") * (FK864 &gt;= $FM$2:$FM$1303) * (FK864 &lt;= $FN$2:$FN$1303) * (FL864 &gt;= $FO$2:$FO$1303) * (FL864 &lt;= $FP$2:$FP$1303)),"")</f>
        <v>0</v>
      </c>
      <c r="M864" s="17" cm="1">
        <f t="array" ref="M864">IF(A864&lt;&gt;"",SUMPRODUCT(($E$2:$E$1303="Active") * (FK864 &gt;= $FQ$2:$FQ$1303) * (FK864 &lt;= $FR$2:$FR$1303) * (FL864 &gt;= $FS$2:$FS$1303) * (FL864 &lt;= $FT$2:$FT$1303)),"")</f>
        <v>0</v>
      </c>
      <c r="U864" s="21"/>
      <c r="V864" s="22"/>
      <c r="W864" s="22"/>
      <c r="X864" s="22"/>
      <c r="Y864" s="22"/>
      <c r="Z864" s="22"/>
      <c r="AA864" s="48">
        <v>2024</v>
      </c>
      <c r="AC864" s="63">
        <v>45658</v>
      </c>
      <c r="AD864" s="25">
        <v>0</v>
      </c>
      <c r="AE864" s="25">
        <v>577</v>
      </c>
      <c r="AF864" s="66"/>
      <c r="AG864" s="20"/>
      <c r="AH864" s="22">
        <v>0</v>
      </c>
      <c r="AI864" s="26">
        <v>0</v>
      </c>
      <c r="AN864" s="27" t="str">
        <f>IF(COUNT(DV864,ES864,FJ864,GK864,HH864)&gt;0,AVERAGE(DV864,ES864,FJ864,GK864,HH864),"")</f>
        <v/>
      </c>
      <c r="AO864" s="28">
        <f>IF((E864&lt;&gt;""),COUNTA(AP864:BW864)+COUNTIF(T864,"No"),"")</f>
        <v>0</v>
      </c>
      <c r="CB864" s="14" t="s">
        <v>232</v>
      </c>
      <c r="CC864" s="35">
        <v>43909</v>
      </c>
      <c r="CD864" s="45" t="s">
        <v>364</v>
      </c>
      <c r="CE864" t="s">
        <v>291</v>
      </c>
      <c r="CF864" t="s">
        <v>292</v>
      </c>
      <c r="CG864" s="20">
        <v>201</v>
      </c>
      <c r="CH864" s="20">
        <v>2</v>
      </c>
      <c r="CI864" s="20">
        <v>2</v>
      </c>
      <c r="CJ864" s="20">
        <v>10</v>
      </c>
      <c r="CK864" s="20">
        <v>0</v>
      </c>
      <c r="CL864" s="20">
        <v>4</v>
      </c>
      <c r="CM864" s="20">
        <v>11</v>
      </c>
      <c r="CN864" s="53">
        <f>IF(CJ864&gt;0,((CK864*0.125)+(CL864*0.25)+(CM864*1))/CJ864,"")</f>
        <v>1.2</v>
      </c>
      <c r="CO864" s="20"/>
      <c r="CP864"/>
      <c r="CR864" s="20"/>
      <c r="CS864" s="20" t="s">
        <v>232</v>
      </c>
      <c r="CV864" s="20"/>
      <c r="CW864" s="20"/>
      <c r="CX864" s="20"/>
      <c r="DH864" s="37" t="str">
        <f>IF(DB864&lt;&gt;"",((DC864*0.125)+(DD864*0.25)+(DE864*0.25)+(DF864*1)+(DG864*1))/DB864,"")</f>
        <v/>
      </c>
      <c r="DV864" s="37" t="str" cm="1">
        <f t="array" ref="DV864">IF(AND(DI864:DP864&lt;&gt;""),((DQ864*0.125)+(DR864*0.25)+(DS864*0.25)+(DT864*1)+(DU864*1))/DP864,"")</f>
        <v/>
      </c>
      <c r="EA864" s="35"/>
      <c r="EB864" s="21"/>
      <c r="EJ864"/>
      <c r="EK864"/>
      <c r="EL864"/>
      <c r="EM864"/>
      <c r="EN864"/>
      <c r="EO864"/>
      <c r="EP864"/>
      <c r="EQ864"/>
      <c r="ER864"/>
      <c r="ES864" s="34" t="str">
        <f>IF(EI864&lt;&gt;"",((EJ864*0.125)+((EK864+EL864+EM864+EN864+EO864)*0.25)+((EP864+EQ864+ER864)*1))/EI864,"")</f>
        <v/>
      </c>
      <c r="ET864" s="20"/>
      <c r="FG864" s="20"/>
      <c r="FJ864" s="34" t="str">
        <f>IF(EZ864&lt;&gt;"",((FA864*0.125)+((FB864+FC864+FD864+FE864+FF864)*0.25)+((FG864+FH864+FI864)*1))/EZ864,"")</f>
        <v/>
      </c>
      <c r="FK864" s="39"/>
      <c r="FL864" s="39"/>
      <c r="FM864" s="39">
        <v>-0.36182542382213245</v>
      </c>
      <c r="FN864" s="39">
        <v>0.36182542382213245</v>
      </c>
      <c r="FO864" s="39">
        <v>-0.36182542382213245</v>
      </c>
      <c r="FP864" s="39">
        <v>0.36182542382213245</v>
      </c>
      <c r="FQ864" s="39">
        <v>-0.72365084764426491</v>
      </c>
      <c r="FR864" s="39">
        <v>0.72365084764426491</v>
      </c>
      <c r="FS864" s="39">
        <v>-0.72365084764426491</v>
      </c>
      <c r="FT864" s="39">
        <v>0.72365084764426491</v>
      </c>
      <c r="FU864" s="35"/>
      <c r="GK864" s="34" t="str">
        <f>IF(GA864&lt;&gt;"",((GB864*0.125)+((GC864+GD864+GE864+GF864+GG864)*0.25)+((GH864+GI864+GJ864)*1))/GA864,"")</f>
        <v/>
      </c>
      <c r="GL864"/>
      <c r="GM864"/>
      <c r="GN864"/>
      <c r="GO864"/>
      <c r="HH864" s="34" t="str">
        <f>IF(GX864&lt;&gt;"",((GY864*0.125)+((GZ864+HA864+HB864+HC864+HD864)*0.25)+((HE864+HF864+HG864)*1))/GX864,"")</f>
        <v/>
      </c>
    </row>
    <row r="865" spans="1:216" ht="15" hidden="1" customHeight="1" x14ac:dyDescent="0.35">
      <c r="A865" s="11" t="s">
        <v>5365</v>
      </c>
      <c r="B865" s="12" t="s">
        <v>5366</v>
      </c>
      <c r="C865" s="13" t="s">
        <v>1711</v>
      </c>
      <c r="D865" s="13"/>
      <c r="E865" s="14" t="s">
        <v>1420</v>
      </c>
      <c r="F865" s="15" t="s">
        <v>5367</v>
      </c>
      <c r="G865" s="15" t="s">
        <v>4442</v>
      </c>
      <c r="H865" s="14" t="s">
        <v>1673</v>
      </c>
      <c r="I865" s="16">
        <v>79111</v>
      </c>
      <c r="J865" s="65">
        <v>1612</v>
      </c>
      <c r="K865" s="18">
        <f ca="1">IF(A865&lt;&gt;"",RANDBETWEEN(1,2000)," ")</f>
        <v>817</v>
      </c>
      <c r="L865" s="17" cm="1">
        <f t="array" ref="L865">IF(A865&lt;&gt;"",SUMPRODUCT(($E$2:$E$1303="Active") * (FK865 &gt;= $FM$2:$FM$1303) * (FK865 &lt;= $FN$2:$FN$1303) * (FL865 &gt;= $FO$2:$FO$1303) * (FL865 &lt;= $FP$2:$FP$1303)),"")</f>
        <v>1</v>
      </c>
      <c r="M865" s="17" cm="1">
        <f t="array" ref="M865">IF(A865&lt;&gt;"",SUMPRODUCT(($E$2:$E$1303="Active") * (FK865 &gt;= $FQ$2:$FQ$1303) * (FK865 &lt;= $FR$2:$FR$1303) * (FL865 &gt;= $FS$2:$FS$1303) * (FL865 &lt;= $FT$2:$FT$1303)),"")</f>
        <v>1</v>
      </c>
      <c r="N865" s="14"/>
      <c r="O865" s="14"/>
      <c r="P865" s="15"/>
      <c r="Q865" s="14"/>
      <c r="R865" s="15"/>
      <c r="S865" s="14"/>
      <c r="U865" s="21"/>
      <c r="V865" s="22"/>
      <c r="W865" s="22"/>
      <c r="X865" s="22"/>
      <c r="Y865" s="22"/>
      <c r="Z865" s="22"/>
      <c r="AA865" s="48">
        <v>2024</v>
      </c>
      <c r="AC865" s="63">
        <v>45658</v>
      </c>
      <c r="AD865" s="25">
        <v>75</v>
      </c>
      <c r="AE865" s="25">
        <v>12</v>
      </c>
      <c r="AF865" s="66"/>
      <c r="AG865" s="20"/>
      <c r="AH865" s="22">
        <v>0</v>
      </c>
      <c r="AI865" s="26">
        <v>0</v>
      </c>
      <c r="AN865" s="27" t="str">
        <f>IF(COUNT(DV865,ES865,FJ865,GK865,HH865)&gt;0,AVERAGE(DV865,ES865,FJ865,GK865,HH865),"")</f>
        <v/>
      </c>
      <c r="AO865" s="28">
        <f>IF((E865&lt;&gt;""),COUNTA(AP865:BW865)+COUNTIF(T865,"No"),"")</f>
        <v>0</v>
      </c>
      <c r="AP865" s="29"/>
      <c r="AQ865" s="29"/>
      <c r="AR865" s="29"/>
      <c r="AS865" s="29"/>
      <c r="AT865" s="29"/>
      <c r="AU865" s="29"/>
      <c r="AV865" s="29"/>
      <c r="AW865" s="29"/>
      <c r="AX865" s="29"/>
      <c r="AY865" s="29"/>
      <c r="AZ865" s="29"/>
      <c r="BA865" s="29"/>
      <c r="BB865" s="29"/>
      <c r="BC865" s="29"/>
      <c r="BD865" s="29"/>
      <c r="BE865" s="29"/>
      <c r="BF865" s="29"/>
      <c r="BG865" s="29"/>
      <c r="BH865" s="29"/>
      <c r="BI865" s="29"/>
      <c r="BJ865" s="29"/>
      <c r="BK865" s="29"/>
      <c r="BL865" s="29"/>
      <c r="BM865" s="29"/>
      <c r="BN865" s="29"/>
      <c r="BO865" s="29"/>
      <c r="BP865" s="29"/>
      <c r="BQ865" s="29"/>
      <c r="BR865" s="29"/>
      <c r="BS865" s="29"/>
      <c r="BT865" s="29"/>
      <c r="BU865" s="29"/>
      <c r="BV865" s="29"/>
      <c r="BW865" s="29"/>
      <c r="BX865" s="30"/>
      <c r="BY865" s="30"/>
      <c r="BZ865" s="14"/>
      <c r="CA865" s="30"/>
      <c r="CB865" s="14" t="s">
        <v>232</v>
      </c>
      <c r="CC865" s="31">
        <v>43951</v>
      </c>
      <c r="CD865" s="32" t="s">
        <v>228</v>
      </c>
      <c r="CE865" s="33" t="s">
        <v>282</v>
      </c>
      <c r="CF865" s="33" t="s">
        <v>247</v>
      </c>
      <c r="CG865" s="29">
        <v>61</v>
      </c>
      <c r="CH865" s="29">
        <v>1</v>
      </c>
      <c r="CI865" s="29">
        <v>1</v>
      </c>
      <c r="CJ865" s="29">
        <v>5</v>
      </c>
      <c r="CK865" s="29">
        <v>0</v>
      </c>
      <c r="CL865" s="29">
        <v>1</v>
      </c>
      <c r="CM865" s="29">
        <v>0</v>
      </c>
      <c r="CN865" s="34">
        <f>IF(CJ865&gt;0,((CK865*0.125)+(CL865*0.25)+(CM865*1))/CJ865,"")</f>
        <v>0.05</v>
      </c>
      <c r="CR865" s="35"/>
      <c r="DH865" s="37" t="str">
        <f>IF(DB865&lt;&gt;"",((DC865*0.125)+(DD865*0.25)+(DE865*0.25)+(DF865*1)+(DG865*1))/DB865,"")</f>
        <v/>
      </c>
      <c r="DV865" s="37" t="str" cm="1">
        <f t="array" ref="DV865">IF(AND(DI865:DP865&lt;&gt;""),((DQ865*0.125)+(DR865*0.25)+(DS865*0.25)+(DT865*1)+(DU865*1))/DP865,"")</f>
        <v/>
      </c>
      <c r="EA865" s="35"/>
      <c r="EB865" s="21"/>
      <c r="EJ865"/>
      <c r="EK865"/>
      <c r="EL865"/>
      <c r="EM865"/>
      <c r="EN865"/>
      <c r="EQ865"/>
      <c r="ER865"/>
      <c r="ES865" s="34" t="str">
        <f>IF(EI865&lt;&gt;"",((EJ865*0.125)+((EK865+EL865+EM865+EN865+EO865)*0.25)+((EP865+EQ865+ER865)*1))/EI865,"")</f>
        <v/>
      </c>
      <c r="ET865" s="20"/>
      <c r="FG865" s="20"/>
      <c r="FJ865" s="34" t="str">
        <f>IF(EZ865&lt;&gt;"",((FA865*0.125)+((FB865+FC865+FD865+FE865+FF865)*0.25)+((FG865+FH865+FI865)*1))/EZ865,"")</f>
        <v/>
      </c>
      <c r="FK865" s="39">
        <v>35.220238000000002</v>
      </c>
      <c r="FL865" s="39">
        <v>-101.69758</v>
      </c>
      <c r="FM865" s="39">
        <v>34.858412576177869</v>
      </c>
      <c r="FN865" s="39">
        <v>35.582063423822134</v>
      </c>
      <c r="FO865" s="39">
        <v>-102.14048263003514</v>
      </c>
      <c r="FP865" s="39">
        <v>-101.25467736996487</v>
      </c>
      <c r="FQ865" s="39">
        <v>34.496587152355737</v>
      </c>
      <c r="FR865" s="39">
        <v>35.943888847644267</v>
      </c>
      <c r="FS865" s="39">
        <v>-102.58338526007027</v>
      </c>
      <c r="FT865" s="39">
        <v>-100.81177473992973</v>
      </c>
      <c r="FU865" s="35"/>
      <c r="GK865" s="34" t="str">
        <f>IF(GA865&lt;&gt;"",((GB865*0.125)+((GC865+GD865+GE865+GF865+GG865)*0.25)+((GH865+GI865+GJ865)*1))/GA865,"")</f>
        <v/>
      </c>
      <c r="GL865"/>
      <c r="GM865"/>
      <c r="GN865"/>
      <c r="GO865"/>
      <c r="HH865" s="34" t="str">
        <f>IF(GX865&lt;&gt;"",((GY865*0.125)+((GZ865+HA865+HB865+HC865+HD865)*0.25)+((HE865+HF865+HG865)*1))/GX865,"")</f>
        <v/>
      </c>
    </row>
    <row r="866" spans="1:216" ht="15" hidden="1" customHeight="1" x14ac:dyDescent="0.35">
      <c r="A866" s="11" t="s">
        <v>5368</v>
      </c>
      <c r="B866" s="12" t="s">
        <v>5369</v>
      </c>
      <c r="C866" s="13" t="s">
        <v>1711</v>
      </c>
      <c r="D866" s="13"/>
      <c r="E866" s="14" t="s">
        <v>1420</v>
      </c>
      <c r="F866" s="15" t="s">
        <v>3302</v>
      </c>
      <c r="G866" s="15" t="s">
        <v>3303</v>
      </c>
      <c r="H866" s="14" t="s">
        <v>1852</v>
      </c>
      <c r="I866" s="16">
        <v>7094</v>
      </c>
      <c r="J866" s="65"/>
      <c r="K866" s="18">
        <f ca="1">IF(A866&lt;&gt;"",RANDBETWEEN(1,2000)," ")</f>
        <v>602</v>
      </c>
      <c r="L866" s="17" cm="1">
        <f t="array" ref="L866">IF(A866&lt;&gt;"",SUMPRODUCT(($E$2:$E$1303="Active") * (FK866 &gt;= $FM$2:$FM$1303) * (FK866 &lt;= $FN$2:$FN$1303) * (FL866 &gt;= $FO$2:$FO$1303) * (FL866 &lt;= $FP$2:$FP$1303)),"")</f>
        <v>17</v>
      </c>
      <c r="M866" s="17" cm="1">
        <f t="array" ref="M866">IF(A866&lt;&gt;"",SUMPRODUCT(($E$2:$E$1303="Active") * (FK866 &gt;= $FQ$2:$FQ$1303) * (FK866 &lt;= $FR$2:$FR$1303) * (FL866 &gt;= $FS$2:$FS$1303) * (FL866 &lt;= $FT$2:$FT$1303)),"")</f>
        <v>31</v>
      </c>
      <c r="N866" s="14"/>
      <c r="O866" s="14"/>
      <c r="P866" s="15"/>
      <c r="Q866" s="14"/>
      <c r="R866" s="15"/>
      <c r="S866" s="14"/>
      <c r="U866" s="21"/>
      <c r="V866" s="22"/>
      <c r="W866" s="22"/>
      <c r="X866" s="22"/>
      <c r="Y866" s="22"/>
      <c r="Z866" s="22"/>
      <c r="AA866" s="48">
        <v>2024</v>
      </c>
      <c r="AC866" s="63">
        <v>45658</v>
      </c>
      <c r="AD866" s="25">
        <v>132</v>
      </c>
      <c r="AE866" s="25">
        <v>88</v>
      </c>
      <c r="AF866" s="66"/>
      <c r="AG866" s="20"/>
      <c r="AH866" s="22">
        <v>0</v>
      </c>
      <c r="AI866" s="26">
        <v>0</v>
      </c>
      <c r="AN866" s="27" t="str">
        <f>IF(COUNT(DV866,ES866,FJ866,GK866,HH866)&gt;0,AVERAGE(DV866,ES866,FJ866,GK866,HH866),"")</f>
        <v/>
      </c>
      <c r="AO866" s="28">
        <f>IF((E866&lt;&gt;""),COUNTA(AP866:BW866)+COUNTIF(T866,"No"),"")</f>
        <v>0</v>
      </c>
      <c r="AP866" s="29"/>
      <c r="AQ866" s="29"/>
      <c r="AR866" s="29"/>
      <c r="AS866" s="29"/>
      <c r="AT866" s="29"/>
      <c r="AU866" s="29"/>
      <c r="AV866" s="29"/>
      <c r="AW866" s="29"/>
      <c r="AX866" s="29"/>
      <c r="AY866" s="29"/>
      <c r="AZ866" s="29"/>
      <c r="BA866" s="29"/>
      <c r="BB866" s="29"/>
      <c r="BC866" s="29"/>
      <c r="BD866" s="29"/>
      <c r="BE866" s="29"/>
      <c r="BF866" s="29"/>
      <c r="BG866" s="29"/>
      <c r="BH866" s="29"/>
      <c r="BI866" s="29"/>
      <c r="BJ866" s="29"/>
      <c r="BK866" s="29"/>
      <c r="BL866" s="29"/>
      <c r="BM866" s="29"/>
      <c r="BN866" s="29"/>
      <c r="BO866" s="29"/>
      <c r="BP866" s="29"/>
      <c r="BQ866" s="29"/>
      <c r="BR866" s="29"/>
      <c r="BS866" s="29"/>
      <c r="BT866" s="29"/>
      <c r="BU866" s="29"/>
      <c r="BV866" s="29"/>
      <c r="BW866" s="29"/>
      <c r="BX866" s="30">
        <v>44145</v>
      </c>
      <c r="BY866" s="30">
        <v>44154</v>
      </c>
      <c r="BZ866" s="14" t="s">
        <v>248</v>
      </c>
      <c r="CA866" s="30">
        <v>44173</v>
      </c>
      <c r="CB866" s="14" t="s">
        <v>316</v>
      </c>
      <c r="CC866" s="31">
        <v>44188</v>
      </c>
      <c r="CD866" s="32" t="s">
        <v>228</v>
      </c>
      <c r="CE866" s="33" t="s">
        <v>320</v>
      </c>
      <c r="CF866" s="33" t="s">
        <v>321</v>
      </c>
      <c r="CG866" s="29">
        <v>100</v>
      </c>
      <c r="CH866" s="29">
        <v>6</v>
      </c>
      <c r="CI866" s="29">
        <v>6</v>
      </c>
      <c r="CJ866" s="29">
        <v>10</v>
      </c>
      <c r="CK866" s="29">
        <v>0</v>
      </c>
      <c r="CL866" s="29">
        <v>0</v>
      </c>
      <c r="CM866" s="29">
        <v>0</v>
      </c>
      <c r="CN866" s="34">
        <f>IF(CJ866&gt;0,((CK866*0.125)+(CL866*0.25)+(CM866*1))/CJ866,"")</f>
        <v>0</v>
      </c>
      <c r="CR866" s="35"/>
      <c r="DH866" s="37" t="str">
        <f>IF(DB866&lt;&gt;"",((DC866*0.125)+(DD866*0.25)+(DE866*0.25)+(DF866*1)+(DG866*1))/DB866,"")</f>
        <v/>
      </c>
      <c r="DV866" s="37" t="str" cm="1">
        <f t="array" ref="DV866">IF(AND(DI866:DP866&lt;&gt;""),((DQ866*0.125)+(DR866*0.25)+(DS866*0.25)+(DT866*1)+(DU866*1))/DP866,"")</f>
        <v/>
      </c>
      <c r="EA866" s="35"/>
      <c r="EB866" s="21"/>
      <c r="EJ866"/>
      <c r="EK866"/>
      <c r="EL866"/>
      <c r="EM866"/>
      <c r="EN866"/>
      <c r="EO866"/>
      <c r="EP866"/>
      <c r="EQ866"/>
      <c r="ER866"/>
      <c r="ES866" s="34" t="str">
        <f>IF(EI866&lt;&gt;"",((EJ866*0.125)+((EK866+EL866+EM866+EN866+EO866)*0.25)+((EP866+EQ866+ER866)*1))/EI866,"")</f>
        <v/>
      </c>
      <c r="ET866" s="20"/>
      <c r="FG866" s="20"/>
      <c r="FJ866" s="34" t="str">
        <f>IF(EZ866&lt;&gt;"",((FA866*0.125)+((FB866+FC866+FD866+FE866+FF866)*0.25)+((FG866+FH866+FI866)*1))/EZ866,"")</f>
        <v/>
      </c>
      <c r="FK866" s="39">
        <v>40.778264</v>
      </c>
      <c r="FL866" s="39">
        <v>-74.064532</v>
      </c>
      <c r="FM866" s="39">
        <v>40.416438576177868</v>
      </c>
      <c r="FN866" s="39">
        <v>41.140089423822133</v>
      </c>
      <c r="FO866" s="39">
        <v>-74.54235150883396</v>
      </c>
      <c r="FP866" s="39">
        <v>-73.58671249116604</v>
      </c>
      <c r="FQ866" s="39">
        <v>40.054613152355735</v>
      </c>
      <c r="FR866" s="39">
        <v>41.501914847644265</v>
      </c>
      <c r="FS866" s="39">
        <v>-75.020171017667906</v>
      </c>
      <c r="FT866" s="39">
        <v>-73.108892982332094</v>
      </c>
      <c r="FU866" s="35"/>
      <c r="GK866" s="34" t="str">
        <f>IF(GA866&lt;&gt;"",((GB866*0.125)+((GC866+GD866+GE866+GF866+GG866)*0.25)+((GH866+GI866+GJ866)*1))/GA866,"")</f>
        <v/>
      </c>
      <c r="GL866"/>
      <c r="GM866"/>
      <c r="GN866"/>
      <c r="GO866"/>
      <c r="HH866" s="34" t="str">
        <f>IF(GX866&lt;&gt;"",((GY866*0.125)+((GZ866+HA866+HB866+HC866+HD866)*0.25)+((HE866+HF866+HG866)*1))/GX866,"")</f>
        <v/>
      </c>
    </row>
    <row r="867" spans="1:216" ht="15" hidden="1" customHeight="1" x14ac:dyDescent="0.35">
      <c r="A867" s="11" t="s">
        <v>5370</v>
      </c>
      <c r="B867" s="12" t="s">
        <v>5371</v>
      </c>
      <c r="C867" s="13" t="s">
        <v>1711</v>
      </c>
      <c r="D867" s="13"/>
      <c r="E867" s="11" t="s">
        <v>1420</v>
      </c>
      <c r="J867" s="65"/>
      <c r="K867" s="18">
        <f ca="1">IF(A867&lt;&gt;"",RANDBETWEEN(1,2000)," ")</f>
        <v>276</v>
      </c>
      <c r="L867" s="17" cm="1">
        <f t="array" ref="L867">IF(A867&lt;&gt;"",SUMPRODUCT(($E$2:$E$1303="Active") * (FK867 &gt;= $FM$2:$FM$1303) * (FK867 &lt;= $FN$2:$FN$1303) * (FL867 &gt;= $FO$2:$FO$1303) * (FL867 &lt;= $FP$2:$FP$1303)),"")</f>
        <v>0</v>
      </c>
      <c r="M867" s="17" cm="1">
        <f t="array" ref="M867">IF(A867&lt;&gt;"",SUMPRODUCT(($E$2:$E$1303="Active") * (FK867 &gt;= $FQ$2:$FQ$1303) * (FK867 &lt;= $FR$2:$FR$1303) * (FL867 &gt;= $FS$2:$FS$1303) * (FL867 &lt;= $FT$2:$FT$1303)),"")</f>
        <v>0</v>
      </c>
      <c r="U867" s="21"/>
      <c r="V867" s="22"/>
      <c r="W867" s="22"/>
      <c r="X867" s="22"/>
      <c r="Y867" s="22"/>
      <c r="Z867" s="22"/>
      <c r="AA867" s="48">
        <v>2024</v>
      </c>
      <c r="AC867" s="63">
        <v>45658</v>
      </c>
      <c r="AD867" s="25">
        <v>156</v>
      </c>
      <c r="AE867" s="25">
        <v>0</v>
      </c>
      <c r="AF867" s="66"/>
      <c r="AG867" s="20"/>
      <c r="AH867" s="22">
        <v>0</v>
      </c>
      <c r="AI867" s="26">
        <v>0</v>
      </c>
      <c r="AN867" s="27" t="str">
        <f>IF(COUNT(DV867,ES867,FJ867,GK867,HH867)&gt;0,AVERAGE(DV867,ES867,FJ867,GK867,HH867),"")</f>
        <v/>
      </c>
      <c r="AO867" s="28">
        <f>IF((E867&lt;&gt;""),COUNTA(AP867:BW867)+COUNTIF(T867,"No"),"")</f>
        <v>0</v>
      </c>
      <c r="BX867" s="44">
        <v>44006</v>
      </c>
      <c r="BY867" s="44">
        <v>44020</v>
      </c>
      <c r="BZ867" s="11" t="s">
        <v>226</v>
      </c>
      <c r="CA867" s="44">
        <v>44027</v>
      </c>
      <c r="CB867" s="14" t="s">
        <v>232</v>
      </c>
      <c r="CC867" s="35">
        <v>43808</v>
      </c>
      <c r="CD867" s="45" t="s">
        <v>226</v>
      </c>
      <c r="CE867" t="s">
        <v>291</v>
      </c>
      <c r="CF867" t="s">
        <v>292</v>
      </c>
      <c r="CG867" s="20">
        <v>201</v>
      </c>
      <c r="CH867" s="20">
        <v>2</v>
      </c>
      <c r="CI867" s="20">
        <v>2</v>
      </c>
      <c r="CJ867" s="20">
        <v>10</v>
      </c>
      <c r="CK867" s="20">
        <v>1</v>
      </c>
      <c r="CL867" s="20">
        <v>0</v>
      </c>
      <c r="CM867" s="20">
        <v>3</v>
      </c>
      <c r="CN867" s="34">
        <f>IF(CJ867&gt;0,((CK867*0.125)+(CL867*0.25)+(CM867*1))/CJ867,"")</f>
        <v>0.3125</v>
      </c>
      <c r="CO867" s="20"/>
      <c r="CP867"/>
      <c r="CR867" s="20"/>
      <c r="CV867" s="20"/>
      <c r="CW867" s="20"/>
      <c r="CX867" s="20"/>
      <c r="DH867" s="37" t="str">
        <f>IF(DB867&lt;&gt;"",((DC867*0.125)+(DD867*0.25)+(DE867*0.25)+(DF867*1)+(DG867*1))/DB867,"")</f>
        <v/>
      </c>
      <c r="DV867" s="37" t="str" cm="1">
        <f t="array" ref="DV867">IF(AND(DI867:DP867&lt;&gt;""),((DQ867*0.125)+(DR867*0.25)+(DS867*0.25)+(DT867*1)+(DU867*1))/DP867,"")</f>
        <v/>
      </c>
      <c r="EA867" s="35"/>
      <c r="EB867" s="21"/>
      <c r="EJ867"/>
      <c r="EK867"/>
      <c r="EL867"/>
      <c r="EM867"/>
      <c r="EN867"/>
      <c r="EO867"/>
      <c r="EP867"/>
      <c r="EQ867"/>
      <c r="ER867"/>
      <c r="ES867" s="34" t="str">
        <f>IF(EI867&lt;&gt;"",((EJ867*0.125)+((EK867+EL867+EM867+EN867+EO867)*0.25)+((EP867+EQ867+ER867)*1))/EI867,"")</f>
        <v/>
      </c>
      <c r="ET867" s="20"/>
      <c r="FG867" s="20"/>
      <c r="FJ867" s="34" t="str">
        <f>IF(EZ867&lt;&gt;"",((FA867*0.125)+((FB867+FC867+FD867+FE867+FF867)*0.25)+((FG867+FH867+FI867)*1))/EZ867,"")</f>
        <v/>
      </c>
      <c r="FK867" s="39"/>
      <c r="FL867" s="39"/>
      <c r="FM867" s="39">
        <v>-0.36182542382213245</v>
      </c>
      <c r="FN867" s="39">
        <v>0.36182542382213245</v>
      </c>
      <c r="FO867" s="39">
        <v>-0.36182542382213245</v>
      </c>
      <c r="FP867" s="39">
        <v>0.36182542382213245</v>
      </c>
      <c r="FQ867" s="39">
        <v>-0.72365084764426491</v>
      </c>
      <c r="FR867" s="39">
        <v>0.72365084764426491</v>
      </c>
      <c r="FS867" s="39">
        <v>-0.72365084764426491</v>
      </c>
      <c r="FT867" s="39">
        <v>0.72365084764426491</v>
      </c>
      <c r="FU867" s="35"/>
      <c r="GK867" s="34" t="str">
        <f>IF(GA867&lt;&gt;"",((GB867*0.125)+((GC867+GD867+GE867+GF867+GG867)*0.25)+((GH867+GI867+GJ867)*1))/GA867,"")</f>
        <v/>
      </c>
      <c r="GL867"/>
      <c r="GM867"/>
      <c r="GN867"/>
      <c r="GO867"/>
      <c r="HH867" s="34" t="str">
        <f>IF(GX867&lt;&gt;"",((GY867*0.125)+((GZ867+HA867+HB867+HC867+HD867)*0.25)+((HE867+HF867+HG867)*1))/GX867,"")</f>
        <v/>
      </c>
    </row>
    <row r="868" spans="1:216" ht="15" hidden="1" customHeight="1" x14ac:dyDescent="0.35">
      <c r="A868" s="11" t="s">
        <v>5372</v>
      </c>
      <c r="B868" s="12" t="s">
        <v>5373</v>
      </c>
      <c r="C868" s="13" t="s">
        <v>1711</v>
      </c>
      <c r="D868" s="13"/>
      <c r="E868" s="14" t="s">
        <v>1420</v>
      </c>
      <c r="F868" s="15"/>
      <c r="G868" s="15"/>
      <c r="H868" s="14"/>
      <c r="I868" s="16"/>
      <c r="J868" s="65"/>
      <c r="K868" s="18">
        <f ca="1">IF(A868&lt;&gt;"",RANDBETWEEN(1,2000)," ")</f>
        <v>1478</v>
      </c>
      <c r="L868" s="17" cm="1">
        <f t="array" ref="L868">IF(A868&lt;&gt;"",SUMPRODUCT(($E$2:$E$1303="Active") * (FK868 &gt;= $FM$2:$FM$1303) * (FK868 &lt;= $FN$2:$FN$1303) * (FL868 &gt;= $FO$2:$FO$1303) * (FL868 &lt;= $FP$2:$FP$1303)),"")</f>
        <v>0</v>
      </c>
      <c r="M868" s="17" cm="1">
        <f t="array" ref="M868">IF(A868&lt;&gt;"",SUMPRODUCT(($E$2:$E$1303="Active") * (FK868 &gt;= $FQ$2:$FQ$1303) * (FK868 &lt;= $FR$2:$FR$1303) * (FL868 &gt;= $FS$2:$FS$1303) * (FL868 &lt;= $FT$2:$FT$1303)),"")</f>
        <v>0</v>
      </c>
      <c r="N868" s="14"/>
      <c r="O868" s="14"/>
      <c r="P868" s="15"/>
      <c r="Q868" s="14"/>
      <c r="R868" s="15"/>
      <c r="S868" s="14"/>
      <c r="U868" s="21"/>
      <c r="V868" s="22"/>
      <c r="W868" s="22"/>
      <c r="X868" s="22"/>
      <c r="Y868" s="22"/>
      <c r="Z868" s="22"/>
      <c r="AA868" s="48">
        <v>2024</v>
      </c>
      <c r="AC868" s="63">
        <v>45658</v>
      </c>
      <c r="AD868" s="25">
        <v>262</v>
      </c>
      <c r="AE868" s="25">
        <v>2</v>
      </c>
      <c r="AF868" s="66"/>
      <c r="AG868" s="20"/>
      <c r="AH868" s="22">
        <v>0</v>
      </c>
      <c r="AI868" s="26">
        <v>0</v>
      </c>
      <c r="AN868" s="27" t="str">
        <f>IF(COUNT(DV868,ES868,FJ868,GK868,HH868)&gt;0,AVERAGE(DV868,ES868,FJ868,GK868,HH868),"")</f>
        <v/>
      </c>
      <c r="AO868" s="28">
        <f>IF((E868&lt;&gt;""),COUNTA(AP868:BW868)+COUNTIF(T868,"No"),"")</f>
        <v>0</v>
      </c>
      <c r="AP868" s="29"/>
      <c r="AQ868" s="29"/>
      <c r="AR868" s="29"/>
      <c r="AS868" s="29"/>
      <c r="AT868" s="29"/>
      <c r="AU868" s="29"/>
      <c r="AV868" s="29"/>
      <c r="AW868" s="29"/>
      <c r="AX868" s="29"/>
      <c r="AY868" s="29"/>
      <c r="AZ868" s="29"/>
      <c r="BA868" s="29"/>
      <c r="BB868" s="29"/>
      <c r="BC868" s="29"/>
      <c r="BD868" s="29"/>
      <c r="BE868" s="29"/>
      <c r="BF868" s="29"/>
      <c r="BG868" s="29"/>
      <c r="BH868" s="29"/>
      <c r="BI868" s="29"/>
      <c r="BJ868" s="29"/>
      <c r="BK868" s="29"/>
      <c r="BL868" s="29"/>
      <c r="BM868" s="29"/>
      <c r="BN868" s="29"/>
      <c r="BO868" s="29"/>
      <c r="BP868" s="29"/>
      <c r="BQ868" s="29"/>
      <c r="BR868" s="29"/>
      <c r="BS868" s="29"/>
      <c r="BT868" s="29"/>
      <c r="BU868" s="29"/>
      <c r="BV868" s="29"/>
      <c r="BW868" s="29"/>
      <c r="BX868" s="30">
        <v>44103</v>
      </c>
      <c r="BY868" s="30">
        <v>44111</v>
      </c>
      <c r="BZ868" s="14" t="s">
        <v>226</v>
      </c>
      <c r="CA868" s="30">
        <v>44116</v>
      </c>
      <c r="CB868" s="14" t="s">
        <v>227</v>
      </c>
      <c r="CC868" s="31">
        <v>43992</v>
      </c>
      <c r="CD868" s="32" t="s">
        <v>248</v>
      </c>
      <c r="CE868" s="33" t="s">
        <v>282</v>
      </c>
      <c r="CF868" s="33" t="s">
        <v>247</v>
      </c>
      <c r="CG868" s="29">
        <v>57</v>
      </c>
      <c r="CH868" s="29">
        <v>2</v>
      </c>
      <c r="CI868" s="29">
        <v>2</v>
      </c>
      <c r="CJ868" s="29">
        <v>10</v>
      </c>
      <c r="CK868" s="29">
        <v>0</v>
      </c>
      <c r="CL868" s="29">
        <v>0</v>
      </c>
      <c r="CM868" s="29">
        <v>1</v>
      </c>
      <c r="CN868" s="34">
        <f>IF(CJ868&gt;0,((CK868*0.125)+(CL868*0.25)+(CM868*1))/CJ868,"")</f>
        <v>0.1</v>
      </c>
      <c r="CO868" s="20"/>
      <c r="CP868"/>
      <c r="CR868" s="20"/>
      <c r="DH868" s="37" t="str">
        <f>IF(DB868&lt;&gt;"",((DC868*0.125)+(DD868*0.25)+(DE868*0.25)+(DF868*1)+(DG868*1))/DB868,"")</f>
        <v/>
      </c>
      <c r="DV868" s="37" t="str" cm="1">
        <f t="array" ref="DV868">IF(AND(DI868:DP868&lt;&gt;""),((DQ868*0.125)+(DR868*0.25)+(DS868*0.25)+(DT868*1)+(DU868*1))/DP868,"")</f>
        <v/>
      </c>
      <c r="EA868" s="35"/>
      <c r="EB868" s="21"/>
      <c r="EJ868"/>
      <c r="EK868"/>
      <c r="EL868"/>
      <c r="EM868"/>
      <c r="EN868"/>
      <c r="EO868"/>
      <c r="EP868"/>
      <c r="EQ868"/>
      <c r="ER868"/>
      <c r="ES868" s="34" t="str">
        <f>IF(EI868&lt;&gt;"",((EJ868*0.125)+((EK868+EL868+EM868+EN868+EO868)*0.25)+((EP868+EQ868+ER868)*1))/EI868,"")</f>
        <v/>
      </c>
      <c r="ET868" s="20"/>
      <c r="FG868" s="20"/>
      <c r="FJ868" s="34" t="str">
        <f>IF(EZ868&lt;&gt;"",((FA868*0.125)+((FB868+FC868+FD868+FE868+FF868)*0.25)+((FG868+FH868+FI868)*1))/EZ868,"")</f>
        <v/>
      </c>
      <c r="FK868" s="39"/>
      <c r="FL868" s="39"/>
      <c r="FM868" s="39">
        <v>-0.36182542382213245</v>
      </c>
      <c r="FN868" s="39">
        <v>0.36182542382213245</v>
      </c>
      <c r="FO868" s="39">
        <v>-0.36182542382213245</v>
      </c>
      <c r="FP868" s="39">
        <v>0.36182542382213245</v>
      </c>
      <c r="FQ868" s="39">
        <v>-0.72365084764426491</v>
      </c>
      <c r="FR868" s="39">
        <v>0.72365084764426491</v>
      </c>
      <c r="FS868" s="39">
        <v>-0.72365084764426491</v>
      </c>
      <c r="FT868" s="39">
        <v>0.72365084764426491</v>
      </c>
      <c r="FU868" s="35"/>
      <c r="GK868" s="34" t="str">
        <f>IF(GA868&lt;&gt;"",((GB868*0.125)+((GC868+GD868+GE868+GF868+GG868)*0.25)+((GH868+GI868+GJ868)*1))/GA868,"")</f>
        <v/>
      </c>
      <c r="GL868"/>
      <c r="GM868"/>
      <c r="GN868"/>
      <c r="GO868"/>
      <c r="HH868" s="34" t="str">
        <f>IF(GX868&lt;&gt;"",((GY868*0.125)+((GZ868+HA868+HB868+HC868+HD868)*0.25)+((HE868+HF868+HG868)*1))/GX868,"")</f>
        <v/>
      </c>
    </row>
    <row r="869" spans="1:216" ht="15" hidden="1" customHeight="1" x14ac:dyDescent="0.35">
      <c r="A869" s="11" t="s">
        <v>5374</v>
      </c>
      <c r="B869" s="12" t="s">
        <v>5375</v>
      </c>
      <c r="C869" s="13" t="s">
        <v>1711</v>
      </c>
      <c r="D869" s="13"/>
      <c r="E869" s="14" t="s">
        <v>1420</v>
      </c>
      <c r="F869" s="15" t="s">
        <v>5376</v>
      </c>
      <c r="G869" s="15" t="s">
        <v>5377</v>
      </c>
      <c r="H869" s="14" t="s">
        <v>888</v>
      </c>
      <c r="I869" s="16">
        <v>92394</v>
      </c>
      <c r="J869" s="65">
        <v>41057</v>
      </c>
      <c r="K869" s="18">
        <f ca="1">IF(A869&lt;&gt;"",RANDBETWEEN(1,2000)," ")</f>
        <v>384</v>
      </c>
      <c r="L869" s="17" cm="1">
        <f t="array" ref="L869">IF(A869&lt;&gt;"",SUMPRODUCT(($E$2:$E$1303="Active") * (FK869 &gt;= $FM$2:$FM$1303) * (FK869 &lt;= $FN$2:$FN$1303) * (FL869 &gt;= $FO$2:$FO$1303) * (FL869 &lt;= $FP$2:$FP$1303)),"")</f>
        <v>0</v>
      </c>
      <c r="M869" s="17" cm="1">
        <f t="array" ref="M869">IF(A869&lt;&gt;"",SUMPRODUCT(($E$2:$E$1303="Active") * (FK869 &gt;= $FQ$2:$FQ$1303) * (FK869 &lt;= $FR$2:$FR$1303) * (FL869 &gt;= $FS$2:$FS$1303) * (FL869 &lt;= $FT$2:$FT$1303)),"")</f>
        <v>9</v>
      </c>
      <c r="N869" s="14"/>
      <c r="O869" s="14" t="s">
        <v>219</v>
      </c>
      <c r="P869" s="15"/>
      <c r="Q869" s="14"/>
      <c r="R869" s="15"/>
      <c r="S869" s="14"/>
      <c r="U869" s="21"/>
      <c r="V869" s="22"/>
      <c r="W869" s="22"/>
      <c r="X869" s="22"/>
      <c r="Y869" s="22"/>
      <c r="Z869" s="22"/>
      <c r="AA869" s="48">
        <v>2024</v>
      </c>
      <c r="AC869" s="63">
        <v>45658</v>
      </c>
      <c r="AD869" s="25">
        <v>124</v>
      </c>
      <c r="AE869" s="25">
        <v>76</v>
      </c>
      <c r="AF869" s="66"/>
      <c r="AG869" s="20"/>
      <c r="AH869" s="22">
        <v>0</v>
      </c>
      <c r="AI869" s="26">
        <v>0</v>
      </c>
      <c r="AN869" s="27" t="str">
        <f>IF(COUNT(DV869,ES869,FJ869,GK869,HH869)&gt;0,AVERAGE(DV869,ES869,FJ869,GK869,HH869),"")</f>
        <v/>
      </c>
      <c r="AO869" s="28">
        <f>IF((E869&lt;&gt;""),COUNTA(AP869:BW869)+COUNTIF(T869,"No"),"")</f>
        <v>3</v>
      </c>
      <c r="AP869" s="29"/>
      <c r="AQ869" s="29"/>
      <c r="AR869" s="29"/>
      <c r="AS869" s="29"/>
      <c r="AT869" s="29"/>
      <c r="AU869" s="29"/>
      <c r="AV869" s="29"/>
      <c r="AW869" s="29"/>
      <c r="AX869" s="29"/>
      <c r="AY869" s="29"/>
      <c r="AZ869" s="29"/>
      <c r="BA869" s="29"/>
      <c r="BB869" s="29" t="s">
        <v>224</v>
      </c>
      <c r="BC869" s="29"/>
      <c r="BD869" s="29"/>
      <c r="BE869" s="29"/>
      <c r="BF869" s="29"/>
      <c r="BG869" s="29"/>
      <c r="BH869" s="29"/>
      <c r="BI869" s="29"/>
      <c r="BJ869" s="29"/>
      <c r="BK869" s="29"/>
      <c r="BL869" s="29"/>
      <c r="BM869" s="29"/>
      <c r="BN869" s="29"/>
      <c r="BO869" s="29" t="s">
        <v>224</v>
      </c>
      <c r="BP869" s="29" t="s">
        <v>224</v>
      </c>
      <c r="BQ869" s="29"/>
      <c r="BR869" s="29"/>
      <c r="BS869" s="29"/>
      <c r="BT869" s="29"/>
      <c r="BU869" s="29"/>
      <c r="BV869" s="29"/>
      <c r="BW869" s="29"/>
      <c r="BX869" s="30">
        <v>43889</v>
      </c>
      <c r="BY869" s="30">
        <v>43899</v>
      </c>
      <c r="BZ869" s="14" t="s">
        <v>226</v>
      </c>
      <c r="CA869" s="30">
        <v>43907</v>
      </c>
      <c r="CB869" s="14" t="s">
        <v>232</v>
      </c>
      <c r="CC869" s="31">
        <v>43969</v>
      </c>
      <c r="CD869" s="32" t="s">
        <v>226</v>
      </c>
      <c r="CE869" s="33" t="s">
        <v>282</v>
      </c>
      <c r="CF869" s="33" t="s">
        <v>247</v>
      </c>
      <c r="CG869" s="29">
        <v>72</v>
      </c>
      <c r="CH869" s="29">
        <v>2</v>
      </c>
      <c r="CI869" s="29">
        <v>2</v>
      </c>
      <c r="CJ869" s="29">
        <v>10</v>
      </c>
      <c r="CK869" s="29">
        <v>0</v>
      </c>
      <c r="CL869" s="29">
        <v>1</v>
      </c>
      <c r="CM869" s="29">
        <v>1</v>
      </c>
      <c r="CN869" s="34">
        <f>IF(CJ869&gt;0,((CK869*0.125)+(CL869*0.25)+(CM869*1))/CJ869,"")</f>
        <v>0.125</v>
      </c>
      <c r="CO869" s="35">
        <v>44372</v>
      </c>
      <c r="CP869" s="35">
        <v>44379</v>
      </c>
      <c r="CQ869" s="20" t="s">
        <v>228</v>
      </c>
      <c r="CR869" s="35">
        <v>44379</v>
      </c>
      <c r="CS869" s="20" t="s">
        <v>232</v>
      </c>
      <c r="CT869" s="35">
        <v>44385</v>
      </c>
      <c r="DH869" s="37" t="str">
        <f>IF(DB869&lt;&gt;"",((DC869*0.125)+(DD869*0.25)+(DE869*0.25)+(DF869*1)+(DG869*1))/DB869,"")</f>
        <v/>
      </c>
      <c r="DV869" s="37" t="str" cm="1">
        <f t="array" ref="DV869">IF(AND(DI869:DP869&lt;&gt;""),((DQ869*0.125)+(DR869*0.25)+(DS869*0.25)+(DT869*1)+(DU869*1))/DP869,"")</f>
        <v/>
      </c>
      <c r="EA869" s="35"/>
      <c r="EB869" s="21"/>
      <c r="EJ869"/>
      <c r="EK869"/>
      <c r="EL869"/>
      <c r="EM869"/>
      <c r="EN869"/>
      <c r="EQ869"/>
      <c r="ER869"/>
      <c r="ES869" s="34" t="str">
        <f>IF(EI869&lt;&gt;"",((EJ869*0.125)+((EK869+EL869+EM869+EN869+EO869)*0.25)+((EP869+EQ869+ER869)*1))/EI869,"")</f>
        <v/>
      </c>
      <c r="ET869" s="20"/>
      <c r="FG869" s="20"/>
      <c r="FJ869" s="34" t="str">
        <f>IF(EZ869&lt;&gt;"",((FA869*0.125)+((FB869+FC869+FD869+FE869+FF869)*0.25)+((FG869+FH869+FI869)*1))/EZ869,"")</f>
        <v/>
      </c>
      <c r="FK869" s="39">
        <v>34.570981000000003</v>
      </c>
      <c r="FL869" s="39">
        <v>-117.31612</v>
      </c>
      <c r="FM869" s="39">
        <v>34.209155576177871</v>
      </c>
      <c r="FN869" s="39">
        <v>34.932806423822136</v>
      </c>
      <c r="FO869" s="39">
        <v>-117.7555357616379</v>
      </c>
      <c r="FP869" s="39">
        <v>-116.87670423836209</v>
      </c>
      <c r="FQ869" s="39">
        <v>33.847330152355738</v>
      </c>
      <c r="FR869" s="39">
        <v>35.294631847644268</v>
      </c>
      <c r="FS869" s="39">
        <v>-118.19495152327579</v>
      </c>
      <c r="FT869" s="39">
        <v>-116.43728847672421</v>
      </c>
      <c r="FU869" s="35"/>
      <c r="GK869" s="34" t="str">
        <f>IF(GA869&lt;&gt;"",((GB869*0.125)+((GC869+GD869+GE869+GF869+GG869)*0.25)+((GH869+GI869+GJ869)*1))/GA869,"")</f>
        <v/>
      </c>
      <c r="GL869"/>
      <c r="GM869"/>
      <c r="GN869"/>
      <c r="GO869"/>
      <c r="HH869" s="34" t="str">
        <f>IF(GX869&lt;&gt;"",((GY869*0.125)+((GZ869+HA869+HB869+HC869+HD869)*0.25)+((HE869+HF869+HG869)*1))/GX869,"")</f>
        <v/>
      </c>
    </row>
    <row r="870" spans="1:216" ht="15" hidden="1" customHeight="1" x14ac:dyDescent="0.35">
      <c r="A870" s="14" t="s">
        <v>5378</v>
      </c>
      <c r="B870" s="12" t="s">
        <v>5379</v>
      </c>
      <c r="C870" s="13" t="s">
        <v>1711</v>
      </c>
      <c r="D870" s="13"/>
      <c r="E870" s="14" t="s">
        <v>1420</v>
      </c>
      <c r="F870" s="15" t="s">
        <v>383</v>
      </c>
      <c r="G870" s="15" t="s">
        <v>384</v>
      </c>
      <c r="H870" s="14" t="s">
        <v>315</v>
      </c>
      <c r="I870" s="16">
        <v>36322</v>
      </c>
      <c r="J870" s="65">
        <v>8137</v>
      </c>
      <c r="K870" s="18">
        <f ca="1">IF(A870&lt;&gt;"",RANDBETWEEN(1,2000)," ")</f>
        <v>315</v>
      </c>
      <c r="L870" s="17" cm="1">
        <f t="array" ref="L870">IF(A870&lt;&gt;"",SUMPRODUCT(($E$2:$E$1303="Active") * (FK870 &gt;= $FM$2:$FM$1303) * (FK870 &lt;= $FN$2:$FN$1303) * (FL870 &gt;= $FO$2:$FO$1303) * (FL870 &lt;= $FP$2:$FP$1303)),"")</f>
        <v>3</v>
      </c>
      <c r="M870" s="17" cm="1">
        <f t="array" ref="M870">IF(A870&lt;&gt;"",SUMPRODUCT(($E$2:$E$1303="Active") * (FK870 &gt;= $FQ$2:$FQ$1303) * (FK870 &lt;= $FR$2:$FR$1303) * (FL870 &gt;= $FS$2:$FS$1303) * (FL870 &lt;= $FT$2:$FT$1303)),"")</f>
        <v>5</v>
      </c>
      <c r="N870" s="14"/>
      <c r="O870" s="14"/>
      <c r="P870" s="15"/>
      <c r="Q870" s="14"/>
      <c r="R870" s="15"/>
      <c r="S870" s="14" t="s">
        <v>223</v>
      </c>
      <c r="U870" s="21"/>
      <c r="V870" s="22"/>
      <c r="W870" s="22"/>
      <c r="X870" s="22"/>
      <c r="Y870" s="22"/>
      <c r="Z870" s="22"/>
      <c r="AA870" s="48">
        <v>2024</v>
      </c>
      <c r="AC870" s="63">
        <v>45658</v>
      </c>
      <c r="AD870" s="25">
        <v>1175</v>
      </c>
      <c r="AE870" s="25">
        <v>1145</v>
      </c>
      <c r="AF870" s="66"/>
      <c r="AG870" s="20"/>
      <c r="AH870" s="22">
        <v>0</v>
      </c>
      <c r="AI870" s="26">
        <v>0</v>
      </c>
      <c r="AN870" s="27" t="str">
        <f>IF(COUNT(DV870,ES870,FJ870,GK870,HH870)&gt;0,AVERAGE(DV870,ES870,FJ870,GK870,HH870),"")</f>
        <v/>
      </c>
      <c r="AO870" s="28">
        <f>IF((E870&lt;&gt;""),COUNTA(AP870:BW870)+COUNTIF(T870,"No"),"")</f>
        <v>1</v>
      </c>
      <c r="AP870" s="29"/>
      <c r="AQ870" s="29"/>
      <c r="AR870" s="29"/>
      <c r="AS870" s="29"/>
      <c r="AT870" s="29"/>
      <c r="AU870" s="29"/>
      <c r="AV870" s="29"/>
      <c r="AW870" s="29"/>
      <c r="AX870" s="29" t="s">
        <v>224</v>
      </c>
      <c r="AY870" s="29"/>
      <c r="AZ870" s="29"/>
      <c r="BA870" s="29"/>
      <c r="BB870" s="29"/>
      <c r="BC870" s="29"/>
      <c r="BD870" s="29"/>
      <c r="BE870" s="29"/>
      <c r="BF870" s="29"/>
      <c r="BG870" s="29"/>
      <c r="BH870" s="29"/>
      <c r="BI870" s="29"/>
      <c r="BJ870" s="29"/>
      <c r="BK870" s="29"/>
      <c r="BL870" s="29"/>
      <c r="BM870" s="29"/>
      <c r="BN870" s="29"/>
      <c r="BO870" s="29"/>
      <c r="BP870" s="29"/>
      <c r="BQ870" s="29"/>
      <c r="BR870" s="29"/>
      <c r="BS870" s="29"/>
      <c r="BT870" s="29"/>
      <c r="BU870" s="29"/>
      <c r="BV870" s="29"/>
      <c r="BW870" s="29"/>
      <c r="BX870" s="30">
        <v>43787</v>
      </c>
      <c r="BY870" s="30">
        <v>43802</v>
      </c>
      <c r="BZ870" s="14" t="s">
        <v>228</v>
      </c>
      <c r="CA870" s="30">
        <v>43894</v>
      </c>
      <c r="CB870" s="14" t="s">
        <v>227</v>
      </c>
      <c r="CC870" s="31">
        <v>43787</v>
      </c>
      <c r="CD870" s="32" t="s">
        <v>228</v>
      </c>
      <c r="CE870" s="33" t="s">
        <v>425</v>
      </c>
      <c r="CF870" s="33" t="s">
        <v>325</v>
      </c>
      <c r="CG870" s="29">
        <v>679</v>
      </c>
      <c r="CH870" s="29">
        <v>1</v>
      </c>
      <c r="CI870" s="29">
        <v>1</v>
      </c>
      <c r="CJ870" s="29">
        <v>5</v>
      </c>
      <c r="CK870" s="29">
        <v>0</v>
      </c>
      <c r="CL870" s="29">
        <v>1</v>
      </c>
      <c r="CM870" s="29">
        <v>0</v>
      </c>
      <c r="CN870" s="34">
        <f>IF(CJ870&gt;0,((CK870*0.125)+(CL870*0.25)+(CM870*1))/CJ870,"")</f>
        <v>0.05</v>
      </c>
      <c r="CO870" s="35">
        <v>44337</v>
      </c>
      <c r="CR870" s="35"/>
      <c r="CS870" s="20" t="s">
        <v>232</v>
      </c>
      <c r="CT870" s="35">
        <v>44341</v>
      </c>
      <c r="CW870" s="20" t="s">
        <v>233</v>
      </c>
      <c r="CX870" s="11" t="s">
        <v>234</v>
      </c>
      <c r="DH870" s="37" t="str">
        <f>IF(DB870&lt;&gt;"",((DC870*0.125)+(DD870*0.25)+(DE870*0.25)+(DF870*1)+(DG870*1))/DB870,"")</f>
        <v/>
      </c>
      <c r="DV870" s="37" t="str" cm="1">
        <f t="array" ref="DV870">IF(AND(DI870:DP870&lt;&gt;""),((DQ870*0.125)+(DR870*0.25)+(DS870*0.25)+(DT870*1)+(DU870*1))/DP870,"")</f>
        <v/>
      </c>
      <c r="EA870" s="35"/>
      <c r="EB870" s="21"/>
      <c r="EJ870"/>
      <c r="EK870"/>
      <c r="EL870"/>
      <c r="EM870"/>
      <c r="EN870"/>
      <c r="EQ870"/>
      <c r="ER870"/>
      <c r="ES870" s="34" t="str">
        <f>IF(EI870&lt;&gt;"",((EJ870*0.125)+((EK870+EL870+EM870+EN870+EO870)*0.25)+((EP870+EQ870+ER870)*1))/EI870,"")</f>
        <v/>
      </c>
      <c r="ET870" s="20"/>
      <c r="FG870" s="20"/>
      <c r="FJ870" s="34" t="str">
        <f>IF(EZ870&lt;&gt;"",((FA870*0.125)+((FB870+FC870+FD870+FE870+FF870)*0.25)+((FG870+FH870+FI870)*1))/EZ870,"")</f>
        <v/>
      </c>
      <c r="FK870" s="39">
        <v>31.232987999999999</v>
      </c>
      <c r="FL870" s="39">
        <v>-85.738220999999996</v>
      </c>
      <c r="FM870" s="39">
        <v>30.871162576177866</v>
      </c>
      <c r="FN870" s="39">
        <v>31.594813423822131</v>
      </c>
      <c r="FO870" s="39">
        <v>-86.161376032533781</v>
      </c>
      <c r="FP870" s="39">
        <v>-85.315065967466211</v>
      </c>
      <c r="FQ870" s="39">
        <v>30.509337152355734</v>
      </c>
      <c r="FR870" s="39">
        <v>31.956638847644264</v>
      </c>
      <c r="FS870" s="39">
        <v>-86.584531065067566</v>
      </c>
      <c r="FT870" s="39">
        <v>-84.891910934932426</v>
      </c>
      <c r="FU870" s="35"/>
      <c r="GK870" s="34" t="str">
        <f>IF(GA870&lt;&gt;"",((GB870*0.125)+((GC870+GD870+GE870+GF870+GG870)*0.25)+((GH870+GI870+GJ870)*1))/GA870,"")</f>
        <v/>
      </c>
      <c r="GL870"/>
      <c r="GM870"/>
      <c r="GN870"/>
      <c r="GO870"/>
      <c r="HH870" s="34" t="str">
        <f>IF(GX870&lt;&gt;"",((GY870*0.125)+((GZ870+HA870+HB870+HC870+HD870)*0.25)+((HE870+HF870+HG870)*1))/GX870,"")</f>
        <v/>
      </c>
    </row>
    <row r="871" spans="1:216" ht="15" hidden="1" customHeight="1" x14ac:dyDescent="0.35">
      <c r="A871" s="14" t="s">
        <v>5380</v>
      </c>
      <c r="B871" s="12" t="s">
        <v>5381</v>
      </c>
      <c r="C871" s="13" t="s">
        <v>1711</v>
      </c>
      <c r="D871" s="13"/>
      <c r="E871" s="14" t="s">
        <v>1420</v>
      </c>
      <c r="F871" s="15" t="s">
        <v>5382</v>
      </c>
      <c r="G871" s="15" t="s">
        <v>1464</v>
      </c>
      <c r="H871" s="14" t="s">
        <v>1033</v>
      </c>
      <c r="I871" s="16">
        <v>32810</v>
      </c>
      <c r="J871" s="65">
        <v>35925</v>
      </c>
      <c r="K871" s="18">
        <f ca="1">IF(A871&lt;&gt;"",RANDBETWEEN(1,2000)," ")</f>
        <v>1901</v>
      </c>
      <c r="L871" s="17" cm="1">
        <f t="array" ref="L871">IF(A871&lt;&gt;"",SUMPRODUCT(($E$2:$E$1303="Active") * (FK871 &gt;= $FM$2:$FM$1303) * (FK871 &lt;= $FN$2:$FN$1303) * (FL871 &gt;= $FO$2:$FO$1303) * (FL871 &lt;= $FP$2:$FP$1303)),"")</f>
        <v>10</v>
      </c>
      <c r="M871" s="17" cm="1">
        <f t="array" ref="M871">IF(A871&lt;&gt;"",SUMPRODUCT(($E$2:$E$1303="Active") * (FK871 &gt;= $FQ$2:$FQ$1303) * (FK871 &lt;= $FR$2:$FR$1303) * (FL871 &gt;= $FS$2:$FS$1303) * (FL871 &lt;= $FT$2:$FT$1303)),"")</f>
        <v>19</v>
      </c>
      <c r="N871" s="14"/>
      <c r="O871" s="14"/>
      <c r="P871" s="15"/>
      <c r="Q871" s="14"/>
      <c r="R871" s="15"/>
      <c r="S871" s="14"/>
      <c r="U871" s="21"/>
      <c r="V871" s="22"/>
      <c r="W871" s="22"/>
      <c r="X871" s="22"/>
      <c r="Y871" s="22"/>
      <c r="Z871" s="22"/>
      <c r="AA871" s="48">
        <v>2024</v>
      </c>
      <c r="AC871" s="63">
        <v>45658</v>
      </c>
      <c r="AD871" s="25">
        <v>511</v>
      </c>
      <c r="AE871" s="25">
        <v>397</v>
      </c>
      <c r="AF871" s="66"/>
      <c r="AG871" s="20"/>
      <c r="AH871" s="22">
        <v>0</v>
      </c>
      <c r="AI871" s="26">
        <v>0</v>
      </c>
      <c r="AN871" s="27" t="str">
        <f>IF(COUNT(DV871,ES871,FJ871,GK871,HH871)&gt;0,AVERAGE(DV871,ES871,FJ871,GK871,HH871),"")</f>
        <v/>
      </c>
      <c r="AO871" s="28">
        <f>IF((E871&lt;&gt;""),COUNTA(AP871:BW871)+COUNTIF(T871,"No"),"")</f>
        <v>0</v>
      </c>
      <c r="AP871" s="29"/>
      <c r="AQ871" s="29"/>
      <c r="AR871" s="29"/>
      <c r="AS871" s="29"/>
      <c r="AT871" s="29"/>
      <c r="AU871" s="29"/>
      <c r="AV871" s="29"/>
      <c r="AW871" s="29"/>
      <c r="AX871" s="29"/>
      <c r="AY871" s="29"/>
      <c r="AZ871" s="29"/>
      <c r="BA871" s="29"/>
      <c r="BB871" s="29"/>
      <c r="BC871" s="29"/>
      <c r="BD871" s="29"/>
      <c r="BE871" s="29"/>
      <c r="BF871" s="29"/>
      <c r="BG871" s="29"/>
      <c r="BH871" s="29"/>
      <c r="BI871" s="29"/>
      <c r="BJ871" s="29"/>
      <c r="BK871" s="29"/>
      <c r="BL871" s="29"/>
      <c r="BM871" s="29"/>
      <c r="BN871" s="29"/>
      <c r="BO871" s="29"/>
      <c r="BP871" s="29"/>
      <c r="BQ871" s="29"/>
      <c r="BR871" s="29"/>
      <c r="BS871" s="29"/>
      <c r="BT871" s="29"/>
      <c r="BU871" s="29"/>
      <c r="BV871" s="29"/>
      <c r="BW871" s="29"/>
      <c r="BX871" s="30">
        <v>44054</v>
      </c>
      <c r="BY871" s="30">
        <v>44116</v>
      </c>
      <c r="BZ871" s="14" t="s">
        <v>248</v>
      </c>
      <c r="CA871" s="30">
        <v>44116</v>
      </c>
      <c r="CB871" s="14" t="s">
        <v>316</v>
      </c>
      <c r="CC871" s="31">
        <v>44188</v>
      </c>
      <c r="CD871" s="32" t="s">
        <v>228</v>
      </c>
      <c r="CE871" s="33" t="s">
        <v>320</v>
      </c>
      <c r="CF871" s="33" t="s">
        <v>321</v>
      </c>
      <c r="CG871" s="29">
        <v>100</v>
      </c>
      <c r="CH871" s="29">
        <v>3</v>
      </c>
      <c r="CI871" s="29">
        <v>3</v>
      </c>
      <c r="CJ871" s="29">
        <v>10</v>
      </c>
      <c r="CK871" s="29">
        <v>0</v>
      </c>
      <c r="CL871" s="29">
        <v>0</v>
      </c>
      <c r="CM871" s="29">
        <v>3</v>
      </c>
      <c r="CN871" s="34">
        <f>IF(CJ871&gt;0,((CK871*0.125)+(CL871*0.25)+(CM871*1))/CJ871,"")</f>
        <v>0.3</v>
      </c>
      <c r="CR871" s="35"/>
      <c r="DH871" s="37" t="str">
        <f>IF(DB871&lt;&gt;"",((DC871*0.125)+(DD871*0.25)+(DE871*0.25)+(DF871*1)+(DG871*1))/DB871,"")</f>
        <v/>
      </c>
      <c r="DV871" s="37" t="str" cm="1">
        <f t="array" ref="DV871">IF(AND(DI871:DP871&lt;&gt;""),((DQ871*0.125)+(DR871*0.25)+(DS871*0.25)+(DT871*1)+(DU871*1))/DP871,"")</f>
        <v/>
      </c>
      <c r="EA871" s="35"/>
      <c r="EB871" s="21"/>
      <c r="EJ871"/>
      <c r="EK871"/>
      <c r="EL871"/>
      <c r="EM871"/>
      <c r="EN871"/>
      <c r="EQ871"/>
      <c r="ER871"/>
      <c r="ES871" s="34" t="str">
        <f>IF(EI871&lt;&gt;"",((EJ871*0.125)+((EK871+EL871+EM871+EN871+EO871)*0.25)+((EP871+EQ871+ER871)*1))/EI871,"")</f>
        <v/>
      </c>
      <c r="ET871" s="20"/>
      <c r="FG871" s="20"/>
      <c r="FJ871" s="34" t="str">
        <f>IF(EZ871&lt;&gt;"",((FA871*0.125)+((FB871+FC871+FD871+FE871+FF871)*0.25)+((FG871+FH871+FI871)*1))/EZ871,"")</f>
        <v/>
      </c>
      <c r="FK871" s="39">
        <v>28.619332</v>
      </c>
      <c r="FL871" s="39">
        <v>-81.433494999999994</v>
      </c>
      <c r="FM871" s="39">
        <v>28.257506576177867</v>
      </c>
      <c r="FN871" s="39">
        <v>28.981157423822133</v>
      </c>
      <c r="FO871" s="39">
        <v>-81.845680689599277</v>
      </c>
      <c r="FP871" s="39">
        <v>-81.02130931040071</v>
      </c>
      <c r="FQ871" s="39">
        <v>27.895681152355735</v>
      </c>
      <c r="FR871" s="39">
        <v>29.342982847644265</v>
      </c>
      <c r="FS871" s="39">
        <v>-82.257866379198575</v>
      </c>
      <c r="FT871" s="39">
        <v>-80.609123620801412</v>
      </c>
      <c r="FU871" s="35"/>
      <c r="GK871" s="34" t="str">
        <f>IF(GA871&lt;&gt;"",((GB871*0.125)+((GC871+GD871+GE871+GF871+GG871)*0.25)+((GH871+GI871+GJ871)*1))/GA871,"")</f>
        <v/>
      </c>
      <c r="GL871"/>
      <c r="GM871"/>
      <c r="GN871"/>
      <c r="GO871"/>
      <c r="HH871" s="34" t="str">
        <f>IF(GX871&lt;&gt;"",((GY871*0.125)+((GZ871+HA871+HB871+HC871+HD871)*0.25)+((HE871+HF871+HG871)*1))/GX871,"")</f>
        <v/>
      </c>
    </row>
    <row r="872" spans="1:216" ht="15" hidden="1" customHeight="1" x14ac:dyDescent="0.35">
      <c r="A872" s="11" t="s">
        <v>5383</v>
      </c>
      <c r="B872" s="12" t="s">
        <v>5384</v>
      </c>
      <c r="C872" s="13" t="s">
        <v>1711</v>
      </c>
      <c r="D872" s="13"/>
      <c r="E872" s="11" t="s">
        <v>1420</v>
      </c>
      <c r="J872" s="65"/>
      <c r="K872" s="18">
        <f ca="1">IF(A872&lt;&gt;"",RANDBETWEEN(1,2000)," ")</f>
        <v>116</v>
      </c>
      <c r="L872" s="17" cm="1">
        <f t="array" ref="L872">IF(A872&lt;&gt;"",SUMPRODUCT(($E$2:$E$1303="Active") * (FK872 &gt;= $FM$2:$FM$1303) * (FK872 &lt;= $FN$2:$FN$1303) * (FL872 &gt;= $FO$2:$FO$1303) * (FL872 &lt;= $FP$2:$FP$1303)),"")</f>
        <v>0</v>
      </c>
      <c r="M872" s="17" cm="1">
        <f t="array" ref="M872">IF(A872&lt;&gt;"",SUMPRODUCT(($E$2:$E$1303="Active") * (FK872 &gt;= $FQ$2:$FQ$1303) * (FK872 &lt;= $FR$2:$FR$1303) * (FL872 &gt;= $FS$2:$FS$1303) * (FL872 &lt;= $FT$2:$FT$1303)),"")</f>
        <v>0</v>
      </c>
      <c r="S872" s="11" t="s">
        <v>223</v>
      </c>
      <c r="U872" s="21"/>
      <c r="V872" s="22"/>
      <c r="W872" s="22"/>
      <c r="X872" s="22"/>
      <c r="Y872" s="22"/>
      <c r="Z872" s="22"/>
      <c r="AA872" s="48">
        <v>2024</v>
      </c>
      <c r="AC872" s="63">
        <v>45658</v>
      </c>
      <c r="AD872" s="25">
        <v>86</v>
      </c>
      <c r="AE872" s="25">
        <v>0</v>
      </c>
      <c r="AF872" s="66"/>
      <c r="AG872" s="20"/>
      <c r="AH872" s="22">
        <v>0</v>
      </c>
      <c r="AI872" s="26">
        <v>0</v>
      </c>
      <c r="AN872" s="27" t="str">
        <f>IF(COUNT(DV872,ES872,FJ872,GK872,HH872)&gt;0,AVERAGE(DV872,ES872,FJ872,GK872,HH872),"")</f>
        <v/>
      </c>
      <c r="AO872" s="28">
        <f>IF((E872&lt;&gt;""),COUNTA(AP872:BW872)+COUNTIF(T872,"No"),"")</f>
        <v>0</v>
      </c>
      <c r="CB872" s="14" t="s">
        <v>232</v>
      </c>
      <c r="CC872" s="35">
        <v>43811</v>
      </c>
      <c r="CD872" s="45" t="s">
        <v>228</v>
      </c>
      <c r="CE872" t="s">
        <v>291</v>
      </c>
      <c r="CF872" t="s">
        <v>292</v>
      </c>
      <c r="CG872" s="20">
        <v>268</v>
      </c>
      <c r="CH872" s="20">
        <v>2</v>
      </c>
      <c r="CI872" s="20">
        <v>2</v>
      </c>
      <c r="CJ872" s="20">
        <v>10</v>
      </c>
      <c r="CK872" s="20">
        <v>0</v>
      </c>
      <c r="CL872" s="20">
        <v>0</v>
      </c>
      <c r="CM872" s="20">
        <v>0</v>
      </c>
      <c r="CN872" s="34">
        <f>IF(CJ872&gt;0,((CK872*0.125)+(CL872*0.25)+(CM872*1))/CJ872,"")</f>
        <v>0</v>
      </c>
      <c r="CO872" s="20"/>
      <c r="CP872"/>
      <c r="CR872" s="20"/>
      <c r="CV872" s="20"/>
      <c r="CW872" s="20"/>
      <c r="CX872" s="20"/>
      <c r="DH872" s="37" t="str">
        <f>IF(DB872&lt;&gt;"",((DC872*0.125)+(DD872*0.25)+(DE872*0.25)+(DF872*1)+(DG872*1))/DB872,"")</f>
        <v/>
      </c>
      <c r="DV872" s="37" t="str" cm="1">
        <f t="array" ref="DV872">IF(AND(DI872:DP872&lt;&gt;""),((DQ872*0.125)+(DR872*0.25)+(DS872*0.25)+(DT872*1)+(DU872*1))/DP872,"")</f>
        <v/>
      </c>
      <c r="EA872" s="35"/>
      <c r="EB872" s="21"/>
      <c r="EJ872"/>
      <c r="EK872"/>
      <c r="EL872"/>
      <c r="EM872"/>
      <c r="EN872"/>
      <c r="EO872"/>
      <c r="EP872"/>
      <c r="EQ872"/>
      <c r="ER872"/>
      <c r="ES872" s="34" t="str">
        <f>IF(EI872&lt;&gt;"",((EJ872*0.125)+((EK872+EL872+EM872+EN872+EO872)*0.25)+((EP872+EQ872+ER872)*1))/EI872,"")</f>
        <v/>
      </c>
      <c r="ET872" s="20"/>
      <c r="FG872" s="20"/>
      <c r="FJ872" s="34" t="str">
        <f>IF(EZ872&lt;&gt;"",((FA872*0.125)+((FB872+FC872+FD872+FE872+FF872)*0.25)+((FG872+FH872+FI872)*1))/EZ872,"")</f>
        <v/>
      </c>
      <c r="FK872" s="39"/>
      <c r="FL872" s="39"/>
      <c r="FM872" s="39">
        <v>-0.36182542382213245</v>
      </c>
      <c r="FN872" s="39">
        <v>0.36182542382213245</v>
      </c>
      <c r="FO872" s="39">
        <v>-0.36182542382213245</v>
      </c>
      <c r="FP872" s="39">
        <v>0.36182542382213245</v>
      </c>
      <c r="FQ872" s="39">
        <v>-0.72365084764426491</v>
      </c>
      <c r="FR872" s="39">
        <v>0.72365084764426491</v>
      </c>
      <c r="FS872" s="39">
        <v>-0.72365084764426491</v>
      </c>
      <c r="FT872" s="39">
        <v>0.72365084764426491</v>
      </c>
      <c r="FU872" s="35"/>
      <c r="GK872" s="34" t="str">
        <f>IF(GA872&lt;&gt;"",((GB872*0.125)+((GC872+GD872+GE872+GF872+GG872)*0.25)+((GH872+GI872+GJ872)*1))/GA872,"")</f>
        <v/>
      </c>
      <c r="GL872"/>
      <c r="GM872"/>
      <c r="GN872"/>
      <c r="GO872"/>
      <c r="HH872" s="34" t="str">
        <f>IF(GX872&lt;&gt;"",((GY872*0.125)+((GZ872+HA872+HB872+HC872+HD872)*0.25)+((HE872+HF872+HG872)*1))/GX872,"")</f>
        <v/>
      </c>
    </row>
    <row r="873" spans="1:216" ht="15" hidden="1" customHeight="1" x14ac:dyDescent="0.35">
      <c r="A873" s="11" t="s">
        <v>5385</v>
      </c>
      <c r="B873" s="12" t="s">
        <v>5386</v>
      </c>
      <c r="C873" s="13" t="s">
        <v>1711</v>
      </c>
      <c r="D873" s="13"/>
      <c r="E873" s="11" t="s">
        <v>1420</v>
      </c>
      <c r="J873" s="65"/>
      <c r="K873" s="18">
        <f ca="1">IF(A873&lt;&gt;"",RANDBETWEEN(1,2000)," ")</f>
        <v>557</v>
      </c>
      <c r="L873" s="17" cm="1">
        <f t="array" ref="L873">IF(A873&lt;&gt;"",SUMPRODUCT(($E$2:$E$1303="Active") * (FK873 &gt;= $FM$2:$FM$1303) * (FK873 &lt;= $FN$2:$FN$1303) * (FL873 &gt;= $FO$2:$FO$1303) * (FL873 &lt;= $FP$2:$FP$1303)),"")</f>
        <v>0</v>
      </c>
      <c r="M873" s="17" cm="1">
        <f t="array" ref="M873">IF(A873&lt;&gt;"",SUMPRODUCT(($E$2:$E$1303="Active") * (FK873 &gt;= $FQ$2:$FQ$1303) * (FK873 &lt;= $FR$2:$FR$1303) * (FL873 &gt;= $FS$2:$FS$1303) * (FL873 &lt;= $FT$2:$FT$1303)),"")</f>
        <v>0</v>
      </c>
      <c r="U873" s="21"/>
      <c r="V873" s="22"/>
      <c r="W873" s="22"/>
      <c r="X873" s="22"/>
      <c r="Y873" s="22"/>
      <c r="Z873" s="22"/>
      <c r="AA873" s="48">
        <v>2024</v>
      </c>
      <c r="AC873" s="63">
        <v>45658</v>
      </c>
      <c r="AD873" s="25">
        <v>0</v>
      </c>
      <c r="AE873" s="25">
        <v>0</v>
      </c>
      <c r="AF873" s="66"/>
      <c r="AG873" s="20"/>
      <c r="AH873" s="22">
        <v>0</v>
      </c>
      <c r="AI873" s="26">
        <v>0</v>
      </c>
      <c r="AN873" s="27" t="str">
        <f>IF(COUNT(DV873,ES873,FJ873,GK873,HH873)&gt;0,AVERAGE(DV873,ES873,FJ873,GK873,HH873),"")</f>
        <v/>
      </c>
      <c r="AO873" s="28">
        <f>IF((E873&lt;&gt;""),COUNTA(AP873:BW873)+COUNTIF(T873,"No"),"")</f>
        <v>0</v>
      </c>
      <c r="CB873" s="14" t="s">
        <v>232</v>
      </c>
      <c r="CN873" s="34" t="str">
        <f>IF(CJ873&gt;0,((CK873*0.125)+(CL873*0.25)+(CM873*1))/CJ873,"")</f>
        <v/>
      </c>
      <c r="CO873" s="20"/>
      <c r="CP873"/>
      <c r="CR873" s="20"/>
      <c r="CV873" s="20"/>
      <c r="CW873" s="20"/>
      <c r="CX873" s="20"/>
      <c r="DH873" s="37" t="str">
        <f>IF(DB873&lt;&gt;"",((DC873*0.125)+(DD873*0.25)+(DE873*0.25)+(DF873*1)+(DG873*1))/DB873,"")</f>
        <v/>
      </c>
      <c r="DV873" s="37" t="str" cm="1">
        <f t="array" ref="DV873">IF(AND(DI873:DP873&lt;&gt;""),((DQ873*0.125)+(DR873*0.25)+(DS873*0.25)+(DT873*1)+(DU873*1))/DP873,"")</f>
        <v/>
      </c>
      <c r="EA873" s="35"/>
      <c r="EB873" s="21"/>
      <c r="EJ873"/>
      <c r="EK873"/>
      <c r="EL873"/>
      <c r="EM873"/>
      <c r="EN873"/>
      <c r="EO873"/>
      <c r="EP873"/>
      <c r="EQ873"/>
      <c r="ER873"/>
      <c r="ES873" s="34" t="str">
        <f>IF(EI873&lt;&gt;"",((EJ873*0.125)+((EK873+EL873+EM873+EN873+EO873)*0.25)+((EP873+EQ873+ER873)*1))/EI873,"")</f>
        <v/>
      </c>
      <c r="ET873" s="20"/>
      <c r="FG873" s="20"/>
      <c r="FJ873" s="34" t="str">
        <f>IF(EZ873&lt;&gt;"",((FA873*0.125)+((FB873+FC873+FD873+FE873+FF873)*0.25)+((FG873+FH873+FI873)*1))/EZ873,"")</f>
        <v/>
      </c>
      <c r="FK873" s="39"/>
      <c r="FL873" s="39"/>
      <c r="FM873" s="39">
        <v>-0.36182542382213245</v>
      </c>
      <c r="FN873" s="39">
        <v>0.36182542382213245</v>
      </c>
      <c r="FO873" s="39">
        <v>-0.36182542382213245</v>
      </c>
      <c r="FP873" s="39">
        <v>0.36182542382213245</v>
      </c>
      <c r="FQ873" s="39">
        <v>-0.72365084764426491</v>
      </c>
      <c r="FR873" s="39">
        <v>0.72365084764426491</v>
      </c>
      <c r="FS873" s="39">
        <v>-0.72365084764426491</v>
      </c>
      <c r="FT873" s="39">
        <v>0.72365084764426491</v>
      </c>
      <c r="FU873" s="35"/>
      <c r="GK873" s="34" t="str">
        <f>IF(GA873&lt;&gt;"",((GB873*0.125)+((GC873+GD873+GE873+GF873+GG873)*0.25)+((GH873+GI873+GJ873)*1))/GA873,"")</f>
        <v/>
      </c>
      <c r="GL873"/>
      <c r="GM873"/>
      <c r="GN873"/>
      <c r="GO873"/>
      <c r="HH873" s="34" t="str">
        <f>IF(GX873&lt;&gt;"",((GY873*0.125)+((GZ873+HA873+HB873+HC873+HD873)*0.25)+((HE873+HF873+HG873)*1))/GX873,"")</f>
        <v/>
      </c>
    </row>
    <row r="874" spans="1:216" ht="15" hidden="1" customHeight="1" x14ac:dyDescent="0.35">
      <c r="A874" s="11" t="s">
        <v>5347</v>
      </c>
      <c r="B874" s="12" t="s">
        <v>5387</v>
      </c>
      <c r="C874" s="13" t="s">
        <v>1711</v>
      </c>
      <c r="D874" s="13"/>
      <c r="E874" s="11" t="s">
        <v>1420</v>
      </c>
      <c r="J874" s="65"/>
      <c r="K874" s="18">
        <f ca="1">IF(A874&lt;&gt;"",RANDBETWEEN(1,2000)," ")</f>
        <v>1887</v>
      </c>
      <c r="L874" s="17" cm="1">
        <f t="array" ref="L874">IF(A874&lt;&gt;"",SUMPRODUCT(($E$2:$E$1303="Active") * (FK874 &gt;= $FM$2:$FM$1303) * (FK874 &lt;= $FN$2:$FN$1303) * (FL874 &gt;= $FO$2:$FO$1303) * (FL874 &lt;= $FP$2:$FP$1303)),"")</f>
        <v>2</v>
      </c>
      <c r="M874" s="17" cm="1">
        <f t="array" ref="M874">IF(A874&lt;&gt;"",SUMPRODUCT(($E$2:$E$1303="Active") * (FK874 &gt;= $FQ$2:$FQ$1303) * (FK874 &lt;= $FR$2:$FR$1303) * (FL874 &gt;= $FS$2:$FS$1303) * (FL874 &lt;= $FT$2:$FT$1303)),"")</f>
        <v>2</v>
      </c>
      <c r="U874" s="21"/>
      <c r="V874" s="22"/>
      <c r="W874" s="22"/>
      <c r="X874" s="22"/>
      <c r="Y874" s="22"/>
      <c r="Z874" s="22"/>
      <c r="AA874" s="48">
        <v>2024</v>
      </c>
      <c r="AC874" s="63">
        <v>45658</v>
      </c>
      <c r="AD874" s="25">
        <v>82</v>
      </c>
      <c r="AE874" s="25">
        <v>0</v>
      </c>
      <c r="AF874" s="66"/>
      <c r="AG874" s="20"/>
      <c r="AH874" s="22">
        <v>0</v>
      </c>
      <c r="AI874" s="26">
        <v>0</v>
      </c>
      <c r="AN874" s="27" t="str">
        <f>IF(COUNT(DV874,ES874,FJ874,GK874,HH874)&gt;0,AVERAGE(DV874,ES874,FJ874,GK874,HH874),"")</f>
        <v/>
      </c>
      <c r="AO874" s="28">
        <f>IF((E874&lt;&gt;""),COUNTA(AP874:BW874)+COUNTIF(T874,"No"),"")</f>
        <v>0</v>
      </c>
      <c r="CN874" s="34" t="str">
        <f>IF(CJ874&gt;0,((CK874*0.125)+(CL874*0.25)+(CM874*1))/CJ874,"")</f>
        <v/>
      </c>
      <c r="CO874" s="20"/>
      <c r="CP874"/>
      <c r="CR874" s="20"/>
      <c r="DH874" s="37" t="str">
        <f>IF(DB874&lt;&gt;"",((DC874*0.125)+(DD874*0.25)+(DE874*0.25)+(DF874*1)+(DG874*1))/DB874,"")</f>
        <v/>
      </c>
      <c r="DV874" s="37" t="str" cm="1">
        <f t="array" ref="DV874">IF(AND(DI874:DP874&lt;&gt;""),((DQ874*0.125)+(DR874*0.25)+(DS874*0.25)+(DT874*1)+(DU874*1))/DP874,"")</f>
        <v/>
      </c>
      <c r="EA874" s="35"/>
      <c r="EB874" s="21"/>
      <c r="EJ874"/>
      <c r="EK874"/>
      <c r="EL874"/>
      <c r="EM874"/>
      <c r="EN874"/>
      <c r="EO874"/>
      <c r="EP874"/>
      <c r="EQ874"/>
      <c r="ER874"/>
      <c r="ES874" s="34" t="str">
        <f>IF(EI874&lt;&gt;"",((EJ874*0.125)+((EK874+EL874+EM874+EN874+EO874)*0.25)+((EP874+EQ874+ER874)*1))/EI874,"")</f>
        <v/>
      </c>
      <c r="ET874" s="20"/>
      <c r="FG874" s="20"/>
      <c r="FJ874" s="34" t="str">
        <f>IF(EZ874&lt;&gt;"",((FA874*0.125)+((FB874+FC874+FD874+FE874+FF874)*0.25)+((FG874+FH874+FI874)*1))/EZ874,"")</f>
        <v/>
      </c>
      <c r="FK874" s="39">
        <v>21.350026</v>
      </c>
      <c r="FL874" s="39">
        <v>-157.87969100000001</v>
      </c>
      <c r="FM874" s="39">
        <v>20.988200576177867</v>
      </c>
      <c r="FN874" s="39">
        <v>21.711851423822132</v>
      </c>
      <c r="FO874" s="39">
        <v>-158.26817675978421</v>
      </c>
      <c r="FP874" s="39">
        <v>-157.49120524021581</v>
      </c>
      <c r="FQ874" s="39">
        <v>20.626375152355735</v>
      </c>
      <c r="FR874" s="39">
        <v>22.073676847644265</v>
      </c>
      <c r="FS874" s="39">
        <v>-158.65666251956839</v>
      </c>
      <c r="FT874" s="39">
        <v>-157.10271948043163</v>
      </c>
      <c r="FU874" s="35"/>
      <c r="GK874" s="34" t="str">
        <f>IF(GA874&lt;&gt;"",((GB874*0.125)+((GC874+GD874+GE874+GF874+GG874)*0.25)+((GH874+GI874+GJ874)*1))/GA874,"")</f>
        <v/>
      </c>
      <c r="GL874"/>
      <c r="GM874"/>
      <c r="GN874"/>
      <c r="GO874"/>
      <c r="HH874" s="34" t="str">
        <f>IF(GX874&lt;&gt;"",((GY874*0.125)+((GZ874+HA874+HB874+HC874+HD874)*0.25)+((HE874+HF874+HG874)*1))/GX874,"")</f>
        <v/>
      </c>
    </row>
    <row r="875" spans="1:216" ht="15" hidden="1" customHeight="1" x14ac:dyDescent="0.35">
      <c r="A875" s="11" t="s">
        <v>5388</v>
      </c>
      <c r="B875" s="12" t="s">
        <v>5389</v>
      </c>
      <c r="C875" s="13" t="s">
        <v>1711</v>
      </c>
      <c r="D875" s="13"/>
      <c r="E875" s="11" t="s">
        <v>1420</v>
      </c>
      <c r="J875" s="65"/>
      <c r="K875" s="18">
        <f ca="1">IF(A875&lt;&gt;"",RANDBETWEEN(1,2000)," ")</f>
        <v>201</v>
      </c>
      <c r="L875" s="17" cm="1">
        <f t="array" ref="L875">IF(A875&lt;&gt;"",SUMPRODUCT(($E$2:$E$1303="Active") * (FK875 &gt;= $FM$2:$FM$1303) * (FK875 &lt;= $FN$2:$FN$1303) * (FL875 &gt;= $FO$2:$FO$1303) * (FL875 &lt;= $FP$2:$FP$1303)),"")</f>
        <v>0</v>
      </c>
      <c r="M875" s="17" cm="1">
        <f t="array" ref="M875">IF(A875&lt;&gt;"",SUMPRODUCT(($E$2:$E$1303="Active") * (FK875 &gt;= $FQ$2:$FQ$1303) * (FK875 &lt;= $FR$2:$FR$1303) * (FL875 &gt;= $FS$2:$FS$1303) * (FL875 &lt;= $FT$2:$FT$1303)),"")</f>
        <v>0</v>
      </c>
      <c r="U875" s="21"/>
      <c r="V875" s="22"/>
      <c r="W875" s="22"/>
      <c r="X875" s="22"/>
      <c r="Y875" s="22"/>
      <c r="Z875" s="22"/>
      <c r="AA875" s="48">
        <v>2024</v>
      </c>
      <c r="AC875" s="63">
        <v>45658</v>
      </c>
      <c r="AD875" s="25">
        <v>0</v>
      </c>
      <c r="AE875" s="25">
        <v>0</v>
      </c>
      <c r="AF875" s="66"/>
      <c r="AG875" s="20"/>
      <c r="AH875" s="22">
        <v>0</v>
      </c>
      <c r="AI875" s="26">
        <v>0</v>
      </c>
      <c r="AN875" s="27" t="str">
        <f>IF(COUNT(DV875,ES875,FJ875,GK875,HH875)&gt;0,AVERAGE(DV875,ES875,FJ875,GK875,HH875),"")</f>
        <v/>
      </c>
      <c r="AO875" s="28">
        <f>IF((E875&lt;&gt;""),COUNTA(AP875:BW875)+COUNTIF(T875,"No"),"")</f>
        <v>0</v>
      </c>
      <c r="CB875" s="11" t="s">
        <v>227</v>
      </c>
      <c r="CN875" s="34" t="str">
        <f>IF(CJ875&gt;0,((CK875*0.125)+(CL875*0.25)+(CM875*1))/CJ875,"")</f>
        <v/>
      </c>
      <c r="CO875" s="20"/>
      <c r="CP875"/>
      <c r="CR875" s="20"/>
      <c r="CV875" s="20"/>
      <c r="CW875" s="20"/>
      <c r="CX875" s="20"/>
      <c r="DH875" s="37" t="str">
        <f>IF(DB875&lt;&gt;"",((DC875*0.125)+(DD875*0.25)+(DE875*0.25)+(DF875*1)+(DG875*1))/DB875,"")</f>
        <v/>
      </c>
      <c r="DV875" s="37" t="str" cm="1">
        <f t="array" ref="DV875">IF(AND(DI875:DP875&lt;&gt;""),((DQ875*0.125)+(DR875*0.25)+(DS875*0.25)+(DT875*1)+(DU875*1))/DP875,"")</f>
        <v/>
      </c>
      <c r="EA875" s="35"/>
      <c r="EB875" s="21"/>
      <c r="EJ875"/>
      <c r="EK875"/>
      <c r="EL875"/>
      <c r="EM875"/>
      <c r="EN875"/>
      <c r="EO875"/>
      <c r="EP875"/>
      <c r="EQ875"/>
      <c r="ER875"/>
      <c r="ES875" s="34" t="str">
        <f>IF(EI875&lt;&gt;"",((EJ875*0.125)+((EK875+EL875+EM875+EN875+EO875)*0.25)+((EP875+EQ875+ER875)*1))/EI875,"")</f>
        <v/>
      </c>
      <c r="ET875" s="20"/>
      <c r="FG875" s="20"/>
      <c r="FJ875" s="34" t="str">
        <f>IF(EZ875&lt;&gt;"",((FA875*0.125)+((FB875+FC875+FD875+FE875+FF875)*0.25)+((FG875+FH875+FI875)*1))/EZ875,"")</f>
        <v/>
      </c>
      <c r="FK875" s="39"/>
      <c r="FL875" s="39"/>
      <c r="FM875" s="39">
        <v>-0.36182542382213245</v>
      </c>
      <c r="FN875" s="39">
        <v>0.36182542382213245</v>
      </c>
      <c r="FO875" s="39">
        <v>-0.36182542382213245</v>
      </c>
      <c r="FP875" s="39">
        <v>0.36182542382213245</v>
      </c>
      <c r="FQ875" s="39">
        <v>-0.72365084764426491</v>
      </c>
      <c r="FR875" s="39">
        <v>0.72365084764426491</v>
      </c>
      <c r="FS875" s="39">
        <v>-0.72365084764426491</v>
      </c>
      <c r="FT875" s="39">
        <v>0.72365084764426491</v>
      </c>
      <c r="FU875" s="35"/>
      <c r="GK875" s="34" t="str">
        <f>IF(GA875&lt;&gt;"",((GB875*0.125)+((GC875+GD875+GE875+GF875+GG875)*0.25)+((GH875+GI875+GJ875)*1))/GA875,"")</f>
        <v/>
      </c>
      <c r="GL875"/>
      <c r="GM875"/>
      <c r="GN875"/>
      <c r="GO875"/>
      <c r="HH875" s="34" t="str">
        <f>IF(GX875&lt;&gt;"",((GY875*0.125)+((GZ875+HA875+HB875+HC875+HD875)*0.25)+((HE875+HF875+HG875)*1))/GX875,"")</f>
        <v/>
      </c>
    </row>
    <row r="876" spans="1:216" ht="15" hidden="1" customHeight="1" x14ac:dyDescent="0.35">
      <c r="A876" s="11" t="s">
        <v>5390</v>
      </c>
      <c r="B876" s="12" t="s">
        <v>5391</v>
      </c>
      <c r="C876" s="13" t="s">
        <v>1711</v>
      </c>
      <c r="D876" s="13"/>
      <c r="E876" s="11" t="s">
        <v>1420</v>
      </c>
      <c r="J876" s="65"/>
      <c r="K876" s="18">
        <f ca="1">IF(A876&lt;&gt;"",RANDBETWEEN(1,2000)," ")</f>
        <v>1456</v>
      </c>
      <c r="L876" s="17" cm="1">
        <f t="array" ref="L876">IF(A876&lt;&gt;"",SUMPRODUCT(($E$2:$E$1303="Active") * (FK876 &gt;= $FM$2:$FM$1303) * (FK876 &lt;= $FN$2:$FN$1303) * (FL876 &gt;= $FO$2:$FO$1303) * (FL876 &lt;= $FP$2:$FP$1303)),"")</f>
        <v>0</v>
      </c>
      <c r="M876" s="17" cm="1">
        <f t="array" ref="M876">IF(A876&lt;&gt;"",SUMPRODUCT(($E$2:$E$1303="Active") * (FK876 &gt;= $FQ$2:$FQ$1303) * (FK876 &lt;= $FR$2:$FR$1303) * (FL876 &gt;= $FS$2:$FS$1303) * (FL876 &lt;= $FT$2:$FT$1303)),"")</f>
        <v>0</v>
      </c>
      <c r="U876" s="21"/>
      <c r="V876" s="22"/>
      <c r="W876" s="22"/>
      <c r="X876" s="22"/>
      <c r="Y876" s="22"/>
      <c r="Z876" s="22"/>
      <c r="AA876" s="48">
        <v>2024</v>
      </c>
      <c r="AC876" s="63">
        <v>45658</v>
      </c>
      <c r="AD876" s="25">
        <v>0</v>
      </c>
      <c r="AE876" s="25">
        <v>0</v>
      </c>
      <c r="AF876" s="66"/>
      <c r="AG876" s="20"/>
      <c r="AH876" s="22">
        <v>0</v>
      </c>
      <c r="AI876" s="26">
        <v>0</v>
      </c>
      <c r="AN876" s="27" t="str">
        <f>IF(COUNT(DV876,ES876,FJ876,GK876,HH876)&gt;0,AVERAGE(DV876,ES876,FJ876,GK876,HH876),"")</f>
        <v/>
      </c>
      <c r="AO876" s="28">
        <f>IF((E876&lt;&gt;""),COUNTA(AP876:BW876)+COUNTIF(T876,"No"),"")</f>
        <v>0</v>
      </c>
      <c r="CB876" s="11" t="s">
        <v>227</v>
      </c>
      <c r="CN876" s="34" t="str">
        <f>IF(CJ876&gt;0,((CK876*0.125)+(CL876*0.25)+(CM876*1))/CJ876,"")</f>
        <v/>
      </c>
      <c r="CO876" s="20"/>
      <c r="CP876"/>
      <c r="CR876" s="20"/>
      <c r="CV876" s="20"/>
      <c r="CW876" s="20"/>
      <c r="CX876" s="20"/>
      <c r="DH876" s="37" t="str">
        <f>IF(DB876&lt;&gt;"",((DC876*0.125)+(DD876*0.25)+(DE876*0.25)+(DF876*1)+(DG876*1))/DB876,"")</f>
        <v/>
      </c>
      <c r="DV876" s="37" t="str" cm="1">
        <f t="array" ref="DV876">IF(AND(DI876:DP876&lt;&gt;""),((DQ876*0.125)+(DR876*0.25)+(DS876*0.25)+(DT876*1)+(DU876*1))/DP876,"")</f>
        <v/>
      </c>
      <c r="EA876" s="35"/>
      <c r="EB876" s="21"/>
      <c r="EJ876"/>
      <c r="EK876"/>
      <c r="EL876"/>
      <c r="EM876"/>
      <c r="EN876"/>
      <c r="EO876"/>
      <c r="EP876"/>
      <c r="EQ876"/>
      <c r="ER876"/>
      <c r="ES876" s="34" t="str">
        <f>IF(EI876&lt;&gt;"",((EJ876*0.125)+((EK876+EL876+EM876+EN876+EO876)*0.25)+((EP876+EQ876+ER876)*1))/EI876,"")</f>
        <v/>
      </c>
      <c r="ET876" s="20"/>
      <c r="FG876" s="20"/>
      <c r="FJ876" s="34" t="str">
        <f>IF(EZ876&lt;&gt;"",((FA876*0.125)+((FB876+FC876+FD876+FE876+FF876)*0.25)+((FG876+FH876+FI876)*1))/EZ876,"")</f>
        <v/>
      </c>
      <c r="FK876" s="39"/>
      <c r="FL876" s="39"/>
      <c r="FM876" s="39">
        <v>-0.36182542382213245</v>
      </c>
      <c r="FN876" s="39">
        <v>0.36182542382213245</v>
      </c>
      <c r="FO876" s="39">
        <v>-0.36182542382213245</v>
      </c>
      <c r="FP876" s="39">
        <v>0.36182542382213245</v>
      </c>
      <c r="FQ876" s="39">
        <v>-0.72365084764426491</v>
      </c>
      <c r="FR876" s="39">
        <v>0.72365084764426491</v>
      </c>
      <c r="FS876" s="39">
        <v>-0.72365084764426491</v>
      </c>
      <c r="FT876" s="39">
        <v>0.72365084764426491</v>
      </c>
      <c r="FU876" s="35"/>
      <c r="GK876" s="34" t="str">
        <f>IF(GA876&lt;&gt;"",((GB876*0.125)+((GC876+GD876+GE876+GF876+GG876)*0.25)+((GH876+GI876+GJ876)*1))/GA876,"")</f>
        <v/>
      </c>
      <c r="GL876"/>
      <c r="GM876"/>
      <c r="GN876"/>
      <c r="GO876"/>
      <c r="HH876" s="34" t="str">
        <f>IF(GX876&lt;&gt;"",((GY876*0.125)+((GZ876+HA876+HB876+HC876+HD876)*0.25)+((HE876+HF876+HG876)*1))/GX876,"")</f>
        <v/>
      </c>
    </row>
    <row r="877" spans="1:216" ht="15" hidden="1" customHeight="1" x14ac:dyDescent="0.35">
      <c r="A877" s="14" t="s">
        <v>5392</v>
      </c>
      <c r="B877" s="12" t="s">
        <v>5393</v>
      </c>
      <c r="C877" s="13" t="s">
        <v>1711</v>
      </c>
      <c r="D877" s="13"/>
      <c r="E877" s="14" t="s">
        <v>1420</v>
      </c>
      <c r="F877" s="15" t="s">
        <v>5394</v>
      </c>
      <c r="G877" s="15" t="s">
        <v>5395</v>
      </c>
      <c r="H877" s="14" t="s">
        <v>3034</v>
      </c>
      <c r="I877" s="16">
        <v>28732</v>
      </c>
      <c r="J877" s="65">
        <v>19158</v>
      </c>
      <c r="K877" s="18">
        <f ca="1">IF(A877&lt;&gt;"",RANDBETWEEN(1,2000)," ")</f>
        <v>539</v>
      </c>
      <c r="L877" s="17" cm="1">
        <f t="array" ref="L877">IF(A877&lt;&gt;"",SUMPRODUCT(($E$2:$E$1303="Active") * (FK877 &gt;= $FM$2:$FM$1303) * (FK877 &lt;= $FN$2:$FN$1303) * (FL877 &gt;= $FO$2:$FO$1303) * (FL877 &lt;= $FP$2:$FP$1303)),"")</f>
        <v>1</v>
      </c>
      <c r="M877" s="17" cm="1">
        <f t="array" ref="M877">IF(A877&lt;&gt;"",SUMPRODUCT(($E$2:$E$1303="Active") * (FK877 &gt;= $FQ$2:$FQ$1303) * (FK877 &lt;= $FR$2:$FR$1303) * (FL877 &gt;= $FS$2:$FS$1303) * (FL877 &lt;= $FT$2:$FT$1303)),"")</f>
        <v>5</v>
      </c>
      <c r="N877" s="14"/>
      <c r="O877" s="14"/>
      <c r="P877" s="15"/>
      <c r="Q877" s="14"/>
      <c r="R877" s="15"/>
      <c r="S877" s="14" t="s">
        <v>223</v>
      </c>
      <c r="U877" s="21"/>
      <c r="V877" s="22"/>
      <c r="W877" s="22"/>
      <c r="X877" s="22"/>
      <c r="Y877" s="22"/>
      <c r="Z877" s="22"/>
      <c r="AA877" s="48">
        <v>2024</v>
      </c>
      <c r="AC877" s="63">
        <v>45658</v>
      </c>
      <c r="AD877" s="25">
        <v>37</v>
      </c>
      <c r="AE877" s="25">
        <v>0</v>
      </c>
      <c r="AF877" s="66"/>
      <c r="AG877" s="20"/>
      <c r="AH877" s="22">
        <v>0</v>
      </c>
      <c r="AI877" s="26">
        <v>0</v>
      </c>
      <c r="AN877" s="27" t="str">
        <f>IF(COUNT(DV877,ES877,FJ877,GK877,HH877)&gt;0,AVERAGE(DV877,ES877,FJ877,GK877,HH877),"")</f>
        <v/>
      </c>
      <c r="AO877" s="28">
        <f>IF((E877&lt;&gt;""),COUNTA(AP877:BW877)+COUNTIF(T877,"No"),"")</f>
        <v>0</v>
      </c>
      <c r="AP877" s="29"/>
      <c r="AQ877" s="29"/>
      <c r="AR877" s="29"/>
      <c r="AS877" s="29"/>
      <c r="AT877" s="29"/>
      <c r="AU877" s="29"/>
      <c r="AV877" s="29"/>
      <c r="AW877" s="29"/>
      <c r="AX877" s="29"/>
      <c r="AY877" s="29"/>
      <c r="AZ877" s="29"/>
      <c r="BA877" s="29"/>
      <c r="BB877" s="29"/>
      <c r="BC877" s="29"/>
      <c r="BD877" s="29"/>
      <c r="BE877" s="29"/>
      <c r="BF877" s="29"/>
      <c r="BG877" s="29"/>
      <c r="BH877" s="29"/>
      <c r="BI877" s="29"/>
      <c r="BJ877" s="29"/>
      <c r="BK877" s="29"/>
      <c r="BL877" s="29"/>
      <c r="BM877" s="29"/>
      <c r="BN877" s="29"/>
      <c r="BO877" s="29"/>
      <c r="BP877" s="29"/>
      <c r="BQ877" s="29"/>
      <c r="BR877" s="29"/>
      <c r="BS877" s="29"/>
      <c r="BT877" s="29"/>
      <c r="BU877" s="29"/>
      <c r="BV877" s="29"/>
      <c r="BW877" s="29"/>
      <c r="BX877" s="30"/>
      <c r="BY877" s="30"/>
      <c r="BZ877" s="14"/>
      <c r="CA877" s="30"/>
      <c r="CB877" s="14" t="s">
        <v>232</v>
      </c>
      <c r="CC877" s="31">
        <v>43906</v>
      </c>
      <c r="CD877" s="32" t="s">
        <v>364</v>
      </c>
      <c r="CE877" s="33" t="s">
        <v>282</v>
      </c>
      <c r="CF877" s="33" t="s">
        <v>247</v>
      </c>
      <c r="CG877" s="29">
        <v>111</v>
      </c>
      <c r="CH877" s="29">
        <v>1</v>
      </c>
      <c r="CI877" s="29">
        <v>1</v>
      </c>
      <c r="CJ877" s="29">
        <v>5</v>
      </c>
      <c r="CK877" s="29">
        <v>0</v>
      </c>
      <c r="CL877" s="29">
        <v>0</v>
      </c>
      <c r="CM877" s="29">
        <v>0</v>
      </c>
      <c r="CN877" s="34">
        <f>IF(CJ877&gt;0,((CK877*0.125)+(CL877*0.25)+(CM877*1))/CJ877,"")</f>
        <v>0</v>
      </c>
      <c r="CO877" s="35">
        <v>44316</v>
      </c>
      <c r="CP877" s="35">
        <v>44319</v>
      </c>
      <c r="CQ877" s="20" t="s">
        <v>703</v>
      </c>
      <c r="CR877" s="35">
        <v>44319</v>
      </c>
      <c r="CS877" s="20" t="s">
        <v>232</v>
      </c>
      <c r="CT877" s="35">
        <v>44319</v>
      </c>
      <c r="DH877" s="37" t="str">
        <f>IF(DB877&lt;&gt;"",((DC877*0.125)+(DD877*0.25)+(DE877*0.25)+(DF877*1)+(DG877*1))/DB877,"")</f>
        <v/>
      </c>
      <c r="DV877" s="37" t="str" cm="1">
        <f t="array" ref="DV877">IF(AND(DI877:DP877&lt;&gt;""),((DQ877*0.125)+(DR877*0.25)+(DS877*0.25)+(DT877*1)+(DU877*1))/DP877,"")</f>
        <v/>
      </c>
      <c r="EA877" s="35"/>
      <c r="EB877" s="21"/>
      <c r="EJ877"/>
      <c r="EK877"/>
      <c r="EL877"/>
      <c r="EM877"/>
      <c r="EN877"/>
      <c r="EO877"/>
      <c r="EP877"/>
      <c r="EQ877"/>
      <c r="ER877"/>
      <c r="ES877" s="34" t="str">
        <f>IF(EI877&lt;&gt;"",((EJ877*0.125)+((EK877+EL877+EM877+EN877+EO877)*0.25)+((EP877+EQ877+ER877)*1))/EI877,"")</f>
        <v/>
      </c>
      <c r="ET877" s="20"/>
      <c r="FG877" s="20"/>
      <c r="FJ877" s="34" t="str">
        <f>IF(EZ877&lt;&gt;"",((FA877*0.125)+((FB877+FC877+FD877+FE877+FF877)*0.25)+((FG877+FH877+FI877)*1))/EZ877,"")</f>
        <v/>
      </c>
      <c r="FK877" s="39">
        <v>35.457610000000003</v>
      </c>
      <c r="FL877" s="39">
        <v>-82.482467999999997</v>
      </c>
      <c r="FM877" s="39">
        <v>35.09578457617787</v>
      </c>
      <c r="FN877" s="39">
        <v>35.819435423822135</v>
      </c>
      <c r="FO877" s="39">
        <v>-82.926673607812603</v>
      </c>
      <c r="FP877" s="39">
        <v>-82.038262392187391</v>
      </c>
      <c r="FQ877" s="39">
        <v>34.733959152355737</v>
      </c>
      <c r="FR877" s="39">
        <v>36.181260847644268</v>
      </c>
      <c r="FS877" s="39">
        <v>-83.370879215625223</v>
      </c>
      <c r="FT877" s="39">
        <v>-81.594056784374771</v>
      </c>
      <c r="FU877" s="35"/>
      <c r="GK877" s="34" t="str">
        <f>IF(GA877&lt;&gt;"",((GB877*0.125)+((GC877+GD877+GE877+GF877+GG877)*0.25)+((GH877+GI877+GJ877)*1))/GA877,"")</f>
        <v/>
      </c>
      <c r="GL877"/>
      <c r="GM877"/>
      <c r="GN877"/>
      <c r="GO877"/>
      <c r="HH877" s="34" t="str">
        <f>IF(GX877&lt;&gt;"",((GY877*0.125)+((GZ877+HA877+HB877+HC877+HD877)*0.25)+((HE877+HF877+HG877)*1))/GX877,"")</f>
        <v/>
      </c>
    </row>
    <row r="878" spans="1:216" ht="15" hidden="1" customHeight="1" x14ac:dyDescent="0.35">
      <c r="A878" s="11" t="s">
        <v>5396</v>
      </c>
      <c r="B878" s="12" t="s">
        <v>5397</v>
      </c>
      <c r="C878" s="13" t="s">
        <v>1711</v>
      </c>
      <c r="D878" s="13"/>
      <c r="E878" s="14" t="s">
        <v>1420</v>
      </c>
      <c r="F878" s="15" t="s">
        <v>5398</v>
      </c>
      <c r="G878" s="15" t="s">
        <v>3669</v>
      </c>
      <c r="H878" s="14" t="s">
        <v>3670</v>
      </c>
      <c r="I878" s="16">
        <v>73107</v>
      </c>
      <c r="J878" s="65">
        <v>26318</v>
      </c>
      <c r="K878" s="18">
        <f ca="1">IF(A878&lt;&gt;"",RANDBETWEEN(1,2000)," ")</f>
        <v>1755</v>
      </c>
      <c r="L878" s="17" cm="1">
        <f t="array" ref="L878">IF(A878&lt;&gt;"",SUMPRODUCT(($E$2:$E$1303="Active") * (FK878 &gt;= $FM$2:$FM$1303) * (FK878 &lt;= $FN$2:$FN$1303) * (FL878 &gt;= $FO$2:$FO$1303) * (FL878 &lt;= $FP$2:$FP$1303)),"")</f>
        <v>3</v>
      </c>
      <c r="M878" s="17" cm="1">
        <f t="array" ref="M878">IF(A878&lt;&gt;"",SUMPRODUCT(($E$2:$E$1303="Active") * (FK878 &gt;= $FQ$2:$FQ$1303) * (FK878 &lt;= $FR$2:$FR$1303) * (FL878 &gt;= $FS$2:$FS$1303) * (FL878 &lt;= $FT$2:$FT$1303)),"")</f>
        <v>6</v>
      </c>
      <c r="N878" s="14"/>
      <c r="O878" s="14"/>
      <c r="P878" s="15"/>
      <c r="Q878" s="14"/>
      <c r="R878" s="15"/>
      <c r="S878" s="14"/>
      <c r="U878" s="21"/>
      <c r="V878" s="22"/>
      <c r="W878" s="22"/>
      <c r="X878" s="22"/>
      <c r="Y878" s="22"/>
      <c r="Z878" s="22"/>
      <c r="AA878" s="48">
        <v>2024</v>
      </c>
      <c r="AC878" s="63">
        <v>45658</v>
      </c>
      <c r="AD878" s="25">
        <v>205</v>
      </c>
      <c r="AE878" s="25">
        <v>44</v>
      </c>
      <c r="AF878" s="66"/>
      <c r="AG878" s="20"/>
      <c r="AH878" s="22">
        <v>0</v>
      </c>
      <c r="AI878" s="26">
        <v>0</v>
      </c>
      <c r="AN878" s="27" t="str">
        <f>IF(COUNT(DV878,ES878,FJ878,GK878,HH878)&gt;0,AVERAGE(DV878,ES878,FJ878,GK878,HH878),"")</f>
        <v/>
      </c>
      <c r="AO878" s="28">
        <f>IF((E878&lt;&gt;""),COUNTA(AP878:BW878)+COUNTIF(T878,"No"),"")</f>
        <v>0</v>
      </c>
      <c r="AP878" s="29"/>
      <c r="AQ878" s="29"/>
      <c r="AR878" s="29"/>
      <c r="AS878" s="29"/>
      <c r="AT878" s="29"/>
      <c r="AU878" s="29"/>
      <c r="AV878" s="29"/>
      <c r="AW878" s="29"/>
      <c r="AX878" s="29"/>
      <c r="AY878" s="29"/>
      <c r="AZ878" s="29"/>
      <c r="BA878" s="29"/>
      <c r="BB878" s="29"/>
      <c r="BC878" s="29"/>
      <c r="BD878" s="29"/>
      <c r="BE878" s="29"/>
      <c r="BF878" s="29"/>
      <c r="BG878" s="29"/>
      <c r="BH878" s="29"/>
      <c r="BI878" s="29"/>
      <c r="BJ878" s="29"/>
      <c r="BK878" s="29"/>
      <c r="BL878" s="29"/>
      <c r="BM878" s="29"/>
      <c r="BN878" s="29"/>
      <c r="BO878" s="29"/>
      <c r="BP878" s="29"/>
      <c r="BQ878" s="29"/>
      <c r="BR878" s="29"/>
      <c r="BS878" s="29"/>
      <c r="BT878" s="29"/>
      <c r="BU878" s="29"/>
      <c r="BV878" s="29"/>
      <c r="BW878" s="29"/>
      <c r="BX878" s="30">
        <v>44062</v>
      </c>
      <c r="BY878" s="30">
        <v>44131</v>
      </c>
      <c r="BZ878" s="14" t="s">
        <v>248</v>
      </c>
      <c r="CA878" s="30">
        <v>44131</v>
      </c>
      <c r="CB878" s="14" t="s">
        <v>316</v>
      </c>
      <c r="CC878" s="31">
        <v>44182</v>
      </c>
      <c r="CD878" s="32" t="s">
        <v>228</v>
      </c>
      <c r="CE878" s="33" t="s">
        <v>320</v>
      </c>
      <c r="CF878" s="33" t="s">
        <v>321</v>
      </c>
      <c r="CG878" s="29">
        <v>100</v>
      </c>
      <c r="CH878" s="29">
        <v>4</v>
      </c>
      <c r="CI878" s="29">
        <v>4</v>
      </c>
      <c r="CJ878" s="29">
        <v>10</v>
      </c>
      <c r="CK878" s="29">
        <v>0</v>
      </c>
      <c r="CL878" s="29">
        <v>3</v>
      </c>
      <c r="CM878" s="29">
        <v>2</v>
      </c>
      <c r="CN878" s="34">
        <f>IF(CJ878&gt;0,((CK878*0.125)+(CL878*0.25)+(CM878*1))/CJ878,"")</f>
        <v>0.27500000000000002</v>
      </c>
      <c r="CR878" s="35"/>
      <c r="DH878" s="37" t="str">
        <f>IF(DB878&lt;&gt;"",((DC878*0.125)+(DD878*0.25)+(DE878*0.25)+(DF878*1)+(DG878*1))/DB878,"")</f>
        <v/>
      </c>
      <c r="DV878" s="37" t="str" cm="1">
        <f t="array" ref="DV878">IF(AND(DI878:DP878&lt;&gt;""),((DQ878*0.125)+(DR878*0.25)+(DS878*0.25)+(DT878*1)+(DU878*1))/DP878,"")</f>
        <v/>
      </c>
      <c r="EA878" s="35"/>
      <c r="EB878" s="21"/>
      <c r="EJ878"/>
      <c r="EK878"/>
      <c r="EL878"/>
      <c r="EM878"/>
      <c r="EN878"/>
      <c r="EQ878"/>
      <c r="ER878"/>
      <c r="ES878" s="34" t="str">
        <f>IF(EI878&lt;&gt;"",((EJ878*0.125)+((EK878+EL878+EM878+EN878+EO878)*0.25)+((EP878+EQ878+ER878)*1))/EI878,"")</f>
        <v/>
      </c>
      <c r="ET878" s="20"/>
      <c r="FG878" s="20"/>
      <c r="FJ878" s="34" t="str">
        <f>IF(EZ878&lt;&gt;"",((FA878*0.125)+((FB878+FC878+FD878+FE878+FF878)*0.25)+((FG878+FH878+FI878)*1))/EZ878,"")</f>
        <v/>
      </c>
      <c r="FK878" s="39">
        <v>35.482795000000003</v>
      </c>
      <c r="FL878" s="39">
        <v>-97.574428999999995</v>
      </c>
      <c r="FM878" s="39">
        <v>35.12096957617787</v>
      </c>
      <c r="FN878" s="39">
        <v>35.844620423822136</v>
      </c>
      <c r="FO878" s="39">
        <v>-98.018773750871816</v>
      </c>
      <c r="FP878" s="39">
        <v>-97.130084249128174</v>
      </c>
      <c r="FQ878" s="39">
        <v>34.759144152355738</v>
      </c>
      <c r="FR878" s="39">
        <v>36.206445847644268</v>
      </c>
      <c r="FS878" s="39">
        <v>-98.463118501743622</v>
      </c>
      <c r="FT878" s="39">
        <v>-96.685739498256368</v>
      </c>
      <c r="FU878" s="35"/>
      <c r="GK878" s="34" t="str">
        <f>IF(GA878&lt;&gt;"",((GB878*0.125)+((GC878+GD878+GE878+GF878+GG878)*0.25)+((GH878+GI878+GJ878)*1))/GA878,"")</f>
        <v/>
      </c>
      <c r="GL878"/>
      <c r="GM878"/>
      <c r="GN878"/>
      <c r="GO878"/>
      <c r="HH878" s="34" t="str">
        <f>IF(GX878&lt;&gt;"",((GY878*0.125)+((GZ878+HA878+HB878+HC878+HD878)*0.25)+((HE878+HF878+HG878)*1))/GX878,"")</f>
        <v/>
      </c>
    </row>
    <row r="879" spans="1:216" ht="15" hidden="1" customHeight="1" x14ac:dyDescent="0.35">
      <c r="A879" s="11" t="s">
        <v>5399</v>
      </c>
      <c r="B879" s="12" t="s">
        <v>5400</v>
      </c>
      <c r="C879" s="13" t="s">
        <v>1711</v>
      </c>
      <c r="D879" s="13"/>
      <c r="E879" s="11" t="s">
        <v>1420</v>
      </c>
      <c r="J879" s="65"/>
      <c r="K879" s="18">
        <f ca="1">IF(A879&lt;&gt;"",RANDBETWEEN(1,2000)," ")</f>
        <v>930</v>
      </c>
      <c r="L879" s="17" cm="1">
        <f t="array" ref="L879">IF(A879&lt;&gt;"",SUMPRODUCT(($E$2:$E$1303="Active") * (FK879 &gt;= $FM$2:$FM$1303) * (FK879 &lt;= $FN$2:$FN$1303) * (FL879 &gt;= $FO$2:$FO$1303) * (FL879 &lt;= $FP$2:$FP$1303)),"")</f>
        <v>0</v>
      </c>
      <c r="M879" s="17" cm="1">
        <f t="array" ref="M879">IF(A879&lt;&gt;"",SUMPRODUCT(($E$2:$E$1303="Active") * (FK879 &gt;= $FQ$2:$FQ$1303) * (FK879 &lt;= $FR$2:$FR$1303) * (FL879 &gt;= $FS$2:$FS$1303) * (FL879 &lt;= $FT$2:$FT$1303)),"")</f>
        <v>0</v>
      </c>
      <c r="S879" s="11" t="s">
        <v>223</v>
      </c>
      <c r="U879" s="21"/>
      <c r="V879" s="22"/>
      <c r="W879" s="22"/>
      <c r="X879" s="22"/>
      <c r="Y879" s="22"/>
      <c r="Z879" s="22"/>
      <c r="AA879" s="48">
        <v>2024</v>
      </c>
      <c r="AC879" s="63">
        <v>45658</v>
      </c>
      <c r="AD879" s="25">
        <v>0</v>
      </c>
      <c r="AE879" s="25">
        <v>0</v>
      </c>
      <c r="AF879" s="66"/>
      <c r="AG879" s="20"/>
      <c r="AH879" s="22">
        <v>0</v>
      </c>
      <c r="AI879" s="26">
        <v>0</v>
      </c>
      <c r="AN879" s="27" t="str">
        <f>IF(COUNT(DV879,ES879,FJ879,GK879,HH879)&gt;0,AVERAGE(DV879,ES879,FJ879,GK879,HH879),"")</f>
        <v/>
      </c>
      <c r="AO879" s="28">
        <f>IF((E879&lt;&gt;""),COUNTA(AP879:BW879)+COUNTIF(T879,"No"),"")</f>
        <v>0</v>
      </c>
      <c r="CB879" s="14" t="s">
        <v>232</v>
      </c>
      <c r="CC879" s="35">
        <v>43906</v>
      </c>
      <c r="CD879" s="45" t="s">
        <v>228</v>
      </c>
      <c r="CE879" t="s">
        <v>380</v>
      </c>
      <c r="CF879" t="s">
        <v>321</v>
      </c>
      <c r="CG879" s="20">
        <v>203</v>
      </c>
      <c r="CH879" s="20">
        <v>3</v>
      </c>
      <c r="CI879" s="20">
        <v>3</v>
      </c>
      <c r="CJ879" s="20">
        <v>10</v>
      </c>
      <c r="CK879" s="20">
        <v>0</v>
      </c>
      <c r="CL879" s="20">
        <v>0</v>
      </c>
      <c r="CM879" s="20">
        <v>0</v>
      </c>
      <c r="CN879" s="34">
        <f>IF(CJ879&gt;0,((CK879*0.125)+(CL879*0.25)+(CM879*1))/CJ879,"")</f>
        <v>0</v>
      </c>
      <c r="CO879" s="20"/>
      <c r="CP879"/>
      <c r="CR879" s="20"/>
      <c r="CV879" s="20"/>
      <c r="CW879" s="20"/>
      <c r="CX879" s="20"/>
      <c r="DH879" s="37" t="str">
        <f>IF(DB879&lt;&gt;"",((DC879*0.125)+(DD879*0.25)+(DE879*0.25)+(DF879*1)+(DG879*1))/DB879,"")</f>
        <v/>
      </c>
      <c r="DV879" s="37" t="str" cm="1">
        <f t="array" ref="DV879">IF(AND(DI879:DP879&lt;&gt;""),((DQ879*0.125)+(DR879*0.25)+(DS879*0.25)+(DT879*1)+(DU879*1))/DP879,"")</f>
        <v/>
      </c>
      <c r="EA879" s="35"/>
      <c r="EB879" s="21"/>
      <c r="EJ879"/>
      <c r="EK879"/>
      <c r="EL879"/>
      <c r="EM879"/>
      <c r="EN879"/>
      <c r="EO879"/>
      <c r="EP879"/>
      <c r="EQ879"/>
      <c r="ER879"/>
      <c r="ES879" s="34" t="str">
        <f>IF(EI879&lt;&gt;"",((EJ879*0.125)+((EK879+EL879+EM879+EN879+EO879)*0.25)+((EP879+EQ879+ER879)*1))/EI879,"")</f>
        <v/>
      </c>
      <c r="ET879" s="20"/>
      <c r="FG879" s="20"/>
      <c r="FJ879" s="34" t="str">
        <f>IF(EZ879&lt;&gt;"",((FA879*0.125)+((FB879+FC879+FD879+FE879+FF879)*0.25)+((FG879+FH879+FI879)*1))/EZ879,"")</f>
        <v/>
      </c>
      <c r="FK879" s="39"/>
      <c r="FL879" s="39"/>
      <c r="FM879" s="39">
        <v>-0.36182542382213245</v>
      </c>
      <c r="FN879" s="39">
        <v>0.36182542382213245</v>
      </c>
      <c r="FO879" s="39">
        <v>-0.36182542382213245</v>
      </c>
      <c r="FP879" s="39">
        <v>0.36182542382213245</v>
      </c>
      <c r="FQ879" s="39">
        <v>-0.72365084764426491</v>
      </c>
      <c r="FR879" s="39">
        <v>0.72365084764426491</v>
      </c>
      <c r="FS879" s="39">
        <v>-0.72365084764426491</v>
      </c>
      <c r="FT879" s="39">
        <v>0.72365084764426491</v>
      </c>
      <c r="FU879" s="35"/>
      <c r="GK879" s="34" t="str">
        <f>IF(GA879&lt;&gt;"",((GB879*0.125)+((GC879+GD879+GE879+GF879+GG879)*0.25)+((GH879+GI879+GJ879)*1))/GA879,"")</f>
        <v/>
      </c>
      <c r="GL879"/>
      <c r="GM879"/>
      <c r="GN879"/>
      <c r="GO879"/>
      <c r="HH879" s="34" t="str">
        <f>IF(GX879&lt;&gt;"",((GY879*0.125)+((GZ879+HA879+HB879+HC879+HD879)*0.25)+((HE879+HF879+HG879)*1))/GX879,"")</f>
        <v/>
      </c>
    </row>
    <row r="880" spans="1:216" ht="15" hidden="1" customHeight="1" x14ac:dyDescent="0.35">
      <c r="A880" s="14" t="s">
        <v>5401</v>
      </c>
      <c r="B880" s="12" t="s">
        <v>5402</v>
      </c>
      <c r="C880" s="13" t="s">
        <v>1711</v>
      </c>
      <c r="D880" s="13"/>
      <c r="E880" s="14" t="s">
        <v>1420</v>
      </c>
      <c r="F880" s="15"/>
      <c r="G880" s="15"/>
      <c r="H880" s="14"/>
      <c r="I880" s="16"/>
      <c r="J880" s="65"/>
      <c r="K880" s="18">
        <f ca="1">IF(A880&lt;&gt;"",RANDBETWEEN(1,2000)," ")</f>
        <v>1450</v>
      </c>
      <c r="L880" s="17" cm="1">
        <f t="array" ref="L880">IF(A880&lt;&gt;"",SUMPRODUCT(($E$2:$E$1303="Active") * (FK880 &gt;= $FM$2:$FM$1303) * (FK880 &lt;= $FN$2:$FN$1303) * (FL880 &gt;= $FO$2:$FO$1303) * (FL880 &lt;= $FP$2:$FP$1303)),"")</f>
        <v>0</v>
      </c>
      <c r="M880" s="17" cm="1">
        <f t="array" ref="M880">IF(A880&lt;&gt;"",SUMPRODUCT(($E$2:$E$1303="Active") * (FK880 &gt;= $FQ$2:$FQ$1303) * (FK880 &lt;= $FR$2:$FR$1303) * (FL880 &gt;= $FS$2:$FS$1303) * (FL880 &lt;= $FT$2:$FT$1303)),"")</f>
        <v>0</v>
      </c>
      <c r="N880" s="14"/>
      <c r="O880" s="14"/>
      <c r="P880" s="15"/>
      <c r="Q880" s="14"/>
      <c r="R880" s="15"/>
      <c r="S880" s="14"/>
      <c r="U880" s="21"/>
      <c r="V880" s="22"/>
      <c r="W880" s="22"/>
      <c r="X880" s="22"/>
      <c r="Y880" s="22"/>
      <c r="Z880" s="22"/>
      <c r="AA880" s="48">
        <v>2024</v>
      </c>
      <c r="AC880" s="63">
        <v>45658</v>
      </c>
      <c r="AD880" s="25">
        <v>44</v>
      </c>
      <c r="AE880" s="25">
        <v>0</v>
      </c>
      <c r="AF880" s="66"/>
      <c r="AG880" s="20"/>
      <c r="AH880" s="22">
        <v>0</v>
      </c>
      <c r="AI880" s="26">
        <v>0</v>
      </c>
      <c r="AN880" s="27" t="str">
        <f>IF(COUNT(DV880,ES880,FJ880,GK880,HH880)&gt;0,AVERAGE(DV880,ES880,FJ880,GK880,HH880),"")</f>
        <v/>
      </c>
      <c r="AO880" s="28">
        <f>IF((E880&lt;&gt;""),COUNTA(AP880:BW880)+COUNTIF(T880,"No"),"")</f>
        <v>0</v>
      </c>
      <c r="AP880" s="29"/>
      <c r="AQ880" s="29"/>
      <c r="AR880" s="29"/>
      <c r="AS880" s="29"/>
      <c r="AT880" s="29"/>
      <c r="AU880" s="29"/>
      <c r="AV880" s="29"/>
      <c r="AW880" s="29"/>
      <c r="AX880" s="29"/>
      <c r="AY880" s="29"/>
      <c r="AZ880" s="29"/>
      <c r="BA880" s="29"/>
      <c r="BB880" s="29"/>
      <c r="BC880" s="29"/>
      <c r="BD880" s="29"/>
      <c r="BE880" s="29"/>
      <c r="BF880" s="29"/>
      <c r="BG880" s="29"/>
      <c r="BH880" s="29"/>
      <c r="BI880" s="29"/>
      <c r="BJ880" s="29"/>
      <c r="BK880" s="29"/>
      <c r="BL880" s="29"/>
      <c r="BM880" s="29"/>
      <c r="BN880" s="29"/>
      <c r="BO880" s="29"/>
      <c r="BP880" s="29"/>
      <c r="BQ880" s="29"/>
      <c r="BR880" s="29"/>
      <c r="BS880" s="29"/>
      <c r="BT880" s="29"/>
      <c r="BU880" s="29"/>
      <c r="BV880" s="29"/>
      <c r="BW880" s="29"/>
      <c r="BX880" s="30">
        <v>44067</v>
      </c>
      <c r="BY880" s="30">
        <v>44077</v>
      </c>
      <c r="BZ880" s="14" t="s">
        <v>226</v>
      </c>
      <c r="CA880" s="30">
        <v>44082</v>
      </c>
      <c r="CB880" s="14" t="s">
        <v>232</v>
      </c>
      <c r="CC880" s="31">
        <v>43906</v>
      </c>
      <c r="CD880" s="32" t="s">
        <v>364</v>
      </c>
      <c r="CE880" s="33" t="s">
        <v>380</v>
      </c>
      <c r="CF880" s="33" t="s">
        <v>321</v>
      </c>
      <c r="CG880" s="29">
        <v>182</v>
      </c>
      <c r="CH880" s="29">
        <v>2</v>
      </c>
      <c r="CI880" s="29">
        <v>2</v>
      </c>
      <c r="CJ880" s="29">
        <v>10</v>
      </c>
      <c r="CK880" s="29">
        <v>1</v>
      </c>
      <c r="CL880" s="29">
        <v>1</v>
      </c>
      <c r="CM880" s="29">
        <v>0</v>
      </c>
      <c r="CN880" s="34">
        <f>IF(CJ880&gt;0,((CK880*0.125)+(CL880*0.25)+(CM880*1))/CJ880,"")</f>
        <v>3.7499999999999999E-2</v>
      </c>
      <c r="CR880" s="35"/>
      <c r="DH880" s="37" t="str">
        <f>IF(DB880&lt;&gt;"",((DC880*0.125)+(DD880*0.25)+(DE880*0.25)+(DF880*1)+(DG880*1))/DB880,"")</f>
        <v/>
      </c>
      <c r="DV880" s="37" t="str" cm="1">
        <f t="array" ref="DV880">IF(AND(DI880:DP880&lt;&gt;""),((DQ880*0.125)+(DR880*0.25)+(DS880*0.25)+(DT880*1)+(DU880*1))/DP880,"")</f>
        <v/>
      </c>
      <c r="EA880" s="35"/>
      <c r="EB880" s="21"/>
      <c r="EJ880"/>
      <c r="EK880"/>
      <c r="EL880"/>
      <c r="EM880"/>
      <c r="EN880"/>
      <c r="EO880"/>
      <c r="EP880"/>
      <c r="EQ880"/>
      <c r="ER880"/>
      <c r="ES880" s="34" t="str">
        <f>IF(EI880&lt;&gt;"",((EJ880*0.125)+((EK880+EL880+EM880+EN880+EO880)*0.25)+((EP880+EQ880+ER880)*1))/EI880,"")</f>
        <v/>
      </c>
      <c r="ET880" s="20"/>
      <c r="FG880" s="20"/>
      <c r="FJ880" s="34" t="str">
        <f>IF(EZ880&lt;&gt;"",((FA880*0.125)+((FB880+FC880+FD880+FE880+FF880)*0.25)+((FG880+FH880+FI880)*1))/EZ880,"")</f>
        <v/>
      </c>
      <c r="FK880" s="39"/>
      <c r="FL880" s="39"/>
      <c r="FM880" s="39">
        <v>-0.36182542382213245</v>
      </c>
      <c r="FN880" s="39">
        <v>0.36182542382213245</v>
      </c>
      <c r="FO880" s="39">
        <v>-0.36182542382213245</v>
      </c>
      <c r="FP880" s="39">
        <v>0.36182542382213245</v>
      </c>
      <c r="FQ880" s="39">
        <v>-0.72365084764426491</v>
      </c>
      <c r="FR880" s="39">
        <v>0.72365084764426491</v>
      </c>
      <c r="FS880" s="39">
        <v>-0.72365084764426491</v>
      </c>
      <c r="FT880" s="39">
        <v>0.72365084764426491</v>
      </c>
      <c r="FU880" s="35"/>
      <c r="GK880" s="34" t="str">
        <f>IF(GA880&lt;&gt;"",((GB880*0.125)+((GC880+GD880+GE880+GF880+GG880)*0.25)+((GH880+GI880+GJ880)*1))/GA880,"")</f>
        <v/>
      </c>
      <c r="GL880"/>
      <c r="GM880"/>
      <c r="GN880"/>
      <c r="GO880"/>
      <c r="HH880" s="34" t="str">
        <f>IF(GX880&lt;&gt;"",((GY880*0.125)+((GZ880+HA880+HB880+HC880+HD880)*0.25)+((HE880+HF880+HG880)*1))/GX880,"")</f>
        <v/>
      </c>
    </row>
    <row r="881" spans="1:216" ht="15" hidden="1" customHeight="1" x14ac:dyDescent="0.35">
      <c r="A881" s="11" t="s">
        <v>5403</v>
      </c>
      <c r="B881" s="12" t="s">
        <v>5404</v>
      </c>
      <c r="C881" s="13" t="s">
        <v>1711</v>
      </c>
      <c r="D881" s="13"/>
      <c r="E881" s="14" t="s">
        <v>1420</v>
      </c>
      <c r="F881" s="15" t="s">
        <v>2859</v>
      </c>
      <c r="G881" s="15" t="s">
        <v>2860</v>
      </c>
      <c r="H881" s="14" t="s">
        <v>1993</v>
      </c>
      <c r="I881" s="16">
        <v>55901</v>
      </c>
      <c r="J881" s="65">
        <v>58046</v>
      </c>
      <c r="K881" s="18">
        <f ca="1">IF(A881&lt;&gt;"",RANDBETWEEN(1,2000)," ")</f>
        <v>1669</v>
      </c>
      <c r="L881" s="17" cm="1">
        <f t="array" ref="L881">IF(A881&lt;&gt;"",SUMPRODUCT(($E$2:$E$1303="Active") * (FK881 &gt;= $FM$2:$FM$1303) * (FK881 &lt;= $FN$2:$FN$1303) * (FL881 &gt;= $FO$2:$FO$1303) * (FL881 &lt;= $FP$2:$FP$1303)),"")</f>
        <v>1</v>
      </c>
      <c r="M881" s="17" cm="1">
        <f t="array" ref="M881">IF(A881&lt;&gt;"",SUMPRODUCT(($E$2:$E$1303="Active") * (FK881 &gt;= $FQ$2:$FQ$1303) * (FK881 &lt;= $FR$2:$FR$1303) * (FL881 &gt;= $FS$2:$FS$1303) * (FL881 &lt;= $FT$2:$FT$1303)),"")</f>
        <v>1</v>
      </c>
      <c r="N881" s="14"/>
      <c r="O881" s="14"/>
      <c r="P881" s="15"/>
      <c r="Q881" s="14"/>
      <c r="R881" s="15"/>
      <c r="S881" s="14"/>
      <c r="U881" s="21"/>
      <c r="V881" s="22"/>
      <c r="W881" s="22"/>
      <c r="X881" s="22"/>
      <c r="Y881" s="22"/>
      <c r="Z881" s="22"/>
      <c r="AA881" s="48">
        <v>2024</v>
      </c>
      <c r="AC881" s="63">
        <v>45658</v>
      </c>
      <c r="AD881" s="25">
        <v>67</v>
      </c>
      <c r="AE881" s="25">
        <v>24</v>
      </c>
      <c r="AF881" s="66"/>
      <c r="AG881" s="20"/>
      <c r="AH881" s="22">
        <v>0</v>
      </c>
      <c r="AI881" s="26">
        <v>0</v>
      </c>
      <c r="AN881" s="27" t="str">
        <f>IF(COUNT(DV881,ES881,FJ881,GK881,HH881)&gt;0,AVERAGE(DV881,ES881,FJ881,GK881,HH881),"")</f>
        <v/>
      </c>
      <c r="AO881" s="28">
        <f>IF((E881&lt;&gt;""),COUNTA(AP881:BW881)+COUNTIF(T881,"No"),"")</f>
        <v>0</v>
      </c>
      <c r="AP881" s="29"/>
      <c r="AQ881" s="29"/>
      <c r="AR881" s="29"/>
      <c r="AS881" s="29"/>
      <c r="AT881" s="29"/>
      <c r="AU881" s="29"/>
      <c r="AV881" s="29"/>
      <c r="AW881" s="29"/>
      <c r="AX881" s="29"/>
      <c r="AY881" s="29"/>
      <c r="AZ881" s="29"/>
      <c r="BA881" s="29"/>
      <c r="BB881" s="29"/>
      <c r="BC881" s="29"/>
      <c r="BD881" s="29"/>
      <c r="BE881" s="29"/>
      <c r="BF881" s="29"/>
      <c r="BG881" s="29"/>
      <c r="BH881" s="29"/>
      <c r="BI881" s="29"/>
      <c r="BJ881" s="29"/>
      <c r="BK881" s="29"/>
      <c r="BL881" s="29"/>
      <c r="BM881" s="29"/>
      <c r="BN881" s="29"/>
      <c r="BO881" s="29"/>
      <c r="BP881" s="29"/>
      <c r="BQ881" s="29"/>
      <c r="BR881" s="29"/>
      <c r="BS881" s="29"/>
      <c r="BT881" s="29"/>
      <c r="BU881" s="29"/>
      <c r="BV881" s="29"/>
      <c r="BW881" s="29"/>
      <c r="BX881" s="30">
        <v>44148</v>
      </c>
      <c r="BY881" s="30">
        <v>44148</v>
      </c>
      <c r="BZ881" s="14" t="s">
        <v>248</v>
      </c>
      <c r="CA881" s="30">
        <v>44158</v>
      </c>
      <c r="CB881" s="14" t="s">
        <v>316</v>
      </c>
      <c r="CC881" s="31">
        <v>44182</v>
      </c>
      <c r="CD881" s="32" t="s">
        <v>228</v>
      </c>
      <c r="CE881" s="33" t="s">
        <v>320</v>
      </c>
      <c r="CF881" s="33" t="s">
        <v>321</v>
      </c>
      <c r="CG881" s="29">
        <v>100</v>
      </c>
      <c r="CH881" s="29">
        <v>2</v>
      </c>
      <c r="CI881" s="29">
        <v>2</v>
      </c>
      <c r="CJ881" s="29">
        <v>10</v>
      </c>
      <c r="CK881" s="29">
        <v>1</v>
      </c>
      <c r="CL881" s="29">
        <v>0</v>
      </c>
      <c r="CM881" s="29">
        <v>1</v>
      </c>
      <c r="CN881" s="34">
        <f>IF(CJ881&gt;0,((CK881*0.125)+(CL881*0.25)+(CM881*1))/CJ881,"")</f>
        <v>0.1125</v>
      </c>
      <c r="CR881" s="35"/>
      <c r="CV881" s="20"/>
      <c r="CW881" s="20"/>
      <c r="CX881" s="20"/>
      <c r="DH881" s="37" t="str">
        <f>IF(DB881&lt;&gt;"",((DC881*0.125)+(DD881*0.25)+(DE881*0.25)+(DF881*1)+(DG881*1))/DB881,"")</f>
        <v/>
      </c>
      <c r="DV881" s="37" t="str" cm="1">
        <f t="array" ref="DV881">IF(AND(DI881:DP881&lt;&gt;""),((DQ881*0.125)+(DR881*0.25)+(DS881*0.25)+(DT881*1)+(DU881*1))/DP881,"")</f>
        <v/>
      </c>
      <c r="EA881" s="35"/>
      <c r="EB881" s="21"/>
      <c r="EJ881"/>
      <c r="EK881"/>
      <c r="EL881"/>
      <c r="EM881"/>
      <c r="EN881"/>
      <c r="EQ881"/>
      <c r="ER881"/>
      <c r="ES881" s="34" t="str">
        <f>IF(EI881&lt;&gt;"",((EJ881*0.125)+((EK881+EL881+EM881+EN881+EO881)*0.25)+((EP881+EQ881+ER881)*1))/EI881,"")</f>
        <v/>
      </c>
      <c r="ET881" s="20"/>
      <c r="FG881" s="20"/>
      <c r="FJ881" s="34" t="str">
        <f>IF(EZ881&lt;&gt;"",((FA881*0.125)+((FB881+FC881+FD881+FE881+FF881)*0.25)+((FG881+FH881+FI881)*1))/EZ881,"")</f>
        <v/>
      </c>
      <c r="FK881" s="39">
        <v>44.075138000000003</v>
      </c>
      <c r="FL881" s="39">
        <v>-92.512377999999998</v>
      </c>
      <c r="FM881" s="39">
        <v>43.71331257617787</v>
      </c>
      <c r="FN881" s="39">
        <v>44.436963423822135</v>
      </c>
      <c r="FO881" s="39">
        <v>-93.016012771281623</v>
      </c>
      <c r="FP881" s="39">
        <v>-92.008743228718373</v>
      </c>
      <c r="FQ881" s="39">
        <v>43.351487152355737</v>
      </c>
      <c r="FR881" s="39">
        <v>44.798788847644268</v>
      </c>
      <c r="FS881" s="39">
        <v>-93.519647542563263</v>
      </c>
      <c r="FT881" s="39">
        <v>-91.505108457436734</v>
      </c>
      <c r="FU881" s="35"/>
      <c r="GK881" s="34" t="str">
        <f>IF(GA881&lt;&gt;"",((GB881*0.125)+((GC881+GD881+GE881+GF881+GG881)*0.25)+((GH881+GI881+GJ881)*1))/GA881,"")</f>
        <v/>
      </c>
      <c r="GL881"/>
      <c r="GM881"/>
      <c r="GN881"/>
      <c r="GO881"/>
      <c r="HH881" s="34" t="str">
        <f>IF(GX881&lt;&gt;"",((GY881*0.125)+((GZ881+HA881+HB881+HC881+HD881)*0.25)+((HE881+HF881+HG881)*1))/GX881,"")</f>
        <v/>
      </c>
    </row>
    <row r="882" spans="1:216" ht="15" hidden="1" customHeight="1" x14ac:dyDescent="0.35">
      <c r="A882" s="11" t="s">
        <v>5405</v>
      </c>
      <c r="B882" s="12" t="s">
        <v>5406</v>
      </c>
      <c r="C882" s="13" t="s">
        <v>1711</v>
      </c>
      <c r="D882" s="13"/>
      <c r="E882" s="11" t="s">
        <v>1420</v>
      </c>
      <c r="J882" s="65"/>
      <c r="K882" s="18">
        <f ca="1">IF(A882&lt;&gt;"",RANDBETWEEN(1,2000)," ")</f>
        <v>1042</v>
      </c>
      <c r="L882" s="17" cm="1">
        <f t="array" ref="L882">IF(A882&lt;&gt;"",SUMPRODUCT(($E$2:$E$1303="Active") * (FK882 &gt;= $FM$2:$FM$1303) * (FK882 &lt;= $FN$2:$FN$1303) * (FL882 &gt;= $FO$2:$FO$1303) * (FL882 &lt;= $FP$2:$FP$1303)),"")</f>
        <v>0</v>
      </c>
      <c r="M882" s="17" cm="1">
        <f t="array" ref="M882">IF(A882&lt;&gt;"",SUMPRODUCT(($E$2:$E$1303="Active") * (FK882 &gt;= $FQ$2:$FQ$1303) * (FK882 &lt;= $FR$2:$FR$1303) * (FL882 &gt;= $FS$2:$FS$1303) * (FL882 &lt;= $FT$2:$FT$1303)),"")</f>
        <v>0</v>
      </c>
      <c r="U882" s="21"/>
      <c r="V882" s="22"/>
      <c r="W882" s="22"/>
      <c r="X882" s="22"/>
      <c r="Y882" s="22"/>
      <c r="Z882" s="22"/>
      <c r="AA882" s="48">
        <v>2024</v>
      </c>
      <c r="AC882" s="63">
        <v>45658</v>
      </c>
      <c r="AD882" s="25">
        <v>0</v>
      </c>
      <c r="AE882" s="25">
        <v>0</v>
      </c>
      <c r="AF882" s="66"/>
      <c r="AG882" s="20"/>
      <c r="AH882" s="22">
        <v>0</v>
      </c>
      <c r="AI882" s="26">
        <v>0</v>
      </c>
      <c r="AN882" s="27" t="str">
        <f>IF(COUNT(DV882,ES882,FJ882,GK882,HH882)&gt;0,AVERAGE(DV882,ES882,FJ882,GK882,HH882),"")</f>
        <v/>
      </c>
      <c r="AO882" s="28">
        <f>IF((E882&lt;&gt;""),COUNTA(AP882:BW882)+COUNTIF(T882,"No"),"")</f>
        <v>0</v>
      </c>
      <c r="CB882" s="14" t="s">
        <v>232</v>
      </c>
      <c r="CN882" s="34" t="str">
        <f>IF(CJ882&gt;0,((CK882*0.125)+(CL882*0.25)+(CM882*1))/CJ882,"")</f>
        <v/>
      </c>
      <c r="CO882" s="20"/>
      <c r="CP882"/>
      <c r="CR882" s="20"/>
      <c r="CV882" s="20"/>
      <c r="CW882" s="20"/>
      <c r="CX882" s="20"/>
      <c r="DH882" s="37" t="str">
        <f>IF(DB882&lt;&gt;"",((DC882*0.125)+(DD882*0.25)+(DE882*0.25)+(DF882*1)+(DG882*1))/DB882,"")</f>
        <v/>
      </c>
      <c r="DV882" s="37" t="str" cm="1">
        <f t="array" ref="DV882">IF(AND(DI882:DP882&lt;&gt;""),((DQ882*0.125)+(DR882*0.25)+(DS882*0.25)+(DT882*1)+(DU882*1))/DP882,"")</f>
        <v/>
      </c>
      <c r="EA882" s="35"/>
      <c r="EB882" s="21"/>
      <c r="EJ882"/>
      <c r="EK882"/>
      <c r="EL882"/>
      <c r="EM882"/>
      <c r="EN882"/>
      <c r="EO882"/>
      <c r="EP882"/>
      <c r="EQ882"/>
      <c r="ER882"/>
      <c r="ES882" s="34" t="str">
        <f>IF(EI882&lt;&gt;"",((EJ882*0.125)+((EK882+EL882+EM882+EN882+EO882)*0.25)+((EP882+EQ882+ER882)*1))/EI882,"")</f>
        <v/>
      </c>
      <c r="ET882" s="20"/>
      <c r="FG882" s="20"/>
      <c r="FJ882" s="34" t="str">
        <f>IF(EZ882&lt;&gt;"",((FA882*0.125)+((FB882+FC882+FD882+FE882+FF882)*0.25)+((FG882+FH882+FI882)*1))/EZ882,"")</f>
        <v/>
      </c>
      <c r="FK882" s="39"/>
      <c r="FL882" s="39"/>
      <c r="FM882" s="39">
        <v>-0.36182542382213245</v>
      </c>
      <c r="FN882" s="39">
        <v>0.36182542382213245</v>
      </c>
      <c r="FO882" s="39">
        <v>-0.36182542382213245</v>
      </c>
      <c r="FP882" s="39">
        <v>0.36182542382213245</v>
      </c>
      <c r="FQ882" s="39">
        <v>-0.72365084764426491</v>
      </c>
      <c r="FR882" s="39">
        <v>0.72365084764426491</v>
      </c>
      <c r="FS882" s="39">
        <v>-0.72365084764426491</v>
      </c>
      <c r="FT882" s="39">
        <v>0.72365084764426491</v>
      </c>
      <c r="FU882" s="35"/>
      <c r="GK882" s="34" t="str">
        <f>IF(GA882&lt;&gt;"",((GB882*0.125)+((GC882+GD882+GE882+GF882+GG882)*0.25)+((GH882+GI882+GJ882)*1))/GA882,"")</f>
        <v/>
      </c>
      <c r="GL882"/>
      <c r="GM882"/>
      <c r="GN882"/>
      <c r="GO882"/>
      <c r="HH882" s="34" t="str">
        <f>IF(GX882&lt;&gt;"",((GY882*0.125)+((GZ882+HA882+HB882+HC882+HD882)*0.25)+((HE882+HF882+HG882)*1))/GX882,"")</f>
        <v/>
      </c>
    </row>
    <row r="883" spans="1:216" ht="15" hidden="1" customHeight="1" x14ac:dyDescent="0.35">
      <c r="A883" s="11" t="s">
        <v>5407</v>
      </c>
      <c r="B883" s="12" t="s">
        <v>5408</v>
      </c>
      <c r="C883" s="13" t="s">
        <v>1711</v>
      </c>
      <c r="D883" s="13"/>
      <c r="E883" s="11" t="s">
        <v>1420</v>
      </c>
      <c r="J883" s="65"/>
      <c r="K883" s="18">
        <f ca="1">IF(A883&lt;&gt;"",RANDBETWEEN(1,2000)," ")</f>
        <v>555</v>
      </c>
      <c r="L883" s="17" cm="1">
        <f t="array" ref="L883">IF(A883&lt;&gt;"",SUMPRODUCT(($E$2:$E$1303="Active") * (FK883 &gt;= $FM$2:$FM$1303) * (FK883 &lt;= $FN$2:$FN$1303) * (FL883 &gt;= $FO$2:$FO$1303) * (FL883 &lt;= $FP$2:$FP$1303)),"")</f>
        <v>0</v>
      </c>
      <c r="M883" s="17" cm="1">
        <f t="array" ref="M883">IF(A883&lt;&gt;"",SUMPRODUCT(($E$2:$E$1303="Active") * (FK883 &gt;= $FQ$2:$FQ$1303) * (FK883 &lt;= $FR$2:$FR$1303) * (FL883 &gt;= $FS$2:$FS$1303) * (FL883 &lt;= $FT$2:$FT$1303)),"")</f>
        <v>0</v>
      </c>
      <c r="U883" s="21"/>
      <c r="V883" s="22"/>
      <c r="W883" s="22"/>
      <c r="X883" s="22"/>
      <c r="Y883" s="22"/>
      <c r="Z883" s="22"/>
      <c r="AA883" s="48">
        <v>2024</v>
      </c>
      <c r="AC883" s="63">
        <v>45658</v>
      </c>
      <c r="AD883" s="25">
        <v>0</v>
      </c>
      <c r="AE883" s="25">
        <v>0</v>
      </c>
      <c r="AF883" s="66"/>
      <c r="AG883" s="20"/>
      <c r="AH883" s="22">
        <v>0</v>
      </c>
      <c r="AI883" s="26">
        <v>0</v>
      </c>
      <c r="AN883" s="27" t="str">
        <f>IF(COUNT(DV883,ES883,FJ883,GK883,HH883)&gt;0,AVERAGE(DV883,ES883,FJ883,GK883,HH883),"")</f>
        <v/>
      </c>
      <c r="AO883" s="28">
        <f>IF((E883&lt;&gt;""),COUNTA(AP883:BW883)+COUNTIF(T883,"No"),"")</f>
        <v>0</v>
      </c>
      <c r="CB883" s="11" t="s">
        <v>227</v>
      </c>
      <c r="CN883" s="34" t="str">
        <f>IF(CJ883&gt;0,((CK883*0.125)+(CL883*0.25)+(CM883*1))/CJ883,"")</f>
        <v/>
      </c>
      <c r="CO883" s="20"/>
      <c r="CP883"/>
      <c r="CR883" s="20"/>
      <c r="CV883" s="20"/>
      <c r="CW883" s="20"/>
      <c r="CX883" s="20"/>
      <c r="DH883" s="37" t="str">
        <f>IF(DB883&lt;&gt;"",((DC883*0.125)+(DD883*0.25)+(DE883*0.25)+(DF883*1)+(DG883*1))/DB883,"")</f>
        <v/>
      </c>
      <c r="DV883" s="37" t="str" cm="1">
        <f t="array" ref="DV883">IF(AND(DI883:DP883&lt;&gt;""),((DQ883*0.125)+(DR883*0.25)+(DS883*0.25)+(DT883*1)+(DU883*1))/DP883,"")</f>
        <v/>
      </c>
      <c r="EA883" s="35"/>
      <c r="EB883" s="21"/>
      <c r="EJ883"/>
      <c r="EK883"/>
      <c r="EL883"/>
      <c r="EM883"/>
      <c r="EN883"/>
      <c r="EO883"/>
      <c r="EP883"/>
      <c r="EQ883"/>
      <c r="ER883"/>
      <c r="ES883" s="34" t="str">
        <f>IF(EI883&lt;&gt;"",((EJ883*0.125)+((EK883+EL883+EM883+EN883+EO883)*0.25)+((EP883+EQ883+ER883)*1))/EI883,"")</f>
        <v/>
      </c>
      <c r="ET883" s="20"/>
      <c r="FG883" s="20"/>
      <c r="FJ883" s="34" t="str">
        <f>IF(EZ883&lt;&gt;"",((FA883*0.125)+((FB883+FC883+FD883+FE883+FF883)*0.25)+((FG883+FH883+FI883)*1))/EZ883,"")</f>
        <v/>
      </c>
      <c r="FK883" s="39"/>
      <c r="FL883" s="39"/>
      <c r="FM883" s="39">
        <v>-0.36182542382213245</v>
      </c>
      <c r="FN883" s="39">
        <v>0.36182542382213245</v>
      </c>
      <c r="FO883" s="39">
        <v>-0.36182542382213245</v>
      </c>
      <c r="FP883" s="39">
        <v>0.36182542382213245</v>
      </c>
      <c r="FQ883" s="39">
        <v>-0.72365084764426491</v>
      </c>
      <c r="FR883" s="39">
        <v>0.72365084764426491</v>
      </c>
      <c r="FS883" s="39">
        <v>-0.72365084764426491</v>
      </c>
      <c r="FT883" s="39">
        <v>0.72365084764426491</v>
      </c>
      <c r="FU883" s="35"/>
      <c r="GK883" s="34" t="str">
        <f>IF(GA883&lt;&gt;"",((GB883*0.125)+((GC883+GD883+GE883+GF883+GG883)*0.25)+((GH883+GI883+GJ883)*1))/GA883,"")</f>
        <v/>
      </c>
      <c r="GL883"/>
      <c r="GM883"/>
      <c r="GN883"/>
      <c r="GO883"/>
      <c r="HH883" s="34" t="str">
        <f>IF(GX883&lt;&gt;"",((GY883*0.125)+((GZ883+HA883+HB883+HC883+HD883)*0.25)+((HE883+HF883+HG883)*1))/GX883,"")</f>
        <v/>
      </c>
    </row>
    <row r="884" spans="1:216" ht="15" hidden="1" customHeight="1" x14ac:dyDescent="0.35">
      <c r="A884" s="11" t="s">
        <v>5409</v>
      </c>
      <c r="B884" s="12" t="s">
        <v>5410</v>
      </c>
      <c r="C884" s="13" t="s">
        <v>1711</v>
      </c>
      <c r="D884" s="13"/>
      <c r="E884" s="11" t="s">
        <v>1420</v>
      </c>
      <c r="J884" s="65"/>
      <c r="K884" s="18">
        <f ca="1">IF(A884&lt;&gt;"",RANDBETWEEN(1,2000)," ")</f>
        <v>52</v>
      </c>
      <c r="L884" s="17" cm="1">
        <f t="array" ref="L884">IF(A884&lt;&gt;"",SUMPRODUCT(($E$2:$E$1303="Active") * (FK884 &gt;= $FM$2:$FM$1303) * (FK884 &lt;= $FN$2:$FN$1303) * (FL884 &gt;= $FO$2:$FO$1303) * (FL884 &lt;= $FP$2:$FP$1303)),"")</f>
        <v>0</v>
      </c>
      <c r="M884" s="17" cm="1">
        <f t="array" ref="M884">IF(A884&lt;&gt;"",SUMPRODUCT(($E$2:$E$1303="Active") * (FK884 &gt;= $FQ$2:$FQ$1303) * (FK884 &lt;= $FR$2:$FR$1303) * (FL884 &gt;= $FS$2:$FS$1303) * (FL884 &lt;= $FT$2:$FT$1303)),"")</f>
        <v>0</v>
      </c>
      <c r="S884" s="11" t="s">
        <v>223</v>
      </c>
      <c r="U884" s="21"/>
      <c r="V884" s="22"/>
      <c r="W884" s="22"/>
      <c r="X884" s="22"/>
      <c r="Y884" s="22"/>
      <c r="Z884" s="22"/>
      <c r="AA884" s="48">
        <v>2024</v>
      </c>
      <c r="AC884" s="63">
        <v>45658</v>
      </c>
      <c r="AD884" s="25">
        <v>0</v>
      </c>
      <c r="AE884" s="25">
        <v>0</v>
      </c>
      <c r="AF884" s="66"/>
      <c r="AG884" s="20"/>
      <c r="AH884" s="22">
        <v>0</v>
      </c>
      <c r="AI884" s="26">
        <v>0</v>
      </c>
      <c r="AN884" s="27" t="str">
        <f>IF(COUNT(DV884,ES884,FJ884,GK884,HH884)&gt;0,AVERAGE(DV884,ES884,FJ884,GK884,HH884),"")</f>
        <v/>
      </c>
      <c r="AO884" s="28">
        <f>IF((E884&lt;&gt;""),COUNTA(AP884:BW884)+COUNTIF(T884,"No"),"")</f>
        <v>0</v>
      </c>
      <c r="CB884" s="11" t="s">
        <v>227</v>
      </c>
      <c r="CC884" s="35">
        <v>44071</v>
      </c>
      <c r="CD884" s="45" t="s">
        <v>228</v>
      </c>
      <c r="CE884" t="s">
        <v>256</v>
      </c>
      <c r="CF884" t="s">
        <v>257</v>
      </c>
      <c r="CG884" s="20">
        <v>22</v>
      </c>
      <c r="CH884" s="20">
        <v>1</v>
      </c>
      <c r="CI884" s="20">
        <v>1</v>
      </c>
      <c r="CJ884" s="20">
        <v>5</v>
      </c>
      <c r="CK884" s="20">
        <v>0</v>
      </c>
      <c r="CL884" s="20">
        <v>0</v>
      </c>
      <c r="CM884" s="20">
        <v>0</v>
      </c>
      <c r="CN884" s="34">
        <f>IF(CJ884&gt;0,((CK884*0.125)+(CL884*0.25)+(CM884*1))/CJ884,"")</f>
        <v>0</v>
      </c>
      <c r="CO884" s="20"/>
      <c r="CP884"/>
      <c r="CR884" s="20"/>
      <c r="CV884" s="20"/>
      <c r="CW884" s="20"/>
      <c r="CX884" s="20"/>
      <c r="DH884" s="37" t="str">
        <f>IF(DB884&lt;&gt;"",((DC884*0.125)+(DD884*0.25)+(DE884*0.25)+(DF884*1)+(DG884*1))/DB884,"")</f>
        <v/>
      </c>
      <c r="DV884" s="37" t="str" cm="1">
        <f t="array" ref="DV884">IF(AND(DI884:DP884&lt;&gt;""),((DQ884*0.125)+(DR884*0.25)+(DS884*0.25)+(DT884*1)+(DU884*1))/DP884,"")</f>
        <v/>
      </c>
      <c r="EA884" s="35"/>
      <c r="EB884" s="21"/>
      <c r="EJ884"/>
      <c r="EK884"/>
      <c r="EL884"/>
      <c r="EM884"/>
      <c r="EN884"/>
      <c r="EO884"/>
      <c r="EP884"/>
      <c r="EQ884"/>
      <c r="ER884"/>
      <c r="ES884" s="34" t="str">
        <f>IF(EI884&lt;&gt;"",((EJ884*0.125)+((EK884+EL884+EM884+EN884+EO884)*0.25)+((EP884+EQ884+ER884)*1))/EI884,"")</f>
        <v/>
      </c>
      <c r="ET884" s="20"/>
      <c r="FG884" s="20"/>
      <c r="FJ884" s="34" t="str">
        <f>IF(EZ884&lt;&gt;"",((FA884*0.125)+((FB884+FC884+FD884+FE884+FF884)*0.25)+((FG884+FH884+FI884)*1))/EZ884,"")</f>
        <v/>
      </c>
      <c r="FK884" s="39"/>
      <c r="FL884" s="39"/>
      <c r="FM884" s="39">
        <v>-0.36182542382213245</v>
      </c>
      <c r="FN884" s="39">
        <v>0.36182542382213245</v>
      </c>
      <c r="FO884" s="39">
        <v>-0.36182542382213245</v>
      </c>
      <c r="FP884" s="39">
        <v>0.36182542382213245</v>
      </c>
      <c r="FQ884" s="39">
        <v>-0.72365084764426491</v>
      </c>
      <c r="FR884" s="39">
        <v>0.72365084764426491</v>
      </c>
      <c r="FS884" s="39">
        <v>-0.72365084764426491</v>
      </c>
      <c r="FT884" s="39">
        <v>0.72365084764426491</v>
      </c>
      <c r="FU884" s="35"/>
      <c r="GK884" s="34" t="str">
        <f>IF(GA884&lt;&gt;"",((GB884*0.125)+((GC884+GD884+GE884+GF884+GG884)*0.25)+((GH884+GI884+GJ884)*1))/GA884,"")</f>
        <v/>
      </c>
      <c r="GL884"/>
      <c r="GM884"/>
      <c r="GN884"/>
      <c r="GO884"/>
      <c r="HH884" s="34" t="str">
        <f>IF(GX884&lt;&gt;"",((GY884*0.125)+((GZ884+HA884+HB884+HC884+HD884)*0.25)+((HE884+HF884+HG884)*1))/GX884,"")</f>
        <v/>
      </c>
    </row>
    <row r="885" spans="1:216" ht="15" hidden="1" customHeight="1" x14ac:dyDescent="0.35">
      <c r="A885" s="11" t="s">
        <v>5411</v>
      </c>
      <c r="B885" s="12" t="s">
        <v>5412</v>
      </c>
      <c r="C885" s="13" t="s">
        <v>1711</v>
      </c>
      <c r="D885" s="13"/>
      <c r="E885" s="14" t="s">
        <v>1420</v>
      </c>
      <c r="F885" s="15" t="s">
        <v>5413</v>
      </c>
      <c r="G885" s="15" t="s">
        <v>5414</v>
      </c>
      <c r="H885" s="14" t="s">
        <v>1673</v>
      </c>
      <c r="I885" s="16">
        <v>78336</v>
      </c>
      <c r="J885" s="65">
        <v>12009</v>
      </c>
      <c r="K885" s="18">
        <f ca="1">IF(A885&lt;&gt;"",RANDBETWEEN(1,2000)," ")</f>
        <v>1217</v>
      </c>
      <c r="L885" s="17" cm="1">
        <f t="array" ref="L885">IF(A885&lt;&gt;"",SUMPRODUCT(($E$2:$E$1303="Active") * (FK885 &gt;= $FM$2:$FM$1303) * (FK885 &lt;= $FN$2:$FN$1303) * (FL885 &gt;= $FO$2:$FO$1303) * (FL885 &lt;= $FP$2:$FP$1303)),"")</f>
        <v>2</v>
      </c>
      <c r="M885" s="17" cm="1">
        <f t="array" ref="M885">IF(A885&lt;&gt;"",SUMPRODUCT(($E$2:$E$1303="Active") * (FK885 &gt;= $FQ$2:$FQ$1303) * (FK885 &lt;= $FR$2:$FR$1303) * (FL885 &gt;= $FS$2:$FS$1303) * (FL885 &lt;= $FT$2:$FT$1303)),"")</f>
        <v>2</v>
      </c>
      <c r="N885" s="14"/>
      <c r="O885" s="14"/>
      <c r="P885" s="15"/>
      <c r="Q885" s="14"/>
      <c r="R885" s="15"/>
      <c r="S885" s="14" t="s">
        <v>223</v>
      </c>
      <c r="U885" s="21"/>
      <c r="V885" s="22"/>
      <c r="W885" s="22"/>
      <c r="X885" s="22"/>
      <c r="Y885" s="22"/>
      <c r="Z885" s="22"/>
      <c r="AA885" s="48">
        <v>2024</v>
      </c>
      <c r="AC885" s="63">
        <v>45658</v>
      </c>
      <c r="AD885" s="25">
        <v>243</v>
      </c>
      <c r="AE885" s="25">
        <v>79</v>
      </c>
      <c r="AF885" s="66"/>
      <c r="AG885" s="20"/>
      <c r="AH885" s="22">
        <v>0</v>
      </c>
      <c r="AI885" s="26">
        <v>0</v>
      </c>
      <c r="AN885" s="27" t="str">
        <f>IF(COUNT(DV885,ES885,FJ885,GK885,HH885)&gt;0,AVERAGE(DV885,ES885,FJ885,GK885,HH885),"")</f>
        <v/>
      </c>
      <c r="AO885" s="28">
        <f>IF((E885&lt;&gt;""),COUNTA(AP885:BW885)+COUNTIF(T885,"No"),"")</f>
        <v>0</v>
      </c>
      <c r="AP885" s="29"/>
      <c r="AQ885" s="29"/>
      <c r="AR885" s="29"/>
      <c r="AS885" s="29"/>
      <c r="AT885" s="29"/>
      <c r="AU885" s="29"/>
      <c r="AV885" s="29"/>
      <c r="AW885" s="29"/>
      <c r="AX885" s="29"/>
      <c r="AY885" s="29"/>
      <c r="AZ885" s="29"/>
      <c r="BA885" s="29"/>
      <c r="BB885" s="29"/>
      <c r="BC885" s="29"/>
      <c r="BD885" s="29"/>
      <c r="BE885" s="29"/>
      <c r="BF885" s="29"/>
      <c r="BG885" s="29"/>
      <c r="BH885" s="29"/>
      <c r="BI885" s="29"/>
      <c r="BJ885" s="29"/>
      <c r="BK885" s="29"/>
      <c r="BL885" s="29"/>
      <c r="BM885" s="29"/>
      <c r="BN885" s="29"/>
      <c r="BO885" s="29"/>
      <c r="BP885" s="29"/>
      <c r="BQ885" s="29"/>
      <c r="BR885" s="29"/>
      <c r="BS885" s="29"/>
      <c r="BT885" s="29"/>
      <c r="BU885" s="29"/>
      <c r="BV885" s="29"/>
      <c r="BW885" s="29"/>
      <c r="BX885" s="30"/>
      <c r="BY885" s="30"/>
      <c r="BZ885" s="14"/>
      <c r="CA885" s="30"/>
      <c r="CB885" s="14" t="s">
        <v>232</v>
      </c>
      <c r="CC885" s="31">
        <v>43907</v>
      </c>
      <c r="CD885" s="32" t="s">
        <v>364</v>
      </c>
      <c r="CE885" s="33" t="s">
        <v>291</v>
      </c>
      <c r="CF885" s="33" t="s">
        <v>292</v>
      </c>
      <c r="CG885" s="29">
        <v>199</v>
      </c>
      <c r="CH885" s="29">
        <v>2</v>
      </c>
      <c r="CI885" s="29">
        <v>2</v>
      </c>
      <c r="CJ885" s="29">
        <v>10</v>
      </c>
      <c r="CK885" s="29">
        <v>0</v>
      </c>
      <c r="CL885" s="29">
        <v>0</v>
      </c>
      <c r="CM885" s="29">
        <v>0</v>
      </c>
      <c r="CN885" s="34">
        <f>IF(CJ885&gt;0,((CK885*0.125)+(CL885*0.25)+(CM885*1))/CJ885,"")</f>
        <v>0</v>
      </c>
      <c r="CO885" s="35">
        <v>44365</v>
      </c>
      <c r="CP885" s="35">
        <v>44379</v>
      </c>
      <c r="CQ885" s="20" t="s">
        <v>228</v>
      </c>
      <c r="CR885" s="35">
        <v>44379</v>
      </c>
      <c r="CS885" s="20" t="s">
        <v>232</v>
      </c>
      <c r="CT885" s="35">
        <v>44385</v>
      </c>
      <c r="DH885" s="37" t="str">
        <f>IF(DB885&lt;&gt;"",((DC885*0.125)+(DD885*0.25)+(DE885*0.25)+(DF885*1)+(DG885*1))/DB885,"")</f>
        <v/>
      </c>
      <c r="DV885" s="37" t="str" cm="1">
        <f t="array" ref="DV885">IF(AND(DI885:DP885&lt;&gt;""),((DQ885*0.125)+(DR885*0.25)+(DS885*0.25)+(DT885*1)+(DU885*1))/DP885,"")</f>
        <v/>
      </c>
      <c r="EA885" s="35"/>
      <c r="EB885" s="21"/>
      <c r="EJ885"/>
      <c r="EK885"/>
      <c r="EL885"/>
      <c r="EM885"/>
      <c r="EN885"/>
      <c r="EQ885"/>
      <c r="ER885"/>
      <c r="ES885" s="34" t="str">
        <f>IF(EI885&lt;&gt;"",((EJ885*0.125)+((EK885+EL885+EM885+EN885+EO885)*0.25)+((EP885+EQ885+ER885)*1))/EI885,"")</f>
        <v/>
      </c>
      <c r="ET885" s="20"/>
      <c r="FG885" s="20"/>
      <c r="FJ885" s="34" t="str">
        <f>IF(EZ885&lt;&gt;"",((FA885*0.125)+((FB885+FC885+FD885+FE885+FF885)*0.25)+((FG885+FH885+FI885)*1))/EZ885,"")</f>
        <v/>
      </c>
      <c r="FK885" s="39">
        <v>27.935141999999999</v>
      </c>
      <c r="FL885" s="39">
        <v>-97.165927999999994</v>
      </c>
      <c r="FM885" s="39">
        <v>27.573316576177866</v>
      </c>
      <c r="FN885" s="39">
        <v>28.296967423822132</v>
      </c>
      <c r="FO885" s="39">
        <v>-97.575474400209785</v>
      </c>
      <c r="FP885" s="39">
        <v>-96.756381599790203</v>
      </c>
      <c r="FQ885" s="39">
        <v>27.211491152355734</v>
      </c>
      <c r="FR885" s="39">
        <v>28.658792847644264</v>
      </c>
      <c r="FS885" s="39">
        <v>-97.985020800419576</v>
      </c>
      <c r="FT885" s="39">
        <v>-96.346835199580411</v>
      </c>
      <c r="FU885" s="35"/>
      <c r="GK885" s="34" t="str">
        <f>IF(GA885&lt;&gt;"",((GB885*0.125)+((GC885+GD885+GE885+GF885+GG885)*0.25)+((GH885+GI885+GJ885)*1))/GA885,"")</f>
        <v/>
      </c>
      <c r="GL885"/>
      <c r="GM885"/>
      <c r="GN885"/>
      <c r="GO885"/>
      <c r="HH885" s="34" t="str">
        <f>IF(GX885&lt;&gt;"",((GY885*0.125)+((GZ885+HA885+HB885+HC885+HD885)*0.25)+((HE885+HF885+HG885)*1))/GX885,"")</f>
        <v/>
      </c>
    </row>
    <row r="886" spans="1:216" ht="15" hidden="1" customHeight="1" x14ac:dyDescent="0.35">
      <c r="A886" s="11" t="s">
        <v>5415</v>
      </c>
      <c r="B886" s="12" t="s">
        <v>5416</v>
      </c>
      <c r="C886" s="13" t="s">
        <v>1711</v>
      </c>
      <c r="D886" s="13"/>
      <c r="E886" s="14" t="s">
        <v>1420</v>
      </c>
      <c r="F886" s="15"/>
      <c r="G886" s="15"/>
      <c r="H886" s="14"/>
      <c r="I886" s="16"/>
      <c r="J886" s="65"/>
      <c r="K886" s="18">
        <f ca="1">IF(A886&lt;&gt;"",RANDBETWEEN(1,2000)," ")</f>
        <v>1442</v>
      </c>
      <c r="L886" s="17" cm="1">
        <f t="array" ref="L886">IF(A886&lt;&gt;"",SUMPRODUCT(($E$2:$E$1303="Active") * (FK886 &gt;= $FM$2:$FM$1303) * (FK886 &lt;= $FN$2:$FN$1303) * (FL886 &gt;= $FO$2:$FO$1303) * (FL886 &lt;= $FP$2:$FP$1303)),"")</f>
        <v>0</v>
      </c>
      <c r="M886" s="17" cm="1">
        <f t="array" ref="M886">IF(A886&lt;&gt;"",SUMPRODUCT(($E$2:$E$1303="Active") * (FK886 &gt;= $FQ$2:$FQ$1303) * (FK886 &lt;= $FR$2:$FR$1303) * (FL886 &gt;= $FS$2:$FS$1303) * (FL886 &lt;= $FT$2:$FT$1303)),"")</f>
        <v>0</v>
      </c>
      <c r="N886" s="14"/>
      <c r="O886" s="14"/>
      <c r="P886" s="15"/>
      <c r="Q886" s="14"/>
      <c r="R886" s="15"/>
      <c r="S886" s="14"/>
      <c r="U886" s="21"/>
      <c r="V886" s="22"/>
      <c r="W886" s="22"/>
      <c r="X886" s="22"/>
      <c r="Y886" s="22"/>
      <c r="Z886" s="22"/>
      <c r="AA886" s="48">
        <v>2024</v>
      </c>
      <c r="AC886" s="63">
        <v>45658</v>
      </c>
      <c r="AD886" s="25">
        <v>44</v>
      </c>
      <c r="AE886" s="25">
        <v>0</v>
      </c>
      <c r="AF886" s="66"/>
      <c r="AG886" s="20"/>
      <c r="AH886" s="22">
        <v>0</v>
      </c>
      <c r="AI886" s="26">
        <v>0</v>
      </c>
      <c r="AN886" s="27" t="str">
        <f>IF(COUNT(DV886,ES886,FJ886,GK886,HH886)&gt;0,AVERAGE(DV886,ES886,FJ886,GK886,HH886),"")</f>
        <v/>
      </c>
      <c r="AO886" s="28">
        <f>IF((E886&lt;&gt;""),COUNTA(AP886:BW886)+COUNTIF(T886,"No"),"")</f>
        <v>0</v>
      </c>
      <c r="AP886" s="29"/>
      <c r="AQ886" s="29"/>
      <c r="AR886" s="29"/>
      <c r="AS886" s="29"/>
      <c r="AT886" s="29"/>
      <c r="AU886" s="29"/>
      <c r="AV886" s="29"/>
      <c r="AW886" s="29"/>
      <c r="AX886" s="29"/>
      <c r="AY886" s="29"/>
      <c r="AZ886" s="29"/>
      <c r="BA886" s="29"/>
      <c r="BB886" s="29"/>
      <c r="BC886" s="29"/>
      <c r="BD886" s="29"/>
      <c r="BE886" s="29"/>
      <c r="BF886" s="29"/>
      <c r="BG886" s="29"/>
      <c r="BH886" s="29"/>
      <c r="BI886" s="29"/>
      <c r="BJ886" s="29"/>
      <c r="BK886" s="29"/>
      <c r="BL886" s="29"/>
      <c r="BM886" s="29"/>
      <c r="BN886" s="29"/>
      <c r="BO886" s="29"/>
      <c r="BP886" s="29"/>
      <c r="BQ886" s="29"/>
      <c r="BR886" s="29"/>
      <c r="BS886" s="29"/>
      <c r="BT886" s="29"/>
      <c r="BU886" s="29"/>
      <c r="BV886" s="29"/>
      <c r="BW886" s="29"/>
      <c r="BX886" s="30">
        <v>44124</v>
      </c>
      <c r="BY886" s="30">
        <v>44140</v>
      </c>
      <c r="BZ886" s="14" t="s">
        <v>248</v>
      </c>
      <c r="CA886" s="30">
        <v>44140</v>
      </c>
      <c r="CB886" s="14" t="s">
        <v>316</v>
      </c>
      <c r="CC886" s="31">
        <v>44176</v>
      </c>
      <c r="CD886" s="32" t="s">
        <v>228</v>
      </c>
      <c r="CE886" s="33" t="s">
        <v>320</v>
      </c>
      <c r="CF886" s="33" t="s">
        <v>321</v>
      </c>
      <c r="CG886" s="29">
        <v>100</v>
      </c>
      <c r="CH886" s="29">
        <v>2</v>
      </c>
      <c r="CI886" s="29">
        <v>2</v>
      </c>
      <c r="CJ886" s="29">
        <v>10</v>
      </c>
      <c r="CK886" s="29">
        <v>0</v>
      </c>
      <c r="CL886" s="29">
        <v>0</v>
      </c>
      <c r="CM886" s="29">
        <v>1</v>
      </c>
      <c r="CN886" s="34">
        <f>IF(CJ886&gt;0,((CK886*0.125)+(CL886*0.25)+(CM886*1))/CJ886,"")</f>
        <v>0.1</v>
      </c>
      <c r="CO886" s="20"/>
      <c r="CP886"/>
      <c r="CR886" s="20"/>
      <c r="DH886" s="37" t="str">
        <f>IF(DB886&lt;&gt;"",((DC886*0.125)+(DD886*0.25)+(DE886*0.25)+(DF886*1)+(DG886*1))/DB886,"")</f>
        <v/>
      </c>
      <c r="DV886" s="37" t="str" cm="1">
        <f t="array" ref="DV886">IF(AND(DI886:DP886&lt;&gt;""),((DQ886*0.125)+(DR886*0.25)+(DS886*0.25)+(DT886*1)+(DU886*1))/DP886,"")</f>
        <v/>
      </c>
      <c r="EA886" s="35"/>
      <c r="EB886" s="21"/>
      <c r="EJ886"/>
      <c r="EK886"/>
      <c r="EL886"/>
      <c r="EM886"/>
      <c r="EN886"/>
      <c r="EO886"/>
      <c r="EP886"/>
      <c r="EQ886"/>
      <c r="ER886"/>
      <c r="ES886" s="34" t="str">
        <f>IF(EI886&lt;&gt;"",((EJ886*0.125)+((EK886+EL886+EM886+EN886+EO886)*0.25)+((EP886+EQ886+ER886)*1))/EI886,"")</f>
        <v/>
      </c>
      <c r="ET886" s="20"/>
      <c r="FG886" s="20"/>
      <c r="FJ886" s="34" t="str">
        <f>IF(EZ886&lt;&gt;"",((FA886*0.125)+((FB886+FC886+FD886+FE886+FF886)*0.25)+((FG886+FH886+FI886)*1))/EZ886,"")</f>
        <v/>
      </c>
      <c r="FK886" s="39"/>
      <c r="FL886" s="39"/>
      <c r="FM886" s="39">
        <v>-0.36182542382213245</v>
      </c>
      <c r="FN886" s="39">
        <v>0.36182542382213245</v>
      </c>
      <c r="FO886" s="39">
        <v>-0.36182542382213245</v>
      </c>
      <c r="FP886" s="39">
        <v>0.36182542382213245</v>
      </c>
      <c r="FQ886" s="39">
        <v>-0.72365084764426491</v>
      </c>
      <c r="FR886" s="39">
        <v>0.72365084764426491</v>
      </c>
      <c r="FS886" s="39">
        <v>-0.72365084764426491</v>
      </c>
      <c r="FT886" s="39">
        <v>0.72365084764426491</v>
      </c>
      <c r="FU886" s="35"/>
      <c r="GK886" s="34" t="str">
        <f>IF(GA886&lt;&gt;"",((GB886*0.125)+((GC886+GD886+GE886+GF886+GG886)*0.25)+((GH886+GI886+GJ886)*1))/GA886,"")</f>
        <v/>
      </c>
      <c r="GL886"/>
      <c r="GM886"/>
      <c r="GN886"/>
      <c r="GO886"/>
      <c r="HH886" s="34" t="str">
        <f>IF(GX886&lt;&gt;"",((GY886*0.125)+((GZ886+HA886+HB886+HC886+HD886)*0.25)+((HE886+HF886+HG886)*1))/GX886,"")</f>
        <v/>
      </c>
    </row>
    <row r="887" spans="1:216" ht="15" hidden="1" customHeight="1" x14ac:dyDescent="0.35">
      <c r="A887" s="11" t="s">
        <v>5417</v>
      </c>
      <c r="B887" s="12" t="s">
        <v>5418</v>
      </c>
      <c r="C887" s="13" t="s">
        <v>1711</v>
      </c>
      <c r="D887" s="13"/>
      <c r="E887" s="11" t="s">
        <v>1420</v>
      </c>
      <c r="J887" s="65"/>
      <c r="K887" s="18">
        <f ca="1">IF(A887&lt;&gt;"",RANDBETWEEN(1,2000)," ")</f>
        <v>1656</v>
      </c>
      <c r="L887" s="17" cm="1">
        <f t="array" ref="L887">IF(A887&lt;&gt;"",SUMPRODUCT(($E$2:$E$1303="Active") * (FK887 &gt;= $FM$2:$FM$1303) * (FK887 &lt;= $FN$2:$FN$1303) * (FL887 &gt;= $FO$2:$FO$1303) * (FL887 &lt;= $FP$2:$FP$1303)),"")</f>
        <v>0</v>
      </c>
      <c r="M887" s="17" cm="1">
        <f t="array" ref="M887">IF(A887&lt;&gt;"",SUMPRODUCT(($E$2:$E$1303="Active") * (FK887 &gt;= $FQ$2:$FQ$1303) * (FK887 &lt;= $FR$2:$FR$1303) * (FL887 &gt;= $FS$2:$FS$1303) * (FL887 &lt;= $FT$2:$FT$1303)),"")</f>
        <v>0</v>
      </c>
      <c r="U887" s="21"/>
      <c r="V887" s="22"/>
      <c r="W887" s="22"/>
      <c r="X887" s="22"/>
      <c r="Y887" s="22"/>
      <c r="Z887" s="22"/>
      <c r="AA887" s="48">
        <v>2024</v>
      </c>
      <c r="AC887" s="63">
        <v>45658</v>
      </c>
      <c r="AD887" s="25">
        <v>1</v>
      </c>
      <c r="AE887" s="25">
        <v>0</v>
      </c>
      <c r="AF887" s="66"/>
      <c r="AG887" s="20"/>
      <c r="AH887" s="22">
        <v>0</v>
      </c>
      <c r="AI887" s="26">
        <v>0</v>
      </c>
      <c r="AN887" s="27" t="str">
        <f>IF(COUNT(DV887,ES887,FJ887,GK887,HH887)&gt;0,AVERAGE(DV887,ES887,FJ887,GK887,HH887),"")</f>
        <v/>
      </c>
      <c r="AO887" s="28">
        <f>IF((E887&lt;&gt;""),COUNTA(AP887:BW887)+COUNTIF(T887,"No"),"")</f>
        <v>0</v>
      </c>
      <c r="CB887" s="11" t="s">
        <v>227</v>
      </c>
      <c r="CN887" s="34" t="str">
        <f>IF(CJ887&gt;0,((CK887*0.125)+(CL887*0.25)+(CM887*1))/CJ887,"")</f>
        <v/>
      </c>
      <c r="CO887" s="20"/>
      <c r="CP887"/>
      <c r="CR887" s="20"/>
      <c r="CV887" s="20"/>
      <c r="CW887" s="20"/>
      <c r="CX887" s="20"/>
      <c r="DH887" s="37" t="str">
        <f>IF(DB887&lt;&gt;"",((DC887*0.125)+(DD887*0.25)+(DE887*0.25)+(DF887*1)+(DG887*1))/DB887,"")</f>
        <v/>
      </c>
      <c r="DV887" s="37" t="str" cm="1">
        <f t="array" ref="DV887">IF(AND(DI887:DP887&lt;&gt;""),((DQ887*0.125)+(DR887*0.25)+(DS887*0.25)+(DT887*1)+(DU887*1))/DP887,"")</f>
        <v/>
      </c>
      <c r="EA887" s="35"/>
      <c r="EB887" s="21"/>
      <c r="EJ887"/>
      <c r="EK887"/>
      <c r="EL887"/>
      <c r="EM887"/>
      <c r="EN887"/>
      <c r="EO887"/>
      <c r="EP887"/>
      <c r="EQ887"/>
      <c r="ER887"/>
      <c r="ES887" s="34" t="str">
        <f>IF(EI887&lt;&gt;"",((EJ887*0.125)+((EK887+EL887+EM887+EN887+EO887)*0.25)+((EP887+EQ887+ER887)*1))/EI887,"")</f>
        <v/>
      </c>
      <c r="ET887" s="20"/>
      <c r="FG887" s="20"/>
      <c r="FJ887" s="34" t="str">
        <f>IF(EZ887&lt;&gt;"",((FA887*0.125)+((FB887+FC887+FD887+FE887+FF887)*0.25)+((FG887+FH887+FI887)*1))/EZ887,"")</f>
        <v/>
      </c>
      <c r="FK887" s="39"/>
      <c r="FL887" s="39"/>
      <c r="FM887" s="39">
        <v>-0.36182542382213245</v>
      </c>
      <c r="FN887" s="39">
        <v>0.36182542382213245</v>
      </c>
      <c r="FO887" s="39">
        <v>-0.36182542382213245</v>
      </c>
      <c r="FP887" s="39">
        <v>0.36182542382213245</v>
      </c>
      <c r="FQ887" s="39">
        <v>-0.72365084764426491</v>
      </c>
      <c r="FR887" s="39">
        <v>0.72365084764426491</v>
      </c>
      <c r="FS887" s="39">
        <v>-0.72365084764426491</v>
      </c>
      <c r="FT887" s="39">
        <v>0.72365084764426491</v>
      </c>
      <c r="FU887" s="35"/>
      <c r="GK887" s="34" t="str">
        <f>IF(GA887&lt;&gt;"",((GB887*0.125)+((GC887+GD887+GE887+GF887+GG887)*0.25)+((GH887+GI887+GJ887)*1))/GA887,"")</f>
        <v/>
      </c>
      <c r="GL887"/>
      <c r="GM887"/>
      <c r="GN887"/>
      <c r="GO887"/>
      <c r="HH887" s="34" t="str">
        <f>IF(GX887&lt;&gt;"",((GY887*0.125)+((GZ887+HA887+HB887+HC887+HD887)*0.25)+((HE887+HF887+HG887)*1))/GX887,"")</f>
        <v/>
      </c>
    </row>
    <row r="888" spans="1:216" ht="15" hidden="1" customHeight="1" x14ac:dyDescent="0.35">
      <c r="A888" s="11" t="s">
        <v>5419</v>
      </c>
      <c r="B888" s="12" t="s">
        <v>5420</v>
      </c>
      <c r="C888" s="13" t="s">
        <v>1711</v>
      </c>
      <c r="D888" s="13"/>
      <c r="E888" s="11" t="s">
        <v>1420</v>
      </c>
      <c r="F888" s="19" t="s">
        <v>4930</v>
      </c>
      <c r="G888" s="19" t="s">
        <v>4931</v>
      </c>
      <c r="H888" s="11" t="s">
        <v>1688</v>
      </c>
      <c r="I888" s="42">
        <v>62305</v>
      </c>
      <c r="J888" s="65">
        <v>19042</v>
      </c>
      <c r="K888" s="18">
        <f ca="1">IF(A888&lt;&gt;"",RANDBETWEEN(1,2000)," ")</f>
        <v>108</v>
      </c>
      <c r="L888" s="17" cm="1">
        <f t="array" ref="L888">IF(A888&lt;&gt;"",SUMPRODUCT(($E$2:$E$1303="Active") * (FK888 &gt;= $FM$2:$FM$1303) * (FK888 &lt;= $FN$2:$FN$1303) * (FL888 &gt;= $FO$2:$FO$1303) * (FL888 &lt;= $FP$2:$FP$1303)),"")</f>
        <v>0</v>
      </c>
      <c r="M888" s="17" cm="1">
        <f t="array" ref="M888">IF(A888&lt;&gt;"",SUMPRODUCT(($E$2:$E$1303="Active") * (FK888 &gt;= $FQ$2:$FQ$1303) * (FK888 &lt;= $FR$2:$FR$1303) * (FL888 &gt;= $FS$2:$FS$1303) * (FL888 &lt;= $FT$2:$FT$1303)),"")</f>
        <v>0</v>
      </c>
      <c r="S888" s="11" t="s">
        <v>223</v>
      </c>
      <c r="U888" s="21"/>
      <c r="V888" s="22"/>
      <c r="W888" s="22"/>
      <c r="X888" s="22"/>
      <c r="Y888" s="22"/>
      <c r="Z888" s="22"/>
      <c r="AA888" s="48">
        <v>2024</v>
      </c>
      <c r="AC888" s="63">
        <v>45658</v>
      </c>
      <c r="AD888" s="25">
        <v>0</v>
      </c>
      <c r="AE888" s="25">
        <v>47</v>
      </c>
      <c r="AF888" s="66"/>
      <c r="AG888" s="20"/>
      <c r="AH888" s="22">
        <v>0</v>
      </c>
      <c r="AI888" s="26">
        <v>0</v>
      </c>
      <c r="AN888" s="27" t="str">
        <f>IF(COUNT(DV888,ES888,FJ888,GK888,HH888)&gt;0,AVERAGE(DV888,ES888,FJ888,GK888,HH888),"")</f>
        <v/>
      </c>
      <c r="AO888" s="28">
        <f>IF((E888&lt;&gt;""),COUNTA(AP888:BW888)+COUNTIF(T888,"No"),"")</f>
        <v>0</v>
      </c>
      <c r="CN888" s="34" t="str">
        <f>IF(CJ888&gt;0,((CK888*0.125)+(CL888*0.25)+(CM888*1))/CJ888,"")</f>
        <v/>
      </c>
      <c r="CO888" s="35">
        <v>44280</v>
      </c>
      <c r="CP888" s="35">
        <v>44280</v>
      </c>
      <c r="CQ888" s="20" t="s">
        <v>703</v>
      </c>
      <c r="CR888" s="35">
        <v>44280</v>
      </c>
      <c r="CS888" s="20" t="s">
        <v>232</v>
      </c>
      <c r="CW888" s="20" t="s">
        <v>233</v>
      </c>
      <c r="CX888" s="11" t="s">
        <v>234</v>
      </c>
      <c r="DH888" s="37" t="str">
        <f>IF(DB888&lt;&gt;"",((DC888*0.125)+(DD888*0.25)+(DE888*0.25)+(DF888*1)+(DG888*1))/DB888,"")</f>
        <v/>
      </c>
      <c r="DV888" s="37" t="str" cm="1">
        <f t="array" ref="DV888">IF(AND(DI888:DP888&lt;&gt;""),((DQ888*0.125)+(DR888*0.25)+(DS888*0.25)+(DT888*1)+(DU888*1))/DP888,"")</f>
        <v/>
      </c>
      <c r="EA888" s="35"/>
      <c r="EB888" s="21"/>
      <c r="EJ888"/>
      <c r="EK888"/>
      <c r="EL888"/>
      <c r="EM888"/>
      <c r="EN888"/>
      <c r="EQ888"/>
      <c r="ER888"/>
      <c r="ES888" s="34" t="str">
        <f>IF(EI888&lt;&gt;"",((EJ888*0.125)+((EK888+EL888+EM888+EN888+EO888)*0.25)+((EP888+EQ888+ER888)*1))/EI888,"")</f>
        <v/>
      </c>
      <c r="ET888" s="20"/>
      <c r="FG888" s="20"/>
      <c r="FJ888" s="34" t="str">
        <f>IF(EZ888&lt;&gt;"",((FA888*0.125)+((FB888+FC888+FD888+FE888+FF888)*0.25)+((FG888+FH888+FI888)*1))/EZ888,"")</f>
        <v/>
      </c>
      <c r="FK888" s="39">
        <v>39.923279999999998</v>
      </c>
      <c r="FL888" s="39">
        <v>-91.317346000000001</v>
      </c>
      <c r="FM888" s="39">
        <v>39.561454576177866</v>
      </c>
      <c r="FN888" s="39">
        <v>40.285105423822131</v>
      </c>
      <c r="FO888" s="39">
        <v>-91.789145869447225</v>
      </c>
      <c r="FP888" s="39">
        <v>-90.845546130552776</v>
      </c>
      <c r="FQ888" s="39">
        <v>39.199629152355733</v>
      </c>
      <c r="FR888" s="39">
        <v>40.646930847644263</v>
      </c>
      <c r="FS888" s="39">
        <v>-92.260945738894449</v>
      </c>
      <c r="FT888" s="39">
        <v>-90.373746261105552</v>
      </c>
      <c r="FU888" s="35"/>
      <c r="GK888" s="34" t="str">
        <f>IF(GA888&lt;&gt;"",((GB888*0.125)+((GC888+GD888+GE888+GF888+GG888)*0.25)+((GH888+GI888+GJ888)*1))/GA888,"")</f>
        <v/>
      </c>
      <c r="GL888"/>
      <c r="GM888"/>
      <c r="GN888"/>
      <c r="GO888"/>
      <c r="HH888" s="34" t="str">
        <f>IF(GX888&lt;&gt;"",((GY888*0.125)+((GZ888+HA888+HB888+HC888+HD888)*0.25)+((HE888+HF888+HG888)*1))/GX888,"")</f>
        <v/>
      </c>
    </row>
    <row r="889" spans="1:216" ht="15" hidden="1" customHeight="1" x14ac:dyDescent="0.35">
      <c r="A889" s="11" t="s">
        <v>5421</v>
      </c>
      <c r="B889" s="12" t="s">
        <v>5422</v>
      </c>
      <c r="C889" s="13" t="s">
        <v>1711</v>
      </c>
      <c r="D889" s="13"/>
      <c r="E889" s="14" t="s">
        <v>1420</v>
      </c>
      <c r="F889" s="15"/>
      <c r="G889" s="15"/>
      <c r="H889" s="14"/>
      <c r="I889" s="16"/>
      <c r="J889" s="65"/>
      <c r="K889" s="18">
        <f ca="1">IF(A889&lt;&gt;"",RANDBETWEEN(1,2000)," ")</f>
        <v>23</v>
      </c>
      <c r="L889" s="17" cm="1">
        <f t="array" ref="L889">IF(A889&lt;&gt;"",SUMPRODUCT(($E$2:$E$1303="Active") * (FK889 &gt;= $FM$2:$FM$1303) * (FK889 &lt;= $FN$2:$FN$1303) * (FL889 &gt;= $FO$2:$FO$1303) * (FL889 &lt;= $FP$2:$FP$1303)),"")</f>
        <v>0</v>
      </c>
      <c r="M889" s="17" cm="1">
        <f t="array" ref="M889">IF(A889&lt;&gt;"",SUMPRODUCT(($E$2:$E$1303="Active") * (FK889 &gt;= $FQ$2:$FQ$1303) * (FK889 &lt;= $FR$2:$FR$1303) * (FL889 &gt;= $FS$2:$FS$1303) * (FL889 &lt;= $FT$2:$FT$1303)),"")</f>
        <v>0</v>
      </c>
      <c r="N889" s="14"/>
      <c r="O889" s="14"/>
      <c r="P889" s="15"/>
      <c r="Q889" s="14"/>
      <c r="R889" s="15"/>
      <c r="S889" s="14"/>
      <c r="U889" s="21"/>
      <c r="V889" s="22"/>
      <c r="W889" s="22"/>
      <c r="X889" s="22"/>
      <c r="Y889" s="22"/>
      <c r="Z889" s="22"/>
      <c r="AA889" s="48">
        <v>2024</v>
      </c>
      <c r="AC889" s="63">
        <v>45658</v>
      </c>
      <c r="AD889" s="25">
        <v>9</v>
      </c>
      <c r="AE889" s="25">
        <v>0</v>
      </c>
      <c r="AF889" s="66"/>
      <c r="AG889" s="20"/>
      <c r="AH889" s="22">
        <v>0</v>
      </c>
      <c r="AI889" s="26">
        <v>0</v>
      </c>
      <c r="AN889" s="27" t="str">
        <f>IF(COUNT(DV889,ES889,FJ889,GK889,HH889)&gt;0,AVERAGE(DV889,ES889,FJ889,GK889,HH889),"")</f>
        <v/>
      </c>
      <c r="AO889" s="28">
        <f>IF((E889&lt;&gt;""),COUNTA(AP889:BW889)+COUNTIF(T889,"No"),"")</f>
        <v>0</v>
      </c>
      <c r="AP889" s="29"/>
      <c r="AQ889" s="29"/>
      <c r="AR889" s="29"/>
      <c r="AS889" s="29"/>
      <c r="AT889" s="29"/>
      <c r="AU889" s="29"/>
      <c r="AV889" s="29"/>
      <c r="AW889" s="29"/>
      <c r="AX889" s="29"/>
      <c r="AY889" s="29"/>
      <c r="AZ889" s="29"/>
      <c r="BA889" s="29"/>
      <c r="BB889" s="29"/>
      <c r="BC889" s="29"/>
      <c r="BD889" s="29"/>
      <c r="BE889" s="29"/>
      <c r="BF889" s="29"/>
      <c r="BG889" s="29"/>
      <c r="BH889" s="29"/>
      <c r="BI889" s="29"/>
      <c r="BJ889" s="29"/>
      <c r="BK889" s="29"/>
      <c r="BL889" s="29"/>
      <c r="BM889" s="29"/>
      <c r="BN889" s="29"/>
      <c r="BO889" s="29"/>
      <c r="BP889" s="29"/>
      <c r="BQ889" s="29"/>
      <c r="BR889" s="29"/>
      <c r="BS889" s="29"/>
      <c r="BT889" s="29"/>
      <c r="BU889" s="29"/>
      <c r="BV889" s="29"/>
      <c r="BW889" s="29"/>
      <c r="BX889" s="30"/>
      <c r="BY889" s="30"/>
      <c r="BZ889" s="14"/>
      <c r="CA889" s="30"/>
      <c r="CB889" s="14" t="s">
        <v>316</v>
      </c>
      <c r="CC889" s="31"/>
      <c r="CD889" s="32"/>
      <c r="CE889" s="33"/>
      <c r="CF889" s="33"/>
      <c r="CG889" s="29"/>
      <c r="CH889" s="29"/>
      <c r="CI889" s="29"/>
      <c r="CJ889" s="29"/>
      <c r="CK889" s="29"/>
      <c r="CL889" s="29"/>
      <c r="CM889" s="29"/>
      <c r="CN889" s="34" t="str">
        <f>IF(CJ889&gt;0,((CK889*0.125)+(CL889*0.25)+(CM889*1))/CJ889,"")</f>
        <v/>
      </c>
      <c r="CO889" s="20"/>
      <c r="CP889"/>
      <c r="CR889" s="20"/>
      <c r="CV889" s="20"/>
      <c r="CW889" s="20"/>
      <c r="CX889" s="20"/>
      <c r="DH889" s="37" t="str">
        <f>IF(DB889&lt;&gt;"",((DC889*0.125)+(DD889*0.25)+(DE889*0.25)+(DF889*1)+(DG889*1))/DB889,"")</f>
        <v/>
      </c>
      <c r="DV889" s="37" t="str" cm="1">
        <f t="array" ref="DV889">IF(AND(DI889:DP889&lt;&gt;""),((DQ889*0.125)+(DR889*0.25)+(DS889*0.25)+(DT889*1)+(DU889*1))/DP889,"")</f>
        <v/>
      </c>
      <c r="EA889" s="35"/>
      <c r="EB889" s="21"/>
      <c r="EJ889"/>
      <c r="EK889"/>
      <c r="EL889"/>
      <c r="EM889"/>
      <c r="EN889"/>
      <c r="EO889"/>
      <c r="EP889"/>
      <c r="EQ889"/>
      <c r="ER889"/>
      <c r="ES889" s="34" t="str">
        <f>IF(EI889&lt;&gt;"",((EJ889*0.125)+((EK889+EL889+EM889+EN889+EO889)*0.25)+((EP889+EQ889+ER889)*1))/EI889,"")</f>
        <v/>
      </c>
      <c r="ET889" s="20"/>
      <c r="FG889" s="20"/>
      <c r="FJ889" s="34" t="str">
        <f>IF(EZ889&lt;&gt;"",((FA889*0.125)+((FB889+FC889+FD889+FE889+FF889)*0.25)+((FG889+FH889+FI889)*1))/EZ889,"")</f>
        <v/>
      </c>
      <c r="FK889" s="39"/>
      <c r="FL889" s="39"/>
      <c r="FM889" s="39">
        <v>-0.36182542382213245</v>
      </c>
      <c r="FN889" s="39">
        <v>0.36182542382213245</v>
      </c>
      <c r="FO889" s="39">
        <v>-0.36182542382213245</v>
      </c>
      <c r="FP889" s="39">
        <v>0.36182542382213245</v>
      </c>
      <c r="FQ889" s="39">
        <v>-0.72365084764426491</v>
      </c>
      <c r="FR889" s="39">
        <v>0.72365084764426491</v>
      </c>
      <c r="FS889" s="39">
        <v>-0.72365084764426491</v>
      </c>
      <c r="FT889" s="39">
        <v>0.72365084764426491</v>
      </c>
      <c r="FU889" s="35"/>
      <c r="GK889" s="34" t="str">
        <f>IF(GA889&lt;&gt;"",((GB889*0.125)+((GC889+GD889+GE889+GF889+GG889)*0.25)+((GH889+GI889+GJ889)*1))/GA889,"")</f>
        <v/>
      </c>
      <c r="GL889"/>
      <c r="GM889"/>
      <c r="GN889"/>
      <c r="GO889"/>
      <c r="HH889" s="34" t="str">
        <f>IF(GX889&lt;&gt;"",((GY889*0.125)+((GZ889+HA889+HB889+HC889+HD889)*0.25)+((HE889+HF889+HG889)*1))/GX889,"")</f>
        <v/>
      </c>
    </row>
    <row r="890" spans="1:216" ht="15" hidden="1" customHeight="1" x14ac:dyDescent="0.35">
      <c r="A890" s="11" t="s">
        <v>5423</v>
      </c>
      <c r="B890" s="12" t="s">
        <v>5424</v>
      </c>
      <c r="C890" s="13" t="s">
        <v>1711</v>
      </c>
      <c r="D890" s="13"/>
      <c r="E890" s="14" t="s">
        <v>1420</v>
      </c>
      <c r="F890" s="15"/>
      <c r="G890" s="15"/>
      <c r="H890" s="14"/>
      <c r="I890" s="16"/>
      <c r="J890" s="65"/>
      <c r="K890" s="18">
        <f ca="1">IF(A890&lt;&gt;"",RANDBETWEEN(1,2000)," ")</f>
        <v>751</v>
      </c>
      <c r="L890" s="17" cm="1">
        <f t="array" ref="L890">IF(A890&lt;&gt;"",SUMPRODUCT(($E$2:$E$1303="Active") * (FK890 &gt;= $FM$2:$FM$1303) * (FK890 &lt;= $FN$2:$FN$1303) * (FL890 &gt;= $FO$2:$FO$1303) * (FL890 &lt;= $FP$2:$FP$1303)),"")</f>
        <v>0</v>
      </c>
      <c r="M890" s="17" cm="1">
        <f t="array" ref="M890">IF(A890&lt;&gt;"",SUMPRODUCT(($E$2:$E$1303="Active") * (FK890 &gt;= $FQ$2:$FQ$1303) * (FK890 &lt;= $FR$2:$FR$1303) * (FL890 &gt;= $FS$2:$FS$1303) * (FL890 &lt;= $FT$2:$FT$1303)),"")</f>
        <v>0</v>
      </c>
      <c r="N890" s="14"/>
      <c r="O890" s="14"/>
      <c r="P890" s="15"/>
      <c r="Q890" s="14"/>
      <c r="R890" s="15"/>
      <c r="S890" s="14"/>
      <c r="U890" s="21"/>
      <c r="V890" s="22"/>
      <c r="W890" s="22"/>
      <c r="X890" s="22"/>
      <c r="Y890" s="22"/>
      <c r="Z890" s="22"/>
      <c r="AA890" s="48">
        <v>2024</v>
      </c>
      <c r="AC890" s="63">
        <v>45658</v>
      </c>
      <c r="AD890" s="25">
        <v>105</v>
      </c>
      <c r="AE890" s="25">
        <v>0</v>
      </c>
      <c r="AF890" s="66"/>
      <c r="AG890" s="20"/>
      <c r="AH890" s="22">
        <v>0</v>
      </c>
      <c r="AI890" s="26">
        <v>0</v>
      </c>
      <c r="AN890" s="27" t="str">
        <f>IF(COUNT(DV890,ES890,FJ890,GK890,HH890)&gt;0,AVERAGE(DV890,ES890,FJ890,GK890,HH890),"")</f>
        <v/>
      </c>
      <c r="AO890" s="28">
        <f>IF((E890&lt;&gt;""),COUNTA(AP890:BW890)+COUNTIF(T890,"No"),"")</f>
        <v>0</v>
      </c>
      <c r="AP890" s="29"/>
      <c r="AQ890" s="29"/>
      <c r="AR890" s="29"/>
      <c r="AS890" s="29"/>
      <c r="AT890" s="29"/>
      <c r="AU890" s="29"/>
      <c r="AV890" s="29"/>
      <c r="AW890" s="29"/>
      <c r="AX890" s="29"/>
      <c r="AY890" s="29"/>
      <c r="AZ890" s="29"/>
      <c r="BA890" s="29"/>
      <c r="BB890" s="29"/>
      <c r="BC890" s="29"/>
      <c r="BD890" s="29"/>
      <c r="BE890" s="29"/>
      <c r="BF890" s="29"/>
      <c r="BG890" s="29"/>
      <c r="BH890" s="29"/>
      <c r="BI890" s="29"/>
      <c r="BJ890" s="29"/>
      <c r="BK890" s="29"/>
      <c r="BL890" s="29"/>
      <c r="BM890" s="29"/>
      <c r="BN890" s="29"/>
      <c r="BO890" s="29"/>
      <c r="BP890" s="29"/>
      <c r="BQ890" s="29"/>
      <c r="BR890" s="29"/>
      <c r="BS890" s="29"/>
      <c r="BT890" s="29"/>
      <c r="BU890" s="29"/>
      <c r="BV890" s="29"/>
      <c r="BW890" s="29"/>
      <c r="BX890" s="30">
        <v>44182</v>
      </c>
      <c r="BY890" s="30">
        <v>44183</v>
      </c>
      <c r="BZ890" s="14" t="s">
        <v>226</v>
      </c>
      <c r="CA890" s="30">
        <v>44183</v>
      </c>
      <c r="CB890" s="14" t="s">
        <v>227</v>
      </c>
      <c r="CC890" s="31">
        <v>44040</v>
      </c>
      <c r="CD890" s="32" t="s">
        <v>248</v>
      </c>
      <c r="CE890" s="33" t="s">
        <v>282</v>
      </c>
      <c r="CF890" s="33" t="s">
        <v>247</v>
      </c>
      <c r="CG890" s="29">
        <v>95</v>
      </c>
      <c r="CH890" s="29">
        <v>1</v>
      </c>
      <c r="CI890" s="29">
        <v>1</v>
      </c>
      <c r="CJ890" s="29">
        <v>6</v>
      </c>
      <c r="CK890" s="29">
        <v>0</v>
      </c>
      <c r="CL890" s="29">
        <v>2</v>
      </c>
      <c r="CM890" s="29">
        <v>0</v>
      </c>
      <c r="CN890" s="34">
        <f>IF(CJ890&gt;0,((CK890*0.125)+(CL890*0.25)+(CM890*1))/CJ890,"")</f>
        <v>8.3333333333333329E-2</v>
      </c>
      <c r="CO890" s="20"/>
      <c r="CP890"/>
      <c r="CR890" s="20"/>
      <c r="CV890" s="20"/>
      <c r="CW890" s="20"/>
      <c r="CX890" s="20"/>
      <c r="DH890" s="37" t="str">
        <f>IF(DB890&lt;&gt;"",((DC890*0.125)+(DD890*0.25)+(DE890*0.25)+(DF890*1)+(DG890*1))/DB890,"")</f>
        <v/>
      </c>
      <c r="DV890" s="37" t="str" cm="1">
        <f t="array" ref="DV890">IF(AND(DI890:DP890&lt;&gt;""),((DQ890*0.125)+(DR890*0.25)+(DS890*0.25)+(DT890*1)+(DU890*1))/DP890,"")</f>
        <v/>
      </c>
      <c r="EA890" s="35"/>
      <c r="EB890" s="21"/>
      <c r="EJ890"/>
      <c r="EK890"/>
      <c r="EL890"/>
      <c r="EM890"/>
      <c r="EN890"/>
      <c r="EO890"/>
      <c r="EP890"/>
      <c r="EQ890"/>
      <c r="ER890"/>
      <c r="ES890" s="34" t="str">
        <f>IF(EI890&lt;&gt;"",((EJ890*0.125)+((EK890+EL890+EM890+EN890+EO890)*0.25)+((EP890+EQ890+ER890)*1))/EI890,"")</f>
        <v/>
      </c>
      <c r="ET890" s="20"/>
      <c r="FG890" s="20"/>
      <c r="FJ890" s="34" t="str">
        <f>IF(EZ890&lt;&gt;"",((FA890*0.125)+((FB890+FC890+FD890+FE890+FF890)*0.25)+((FG890+FH890+FI890)*1))/EZ890,"")</f>
        <v/>
      </c>
      <c r="FK890" s="39"/>
      <c r="FL890" s="39"/>
      <c r="FM890" s="39">
        <v>-0.36182542382213245</v>
      </c>
      <c r="FN890" s="39">
        <v>0.36182542382213245</v>
      </c>
      <c r="FO890" s="39">
        <v>-0.36182542382213245</v>
      </c>
      <c r="FP890" s="39">
        <v>0.36182542382213245</v>
      </c>
      <c r="FQ890" s="39">
        <v>-0.72365084764426491</v>
      </c>
      <c r="FR890" s="39">
        <v>0.72365084764426491</v>
      </c>
      <c r="FS890" s="39">
        <v>-0.72365084764426491</v>
      </c>
      <c r="FT890" s="39">
        <v>0.72365084764426491</v>
      </c>
      <c r="FU890" s="35"/>
      <c r="GK890" s="34" t="str">
        <f>IF(GA890&lt;&gt;"",((GB890*0.125)+((GC890+GD890+GE890+GF890+GG890)*0.25)+((GH890+GI890+GJ890)*1))/GA890,"")</f>
        <v/>
      </c>
      <c r="GL890"/>
      <c r="GM890"/>
      <c r="GN890"/>
      <c r="GO890"/>
      <c r="HH890" s="34" t="str">
        <f>IF(GX890&lt;&gt;"",((GY890*0.125)+((GZ890+HA890+HB890+HC890+HD890)*0.25)+((HE890+HF890+HG890)*1))/GX890,"")</f>
        <v/>
      </c>
    </row>
    <row r="891" spans="1:216" ht="15" hidden="1" customHeight="1" x14ac:dyDescent="0.35">
      <c r="A891" s="11" t="s">
        <v>5425</v>
      </c>
      <c r="B891" s="12" t="s">
        <v>5426</v>
      </c>
      <c r="C891" s="43" t="s">
        <v>1711</v>
      </c>
      <c r="E891" s="11" t="s">
        <v>1420</v>
      </c>
      <c r="F891" s="19" t="s">
        <v>5427</v>
      </c>
      <c r="G891" s="19" t="s">
        <v>5428</v>
      </c>
      <c r="H891" s="11" t="s">
        <v>1512</v>
      </c>
      <c r="I891" s="42">
        <v>21601</v>
      </c>
      <c r="J891" s="17">
        <v>23945</v>
      </c>
      <c r="K891" s="18">
        <f ca="1">IF(A891&lt;&gt;"",RANDBETWEEN(1,2000)," ")</f>
        <v>769</v>
      </c>
      <c r="L891" s="17" cm="1">
        <f t="array" ref="L891">IF(A891&lt;&gt;"",SUMPRODUCT(($E$2:$E$1303="Active") * (FK891 &gt;= $FM$2:$FM$1303) * (FK891 &lt;= $FN$2:$FN$1303) * (FL891 &gt;= $FO$2:$FO$1303) * (FL891 &lt;= $FP$2:$FP$1303)),"")</f>
        <v>1</v>
      </c>
      <c r="M891" s="17" cm="1">
        <f t="array" ref="M891">IF(A891&lt;&gt;"",SUMPRODUCT(($E$2:$E$1303="Active") * (FK891 &gt;= $FQ$2:$FQ$1303) * (FK891 &lt;= $FR$2:$FR$1303) * (FL891 &gt;= $FS$2:$FS$1303) * (FL891 &lt;= $FT$2:$FT$1303)),"")</f>
        <v>5</v>
      </c>
      <c r="P891" s="19" t="s">
        <v>5429</v>
      </c>
      <c r="Q891" s="11" t="s">
        <v>5430</v>
      </c>
      <c r="R891" s="19" t="s">
        <v>5431</v>
      </c>
      <c r="U891" s="21"/>
      <c r="V891" s="22"/>
      <c r="W891" s="22"/>
      <c r="X891" s="22"/>
      <c r="Y891" s="22"/>
      <c r="Z891" s="22"/>
      <c r="AA891" s="80">
        <v>2024</v>
      </c>
      <c r="AC891" s="63">
        <v>45658</v>
      </c>
      <c r="AF891" s="26"/>
      <c r="AG891" s="20"/>
      <c r="AH891" s="22">
        <v>0</v>
      </c>
      <c r="AI891" s="26">
        <v>0</v>
      </c>
      <c r="AN891" s="27" t="str">
        <f>IF(COUNT(DV891,ES891,FJ891,GK891,HH891)&gt;0,AVERAGE(DV891,ES891,FJ891,GK891,HH891),"")</f>
        <v/>
      </c>
      <c r="AO891" s="28">
        <f>IF((E891&lt;&gt;""),COUNTA(AP891:BW891)+COUNTIF(T891,"No"),"")</f>
        <v>0</v>
      </c>
      <c r="CN891" s="34" t="str">
        <f>IF(CJ891&gt;0,((CK891*0.125)+(CL891*0.25)+(CM891*1))/CJ891,"")</f>
        <v/>
      </c>
      <c r="CO891" s="35">
        <v>44733</v>
      </c>
      <c r="CP891" s="35">
        <v>44733</v>
      </c>
      <c r="CQ891" s="20" t="s">
        <v>703</v>
      </c>
      <c r="CR891" s="47">
        <v>44733</v>
      </c>
      <c r="CS891" s="20" t="s">
        <v>232</v>
      </c>
      <c r="CT891" s="35">
        <v>44743</v>
      </c>
      <c r="DH891" s="37" t="str">
        <f>IF(DB891&gt;0,((DC891*0.125)+(DD891*0.25)+(DE891*0.25)+(DF891*1)+(DG891*1))/DB891,"")</f>
        <v/>
      </c>
      <c r="DV891" s="37" t="str" cm="1">
        <f t="array" ref="DV891">IF(AND(DI891:DP891&lt;&gt;""),((DQ891*0.125)+(DR891*0.25)+(DS891*0.25)+(DT891*1)+(DU891*1))/DP891,"")</f>
        <v/>
      </c>
      <c r="EA891" s="35"/>
      <c r="EB891" s="21"/>
      <c r="EJ891"/>
      <c r="EK891"/>
      <c r="EL891"/>
      <c r="EM891"/>
      <c r="EN891"/>
      <c r="EO891"/>
      <c r="EP891"/>
      <c r="EQ891"/>
      <c r="ER891"/>
      <c r="ES891" s="34" t="str">
        <f>IF(EI891&lt;&gt;"",((EJ891*0.125)+((EK891+EL891+EM891+EN891+EO891)*0.25)+((EP891+EQ891+ER891)*1))/EI891,"")</f>
        <v/>
      </c>
      <c r="ET891" s="20"/>
      <c r="FG891" s="20"/>
      <c r="FJ891" s="34" t="str">
        <f>IF(EZ891&lt;&gt;"",((FA891*0.125)+((FB891+FC891+FD891+FE891+FF891)*0.25)+((FG891+FH891+FI891)*1))/EZ891,"")</f>
        <v/>
      </c>
      <c r="FK891" s="39">
        <v>38.791663</v>
      </c>
      <c r="FL891" s="39">
        <v>-76.047991999999994</v>
      </c>
      <c r="FM891" s="39">
        <v>38.429837576177867</v>
      </c>
      <c r="FN891" s="39">
        <v>39.153488423822132</v>
      </c>
      <c r="FO891" s="39">
        <v>-76.512210501315423</v>
      </c>
      <c r="FP891" s="39">
        <v>-75.583773498684565</v>
      </c>
      <c r="FQ891" s="39">
        <v>38.068012152355735</v>
      </c>
      <c r="FR891" s="39">
        <v>39.515313847644265</v>
      </c>
      <c r="FS891" s="39">
        <v>-76.976429002630837</v>
      </c>
      <c r="FT891" s="39">
        <v>-75.11955499736915</v>
      </c>
      <c r="FU891" s="35"/>
      <c r="GK891" s="34" t="str">
        <f>IF(GA891&lt;&gt;"",((GB891*0.125)+((GC891+GD891+GE891+GF891+GG891)*0.25)+((GH891+GI891+GJ891)*1))/GA891,"")</f>
        <v/>
      </c>
      <c r="GL891"/>
      <c r="GM891"/>
      <c r="GN891"/>
      <c r="GO891"/>
      <c r="HH891" s="34" t="str">
        <f>IF(GX891&lt;&gt;"",((GY891*0.125)+((GZ891+HA891+HB891+HC891+HD891)*0.25)+((HE891+HF891+HG891)*1))/GX891,"")</f>
        <v/>
      </c>
    </row>
    <row r="892" spans="1:216" ht="15" hidden="1" customHeight="1" x14ac:dyDescent="0.35">
      <c r="A892" s="11" t="s">
        <v>5432</v>
      </c>
      <c r="B892" s="12" t="s">
        <v>5433</v>
      </c>
      <c r="C892" s="13" t="s">
        <v>1711</v>
      </c>
      <c r="D892" s="13"/>
      <c r="E892" s="11" t="s">
        <v>1420</v>
      </c>
      <c r="J892" s="65"/>
      <c r="K892" s="18">
        <f ca="1">IF(A892&lt;&gt;"",RANDBETWEEN(1,2000)," ")</f>
        <v>736</v>
      </c>
      <c r="L892" s="17" cm="1">
        <f t="array" ref="L892">IF(A892&lt;&gt;"",SUMPRODUCT(($E$2:$E$1303="Active") * (FK892 &gt;= $FM$2:$FM$1303) * (FK892 &lt;= $FN$2:$FN$1303) * (FL892 &gt;= $FO$2:$FO$1303) * (FL892 &lt;= $FP$2:$FP$1303)),"")</f>
        <v>0</v>
      </c>
      <c r="M892" s="17" cm="1">
        <f t="array" ref="M892">IF(A892&lt;&gt;"",SUMPRODUCT(($E$2:$E$1303="Active") * (FK892 &gt;= $FQ$2:$FQ$1303) * (FK892 &lt;= $FR$2:$FR$1303) * (FL892 &gt;= $FS$2:$FS$1303) * (FL892 &lt;= $FT$2:$FT$1303)),"")</f>
        <v>0</v>
      </c>
      <c r="U892" s="21"/>
      <c r="V892" s="22"/>
      <c r="W892" s="22"/>
      <c r="X892" s="22"/>
      <c r="Y892" s="22"/>
      <c r="Z892" s="22"/>
      <c r="AA892" s="48">
        <v>2024</v>
      </c>
      <c r="AC892" s="63">
        <v>45658</v>
      </c>
      <c r="AD892" s="25">
        <v>0</v>
      </c>
      <c r="AE892" s="25">
        <v>0</v>
      </c>
      <c r="AF892" s="66"/>
      <c r="AG892" s="20"/>
      <c r="AH892" s="22">
        <v>0</v>
      </c>
      <c r="AI892" s="26">
        <v>0</v>
      </c>
      <c r="AN892" s="27" t="str">
        <f>IF(COUNT(DV892,ES892,FJ892,GK892,HH892)&gt;0,AVERAGE(DV892,ES892,FJ892,GK892,HH892),"")</f>
        <v/>
      </c>
      <c r="AO892" s="28">
        <f>IF((E892&lt;&gt;""),COUNTA(AP892:BW892)+COUNTIF(T892,"No"),"")</f>
        <v>0</v>
      </c>
      <c r="CB892" s="11" t="s">
        <v>227</v>
      </c>
      <c r="CN892" s="34" t="str">
        <f>IF(CJ892&gt;0,((CK892*0.125)+(CL892*0.25)+(CM892*1))/CJ892,"")</f>
        <v/>
      </c>
      <c r="CO892" s="20"/>
      <c r="CP892"/>
      <c r="CR892" s="20"/>
      <c r="CV892" s="20"/>
      <c r="CW892" s="20"/>
      <c r="CX892" s="20"/>
      <c r="DH892" s="37" t="str">
        <f>IF(DB892&lt;&gt;"",((DC892*0.125)+(DD892*0.25)+(DE892*0.25)+(DF892*1)+(DG892*1))/DB892,"")</f>
        <v/>
      </c>
      <c r="DV892" s="37" t="str" cm="1">
        <f t="array" ref="DV892">IF(AND(DI892:DP892&lt;&gt;""),((DQ892*0.125)+(DR892*0.25)+(DS892*0.25)+(DT892*1)+(DU892*1))/DP892,"")</f>
        <v/>
      </c>
      <c r="EA892" s="35"/>
      <c r="EB892" s="21"/>
      <c r="EJ892"/>
      <c r="EK892"/>
      <c r="EL892"/>
      <c r="EM892"/>
      <c r="EN892"/>
      <c r="EO892"/>
      <c r="EP892"/>
      <c r="EQ892"/>
      <c r="ER892"/>
      <c r="ES892" s="34" t="str">
        <f>IF(EI892&lt;&gt;"",((EJ892*0.125)+((EK892+EL892+EM892+EN892+EO892)*0.25)+((EP892+EQ892+ER892)*1))/EI892,"")</f>
        <v/>
      </c>
      <c r="ET892" s="20"/>
      <c r="FG892" s="20"/>
      <c r="FJ892" s="34" t="str">
        <f>IF(EZ892&lt;&gt;"",((FA892*0.125)+((FB892+FC892+FD892+FE892+FF892)*0.25)+((FG892+FH892+FI892)*1))/EZ892,"")</f>
        <v/>
      </c>
      <c r="FK892" s="39"/>
      <c r="FL892" s="39"/>
      <c r="FM892" s="39">
        <v>-0.36182542382213245</v>
      </c>
      <c r="FN892" s="39">
        <v>0.36182542382213245</v>
      </c>
      <c r="FO892" s="39">
        <v>-0.36182542382213245</v>
      </c>
      <c r="FP892" s="39">
        <v>0.36182542382213245</v>
      </c>
      <c r="FQ892" s="39">
        <v>-0.72365084764426491</v>
      </c>
      <c r="FR892" s="39">
        <v>0.72365084764426491</v>
      </c>
      <c r="FS892" s="39">
        <v>-0.72365084764426491</v>
      </c>
      <c r="FT892" s="39">
        <v>0.72365084764426491</v>
      </c>
      <c r="FU892" s="35"/>
      <c r="GK892" s="34" t="str">
        <f>IF(GA892&lt;&gt;"",((GB892*0.125)+((GC892+GD892+GE892+GF892+GG892)*0.25)+((GH892+GI892+GJ892)*1))/GA892,"")</f>
        <v/>
      </c>
      <c r="GL892"/>
      <c r="GM892"/>
      <c r="GN892"/>
      <c r="GO892"/>
      <c r="HH892" s="34" t="str">
        <f>IF(GX892&lt;&gt;"",((GY892*0.125)+((GZ892+HA892+HB892+HC892+HD892)*0.25)+((HE892+HF892+HG892)*1))/GX892,"")</f>
        <v/>
      </c>
    </row>
    <row r="893" spans="1:216" ht="15" hidden="1" customHeight="1" x14ac:dyDescent="0.35">
      <c r="A893" s="11" t="s">
        <v>5434</v>
      </c>
      <c r="B893" s="12" t="s">
        <v>5435</v>
      </c>
      <c r="C893" s="13" t="s">
        <v>1711</v>
      </c>
      <c r="D893" s="13"/>
      <c r="E893" s="11" t="s">
        <v>1420</v>
      </c>
      <c r="J893" s="65"/>
      <c r="K893" s="18">
        <f ca="1">IF(A893&lt;&gt;"",RANDBETWEEN(1,2000)," ")</f>
        <v>1670</v>
      </c>
      <c r="L893" s="17" cm="1">
        <f t="array" ref="L893">IF(A893&lt;&gt;"",SUMPRODUCT(($E$2:$E$1303="Active") * (FK893 &gt;= $FM$2:$FM$1303) * (FK893 &lt;= $FN$2:$FN$1303) * (FL893 &gt;= $FO$2:$FO$1303) * (FL893 &lt;= $FP$2:$FP$1303)),"")</f>
        <v>0</v>
      </c>
      <c r="M893" s="17" cm="1">
        <f t="array" ref="M893">IF(A893&lt;&gt;"",SUMPRODUCT(($E$2:$E$1303="Active") * (FK893 &gt;= $FQ$2:$FQ$1303) * (FK893 &lt;= $FR$2:$FR$1303) * (FL893 &gt;= $FS$2:$FS$1303) * (FL893 &lt;= $FT$2:$FT$1303)),"")</f>
        <v>0</v>
      </c>
      <c r="U893" s="21"/>
      <c r="V893" s="22"/>
      <c r="W893" s="22"/>
      <c r="X893" s="22"/>
      <c r="Y893" s="22"/>
      <c r="Z893" s="22"/>
      <c r="AA893" s="48">
        <v>2024</v>
      </c>
      <c r="AC893" s="63">
        <v>45658</v>
      </c>
      <c r="AD893" s="25">
        <v>0</v>
      </c>
      <c r="AE893" s="25">
        <v>0</v>
      </c>
      <c r="AF893" s="66"/>
      <c r="AG893" s="20"/>
      <c r="AH893" s="22">
        <v>0</v>
      </c>
      <c r="AI893" s="26">
        <v>0</v>
      </c>
      <c r="AN893" s="27" t="str">
        <f>IF(COUNT(DV893,ES893,FJ893,GK893,HH893)&gt;0,AVERAGE(DV893,ES893,FJ893,GK893,HH893),"")</f>
        <v/>
      </c>
      <c r="AO893" s="28">
        <f>IF((E893&lt;&gt;""),COUNTA(AP893:BW893)+COUNTIF(T893,"No"),"")</f>
        <v>0</v>
      </c>
      <c r="CB893" s="11" t="s">
        <v>227</v>
      </c>
      <c r="CN893" s="34" t="str">
        <f>IF(CJ893&gt;0,((CK893*0.125)+(CL893*0.25)+(CM893*1))/CJ893,"")</f>
        <v/>
      </c>
      <c r="CO893" s="20"/>
      <c r="CP893"/>
      <c r="CR893" s="20"/>
      <c r="CV893" s="20"/>
      <c r="CW893" s="20"/>
      <c r="CX893" s="20"/>
      <c r="DH893" s="37" t="str">
        <f>IF(DB893&lt;&gt;"",((DC893*0.125)+(DD893*0.25)+(DE893*0.25)+(DF893*1)+(DG893*1))/DB893,"")</f>
        <v/>
      </c>
      <c r="DV893" s="37" t="str" cm="1">
        <f t="array" ref="DV893">IF(AND(DI893:DP893&lt;&gt;""),((DQ893*0.125)+(DR893*0.25)+(DS893*0.25)+(DT893*1)+(DU893*1))/DP893,"")</f>
        <v/>
      </c>
      <c r="EA893" s="35"/>
      <c r="EB893" s="21"/>
      <c r="EJ893"/>
      <c r="EK893"/>
      <c r="EL893"/>
      <c r="EM893"/>
      <c r="EN893"/>
      <c r="EO893"/>
      <c r="EP893"/>
      <c r="EQ893"/>
      <c r="ER893"/>
      <c r="ES893" s="34" t="str">
        <f>IF(EI893&lt;&gt;"",((EJ893*0.125)+((EK893+EL893+EM893+EN893+EO893)*0.25)+((EP893+EQ893+ER893)*1))/EI893,"")</f>
        <v/>
      </c>
      <c r="ET893" s="20"/>
      <c r="FG893" s="20"/>
      <c r="FJ893" s="34" t="str">
        <f>IF(EZ893&lt;&gt;"",((FA893*0.125)+((FB893+FC893+FD893+FE893+FF893)*0.25)+((FG893+FH893+FI893)*1))/EZ893,"")</f>
        <v/>
      </c>
      <c r="FK893" s="39"/>
      <c r="FL893" s="39"/>
      <c r="FM893" s="39">
        <v>-0.36182542382213245</v>
      </c>
      <c r="FN893" s="39">
        <v>0.36182542382213245</v>
      </c>
      <c r="FO893" s="39">
        <v>-0.36182542382213245</v>
      </c>
      <c r="FP893" s="39">
        <v>0.36182542382213245</v>
      </c>
      <c r="FQ893" s="39">
        <v>-0.72365084764426491</v>
      </c>
      <c r="FR893" s="39">
        <v>0.72365084764426491</v>
      </c>
      <c r="FS893" s="39">
        <v>-0.72365084764426491</v>
      </c>
      <c r="FT893" s="39">
        <v>0.72365084764426491</v>
      </c>
      <c r="FU893" s="35"/>
      <c r="GK893" s="34" t="str">
        <f>IF(GA893&lt;&gt;"",((GB893*0.125)+((GC893+GD893+GE893+GF893+GG893)*0.25)+((GH893+GI893+GJ893)*1))/GA893,"")</f>
        <v/>
      </c>
      <c r="GL893"/>
      <c r="GM893"/>
      <c r="GN893"/>
      <c r="GO893"/>
      <c r="HH893" s="34" t="str">
        <f>IF(GX893&lt;&gt;"",((GY893*0.125)+((GZ893+HA893+HB893+HC893+HD893)*0.25)+((HE893+HF893+HG893)*1))/GX893,"")</f>
        <v/>
      </c>
    </row>
    <row r="894" spans="1:216" ht="15" hidden="1" customHeight="1" x14ac:dyDescent="0.35">
      <c r="A894" s="14" t="s">
        <v>5436</v>
      </c>
      <c r="B894" s="12" t="s">
        <v>5437</v>
      </c>
      <c r="C894" s="13" t="s">
        <v>1711</v>
      </c>
      <c r="D894" s="13"/>
      <c r="E894" s="14" t="s">
        <v>1420</v>
      </c>
      <c r="F894" s="15"/>
      <c r="G894" s="15"/>
      <c r="H894" s="14" t="s">
        <v>1033</v>
      </c>
      <c r="I894" s="16"/>
      <c r="J894" s="65"/>
      <c r="K894" s="18">
        <f ca="1">IF(A894&lt;&gt;"",RANDBETWEEN(1,2000)," ")</f>
        <v>1276</v>
      </c>
      <c r="L894" s="17" cm="1">
        <f t="array" ref="L894">IF(A894&lt;&gt;"",SUMPRODUCT(($E$2:$E$1303="Active") * (FK894 &gt;= $FM$2:$FM$1303) * (FK894 &lt;= $FN$2:$FN$1303) * (FL894 &gt;= $FO$2:$FO$1303) * (FL894 &lt;= $FP$2:$FP$1303)),"")</f>
        <v>0</v>
      </c>
      <c r="M894" s="17" cm="1">
        <f t="array" ref="M894">IF(A894&lt;&gt;"",SUMPRODUCT(($E$2:$E$1303="Active") * (FK894 &gt;= $FQ$2:$FQ$1303) * (FK894 &lt;= $FR$2:$FR$1303) * (FL894 &gt;= $FS$2:$FS$1303) * (FL894 &lt;= $FT$2:$FT$1303)),"")</f>
        <v>0</v>
      </c>
      <c r="N894" s="14"/>
      <c r="O894" s="14"/>
      <c r="P894" s="15"/>
      <c r="Q894" s="14"/>
      <c r="R894" s="15"/>
      <c r="S894" s="14"/>
      <c r="U894" s="21"/>
      <c r="V894" s="22"/>
      <c r="W894" s="22"/>
      <c r="X894" s="22"/>
      <c r="Y894" s="22"/>
      <c r="Z894" s="22"/>
      <c r="AA894" s="48">
        <v>2024</v>
      </c>
      <c r="AC894" s="63">
        <v>45658</v>
      </c>
      <c r="AD894" s="25">
        <v>322</v>
      </c>
      <c r="AE894" s="25">
        <v>75</v>
      </c>
      <c r="AF894" s="66"/>
      <c r="AG894" s="20"/>
      <c r="AH894" s="22">
        <v>0</v>
      </c>
      <c r="AI894" s="26">
        <v>0</v>
      </c>
      <c r="AN894" s="27" t="str">
        <f>IF(COUNT(DV894,ES894,FJ894,GK894,HH894)&gt;0,AVERAGE(DV894,ES894,FJ894,GK894,HH894),"")</f>
        <v/>
      </c>
      <c r="AO894" s="28">
        <f>IF((E894&lt;&gt;""),COUNTA(AP894:BW894)+COUNTIF(T894,"No"),"")</f>
        <v>0</v>
      </c>
      <c r="AP894" s="29"/>
      <c r="AQ894" s="29"/>
      <c r="AR894" s="29"/>
      <c r="AS894" s="29"/>
      <c r="AT894" s="29"/>
      <c r="AU894" s="29"/>
      <c r="AV894" s="29"/>
      <c r="AW894" s="29"/>
      <c r="AX894" s="29"/>
      <c r="AY894" s="29"/>
      <c r="AZ894" s="29"/>
      <c r="BA894" s="29"/>
      <c r="BB894" s="29"/>
      <c r="BC894" s="29"/>
      <c r="BD894" s="29"/>
      <c r="BE894" s="29"/>
      <c r="BF894" s="29"/>
      <c r="BG894" s="29"/>
      <c r="BH894" s="29"/>
      <c r="BI894" s="29"/>
      <c r="BJ894" s="29"/>
      <c r="BK894" s="29"/>
      <c r="BL894" s="29"/>
      <c r="BM894" s="29"/>
      <c r="BN894" s="29"/>
      <c r="BO894" s="29"/>
      <c r="BP894" s="29"/>
      <c r="BQ894" s="29"/>
      <c r="BR894" s="29"/>
      <c r="BS894" s="29"/>
      <c r="BT894" s="29"/>
      <c r="BU894" s="29"/>
      <c r="BV894" s="29"/>
      <c r="BW894" s="29"/>
      <c r="BX894" s="30">
        <v>44054</v>
      </c>
      <c r="BY894" s="30">
        <v>44112</v>
      </c>
      <c r="BZ894" s="14" t="s">
        <v>1128</v>
      </c>
      <c r="CA894" s="30">
        <v>44112</v>
      </c>
      <c r="CB894" s="14" t="s">
        <v>316</v>
      </c>
      <c r="CC894" s="31">
        <v>44188</v>
      </c>
      <c r="CD894" s="32" t="s">
        <v>228</v>
      </c>
      <c r="CE894" s="33" t="s">
        <v>320</v>
      </c>
      <c r="CF894" s="33" t="s">
        <v>321</v>
      </c>
      <c r="CG894" s="29">
        <v>100</v>
      </c>
      <c r="CH894" s="29">
        <v>3</v>
      </c>
      <c r="CI894" s="29">
        <v>3</v>
      </c>
      <c r="CJ894" s="29">
        <v>10</v>
      </c>
      <c r="CK894" s="29">
        <v>0</v>
      </c>
      <c r="CL894" s="29">
        <v>1</v>
      </c>
      <c r="CM894" s="29">
        <v>1</v>
      </c>
      <c r="CN894" s="34">
        <f>IF(CJ894&gt;0,((CK894*0.125)+(CL894*0.25)+(CM894*1))/CJ894,"")</f>
        <v>0.125</v>
      </c>
      <c r="CR894" s="35"/>
      <c r="DH894" s="37" t="str">
        <f>IF(DB894&lt;&gt;"",((DC894*0.125)+(DD894*0.25)+(DE894*0.25)+(DF894*1)+(DG894*1))/DB894,"")</f>
        <v/>
      </c>
      <c r="DV894" s="37" t="str" cm="1">
        <f t="array" ref="DV894">IF(AND(DI894:DP894&lt;&gt;""),((DQ894*0.125)+(DR894*0.25)+(DS894*0.25)+(DT894*1)+(DU894*1))/DP894,"")</f>
        <v/>
      </c>
      <c r="EA894" s="35"/>
      <c r="EB894" s="21"/>
      <c r="EJ894"/>
      <c r="EK894"/>
      <c r="EL894"/>
      <c r="EM894"/>
      <c r="EN894"/>
      <c r="EO894"/>
      <c r="EP894"/>
      <c r="EQ894"/>
      <c r="ER894"/>
      <c r="ES894" s="34" t="str">
        <f>IF(EI894&lt;&gt;"",((EJ894*0.125)+((EK894+EL894+EM894+EN894+EO894)*0.25)+((EP894+EQ894+ER894)*1))/EI894,"")</f>
        <v/>
      </c>
      <c r="ET894" s="20"/>
      <c r="FG894" s="20"/>
      <c r="FJ894" s="34" t="str">
        <f>IF(EZ894&lt;&gt;"",((FA894*0.125)+((FB894+FC894+FD894+FE894+FF894)*0.25)+((FG894+FH894+FI894)*1))/EZ894,"")</f>
        <v/>
      </c>
      <c r="FK894" s="39"/>
      <c r="FL894" s="39"/>
      <c r="FM894" s="39">
        <v>-0.36182542382213245</v>
      </c>
      <c r="FN894" s="39">
        <v>0.36182542382213245</v>
      </c>
      <c r="FO894" s="39">
        <v>-0.36182542382213245</v>
      </c>
      <c r="FP894" s="39">
        <v>0.36182542382213245</v>
      </c>
      <c r="FQ894" s="39">
        <v>-0.72365084764426491</v>
      </c>
      <c r="FR894" s="39">
        <v>0.72365084764426491</v>
      </c>
      <c r="FS894" s="39">
        <v>-0.72365084764426491</v>
      </c>
      <c r="FT894" s="39">
        <v>0.72365084764426491</v>
      </c>
      <c r="FU894" s="35"/>
      <c r="GK894" s="34" t="str">
        <f>IF(GA894&lt;&gt;"",((GB894*0.125)+((GC894+GD894+GE894+GF894+GG894)*0.25)+((GH894+GI894+GJ894)*1))/GA894,"")</f>
        <v/>
      </c>
      <c r="GL894"/>
      <c r="GM894"/>
      <c r="GN894"/>
      <c r="GO894"/>
      <c r="HH894" s="34" t="str">
        <f>IF(GX894&lt;&gt;"",((GY894*0.125)+((GZ894+HA894+HB894+HC894+HD894)*0.25)+((HE894+HF894+HG894)*1))/GX894,"")</f>
        <v/>
      </c>
    </row>
    <row r="895" spans="1:216" ht="15" hidden="1" customHeight="1" x14ac:dyDescent="0.35">
      <c r="A895" s="14" t="s">
        <v>5438</v>
      </c>
      <c r="B895" s="12" t="s">
        <v>5439</v>
      </c>
      <c r="C895" s="13" t="s">
        <v>1711</v>
      </c>
      <c r="D895" s="13"/>
      <c r="E895" s="14" t="s">
        <v>1420</v>
      </c>
      <c r="F895" s="15"/>
      <c r="G895" s="15"/>
      <c r="H895" s="14"/>
      <c r="I895" s="16"/>
      <c r="J895" s="65"/>
      <c r="K895" s="18">
        <f ca="1">IF(A895&lt;&gt;"",RANDBETWEEN(1,2000)," ")</f>
        <v>688</v>
      </c>
      <c r="L895" s="17" cm="1">
        <f t="array" ref="L895">IF(A895&lt;&gt;"",SUMPRODUCT(($E$2:$E$1303="Active") * (FK895 &gt;= $FM$2:$FM$1303) * (FK895 &lt;= $FN$2:$FN$1303) * (FL895 &gt;= $FO$2:$FO$1303) * (FL895 &lt;= $FP$2:$FP$1303)),"")</f>
        <v>0</v>
      </c>
      <c r="M895" s="17" cm="1">
        <f t="array" ref="M895">IF(A895&lt;&gt;"",SUMPRODUCT(($E$2:$E$1303="Active") * (FK895 &gt;= $FQ$2:$FQ$1303) * (FK895 &lt;= $FR$2:$FR$1303) * (FL895 &gt;= $FS$2:$FS$1303) * (FL895 &lt;= $FT$2:$FT$1303)),"")</f>
        <v>0</v>
      </c>
      <c r="N895" s="14"/>
      <c r="O895" s="14"/>
      <c r="P895" s="15"/>
      <c r="Q895" s="14"/>
      <c r="R895" s="15"/>
      <c r="S895" s="14"/>
      <c r="U895" s="21"/>
      <c r="V895" s="22"/>
      <c r="W895" s="22"/>
      <c r="X895" s="22"/>
      <c r="Y895" s="22"/>
      <c r="Z895" s="22"/>
      <c r="AA895" s="48">
        <v>2024</v>
      </c>
      <c r="AC895" s="63">
        <v>45658</v>
      </c>
      <c r="AD895" s="25">
        <v>159</v>
      </c>
      <c r="AE895" s="25">
        <v>14</v>
      </c>
      <c r="AF895" s="66"/>
      <c r="AG895" s="20"/>
      <c r="AH895" s="22">
        <v>0</v>
      </c>
      <c r="AI895" s="26">
        <v>0</v>
      </c>
      <c r="AN895" s="27" t="str">
        <f>IF(COUNT(DV895,ES895,FJ895,GK895,HH895)&gt;0,AVERAGE(DV895,ES895,FJ895,GK895,HH895),"")</f>
        <v/>
      </c>
      <c r="AO895" s="28">
        <f>IF((E895&lt;&gt;""),COUNTA(AP895:BW895)+COUNTIF(T895,"No"),"")</f>
        <v>1</v>
      </c>
      <c r="AP895" s="29"/>
      <c r="AQ895" s="29"/>
      <c r="AR895" s="29"/>
      <c r="AS895" s="29"/>
      <c r="AT895" s="29"/>
      <c r="AU895" s="29"/>
      <c r="AV895" s="29"/>
      <c r="AW895" s="29"/>
      <c r="AX895" s="29"/>
      <c r="AY895" s="29"/>
      <c r="AZ895" s="29"/>
      <c r="BA895" s="29"/>
      <c r="BB895" s="29"/>
      <c r="BC895" s="29"/>
      <c r="BD895" s="29"/>
      <c r="BE895" s="29"/>
      <c r="BF895" s="29"/>
      <c r="BG895" s="29"/>
      <c r="BH895" s="29"/>
      <c r="BI895" s="29"/>
      <c r="BJ895" s="29"/>
      <c r="BK895" s="29"/>
      <c r="BL895" s="29"/>
      <c r="BM895" s="29"/>
      <c r="BN895" s="29"/>
      <c r="BO895" s="29"/>
      <c r="BP895" s="29" t="s">
        <v>224</v>
      </c>
      <c r="BQ895" s="29"/>
      <c r="BR895" s="29"/>
      <c r="BS895" s="29"/>
      <c r="BT895" s="29"/>
      <c r="BU895" s="29"/>
      <c r="BV895" s="29"/>
      <c r="BW895" s="29"/>
      <c r="BX895" s="30">
        <v>44068</v>
      </c>
      <c r="BY895" s="30">
        <v>44077</v>
      </c>
      <c r="BZ895" s="14" t="s">
        <v>226</v>
      </c>
      <c r="CA895" s="30">
        <v>44082</v>
      </c>
      <c r="CB895" s="14" t="s">
        <v>232</v>
      </c>
      <c r="CC895" s="31">
        <v>43906</v>
      </c>
      <c r="CD895" s="32" t="s">
        <v>364</v>
      </c>
      <c r="CE895" s="33" t="s">
        <v>380</v>
      </c>
      <c r="CF895" s="33" t="s">
        <v>321</v>
      </c>
      <c r="CG895" s="29">
        <v>115</v>
      </c>
      <c r="CH895" s="29">
        <v>2</v>
      </c>
      <c r="CI895" s="29">
        <v>2</v>
      </c>
      <c r="CJ895" s="29">
        <v>10</v>
      </c>
      <c r="CK895" s="29">
        <v>1</v>
      </c>
      <c r="CL895" s="29">
        <v>0</v>
      </c>
      <c r="CM895" s="29">
        <v>1</v>
      </c>
      <c r="CN895" s="34">
        <f>IF(CJ895&gt;0,((CK895*0.125)+(CL895*0.25)+(CM895*1))/CJ895,"")</f>
        <v>0.1125</v>
      </c>
      <c r="CO895" s="35">
        <v>44264</v>
      </c>
      <c r="CP895" s="35">
        <v>44264</v>
      </c>
      <c r="CQ895" s="20" t="s">
        <v>703</v>
      </c>
      <c r="CR895" s="56">
        <v>44264</v>
      </c>
      <c r="CS895" s="20" t="s">
        <v>232</v>
      </c>
      <c r="DH895" s="37" t="str">
        <f>IF(DB895&lt;&gt;"",((DC895*0.125)+(DD895*0.25)+(DE895*0.25)+(DF895*1)+(DG895*1))/DB895,"")</f>
        <v/>
      </c>
      <c r="DV895" s="37" t="str" cm="1">
        <f t="array" ref="DV895">IF(AND(DI895:DP895&lt;&gt;""),((DQ895*0.125)+(DR895*0.25)+(DS895*0.25)+(DT895*1)+(DU895*1))/DP895,"")</f>
        <v/>
      </c>
      <c r="EA895" s="35"/>
      <c r="EB895" s="21"/>
      <c r="EJ895"/>
      <c r="EK895"/>
      <c r="EL895"/>
      <c r="EM895"/>
      <c r="EN895"/>
      <c r="EO895"/>
      <c r="EP895"/>
      <c r="EQ895"/>
      <c r="ER895"/>
      <c r="ES895" s="34" t="str">
        <f>IF(EI895&lt;&gt;"",((EJ895*0.125)+((EK895+EL895+EM895+EN895+EO895)*0.25)+((EP895+EQ895+ER895)*1))/EI895,"")</f>
        <v/>
      </c>
      <c r="ET895" s="20"/>
      <c r="FG895" s="20"/>
      <c r="FJ895" s="34" t="str">
        <f>IF(EZ895&lt;&gt;"",((FA895*0.125)+((FB895+FC895+FD895+FE895+FF895)*0.25)+((FG895+FH895+FI895)*1))/EZ895,"")</f>
        <v/>
      </c>
      <c r="FK895" s="39"/>
      <c r="FL895" s="39"/>
      <c r="FM895" s="39">
        <v>-0.36182542382213245</v>
      </c>
      <c r="FN895" s="39">
        <v>0.36182542382213245</v>
      </c>
      <c r="FO895" s="39">
        <v>-0.36182542382213245</v>
      </c>
      <c r="FP895" s="39">
        <v>0.36182542382213245</v>
      </c>
      <c r="FQ895" s="39">
        <v>-0.72365084764426491</v>
      </c>
      <c r="FR895" s="39">
        <v>0.72365084764426491</v>
      </c>
      <c r="FS895" s="39">
        <v>-0.72365084764426491</v>
      </c>
      <c r="FT895" s="39">
        <v>0.72365084764426491</v>
      </c>
      <c r="FU895" s="35"/>
      <c r="GK895" s="34" t="str">
        <f>IF(GA895&lt;&gt;"",((GB895*0.125)+((GC895+GD895+GE895+GF895+GG895)*0.25)+((GH895+GI895+GJ895)*1))/GA895,"")</f>
        <v/>
      </c>
      <c r="GL895"/>
      <c r="GM895"/>
      <c r="GN895"/>
      <c r="GO895"/>
      <c r="HH895" s="34" t="str">
        <f>IF(GX895&lt;&gt;"",((GY895*0.125)+((GZ895+HA895+HB895+HC895+HD895)*0.25)+((HE895+HF895+HG895)*1))/GX895,"")</f>
        <v/>
      </c>
    </row>
    <row r="896" spans="1:216" ht="15" hidden="1" customHeight="1" x14ac:dyDescent="0.35">
      <c r="A896" s="11" t="s">
        <v>5440</v>
      </c>
      <c r="B896" s="12" t="s">
        <v>5441</v>
      </c>
      <c r="C896" s="13" t="s">
        <v>1711</v>
      </c>
      <c r="D896" s="13"/>
      <c r="E896" s="14" t="s">
        <v>1420</v>
      </c>
      <c r="F896" s="15" t="s">
        <v>5442</v>
      </c>
      <c r="G896" s="15" t="s">
        <v>1316</v>
      </c>
      <c r="H896" s="14" t="s">
        <v>1033</v>
      </c>
      <c r="I896" s="16">
        <v>32960</v>
      </c>
      <c r="J896" s="65">
        <v>21522</v>
      </c>
      <c r="K896" s="18">
        <f ca="1">IF(A896&lt;&gt;"",RANDBETWEEN(1,2000)," ")</f>
        <v>97</v>
      </c>
      <c r="L896" s="17" cm="1">
        <f t="array" ref="L896">IF(A896&lt;&gt;"",SUMPRODUCT(($E$2:$E$1303="Active") * (FK896 &gt;= $FM$2:$FM$1303) * (FK896 &lt;= $FN$2:$FN$1303) * (FL896 &gt;= $FO$2:$FO$1303) * (FL896 &lt;= $FP$2:$FP$1303)),"")</f>
        <v>3</v>
      </c>
      <c r="M896" s="17" cm="1">
        <f t="array" ref="M896">IF(A896&lt;&gt;"",SUMPRODUCT(($E$2:$E$1303="Active") * (FK896 &gt;= $FQ$2:$FQ$1303) * (FK896 &lt;= $FR$2:$FR$1303) * (FL896 &gt;= $FS$2:$FS$1303) * (FL896 &lt;= $FT$2:$FT$1303)),"")</f>
        <v>7</v>
      </c>
      <c r="N896" s="14"/>
      <c r="O896" s="14"/>
      <c r="P896" s="15"/>
      <c r="Q896" s="14"/>
      <c r="R896" s="15"/>
      <c r="S896" s="14"/>
      <c r="U896" s="21"/>
      <c r="V896" s="22"/>
      <c r="W896" s="22"/>
      <c r="X896" s="22"/>
      <c r="Y896" s="22"/>
      <c r="Z896" s="22"/>
      <c r="AA896" s="48">
        <v>2024</v>
      </c>
      <c r="AC896" s="63">
        <v>45658</v>
      </c>
      <c r="AD896" s="25">
        <v>457</v>
      </c>
      <c r="AE896" s="25">
        <v>97</v>
      </c>
      <c r="AF896" s="66"/>
      <c r="AG896" s="20"/>
      <c r="AH896" s="22">
        <v>0</v>
      </c>
      <c r="AI896" s="26">
        <v>0</v>
      </c>
      <c r="AN896" s="27" t="str">
        <f>IF(COUNT(DV896,ES896,FJ896,GK896,HH896)&gt;0,AVERAGE(DV896,ES896,FJ896,GK896,HH896),"")</f>
        <v/>
      </c>
      <c r="AO896" s="28">
        <f>IF((E896&lt;&gt;""),COUNTA(AP896:BW896)+COUNTIF(T896,"No"),"")</f>
        <v>1</v>
      </c>
      <c r="AP896" s="29"/>
      <c r="AQ896" s="29"/>
      <c r="AR896" s="29"/>
      <c r="AS896" s="29"/>
      <c r="AT896" s="29"/>
      <c r="AU896" s="29"/>
      <c r="AV896" s="29"/>
      <c r="AW896" s="29"/>
      <c r="AX896" s="29"/>
      <c r="AY896" s="29"/>
      <c r="AZ896" s="29"/>
      <c r="BA896" s="29"/>
      <c r="BB896" s="29"/>
      <c r="BC896" s="29"/>
      <c r="BD896" s="29"/>
      <c r="BE896" s="29"/>
      <c r="BF896" s="29"/>
      <c r="BG896" s="29"/>
      <c r="BH896" s="29"/>
      <c r="BI896" s="29"/>
      <c r="BJ896" s="29"/>
      <c r="BK896" s="29"/>
      <c r="BL896" s="29"/>
      <c r="BM896" s="29"/>
      <c r="BN896" s="29"/>
      <c r="BO896" s="29"/>
      <c r="BP896" s="29" t="s">
        <v>224</v>
      </c>
      <c r="BQ896" s="29"/>
      <c r="BR896" s="29"/>
      <c r="BS896" s="29"/>
      <c r="BT896" s="29"/>
      <c r="BU896" s="29"/>
      <c r="BV896" s="29"/>
      <c r="BW896" s="29"/>
      <c r="BX896" s="30">
        <v>43909</v>
      </c>
      <c r="BY896" s="30">
        <v>43915</v>
      </c>
      <c r="BZ896" s="14" t="s">
        <v>228</v>
      </c>
      <c r="CA896" s="30">
        <v>43978</v>
      </c>
      <c r="CB896" s="14" t="s">
        <v>232</v>
      </c>
      <c r="CC896" s="31">
        <v>44057</v>
      </c>
      <c r="CD896" s="32" t="s">
        <v>228</v>
      </c>
      <c r="CE896" s="33" t="s">
        <v>256</v>
      </c>
      <c r="CF896" s="33" t="s">
        <v>257</v>
      </c>
      <c r="CG896" s="29">
        <v>349</v>
      </c>
      <c r="CH896" s="29">
        <v>2</v>
      </c>
      <c r="CI896" s="29">
        <v>2</v>
      </c>
      <c r="CJ896" s="29">
        <v>10</v>
      </c>
      <c r="CK896" s="29">
        <v>4</v>
      </c>
      <c r="CL896" s="29">
        <v>0</v>
      </c>
      <c r="CM896" s="29">
        <v>1</v>
      </c>
      <c r="CN896" s="34">
        <f>IF(CJ896&gt;0,((CK896*0.125)+(CL896*0.25)+(CM896*1))/CJ896,"")</f>
        <v>0.15</v>
      </c>
      <c r="CO896" s="35">
        <v>44328</v>
      </c>
      <c r="CP896" s="35">
        <v>44333</v>
      </c>
      <c r="CR896" s="35"/>
      <c r="CS896" s="20" t="s">
        <v>232</v>
      </c>
      <c r="CT896" s="35">
        <v>44333</v>
      </c>
      <c r="DH896" s="37" t="str">
        <f>IF(DB896&lt;&gt;"",((DC896*0.125)+(DD896*0.25)+(DE896*0.25)+(DF896*1)+(DG896*1))/DB896,"")</f>
        <v/>
      </c>
      <c r="DV896" s="37" t="str" cm="1">
        <f t="array" ref="DV896">IF(AND(DI896:DP896&lt;&gt;""),((DQ896*0.125)+(DR896*0.25)+(DS896*0.25)+(DT896*1)+(DU896*1))/DP896,"")</f>
        <v/>
      </c>
      <c r="EA896" s="35"/>
      <c r="EB896" s="21"/>
      <c r="EJ896"/>
      <c r="EK896"/>
      <c r="EL896"/>
      <c r="EM896"/>
      <c r="EN896"/>
      <c r="EQ896"/>
      <c r="ER896"/>
      <c r="ES896" s="34" t="str">
        <f>IF(EI896&lt;&gt;"",((EJ896*0.125)+((EK896+EL896+EM896+EN896+EO896)*0.25)+((EP896+EQ896+ER896)*1))/EI896,"")</f>
        <v/>
      </c>
      <c r="ET896" s="20"/>
      <c r="FG896" s="20"/>
      <c r="FJ896" s="34" t="str">
        <f>IF(EZ896&lt;&gt;"",((FA896*0.125)+((FB896+FC896+FD896+FE896+FF896)*0.25)+((FG896+FH896+FI896)*1))/EZ896,"")</f>
        <v/>
      </c>
      <c r="FK896" s="39">
        <v>27.641442999999999</v>
      </c>
      <c r="FL896" s="39">
        <v>-80.402203</v>
      </c>
      <c r="FM896" s="39">
        <v>27.279617576177866</v>
      </c>
      <c r="FN896" s="39">
        <v>28.003268423822131</v>
      </c>
      <c r="FO896" s="39">
        <v>-80.810644581324354</v>
      </c>
      <c r="FP896" s="39">
        <v>-79.993761418675646</v>
      </c>
      <c r="FQ896" s="39">
        <v>26.917792152355734</v>
      </c>
      <c r="FR896" s="39">
        <v>28.365093847644264</v>
      </c>
      <c r="FS896" s="39">
        <v>-81.219086162648722</v>
      </c>
      <c r="FT896" s="39">
        <v>-79.585319837351278</v>
      </c>
      <c r="FU896" s="35"/>
      <c r="GK896" s="34" t="str">
        <f>IF(GA896&lt;&gt;"",((GB896*0.125)+((GC896+GD896+GE896+GF896+GG896)*0.25)+((GH896+GI896+GJ896)*1))/GA896,"")</f>
        <v/>
      </c>
      <c r="GL896"/>
      <c r="GM896"/>
      <c r="GN896"/>
      <c r="GO896"/>
      <c r="HH896" s="34" t="str">
        <f>IF(GX896&lt;&gt;"",((GY896*0.125)+((GZ896+HA896+HB896+HC896+HD896)*0.25)+((HE896+HF896+HG896)*1))/GX896,"")</f>
        <v/>
      </c>
    </row>
    <row r="897" spans="1:216" ht="15" hidden="1" customHeight="1" x14ac:dyDescent="0.35">
      <c r="A897" s="11" t="s">
        <v>5443</v>
      </c>
      <c r="B897" s="12" t="s">
        <v>5444</v>
      </c>
      <c r="C897" s="13" t="s">
        <v>1711</v>
      </c>
      <c r="D897" s="13"/>
      <c r="E897" s="14" t="s">
        <v>1420</v>
      </c>
      <c r="F897" s="15"/>
      <c r="G897" s="15"/>
      <c r="H897" s="14"/>
      <c r="I897" s="16"/>
      <c r="J897" s="65"/>
      <c r="K897" s="18">
        <f ca="1">IF(A897&lt;&gt;"",RANDBETWEEN(1,2000)," ")</f>
        <v>737</v>
      </c>
      <c r="L897" s="17" cm="1">
        <f t="array" ref="L897">IF(A897&lt;&gt;"",SUMPRODUCT(($E$2:$E$1303="Active") * (FK897 &gt;= $FM$2:$FM$1303) * (FK897 &lt;= $FN$2:$FN$1303) * (FL897 &gt;= $FO$2:$FO$1303) * (FL897 &lt;= $FP$2:$FP$1303)),"")</f>
        <v>0</v>
      </c>
      <c r="M897" s="17" cm="1">
        <f t="array" ref="M897">IF(A897&lt;&gt;"",SUMPRODUCT(($E$2:$E$1303="Active") * (FK897 &gt;= $FQ$2:$FQ$1303) * (FK897 &lt;= $FR$2:$FR$1303) * (FL897 &gt;= $FS$2:$FS$1303) * (FL897 &lt;= $FT$2:$FT$1303)),"")</f>
        <v>0</v>
      </c>
      <c r="N897" s="14"/>
      <c r="O897" s="14"/>
      <c r="P897" s="15"/>
      <c r="Q897" s="14"/>
      <c r="R897" s="15"/>
      <c r="S897" s="14"/>
      <c r="U897" s="21"/>
      <c r="V897" s="22"/>
      <c r="W897" s="22"/>
      <c r="X897" s="22"/>
      <c r="Y897" s="22"/>
      <c r="Z897" s="22"/>
      <c r="AA897" s="48">
        <v>2024</v>
      </c>
      <c r="AC897" s="63">
        <v>45658</v>
      </c>
      <c r="AD897" s="25">
        <v>163</v>
      </c>
      <c r="AE897" s="25">
        <v>0</v>
      </c>
      <c r="AF897" s="66"/>
      <c r="AG897" s="20"/>
      <c r="AH897" s="22">
        <v>0</v>
      </c>
      <c r="AI897" s="26">
        <v>0</v>
      </c>
      <c r="AN897" s="27" t="str">
        <f>IF(COUNT(DV897,ES897,FJ897,GK897,HH897)&gt;0,AVERAGE(DV897,ES897,FJ897,GK897,HH897),"")</f>
        <v/>
      </c>
      <c r="AO897" s="28">
        <f>IF((E897&lt;&gt;""),COUNTA(AP897:BW897)+COUNTIF(T897,"No"),"")</f>
        <v>0</v>
      </c>
      <c r="AP897" s="29"/>
      <c r="AQ897" s="29"/>
      <c r="AR897" s="29"/>
      <c r="AS897" s="29"/>
      <c r="AT897" s="29"/>
      <c r="AU897" s="29"/>
      <c r="AV897" s="29"/>
      <c r="AW897" s="29"/>
      <c r="AX897" s="29"/>
      <c r="AY897" s="29"/>
      <c r="AZ897" s="29"/>
      <c r="BA897" s="29"/>
      <c r="BB897" s="29"/>
      <c r="BC897" s="29"/>
      <c r="BD897" s="29"/>
      <c r="BE897" s="29"/>
      <c r="BF897" s="29"/>
      <c r="BG897" s="29"/>
      <c r="BH897" s="29"/>
      <c r="BI897" s="29"/>
      <c r="BJ897" s="29"/>
      <c r="BK897" s="29"/>
      <c r="BL897" s="29"/>
      <c r="BM897" s="29"/>
      <c r="BN897" s="29"/>
      <c r="BO897" s="29"/>
      <c r="BP897" s="29"/>
      <c r="BQ897" s="29"/>
      <c r="BR897" s="29"/>
      <c r="BS897" s="29"/>
      <c r="BT897" s="29"/>
      <c r="BU897" s="29"/>
      <c r="BV897" s="29"/>
      <c r="BW897" s="29"/>
      <c r="BX897" s="30"/>
      <c r="BY897" s="30"/>
      <c r="BZ897" s="14"/>
      <c r="CA897" s="30"/>
      <c r="CB897" s="14" t="s">
        <v>316</v>
      </c>
      <c r="CC897" s="31">
        <v>43908</v>
      </c>
      <c r="CD897" s="32" t="s">
        <v>364</v>
      </c>
      <c r="CE897" s="33" t="s">
        <v>291</v>
      </c>
      <c r="CF897" s="33" t="s">
        <v>292</v>
      </c>
      <c r="CG897" s="29">
        <v>250</v>
      </c>
      <c r="CH897" s="29">
        <v>4</v>
      </c>
      <c r="CI897" s="29">
        <v>4</v>
      </c>
      <c r="CJ897" s="29">
        <v>20</v>
      </c>
      <c r="CK897" s="29">
        <v>3</v>
      </c>
      <c r="CL897" s="29">
        <v>2</v>
      </c>
      <c r="CM897" s="29">
        <v>1</v>
      </c>
      <c r="CN897" s="34">
        <f>IF(CJ897&gt;0,((CK897*0.125)+(CL897*0.25)+(CM897*1))/CJ897,"")</f>
        <v>9.375E-2</v>
      </c>
      <c r="CO897" s="20"/>
      <c r="CP897"/>
      <c r="CR897" s="20"/>
      <c r="CV897" s="20"/>
      <c r="CW897" s="20"/>
      <c r="CX897" s="20"/>
      <c r="DH897" s="37" t="str">
        <f>IF(DB897&lt;&gt;"",((DC897*0.125)+(DD897*0.25)+(DE897*0.25)+(DF897*1)+(DG897*1))/DB897,"")</f>
        <v/>
      </c>
      <c r="DV897" s="37" t="str" cm="1">
        <f t="array" ref="DV897">IF(AND(DI897:DP897&lt;&gt;""),((DQ897*0.125)+(DR897*0.25)+(DS897*0.25)+(DT897*1)+(DU897*1))/DP897,"")</f>
        <v/>
      </c>
      <c r="EA897" s="35"/>
      <c r="EB897" s="21"/>
      <c r="EJ897"/>
      <c r="EK897"/>
      <c r="EL897"/>
      <c r="EM897"/>
      <c r="EN897"/>
      <c r="EO897"/>
      <c r="EP897"/>
      <c r="EQ897"/>
      <c r="ER897"/>
      <c r="ES897" s="34" t="str">
        <f>IF(EI897&lt;&gt;"",((EJ897*0.125)+((EK897+EL897+EM897+EN897+EO897)*0.25)+((EP897+EQ897+ER897)*1))/EI897,"")</f>
        <v/>
      </c>
      <c r="ET897" s="20"/>
      <c r="FG897" s="20"/>
      <c r="FJ897" s="34" t="str">
        <f>IF(EZ897&lt;&gt;"",((FA897*0.125)+((FB897+FC897+FD897+FE897+FF897)*0.25)+((FG897+FH897+FI897)*1))/EZ897,"")</f>
        <v/>
      </c>
      <c r="FK897" s="39"/>
      <c r="FL897" s="39"/>
      <c r="FM897" s="39">
        <v>-0.36182542382213245</v>
      </c>
      <c r="FN897" s="39">
        <v>0.36182542382213245</v>
      </c>
      <c r="FO897" s="39">
        <v>-0.36182542382213245</v>
      </c>
      <c r="FP897" s="39">
        <v>0.36182542382213245</v>
      </c>
      <c r="FQ897" s="39">
        <v>-0.72365084764426491</v>
      </c>
      <c r="FR897" s="39">
        <v>0.72365084764426491</v>
      </c>
      <c r="FS897" s="39">
        <v>-0.72365084764426491</v>
      </c>
      <c r="FT897" s="39">
        <v>0.72365084764426491</v>
      </c>
      <c r="FU897" s="35"/>
      <c r="GK897" s="34" t="str">
        <f>IF(GA897&lt;&gt;"",((GB897*0.125)+((GC897+GD897+GE897+GF897+GG897)*0.25)+((GH897+GI897+GJ897)*1))/GA897,"")</f>
        <v/>
      </c>
      <c r="GL897"/>
      <c r="GM897"/>
      <c r="GN897"/>
      <c r="GO897"/>
      <c r="HH897" s="34" t="str">
        <f>IF(GX897&lt;&gt;"",((GY897*0.125)+((GZ897+HA897+HB897+HC897+HD897)*0.25)+((HE897+HF897+HG897)*1))/GX897,"")</f>
        <v/>
      </c>
    </row>
    <row r="898" spans="1:216" ht="15" hidden="1" customHeight="1" x14ac:dyDescent="0.35">
      <c r="A898" s="14" t="s">
        <v>5445</v>
      </c>
      <c r="B898" s="12" t="s">
        <v>5446</v>
      </c>
      <c r="C898" s="13" t="s">
        <v>1711</v>
      </c>
      <c r="D898" s="13"/>
      <c r="E898" s="14" t="s">
        <v>1420</v>
      </c>
      <c r="F898" s="15" t="s">
        <v>5447</v>
      </c>
      <c r="G898" s="15" t="s">
        <v>5448</v>
      </c>
      <c r="H898" s="14" t="s">
        <v>1556</v>
      </c>
      <c r="I898" s="16">
        <v>99217</v>
      </c>
      <c r="J898" s="65">
        <v>19298</v>
      </c>
      <c r="K898" s="18">
        <f ca="1">IF(A898&lt;&gt;"",RANDBETWEEN(1,2000)," ")</f>
        <v>570</v>
      </c>
      <c r="L898" s="17" cm="1">
        <f t="array" ref="L898">IF(A898&lt;&gt;"",SUMPRODUCT(($E$2:$E$1303="Active") * (FK898 &gt;= $FM$2:$FM$1303) * (FK898 &lt;= $FN$2:$FN$1303) * (FL898 &gt;= $FO$2:$FO$1303) * (FL898 &lt;= $FP$2:$FP$1303)),"")</f>
        <v>1</v>
      </c>
      <c r="M898" s="17" cm="1">
        <f t="array" ref="M898">IF(A898&lt;&gt;"",SUMPRODUCT(($E$2:$E$1303="Active") * (FK898 &gt;= $FQ$2:$FQ$1303) * (FK898 &lt;= $FR$2:$FR$1303) * (FL898 &gt;= $FS$2:$FS$1303) * (FL898 &lt;= $FT$2:$FT$1303)),"")</f>
        <v>1</v>
      </c>
      <c r="N898" s="14"/>
      <c r="O898" s="14"/>
      <c r="P898" s="15"/>
      <c r="Q898" s="14"/>
      <c r="R898" s="15"/>
      <c r="S898" s="14" t="s">
        <v>223</v>
      </c>
      <c r="U898" s="21"/>
      <c r="V898" s="22"/>
      <c r="W898" s="22"/>
      <c r="X898" s="22"/>
      <c r="Y898" s="22"/>
      <c r="Z898" s="22"/>
      <c r="AA898" s="48">
        <v>2024</v>
      </c>
      <c r="AC898" s="63">
        <v>45658</v>
      </c>
      <c r="AD898" s="25">
        <v>0</v>
      </c>
      <c r="AE898" s="25">
        <v>0</v>
      </c>
      <c r="AF898" s="66"/>
      <c r="AG898" s="20"/>
      <c r="AH898" s="22">
        <v>0</v>
      </c>
      <c r="AI898" s="26">
        <v>0</v>
      </c>
      <c r="AN898" s="27" t="str">
        <f>IF(COUNT(DV898,ES898,FJ898,GK898,HH898)&gt;0,AVERAGE(DV898,ES898,FJ898,GK898,HH898),"")</f>
        <v/>
      </c>
      <c r="AO898" s="28">
        <f>IF((E898&lt;&gt;""),COUNTA(AP898:BW898)+COUNTIF(T898,"No"),"")</f>
        <v>0</v>
      </c>
      <c r="AP898" s="29"/>
      <c r="AQ898" s="29"/>
      <c r="AR898" s="29"/>
      <c r="AS898" s="29"/>
      <c r="AT898" s="29"/>
      <c r="AU898" s="29"/>
      <c r="AV898" s="29"/>
      <c r="AW898" s="29"/>
      <c r="AX898" s="29"/>
      <c r="AY898" s="29"/>
      <c r="AZ898" s="29"/>
      <c r="BA898" s="29"/>
      <c r="BB898" s="29"/>
      <c r="BC898" s="29"/>
      <c r="BD898" s="29"/>
      <c r="BE898" s="29"/>
      <c r="BF898" s="29"/>
      <c r="BG898" s="29"/>
      <c r="BH898" s="29"/>
      <c r="BI898" s="29"/>
      <c r="BJ898" s="29"/>
      <c r="BK898" s="29"/>
      <c r="BL898" s="29"/>
      <c r="BM898" s="29"/>
      <c r="BN898" s="29"/>
      <c r="BO898" s="29"/>
      <c r="BP898" s="29"/>
      <c r="BQ898" s="29"/>
      <c r="BR898" s="29"/>
      <c r="BS898" s="29"/>
      <c r="BT898" s="29"/>
      <c r="BU898" s="29"/>
      <c r="BV898" s="29"/>
      <c r="BW898" s="29"/>
      <c r="BX898" s="30">
        <v>44119</v>
      </c>
      <c r="BY898" s="30">
        <v>44123</v>
      </c>
      <c r="BZ898" s="14" t="s">
        <v>226</v>
      </c>
      <c r="CA898" s="30">
        <v>44131</v>
      </c>
      <c r="CB898" s="14" t="s">
        <v>227</v>
      </c>
      <c r="CC898" s="31">
        <v>44053</v>
      </c>
      <c r="CD898" s="32" t="s">
        <v>228</v>
      </c>
      <c r="CE898" s="33" t="s">
        <v>256</v>
      </c>
      <c r="CF898" s="33" t="s">
        <v>257</v>
      </c>
      <c r="CG898" s="29">
        <v>35</v>
      </c>
      <c r="CH898" s="29">
        <v>1</v>
      </c>
      <c r="CI898" s="29">
        <v>1</v>
      </c>
      <c r="CJ898" s="29">
        <v>5</v>
      </c>
      <c r="CK898" s="29">
        <v>0</v>
      </c>
      <c r="CL898" s="29">
        <v>1</v>
      </c>
      <c r="CM898" s="29">
        <v>0</v>
      </c>
      <c r="CN898" s="34">
        <f>IF(CJ898&gt;0,((CK898*0.125)+(CL898*0.25)+(CM898*1))/CJ898,"")</f>
        <v>0.05</v>
      </c>
      <c r="CR898" s="35"/>
      <c r="DH898" s="37" t="str">
        <f>IF(DB898&lt;&gt;"",((DC898*0.125)+(DD898*0.25)+(DE898*0.25)+(DF898*1)+(DG898*1))/DB898,"")</f>
        <v/>
      </c>
      <c r="DV898" s="37" t="str" cm="1">
        <f t="array" ref="DV898">IF(AND(DI898:DP898&lt;&gt;""),((DQ898*0.125)+(DR898*0.25)+(DS898*0.25)+(DT898*1)+(DU898*1))/DP898,"")</f>
        <v/>
      </c>
      <c r="EA898" s="35"/>
      <c r="EB898" s="21"/>
      <c r="EJ898"/>
      <c r="EK898"/>
      <c r="EL898"/>
      <c r="EM898"/>
      <c r="EN898"/>
      <c r="EO898"/>
      <c r="EP898"/>
      <c r="EQ898"/>
      <c r="ER898"/>
      <c r="ES898" s="34" t="str">
        <f>IF(EI898&lt;&gt;"",((EJ898*0.125)+((EK898+EL898+EM898+EN898+EO898)*0.25)+((EP898+EQ898+ER898)*1))/EI898,"")</f>
        <v/>
      </c>
      <c r="ET898" s="20"/>
      <c r="FG898" s="20"/>
      <c r="FJ898" s="34" t="str">
        <f>IF(EZ898&lt;&gt;"",((FA898*0.125)+((FB898+FC898+FD898+FE898+FF898)*0.25)+((FG898+FH898+FI898)*1))/EZ898,"")</f>
        <v/>
      </c>
      <c r="FK898" s="39">
        <v>47.74221</v>
      </c>
      <c r="FL898" s="39">
        <v>-117.25667199999999</v>
      </c>
      <c r="FM898" s="39">
        <v>47.380384576177867</v>
      </c>
      <c r="FN898" s="39">
        <v>48.104035423822133</v>
      </c>
      <c r="FO898" s="39">
        <v>-117.79472841902573</v>
      </c>
      <c r="FP898" s="39">
        <v>-116.71861558097426</v>
      </c>
      <c r="FQ898" s="39">
        <v>47.018559152355735</v>
      </c>
      <c r="FR898" s="39">
        <v>48.465860847644265</v>
      </c>
      <c r="FS898" s="39">
        <v>-118.33278483805145</v>
      </c>
      <c r="FT898" s="39">
        <v>-116.18055916194854</v>
      </c>
      <c r="FU898" s="35"/>
      <c r="GK898" s="34" t="str">
        <f>IF(GA898&lt;&gt;"",((GB898*0.125)+((GC898+GD898+GE898+GF898+GG898)*0.25)+((GH898+GI898+GJ898)*1))/GA898,"")</f>
        <v/>
      </c>
      <c r="GL898"/>
      <c r="GM898"/>
      <c r="GN898"/>
      <c r="GO898"/>
      <c r="HH898" s="34" t="str">
        <f>IF(GX898&lt;&gt;"",((GY898*0.125)+((GZ898+HA898+HB898+HC898+HD898)*0.25)+((HE898+HF898+HG898)*1))/GX898,"")</f>
        <v/>
      </c>
    </row>
    <row r="899" spans="1:216" ht="15" hidden="1" customHeight="1" x14ac:dyDescent="0.35">
      <c r="A899" s="14" t="s">
        <v>5449</v>
      </c>
      <c r="B899" s="12" t="s">
        <v>5450</v>
      </c>
      <c r="C899" s="13" t="s">
        <v>1711</v>
      </c>
      <c r="D899" s="13"/>
      <c r="E899" s="14" t="s">
        <v>1420</v>
      </c>
      <c r="F899" s="15"/>
      <c r="G899" s="15"/>
      <c r="H899" s="14"/>
      <c r="I899" s="16"/>
      <c r="J899" s="65"/>
      <c r="K899" s="18">
        <f ca="1">IF(A899&lt;&gt;"",RANDBETWEEN(1,2000)," ")</f>
        <v>1649</v>
      </c>
      <c r="L899" s="17" cm="1">
        <f t="array" ref="L899">IF(A899&lt;&gt;"",SUMPRODUCT(($E$2:$E$1303="Active") * (FK899 &gt;= $FM$2:$FM$1303) * (FK899 &lt;= $FN$2:$FN$1303) * (FL899 &gt;= $FO$2:$FO$1303) * (FL899 &lt;= $FP$2:$FP$1303)),"")</f>
        <v>0</v>
      </c>
      <c r="M899" s="17" cm="1">
        <f t="array" ref="M899">IF(A899&lt;&gt;"",SUMPRODUCT(($E$2:$E$1303="Active") * (FK899 &gt;= $FQ$2:$FQ$1303) * (FK899 &lt;= $FR$2:$FR$1303) * (FL899 &gt;= $FS$2:$FS$1303) * (FL899 &lt;= $FT$2:$FT$1303)),"")</f>
        <v>0</v>
      </c>
      <c r="N899" s="14"/>
      <c r="O899" s="14"/>
      <c r="P899" s="15"/>
      <c r="Q899" s="14"/>
      <c r="R899" s="15"/>
      <c r="S899" s="14"/>
      <c r="U899" s="21"/>
      <c r="V899" s="22"/>
      <c r="W899" s="22"/>
      <c r="X899" s="22"/>
      <c r="Y899" s="22"/>
      <c r="Z899" s="22"/>
      <c r="AA899" s="48">
        <v>2024</v>
      </c>
      <c r="AC899" s="63">
        <v>45658</v>
      </c>
      <c r="AD899" s="25">
        <v>54</v>
      </c>
      <c r="AE899" s="25">
        <v>0</v>
      </c>
      <c r="AF899" s="66"/>
      <c r="AG899" s="20"/>
      <c r="AH899" s="22">
        <v>0</v>
      </c>
      <c r="AI899" s="26">
        <v>0</v>
      </c>
      <c r="AN899" s="27" t="str">
        <f>IF(COUNT(DV899,ES899,FJ899,GK899,HH899)&gt;0,AVERAGE(DV899,ES899,FJ899,GK899,HH899),"")</f>
        <v/>
      </c>
      <c r="AO899" s="28">
        <f>IF((E899&lt;&gt;""),COUNTA(AP899:BW899)+COUNTIF(T899,"No"),"")</f>
        <v>0</v>
      </c>
      <c r="AP899" s="29"/>
      <c r="AQ899" s="29"/>
      <c r="AR899" s="29"/>
      <c r="AS899" s="29"/>
      <c r="AT899" s="29"/>
      <c r="AU899" s="29"/>
      <c r="AV899" s="29"/>
      <c r="AW899" s="29"/>
      <c r="AX899" s="29"/>
      <c r="AY899" s="29"/>
      <c r="AZ899" s="29"/>
      <c r="BA899" s="29"/>
      <c r="BB899" s="29"/>
      <c r="BC899" s="29"/>
      <c r="BD899" s="29"/>
      <c r="BE899" s="29"/>
      <c r="BF899" s="29"/>
      <c r="BG899" s="29"/>
      <c r="BH899" s="29"/>
      <c r="BI899" s="29"/>
      <c r="BJ899" s="29"/>
      <c r="BK899" s="29"/>
      <c r="BL899" s="29"/>
      <c r="BM899" s="29"/>
      <c r="BN899" s="29"/>
      <c r="BO899" s="29"/>
      <c r="BP899" s="29"/>
      <c r="BQ899" s="29"/>
      <c r="BR899" s="29"/>
      <c r="BS899" s="29"/>
      <c r="BT899" s="29"/>
      <c r="BU899" s="29"/>
      <c r="BV899" s="29"/>
      <c r="BW899" s="29"/>
      <c r="BX899" s="30">
        <v>43907</v>
      </c>
      <c r="BY899" s="30">
        <v>43915</v>
      </c>
      <c r="BZ899" s="14" t="s">
        <v>226</v>
      </c>
      <c r="CA899" s="30">
        <v>43921</v>
      </c>
      <c r="CB899" s="14" t="s">
        <v>232</v>
      </c>
      <c r="CC899" s="31">
        <v>44053</v>
      </c>
      <c r="CD899" s="32" t="s">
        <v>228</v>
      </c>
      <c r="CE899" s="33" t="s">
        <v>256</v>
      </c>
      <c r="CF899" s="33" t="s">
        <v>257</v>
      </c>
      <c r="CG899" s="29">
        <v>16</v>
      </c>
      <c r="CH899" s="29">
        <v>2</v>
      </c>
      <c r="CI899" s="29"/>
      <c r="CJ899" s="29">
        <v>10</v>
      </c>
      <c r="CK899" s="29">
        <v>1</v>
      </c>
      <c r="CL899" s="29">
        <v>0</v>
      </c>
      <c r="CM899" s="29">
        <v>1</v>
      </c>
      <c r="CN899" s="34">
        <f>IF(CJ899&gt;0,((CK899*0.125)+(CL899*0.25)+(CM899*1))/CJ899,"")</f>
        <v>0.1125</v>
      </c>
      <c r="CR899" s="35"/>
      <c r="DH899" s="37" t="str">
        <f>IF(DB899&lt;&gt;"",((DC899*0.125)+(DD899*0.25)+(DE899*0.25)+(DF899*1)+(DG899*1))/DB899,"")</f>
        <v/>
      </c>
      <c r="DV899" s="37" t="str" cm="1">
        <f t="array" ref="DV899">IF(AND(DI899:DP899&lt;&gt;""),((DQ899*0.125)+(DR899*0.25)+(DS899*0.25)+(DT899*1)+(DU899*1))/DP899,"")</f>
        <v/>
      </c>
      <c r="EA899" s="35"/>
      <c r="EB899" s="21"/>
      <c r="EJ899"/>
      <c r="EK899"/>
      <c r="EL899"/>
      <c r="EM899"/>
      <c r="EN899"/>
      <c r="EO899"/>
      <c r="EP899"/>
      <c r="EQ899"/>
      <c r="ER899"/>
      <c r="ES899" s="34" t="str">
        <f>IF(EI899&lt;&gt;"",((EJ899*0.125)+((EK899+EL899+EM899+EN899+EO899)*0.25)+((EP899+EQ899+ER899)*1))/EI899,"")</f>
        <v/>
      </c>
      <c r="ET899" s="20"/>
      <c r="FG899" s="20"/>
      <c r="FJ899" s="34" t="str">
        <f>IF(EZ899&lt;&gt;"",((FA899*0.125)+((FB899+FC899+FD899+FE899+FF899)*0.25)+((FG899+FH899+FI899)*1))/EZ899,"")</f>
        <v/>
      </c>
      <c r="FK899" s="39"/>
      <c r="FL899" s="39"/>
      <c r="FM899" s="39">
        <v>-0.36182542382213245</v>
      </c>
      <c r="FN899" s="39">
        <v>0.36182542382213245</v>
      </c>
      <c r="FO899" s="39">
        <v>-0.36182542382213245</v>
      </c>
      <c r="FP899" s="39">
        <v>0.36182542382213245</v>
      </c>
      <c r="FQ899" s="39">
        <v>-0.72365084764426491</v>
      </c>
      <c r="FR899" s="39">
        <v>0.72365084764426491</v>
      </c>
      <c r="FS899" s="39">
        <v>-0.72365084764426491</v>
      </c>
      <c r="FT899" s="39">
        <v>0.72365084764426491</v>
      </c>
      <c r="FU899" s="35"/>
      <c r="GK899" s="34" t="str">
        <f>IF(GA899&lt;&gt;"",((GB899*0.125)+((GC899+GD899+GE899+GF899+GG899)*0.25)+((GH899+GI899+GJ899)*1))/GA899,"")</f>
        <v/>
      </c>
      <c r="GL899"/>
      <c r="GM899"/>
      <c r="GN899"/>
      <c r="GO899"/>
      <c r="HH899" s="34" t="str">
        <f>IF(GX899&lt;&gt;"",((GY899*0.125)+((GZ899+HA899+HB899+HC899+HD899)*0.25)+((HE899+HF899+HG899)*1))/GX899,"")</f>
        <v/>
      </c>
    </row>
    <row r="900" spans="1:216" ht="15" hidden="1" customHeight="1" x14ac:dyDescent="0.35">
      <c r="A900" s="11" t="s">
        <v>5451</v>
      </c>
      <c r="B900" s="12" t="s">
        <v>5452</v>
      </c>
      <c r="C900" s="13" t="s">
        <v>1711</v>
      </c>
      <c r="D900" s="13"/>
      <c r="E900" s="11" t="s">
        <v>1420</v>
      </c>
      <c r="J900" s="65"/>
      <c r="K900" s="18">
        <f ca="1">IF(A900&lt;&gt;"",RANDBETWEEN(1,2000)," ")</f>
        <v>371</v>
      </c>
      <c r="L900" s="17" cm="1">
        <f t="array" ref="L900">IF(A900&lt;&gt;"",SUMPRODUCT(($E$2:$E$1303="Active") * (FK900 &gt;= $FM$2:$FM$1303) * (FK900 &lt;= $FN$2:$FN$1303) * (FL900 &gt;= $FO$2:$FO$1303) * (FL900 &lt;= $FP$2:$FP$1303)),"")</f>
        <v>0</v>
      </c>
      <c r="M900" s="17" cm="1">
        <f t="array" ref="M900">IF(A900&lt;&gt;"",SUMPRODUCT(($E$2:$E$1303="Active") * (FK900 &gt;= $FQ$2:$FQ$1303) * (FK900 &lt;= $FR$2:$FR$1303) * (FL900 &gt;= $FS$2:$FS$1303) * (FL900 &lt;= $FT$2:$FT$1303)),"")</f>
        <v>0</v>
      </c>
      <c r="U900" s="21"/>
      <c r="V900" s="22"/>
      <c r="W900" s="22"/>
      <c r="X900" s="22"/>
      <c r="Y900" s="22"/>
      <c r="Z900" s="22"/>
      <c r="AA900" s="48">
        <v>2024</v>
      </c>
      <c r="AC900" s="63">
        <v>45658</v>
      </c>
      <c r="AD900" s="25">
        <v>112</v>
      </c>
      <c r="AE900" s="25">
        <v>0</v>
      </c>
      <c r="AF900" s="66"/>
      <c r="AG900" s="20"/>
      <c r="AH900" s="22">
        <v>0</v>
      </c>
      <c r="AI900" s="26">
        <v>0</v>
      </c>
      <c r="AN900" s="27" t="str">
        <f>IF(COUNT(DV900,ES900,FJ900,GK900,HH900)&gt;0,AVERAGE(DV900,ES900,FJ900,GK900,HH900),"")</f>
        <v/>
      </c>
      <c r="AO900" s="28">
        <f>IF((E900&lt;&gt;""),COUNTA(AP900:BW900)+COUNTIF(T900,"No"),"")</f>
        <v>0</v>
      </c>
      <c r="CB900" s="14" t="s">
        <v>232</v>
      </c>
      <c r="CC900" s="35">
        <v>43907</v>
      </c>
      <c r="CD900" s="45" t="s">
        <v>364</v>
      </c>
      <c r="CE900" t="s">
        <v>291</v>
      </c>
      <c r="CF900" t="s">
        <v>292</v>
      </c>
      <c r="CG900" s="20">
        <v>183</v>
      </c>
      <c r="CH900" s="20">
        <v>3</v>
      </c>
      <c r="CI900" s="20">
        <v>3</v>
      </c>
      <c r="CJ900" s="20">
        <v>15</v>
      </c>
      <c r="CK900" s="20">
        <v>0</v>
      </c>
      <c r="CL900" s="20">
        <v>3</v>
      </c>
      <c r="CM900" s="20">
        <v>0</v>
      </c>
      <c r="CN900" s="34">
        <f>IF(CJ900&gt;0,((CK900*0.125)+(CL900*0.25)+(CM900*1))/CJ900,"")</f>
        <v>0.05</v>
      </c>
      <c r="CO900" s="20"/>
      <c r="CP900"/>
      <c r="CR900" s="20"/>
      <c r="CV900" s="20"/>
      <c r="CW900" s="20"/>
      <c r="CX900" s="20"/>
      <c r="DH900" s="37" t="str">
        <f>IF(DB900&lt;&gt;"",((DC900*0.125)+(DD900*0.25)+(DE900*0.25)+(DF900*1)+(DG900*1))/DB900,"")</f>
        <v/>
      </c>
      <c r="DV900" s="37" t="str" cm="1">
        <f t="array" ref="DV900">IF(AND(DI900:DP900&lt;&gt;""),((DQ900*0.125)+(DR900*0.25)+(DS900*0.25)+(DT900*1)+(DU900*1))/DP900,"")</f>
        <v/>
      </c>
      <c r="EA900" s="35"/>
      <c r="EB900" s="21"/>
      <c r="EJ900"/>
      <c r="EK900"/>
      <c r="EL900"/>
      <c r="EM900"/>
      <c r="EN900"/>
      <c r="EO900"/>
      <c r="EP900"/>
      <c r="EQ900"/>
      <c r="ER900"/>
      <c r="ES900" s="34" t="str">
        <f>IF(EI900&lt;&gt;"",((EJ900*0.125)+((EK900+EL900+EM900+EN900+EO900)*0.25)+((EP900+EQ900+ER900)*1))/EI900,"")</f>
        <v/>
      </c>
      <c r="ET900" s="20"/>
      <c r="FG900" s="20"/>
      <c r="FJ900" s="34" t="str">
        <f>IF(EZ900&lt;&gt;"",((FA900*0.125)+((FB900+FC900+FD900+FE900+FF900)*0.25)+((FG900+FH900+FI900)*1))/EZ900,"")</f>
        <v/>
      </c>
      <c r="FK900" s="39"/>
      <c r="FL900" s="39"/>
      <c r="FM900" s="39">
        <v>-0.36182542382213245</v>
      </c>
      <c r="FN900" s="39">
        <v>0.36182542382213245</v>
      </c>
      <c r="FO900" s="39">
        <v>-0.36182542382213245</v>
      </c>
      <c r="FP900" s="39">
        <v>0.36182542382213245</v>
      </c>
      <c r="FQ900" s="39">
        <v>-0.72365084764426491</v>
      </c>
      <c r="FR900" s="39">
        <v>0.72365084764426491</v>
      </c>
      <c r="FS900" s="39">
        <v>-0.72365084764426491</v>
      </c>
      <c r="FT900" s="39">
        <v>0.72365084764426491</v>
      </c>
      <c r="FU900" s="35"/>
      <c r="GK900" s="34" t="str">
        <f>IF(GA900&lt;&gt;"",((GB900*0.125)+((GC900+GD900+GE900+GF900+GG900)*0.25)+((GH900+GI900+GJ900)*1))/GA900,"")</f>
        <v/>
      </c>
      <c r="GL900"/>
      <c r="GM900"/>
      <c r="GN900"/>
      <c r="GO900"/>
      <c r="HH900" s="34" t="str">
        <f>IF(GX900&lt;&gt;"",((GY900*0.125)+((GZ900+HA900+HB900+HC900+HD900)*0.25)+((HE900+HF900+HG900)*1))/GX900,"")</f>
        <v/>
      </c>
    </row>
    <row r="901" spans="1:216" ht="15" hidden="1" customHeight="1" x14ac:dyDescent="0.35">
      <c r="A901" s="11" t="s">
        <v>5453</v>
      </c>
      <c r="B901" s="12" t="s">
        <v>5454</v>
      </c>
      <c r="C901" s="13" t="s">
        <v>1711</v>
      </c>
      <c r="D901" s="13"/>
      <c r="E901" s="11" t="s">
        <v>1420</v>
      </c>
      <c r="J901" s="65"/>
      <c r="K901" s="18">
        <f ca="1">IF(A901&lt;&gt;"",RANDBETWEEN(1,2000)," ")</f>
        <v>172</v>
      </c>
      <c r="L901" s="17" cm="1">
        <f t="array" ref="L901">IF(A901&lt;&gt;"",SUMPRODUCT(($E$2:$E$1303="Active") * (FK901 &gt;= $FM$2:$FM$1303) * (FK901 &lt;= $FN$2:$FN$1303) * (FL901 &gt;= $FO$2:$FO$1303) * (FL901 &lt;= $FP$2:$FP$1303)),"")</f>
        <v>0</v>
      </c>
      <c r="M901" s="17" cm="1">
        <f t="array" ref="M901">IF(A901&lt;&gt;"",SUMPRODUCT(($E$2:$E$1303="Active") * (FK901 &gt;= $FQ$2:$FQ$1303) * (FK901 &lt;= $FR$2:$FR$1303) * (FL901 &gt;= $FS$2:$FS$1303) * (FL901 &lt;= $FT$2:$FT$1303)),"")</f>
        <v>0</v>
      </c>
      <c r="U901" s="21"/>
      <c r="V901" s="22"/>
      <c r="W901" s="22"/>
      <c r="X901" s="22"/>
      <c r="Y901" s="22"/>
      <c r="Z901" s="22"/>
      <c r="AA901" s="48">
        <v>2024</v>
      </c>
      <c r="AC901" s="63">
        <v>45658</v>
      </c>
      <c r="AD901" s="25">
        <v>0</v>
      </c>
      <c r="AE901" s="25">
        <v>0</v>
      </c>
      <c r="AF901" s="66"/>
      <c r="AG901" s="20"/>
      <c r="AH901" s="22">
        <v>0</v>
      </c>
      <c r="AI901" s="26">
        <v>0</v>
      </c>
      <c r="AN901" s="27" t="str">
        <f>IF(COUNT(DV901,ES901,FJ901,GK901,HH901)&gt;0,AVERAGE(DV901,ES901,FJ901,GK901,HH901),"")</f>
        <v/>
      </c>
      <c r="AO901" s="28">
        <f>IF((E901&lt;&gt;""),COUNTA(AP901:BW901)+COUNTIF(T901,"No"),"")</f>
        <v>0</v>
      </c>
      <c r="CB901" s="14" t="s">
        <v>232</v>
      </c>
      <c r="CN901" s="34" t="str">
        <f>IF(CJ901&gt;0,((CK901*0.125)+(CL901*0.25)+(CM901*1))/CJ901,"")</f>
        <v/>
      </c>
      <c r="CO901" s="20"/>
      <c r="CP901"/>
      <c r="CR901" s="20"/>
      <c r="CV901" s="20"/>
      <c r="CW901" s="20"/>
      <c r="CX901" s="20"/>
      <c r="DH901" s="37" t="str">
        <f>IF(DB901&lt;&gt;"",((DC901*0.125)+(DD901*0.25)+(DE901*0.25)+(DF901*1)+(DG901*1))/DB901,"")</f>
        <v/>
      </c>
      <c r="DV901" s="37" t="str" cm="1">
        <f t="array" ref="DV901">IF(AND(DI901:DP901&lt;&gt;""),((DQ901*0.125)+(DR901*0.25)+(DS901*0.25)+(DT901*1)+(DU901*1))/DP901,"")</f>
        <v/>
      </c>
      <c r="EA901" s="35"/>
      <c r="EB901" s="21"/>
      <c r="EJ901"/>
      <c r="EK901"/>
      <c r="EL901"/>
      <c r="EM901"/>
      <c r="EN901"/>
      <c r="EO901"/>
      <c r="EP901"/>
      <c r="EQ901"/>
      <c r="ER901"/>
      <c r="ES901" s="34" t="str">
        <f>IF(EI901&lt;&gt;"",((EJ901*0.125)+((EK901+EL901+EM901+EN901+EO901)*0.25)+((EP901+EQ901+ER901)*1))/EI901,"")</f>
        <v/>
      </c>
      <c r="ET901" s="20"/>
      <c r="FG901" s="20"/>
      <c r="FJ901" s="34" t="str">
        <f>IF(EZ901&lt;&gt;"",((FA901*0.125)+((FB901+FC901+FD901+FE901+FF901)*0.25)+((FG901+FH901+FI901)*1))/EZ901,"")</f>
        <v/>
      </c>
      <c r="FK901" s="39"/>
      <c r="FL901" s="39"/>
      <c r="FM901" s="39">
        <v>-0.36182542382213245</v>
      </c>
      <c r="FN901" s="39">
        <v>0.36182542382213245</v>
      </c>
      <c r="FO901" s="39">
        <v>-0.36182542382213245</v>
      </c>
      <c r="FP901" s="39">
        <v>0.36182542382213245</v>
      </c>
      <c r="FQ901" s="39">
        <v>-0.72365084764426491</v>
      </c>
      <c r="FR901" s="39">
        <v>0.72365084764426491</v>
      </c>
      <c r="FS901" s="39">
        <v>-0.72365084764426491</v>
      </c>
      <c r="FT901" s="39">
        <v>0.72365084764426491</v>
      </c>
      <c r="FU901" s="35"/>
      <c r="GK901" s="34" t="str">
        <f>IF(GA901&lt;&gt;"",((GB901*0.125)+((GC901+GD901+GE901+GF901+GG901)*0.25)+((GH901+GI901+GJ901)*1))/GA901,"")</f>
        <v/>
      </c>
      <c r="GL901"/>
      <c r="GM901"/>
      <c r="GN901"/>
      <c r="GO901"/>
      <c r="HH901" s="34" t="str">
        <f>IF(GX901&lt;&gt;"",((GY901*0.125)+((GZ901+HA901+HB901+HC901+HD901)*0.25)+((HE901+HF901+HG901)*1))/GX901,"")</f>
        <v/>
      </c>
    </row>
    <row r="902" spans="1:216" ht="15" hidden="1" customHeight="1" x14ac:dyDescent="0.35">
      <c r="A902" s="11" t="s">
        <v>5455</v>
      </c>
      <c r="B902" s="12" t="s">
        <v>5456</v>
      </c>
      <c r="C902" s="13" t="s">
        <v>1711</v>
      </c>
      <c r="D902" s="13"/>
      <c r="E902" s="11" t="s">
        <v>1420</v>
      </c>
      <c r="J902" s="65"/>
      <c r="K902" s="18">
        <f ca="1">IF(A902&lt;&gt;"",RANDBETWEEN(1,2000)," ")</f>
        <v>1861</v>
      </c>
      <c r="L902" s="17" cm="1">
        <f t="array" ref="L902">IF(A902&lt;&gt;"",SUMPRODUCT(($E$2:$E$1303="Active") * (FK902 &gt;= $FM$2:$FM$1303) * (FK902 &lt;= $FN$2:$FN$1303) * (FL902 &gt;= $FO$2:$FO$1303) * (FL902 &lt;= $FP$2:$FP$1303)),"")</f>
        <v>0</v>
      </c>
      <c r="M902" s="17" cm="1">
        <f t="array" ref="M902">IF(A902&lt;&gt;"",SUMPRODUCT(($E$2:$E$1303="Active") * (FK902 &gt;= $FQ$2:$FQ$1303) * (FK902 &lt;= $FR$2:$FR$1303) * (FL902 &gt;= $FS$2:$FS$1303) * (FL902 &lt;= $FT$2:$FT$1303)),"")</f>
        <v>0</v>
      </c>
      <c r="U902" s="21"/>
      <c r="V902" s="22"/>
      <c r="W902" s="22"/>
      <c r="X902" s="22"/>
      <c r="Y902" s="22"/>
      <c r="Z902" s="22"/>
      <c r="AA902" s="48">
        <v>2024</v>
      </c>
      <c r="AC902" s="63">
        <v>45658</v>
      </c>
      <c r="AD902" s="25">
        <v>0</v>
      </c>
      <c r="AE902" s="25">
        <v>0</v>
      </c>
      <c r="AF902" s="66"/>
      <c r="AG902" s="20"/>
      <c r="AH902" s="22">
        <v>0</v>
      </c>
      <c r="AI902" s="26">
        <v>0</v>
      </c>
      <c r="AN902" s="27" t="str">
        <f>IF(COUNT(DV902,ES902,FJ902,GK902,HH902)&gt;0,AVERAGE(DV902,ES902,FJ902,GK902,HH902),"")</f>
        <v/>
      </c>
      <c r="AO902" s="28">
        <f>IF((E902&lt;&gt;""),COUNTA(AP902:BW902)+COUNTIF(T902,"No"),"")</f>
        <v>0</v>
      </c>
      <c r="CB902" s="11" t="s">
        <v>227</v>
      </c>
      <c r="CN902" s="34" t="str">
        <f>IF(CJ902&gt;0,((CK902*0.125)+(CL902*0.25)+(CM902*1))/CJ902,"")</f>
        <v/>
      </c>
      <c r="CO902" s="20"/>
      <c r="CP902"/>
      <c r="CR902" s="20"/>
      <c r="CV902" s="20"/>
      <c r="CW902" s="20"/>
      <c r="CX902" s="20"/>
      <c r="DH902" s="37" t="str">
        <f>IF(DB902&lt;&gt;"",((DC902*0.125)+(DD902*0.25)+(DE902*0.25)+(DF902*1)+(DG902*1))/DB902,"")</f>
        <v/>
      </c>
      <c r="DV902" s="37" t="str" cm="1">
        <f t="array" ref="DV902">IF(AND(DI902:DP902&lt;&gt;""),((DQ902*0.125)+(DR902*0.25)+(DS902*0.25)+(DT902*1)+(DU902*1))/DP902,"")</f>
        <v/>
      </c>
      <c r="EA902" s="35"/>
      <c r="EB902" s="21"/>
      <c r="EJ902"/>
      <c r="EK902"/>
      <c r="EL902"/>
      <c r="EM902"/>
      <c r="EN902"/>
      <c r="EO902"/>
      <c r="EP902"/>
      <c r="EQ902"/>
      <c r="ER902"/>
      <c r="ES902" s="34" t="str">
        <f>IF(EI902&lt;&gt;"",((EJ902*0.125)+((EK902+EL902+EM902+EN902+EO902)*0.25)+((EP902+EQ902+ER902)*1))/EI902,"")</f>
        <v/>
      </c>
      <c r="ET902" s="20"/>
      <c r="FG902" s="20"/>
      <c r="FJ902" s="34" t="str">
        <f>IF(EZ902&lt;&gt;"",((FA902*0.125)+((FB902+FC902+FD902+FE902+FF902)*0.25)+((FG902+FH902+FI902)*1))/EZ902,"")</f>
        <v/>
      </c>
      <c r="FK902" s="39"/>
      <c r="FL902" s="39"/>
      <c r="FM902" s="39">
        <v>-0.36182542382213245</v>
      </c>
      <c r="FN902" s="39">
        <v>0.36182542382213245</v>
      </c>
      <c r="FO902" s="39">
        <v>-0.36182542382213245</v>
      </c>
      <c r="FP902" s="39">
        <v>0.36182542382213245</v>
      </c>
      <c r="FQ902" s="39">
        <v>-0.72365084764426491</v>
      </c>
      <c r="FR902" s="39">
        <v>0.72365084764426491</v>
      </c>
      <c r="FS902" s="39">
        <v>-0.72365084764426491</v>
      </c>
      <c r="FT902" s="39">
        <v>0.72365084764426491</v>
      </c>
      <c r="FU902" s="35"/>
      <c r="GK902" s="34" t="str">
        <f>IF(GA902&lt;&gt;"",((GB902*0.125)+((GC902+GD902+GE902+GF902+GG902)*0.25)+((GH902+GI902+GJ902)*1))/GA902,"")</f>
        <v/>
      </c>
      <c r="GL902"/>
      <c r="GM902"/>
      <c r="GN902"/>
      <c r="GO902"/>
      <c r="HH902" s="34" t="str">
        <f>IF(GX902&lt;&gt;"",((GY902*0.125)+((GZ902+HA902+HB902+HC902+HD902)*0.25)+((HE902+HF902+HG902)*1))/GX902,"")</f>
        <v/>
      </c>
    </row>
    <row r="903" spans="1:216" ht="15" hidden="1" customHeight="1" x14ac:dyDescent="0.35">
      <c r="A903" s="14" t="s">
        <v>5457</v>
      </c>
      <c r="B903" s="12" t="s">
        <v>5458</v>
      </c>
      <c r="C903" s="13" t="s">
        <v>1711</v>
      </c>
      <c r="D903" s="13"/>
      <c r="E903" s="14" t="s">
        <v>1420</v>
      </c>
      <c r="F903" s="15"/>
      <c r="G903" s="15"/>
      <c r="H903" s="14"/>
      <c r="I903" s="16"/>
      <c r="J903" s="65"/>
      <c r="K903" s="18">
        <f ca="1">IF(A903&lt;&gt;"",RANDBETWEEN(1,2000)," ")</f>
        <v>1254</v>
      </c>
      <c r="L903" s="17" cm="1">
        <f t="array" ref="L903">IF(A903&lt;&gt;"",SUMPRODUCT(($E$2:$E$1303="Active") * (FK903 &gt;= $FM$2:$FM$1303) * (FK903 &lt;= $FN$2:$FN$1303) * (FL903 &gt;= $FO$2:$FO$1303) * (FL903 &lt;= $FP$2:$FP$1303)),"")</f>
        <v>0</v>
      </c>
      <c r="M903" s="17" cm="1">
        <f t="array" ref="M903">IF(A903&lt;&gt;"",SUMPRODUCT(($E$2:$E$1303="Active") * (FK903 &gt;= $FQ$2:$FQ$1303) * (FK903 &lt;= $FR$2:$FR$1303) * (FL903 &gt;= $FS$2:$FS$1303) * (FL903 &lt;= $FT$2:$FT$1303)),"")</f>
        <v>0</v>
      </c>
      <c r="N903" s="14"/>
      <c r="O903" s="14" t="s">
        <v>219</v>
      </c>
      <c r="P903" s="15"/>
      <c r="Q903" s="14"/>
      <c r="R903" s="15"/>
      <c r="S903" s="14"/>
      <c r="U903" s="21"/>
      <c r="V903" s="22"/>
      <c r="W903" s="22"/>
      <c r="X903" s="22"/>
      <c r="Y903" s="22"/>
      <c r="Z903" s="22"/>
      <c r="AA903" s="48">
        <v>2024</v>
      </c>
      <c r="AC903" s="63">
        <v>45658</v>
      </c>
      <c r="AD903" s="25">
        <v>54</v>
      </c>
      <c r="AE903" s="25">
        <v>0</v>
      </c>
      <c r="AF903" s="66"/>
      <c r="AG903" s="20"/>
      <c r="AH903" s="22">
        <v>0</v>
      </c>
      <c r="AI903" s="26">
        <v>0</v>
      </c>
      <c r="AN903" s="27" t="str">
        <f>IF(COUNT(DV903,ES903,FJ903,GK903,HH903)&gt;0,AVERAGE(DV903,ES903,FJ903,GK903,HH903),"")</f>
        <v/>
      </c>
      <c r="AO903" s="28">
        <f>IF((E903&lt;&gt;""),COUNTA(AP903:BW903)+COUNTIF(T903,"No"),"")</f>
        <v>2</v>
      </c>
      <c r="AP903" s="29"/>
      <c r="AQ903" s="29"/>
      <c r="AR903" s="29"/>
      <c r="AS903" s="29"/>
      <c r="AT903" s="29"/>
      <c r="AU903" s="29"/>
      <c r="AV903" s="29"/>
      <c r="AW903" s="29"/>
      <c r="AX903" s="29"/>
      <c r="AY903" s="29"/>
      <c r="AZ903" s="29"/>
      <c r="BA903" s="29"/>
      <c r="BB903" s="29"/>
      <c r="BC903" s="29"/>
      <c r="BD903" s="29"/>
      <c r="BE903" s="29"/>
      <c r="BF903" s="29"/>
      <c r="BG903" s="29"/>
      <c r="BH903" s="29"/>
      <c r="BI903" s="29"/>
      <c r="BJ903" s="29"/>
      <c r="BK903" s="29"/>
      <c r="BL903" s="29"/>
      <c r="BM903" s="29"/>
      <c r="BN903" s="29"/>
      <c r="BO903" s="29" t="s">
        <v>224</v>
      </c>
      <c r="BP903" s="29" t="s">
        <v>224</v>
      </c>
      <c r="BQ903" s="29"/>
      <c r="BR903" s="29"/>
      <c r="BS903" s="29"/>
      <c r="BT903" s="29"/>
      <c r="BU903" s="29"/>
      <c r="BV903" s="29"/>
      <c r="BW903" s="29"/>
      <c r="BX903" s="30">
        <v>43789</v>
      </c>
      <c r="BY903" s="30">
        <v>43809</v>
      </c>
      <c r="BZ903" s="14" t="s">
        <v>228</v>
      </c>
      <c r="CA903" s="30">
        <v>43894</v>
      </c>
      <c r="CB903" s="14" t="s">
        <v>227</v>
      </c>
      <c r="CC903" s="31">
        <v>43894</v>
      </c>
      <c r="CD903" s="32" t="s">
        <v>364</v>
      </c>
      <c r="CE903" s="33" t="s">
        <v>380</v>
      </c>
      <c r="CF903" s="33" t="s">
        <v>321</v>
      </c>
      <c r="CG903" s="29">
        <v>126</v>
      </c>
      <c r="CH903" s="29">
        <v>3</v>
      </c>
      <c r="CI903" s="29">
        <v>3</v>
      </c>
      <c r="CJ903" s="29">
        <v>15</v>
      </c>
      <c r="CK903" s="29">
        <v>0</v>
      </c>
      <c r="CL903" s="29">
        <v>4</v>
      </c>
      <c r="CM903" s="29">
        <v>0</v>
      </c>
      <c r="CN903" s="34">
        <f>IF(CJ903&gt;0,((CK903*0.125)+(CL903*0.25)+(CM903*1))/CJ903,"")</f>
        <v>6.6666666666666666E-2</v>
      </c>
      <c r="CO903" s="20"/>
      <c r="CP903"/>
      <c r="CR903" s="20"/>
      <c r="DH903" s="37" t="str">
        <f>IF(DB903&lt;&gt;"",((DC903*0.125)+(DD903*0.25)+(DE903*0.25)+(DF903*1)+(DG903*1))/DB903,"")</f>
        <v/>
      </c>
      <c r="DV903" s="37" t="str" cm="1">
        <f t="array" ref="DV903">IF(AND(DI903:DP903&lt;&gt;""),((DQ903*0.125)+(DR903*0.25)+(DS903*0.25)+(DT903*1)+(DU903*1))/DP903,"")</f>
        <v/>
      </c>
      <c r="EA903" s="35"/>
      <c r="EB903" s="21"/>
      <c r="EJ903"/>
      <c r="EK903"/>
      <c r="EL903"/>
      <c r="EM903"/>
      <c r="EN903"/>
      <c r="EO903"/>
      <c r="EP903"/>
      <c r="EQ903"/>
      <c r="ER903"/>
      <c r="ES903" s="34" t="str">
        <f>IF(EI903&lt;&gt;"",((EJ903*0.125)+((EK903+EL903+EM903+EN903+EO903)*0.25)+((EP903+EQ903+ER903)*1))/EI903,"")</f>
        <v/>
      </c>
      <c r="ET903" s="20"/>
      <c r="FG903" s="20"/>
      <c r="FJ903" s="34" t="str">
        <f>IF(EZ903&lt;&gt;"",((FA903*0.125)+((FB903+FC903+FD903+FE903+FF903)*0.25)+((FG903+FH903+FI903)*1))/EZ903,"")</f>
        <v/>
      </c>
      <c r="FK903" s="39"/>
      <c r="FL903" s="39"/>
      <c r="FM903" s="39">
        <v>-0.36182542382213245</v>
      </c>
      <c r="FN903" s="39">
        <v>0.36182542382213245</v>
      </c>
      <c r="FO903" s="39">
        <v>-0.36182542382213245</v>
      </c>
      <c r="FP903" s="39">
        <v>0.36182542382213245</v>
      </c>
      <c r="FQ903" s="39">
        <v>-0.72365084764426491</v>
      </c>
      <c r="FR903" s="39">
        <v>0.72365084764426491</v>
      </c>
      <c r="FS903" s="39">
        <v>-0.72365084764426491</v>
      </c>
      <c r="FT903" s="39">
        <v>0.72365084764426491</v>
      </c>
      <c r="FU903" s="35"/>
      <c r="GK903" s="34" t="str">
        <f>IF(GA903&lt;&gt;"",((GB903*0.125)+((GC903+GD903+GE903+GF903+GG903)*0.25)+((GH903+GI903+GJ903)*1))/GA903,"")</f>
        <v/>
      </c>
      <c r="GL903"/>
      <c r="GM903"/>
      <c r="GN903"/>
      <c r="GO903"/>
      <c r="HH903" s="34" t="str">
        <f>IF(GX903&lt;&gt;"",((GY903*0.125)+((GZ903+HA903+HB903+HC903+HD903)*0.25)+((HE903+HF903+HG903)*1))/GX903,"")</f>
        <v/>
      </c>
    </row>
    <row r="904" spans="1:216" ht="15" hidden="1" customHeight="1" x14ac:dyDescent="0.35">
      <c r="A904" s="11" t="s">
        <v>5459</v>
      </c>
      <c r="B904" s="12" t="s">
        <v>5460</v>
      </c>
      <c r="C904" s="13" t="s">
        <v>1711</v>
      </c>
      <c r="D904" s="13"/>
      <c r="E904" s="14" t="s">
        <v>1420</v>
      </c>
      <c r="F904" s="15"/>
      <c r="G904" s="15"/>
      <c r="H904" s="14"/>
      <c r="I904" s="16"/>
      <c r="J904" s="65"/>
      <c r="K904" s="18">
        <f ca="1">IF(A904&lt;&gt;"",RANDBETWEEN(1,2000)," ")</f>
        <v>839</v>
      </c>
      <c r="L904" s="17" cm="1">
        <f t="array" ref="L904">IF(A904&lt;&gt;"",SUMPRODUCT(($E$2:$E$1303="Active") * (FK904 &gt;= $FM$2:$FM$1303) * (FK904 &lt;= $FN$2:$FN$1303) * (FL904 &gt;= $FO$2:$FO$1303) * (FL904 &lt;= $FP$2:$FP$1303)),"")</f>
        <v>0</v>
      </c>
      <c r="M904" s="17" cm="1">
        <f t="array" ref="M904">IF(A904&lt;&gt;"",SUMPRODUCT(($E$2:$E$1303="Active") * (FK904 &gt;= $FQ$2:$FQ$1303) * (FK904 &lt;= $FR$2:$FR$1303) * (FL904 &gt;= $FS$2:$FS$1303) * (FL904 &lt;= $FT$2:$FT$1303)),"")</f>
        <v>0</v>
      </c>
      <c r="N904" s="14"/>
      <c r="O904" s="14"/>
      <c r="P904" s="15"/>
      <c r="Q904" s="14"/>
      <c r="R904" s="15"/>
      <c r="S904" s="14"/>
      <c r="U904" s="21"/>
      <c r="V904" s="22"/>
      <c r="W904" s="22"/>
      <c r="X904" s="22"/>
      <c r="Y904" s="22"/>
      <c r="Z904" s="22"/>
      <c r="AA904" s="48">
        <v>2024</v>
      </c>
      <c r="AC904" s="63">
        <v>45658</v>
      </c>
      <c r="AD904" s="25">
        <v>6</v>
      </c>
      <c r="AE904" s="25">
        <v>0</v>
      </c>
      <c r="AF904" s="66"/>
      <c r="AG904" s="20"/>
      <c r="AH904" s="22">
        <v>0</v>
      </c>
      <c r="AI904" s="26">
        <v>0</v>
      </c>
      <c r="AN904" s="27" t="str">
        <f>IF(COUNT(DV904,ES904,FJ904,GK904,HH904)&gt;0,AVERAGE(DV904,ES904,FJ904,GK904,HH904),"")</f>
        <v/>
      </c>
      <c r="AO904" s="28">
        <f>IF((E904&lt;&gt;""),COUNTA(AP904:BW904)+COUNTIF(T904,"No"),"")</f>
        <v>0</v>
      </c>
      <c r="AP904" s="29"/>
      <c r="AQ904" s="29"/>
      <c r="AR904" s="29"/>
      <c r="AS904" s="29"/>
      <c r="AT904" s="29"/>
      <c r="AU904" s="29"/>
      <c r="AV904" s="29"/>
      <c r="AW904" s="29"/>
      <c r="AX904" s="29"/>
      <c r="AY904" s="29"/>
      <c r="AZ904" s="29"/>
      <c r="BA904" s="29"/>
      <c r="BB904" s="29"/>
      <c r="BC904" s="29"/>
      <c r="BD904" s="29"/>
      <c r="BE904" s="29"/>
      <c r="BF904" s="29"/>
      <c r="BG904" s="29"/>
      <c r="BH904" s="29"/>
      <c r="BI904" s="29"/>
      <c r="BJ904" s="29"/>
      <c r="BK904" s="29"/>
      <c r="BL904" s="29"/>
      <c r="BM904" s="29"/>
      <c r="BN904" s="29"/>
      <c r="BO904" s="29"/>
      <c r="BP904" s="29"/>
      <c r="BQ904" s="29"/>
      <c r="BR904" s="29"/>
      <c r="BS904" s="29"/>
      <c r="BT904" s="29"/>
      <c r="BU904" s="29"/>
      <c r="BV904" s="29"/>
      <c r="BW904" s="29"/>
      <c r="BX904" s="30"/>
      <c r="BY904" s="30"/>
      <c r="BZ904" s="14"/>
      <c r="CA904" s="30"/>
      <c r="CB904" s="14" t="s">
        <v>227</v>
      </c>
      <c r="CC904" s="31">
        <v>44053</v>
      </c>
      <c r="CD904" s="32" t="s">
        <v>228</v>
      </c>
      <c r="CE904" s="33" t="s">
        <v>256</v>
      </c>
      <c r="CF904" s="33" t="s">
        <v>257</v>
      </c>
      <c r="CG904" s="29">
        <v>3</v>
      </c>
      <c r="CH904" s="29">
        <v>1</v>
      </c>
      <c r="CI904" s="29">
        <v>1</v>
      </c>
      <c r="CJ904" s="29">
        <v>3</v>
      </c>
      <c r="CK904" s="29">
        <v>0</v>
      </c>
      <c r="CL904" s="29">
        <v>0</v>
      </c>
      <c r="CM904" s="29">
        <v>2</v>
      </c>
      <c r="CN904" s="53">
        <f>IF(CJ904&gt;0,((CK904*0.125)+(CL904*0.25)+(CM904*1))/CJ904,"")</f>
        <v>0.66666666666666663</v>
      </c>
      <c r="CO904" s="20"/>
      <c r="CP904"/>
      <c r="CR904" s="20"/>
      <c r="CV904" s="20"/>
      <c r="CW904" s="20"/>
      <c r="CX904" s="20"/>
      <c r="DH904" s="37" t="str">
        <f>IF(DB904&lt;&gt;"",((DC904*0.125)+(DD904*0.25)+(DE904*0.25)+(DF904*1)+(DG904*1))/DB904,"")</f>
        <v/>
      </c>
      <c r="DV904" s="37" t="str" cm="1">
        <f t="array" ref="DV904">IF(AND(DI904:DP904&lt;&gt;""),((DQ904*0.125)+(DR904*0.25)+(DS904*0.25)+(DT904*1)+(DU904*1))/DP904,"")</f>
        <v/>
      </c>
      <c r="EA904" s="35"/>
      <c r="EB904" s="21"/>
      <c r="EJ904"/>
      <c r="EK904"/>
      <c r="EL904"/>
      <c r="EM904"/>
      <c r="EN904"/>
      <c r="EO904"/>
      <c r="EP904"/>
      <c r="EQ904"/>
      <c r="ER904"/>
      <c r="ES904" s="34" t="str">
        <f>IF(EI904&lt;&gt;"",((EJ904*0.125)+((EK904+EL904+EM904+EN904+EO904)*0.25)+((EP904+EQ904+ER904)*1))/EI904,"")</f>
        <v/>
      </c>
      <c r="ET904" s="20"/>
      <c r="FG904" s="20"/>
      <c r="FJ904" s="34" t="str">
        <f>IF(EZ904&lt;&gt;"",((FA904*0.125)+((FB904+FC904+FD904+FE904+FF904)*0.25)+((FG904+FH904+FI904)*1))/EZ904,"")</f>
        <v/>
      </c>
      <c r="FK904" s="39"/>
      <c r="FL904" s="39"/>
      <c r="FM904" s="39">
        <v>-0.36182542382213245</v>
      </c>
      <c r="FN904" s="39">
        <v>0.36182542382213245</v>
      </c>
      <c r="FO904" s="39">
        <v>-0.36182542382213245</v>
      </c>
      <c r="FP904" s="39">
        <v>0.36182542382213245</v>
      </c>
      <c r="FQ904" s="39">
        <v>-0.72365084764426491</v>
      </c>
      <c r="FR904" s="39">
        <v>0.72365084764426491</v>
      </c>
      <c r="FS904" s="39">
        <v>-0.72365084764426491</v>
      </c>
      <c r="FT904" s="39">
        <v>0.72365084764426491</v>
      </c>
      <c r="FU904" s="35"/>
      <c r="GK904" s="34" t="str">
        <f>IF(GA904&lt;&gt;"",((GB904*0.125)+((GC904+GD904+GE904+GF904+GG904)*0.25)+((GH904+GI904+GJ904)*1))/GA904,"")</f>
        <v/>
      </c>
      <c r="GL904"/>
      <c r="GM904"/>
      <c r="GN904"/>
      <c r="GO904"/>
      <c r="HH904" s="34" t="str">
        <f>IF(GX904&lt;&gt;"",((GY904*0.125)+((GZ904+HA904+HB904+HC904+HD904)*0.25)+((HE904+HF904+HG904)*1))/GX904,"")</f>
        <v/>
      </c>
    </row>
    <row r="905" spans="1:216" ht="15" hidden="1" customHeight="1" x14ac:dyDescent="0.35">
      <c r="A905" s="11" t="s">
        <v>5461</v>
      </c>
      <c r="B905" s="12" t="s">
        <v>5462</v>
      </c>
      <c r="C905" s="13" t="s">
        <v>1711</v>
      </c>
      <c r="D905" s="13"/>
      <c r="E905" s="11" t="s">
        <v>1420</v>
      </c>
      <c r="J905" s="65"/>
      <c r="K905" s="18">
        <f ca="1">IF(A905&lt;&gt;"",RANDBETWEEN(1,2000)," ")</f>
        <v>1033</v>
      </c>
      <c r="L905" s="17" cm="1">
        <f t="array" ref="L905">IF(A905&lt;&gt;"",SUMPRODUCT(($E$2:$E$1303="Active") * (FK905 &gt;= $FM$2:$FM$1303) * (FK905 &lt;= $FN$2:$FN$1303) * (FL905 &gt;= $FO$2:$FO$1303) * (FL905 &lt;= $FP$2:$FP$1303)),"")</f>
        <v>0</v>
      </c>
      <c r="M905" s="17" cm="1">
        <f t="array" ref="M905">IF(A905&lt;&gt;"",SUMPRODUCT(($E$2:$E$1303="Active") * (FK905 &gt;= $FQ$2:$FQ$1303) * (FK905 &lt;= $FR$2:$FR$1303) * (FL905 &gt;= $FS$2:$FS$1303) * (FL905 &lt;= $FT$2:$FT$1303)),"")</f>
        <v>0</v>
      </c>
      <c r="U905" s="21"/>
      <c r="V905" s="22"/>
      <c r="W905" s="22"/>
      <c r="X905" s="22"/>
      <c r="Y905" s="22"/>
      <c r="Z905" s="22"/>
      <c r="AA905" s="48">
        <v>2024</v>
      </c>
      <c r="AC905" s="63">
        <v>45658</v>
      </c>
      <c r="AD905" s="25">
        <v>11</v>
      </c>
      <c r="AE905" s="25">
        <v>0</v>
      </c>
      <c r="AF905" s="66"/>
      <c r="AG905" s="20"/>
      <c r="AH905" s="22">
        <v>0</v>
      </c>
      <c r="AI905" s="26">
        <v>0</v>
      </c>
      <c r="AN905" s="27" t="str">
        <f>IF(COUNT(DV905,ES905,FJ905,GK905,HH905)&gt;0,AVERAGE(DV905,ES905,FJ905,GK905,HH905),"")</f>
        <v/>
      </c>
      <c r="AO905" s="28">
        <f>IF((E905&lt;&gt;""),COUNTA(AP905:BW905)+COUNTIF(T905,"No"),"")</f>
        <v>0</v>
      </c>
      <c r="CB905" s="11" t="s">
        <v>227</v>
      </c>
      <c r="CC905" s="35">
        <v>43838</v>
      </c>
      <c r="CD905" s="45" t="s">
        <v>226</v>
      </c>
      <c r="CE905" t="s">
        <v>291</v>
      </c>
      <c r="CF905" t="s">
        <v>292</v>
      </c>
      <c r="CG905" s="20">
        <v>262</v>
      </c>
      <c r="CH905" s="20">
        <v>2</v>
      </c>
      <c r="CI905" s="20">
        <v>2</v>
      </c>
      <c r="CJ905" s="20">
        <v>10</v>
      </c>
      <c r="CK905" s="20">
        <v>1</v>
      </c>
      <c r="CL905" s="20">
        <v>1</v>
      </c>
      <c r="CM905" s="20">
        <v>0</v>
      </c>
      <c r="CN905" s="34">
        <f>IF(CJ905&gt;0,((CK905*0.125)+(CL905*0.25)+(CM905*1))/CJ905,"")</f>
        <v>3.7499999999999999E-2</v>
      </c>
      <c r="CO905" s="20"/>
      <c r="CP905"/>
      <c r="CR905" s="20"/>
      <c r="CV905" s="20"/>
      <c r="CW905" s="20"/>
      <c r="CX905" s="20"/>
      <c r="DH905" s="37" t="str">
        <f>IF(DB905&lt;&gt;"",((DC905*0.125)+(DD905*0.25)+(DE905*0.25)+(DF905*1)+(DG905*1))/DB905,"")</f>
        <v/>
      </c>
      <c r="DV905" s="37" t="str" cm="1">
        <f t="array" ref="DV905">IF(AND(DI905:DP905&lt;&gt;""),((DQ905*0.125)+(DR905*0.25)+(DS905*0.25)+(DT905*1)+(DU905*1))/DP905,"")</f>
        <v/>
      </c>
      <c r="EA905" s="35"/>
      <c r="EB905" s="21"/>
      <c r="EJ905"/>
      <c r="EK905"/>
      <c r="EL905"/>
      <c r="EM905"/>
      <c r="EN905"/>
      <c r="EO905"/>
      <c r="EP905"/>
      <c r="EQ905"/>
      <c r="ER905"/>
      <c r="ES905" s="34" t="str">
        <f>IF(EI905&lt;&gt;"",((EJ905*0.125)+((EK905+EL905+EM905+EN905+EO905)*0.25)+((EP905+EQ905+ER905)*1))/EI905,"")</f>
        <v/>
      </c>
      <c r="ET905" s="20"/>
      <c r="FG905" s="20"/>
      <c r="FJ905" s="34" t="str">
        <f>IF(EZ905&lt;&gt;"",((FA905*0.125)+((FB905+FC905+FD905+FE905+FF905)*0.25)+((FG905+FH905+FI905)*1))/EZ905,"")</f>
        <v/>
      </c>
      <c r="FK905" s="39"/>
      <c r="FL905" s="39"/>
      <c r="FM905" s="39">
        <v>-0.36182542382213245</v>
      </c>
      <c r="FN905" s="39">
        <v>0.36182542382213245</v>
      </c>
      <c r="FO905" s="39">
        <v>-0.36182542382213245</v>
      </c>
      <c r="FP905" s="39">
        <v>0.36182542382213245</v>
      </c>
      <c r="FQ905" s="39">
        <v>-0.72365084764426491</v>
      </c>
      <c r="FR905" s="39">
        <v>0.72365084764426491</v>
      </c>
      <c r="FS905" s="39">
        <v>-0.72365084764426491</v>
      </c>
      <c r="FT905" s="39">
        <v>0.72365084764426491</v>
      </c>
      <c r="FU905" s="35"/>
      <c r="GK905" s="34" t="str">
        <f>IF(GA905&lt;&gt;"",((GB905*0.125)+((GC905+GD905+GE905+GF905+GG905)*0.25)+((GH905+GI905+GJ905)*1))/GA905,"")</f>
        <v/>
      </c>
      <c r="GL905"/>
      <c r="GM905"/>
      <c r="GN905"/>
      <c r="GO905"/>
      <c r="HH905" s="34" t="str">
        <f>IF(GX905&lt;&gt;"",((GY905*0.125)+((GZ905+HA905+HB905+HC905+HD905)*0.25)+((HE905+HF905+HG905)*1))/GX905,"")</f>
        <v/>
      </c>
    </row>
    <row r="906" spans="1:216" ht="15" hidden="1" customHeight="1" x14ac:dyDescent="0.35">
      <c r="A906" s="11" t="s">
        <v>5463</v>
      </c>
      <c r="B906" s="12" t="s">
        <v>5464</v>
      </c>
      <c r="C906" s="13" t="s">
        <v>1711</v>
      </c>
      <c r="D906" s="13"/>
      <c r="E906" s="11" t="s">
        <v>1420</v>
      </c>
      <c r="J906" s="65"/>
      <c r="K906" s="18">
        <f ca="1">IF(A906&lt;&gt;"",RANDBETWEEN(1,2000)," ")</f>
        <v>14</v>
      </c>
      <c r="L906" s="17" cm="1">
        <f t="array" ref="L906">IF(A906&lt;&gt;"",SUMPRODUCT(($E$2:$E$1303="Active") * (FK906 &gt;= $FM$2:$FM$1303) * (FK906 &lt;= $FN$2:$FN$1303) * (FL906 &gt;= $FO$2:$FO$1303) * (FL906 &lt;= $FP$2:$FP$1303)),"")</f>
        <v>0</v>
      </c>
      <c r="M906" s="17" cm="1">
        <f t="array" ref="M906">IF(A906&lt;&gt;"",SUMPRODUCT(($E$2:$E$1303="Active") * (FK906 &gt;= $FQ$2:$FQ$1303) * (FK906 &lt;= $FR$2:$FR$1303) * (FL906 &gt;= $FS$2:$FS$1303) * (FL906 &lt;= $FT$2:$FT$1303)),"")</f>
        <v>0</v>
      </c>
      <c r="U906" s="21"/>
      <c r="V906" s="22"/>
      <c r="W906" s="22"/>
      <c r="X906" s="22"/>
      <c r="Y906" s="22"/>
      <c r="Z906" s="22"/>
      <c r="AA906" s="48">
        <v>2024</v>
      </c>
      <c r="AC906" s="63">
        <v>45658</v>
      </c>
      <c r="AD906" s="25">
        <v>9</v>
      </c>
      <c r="AE906" s="25">
        <v>0</v>
      </c>
      <c r="AF906" s="66"/>
      <c r="AG906" s="20"/>
      <c r="AH906" s="22">
        <v>0</v>
      </c>
      <c r="AI906" s="26">
        <v>0</v>
      </c>
      <c r="AN906" s="27" t="str">
        <f>IF(COUNT(DV906,ES906,FJ906,GK906,HH906)&gt;0,AVERAGE(DV906,ES906,FJ906,GK906,HH906),"")</f>
        <v/>
      </c>
      <c r="AO906" s="28">
        <f>IF((E906&lt;&gt;""),COUNTA(AP906:BW906)+COUNTIF(T906,"No"),"")</f>
        <v>0</v>
      </c>
      <c r="CB906" s="14" t="s">
        <v>316</v>
      </c>
      <c r="CN906" s="34" t="str">
        <f>IF(CJ906&gt;0,((CK906*0.125)+(CL906*0.25)+(CM906*1))/CJ906,"")</f>
        <v/>
      </c>
      <c r="CO906" s="20"/>
      <c r="CP906"/>
      <c r="CR906" s="20"/>
      <c r="CV906" s="20"/>
      <c r="CW906" s="20"/>
      <c r="CX906" s="20"/>
      <c r="DH906" s="37" t="str">
        <f>IF(DB906&lt;&gt;"",((DC906*0.125)+(DD906*0.25)+(DE906*0.25)+(DF906*1)+(DG906*1))/DB906,"")</f>
        <v/>
      </c>
      <c r="DV906" s="37" t="str" cm="1">
        <f t="array" ref="DV906">IF(AND(DI906:DP906&lt;&gt;""),((DQ906*0.125)+(DR906*0.25)+(DS906*0.25)+(DT906*1)+(DU906*1))/DP906,"")</f>
        <v/>
      </c>
      <c r="EA906" s="35"/>
      <c r="EB906" s="21"/>
      <c r="EJ906"/>
      <c r="EK906"/>
      <c r="EL906"/>
      <c r="EM906"/>
      <c r="EN906"/>
      <c r="EO906"/>
      <c r="EP906"/>
      <c r="EQ906"/>
      <c r="ER906"/>
      <c r="ES906" s="34" t="str">
        <f>IF(EI906&lt;&gt;"",((EJ906*0.125)+((EK906+EL906+EM906+EN906+EO906)*0.25)+((EP906+EQ906+ER906)*1))/EI906,"")</f>
        <v/>
      </c>
      <c r="ET906" s="20"/>
      <c r="FG906" s="20"/>
      <c r="FJ906" s="34" t="str">
        <f>IF(EZ906&lt;&gt;"",((FA906*0.125)+((FB906+FC906+FD906+FE906+FF906)*0.25)+((FG906+FH906+FI906)*1))/EZ906,"")</f>
        <v/>
      </c>
      <c r="FK906" s="39"/>
      <c r="FL906" s="39"/>
      <c r="FM906" s="39">
        <v>-0.36182542382213245</v>
      </c>
      <c r="FN906" s="39">
        <v>0.36182542382213245</v>
      </c>
      <c r="FO906" s="39">
        <v>-0.36182542382213245</v>
      </c>
      <c r="FP906" s="39">
        <v>0.36182542382213245</v>
      </c>
      <c r="FQ906" s="39">
        <v>-0.72365084764426491</v>
      </c>
      <c r="FR906" s="39">
        <v>0.72365084764426491</v>
      </c>
      <c r="FS906" s="39">
        <v>-0.72365084764426491</v>
      </c>
      <c r="FT906" s="39">
        <v>0.72365084764426491</v>
      </c>
      <c r="FU906" s="35"/>
      <c r="GK906" s="34" t="str">
        <f>IF(GA906&lt;&gt;"",((GB906*0.125)+((GC906+GD906+GE906+GF906+GG906)*0.25)+((GH906+GI906+GJ906)*1))/GA906,"")</f>
        <v/>
      </c>
      <c r="GL906"/>
      <c r="GM906"/>
      <c r="GN906"/>
      <c r="GO906"/>
      <c r="HH906" s="34" t="str">
        <f>IF(GX906&lt;&gt;"",((GY906*0.125)+((GZ906+HA906+HB906+HC906+HD906)*0.25)+((HE906+HF906+HG906)*1))/GX906,"")</f>
        <v/>
      </c>
    </row>
    <row r="907" spans="1:216" ht="15" hidden="1" customHeight="1" x14ac:dyDescent="0.35">
      <c r="A907" s="11" t="s">
        <v>5465</v>
      </c>
      <c r="B907" s="12" t="s">
        <v>5466</v>
      </c>
      <c r="C907" s="13" t="s">
        <v>1711</v>
      </c>
      <c r="D907" s="13"/>
      <c r="E907" s="11" t="s">
        <v>1420</v>
      </c>
      <c r="J907" s="65"/>
      <c r="K907" s="18">
        <f ca="1">IF(A907&lt;&gt;"",RANDBETWEEN(1,2000)," ")</f>
        <v>731</v>
      </c>
      <c r="L907" s="17" cm="1">
        <f t="array" ref="L907">IF(A907&lt;&gt;"",SUMPRODUCT(($E$2:$E$1303="Active") * (FK907 &gt;= $FM$2:$FM$1303) * (FK907 &lt;= $FN$2:$FN$1303) * (FL907 &gt;= $FO$2:$FO$1303) * (FL907 &lt;= $FP$2:$FP$1303)),"")</f>
        <v>0</v>
      </c>
      <c r="M907" s="17" cm="1">
        <f t="array" ref="M907">IF(A907&lt;&gt;"",SUMPRODUCT(($E$2:$E$1303="Active") * (FK907 &gt;= $FQ$2:$FQ$1303) * (FK907 &lt;= $FR$2:$FR$1303) * (FL907 &gt;= $FS$2:$FS$1303) * (FL907 &lt;= $FT$2:$FT$1303)),"")</f>
        <v>0</v>
      </c>
      <c r="U907" s="21"/>
      <c r="V907" s="22"/>
      <c r="W907" s="22"/>
      <c r="X907" s="22"/>
      <c r="Y907" s="22"/>
      <c r="Z907" s="22"/>
      <c r="AA907" s="48">
        <v>2024</v>
      </c>
      <c r="AC907" s="63">
        <v>45658</v>
      </c>
      <c r="AD907" s="25">
        <v>0</v>
      </c>
      <c r="AE907" s="25">
        <v>0</v>
      </c>
      <c r="AF907" s="66"/>
      <c r="AG907" s="20"/>
      <c r="AH907" s="22">
        <v>0</v>
      </c>
      <c r="AI907" s="26">
        <v>0</v>
      </c>
      <c r="AN907" s="27" t="str">
        <f>IF(COUNT(DV907,ES907,FJ907,GK907,HH907)&gt;0,AVERAGE(DV907,ES907,FJ907,GK907,HH907),"")</f>
        <v/>
      </c>
      <c r="AO907" s="28">
        <f>IF((E907&lt;&gt;""),COUNTA(AP907:BW907)+COUNTIF(T907,"No"),"")</f>
        <v>0</v>
      </c>
      <c r="CB907" s="11" t="s">
        <v>227</v>
      </c>
      <c r="CN907" s="34" t="str">
        <f>IF(CJ907&gt;0,((CK907*0.125)+(CL907*0.25)+(CM907*1))/CJ907,"")</f>
        <v/>
      </c>
      <c r="CO907" s="20"/>
      <c r="CP907"/>
      <c r="CR907" s="20"/>
      <c r="CV907" s="20"/>
      <c r="CW907" s="20"/>
      <c r="CX907" s="20"/>
      <c r="DH907" s="37" t="str">
        <f>IF(DB907&lt;&gt;"",((DC907*0.125)+(DD907*0.25)+(DE907*0.25)+(DF907*1)+(DG907*1))/DB907,"")</f>
        <v/>
      </c>
      <c r="DV907" s="37" t="str" cm="1">
        <f t="array" ref="DV907">IF(AND(DI907:DP907&lt;&gt;""),((DQ907*0.125)+(DR907*0.25)+(DS907*0.25)+(DT907*1)+(DU907*1))/DP907,"")</f>
        <v/>
      </c>
      <c r="EA907" s="35"/>
      <c r="EB907" s="21"/>
      <c r="EJ907"/>
      <c r="EK907"/>
      <c r="EL907"/>
      <c r="EM907"/>
      <c r="EN907"/>
      <c r="EO907"/>
      <c r="EP907"/>
      <c r="EQ907"/>
      <c r="ER907"/>
      <c r="ES907" s="34" t="str">
        <f>IF(EI907&lt;&gt;"",((EJ907*0.125)+((EK907+EL907+EM907+EN907+EO907)*0.25)+((EP907+EQ907+ER907)*1))/EI907,"")</f>
        <v/>
      </c>
      <c r="ET907" s="20"/>
      <c r="FG907" s="20"/>
      <c r="FJ907" s="34" t="str">
        <f>IF(EZ907&lt;&gt;"",((FA907*0.125)+((FB907+FC907+FD907+FE907+FF907)*0.25)+((FG907+FH907+FI907)*1))/EZ907,"")</f>
        <v/>
      </c>
      <c r="FK907" s="39"/>
      <c r="FL907" s="39"/>
      <c r="FM907" s="39">
        <v>-0.36182542382213245</v>
      </c>
      <c r="FN907" s="39">
        <v>0.36182542382213245</v>
      </c>
      <c r="FO907" s="39">
        <v>-0.36182542382213245</v>
      </c>
      <c r="FP907" s="39">
        <v>0.36182542382213245</v>
      </c>
      <c r="FQ907" s="39">
        <v>-0.72365084764426491</v>
      </c>
      <c r="FR907" s="39">
        <v>0.72365084764426491</v>
      </c>
      <c r="FS907" s="39">
        <v>-0.72365084764426491</v>
      </c>
      <c r="FT907" s="39">
        <v>0.72365084764426491</v>
      </c>
      <c r="FU907" s="35"/>
      <c r="GK907" s="34" t="str">
        <f>IF(GA907&lt;&gt;"",((GB907*0.125)+((GC907+GD907+GE907+GF907+GG907)*0.25)+((GH907+GI907+GJ907)*1))/GA907,"")</f>
        <v/>
      </c>
      <c r="GL907"/>
      <c r="GM907"/>
      <c r="GN907"/>
      <c r="GO907"/>
      <c r="HH907" s="34" t="str">
        <f>IF(GX907&lt;&gt;"",((GY907*0.125)+((GZ907+HA907+HB907+HC907+HD907)*0.25)+((HE907+HF907+HG907)*1))/GX907,"")</f>
        <v/>
      </c>
    </row>
    <row r="908" spans="1:216" ht="15" hidden="1" customHeight="1" x14ac:dyDescent="0.35">
      <c r="A908" s="11" t="s">
        <v>5467</v>
      </c>
      <c r="B908" s="12" t="s">
        <v>5468</v>
      </c>
      <c r="C908" s="13" t="s">
        <v>1711</v>
      </c>
      <c r="D908" s="13"/>
      <c r="E908" s="14" t="s">
        <v>1420</v>
      </c>
      <c r="F908" s="15"/>
      <c r="G908" s="15"/>
      <c r="H908" s="14"/>
      <c r="I908" s="16"/>
      <c r="J908" s="65"/>
      <c r="K908" s="18">
        <f ca="1">IF(A908&lt;&gt;"",RANDBETWEEN(1,2000)," ")</f>
        <v>501</v>
      </c>
      <c r="L908" s="17" cm="1">
        <f t="array" ref="L908">IF(A908&lt;&gt;"",SUMPRODUCT(($E$2:$E$1303="Active") * (FK908 &gt;= $FM$2:$FM$1303) * (FK908 &lt;= $FN$2:$FN$1303) * (FL908 &gt;= $FO$2:$FO$1303) * (FL908 &lt;= $FP$2:$FP$1303)),"")</f>
        <v>0</v>
      </c>
      <c r="M908" s="17" cm="1">
        <f t="array" ref="M908">IF(A908&lt;&gt;"",SUMPRODUCT(($E$2:$E$1303="Active") * (FK908 &gt;= $FQ$2:$FQ$1303) * (FK908 &lt;= $FR$2:$FR$1303) * (FL908 &gt;= $FS$2:$FS$1303) * (FL908 &lt;= $FT$2:$FT$1303)),"")</f>
        <v>0</v>
      </c>
      <c r="N908" s="14"/>
      <c r="O908" s="14"/>
      <c r="P908" s="15"/>
      <c r="Q908" s="14"/>
      <c r="R908" s="15"/>
      <c r="S908" s="14"/>
      <c r="U908" s="21"/>
      <c r="V908" s="22"/>
      <c r="W908" s="22"/>
      <c r="X908" s="22"/>
      <c r="Y908" s="22"/>
      <c r="Z908" s="22"/>
      <c r="AA908" s="48">
        <v>2024</v>
      </c>
      <c r="AC908" s="63">
        <v>45658</v>
      </c>
      <c r="AD908" s="25">
        <v>0</v>
      </c>
      <c r="AE908" s="25">
        <v>0</v>
      </c>
      <c r="AF908" s="66"/>
      <c r="AG908" s="20"/>
      <c r="AH908" s="22">
        <v>0</v>
      </c>
      <c r="AI908" s="26">
        <v>0</v>
      </c>
      <c r="AN908" s="27" t="str">
        <f>IF(COUNT(DV908,ES908,FJ908,GK908,HH908)&gt;0,AVERAGE(DV908,ES908,FJ908,GK908,HH908),"")</f>
        <v/>
      </c>
      <c r="AO908" s="28">
        <f>IF((E908&lt;&gt;""),COUNTA(AP908:BW908)+COUNTIF(T908,"No"),"")</f>
        <v>0</v>
      </c>
      <c r="AP908" s="29"/>
      <c r="AQ908" s="29"/>
      <c r="AR908" s="29"/>
      <c r="AS908" s="29"/>
      <c r="AT908" s="29"/>
      <c r="AU908" s="29"/>
      <c r="AV908" s="29"/>
      <c r="AW908" s="29"/>
      <c r="AX908" s="29"/>
      <c r="AY908" s="29"/>
      <c r="AZ908" s="29"/>
      <c r="BA908" s="29"/>
      <c r="BB908" s="29"/>
      <c r="BC908" s="29"/>
      <c r="BD908" s="29"/>
      <c r="BE908" s="29"/>
      <c r="BF908" s="29"/>
      <c r="BG908" s="29"/>
      <c r="BH908" s="29"/>
      <c r="BI908" s="29"/>
      <c r="BJ908" s="29"/>
      <c r="BK908" s="29"/>
      <c r="BL908" s="29"/>
      <c r="BM908" s="29"/>
      <c r="BN908" s="29"/>
      <c r="BO908" s="29"/>
      <c r="BP908" s="29"/>
      <c r="BQ908" s="29"/>
      <c r="BR908" s="29"/>
      <c r="BS908" s="29"/>
      <c r="BT908" s="29"/>
      <c r="BU908" s="29"/>
      <c r="BV908" s="29"/>
      <c r="BW908" s="29"/>
      <c r="BX908" s="30"/>
      <c r="BY908" s="30"/>
      <c r="BZ908" s="14"/>
      <c r="CA908" s="30"/>
      <c r="CB908" s="14" t="s">
        <v>232</v>
      </c>
      <c r="CC908" s="31">
        <v>44053</v>
      </c>
      <c r="CD908" s="32" t="s">
        <v>228</v>
      </c>
      <c r="CE908" s="33" t="s">
        <v>256</v>
      </c>
      <c r="CF908" s="33" t="s">
        <v>257</v>
      </c>
      <c r="CG908" s="29">
        <v>5</v>
      </c>
      <c r="CH908" s="29">
        <v>1</v>
      </c>
      <c r="CI908" s="29">
        <v>1</v>
      </c>
      <c r="CJ908" s="29">
        <v>5</v>
      </c>
      <c r="CK908" s="29">
        <v>3</v>
      </c>
      <c r="CL908" s="29">
        <v>0</v>
      </c>
      <c r="CM908" s="29">
        <v>0</v>
      </c>
      <c r="CN908" s="34">
        <f>IF(CJ908&gt;0,((CK908*0.125)+(CL908*0.25)+(CM908*1))/CJ908,"")</f>
        <v>7.4999999999999997E-2</v>
      </c>
      <c r="CO908" s="20"/>
      <c r="CP908"/>
      <c r="CR908" s="20"/>
      <c r="CV908" s="20"/>
      <c r="CW908" s="20"/>
      <c r="CX908" s="20"/>
      <c r="DH908" s="37" t="str">
        <f>IF(DB908&lt;&gt;"",((DC908*0.125)+(DD908*0.25)+(DE908*0.25)+(DF908*1)+(DG908*1))/DB908,"")</f>
        <v/>
      </c>
      <c r="DV908" s="37" t="str" cm="1">
        <f t="array" ref="DV908">IF(AND(DI908:DP908&lt;&gt;""),((DQ908*0.125)+(DR908*0.25)+(DS908*0.25)+(DT908*1)+(DU908*1))/DP908,"")</f>
        <v/>
      </c>
      <c r="EA908" s="35"/>
      <c r="EB908" s="21"/>
      <c r="EJ908"/>
      <c r="EK908"/>
      <c r="EL908"/>
      <c r="EM908"/>
      <c r="EN908"/>
      <c r="EO908"/>
      <c r="EP908"/>
      <c r="EQ908"/>
      <c r="ER908"/>
      <c r="ES908" s="34" t="str">
        <f>IF(EI908&lt;&gt;"",((EJ908*0.125)+((EK908+EL908+EM908+EN908+EO908)*0.25)+((EP908+EQ908+ER908)*1))/EI908,"")</f>
        <v/>
      </c>
      <c r="ET908" s="20"/>
      <c r="FG908" s="20"/>
      <c r="FJ908" s="34" t="str">
        <f>IF(EZ908&lt;&gt;"",((FA908*0.125)+((FB908+FC908+FD908+FE908+FF908)*0.25)+((FG908+FH908+FI908)*1))/EZ908,"")</f>
        <v/>
      </c>
      <c r="FK908" s="39"/>
      <c r="FL908" s="39"/>
      <c r="FM908" s="39">
        <v>-0.36182542382213245</v>
      </c>
      <c r="FN908" s="39">
        <v>0.36182542382213245</v>
      </c>
      <c r="FO908" s="39">
        <v>-0.36182542382213245</v>
      </c>
      <c r="FP908" s="39">
        <v>0.36182542382213245</v>
      </c>
      <c r="FQ908" s="39">
        <v>-0.72365084764426491</v>
      </c>
      <c r="FR908" s="39">
        <v>0.72365084764426491</v>
      </c>
      <c r="FS908" s="39">
        <v>-0.72365084764426491</v>
      </c>
      <c r="FT908" s="39">
        <v>0.72365084764426491</v>
      </c>
      <c r="FU908" s="35"/>
      <c r="GK908" s="34" t="str">
        <f>IF(GA908&lt;&gt;"",((GB908*0.125)+((GC908+GD908+GE908+GF908+GG908)*0.25)+((GH908+GI908+GJ908)*1))/GA908,"")</f>
        <v/>
      </c>
      <c r="GL908"/>
      <c r="GM908"/>
      <c r="GN908"/>
      <c r="GO908"/>
      <c r="HH908" s="34" t="str">
        <f>IF(GX908&lt;&gt;"",((GY908*0.125)+((GZ908+HA908+HB908+HC908+HD908)*0.25)+((HE908+HF908+HG908)*1))/GX908,"")</f>
        <v/>
      </c>
    </row>
    <row r="909" spans="1:216" ht="15" hidden="1" customHeight="1" x14ac:dyDescent="0.35">
      <c r="A909" s="11" t="s">
        <v>5469</v>
      </c>
      <c r="B909" s="12" t="s">
        <v>5470</v>
      </c>
      <c r="C909" s="13" t="s">
        <v>1711</v>
      </c>
      <c r="D909" s="13"/>
      <c r="E909" s="14" t="s">
        <v>1420</v>
      </c>
      <c r="F909" s="15"/>
      <c r="G909" s="15"/>
      <c r="H909" s="14"/>
      <c r="I909" s="16"/>
      <c r="J909" s="65"/>
      <c r="K909" s="18">
        <f ca="1">IF(A909&lt;&gt;"",RANDBETWEEN(1,2000)," ")</f>
        <v>343</v>
      </c>
      <c r="L909" s="17" cm="1">
        <f t="array" ref="L909">IF(A909&lt;&gt;"",SUMPRODUCT(($E$2:$E$1303="Active") * (FK909 &gt;= $FM$2:$FM$1303) * (FK909 &lt;= $FN$2:$FN$1303) * (FL909 &gt;= $FO$2:$FO$1303) * (FL909 &lt;= $FP$2:$FP$1303)),"")</f>
        <v>0</v>
      </c>
      <c r="M909" s="17" cm="1">
        <f t="array" ref="M909">IF(A909&lt;&gt;"",SUMPRODUCT(($E$2:$E$1303="Active") * (FK909 &gt;= $FQ$2:$FQ$1303) * (FK909 &lt;= $FR$2:$FR$1303) * (FL909 &gt;= $FS$2:$FS$1303) * (FL909 &lt;= $FT$2:$FT$1303)),"")</f>
        <v>0</v>
      </c>
      <c r="N909" s="14"/>
      <c r="O909" s="14"/>
      <c r="P909" s="15"/>
      <c r="Q909" s="14"/>
      <c r="R909" s="15"/>
      <c r="S909" s="14"/>
      <c r="U909" s="21"/>
      <c r="V909" s="22"/>
      <c r="W909" s="22"/>
      <c r="X909" s="22"/>
      <c r="Y909" s="22"/>
      <c r="Z909" s="22"/>
      <c r="AA909" s="48">
        <v>2024</v>
      </c>
      <c r="AC909" s="63">
        <v>45658</v>
      </c>
      <c r="AD909" s="25">
        <v>0</v>
      </c>
      <c r="AE909" s="25">
        <v>0</v>
      </c>
      <c r="AF909" s="66"/>
      <c r="AG909" s="20"/>
      <c r="AH909" s="22">
        <v>0</v>
      </c>
      <c r="AI909" s="26">
        <v>0</v>
      </c>
      <c r="AN909" s="27" t="str">
        <f>IF(COUNT(DV909,ES909,FJ909,GK909,HH909)&gt;0,AVERAGE(DV909,ES909,FJ909,GK909,HH909),"")</f>
        <v/>
      </c>
      <c r="AO909" s="28">
        <f>IF((E909&lt;&gt;""),COUNTA(AP909:BW909)+COUNTIF(T909,"No"),"")</f>
        <v>0</v>
      </c>
      <c r="AP909" s="29"/>
      <c r="AQ909" s="29"/>
      <c r="AR909" s="29"/>
      <c r="AS909" s="29"/>
      <c r="AT909" s="29"/>
      <c r="AU909" s="29"/>
      <c r="AV909" s="29"/>
      <c r="AW909" s="29"/>
      <c r="AX909" s="29"/>
      <c r="AY909" s="29"/>
      <c r="AZ909" s="29"/>
      <c r="BA909" s="29"/>
      <c r="BB909" s="29"/>
      <c r="BC909" s="29"/>
      <c r="BD909" s="29"/>
      <c r="BE909" s="29"/>
      <c r="BF909" s="29"/>
      <c r="BG909" s="29"/>
      <c r="BH909" s="29"/>
      <c r="BI909" s="29"/>
      <c r="BJ909" s="29"/>
      <c r="BK909" s="29"/>
      <c r="BL909" s="29"/>
      <c r="BM909" s="29"/>
      <c r="BN909" s="29"/>
      <c r="BO909" s="29"/>
      <c r="BP909" s="29"/>
      <c r="BQ909" s="29"/>
      <c r="BR909" s="29"/>
      <c r="BS909" s="29"/>
      <c r="BT909" s="29"/>
      <c r="BU909" s="29"/>
      <c r="BV909" s="29"/>
      <c r="BW909" s="29"/>
      <c r="BX909" s="30"/>
      <c r="BY909" s="30"/>
      <c r="BZ909" s="14"/>
      <c r="CA909" s="30"/>
      <c r="CB909" s="14" t="s">
        <v>227</v>
      </c>
      <c r="CC909" s="31">
        <v>43908</v>
      </c>
      <c r="CD909" s="32" t="s">
        <v>364</v>
      </c>
      <c r="CE909" s="33" t="s">
        <v>291</v>
      </c>
      <c r="CF909" s="33" t="s">
        <v>292</v>
      </c>
      <c r="CG909" s="29">
        <v>225</v>
      </c>
      <c r="CH909" s="29">
        <v>2</v>
      </c>
      <c r="CI909" s="29">
        <v>2</v>
      </c>
      <c r="CJ909" s="29">
        <v>10</v>
      </c>
      <c r="CK909" s="29">
        <v>0</v>
      </c>
      <c r="CL909" s="29">
        <v>2</v>
      </c>
      <c r="CM909" s="29">
        <v>2</v>
      </c>
      <c r="CN909" s="34">
        <f>IF(CJ909&gt;0,((CK909*0.125)+(CL909*0.25)+(CM909*1))/CJ909,"")</f>
        <v>0.25</v>
      </c>
      <c r="CR909" s="35"/>
      <c r="CV909" s="20"/>
      <c r="CW909" s="20"/>
      <c r="CX909" s="20"/>
      <c r="DH909" s="37" t="str">
        <f>IF(DB909&lt;&gt;"",((DC909*0.125)+(DD909*0.25)+(DE909*0.25)+(DF909*1)+(DG909*1))/DB909,"")</f>
        <v/>
      </c>
      <c r="DV909" s="37" t="str" cm="1">
        <f t="array" ref="DV909">IF(AND(DI909:DP909&lt;&gt;""),((DQ909*0.125)+(DR909*0.25)+(DS909*0.25)+(DT909*1)+(DU909*1))/DP909,"")</f>
        <v/>
      </c>
      <c r="EA909" s="35"/>
      <c r="EB909" s="21"/>
      <c r="EJ909"/>
      <c r="EK909"/>
      <c r="EL909"/>
      <c r="EM909"/>
      <c r="EN909"/>
      <c r="EO909"/>
      <c r="EP909"/>
      <c r="EQ909"/>
      <c r="ER909"/>
      <c r="ES909" s="34" t="str">
        <f>IF(EI909&lt;&gt;"",((EJ909*0.125)+((EK909+EL909+EM909+EN909+EO909)*0.25)+((EP909+EQ909+ER909)*1))/EI909,"")</f>
        <v/>
      </c>
      <c r="ET909" s="20"/>
      <c r="FG909" s="20"/>
      <c r="FJ909" s="34" t="str">
        <f>IF(EZ909&lt;&gt;"",((FA909*0.125)+((FB909+FC909+FD909+FE909+FF909)*0.25)+((FG909+FH909+FI909)*1))/EZ909,"")</f>
        <v/>
      </c>
      <c r="FK909" s="39"/>
      <c r="FL909" s="39"/>
      <c r="FM909" s="39">
        <v>-0.36182542382213245</v>
      </c>
      <c r="FN909" s="39">
        <v>0.36182542382213245</v>
      </c>
      <c r="FO909" s="39">
        <v>-0.36182542382213245</v>
      </c>
      <c r="FP909" s="39">
        <v>0.36182542382213245</v>
      </c>
      <c r="FQ909" s="39">
        <v>-0.72365084764426491</v>
      </c>
      <c r="FR909" s="39">
        <v>0.72365084764426491</v>
      </c>
      <c r="FS909" s="39">
        <v>-0.72365084764426491</v>
      </c>
      <c r="FT909" s="39">
        <v>0.72365084764426491</v>
      </c>
      <c r="FU909" s="35"/>
      <c r="GK909" s="34" t="str">
        <f>IF(GA909&lt;&gt;"",((GB909*0.125)+((GC909+GD909+GE909+GF909+GG909)*0.25)+((GH909+GI909+GJ909)*1))/GA909,"")</f>
        <v/>
      </c>
      <c r="GL909"/>
      <c r="GM909"/>
      <c r="GN909"/>
      <c r="GO909"/>
      <c r="HH909" s="34" t="str">
        <f>IF(GX909&lt;&gt;"",((GY909*0.125)+((GZ909+HA909+HB909+HC909+HD909)*0.25)+((HE909+HF909+HG909)*1))/GX909,"")</f>
        <v/>
      </c>
    </row>
    <row r="910" spans="1:216" ht="15" hidden="1" customHeight="1" x14ac:dyDescent="0.35">
      <c r="A910" s="11" t="s">
        <v>5471</v>
      </c>
      <c r="B910" s="12" t="s">
        <v>5472</v>
      </c>
      <c r="C910" s="13" t="s">
        <v>1711</v>
      </c>
      <c r="D910" s="13"/>
      <c r="E910" s="11" t="s">
        <v>1420</v>
      </c>
      <c r="J910" s="65"/>
      <c r="K910" s="18">
        <f ca="1">IF(A910&lt;&gt;"",RANDBETWEEN(1,2000)," ")</f>
        <v>527</v>
      </c>
      <c r="L910" s="17" cm="1">
        <f t="array" ref="L910">IF(A910&lt;&gt;"",SUMPRODUCT(($E$2:$E$1303="Active") * (FK910 &gt;= $FM$2:$FM$1303) * (FK910 &lt;= $FN$2:$FN$1303) * (FL910 &gt;= $FO$2:$FO$1303) * (FL910 &lt;= $FP$2:$FP$1303)),"")</f>
        <v>0</v>
      </c>
      <c r="M910" s="17" cm="1">
        <f t="array" ref="M910">IF(A910&lt;&gt;"",SUMPRODUCT(($E$2:$E$1303="Active") * (FK910 &gt;= $FQ$2:$FQ$1303) * (FK910 &lt;= $FR$2:$FR$1303) * (FL910 &gt;= $FS$2:$FS$1303) * (FL910 &lt;= $FT$2:$FT$1303)),"")</f>
        <v>0</v>
      </c>
      <c r="U910" s="21"/>
      <c r="V910" s="22"/>
      <c r="W910" s="22"/>
      <c r="X910" s="22"/>
      <c r="Y910" s="22"/>
      <c r="Z910" s="22"/>
      <c r="AA910" s="48">
        <v>2024</v>
      </c>
      <c r="AC910" s="63">
        <v>45658</v>
      </c>
      <c r="AD910" s="25">
        <v>33</v>
      </c>
      <c r="AE910" s="25">
        <v>0</v>
      </c>
      <c r="AF910" s="66"/>
      <c r="AG910" s="20"/>
      <c r="AH910" s="22">
        <v>0</v>
      </c>
      <c r="AI910" s="26">
        <v>0</v>
      </c>
      <c r="AN910" s="27" t="str">
        <f>IF(COUNT(DV910,ES910,FJ910,GK910,HH910)&gt;0,AVERAGE(DV910,ES910,FJ910,GK910,HH910),"")</f>
        <v/>
      </c>
      <c r="AO910" s="28">
        <f>IF((E910&lt;&gt;""),COUNTA(AP910:BW910)+COUNTIF(T910,"No"),"")</f>
        <v>0</v>
      </c>
      <c r="BX910" s="44">
        <v>43749</v>
      </c>
      <c r="BY910" s="44">
        <v>43763</v>
      </c>
      <c r="BZ910" s="11" t="s">
        <v>228</v>
      </c>
      <c r="CA910" s="44">
        <v>43979</v>
      </c>
      <c r="CB910" s="14" t="s">
        <v>232</v>
      </c>
      <c r="CC910" s="35">
        <v>43760</v>
      </c>
      <c r="CD910" s="45" t="s">
        <v>226</v>
      </c>
      <c r="CE910" t="s">
        <v>425</v>
      </c>
      <c r="CF910" t="s">
        <v>325</v>
      </c>
      <c r="CG910" s="20">
        <v>117</v>
      </c>
      <c r="CH910" s="20">
        <v>1</v>
      </c>
      <c r="CI910" s="20">
        <v>1</v>
      </c>
      <c r="CJ910" s="20">
        <v>5</v>
      </c>
      <c r="CK910" s="20">
        <v>0</v>
      </c>
      <c r="CL910" s="20">
        <v>2</v>
      </c>
      <c r="CM910" s="20">
        <v>2</v>
      </c>
      <c r="CN910" s="53">
        <f>IF(CJ910&gt;0,((CK910*0.125)+(CL910*0.25)+(CM910*1))/CJ910,"")</f>
        <v>0.5</v>
      </c>
      <c r="CO910" s="20"/>
      <c r="CP910"/>
      <c r="CR910" s="20"/>
      <c r="CV910" s="20"/>
      <c r="CW910" s="20"/>
      <c r="CX910" s="20"/>
      <c r="DH910" s="37" t="str">
        <f>IF(DB910&lt;&gt;"",((DC910*0.125)+(DD910*0.25)+(DE910*0.25)+(DF910*1)+(DG910*1))/DB910,"")</f>
        <v/>
      </c>
      <c r="DV910" s="37" t="str" cm="1">
        <f t="array" ref="DV910">IF(AND(DI910:DP910&lt;&gt;""),((DQ910*0.125)+(DR910*0.25)+(DS910*0.25)+(DT910*1)+(DU910*1))/DP910,"")</f>
        <v/>
      </c>
      <c r="EA910" s="35"/>
      <c r="EB910" s="21"/>
      <c r="EJ910"/>
      <c r="EK910"/>
      <c r="EL910"/>
      <c r="EM910"/>
      <c r="EN910"/>
      <c r="EO910"/>
      <c r="EP910"/>
      <c r="EQ910"/>
      <c r="ER910"/>
      <c r="ES910" s="34" t="str">
        <f>IF(EI910&lt;&gt;"",((EJ910*0.125)+((EK910+EL910+EM910+EN910+EO910)*0.25)+((EP910+EQ910+ER910)*1))/EI910,"")</f>
        <v/>
      </c>
      <c r="ET910" s="20"/>
      <c r="FG910" s="20"/>
      <c r="FJ910" s="34" t="str">
        <f>IF(EZ910&lt;&gt;"",((FA910*0.125)+((FB910+FC910+FD910+FE910+FF910)*0.25)+((FG910+FH910+FI910)*1))/EZ910,"")</f>
        <v/>
      </c>
      <c r="FK910" s="39"/>
      <c r="FL910" s="39"/>
      <c r="FM910" s="39">
        <v>-0.36182542382213245</v>
      </c>
      <c r="FN910" s="39">
        <v>0.36182542382213245</v>
      </c>
      <c r="FO910" s="39">
        <v>-0.36182542382213245</v>
      </c>
      <c r="FP910" s="39">
        <v>0.36182542382213245</v>
      </c>
      <c r="FQ910" s="39">
        <v>-0.72365084764426491</v>
      </c>
      <c r="FR910" s="39">
        <v>0.72365084764426491</v>
      </c>
      <c r="FS910" s="39">
        <v>-0.72365084764426491</v>
      </c>
      <c r="FT910" s="39">
        <v>0.72365084764426491</v>
      </c>
      <c r="FU910" s="35"/>
      <c r="GK910" s="34" t="str">
        <f>IF(GA910&lt;&gt;"",((GB910*0.125)+((GC910+GD910+GE910+GF910+GG910)*0.25)+((GH910+GI910+GJ910)*1))/GA910,"")</f>
        <v/>
      </c>
      <c r="GL910"/>
      <c r="GM910"/>
      <c r="GN910"/>
      <c r="GO910"/>
      <c r="HH910" s="34" t="str">
        <f>IF(GX910&lt;&gt;"",((GY910*0.125)+((GZ910+HA910+HB910+HC910+HD910)*0.25)+((HE910+HF910+HG910)*1))/GX910,"")</f>
        <v/>
      </c>
    </row>
    <row r="911" spans="1:216" ht="15" hidden="1" customHeight="1" x14ac:dyDescent="0.35">
      <c r="A911" s="11" t="s">
        <v>5473</v>
      </c>
      <c r="B911" s="12" t="s">
        <v>5474</v>
      </c>
      <c r="C911" s="13" t="s">
        <v>1711</v>
      </c>
      <c r="D911" s="13"/>
      <c r="E911" s="11" t="s">
        <v>1420</v>
      </c>
      <c r="J911" s="65"/>
      <c r="K911" s="18">
        <f ca="1">IF(A911&lt;&gt;"",RANDBETWEEN(1,2000)," ")</f>
        <v>537</v>
      </c>
      <c r="L911" s="17" cm="1">
        <f t="array" ref="L911">IF(A911&lt;&gt;"",SUMPRODUCT(($E$2:$E$1303="Active") * (FK911 &gt;= $FM$2:$FM$1303) * (FK911 &lt;= $FN$2:$FN$1303) * (FL911 &gt;= $FO$2:$FO$1303) * (FL911 &lt;= $FP$2:$FP$1303)),"")</f>
        <v>0</v>
      </c>
      <c r="M911" s="17" cm="1">
        <f t="array" ref="M911">IF(A911&lt;&gt;"",SUMPRODUCT(($E$2:$E$1303="Active") * (FK911 &gt;= $FQ$2:$FQ$1303) * (FK911 &lt;= $FR$2:$FR$1303) * (FL911 &gt;= $FS$2:$FS$1303) * (FL911 &lt;= $FT$2:$FT$1303)),"")</f>
        <v>0</v>
      </c>
      <c r="U911" s="21"/>
      <c r="V911" s="22"/>
      <c r="W911" s="22"/>
      <c r="X911" s="22"/>
      <c r="Y911" s="22"/>
      <c r="Z911" s="22"/>
      <c r="AA911" s="48">
        <v>2024</v>
      </c>
      <c r="AC911" s="63">
        <v>45658</v>
      </c>
      <c r="AD911" s="25">
        <v>0</v>
      </c>
      <c r="AE911" s="25">
        <v>0</v>
      </c>
      <c r="AF911" s="66"/>
      <c r="AG911" s="20"/>
      <c r="AH911" s="22">
        <v>0</v>
      </c>
      <c r="AI911" s="26">
        <v>0</v>
      </c>
      <c r="AN911" s="27" t="str">
        <f>IF(COUNT(DV911,ES911,FJ911,GK911,HH911)&gt;0,AVERAGE(DV911,ES911,FJ911,GK911,HH911),"")</f>
        <v/>
      </c>
      <c r="AO911" s="28">
        <f>IF((E911&lt;&gt;""),COUNTA(AP911:BW911)+COUNTIF(T911,"No"),"")</f>
        <v>0</v>
      </c>
      <c r="CB911" s="11" t="s">
        <v>227</v>
      </c>
      <c r="CC911" s="35">
        <v>44053</v>
      </c>
      <c r="CD911" s="45" t="s">
        <v>228</v>
      </c>
      <c r="CE911" t="s">
        <v>256</v>
      </c>
      <c r="CF911" t="s">
        <v>257</v>
      </c>
      <c r="CG911" s="20">
        <v>57</v>
      </c>
      <c r="CH911" s="20">
        <v>1</v>
      </c>
      <c r="CI911" s="20">
        <v>1</v>
      </c>
      <c r="CJ911" s="20">
        <v>5</v>
      </c>
      <c r="CK911" s="20">
        <v>1</v>
      </c>
      <c r="CL911" s="20">
        <v>1</v>
      </c>
      <c r="CM911" s="20">
        <v>0</v>
      </c>
      <c r="CN911" s="34">
        <f>IF(CJ911&gt;0,((CK911*0.125)+(CL911*0.25)+(CM911*1))/CJ911,"")</f>
        <v>7.4999999999999997E-2</v>
      </c>
      <c r="CO911" s="20"/>
      <c r="CP911"/>
      <c r="CR911" s="20"/>
      <c r="CV911" s="20"/>
      <c r="CW911" s="20"/>
      <c r="CX911" s="20"/>
      <c r="DH911" s="37" t="str">
        <f>IF(DB911&lt;&gt;"",((DC911*0.125)+(DD911*0.25)+(DE911*0.25)+(DF911*1)+(DG911*1))/DB911,"")</f>
        <v/>
      </c>
      <c r="DV911" s="37" t="str" cm="1">
        <f t="array" ref="DV911">IF(AND(DI911:DP911&lt;&gt;""),((DQ911*0.125)+(DR911*0.25)+(DS911*0.25)+(DT911*1)+(DU911*1))/DP911,"")</f>
        <v/>
      </c>
      <c r="EA911" s="35"/>
      <c r="EB911" s="21"/>
      <c r="EJ911"/>
      <c r="EK911"/>
      <c r="EL911"/>
      <c r="EM911"/>
      <c r="EN911"/>
      <c r="EO911"/>
      <c r="EP911"/>
      <c r="EQ911"/>
      <c r="ER911"/>
      <c r="ES911" s="34" t="str">
        <f>IF(EI911&lt;&gt;"",((EJ911*0.125)+((EK911+EL911+EM911+EN911+EO911)*0.25)+((EP911+EQ911+ER911)*1))/EI911,"")</f>
        <v/>
      </c>
      <c r="ET911" s="20"/>
      <c r="FG911" s="20"/>
      <c r="FJ911" s="34" t="str">
        <f>IF(EZ911&lt;&gt;"",((FA911*0.125)+((FB911+FC911+FD911+FE911+FF911)*0.25)+((FG911+FH911+FI911)*1))/EZ911,"")</f>
        <v/>
      </c>
      <c r="FK911" s="39"/>
      <c r="FL911" s="39"/>
      <c r="FM911" s="39">
        <v>-0.36182542382213245</v>
      </c>
      <c r="FN911" s="39">
        <v>0.36182542382213245</v>
      </c>
      <c r="FO911" s="39">
        <v>-0.36182542382213245</v>
      </c>
      <c r="FP911" s="39">
        <v>0.36182542382213245</v>
      </c>
      <c r="FQ911" s="39">
        <v>-0.72365084764426491</v>
      </c>
      <c r="FR911" s="39">
        <v>0.72365084764426491</v>
      </c>
      <c r="FS911" s="39">
        <v>-0.72365084764426491</v>
      </c>
      <c r="FT911" s="39">
        <v>0.72365084764426491</v>
      </c>
      <c r="FU911" s="35"/>
      <c r="GK911" s="34" t="str">
        <f>IF(GA911&lt;&gt;"",((GB911*0.125)+((GC911+GD911+GE911+GF911+GG911)*0.25)+((GH911+GI911+GJ911)*1))/GA911,"")</f>
        <v/>
      </c>
      <c r="GL911"/>
      <c r="GM911"/>
      <c r="GN911"/>
      <c r="GO911"/>
      <c r="HH911" s="34" t="str">
        <f>IF(GX911&lt;&gt;"",((GY911*0.125)+((GZ911+HA911+HB911+HC911+HD911)*0.25)+((HE911+HF911+HG911)*1))/GX911,"")</f>
        <v/>
      </c>
    </row>
    <row r="912" spans="1:216" ht="15" hidden="1" customHeight="1" x14ac:dyDescent="0.35">
      <c r="A912" s="11" t="s">
        <v>5475</v>
      </c>
      <c r="B912" s="12" t="s">
        <v>5476</v>
      </c>
      <c r="C912" s="13" t="s">
        <v>1711</v>
      </c>
      <c r="D912" s="13"/>
      <c r="E912" s="11" t="s">
        <v>1420</v>
      </c>
      <c r="J912" s="65"/>
      <c r="K912" s="18">
        <f ca="1">IF(A912&lt;&gt;"",RANDBETWEEN(1,2000)," ")</f>
        <v>1389</v>
      </c>
      <c r="L912" s="17" cm="1">
        <f t="array" ref="L912">IF(A912&lt;&gt;"",SUMPRODUCT(($E$2:$E$1303="Active") * (FK912 &gt;= $FM$2:$FM$1303) * (FK912 &lt;= $FN$2:$FN$1303) * (FL912 &gt;= $FO$2:$FO$1303) * (FL912 &lt;= $FP$2:$FP$1303)),"")</f>
        <v>0</v>
      </c>
      <c r="M912" s="17" cm="1">
        <f t="array" ref="M912">IF(A912&lt;&gt;"",SUMPRODUCT(($E$2:$E$1303="Active") * (FK912 &gt;= $FQ$2:$FQ$1303) * (FK912 &lt;= $FR$2:$FR$1303) * (FL912 &gt;= $FS$2:$FS$1303) * (FL912 &lt;= $FT$2:$FT$1303)),"")</f>
        <v>0</v>
      </c>
      <c r="S912" s="11" t="s">
        <v>223</v>
      </c>
      <c r="U912" s="21"/>
      <c r="V912" s="22"/>
      <c r="W912" s="22"/>
      <c r="X912" s="22"/>
      <c r="Y912" s="22"/>
      <c r="Z912" s="22"/>
      <c r="AA912" s="48">
        <v>2024</v>
      </c>
      <c r="AC912" s="63">
        <v>45658</v>
      </c>
      <c r="AD912" s="25">
        <v>0</v>
      </c>
      <c r="AE912" s="25">
        <v>0</v>
      </c>
      <c r="AF912" s="66"/>
      <c r="AG912" s="20"/>
      <c r="AH912" s="22">
        <v>0</v>
      </c>
      <c r="AI912" s="26">
        <v>0</v>
      </c>
      <c r="AN912" s="27" t="str">
        <f>IF(COUNT(DV912,ES912,FJ912,GK912,HH912)&gt;0,AVERAGE(DV912,ES912,FJ912,GK912,HH912),"")</f>
        <v/>
      </c>
      <c r="AO912" s="28">
        <f>IF((E912&lt;&gt;""),COUNTA(AP912:BW912)+COUNTIF(T912,"No"),"")</f>
        <v>0</v>
      </c>
      <c r="BX912" s="44">
        <v>43845</v>
      </c>
      <c r="BY912" s="44">
        <v>43852</v>
      </c>
      <c r="BZ912" s="11" t="s">
        <v>226</v>
      </c>
      <c r="CA912" s="44">
        <v>43859</v>
      </c>
      <c r="CB912" s="11" t="s">
        <v>227</v>
      </c>
      <c r="CC912" s="35">
        <v>43773</v>
      </c>
      <c r="CD912" s="45" t="s">
        <v>228</v>
      </c>
      <c r="CE912" t="s">
        <v>425</v>
      </c>
      <c r="CF912" t="s">
        <v>325</v>
      </c>
      <c r="CG912" s="20">
        <v>137</v>
      </c>
      <c r="CH912" s="20">
        <v>1</v>
      </c>
      <c r="CI912" s="20">
        <v>1</v>
      </c>
      <c r="CJ912" s="20">
        <v>5</v>
      </c>
      <c r="CK912" s="20">
        <v>0</v>
      </c>
      <c r="CL912" s="20">
        <v>0</v>
      </c>
      <c r="CM912" s="20">
        <v>0</v>
      </c>
      <c r="CN912" s="34">
        <f>IF(CJ912&gt;0,((CK912*0.125)+(CL912*0.25)+(CM912*1))/CJ912,"")</f>
        <v>0</v>
      </c>
      <c r="CO912" s="20"/>
      <c r="CP912"/>
      <c r="CR912" s="20"/>
      <c r="CV912" s="20"/>
      <c r="CW912" s="20"/>
      <c r="CX912" s="20"/>
      <c r="DH912" s="37" t="str">
        <f>IF(DB912&lt;&gt;"",((DC912*0.125)+(DD912*0.25)+(DE912*0.25)+(DF912*1)+(DG912*1))/DB912,"")</f>
        <v/>
      </c>
      <c r="DV912" s="37" t="str" cm="1">
        <f t="array" ref="DV912">IF(AND(DI912:DP912&lt;&gt;""),((DQ912*0.125)+(DR912*0.25)+(DS912*0.25)+(DT912*1)+(DU912*1))/DP912,"")</f>
        <v/>
      </c>
      <c r="EA912" s="35"/>
      <c r="EB912" s="21"/>
      <c r="EJ912"/>
      <c r="EK912"/>
      <c r="EL912"/>
      <c r="EM912"/>
      <c r="EN912"/>
      <c r="EO912"/>
      <c r="EP912"/>
      <c r="EQ912"/>
      <c r="ER912"/>
      <c r="ES912" s="34" t="str">
        <f>IF(EI912&lt;&gt;"",((EJ912*0.125)+((EK912+EL912+EM912+EN912+EO912)*0.25)+((EP912+EQ912+ER912)*1))/EI912,"")</f>
        <v/>
      </c>
      <c r="ET912" s="20"/>
      <c r="FG912" s="20"/>
      <c r="FJ912" s="34" t="str">
        <f>IF(EZ912&lt;&gt;"",((FA912*0.125)+((FB912+FC912+FD912+FE912+FF912)*0.25)+((FG912+FH912+FI912)*1))/EZ912,"")</f>
        <v/>
      </c>
      <c r="FK912" s="39"/>
      <c r="FL912" s="39"/>
      <c r="FM912" s="39">
        <v>-0.36182542382213245</v>
      </c>
      <c r="FN912" s="39">
        <v>0.36182542382213245</v>
      </c>
      <c r="FO912" s="39">
        <v>-0.36182542382213245</v>
      </c>
      <c r="FP912" s="39">
        <v>0.36182542382213245</v>
      </c>
      <c r="FQ912" s="39">
        <v>-0.72365084764426491</v>
      </c>
      <c r="FR912" s="39">
        <v>0.72365084764426491</v>
      </c>
      <c r="FS912" s="39">
        <v>-0.72365084764426491</v>
      </c>
      <c r="FT912" s="39">
        <v>0.72365084764426491</v>
      </c>
      <c r="FU912" s="35"/>
      <c r="GK912" s="34" t="str">
        <f>IF(GA912&lt;&gt;"",((GB912*0.125)+((GC912+GD912+GE912+GF912+GG912)*0.25)+((GH912+GI912+GJ912)*1))/GA912,"")</f>
        <v/>
      </c>
      <c r="GL912"/>
      <c r="GM912"/>
      <c r="GN912"/>
      <c r="GO912"/>
      <c r="HH912" s="34" t="str">
        <f>IF(GX912&lt;&gt;"",((GY912*0.125)+((GZ912+HA912+HB912+HC912+HD912)*0.25)+((HE912+HF912+HG912)*1))/GX912,"")</f>
        <v/>
      </c>
    </row>
    <row r="913" spans="1:216" ht="15" hidden="1" customHeight="1" x14ac:dyDescent="0.35">
      <c r="A913" s="14" t="s">
        <v>5477</v>
      </c>
      <c r="B913" s="12" t="s">
        <v>5478</v>
      </c>
      <c r="C913" s="13" t="s">
        <v>1711</v>
      </c>
      <c r="D913" s="13"/>
      <c r="E913" s="14" t="s">
        <v>1420</v>
      </c>
      <c r="F913" s="15" t="s">
        <v>4603</v>
      </c>
      <c r="G913" s="15" t="s">
        <v>4604</v>
      </c>
      <c r="H913" s="14" t="s">
        <v>1855</v>
      </c>
      <c r="I913" s="16">
        <v>24540</v>
      </c>
      <c r="J913" s="65">
        <v>32094</v>
      </c>
      <c r="K913" s="18">
        <f ca="1">IF(A913&lt;&gt;"",RANDBETWEEN(1,2000)," ")</f>
        <v>626</v>
      </c>
      <c r="L913" s="17" cm="1">
        <f t="array" ref="L913">IF(A913&lt;&gt;"",SUMPRODUCT(($E$2:$E$1303="Active") * (FK913 &gt;= $FM$2:$FM$1303) * (FK913 &lt;= $FN$2:$FN$1303) * (FL913 &gt;= $FO$2:$FO$1303) * (FL913 &lt;= $FP$2:$FP$1303)),"")</f>
        <v>1</v>
      </c>
      <c r="M913" s="17" cm="1">
        <f t="array" ref="M913">IF(A913&lt;&gt;"",SUMPRODUCT(($E$2:$E$1303="Active") * (FK913 &gt;= $FQ$2:$FQ$1303) * (FK913 &lt;= $FR$2:$FR$1303) * (FL913 &gt;= $FS$2:$FS$1303) * (FL913 &lt;= $FT$2:$FT$1303)),"")</f>
        <v>5</v>
      </c>
      <c r="N913" s="14"/>
      <c r="O913" s="14"/>
      <c r="P913" s="15"/>
      <c r="Q913" s="14"/>
      <c r="R913" s="15"/>
      <c r="S913" s="14" t="s">
        <v>223</v>
      </c>
      <c r="U913" s="21"/>
      <c r="V913" s="22"/>
      <c r="W913" s="22"/>
      <c r="X913" s="22"/>
      <c r="Y913" s="22"/>
      <c r="Z913" s="22"/>
      <c r="AA913" s="48">
        <v>2024</v>
      </c>
      <c r="AC913" s="63">
        <v>45658</v>
      </c>
      <c r="AD913" s="25">
        <v>272</v>
      </c>
      <c r="AE913" s="25">
        <v>73</v>
      </c>
      <c r="AF913" s="66"/>
      <c r="AG913" s="20"/>
      <c r="AH913" s="22">
        <v>0</v>
      </c>
      <c r="AI913" s="26">
        <v>0</v>
      </c>
      <c r="AN913" s="27" t="str">
        <f>IF(COUNT(DV913,ES913,FJ913,GK913,HH913)&gt;0,AVERAGE(DV913,ES913,FJ913,GK913,HH913),"")</f>
        <v/>
      </c>
      <c r="AO913" s="28">
        <f>IF((E913&lt;&gt;""),COUNTA(AP913:BW913)+COUNTIF(T913,"No"),"")</f>
        <v>0</v>
      </c>
      <c r="AP913" s="29"/>
      <c r="AQ913" s="29"/>
      <c r="AR913" s="29"/>
      <c r="AS913" s="29"/>
      <c r="AT913" s="29"/>
      <c r="AU913" s="29"/>
      <c r="AV913" s="29"/>
      <c r="AW913" s="29"/>
      <c r="AX913" s="29"/>
      <c r="AY913" s="29"/>
      <c r="AZ913" s="29"/>
      <c r="BA913" s="29"/>
      <c r="BB913" s="29"/>
      <c r="BC913" s="29"/>
      <c r="BD913" s="29"/>
      <c r="BE913" s="29"/>
      <c r="BF913" s="29"/>
      <c r="BG913" s="29"/>
      <c r="BH913" s="29"/>
      <c r="BI913" s="29"/>
      <c r="BJ913" s="29"/>
      <c r="BK913" s="29"/>
      <c r="BL913" s="29"/>
      <c r="BM913" s="29"/>
      <c r="BN913" s="29"/>
      <c r="BO913" s="29"/>
      <c r="BP913" s="29"/>
      <c r="BQ913" s="29"/>
      <c r="BR913" s="29"/>
      <c r="BS913" s="29"/>
      <c r="BT913" s="29"/>
      <c r="BU913" s="29"/>
      <c r="BV913" s="29"/>
      <c r="BW913" s="29"/>
      <c r="BX913" s="30"/>
      <c r="BY913" s="30"/>
      <c r="BZ913" s="14"/>
      <c r="CA913" s="30"/>
      <c r="CB913" s="14" t="s">
        <v>232</v>
      </c>
      <c r="CC913" s="31">
        <v>43951</v>
      </c>
      <c r="CD913" s="32" t="s">
        <v>248</v>
      </c>
      <c r="CE913" s="33" t="s">
        <v>282</v>
      </c>
      <c r="CF913" s="33" t="s">
        <v>247</v>
      </c>
      <c r="CG913" s="29">
        <v>104</v>
      </c>
      <c r="CH913" s="29">
        <v>2</v>
      </c>
      <c r="CI913" s="29">
        <v>2</v>
      </c>
      <c r="CJ913" s="29">
        <v>10</v>
      </c>
      <c r="CK913" s="29">
        <v>0</v>
      </c>
      <c r="CL913" s="29">
        <v>0</v>
      </c>
      <c r="CM913" s="29">
        <v>0</v>
      </c>
      <c r="CN913" s="34">
        <f>IF(CJ913&gt;0,((CK913*0.125)+(CL913*0.25)+(CM913*1))/CJ913,"")</f>
        <v>0</v>
      </c>
      <c r="CR913" s="35"/>
      <c r="DH913" s="37" t="str">
        <f>IF(DB913&lt;&gt;"",((DC913*0.125)+(DD913*0.25)+(DE913*0.25)+(DF913*1)+(DG913*1))/DB913,"")</f>
        <v/>
      </c>
      <c r="DV913" s="37" t="str" cm="1">
        <f t="array" ref="DV913">IF(AND(DI913:DP913&lt;&gt;""),((DQ913*0.125)+(DR913*0.25)+(DS913*0.25)+(DT913*1)+(DU913*1))/DP913,"")</f>
        <v/>
      </c>
      <c r="EA913" s="35"/>
      <c r="EB913" s="21"/>
      <c r="EJ913"/>
      <c r="EK913"/>
      <c r="EL913"/>
      <c r="EM913"/>
      <c r="EN913"/>
      <c r="EO913"/>
      <c r="EP913"/>
      <c r="EQ913"/>
      <c r="ER913"/>
      <c r="ES913" s="34" t="str">
        <f>IF(EI913&lt;&gt;"",((EJ913*0.125)+((EK913+EL913+EM913+EN913+EO913)*0.25)+((EP913+EQ913+ER913)*1))/EI913,"")</f>
        <v/>
      </c>
      <c r="ET913" s="20"/>
      <c r="FG913" s="20"/>
      <c r="FJ913" s="34" t="str">
        <f>IF(EZ913&lt;&gt;"",((FA913*0.125)+((FB913+FC913+FD913+FE913+FF913)*0.25)+((FG913+FH913+FI913)*1))/EZ913,"")</f>
        <v/>
      </c>
      <c r="FK913" s="39">
        <v>36.652985999999999</v>
      </c>
      <c r="FL913" s="39">
        <v>-79.447125999999997</v>
      </c>
      <c r="FM913" s="39">
        <v>36.291160576177866</v>
      </c>
      <c r="FN913" s="39">
        <v>37.014811423822131</v>
      </c>
      <c r="FO913" s="39">
        <v>-79.898130447774719</v>
      </c>
      <c r="FP913" s="39">
        <v>-78.996121552225276</v>
      </c>
      <c r="FQ913" s="39">
        <v>35.929335152355733</v>
      </c>
      <c r="FR913" s="39">
        <v>37.376636847644264</v>
      </c>
      <c r="FS913" s="39">
        <v>-80.349134895549454</v>
      </c>
      <c r="FT913" s="39">
        <v>-78.54511710445054</v>
      </c>
      <c r="FU913" s="35"/>
      <c r="GK913" s="34" t="str">
        <f>IF(GA913&lt;&gt;"",((GB913*0.125)+((GC913+GD913+GE913+GF913+GG913)*0.25)+((GH913+GI913+GJ913)*1))/GA913,"")</f>
        <v/>
      </c>
      <c r="GL913"/>
      <c r="GM913"/>
      <c r="GN913"/>
      <c r="GO913"/>
      <c r="HH913" s="34" t="str">
        <f>IF(GX913&lt;&gt;"",((GY913*0.125)+((GZ913+HA913+HB913+HC913+HD913)*0.25)+((HE913+HF913+HG913)*1))/GX913,"")</f>
        <v/>
      </c>
    </row>
    <row r="914" spans="1:216" ht="15" hidden="1" customHeight="1" x14ac:dyDescent="0.35">
      <c r="A914" s="11" t="s">
        <v>5479</v>
      </c>
      <c r="B914" s="12" t="s">
        <v>5480</v>
      </c>
      <c r="C914" s="13" t="s">
        <v>1711</v>
      </c>
      <c r="D914" s="13"/>
      <c r="E914" s="14" t="s">
        <v>1420</v>
      </c>
      <c r="F914" s="15"/>
      <c r="G914" s="15"/>
      <c r="H914" s="14"/>
      <c r="I914" s="16"/>
      <c r="J914" s="65"/>
      <c r="K914" s="18">
        <f ca="1">IF(A914&lt;&gt;"",RANDBETWEEN(1,2000)," ")</f>
        <v>112</v>
      </c>
      <c r="L914" s="17" cm="1">
        <f t="array" ref="L914">IF(A914&lt;&gt;"",SUMPRODUCT(($E$2:$E$1303="Active") * (FK914 &gt;= $FM$2:$FM$1303) * (FK914 &lt;= $FN$2:$FN$1303) * (FL914 &gt;= $FO$2:$FO$1303) * (FL914 &lt;= $FP$2:$FP$1303)),"")</f>
        <v>0</v>
      </c>
      <c r="M914" s="17" cm="1">
        <f t="array" ref="M914">IF(A914&lt;&gt;"",SUMPRODUCT(($E$2:$E$1303="Active") * (FK914 &gt;= $FQ$2:$FQ$1303) * (FK914 &lt;= $FR$2:$FR$1303) * (FL914 &gt;= $FS$2:$FS$1303) * (FL914 &lt;= $FT$2:$FT$1303)),"")</f>
        <v>0</v>
      </c>
      <c r="N914" s="14"/>
      <c r="O914" s="14"/>
      <c r="P914" s="15"/>
      <c r="Q914" s="14"/>
      <c r="R914" s="15"/>
      <c r="S914" s="14"/>
      <c r="U914" s="21"/>
      <c r="V914" s="22"/>
      <c r="W914" s="22"/>
      <c r="X914" s="22"/>
      <c r="Y914" s="22"/>
      <c r="Z914" s="22"/>
      <c r="AA914" s="48">
        <v>2024</v>
      </c>
      <c r="AC914" s="63">
        <v>45658</v>
      </c>
      <c r="AD914" s="25">
        <v>431</v>
      </c>
      <c r="AE914" s="25">
        <v>113</v>
      </c>
      <c r="AF914" s="66"/>
      <c r="AG914" s="20"/>
      <c r="AH914" s="22">
        <v>0</v>
      </c>
      <c r="AI914" s="26">
        <v>0</v>
      </c>
      <c r="AN914" s="27" t="str">
        <f>IF(COUNT(DV914,ES914,FJ914,GK914,HH914)&gt;0,AVERAGE(DV914,ES914,FJ914,GK914,HH914),"")</f>
        <v/>
      </c>
      <c r="AO914" s="28">
        <f>IF((E914&lt;&gt;""),COUNTA(AP914:BW914)+COUNTIF(T914,"No"),"")</f>
        <v>0</v>
      </c>
      <c r="AP914" s="29"/>
      <c r="AQ914" s="29"/>
      <c r="AR914" s="29"/>
      <c r="AS914" s="29"/>
      <c r="AT914" s="29"/>
      <c r="AU914" s="29"/>
      <c r="AV914" s="29"/>
      <c r="AW914" s="29"/>
      <c r="AX914" s="29"/>
      <c r="AY914" s="29"/>
      <c r="AZ914" s="29"/>
      <c r="BA914" s="29"/>
      <c r="BB914" s="29"/>
      <c r="BC914" s="29"/>
      <c r="BD914" s="29"/>
      <c r="BE914" s="29"/>
      <c r="BF914" s="29"/>
      <c r="BG914" s="29"/>
      <c r="BH914" s="29"/>
      <c r="BI914" s="29"/>
      <c r="BJ914" s="29"/>
      <c r="BK914" s="29"/>
      <c r="BL914" s="29"/>
      <c r="BM914" s="29"/>
      <c r="BN914" s="29"/>
      <c r="BO914" s="29"/>
      <c r="BP914" s="29"/>
      <c r="BQ914" s="29"/>
      <c r="BR914" s="29"/>
      <c r="BS914" s="29"/>
      <c r="BT914" s="29"/>
      <c r="BU914" s="29"/>
      <c r="BV914" s="29"/>
      <c r="BW914" s="29"/>
      <c r="BX914" s="30">
        <v>43756</v>
      </c>
      <c r="BY914" s="30">
        <v>43763</v>
      </c>
      <c r="BZ914" s="14" t="s">
        <v>226</v>
      </c>
      <c r="CA914" s="30">
        <v>43768</v>
      </c>
      <c r="CB914" s="14" t="s">
        <v>232</v>
      </c>
      <c r="CC914" s="31">
        <v>43768</v>
      </c>
      <c r="CD914" s="32" t="s">
        <v>226</v>
      </c>
      <c r="CE914" s="33" t="s">
        <v>425</v>
      </c>
      <c r="CF914" s="33" t="s">
        <v>325</v>
      </c>
      <c r="CG914" s="29">
        <v>331</v>
      </c>
      <c r="CH914" s="29">
        <v>3</v>
      </c>
      <c r="CI914" s="29">
        <v>3</v>
      </c>
      <c r="CJ914" s="29">
        <v>24</v>
      </c>
      <c r="CK914" s="29">
        <v>1</v>
      </c>
      <c r="CL914" s="29">
        <v>1</v>
      </c>
      <c r="CM914" s="29">
        <v>0</v>
      </c>
      <c r="CN914" s="34">
        <f>IF(CJ914&gt;0,((CK914*0.125)+(CL914*0.25)+(CM914*1))/CJ914,"")</f>
        <v>1.5625E-2</v>
      </c>
      <c r="CR914" s="35"/>
      <c r="CV914" s="20"/>
      <c r="CW914" s="20"/>
      <c r="CX914" s="20"/>
      <c r="DH914" s="37" t="str">
        <f>IF(DB914&lt;&gt;"",((DC914*0.125)+(DD914*0.25)+(DE914*0.25)+(DF914*1)+(DG914*1))/DB914,"")</f>
        <v/>
      </c>
      <c r="DV914" s="37" t="str" cm="1">
        <f t="array" ref="DV914">IF(AND(DI914:DP914&lt;&gt;""),((DQ914*0.125)+(DR914*0.25)+(DS914*0.25)+(DT914*1)+(DU914*1))/DP914,"")</f>
        <v/>
      </c>
      <c r="EA914" s="35"/>
      <c r="EB914" s="21"/>
      <c r="EJ914"/>
      <c r="EK914"/>
      <c r="EL914"/>
      <c r="EM914"/>
      <c r="EN914"/>
      <c r="EO914"/>
      <c r="EP914"/>
      <c r="EQ914"/>
      <c r="ER914"/>
      <c r="ES914" s="34" t="str">
        <f>IF(EI914&lt;&gt;"",((EJ914*0.125)+((EK914+EL914+EM914+EN914+EO914)*0.25)+((EP914+EQ914+ER914)*1))/EI914,"")</f>
        <v/>
      </c>
      <c r="ET914" s="20"/>
      <c r="FG914" s="20"/>
      <c r="FJ914" s="34" t="str">
        <f>IF(EZ914&lt;&gt;"",((FA914*0.125)+((FB914+FC914+FD914+FE914+FF914)*0.25)+((FG914+FH914+FI914)*1))/EZ914,"")</f>
        <v/>
      </c>
      <c r="FK914" s="39"/>
      <c r="FL914" s="39"/>
      <c r="FM914" s="39">
        <v>-0.36182542382213245</v>
      </c>
      <c r="FN914" s="39">
        <v>0.36182542382213245</v>
      </c>
      <c r="FO914" s="39">
        <v>-0.36182542382213245</v>
      </c>
      <c r="FP914" s="39">
        <v>0.36182542382213245</v>
      </c>
      <c r="FQ914" s="39">
        <v>-0.72365084764426491</v>
      </c>
      <c r="FR914" s="39">
        <v>0.72365084764426491</v>
      </c>
      <c r="FS914" s="39">
        <v>-0.72365084764426491</v>
      </c>
      <c r="FT914" s="39">
        <v>0.72365084764426491</v>
      </c>
      <c r="FU914" s="35"/>
      <c r="GK914" s="34" t="str">
        <f>IF(GA914&lt;&gt;"",((GB914*0.125)+((GC914+GD914+GE914+GF914+GG914)*0.25)+((GH914+GI914+GJ914)*1))/GA914,"")</f>
        <v/>
      </c>
      <c r="GL914"/>
      <c r="GM914"/>
      <c r="GN914"/>
      <c r="GO914"/>
      <c r="HH914" s="34" t="str">
        <f>IF(GX914&lt;&gt;"",((GY914*0.125)+((GZ914+HA914+HB914+HC914+HD914)*0.25)+((HE914+HF914+HG914)*1))/GX914,"")</f>
        <v/>
      </c>
    </row>
    <row r="915" spans="1:216" ht="15" hidden="1" customHeight="1" x14ac:dyDescent="0.35">
      <c r="A915" s="11" t="s">
        <v>5481</v>
      </c>
      <c r="B915" s="12" t="s">
        <v>5482</v>
      </c>
      <c r="C915" s="13" t="s">
        <v>1711</v>
      </c>
      <c r="D915" s="13"/>
      <c r="E915" s="11" t="s">
        <v>1420</v>
      </c>
      <c r="J915" s="65"/>
      <c r="K915" s="18">
        <f ca="1">IF(A915&lt;&gt;"",RANDBETWEEN(1,2000)," ")</f>
        <v>385</v>
      </c>
      <c r="L915" s="17" cm="1">
        <f t="array" ref="L915">IF(A915&lt;&gt;"",SUMPRODUCT(($E$2:$E$1303="Active") * (FK915 &gt;= $FM$2:$FM$1303) * (FK915 &lt;= $FN$2:$FN$1303) * (FL915 &gt;= $FO$2:$FO$1303) * (FL915 &lt;= $FP$2:$FP$1303)),"")</f>
        <v>0</v>
      </c>
      <c r="M915" s="17" cm="1">
        <f t="array" ref="M915">IF(A915&lt;&gt;"",SUMPRODUCT(($E$2:$E$1303="Active") * (FK915 &gt;= $FQ$2:$FQ$1303) * (FK915 &lt;= $FR$2:$FR$1303) * (FL915 &gt;= $FS$2:$FS$1303) * (FL915 &lt;= $FT$2:$FT$1303)),"")</f>
        <v>0</v>
      </c>
      <c r="U915" s="21"/>
      <c r="V915" s="22"/>
      <c r="W915" s="22"/>
      <c r="X915" s="22"/>
      <c r="Y915" s="22"/>
      <c r="Z915" s="22"/>
      <c r="AA915" s="48">
        <v>2024</v>
      </c>
      <c r="AC915" s="63">
        <v>45658</v>
      </c>
      <c r="AD915" s="25">
        <v>0</v>
      </c>
      <c r="AE915" s="25">
        <v>0</v>
      </c>
      <c r="AF915" s="66"/>
      <c r="AG915" s="20"/>
      <c r="AH915" s="22">
        <v>0</v>
      </c>
      <c r="AI915" s="26">
        <v>0</v>
      </c>
      <c r="AN915" s="27" t="str">
        <f>IF(COUNT(DV915,ES915,FJ915,GK915,HH915)&gt;0,AVERAGE(DV915,ES915,FJ915,GK915,HH915),"")</f>
        <v/>
      </c>
      <c r="AO915" s="28">
        <f>IF((E915&lt;&gt;""),COUNTA(AP915:BW915)+COUNTIF(T915,"No"),"")</f>
        <v>0</v>
      </c>
      <c r="CB915" s="14" t="s">
        <v>232</v>
      </c>
      <c r="CC915" s="35">
        <v>43969</v>
      </c>
      <c r="CD915" s="45" t="s">
        <v>226</v>
      </c>
      <c r="CE915" t="s">
        <v>282</v>
      </c>
      <c r="CF915" t="s">
        <v>247</v>
      </c>
      <c r="CG915" s="20">
        <v>82</v>
      </c>
      <c r="CH915" s="20">
        <v>2</v>
      </c>
      <c r="CI915" s="20">
        <v>2</v>
      </c>
      <c r="CJ915" s="20">
        <v>10</v>
      </c>
      <c r="CK915" s="20">
        <v>1</v>
      </c>
      <c r="CL915" s="20">
        <v>0</v>
      </c>
      <c r="CM915" s="20">
        <v>4</v>
      </c>
      <c r="CN915" s="34">
        <f>IF(CJ915&gt;0,((CK915*0.125)+(CL915*0.25)+(CM915*1))/CJ915,"")</f>
        <v>0.41249999999999998</v>
      </c>
      <c r="CO915" s="20"/>
      <c r="CP915"/>
      <c r="CR915" s="20"/>
      <c r="CV915" s="20"/>
      <c r="CW915" s="20"/>
      <c r="CX915" s="20"/>
      <c r="DH915" s="37" t="str">
        <f>IF(DB915&lt;&gt;"",((DC915*0.125)+(DD915*0.25)+(DE915*0.25)+(DF915*1)+(DG915*1))/DB915,"")</f>
        <v/>
      </c>
      <c r="DV915" s="37" t="str" cm="1">
        <f t="array" ref="DV915">IF(AND(DI915:DP915&lt;&gt;""),((DQ915*0.125)+(DR915*0.25)+(DS915*0.25)+(DT915*1)+(DU915*1))/DP915,"")</f>
        <v/>
      </c>
      <c r="EA915" s="35"/>
      <c r="EB915" s="21"/>
      <c r="EJ915"/>
      <c r="EK915"/>
      <c r="EL915"/>
      <c r="EM915"/>
      <c r="EN915"/>
      <c r="EO915"/>
      <c r="EP915"/>
      <c r="EQ915"/>
      <c r="ER915"/>
      <c r="ES915" s="34" t="str">
        <f>IF(EI915&lt;&gt;"",((EJ915*0.125)+((EK915+EL915+EM915+EN915+EO915)*0.25)+((EP915+EQ915+ER915)*1))/EI915,"")</f>
        <v/>
      </c>
      <c r="ET915" s="20"/>
      <c r="FG915" s="20"/>
      <c r="FJ915" s="34" t="str">
        <f>IF(EZ915&lt;&gt;"",((FA915*0.125)+((FB915+FC915+FD915+FE915+FF915)*0.25)+((FG915+FH915+FI915)*1))/EZ915,"")</f>
        <v/>
      </c>
      <c r="FK915" s="39"/>
      <c r="FL915" s="39"/>
      <c r="FM915" s="39">
        <v>-0.36182542382213245</v>
      </c>
      <c r="FN915" s="39">
        <v>0.36182542382213245</v>
      </c>
      <c r="FO915" s="39">
        <v>-0.36182542382213245</v>
      </c>
      <c r="FP915" s="39">
        <v>0.36182542382213245</v>
      </c>
      <c r="FQ915" s="39">
        <v>-0.72365084764426491</v>
      </c>
      <c r="FR915" s="39">
        <v>0.72365084764426491</v>
      </c>
      <c r="FS915" s="39">
        <v>-0.72365084764426491</v>
      </c>
      <c r="FT915" s="39">
        <v>0.72365084764426491</v>
      </c>
      <c r="FU915" s="35"/>
      <c r="GK915" s="34" t="str">
        <f>IF(GA915&lt;&gt;"",((GB915*0.125)+((GC915+GD915+GE915+GF915+GG915)*0.25)+((GH915+GI915+GJ915)*1))/GA915,"")</f>
        <v/>
      </c>
      <c r="GL915"/>
      <c r="GM915"/>
      <c r="GN915"/>
      <c r="GO915"/>
      <c r="HH915" s="34" t="str">
        <f>IF(GX915&lt;&gt;"",((GY915*0.125)+((GZ915+HA915+HB915+HC915+HD915)*0.25)+((HE915+HF915+HG915)*1))/GX915,"")</f>
        <v/>
      </c>
    </row>
    <row r="916" spans="1:216" ht="15" hidden="1" customHeight="1" x14ac:dyDescent="0.35">
      <c r="A916" s="14" t="s">
        <v>5483</v>
      </c>
      <c r="B916" s="12" t="s">
        <v>5484</v>
      </c>
      <c r="C916" s="13" t="s">
        <v>1711</v>
      </c>
      <c r="D916" s="13"/>
      <c r="E916" s="14" t="s">
        <v>1420</v>
      </c>
      <c r="F916" s="15" t="s">
        <v>3864</v>
      </c>
      <c r="G916" s="15" t="s">
        <v>5485</v>
      </c>
      <c r="H916" s="14" t="s">
        <v>1431</v>
      </c>
      <c r="I916" s="16">
        <v>19406</v>
      </c>
      <c r="J916" s="65">
        <v>28553</v>
      </c>
      <c r="K916" s="18">
        <f ca="1">IF(A916&lt;&gt;"",RANDBETWEEN(1,2000)," ")</f>
        <v>1558</v>
      </c>
      <c r="L916" s="17" cm="1">
        <f t="array" ref="L916">IF(A916&lt;&gt;"",SUMPRODUCT(($E$2:$E$1303="Active") * (FK916 &gt;= $FM$2:$FM$1303) * (FK916 &lt;= $FN$2:$FN$1303) * (FL916 &gt;= $FO$2:$FO$1303) * (FL916 &lt;= $FP$2:$FP$1303)),"")</f>
        <v>4</v>
      </c>
      <c r="M916" s="17" cm="1">
        <f t="array" ref="M916">IF(A916&lt;&gt;"",SUMPRODUCT(($E$2:$E$1303="Active") * (FK916 &gt;= $FQ$2:$FQ$1303) * (FK916 &lt;= $FR$2:$FR$1303) * (FL916 &gt;= $FS$2:$FS$1303) * (FL916 &lt;= $FT$2:$FT$1303)),"")</f>
        <v>16</v>
      </c>
      <c r="N916" s="14"/>
      <c r="O916" s="14"/>
      <c r="P916" s="15"/>
      <c r="Q916" s="14"/>
      <c r="R916" s="15"/>
      <c r="S916" s="14"/>
      <c r="U916" s="21"/>
      <c r="V916" s="22"/>
      <c r="W916" s="22"/>
      <c r="X916" s="22"/>
      <c r="Y916" s="22"/>
      <c r="Z916" s="22"/>
      <c r="AA916" s="48">
        <v>2024</v>
      </c>
      <c r="AC916" s="63">
        <v>45658</v>
      </c>
      <c r="AD916" s="25">
        <v>129</v>
      </c>
      <c r="AE916" s="25">
        <v>161</v>
      </c>
      <c r="AF916" s="66"/>
      <c r="AG916" s="20"/>
      <c r="AH916" s="22">
        <v>0</v>
      </c>
      <c r="AI916" s="26">
        <v>0</v>
      </c>
      <c r="AN916" s="27" t="str">
        <f>IF(COUNT(DV916,ES916,FJ916,GK916,HH916)&gt;0,AVERAGE(DV916,ES916,FJ916,GK916,HH916),"")</f>
        <v/>
      </c>
      <c r="AO916" s="28">
        <f>IF((E916&lt;&gt;""),COUNTA(AP916:BW916)+COUNTIF(T916,"No"),"")</f>
        <v>0</v>
      </c>
      <c r="AP916" s="29"/>
      <c r="AQ916" s="29"/>
      <c r="AR916" s="29"/>
      <c r="AS916" s="29"/>
      <c r="AT916" s="29"/>
      <c r="AU916" s="29"/>
      <c r="AV916" s="29"/>
      <c r="AW916" s="29"/>
      <c r="AX916" s="29"/>
      <c r="AY916" s="29"/>
      <c r="AZ916" s="29"/>
      <c r="BA916" s="29"/>
      <c r="BB916" s="29"/>
      <c r="BC916" s="29"/>
      <c r="BD916" s="29"/>
      <c r="BE916" s="29"/>
      <c r="BF916" s="29"/>
      <c r="BG916" s="29"/>
      <c r="BH916" s="29"/>
      <c r="BI916" s="29"/>
      <c r="BJ916" s="29"/>
      <c r="BK916" s="29"/>
      <c r="BL916" s="29"/>
      <c r="BM916" s="29"/>
      <c r="BN916" s="29"/>
      <c r="BO916" s="29"/>
      <c r="BP916" s="29"/>
      <c r="BQ916" s="29"/>
      <c r="BR916" s="29"/>
      <c r="BS916" s="29"/>
      <c r="BT916" s="29"/>
      <c r="BU916" s="29"/>
      <c r="BV916" s="29"/>
      <c r="BW916" s="29"/>
      <c r="BX916" s="30">
        <v>44118</v>
      </c>
      <c r="BY916" s="30">
        <v>44137</v>
      </c>
      <c r="BZ916" s="14" t="s">
        <v>248</v>
      </c>
      <c r="CA916" s="30">
        <v>44137</v>
      </c>
      <c r="CB916" s="14" t="s">
        <v>316</v>
      </c>
      <c r="CC916" s="31">
        <v>44188</v>
      </c>
      <c r="CD916" s="32" t="s">
        <v>228</v>
      </c>
      <c r="CE916" s="33" t="s">
        <v>320</v>
      </c>
      <c r="CF916" s="33" t="s">
        <v>321</v>
      </c>
      <c r="CG916" s="29">
        <v>100</v>
      </c>
      <c r="CH916" s="29">
        <v>3</v>
      </c>
      <c r="CI916" s="29">
        <v>3</v>
      </c>
      <c r="CJ916" s="29">
        <v>10</v>
      </c>
      <c r="CK916" s="29">
        <v>0</v>
      </c>
      <c r="CL916" s="29">
        <v>2</v>
      </c>
      <c r="CM916" s="29">
        <v>1</v>
      </c>
      <c r="CN916" s="34">
        <f>IF(CJ916&gt;0,((CK916*0.125)+(CL916*0.25)+(CM916*1))/CJ916,"")</f>
        <v>0.15</v>
      </c>
      <c r="CR916" s="35"/>
      <c r="DH916" s="37" t="str">
        <f>IF(DB916&lt;&gt;"",((DC916*0.125)+(DD916*0.25)+(DE916*0.25)+(DF916*1)+(DG916*1))/DB916,"")</f>
        <v/>
      </c>
      <c r="DV916" s="37" t="str" cm="1">
        <f t="array" ref="DV916">IF(AND(DI916:DP916&lt;&gt;""),((DQ916*0.125)+(DR916*0.25)+(DS916*0.25)+(DT916*1)+(DU916*1))/DP916,"")</f>
        <v/>
      </c>
      <c r="EA916" s="35"/>
      <c r="EB916" s="21"/>
      <c r="EJ916"/>
      <c r="EK916"/>
      <c r="EL916"/>
      <c r="EM916"/>
      <c r="EN916"/>
      <c r="EO916"/>
      <c r="EP916"/>
      <c r="EQ916"/>
      <c r="ER916"/>
      <c r="ES916" s="34" t="str">
        <f>IF(EI916&lt;&gt;"",((EJ916*0.125)+((EK916+EL916+EM916+EN916+EO916)*0.25)+((EP916+EQ916+ER916)*1))/EI916,"")</f>
        <v/>
      </c>
      <c r="ET916" s="20"/>
      <c r="FG916" s="20"/>
      <c r="FJ916" s="34" t="str">
        <f>IF(EZ916&lt;&gt;"",((FA916*0.125)+((FB916+FC916+FD916+FE916+FF916)*0.25)+((FG916+FH916+FI916)*1))/EZ916,"")</f>
        <v/>
      </c>
      <c r="FK916" s="39">
        <v>40.092869999999998</v>
      </c>
      <c r="FL916" s="39">
        <v>-75.394369999999995</v>
      </c>
      <c r="FM916" s="39">
        <v>39.731044576177865</v>
      </c>
      <c r="FN916" s="39">
        <v>40.45469542382213</v>
      </c>
      <c r="FO916" s="39">
        <v>-75.867343451286743</v>
      </c>
      <c r="FP916" s="39">
        <v>-74.921396548713247</v>
      </c>
      <c r="FQ916" s="39">
        <v>39.369219152355733</v>
      </c>
      <c r="FR916" s="39">
        <v>40.816520847644263</v>
      </c>
      <c r="FS916" s="39">
        <v>-76.340316902573491</v>
      </c>
      <c r="FT916" s="39">
        <v>-74.448423097426499</v>
      </c>
      <c r="FU916" s="35"/>
      <c r="GK916" s="34" t="str">
        <f>IF(GA916&lt;&gt;"",((GB916*0.125)+((GC916+GD916+GE916+GF916+GG916)*0.25)+((GH916+GI916+GJ916)*1))/GA916,"")</f>
        <v/>
      </c>
      <c r="GL916"/>
      <c r="GM916"/>
      <c r="GN916"/>
      <c r="GO916"/>
      <c r="HH916" s="34" t="str">
        <f>IF(GX916&lt;&gt;"",((GY916*0.125)+((GZ916+HA916+HB916+HC916+HD916)*0.25)+((HE916+HF916+HG916)*1))/GX916,"")</f>
        <v/>
      </c>
    </row>
    <row r="917" spans="1:216" ht="15" hidden="1" customHeight="1" x14ac:dyDescent="0.35">
      <c r="A917" s="11" t="s">
        <v>5486</v>
      </c>
      <c r="B917" s="12" t="s">
        <v>5487</v>
      </c>
      <c r="C917" s="13" t="s">
        <v>1711</v>
      </c>
      <c r="D917" s="13"/>
      <c r="E917" s="11" t="s">
        <v>1420</v>
      </c>
      <c r="J917" s="65"/>
      <c r="K917" s="18">
        <f ca="1">IF(A917&lt;&gt;"",RANDBETWEEN(1,2000)," ")</f>
        <v>441</v>
      </c>
      <c r="L917" s="17" cm="1">
        <f t="array" ref="L917">IF(A917&lt;&gt;"",SUMPRODUCT(($E$2:$E$1303="Active") * (FK917 &gt;= $FM$2:$FM$1303) * (FK917 &lt;= $FN$2:$FN$1303) * (FL917 &gt;= $FO$2:$FO$1303) * (FL917 &lt;= $FP$2:$FP$1303)),"")</f>
        <v>0</v>
      </c>
      <c r="M917" s="17" cm="1">
        <f t="array" ref="M917">IF(A917&lt;&gt;"",SUMPRODUCT(($E$2:$E$1303="Active") * (FK917 &gt;= $FQ$2:$FQ$1303) * (FK917 &lt;= $FR$2:$FR$1303) * (FL917 &gt;= $FS$2:$FS$1303) * (FL917 &lt;= $FT$2:$FT$1303)),"")</f>
        <v>0</v>
      </c>
      <c r="U917" s="21"/>
      <c r="V917" s="22"/>
      <c r="W917" s="22"/>
      <c r="X917" s="22"/>
      <c r="Y917" s="22"/>
      <c r="Z917" s="22"/>
      <c r="AA917" s="48">
        <v>2024</v>
      </c>
      <c r="AC917" s="63">
        <v>45658</v>
      </c>
      <c r="AD917" s="25">
        <v>0</v>
      </c>
      <c r="AE917" s="25">
        <v>0</v>
      </c>
      <c r="AF917" s="66"/>
      <c r="AG917" s="20"/>
      <c r="AH917" s="22">
        <v>0</v>
      </c>
      <c r="AI917" s="26">
        <v>0</v>
      </c>
      <c r="AN917" s="27" t="str">
        <f>IF(COUNT(DV917,ES917,FJ917,GK917,HH917)&gt;0,AVERAGE(DV917,ES917,FJ917,GK917,HH917),"")</f>
        <v/>
      </c>
      <c r="AO917" s="28">
        <f>IF((E917&lt;&gt;""),COUNTA(AP917:BW917)+COUNTIF(T917,"No"),"")</f>
        <v>0</v>
      </c>
      <c r="CB917" s="11" t="s">
        <v>227</v>
      </c>
      <c r="CN917" s="34" t="str">
        <f>IF(CJ917&gt;0,((CK917*0.125)+(CL917*0.25)+(CM917*1))/CJ917,"")</f>
        <v/>
      </c>
      <c r="CO917" s="20"/>
      <c r="CP917"/>
      <c r="CR917" s="20"/>
      <c r="CV917" s="20"/>
      <c r="CW917" s="20"/>
      <c r="CX917" s="20"/>
      <c r="DH917" s="37" t="str">
        <f>IF(DB917&lt;&gt;"",((DC917*0.125)+(DD917*0.25)+(DE917*0.25)+(DF917*1)+(DG917*1))/DB917,"")</f>
        <v/>
      </c>
      <c r="DV917" s="37" t="str" cm="1">
        <f t="array" ref="DV917">IF(AND(DI917:DP917&lt;&gt;""),((DQ917*0.125)+(DR917*0.25)+(DS917*0.25)+(DT917*1)+(DU917*1))/DP917,"")</f>
        <v/>
      </c>
      <c r="EA917" s="35"/>
      <c r="EB917" s="21"/>
      <c r="EJ917"/>
      <c r="EK917"/>
      <c r="EL917"/>
      <c r="EM917"/>
      <c r="EN917"/>
      <c r="EO917"/>
      <c r="EP917"/>
      <c r="EQ917"/>
      <c r="ER917"/>
      <c r="ES917" s="34" t="str">
        <f>IF(EI917&lt;&gt;"",((EJ917*0.125)+((EK917+EL917+EM917+EN917+EO917)*0.25)+((EP917+EQ917+ER917)*1))/EI917,"")</f>
        <v/>
      </c>
      <c r="ET917" s="20"/>
      <c r="FG917" s="20"/>
      <c r="FJ917" s="34" t="str">
        <f>IF(EZ917&lt;&gt;"",((FA917*0.125)+((FB917+FC917+FD917+FE917+FF917)*0.25)+((FG917+FH917+FI917)*1))/EZ917,"")</f>
        <v/>
      </c>
      <c r="FK917" s="39"/>
      <c r="FL917" s="39"/>
      <c r="FM917" s="39">
        <v>-0.36182542382213245</v>
      </c>
      <c r="FN917" s="39">
        <v>0.36182542382213245</v>
      </c>
      <c r="FO917" s="39">
        <v>-0.36182542382213245</v>
      </c>
      <c r="FP917" s="39">
        <v>0.36182542382213245</v>
      </c>
      <c r="FQ917" s="39">
        <v>-0.72365084764426491</v>
      </c>
      <c r="FR917" s="39">
        <v>0.72365084764426491</v>
      </c>
      <c r="FS917" s="39">
        <v>-0.72365084764426491</v>
      </c>
      <c r="FT917" s="39">
        <v>0.72365084764426491</v>
      </c>
      <c r="FU917" s="35"/>
      <c r="GK917" s="34" t="str">
        <f>IF(GA917&lt;&gt;"",((GB917*0.125)+((GC917+GD917+GE917+GF917+GG917)*0.25)+((GH917+GI917+GJ917)*1))/GA917,"")</f>
        <v/>
      </c>
      <c r="GL917"/>
      <c r="GM917"/>
      <c r="GN917"/>
      <c r="GO917"/>
      <c r="HH917" s="34" t="str">
        <f>IF(GX917&lt;&gt;"",((GY917*0.125)+((GZ917+HA917+HB917+HC917+HD917)*0.25)+((HE917+HF917+HG917)*1))/GX917,"")</f>
        <v/>
      </c>
    </row>
    <row r="918" spans="1:216" ht="15" hidden="1" customHeight="1" x14ac:dyDescent="0.35">
      <c r="A918" s="11" t="s">
        <v>5488</v>
      </c>
      <c r="B918" s="12" t="s">
        <v>5489</v>
      </c>
      <c r="C918" s="13" t="s">
        <v>1711</v>
      </c>
      <c r="D918" s="13"/>
      <c r="E918" s="14" t="s">
        <v>1420</v>
      </c>
      <c r="F918" s="15"/>
      <c r="G918" s="15"/>
      <c r="H918" s="14"/>
      <c r="I918" s="16"/>
      <c r="J918" s="65"/>
      <c r="K918" s="18">
        <f ca="1">IF(A918&lt;&gt;"",RANDBETWEEN(1,2000)," ")</f>
        <v>1232</v>
      </c>
      <c r="L918" s="17" cm="1">
        <f t="array" ref="L918">IF(A918&lt;&gt;"",SUMPRODUCT(($E$2:$E$1303="Active") * (FK918 &gt;= $FM$2:$FM$1303) * (FK918 &lt;= $FN$2:$FN$1303) * (FL918 &gt;= $FO$2:$FO$1303) * (FL918 &lt;= $FP$2:$FP$1303)),"")</f>
        <v>0</v>
      </c>
      <c r="M918" s="17" cm="1">
        <f t="array" ref="M918">IF(A918&lt;&gt;"",SUMPRODUCT(($E$2:$E$1303="Active") * (FK918 &gt;= $FQ$2:$FQ$1303) * (FK918 &lt;= $FR$2:$FR$1303) * (FL918 &gt;= $FS$2:$FS$1303) * (FL918 &lt;= $FT$2:$FT$1303)),"")</f>
        <v>0</v>
      </c>
      <c r="N918" s="14"/>
      <c r="O918" s="14"/>
      <c r="P918" s="15"/>
      <c r="Q918" s="14"/>
      <c r="R918" s="15"/>
      <c r="S918" s="14"/>
      <c r="U918" s="21"/>
      <c r="V918" s="22"/>
      <c r="W918" s="22"/>
      <c r="X918" s="22"/>
      <c r="Y918" s="22"/>
      <c r="Z918" s="22"/>
      <c r="AA918" s="48">
        <v>2024</v>
      </c>
      <c r="AC918" s="63">
        <v>45658</v>
      </c>
      <c r="AD918" s="25">
        <v>118</v>
      </c>
      <c r="AE918" s="25">
        <v>0</v>
      </c>
      <c r="AF918" s="66"/>
      <c r="AG918" s="20"/>
      <c r="AH918" s="22">
        <v>0</v>
      </c>
      <c r="AI918" s="26">
        <v>0</v>
      </c>
      <c r="AN918" s="27" t="str">
        <f>IF(COUNT(DV918,ES918,FJ918,GK918,HH918)&gt;0,AVERAGE(DV918,ES918,FJ918,GK918,HH918),"")</f>
        <v/>
      </c>
      <c r="AO918" s="28">
        <f>IF((E918&lt;&gt;""),COUNTA(AP918:BW918)+COUNTIF(T918,"No"),"")</f>
        <v>0</v>
      </c>
      <c r="AP918" s="29"/>
      <c r="AQ918" s="29"/>
      <c r="AR918" s="29"/>
      <c r="AS918" s="29"/>
      <c r="AT918" s="29"/>
      <c r="AU918" s="29"/>
      <c r="AV918" s="29"/>
      <c r="AW918" s="29"/>
      <c r="AX918" s="29"/>
      <c r="AY918" s="29"/>
      <c r="AZ918" s="29"/>
      <c r="BA918" s="29"/>
      <c r="BB918" s="29"/>
      <c r="BC918" s="29"/>
      <c r="BD918" s="29"/>
      <c r="BE918" s="29"/>
      <c r="BF918" s="29"/>
      <c r="BG918" s="29"/>
      <c r="BH918" s="29"/>
      <c r="BI918" s="29"/>
      <c r="BJ918" s="29"/>
      <c r="BK918" s="29"/>
      <c r="BL918" s="29"/>
      <c r="BM918" s="29"/>
      <c r="BN918" s="29"/>
      <c r="BO918" s="29"/>
      <c r="BP918" s="29"/>
      <c r="BQ918" s="29"/>
      <c r="BR918" s="29"/>
      <c r="BS918" s="29"/>
      <c r="BT918" s="29"/>
      <c r="BU918" s="29"/>
      <c r="BV918" s="29"/>
      <c r="BW918" s="29"/>
      <c r="BX918" s="30"/>
      <c r="BY918" s="30"/>
      <c r="BZ918" s="14"/>
      <c r="CA918" s="30"/>
      <c r="CB918" s="14" t="s">
        <v>227</v>
      </c>
      <c r="CC918" s="31">
        <v>43992</v>
      </c>
      <c r="CD918" s="32" t="s">
        <v>248</v>
      </c>
      <c r="CE918" s="33" t="s">
        <v>282</v>
      </c>
      <c r="CF918" s="33" t="s">
        <v>247</v>
      </c>
      <c r="CG918" s="29">
        <v>49</v>
      </c>
      <c r="CH918" s="29">
        <v>3</v>
      </c>
      <c r="CI918" s="29">
        <v>3</v>
      </c>
      <c r="CJ918" s="29">
        <v>15</v>
      </c>
      <c r="CK918" s="29">
        <v>3</v>
      </c>
      <c r="CL918" s="29">
        <v>0</v>
      </c>
      <c r="CM918" s="29">
        <v>2</v>
      </c>
      <c r="CN918" s="34">
        <f>IF(CJ918&gt;0,((CK918*0.125)+(CL918*0.25)+(CM918*1))/CJ918,"")</f>
        <v>0.15833333333333333</v>
      </c>
      <c r="CO918" s="20"/>
      <c r="CP918"/>
      <c r="CR918" s="20"/>
      <c r="CV918" s="20"/>
      <c r="CW918" s="20"/>
      <c r="CX918" s="20"/>
      <c r="DH918" s="37" t="str">
        <f>IF(DB918&lt;&gt;"",((DC918*0.125)+(DD918*0.25)+(DE918*0.25)+(DF918*1)+(DG918*1))/DB918,"")</f>
        <v/>
      </c>
      <c r="DV918" s="37" t="str" cm="1">
        <f t="array" ref="DV918">IF(AND(DI918:DP918&lt;&gt;""),((DQ918*0.125)+(DR918*0.25)+(DS918*0.25)+(DT918*1)+(DU918*1))/DP918,"")</f>
        <v/>
      </c>
      <c r="EA918" s="35"/>
      <c r="EB918" s="21"/>
      <c r="EJ918"/>
      <c r="EK918"/>
      <c r="EL918"/>
      <c r="EM918"/>
      <c r="EN918"/>
      <c r="EO918"/>
      <c r="EP918"/>
      <c r="EQ918"/>
      <c r="ER918"/>
      <c r="ES918" s="34" t="str">
        <f>IF(EI918&lt;&gt;"",((EJ918*0.125)+((EK918+EL918+EM918+EN918+EO918)*0.25)+((EP918+EQ918+ER918)*1))/EI918,"")</f>
        <v/>
      </c>
      <c r="ET918" s="20"/>
      <c r="FG918" s="20"/>
      <c r="FJ918" s="34" t="str">
        <f>IF(EZ918&lt;&gt;"",((FA918*0.125)+((FB918+FC918+FD918+FE918+FF918)*0.25)+((FG918+FH918+FI918)*1))/EZ918,"")</f>
        <v/>
      </c>
      <c r="FK918" s="39"/>
      <c r="FL918" s="39"/>
      <c r="FM918" s="39">
        <v>-0.36182542382213245</v>
      </c>
      <c r="FN918" s="39">
        <v>0.36182542382213245</v>
      </c>
      <c r="FO918" s="39">
        <v>-0.36182542382213245</v>
      </c>
      <c r="FP918" s="39">
        <v>0.36182542382213245</v>
      </c>
      <c r="FQ918" s="39">
        <v>-0.72365084764426491</v>
      </c>
      <c r="FR918" s="39">
        <v>0.72365084764426491</v>
      </c>
      <c r="FS918" s="39">
        <v>-0.72365084764426491</v>
      </c>
      <c r="FT918" s="39">
        <v>0.72365084764426491</v>
      </c>
      <c r="FU918" s="35"/>
      <c r="GK918" s="34" t="str">
        <f>IF(GA918&lt;&gt;"",((GB918*0.125)+((GC918+GD918+GE918+GF918+GG918)*0.25)+((GH918+GI918+GJ918)*1))/GA918,"")</f>
        <v/>
      </c>
      <c r="GL918"/>
      <c r="GM918"/>
      <c r="GN918"/>
      <c r="GO918"/>
      <c r="HH918" s="34" t="str">
        <f>IF(GX918&lt;&gt;"",((GY918*0.125)+((GZ918+HA918+HB918+HC918+HD918)*0.25)+((HE918+HF918+HG918)*1))/GX918,"")</f>
        <v/>
      </c>
    </row>
    <row r="919" spans="1:216" ht="15" hidden="1" customHeight="1" x14ac:dyDescent="0.35">
      <c r="A919" s="11" t="s">
        <v>5490</v>
      </c>
      <c r="B919" s="12" t="s">
        <v>5491</v>
      </c>
      <c r="C919" s="13" t="s">
        <v>1711</v>
      </c>
      <c r="D919" s="13"/>
      <c r="E919" s="14" t="s">
        <v>1420</v>
      </c>
      <c r="F919" s="15"/>
      <c r="G919" s="15"/>
      <c r="H919" s="14"/>
      <c r="I919" s="16"/>
      <c r="J919" s="65"/>
      <c r="K919" s="18">
        <f ca="1">IF(A919&lt;&gt;"",RANDBETWEEN(1,2000)," ")</f>
        <v>1614</v>
      </c>
      <c r="L919" s="17" cm="1">
        <f t="array" ref="L919">IF(A919&lt;&gt;"",SUMPRODUCT(($E$2:$E$1303="Active") * (FK919 &gt;= $FM$2:$FM$1303) * (FK919 &lt;= $FN$2:$FN$1303) * (FL919 &gt;= $FO$2:$FO$1303) * (FL919 &lt;= $FP$2:$FP$1303)),"")</f>
        <v>0</v>
      </c>
      <c r="M919" s="17" cm="1">
        <f t="array" ref="M919">IF(A919&lt;&gt;"",SUMPRODUCT(($E$2:$E$1303="Active") * (FK919 &gt;= $FQ$2:$FQ$1303) * (FK919 &lt;= $FR$2:$FR$1303) * (FL919 &gt;= $FS$2:$FS$1303) * (FL919 &lt;= $FT$2:$FT$1303)),"")</f>
        <v>0</v>
      </c>
      <c r="N919" s="14"/>
      <c r="O919" s="14"/>
      <c r="P919" s="15"/>
      <c r="Q919" s="14"/>
      <c r="R919" s="15"/>
      <c r="S919" s="14" t="s">
        <v>223</v>
      </c>
      <c r="U919" s="21"/>
      <c r="V919" s="22"/>
      <c r="W919" s="22"/>
      <c r="X919" s="22"/>
      <c r="Y919" s="22"/>
      <c r="Z919" s="22"/>
      <c r="AA919" s="48">
        <v>2024</v>
      </c>
      <c r="AC919" s="63">
        <v>45658</v>
      </c>
      <c r="AD919" s="25">
        <v>22</v>
      </c>
      <c r="AE919" s="25">
        <v>0</v>
      </c>
      <c r="AF919" s="66"/>
      <c r="AG919" s="20"/>
      <c r="AH919" s="22">
        <v>0</v>
      </c>
      <c r="AI919" s="26">
        <v>0</v>
      </c>
      <c r="AN919" s="27" t="str">
        <f>IF(COUNT(DV919,ES919,FJ919,GK919,HH919)&gt;0,AVERAGE(DV919,ES919,FJ919,GK919,HH919),"")</f>
        <v/>
      </c>
      <c r="AO919" s="28">
        <f>IF((E919&lt;&gt;""),COUNTA(AP919:BW919)+COUNTIF(T919,"No"),"")</f>
        <v>0</v>
      </c>
      <c r="AP919" s="29"/>
      <c r="AQ919" s="29"/>
      <c r="AR919" s="29"/>
      <c r="AS919" s="29"/>
      <c r="AT919" s="29"/>
      <c r="AU919" s="29"/>
      <c r="AV919" s="29"/>
      <c r="AW919" s="29"/>
      <c r="AX919" s="29"/>
      <c r="AY919" s="29"/>
      <c r="AZ919" s="29"/>
      <c r="BA919" s="29"/>
      <c r="BB919" s="29"/>
      <c r="BC919" s="29"/>
      <c r="BD919" s="29"/>
      <c r="BE919" s="29"/>
      <c r="BF919" s="29"/>
      <c r="BG919" s="29"/>
      <c r="BH919" s="29"/>
      <c r="BI919" s="29"/>
      <c r="BJ919" s="29"/>
      <c r="BK919" s="29"/>
      <c r="BL919" s="29"/>
      <c r="BM919" s="29"/>
      <c r="BN919" s="29"/>
      <c r="BO919" s="29"/>
      <c r="BP919" s="29"/>
      <c r="BQ919" s="29"/>
      <c r="BR919" s="29"/>
      <c r="BS919" s="29"/>
      <c r="BT919" s="29"/>
      <c r="BU919" s="29"/>
      <c r="BV919" s="29"/>
      <c r="BW919" s="29"/>
      <c r="BX919" s="30"/>
      <c r="BY919" s="30"/>
      <c r="BZ919" s="14"/>
      <c r="CA919" s="30"/>
      <c r="CB919" s="14" t="s">
        <v>227</v>
      </c>
      <c r="CC919" s="31">
        <v>43908</v>
      </c>
      <c r="CD919" s="32" t="s">
        <v>364</v>
      </c>
      <c r="CE919" s="33" t="s">
        <v>380</v>
      </c>
      <c r="CF919" s="33" t="s">
        <v>321</v>
      </c>
      <c r="CG919" s="29">
        <v>97</v>
      </c>
      <c r="CH919" s="29">
        <v>1</v>
      </c>
      <c r="CI919" s="29">
        <v>1</v>
      </c>
      <c r="CJ919" s="29">
        <v>5</v>
      </c>
      <c r="CK919" s="29">
        <v>0</v>
      </c>
      <c r="CL919" s="29">
        <v>0</v>
      </c>
      <c r="CM919" s="29">
        <v>0</v>
      </c>
      <c r="CN919" s="34">
        <f>IF(CJ919&gt;0,((CK919*0.125)+(CL919*0.25)+(CM919*1))/CJ919,"")</f>
        <v>0</v>
      </c>
      <c r="CR919" s="35"/>
      <c r="DH919" s="37" t="str">
        <f>IF(DB919&lt;&gt;"",((DC919*0.125)+(DD919*0.25)+(DE919*0.25)+(DF919*1)+(DG919*1))/DB919,"")</f>
        <v/>
      </c>
      <c r="DV919" s="37" t="str" cm="1">
        <f t="array" ref="DV919">IF(AND(DI919:DP919&lt;&gt;""),((DQ919*0.125)+(DR919*0.25)+(DS919*0.25)+(DT919*1)+(DU919*1))/DP919,"")</f>
        <v/>
      </c>
      <c r="EA919" s="35"/>
      <c r="EB919" s="21"/>
      <c r="EJ919"/>
      <c r="EK919"/>
      <c r="EL919"/>
      <c r="EM919"/>
      <c r="EN919"/>
      <c r="EO919"/>
      <c r="EP919"/>
      <c r="EQ919"/>
      <c r="ER919"/>
      <c r="ES919" s="34" t="str">
        <f>IF(EI919&lt;&gt;"",((EJ919*0.125)+((EK919+EL919+EM919+EN919+EO919)*0.25)+((EP919+EQ919+ER919)*1))/EI919,"")</f>
        <v/>
      </c>
      <c r="ET919" s="20"/>
      <c r="FG919" s="20"/>
      <c r="FJ919" s="34" t="str">
        <f>IF(EZ919&lt;&gt;"",((FA919*0.125)+((FB919+FC919+FD919+FE919+FF919)*0.25)+((FG919+FH919+FI919)*1))/EZ919,"")</f>
        <v/>
      </c>
      <c r="FK919" s="39"/>
      <c r="FL919" s="39"/>
      <c r="FM919" s="39">
        <v>-0.36182542382213245</v>
      </c>
      <c r="FN919" s="39">
        <v>0.36182542382213245</v>
      </c>
      <c r="FO919" s="39">
        <v>-0.36182542382213245</v>
      </c>
      <c r="FP919" s="39">
        <v>0.36182542382213245</v>
      </c>
      <c r="FQ919" s="39">
        <v>-0.72365084764426491</v>
      </c>
      <c r="FR919" s="39">
        <v>0.72365084764426491</v>
      </c>
      <c r="FS919" s="39">
        <v>-0.72365084764426491</v>
      </c>
      <c r="FT919" s="39">
        <v>0.72365084764426491</v>
      </c>
      <c r="FU919" s="35"/>
      <c r="GK919" s="34" t="str">
        <f>IF(GA919&lt;&gt;"",((GB919*0.125)+((GC919+GD919+GE919+GF919+GG919)*0.25)+((GH919+GI919+GJ919)*1))/GA919,"")</f>
        <v/>
      </c>
      <c r="GL919"/>
      <c r="GM919"/>
      <c r="GN919"/>
      <c r="GO919"/>
      <c r="HH919" s="34" t="str">
        <f>IF(GX919&lt;&gt;"",((GY919*0.125)+((GZ919+HA919+HB919+HC919+HD919)*0.25)+((HE919+HF919+HG919)*1))/GX919,"")</f>
        <v/>
      </c>
    </row>
    <row r="920" spans="1:216" ht="15" hidden="1" customHeight="1" x14ac:dyDescent="0.35">
      <c r="A920" s="11" t="s">
        <v>5492</v>
      </c>
      <c r="B920" s="12" t="s">
        <v>5493</v>
      </c>
      <c r="C920" s="13" t="s">
        <v>1711</v>
      </c>
      <c r="D920" s="13"/>
      <c r="E920" s="14" t="s">
        <v>1420</v>
      </c>
      <c r="F920" s="15" t="s">
        <v>5494</v>
      </c>
      <c r="G920" s="15" t="s">
        <v>2835</v>
      </c>
      <c r="H920" s="14" t="s">
        <v>1993</v>
      </c>
      <c r="I920" s="16">
        <v>55125</v>
      </c>
      <c r="J920" s="65">
        <v>43846</v>
      </c>
      <c r="K920" s="18">
        <f ca="1">IF(A920&lt;&gt;"",RANDBETWEEN(1,2000)," ")</f>
        <v>1362</v>
      </c>
      <c r="L920" s="17" cm="1">
        <f t="array" ref="L920">IF(A920&lt;&gt;"",SUMPRODUCT(($E$2:$E$1303="Active") * (FK920 &gt;= $FM$2:$FM$1303) * (FK920 &lt;= $FN$2:$FN$1303) * (FL920 &gt;= $FO$2:$FO$1303) * (FL920 &lt;= $FP$2:$FP$1303)),"")</f>
        <v>3</v>
      </c>
      <c r="M920" s="17" cm="1">
        <f t="array" ref="M920">IF(A920&lt;&gt;"",SUMPRODUCT(($E$2:$E$1303="Active") * (FK920 &gt;= $FQ$2:$FQ$1303) * (FK920 &lt;= $FR$2:$FR$1303) * (FL920 &gt;= $FS$2:$FS$1303) * (FL920 &lt;= $FT$2:$FT$1303)),"")</f>
        <v>5</v>
      </c>
      <c r="N920" s="14"/>
      <c r="O920" s="14"/>
      <c r="P920" s="15"/>
      <c r="Q920" s="14"/>
      <c r="R920" s="15"/>
      <c r="S920" s="14"/>
      <c r="U920" s="21"/>
      <c r="V920" s="22"/>
      <c r="W920" s="22"/>
      <c r="X920" s="22"/>
      <c r="Y920" s="22"/>
      <c r="Z920" s="22"/>
      <c r="AA920" s="48">
        <v>2024</v>
      </c>
      <c r="AC920" s="63">
        <v>45658</v>
      </c>
      <c r="AD920" s="25">
        <v>336</v>
      </c>
      <c r="AE920" s="25">
        <v>54</v>
      </c>
      <c r="AF920" s="66"/>
      <c r="AG920" s="20"/>
      <c r="AH920" s="22">
        <v>0</v>
      </c>
      <c r="AI920" s="26">
        <v>0</v>
      </c>
      <c r="AN920" s="27" t="str">
        <f>IF(COUNT(DV920,ES920,FJ920,GK920,HH920)&gt;0,AVERAGE(DV920,ES920,FJ920,GK920,HH920),"")</f>
        <v/>
      </c>
      <c r="AO920" s="28">
        <f>IF((E920&lt;&gt;""),COUNTA(AP920:BW920)+COUNTIF(T920,"No"),"")</f>
        <v>0</v>
      </c>
      <c r="AP920" s="29"/>
      <c r="AQ920" s="29"/>
      <c r="AR920" s="29"/>
      <c r="AS920" s="29"/>
      <c r="AT920" s="29"/>
      <c r="AU920" s="29"/>
      <c r="AV920" s="29"/>
      <c r="AW920" s="29"/>
      <c r="AX920" s="29"/>
      <c r="AY920" s="29"/>
      <c r="AZ920" s="29"/>
      <c r="BA920" s="29"/>
      <c r="BB920" s="29"/>
      <c r="BC920" s="29"/>
      <c r="BD920" s="29"/>
      <c r="BE920" s="29"/>
      <c r="BF920" s="29"/>
      <c r="BG920" s="29"/>
      <c r="BH920" s="29"/>
      <c r="BI920" s="29"/>
      <c r="BJ920" s="29"/>
      <c r="BK920" s="29"/>
      <c r="BL920" s="29"/>
      <c r="BM920" s="29"/>
      <c r="BN920" s="29"/>
      <c r="BO920" s="29"/>
      <c r="BP920" s="29"/>
      <c r="BQ920" s="29"/>
      <c r="BR920" s="29"/>
      <c r="BS920" s="29"/>
      <c r="BT920" s="29"/>
      <c r="BU920" s="29"/>
      <c r="BV920" s="29"/>
      <c r="BW920" s="29"/>
      <c r="BX920" s="30">
        <v>43754</v>
      </c>
      <c r="BY920" s="30">
        <v>43763</v>
      </c>
      <c r="BZ920" s="14" t="s">
        <v>226</v>
      </c>
      <c r="CA920" s="30">
        <v>43768</v>
      </c>
      <c r="CB920" s="14" t="s">
        <v>232</v>
      </c>
      <c r="CC920" s="31">
        <v>44182</v>
      </c>
      <c r="CD920" s="32" t="s">
        <v>228</v>
      </c>
      <c r="CE920" s="33" t="s">
        <v>320</v>
      </c>
      <c r="CF920" s="33" t="s">
        <v>321</v>
      </c>
      <c r="CG920" s="29">
        <v>100</v>
      </c>
      <c r="CH920" s="29">
        <v>2</v>
      </c>
      <c r="CI920" s="29">
        <v>2</v>
      </c>
      <c r="CJ920" s="29">
        <v>10</v>
      </c>
      <c r="CK920" s="29">
        <v>0</v>
      </c>
      <c r="CL920" s="29">
        <v>0</v>
      </c>
      <c r="CM920" s="29">
        <v>1</v>
      </c>
      <c r="CN920" s="34">
        <f>IF(CJ920&gt;0,((CK920*0.125)+(CL920*0.25)+(CM920*1))/CJ920,"")</f>
        <v>0.1</v>
      </c>
      <c r="CR920" s="35"/>
      <c r="CV920" s="20"/>
      <c r="CW920" s="20"/>
      <c r="CX920" s="20"/>
      <c r="DH920" s="37" t="str">
        <f>IF(DB920&lt;&gt;"",((DC920*0.125)+(DD920*0.25)+(DE920*0.25)+(DF920*1)+(DG920*1))/DB920,"")</f>
        <v/>
      </c>
      <c r="DV920" s="37" t="str" cm="1">
        <f t="array" ref="DV920">IF(AND(DI920:DP920&lt;&gt;""),((DQ920*0.125)+(DR920*0.25)+(DS920*0.25)+(DT920*1)+(DU920*1))/DP920,"")</f>
        <v/>
      </c>
      <c r="EA920" s="35"/>
      <c r="EB920" s="21"/>
      <c r="EJ920"/>
      <c r="EK920"/>
      <c r="EL920"/>
      <c r="EM920"/>
      <c r="EN920"/>
      <c r="EQ920"/>
      <c r="ER920"/>
      <c r="ES920" s="34" t="str">
        <f>IF(EI920&lt;&gt;"",((EJ920*0.125)+((EK920+EL920+EM920+EN920+EO920)*0.25)+((EP920+EQ920+ER920)*1))/EI920,"")</f>
        <v/>
      </c>
      <c r="ET920" s="20"/>
      <c r="FG920" s="20"/>
      <c r="FJ920" s="34" t="str">
        <f>IF(EZ920&lt;&gt;"",((FA920*0.125)+((FB920+FC920+FD920+FE920+FF920)*0.25)+((FG920+FH920+FI920)*1))/EZ920,"")</f>
        <v/>
      </c>
      <c r="FK920" s="39">
        <v>44.919597000000003</v>
      </c>
      <c r="FL920" s="39">
        <v>-92.943923999999996</v>
      </c>
      <c r="FM920" s="39">
        <v>44.557771576177871</v>
      </c>
      <c r="FN920" s="39">
        <v>45.281422423822136</v>
      </c>
      <c r="FO920" s="39">
        <v>-93.454905865580429</v>
      </c>
      <c r="FP920" s="39">
        <v>-92.432942134419562</v>
      </c>
      <c r="FQ920" s="39">
        <v>44.195946152355738</v>
      </c>
      <c r="FR920" s="39">
        <v>45.643247847644268</v>
      </c>
      <c r="FS920" s="39">
        <v>-93.965887731160876</v>
      </c>
      <c r="FT920" s="39">
        <v>-91.921960268839115</v>
      </c>
      <c r="FU920" s="35"/>
      <c r="GK920" s="34" t="str">
        <f>IF(GA920&lt;&gt;"",((GB920*0.125)+((GC920+GD920+GE920+GF920+GG920)*0.25)+((GH920+GI920+GJ920)*1))/GA920,"")</f>
        <v/>
      </c>
      <c r="GL920"/>
      <c r="GM920"/>
      <c r="GN920"/>
      <c r="GO920"/>
      <c r="HH920" s="34" t="str">
        <f>IF(GX920&lt;&gt;"",((GY920*0.125)+((GZ920+HA920+HB920+HC920+HD920)*0.25)+((HE920+HF920+HG920)*1))/GX920,"")</f>
        <v/>
      </c>
    </row>
    <row r="921" spans="1:216" ht="15" hidden="1" customHeight="1" x14ac:dyDescent="0.35">
      <c r="A921" s="11" t="s">
        <v>5495</v>
      </c>
      <c r="B921" s="12" t="s">
        <v>5496</v>
      </c>
      <c r="C921" s="13" t="s">
        <v>1711</v>
      </c>
      <c r="D921" s="13"/>
      <c r="E921" s="11" t="s">
        <v>1420</v>
      </c>
      <c r="J921" s="65"/>
      <c r="K921" s="18">
        <f ca="1">IF(A921&lt;&gt;"",RANDBETWEEN(1,2000)," ")</f>
        <v>585</v>
      </c>
      <c r="L921" s="17" cm="1">
        <f t="array" ref="L921">IF(A921&lt;&gt;"",SUMPRODUCT(($E$2:$E$1303="Active") * (FK921 &gt;= $FM$2:$FM$1303) * (FK921 &lt;= $FN$2:$FN$1303) * (FL921 &gt;= $FO$2:$FO$1303) * (FL921 &lt;= $FP$2:$FP$1303)),"")</f>
        <v>0</v>
      </c>
      <c r="M921" s="17" cm="1">
        <f t="array" ref="M921">IF(A921&lt;&gt;"",SUMPRODUCT(($E$2:$E$1303="Active") * (FK921 &gt;= $FQ$2:$FQ$1303) * (FK921 &lt;= $FR$2:$FR$1303) * (FL921 &gt;= $FS$2:$FS$1303) * (FL921 &lt;= $FT$2:$FT$1303)),"")</f>
        <v>0</v>
      </c>
      <c r="U921" s="21"/>
      <c r="V921" s="22"/>
      <c r="W921" s="22"/>
      <c r="X921" s="22"/>
      <c r="Y921" s="22"/>
      <c r="Z921" s="22"/>
      <c r="AA921" s="48">
        <v>2024</v>
      </c>
      <c r="AC921" s="63">
        <v>45658</v>
      </c>
      <c r="AD921" s="25">
        <v>0</v>
      </c>
      <c r="AE921" s="25">
        <v>0</v>
      </c>
      <c r="AF921" s="66"/>
      <c r="AG921" s="20"/>
      <c r="AH921" s="22">
        <v>0</v>
      </c>
      <c r="AI921" s="26">
        <v>0</v>
      </c>
      <c r="AN921" s="27" t="str">
        <f>IF(COUNT(DV921,ES921,FJ921,GK921,HH921)&gt;0,AVERAGE(DV921,ES921,FJ921,GK921,HH921),"")</f>
        <v/>
      </c>
      <c r="AO921" s="28">
        <f>IF((E921&lt;&gt;""),COUNTA(AP921:BW921)+COUNTIF(T921,"No"),"")</f>
        <v>0</v>
      </c>
      <c r="CB921" s="11" t="s">
        <v>227</v>
      </c>
      <c r="CN921" s="34" t="str">
        <f>IF(CJ921&gt;0,((CK921*0.125)+(CL921*0.25)+(CM921*1))/CJ921,"")</f>
        <v/>
      </c>
      <c r="CO921" s="20"/>
      <c r="CP921"/>
      <c r="CR921" s="20"/>
      <c r="CV921" s="20"/>
      <c r="CW921" s="20"/>
      <c r="CX921" s="20"/>
      <c r="DH921" s="37" t="str">
        <f>IF(DB921&lt;&gt;"",((DC921*0.125)+(DD921*0.25)+(DE921*0.25)+(DF921*1)+(DG921*1))/DB921,"")</f>
        <v/>
      </c>
      <c r="DV921" s="37" t="str" cm="1">
        <f t="array" ref="DV921">IF(AND(DI921:DP921&lt;&gt;""),((DQ921*0.125)+(DR921*0.25)+(DS921*0.25)+(DT921*1)+(DU921*1))/DP921,"")</f>
        <v/>
      </c>
      <c r="EA921" s="35"/>
      <c r="EB921" s="21"/>
      <c r="EJ921"/>
      <c r="EK921"/>
      <c r="EL921"/>
      <c r="EM921"/>
      <c r="EN921"/>
      <c r="EO921"/>
      <c r="EP921"/>
      <c r="EQ921"/>
      <c r="ER921"/>
      <c r="ES921" s="34" t="str">
        <f>IF(EI921&lt;&gt;"",((EJ921*0.125)+((EK921+EL921+EM921+EN921+EO921)*0.25)+((EP921+EQ921+ER921)*1))/EI921,"")</f>
        <v/>
      </c>
      <c r="ET921" s="20"/>
      <c r="FG921" s="20"/>
      <c r="FJ921" s="34" t="str">
        <f>IF(EZ921&lt;&gt;"",((FA921*0.125)+((FB921+FC921+FD921+FE921+FF921)*0.25)+((FG921+FH921+FI921)*1))/EZ921,"")</f>
        <v/>
      </c>
      <c r="FK921" s="39"/>
      <c r="FL921" s="39"/>
      <c r="FM921" s="39">
        <v>-0.36182542382213245</v>
      </c>
      <c r="FN921" s="39">
        <v>0.36182542382213245</v>
      </c>
      <c r="FO921" s="39">
        <v>-0.36182542382213245</v>
      </c>
      <c r="FP921" s="39">
        <v>0.36182542382213245</v>
      </c>
      <c r="FQ921" s="39">
        <v>-0.72365084764426491</v>
      </c>
      <c r="FR921" s="39">
        <v>0.72365084764426491</v>
      </c>
      <c r="FS921" s="39">
        <v>-0.72365084764426491</v>
      </c>
      <c r="FT921" s="39">
        <v>0.72365084764426491</v>
      </c>
      <c r="FU921" s="35"/>
      <c r="GK921" s="34" t="str">
        <f>IF(GA921&lt;&gt;"",((GB921*0.125)+((GC921+GD921+GE921+GF921+GG921)*0.25)+((GH921+GI921+GJ921)*1))/GA921,"")</f>
        <v/>
      </c>
      <c r="GL921"/>
      <c r="GM921"/>
      <c r="GN921"/>
      <c r="GO921"/>
      <c r="HH921" s="34" t="str">
        <f>IF(GX921&lt;&gt;"",((GY921*0.125)+((GZ921+HA921+HB921+HC921+HD921)*0.25)+((HE921+HF921+HG921)*1))/GX921,"")</f>
        <v/>
      </c>
    </row>
    <row r="922" spans="1:216" ht="15" hidden="1" customHeight="1" x14ac:dyDescent="0.35">
      <c r="A922" s="11" t="s">
        <v>5497</v>
      </c>
      <c r="B922" s="12" t="s">
        <v>5498</v>
      </c>
      <c r="C922" s="13" t="s">
        <v>1711</v>
      </c>
      <c r="D922" s="13"/>
      <c r="E922" s="11" t="s">
        <v>1420</v>
      </c>
      <c r="J922" s="65"/>
      <c r="K922" s="18">
        <f ca="1">IF(A922&lt;&gt;"",RANDBETWEEN(1,2000)," ")</f>
        <v>1223</v>
      </c>
      <c r="L922" s="17" cm="1">
        <f t="array" ref="L922">IF(A922&lt;&gt;"",SUMPRODUCT(($E$2:$E$1303="Active") * (FK922 &gt;= $FM$2:$FM$1303) * (FK922 &lt;= $FN$2:$FN$1303) * (FL922 &gt;= $FO$2:$FO$1303) * (FL922 &lt;= $FP$2:$FP$1303)),"")</f>
        <v>0</v>
      </c>
      <c r="M922" s="17" cm="1">
        <f t="array" ref="M922">IF(A922&lt;&gt;"",SUMPRODUCT(($E$2:$E$1303="Active") * (FK922 &gt;= $FQ$2:$FQ$1303) * (FK922 &lt;= $FR$2:$FR$1303) * (FL922 &gt;= $FS$2:$FS$1303) * (FL922 &lt;= $FT$2:$FT$1303)),"")</f>
        <v>0</v>
      </c>
      <c r="U922" s="21"/>
      <c r="V922" s="22"/>
      <c r="W922" s="22"/>
      <c r="X922" s="22"/>
      <c r="Y922" s="22"/>
      <c r="Z922" s="22"/>
      <c r="AA922" s="48">
        <v>2024</v>
      </c>
      <c r="AC922" s="63">
        <v>45658</v>
      </c>
      <c r="AD922" s="25">
        <v>60</v>
      </c>
      <c r="AE922" s="25">
        <v>0</v>
      </c>
      <c r="AF922" s="66"/>
      <c r="AG922" s="20"/>
      <c r="AH922" s="22">
        <v>0</v>
      </c>
      <c r="AI922" s="26">
        <v>0</v>
      </c>
      <c r="AN922" s="27" t="str">
        <f>IF(COUNT(DV922,ES922,FJ922,GK922,HH922)&gt;0,AVERAGE(DV922,ES922,FJ922,GK922,HH922),"")</f>
        <v/>
      </c>
      <c r="AO922" s="28">
        <f>IF((E922&lt;&gt;""),COUNTA(AP922:BW922)+COUNTIF(T922,"No"),"")</f>
        <v>0</v>
      </c>
      <c r="BX922" s="44">
        <v>44033</v>
      </c>
      <c r="BY922" s="44">
        <v>44046</v>
      </c>
      <c r="BZ922" s="11" t="s">
        <v>226</v>
      </c>
      <c r="CB922" s="14" t="s">
        <v>232</v>
      </c>
      <c r="CC922" s="35">
        <v>43951</v>
      </c>
      <c r="CD922" s="45" t="s">
        <v>228</v>
      </c>
      <c r="CE922" t="s">
        <v>282</v>
      </c>
      <c r="CF922" t="s">
        <v>247</v>
      </c>
      <c r="CG922" s="20">
        <v>92</v>
      </c>
      <c r="CH922" s="20">
        <v>3</v>
      </c>
      <c r="CI922" s="20">
        <v>3</v>
      </c>
      <c r="CJ922" s="20">
        <v>12</v>
      </c>
      <c r="CK922" s="20">
        <v>0</v>
      </c>
      <c r="CL922" s="20">
        <v>1</v>
      </c>
      <c r="CM922" s="20">
        <v>2</v>
      </c>
      <c r="CN922" s="34">
        <f>IF(CJ922&gt;0,((CK922*0.125)+(CL922*0.25)+(CM922*1))/CJ922,"")</f>
        <v>0.1875</v>
      </c>
      <c r="CO922" s="20"/>
      <c r="CP922"/>
      <c r="CR922" s="20"/>
      <c r="CV922" s="20"/>
      <c r="CW922" s="20"/>
      <c r="CX922" s="20"/>
      <c r="DH922" s="37" t="str">
        <f>IF(DB922&lt;&gt;"",((DC922*0.125)+(DD922*0.25)+(DE922*0.25)+(DF922*1)+(DG922*1))/DB922,"")</f>
        <v/>
      </c>
      <c r="DV922" s="37" t="str" cm="1">
        <f t="array" ref="DV922">IF(AND(DI922:DP922&lt;&gt;""),((DQ922*0.125)+(DR922*0.25)+(DS922*0.25)+(DT922*1)+(DU922*1))/DP922,"")</f>
        <v/>
      </c>
      <c r="EA922" s="35"/>
      <c r="EB922" s="21"/>
      <c r="EJ922"/>
      <c r="EK922"/>
      <c r="EL922"/>
      <c r="EM922"/>
      <c r="EN922"/>
      <c r="EO922"/>
      <c r="EP922"/>
      <c r="EQ922"/>
      <c r="ER922"/>
      <c r="ES922" s="34" t="str">
        <f>IF(EI922&lt;&gt;"",((EJ922*0.125)+((EK922+EL922+EM922+EN922+EO922)*0.25)+((EP922+EQ922+ER922)*1))/EI922,"")</f>
        <v/>
      </c>
      <c r="ET922" s="20"/>
      <c r="FG922" s="20"/>
      <c r="FJ922" s="34" t="str">
        <f>IF(EZ922&lt;&gt;"",((FA922*0.125)+((FB922+FC922+FD922+FE922+FF922)*0.25)+((FG922+FH922+FI922)*1))/EZ922,"")</f>
        <v/>
      </c>
      <c r="FK922" s="39"/>
      <c r="FL922" s="39"/>
      <c r="FM922" s="39">
        <v>-0.36182542382213245</v>
      </c>
      <c r="FN922" s="39">
        <v>0.36182542382213245</v>
      </c>
      <c r="FO922" s="39">
        <v>-0.36182542382213245</v>
      </c>
      <c r="FP922" s="39">
        <v>0.36182542382213245</v>
      </c>
      <c r="FQ922" s="39">
        <v>-0.72365084764426491</v>
      </c>
      <c r="FR922" s="39">
        <v>0.72365084764426491</v>
      </c>
      <c r="FS922" s="39">
        <v>-0.72365084764426491</v>
      </c>
      <c r="FT922" s="39">
        <v>0.72365084764426491</v>
      </c>
      <c r="FU922" s="35"/>
      <c r="GK922" s="34" t="str">
        <f>IF(GA922&lt;&gt;"",((GB922*0.125)+((GC922+GD922+GE922+GF922+GG922)*0.25)+((GH922+GI922+GJ922)*1))/GA922,"")</f>
        <v/>
      </c>
      <c r="GL922"/>
      <c r="GM922"/>
      <c r="GN922"/>
      <c r="GO922"/>
      <c r="HH922" s="34" t="str">
        <f>IF(GX922&lt;&gt;"",((GY922*0.125)+((GZ922+HA922+HB922+HC922+HD922)*0.25)+((HE922+HF922+HG922)*1))/GX922,"")</f>
        <v/>
      </c>
    </row>
    <row r="923" spans="1:216" ht="15" hidden="1" customHeight="1" x14ac:dyDescent="0.35">
      <c r="A923" s="11" t="s">
        <v>5499</v>
      </c>
      <c r="B923" s="12" t="s">
        <v>5500</v>
      </c>
      <c r="C923" s="13" t="s">
        <v>1711</v>
      </c>
      <c r="D923" s="13"/>
      <c r="E923" s="11" t="s">
        <v>1420</v>
      </c>
      <c r="J923" s="65"/>
      <c r="K923" s="18">
        <f ca="1">IF(A923&lt;&gt;"",RANDBETWEEN(1,2000)," ")</f>
        <v>875</v>
      </c>
      <c r="L923" s="17" cm="1">
        <f t="array" ref="L923">IF(A923&lt;&gt;"",SUMPRODUCT(($E$2:$E$1303="Active") * (FK923 &gt;= $FM$2:$FM$1303) * (FK923 &lt;= $FN$2:$FN$1303) * (FL923 &gt;= $FO$2:$FO$1303) * (FL923 &lt;= $FP$2:$FP$1303)),"")</f>
        <v>0</v>
      </c>
      <c r="M923" s="17" cm="1">
        <f t="array" ref="M923">IF(A923&lt;&gt;"",SUMPRODUCT(($E$2:$E$1303="Active") * (FK923 &gt;= $FQ$2:$FQ$1303) * (FK923 &lt;= $FR$2:$FR$1303) * (FL923 &gt;= $FS$2:$FS$1303) * (FL923 &lt;= $FT$2:$FT$1303)),"")</f>
        <v>0</v>
      </c>
      <c r="U923" s="21"/>
      <c r="V923" s="22"/>
      <c r="W923" s="22"/>
      <c r="X923" s="22"/>
      <c r="Y923" s="22"/>
      <c r="Z923" s="22"/>
      <c r="AA923" s="48">
        <v>2024</v>
      </c>
      <c r="AC923" s="63">
        <v>45658</v>
      </c>
      <c r="AD923" s="25">
        <v>0</v>
      </c>
      <c r="AE923" s="25">
        <v>0</v>
      </c>
      <c r="AF923" s="66"/>
      <c r="AG923" s="20"/>
      <c r="AH923" s="22">
        <v>0</v>
      </c>
      <c r="AI923" s="26">
        <v>0</v>
      </c>
      <c r="AN923" s="27" t="str">
        <f>IF(COUNT(DV923,ES923,FJ923,GK923,HH923)&gt;0,AVERAGE(DV923,ES923,FJ923,GK923,HH923),"")</f>
        <v/>
      </c>
      <c r="AO923" s="28">
        <f>IF((E923&lt;&gt;""),COUNTA(AP923:BW923)+COUNTIF(T923,"No"),"")</f>
        <v>0</v>
      </c>
      <c r="CB923" s="14" t="s">
        <v>232</v>
      </c>
      <c r="CN923" s="34" t="str">
        <f>IF(CJ923&gt;0,((CK923*0.125)+(CL923*0.25)+(CM923*1))/CJ923,"")</f>
        <v/>
      </c>
      <c r="CO923" s="20"/>
      <c r="CP923"/>
      <c r="CR923" s="20"/>
      <c r="CV923" s="20"/>
      <c r="CW923" s="20"/>
      <c r="CX923" s="20"/>
      <c r="DH923" s="37" t="str">
        <f>IF(DB923&lt;&gt;"",((DC923*0.125)+(DD923*0.25)+(DE923*0.25)+(DF923*1)+(DG923*1))/DB923,"")</f>
        <v/>
      </c>
      <c r="DV923" s="37" t="str" cm="1">
        <f t="array" ref="DV923">IF(AND(DI923:DP923&lt;&gt;""),((DQ923*0.125)+(DR923*0.25)+(DS923*0.25)+(DT923*1)+(DU923*1))/DP923,"")</f>
        <v/>
      </c>
      <c r="EA923" s="35"/>
      <c r="EB923" s="21"/>
      <c r="EJ923"/>
      <c r="EK923"/>
      <c r="EL923"/>
      <c r="EM923"/>
      <c r="EN923"/>
      <c r="EO923"/>
      <c r="EP923"/>
      <c r="EQ923"/>
      <c r="ER923"/>
      <c r="ES923" s="34" t="str">
        <f>IF(EI923&lt;&gt;"",((EJ923*0.125)+((EK923+EL923+EM923+EN923+EO923)*0.25)+((EP923+EQ923+ER923)*1))/EI923,"")</f>
        <v/>
      </c>
      <c r="ET923" s="20"/>
      <c r="FG923" s="20"/>
      <c r="FJ923" s="34" t="str">
        <f>IF(EZ923&lt;&gt;"",((FA923*0.125)+((FB923+FC923+FD923+FE923+FF923)*0.25)+((FG923+FH923+FI923)*1))/EZ923,"")</f>
        <v/>
      </c>
      <c r="FK923" s="39"/>
      <c r="FL923" s="39"/>
      <c r="FM923" s="39">
        <v>-0.36182542382213245</v>
      </c>
      <c r="FN923" s="39">
        <v>0.36182542382213245</v>
      </c>
      <c r="FO923" s="39">
        <v>-0.36182542382213245</v>
      </c>
      <c r="FP923" s="39">
        <v>0.36182542382213245</v>
      </c>
      <c r="FQ923" s="39">
        <v>-0.72365084764426491</v>
      </c>
      <c r="FR923" s="39">
        <v>0.72365084764426491</v>
      </c>
      <c r="FS923" s="39">
        <v>-0.72365084764426491</v>
      </c>
      <c r="FT923" s="39">
        <v>0.72365084764426491</v>
      </c>
      <c r="FU923" s="35"/>
      <c r="GK923" s="34" t="str">
        <f>IF(GA923&lt;&gt;"",((GB923*0.125)+((GC923+GD923+GE923+GF923+GG923)*0.25)+((GH923+GI923+GJ923)*1))/GA923,"")</f>
        <v/>
      </c>
      <c r="GL923"/>
      <c r="GM923"/>
      <c r="GN923"/>
      <c r="GO923"/>
      <c r="HH923" s="34" t="str">
        <f>IF(GX923&lt;&gt;"",((GY923*0.125)+((GZ923+HA923+HB923+HC923+HD923)*0.25)+((HE923+HF923+HG923)*1))/GX923,"")</f>
        <v/>
      </c>
    </row>
    <row r="924" spans="1:216" ht="15" hidden="1" customHeight="1" x14ac:dyDescent="0.35">
      <c r="A924" s="14" t="s">
        <v>5501</v>
      </c>
      <c r="B924" s="12" t="s">
        <v>5502</v>
      </c>
      <c r="C924" s="13" t="s">
        <v>1711</v>
      </c>
      <c r="D924" s="13"/>
      <c r="E924" s="14" t="s">
        <v>1420</v>
      </c>
      <c r="F924" s="15" t="s">
        <v>1562</v>
      </c>
      <c r="G924" s="15" t="s">
        <v>1563</v>
      </c>
      <c r="H924" s="14" t="s">
        <v>1564</v>
      </c>
      <c r="I924" s="16">
        <v>1923</v>
      </c>
      <c r="J924" s="65"/>
      <c r="K924" s="18">
        <f ca="1">IF(A924&lt;&gt;"",RANDBETWEEN(1,2000)," ")</f>
        <v>690</v>
      </c>
      <c r="L924" s="17" cm="1">
        <f t="array" ref="L924">IF(A924&lt;&gt;"",SUMPRODUCT(($E$2:$E$1303="Active") * (FK924 &gt;= $FM$2:$FM$1303) * (FK924 &lt;= $FN$2:$FN$1303) * (FL924 &gt;= $FO$2:$FO$1303) * (FL924 &lt;= $FP$2:$FP$1303)),"")</f>
        <v>2</v>
      </c>
      <c r="M924" s="17" cm="1">
        <f t="array" ref="M924">IF(A924&lt;&gt;"",SUMPRODUCT(($E$2:$E$1303="Active") * (FK924 &gt;= $FQ$2:$FQ$1303) * (FK924 &lt;= $FR$2:$FR$1303) * (FL924 &gt;= $FS$2:$FS$1303) * (FL924 &lt;= $FT$2:$FT$1303)),"")</f>
        <v>7</v>
      </c>
      <c r="N924" s="14"/>
      <c r="O924" s="14"/>
      <c r="P924" s="15"/>
      <c r="Q924" s="14"/>
      <c r="R924" s="15"/>
      <c r="S924" s="14"/>
      <c r="U924" s="21"/>
      <c r="V924" s="22"/>
      <c r="W924" s="22"/>
      <c r="X924" s="22"/>
      <c r="Y924" s="22"/>
      <c r="Z924" s="22"/>
      <c r="AA924" s="48">
        <v>2024</v>
      </c>
      <c r="AC924" s="63">
        <v>45658</v>
      </c>
      <c r="AD924" s="25">
        <v>97</v>
      </c>
      <c r="AE924" s="25">
        <v>37</v>
      </c>
      <c r="AF924" s="66"/>
      <c r="AG924" s="20"/>
      <c r="AH924" s="22">
        <v>0</v>
      </c>
      <c r="AI924" s="26">
        <v>0</v>
      </c>
      <c r="AN924" s="27" t="str">
        <f>IF(COUNT(DV924,ES924,FJ924,GK924,HH924)&gt;0,AVERAGE(DV924,ES924,FJ924,GK924,HH924),"")</f>
        <v/>
      </c>
      <c r="AO924" s="28">
        <f>IF((E924&lt;&gt;""),COUNTA(AP924:BW924)+COUNTIF(T924,"No"),"")</f>
        <v>0</v>
      </c>
      <c r="AP924" s="29"/>
      <c r="AQ924" s="29"/>
      <c r="AR924" s="29"/>
      <c r="AS924" s="29"/>
      <c r="AT924" s="29"/>
      <c r="AU924" s="29"/>
      <c r="AV924" s="29"/>
      <c r="AW924" s="29"/>
      <c r="AX924" s="29"/>
      <c r="AY924" s="29"/>
      <c r="AZ924" s="29"/>
      <c r="BA924" s="29"/>
      <c r="BB924" s="29"/>
      <c r="BC924" s="29"/>
      <c r="BD924" s="29"/>
      <c r="BE924" s="29"/>
      <c r="BF924" s="29"/>
      <c r="BG924" s="29"/>
      <c r="BH924" s="29"/>
      <c r="BI924" s="29"/>
      <c r="BJ924" s="29"/>
      <c r="BK924" s="29"/>
      <c r="BL924" s="29"/>
      <c r="BM924" s="29"/>
      <c r="BN924" s="29"/>
      <c r="BO924" s="29"/>
      <c r="BP924" s="29"/>
      <c r="BQ924" s="29"/>
      <c r="BR924" s="29"/>
      <c r="BS924" s="29"/>
      <c r="BT924" s="29"/>
      <c r="BU924" s="29"/>
      <c r="BV924" s="29"/>
      <c r="BW924" s="29"/>
      <c r="BX924" s="30">
        <v>43851</v>
      </c>
      <c r="BY924" s="30">
        <v>43859</v>
      </c>
      <c r="BZ924" s="14" t="s">
        <v>226</v>
      </c>
      <c r="CA924" s="30">
        <v>43871</v>
      </c>
      <c r="CB924" s="14" t="s">
        <v>227</v>
      </c>
      <c r="CC924" s="31">
        <v>43768</v>
      </c>
      <c r="CD924" s="32" t="s">
        <v>228</v>
      </c>
      <c r="CE924" s="33" t="s">
        <v>425</v>
      </c>
      <c r="CF924" s="33" t="s">
        <v>325</v>
      </c>
      <c r="CG924" s="29">
        <v>117</v>
      </c>
      <c r="CH924" s="29">
        <v>3</v>
      </c>
      <c r="CI924" s="29">
        <v>3</v>
      </c>
      <c r="CJ924" s="29">
        <v>15</v>
      </c>
      <c r="CK924" s="29">
        <v>0</v>
      </c>
      <c r="CL924" s="29">
        <v>1</v>
      </c>
      <c r="CM924" s="29">
        <v>1</v>
      </c>
      <c r="CN924" s="34">
        <f>IF(CJ924&gt;0,((CK924*0.125)+(CL924*0.25)+(CM924*1))/CJ924,"")</f>
        <v>8.3333333333333329E-2</v>
      </c>
      <c r="CR924" s="35"/>
      <c r="DH924" s="37" t="str">
        <f>IF(DB924&lt;&gt;"",((DC924*0.125)+(DD924*0.25)+(DE924*0.25)+(DF924*1)+(DG924*1))/DB924,"")</f>
        <v/>
      </c>
      <c r="DV924" s="37" t="str" cm="1">
        <f t="array" ref="DV924">IF(AND(DI924:DP924&lt;&gt;""),((DQ924*0.125)+(DR924*0.25)+(DS924*0.25)+(DT924*1)+(DU924*1))/DP924,"")</f>
        <v/>
      </c>
      <c r="EA924" s="35"/>
      <c r="EB924" s="21"/>
      <c r="EJ924"/>
      <c r="EK924"/>
      <c r="EL924"/>
      <c r="EM924"/>
      <c r="EN924"/>
      <c r="EO924"/>
      <c r="EP924"/>
      <c r="EQ924"/>
      <c r="ER924"/>
      <c r="ES924" s="34" t="str">
        <f>IF(EI924&lt;&gt;"",((EJ924*0.125)+((EK924+EL924+EM924+EN924+EO924)*0.25)+((EP924+EQ924+ER924)*1))/EI924,"")</f>
        <v/>
      </c>
      <c r="ET924" s="20"/>
      <c r="FG924" s="20"/>
      <c r="FJ924" s="34" t="str">
        <f>IF(EZ924&lt;&gt;"",((FA924*0.125)+((FB924+FC924+FD924+FE924+FF924)*0.25)+((FG924+FH924+FI924)*1))/EZ924,"")</f>
        <v/>
      </c>
      <c r="FK924" s="39">
        <v>42.576766999999997</v>
      </c>
      <c r="FL924" s="39">
        <v>-70.951352</v>
      </c>
      <c r="FM924" s="39">
        <v>42.214941576177864</v>
      </c>
      <c r="FN924" s="39">
        <v>42.938592423822129</v>
      </c>
      <c r="FO924" s="39">
        <v>-71.442714615833751</v>
      </c>
      <c r="FP924" s="39">
        <v>-70.459989384166249</v>
      </c>
      <c r="FQ924" s="39">
        <v>41.853116152355732</v>
      </c>
      <c r="FR924" s="39">
        <v>43.300417847644262</v>
      </c>
      <c r="FS924" s="39">
        <v>-71.934077231667516</v>
      </c>
      <c r="FT924" s="39">
        <v>-69.968626768332484</v>
      </c>
      <c r="FU924" s="35"/>
      <c r="GK924" s="34" t="str">
        <f>IF(GA924&lt;&gt;"",((GB924*0.125)+((GC924+GD924+GE924+GF924+GG924)*0.25)+((GH924+GI924+GJ924)*1))/GA924,"")</f>
        <v/>
      </c>
      <c r="GL924"/>
      <c r="GM924"/>
      <c r="GN924"/>
      <c r="GO924"/>
      <c r="HH924" s="34" t="str">
        <f>IF(GX924&lt;&gt;"",((GY924*0.125)+((GZ924+HA924+HB924+HC924+HD924)*0.25)+((HE924+HF924+HG924)*1))/GX924,"")</f>
        <v/>
      </c>
    </row>
    <row r="925" spans="1:216" ht="15" hidden="1" customHeight="1" x14ac:dyDescent="0.35">
      <c r="A925" s="11" t="s">
        <v>5503</v>
      </c>
      <c r="B925" s="12" t="s">
        <v>5504</v>
      </c>
      <c r="C925" s="13" t="s">
        <v>1711</v>
      </c>
      <c r="D925" s="13"/>
      <c r="E925" s="14" t="s">
        <v>1420</v>
      </c>
      <c r="F925" s="15"/>
      <c r="G925" s="15"/>
      <c r="H925" s="14"/>
      <c r="I925" s="16"/>
      <c r="J925" s="65"/>
      <c r="K925" s="18">
        <f ca="1">IF(A925&lt;&gt;"",RANDBETWEEN(1,2000)," ")</f>
        <v>1259</v>
      </c>
      <c r="L925" s="17" cm="1">
        <f t="array" ref="L925">IF(A925&lt;&gt;"",SUMPRODUCT(($E$2:$E$1303="Active") * (FK925 &gt;= $FM$2:$FM$1303) * (FK925 &lt;= $FN$2:$FN$1303) * (FL925 &gt;= $FO$2:$FO$1303) * (FL925 &lt;= $FP$2:$FP$1303)),"")</f>
        <v>0</v>
      </c>
      <c r="M925" s="17" cm="1">
        <f t="array" ref="M925">IF(A925&lt;&gt;"",SUMPRODUCT(($E$2:$E$1303="Active") * (FK925 &gt;= $FQ$2:$FQ$1303) * (FK925 &lt;= $FR$2:$FR$1303) * (FL925 &gt;= $FS$2:$FS$1303) * (FL925 &lt;= $FT$2:$FT$1303)),"")</f>
        <v>0</v>
      </c>
      <c r="N925" s="14"/>
      <c r="O925" s="14"/>
      <c r="P925" s="15"/>
      <c r="Q925" s="14"/>
      <c r="R925" s="15"/>
      <c r="S925" s="14"/>
      <c r="U925" s="21"/>
      <c r="V925" s="22"/>
      <c r="W925" s="22"/>
      <c r="X925" s="22"/>
      <c r="Y925" s="22"/>
      <c r="Z925" s="22"/>
      <c r="AA925" s="48">
        <v>2024</v>
      </c>
      <c r="AC925" s="63">
        <v>45658</v>
      </c>
      <c r="AD925" s="25">
        <v>66</v>
      </c>
      <c r="AE925" s="25">
        <v>0</v>
      </c>
      <c r="AF925" s="66"/>
      <c r="AG925" s="20"/>
      <c r="AH925" s="22">
        <v>0</v>
      </c>
      <c r="AI925" s="26">
        <v>0</v>
      </c>
      <c r="AN925" s="27" t="str">
        <f>IF(COUNT(DV925,ES925,FJ925,GK925,HH925)&gt;0,AVERAGE(DV925,ES925,FJ925,GK925,HH925),"")</f>
        <v/>
      </c>
      <c r="AO925" s="28">
        <f>IF((E925&lt;&gt;""),COUNTA(AP925:BW925)+COUNTIF(T925,"No"),"")</f>
        <v>0</v>
      </c>
      <c r="AP925" s="29"/>
      <c r="AQ925" s="29"/>
      <c r="AR925" s="29"/>
      <c r="AS925" s="29"/>
      <c r="AT925" s="29"/>
      <c r="AU925" s="29"/>
      <c r="AV925" s="29"/>
      <c r="AW925" s="29"/>
      <c r="AX925" s="29"/>
      <c r="AY925" s="29"/>
      <c r="AZ925" s="29"/>
      <c r="BA925" s="29"/>
      <c r="BB925" s="29"/>
      <c r="BC925" s="29"/>
      <c r="BD925" s="29"/>
      <c r="BE925" s="29"/>
      <c r="BF925" s="29"/>
      <c r="BG925" s="29"/>
      <c r="BH925" s="29"/>
      <c r="BI925" s="29"/>
      <c r="BJ925" s="29"/>
      <c r="BK925" s="29"/>
      <c r="BL925" s="29"/>
      <c r="BM925" s="29"/>
      <c r="BN925" s="29"/>
      <c r="BO925" s="29"/>
      <c r="BP925" s="29"/>
      <c r="BQ925" s="29"/>
      <c r="BR925" s="29"/>
      <c r="BS925" s="29"/>
      <c r="BT925" s="29"/>
      <c r="BU925" s="29"/>
      <c r="BV925" s="29"/>
      <c r="BW925" s="29"/>
      <c r="BX925" s="30"/>
      <c r="BY925" s="30"/>
      <c r="BZ925" s="14"/>
      <c r="CA925" s="30"/>
      <c r="CB925" s="14" t="s">
        <v>316</v>
      </c>
      <c r="CC925" s="31"/>
      <c r="CD925" s="32"/>
      <c r="CE925" s="33"/>
      <c r="CF925" s="33"/>
      <c r="CG925" s="29"/>
      <c r="CH925" s="29"/>
      <c r="CI925" s="29"/>
      <c r="CJ925" s="29"/>
      <c r="CK925" s="29"/>
      <c r="CL925" s="29"/>
      <c r="CM925" s="29"/>
      <c r="CN925" s="34" t="str">
        <f>IF(CJ925&gt;0,((CK925*0.125)+(CL925*0.25)+(CM925*1))/CJ925,"")</f>
        <v/>
      </c>
      <c r="CO925" s="20"/>
      <c r="CP925"/>
      <c r="CR925" s="20"/>
      <c r="CV925" s="20"/>
      <c r="CW925" s="20"/>
      <c r="CX925" s="20"/>
      <c r="DH925" s="37" t="str">
        <f>IF(DB925&lt;&gt;"",((DC925*0.125)+(DD925*0.25)+(DE925*0.25)+(DF925*1)+(DG925*1))/DB925,"")</f>
        <v/>
      </c>
      <c r="DV925" s="37" t="str" cm="1">
        <f t="array" ref="DV925">IF(AND(DI925:DP925&lt;&gt;""),((DQ925*0.125)+(DR925*0.25)+(DS925*0.25)+(DT925*1)+(DU925*1))/DP925,"")</f>
        <v/>
      </c>
      <c r="EA925" s="35"/>
      <c r="EB925" s="21"/>
      <c r="EJ925"/>
      <c r="EK925"/>
      <c r="EL925"/>
      <c r="EM925"/>
      <c r="EN925"/>
      <c r="EO925"/>
      <c r="EP925"/>
      <c r="EQ925"/>
      <c r="ER925"/>
      <c r="ES925" s="34" t="str">
        <f>IF(EI925&lt;&gt;"",((EJ925*0.125)+((EK925+EL925+EM925+EN925+EO925)*0.25)+((EP925+EQ925+ER925)*1))/EI925,"")</f>
        <v/>
      </c>
      <c r="ET925" s="20"/>
      <c r="FG925" s="20"/>
      <c r="FJ925" s="34" t="str">
        <f>IF(EZ925&lt;&gt;"",((FA925*0.125)+((FB925+FC925+FD925+FE925+FF925)*0.25)+((FG925+FH925+FI925)*1))/EZ925,"")</f>
        <v/>
      </c>
      <c r="FK925" s="39"/>
      <c r="FL925" s="39"/>
      <c r="FM925" s="39">
        <v>-0.36182542382213245</v>
      </c>
      <c r="FN925" s="39">
        <v>0.36182542382213245</v>
      </c>
      <c r="FO925" s="39">
        <v>-0.36182542382213245</v>
      </c>
      <c r="FP925" s="39">
        <v>0.36182542382213245</v>
      </c>
      <c r="FQ925" s="39">
        <v>-0.72365084764426491</v>
      </c>
      <c r="FR925" s="39">
        <v>0.72365084764426491</v>
      </c>
      <c r="FS925" s="39">
        <v>-0.72365084764426491</v>
      </c>
      <c r="FT925" s="39">
        <v>0.72365084764426491</v>
      </c>
      <c r="FU925" s="35"/>
      <c r="GK925" s="34" t="str">
        <f>IF(GA925&lt;&gt;"",((GB925*0.125)+((GC925+GD925+GE925+GF925+GG925)*0.25)+((GH925+GI925+GJ925)*1))/GA925,"")</f>
        <v/>
      </c>
      <c r="GL925"/>
      <c r="GM925"/>
      <c r="GN925"/>
      <c r="GO925"/>
      <c r="HH925" s="34" t="str">
        <f>IF(GX925&lt;&gt;"",((GY925*0.125)+((GZ925+HA925+HB925+HC925+HD925)*0.25)+((HE925+HF925+HG925)*1))/GX925,"")</f>
        <v/>
      </c>
    </row>
    <row r="926" spans="1:216" ht="15" hidden="1" customHeight="1" x14ac:dyDescent="0.35">
      <c r="A926" s="11" t="s">
        <v>5505</v>
      </c>
      <c r="B926" s="12" t="s">
        <v>5506</v>
      </c>
      <c r="C926" s="13" t="s">
        <v>1711</v>
      </c>
      <c r="D926" s="13"/>
      <c r="E926" s="14" t="s">
        <v>1420</v>
      </c>
      <c r="F926" s="15"/>
      <c r="G926" s="15"/>
      <c r="H926" s="14"/>
      <c r="I926" s="16"/>
      <c r="J926" s="65"/>
      <c r="K926" s="18">
        <f ca="1">IF(A926&lt;&gt;"",RANDBETWEEN(1,2000)," ")</f>
        <v>957</v>
      </c>
      <c r="L926" s="17" cm="1">
        <f t="array" ref="L926">IF(A926&lt;&gt;"",SUMPRODUCT(($E$2:$E$1303="Active") * (FK926 &gt;= $FM$2:$FM$1303) * (FK926 &lt;= $FN$2:$FN$1303) * (FL926 &gt;= $FO$2:$FO$1303) * (FL926 &lt;= $FP$2:$FP$1303)),"")</f>
        <v>0</v>
      </c>
      <c r="M926" s="17" cm="1">
        <f t="array" ref="M926">IF(A926&lt;&gt;"",SUMPRODUCT(($E$2:$E$1303="Active") * (FK926 &gt;= $FQ$2:$FQ$1303) * (FK926 &lt;= $FR$2:$FR$1303) * (FL926 &gt;= $FS$2:$FS$1303) * (FL926 &lt;= $FT$2:$FT$1303)),"")</f>
        <v>0</v>
      </c>
      <c r="N926" s="14"/>
      <c r="O926" s="14" t="s">
        <v>219</v>
      </c>
      <c r="P926" s="15"/>
      <c r="Q926" s="14"/>
      <c r="R926" s="15"/>
      <c r="S926" s="14"/>
      <c r="U926" s="21"/>
      <c r="V926" s="22"/>
      <c r="W926" s="22"/>
      <c r="X926" s="22"/>
      <c r="Y926" s="22"/>
      <c r="Z926" s="22"/>
      <c r="AA926" s="48">
        <v>2024</v>
      </c>
      <c r="AC926" s="63">
        <v>45658</v>
      </c>
      <c r="AD926" s="25">
        <v>59</v>
      </c>
      <c r="AE926" s="25">
        <v>0</v>
      </c>
      <c r="AF926" s="66"/>
      <c r="AG926" s="20"/>
      <c r="AH926" s="22">
        <v>0</v>
      </c>
      <c r="AI926" s="26">
        <v>0</v>
      </c>
      <c r="AN926" s="27" t="str">
        <f>IF(COUNT(DV926,ES926,FJ926,GK926,HH926)&gt;0,AVERAGE(DV926,ES926,FJ926,GK926,HH926),"")</f>
        <v/>
      </c>
      <c r="AO926" s="28">
        <f>IF((E926&lt;&gt;""),COUNTA(AP926:BW926)+COUNTIF(T926,"No"),"")</f>
        <v>2</v>
      </c>
      <c r="AP926" s="29"/>
      <c r="AQ926" s="29"/>
      <c r="AR926" s="29"/>
      <c r="AS926" s="29"/>
      <c r="AT926" s="29"/>
      <c r="AU926" s="29"/>
      <c r="AV926" s="29"/>
      <c r="AW926" s="29"/>
      <c r="AX926" s="29"/>
      <c r="AY926" s="29"/>
      <c r="AZ926" s="29"/>
      <c r="BA926" s="29"/>
      <c r="BB926" s="29"/>
      <c r="BC926" s="29"/>
      <c r="BD926" s="29"/>
      <c r="BE926" s="29"/>
      <c r="BF926" s="29"/>
      <c r="BG926" s="29"/>
      <c r="BH926" s="29"/>
      <c r="BI926" s="29"/>
      <c r="BJ926" s="29"/>
      <c r="BK926" s="29"/>
      <c r="BL926" s="29"/>
      <c r="BM926" s="29"/>
      <c r="BN926" s="29"/>
      <c r="BO926" s="29"/>
      <c r="BP926" s="29"/>
      <c r="BQ926" s="29"/>
      <c r="BR926" s="29"/>
      <c r="BS926" s="29" t="s">
        <v>224</v>
      </c>
      <c r="BT926" s="29"/>
      <c r="BU926" s="29" t="s">
        <v>224</v>
      </c>
      <c r="BV926" s="29"/>
      <c r="BW926" s="29"/>
      <c r="BX926" s="30">
        <v>43895</v>
      </c>
      <c r="BY926" s="30">
        <v>43899</v>
      </c>
      <c r="BZ926" s="14" t="s">
        <v>226</v>
      </c>
      <c r="CA926" s="30">
        <v>43907</v>
      </c>
      <c r="CB926" s="14" t="s">
        <v>232</v>
      </c>
      <c r="CC926" s="31">
        <v>43885</v>
      </c>
      <c r="CD926" s="32" t="s">
        <v>226</v>
      </c>
      <c r="CE926" s="33" t="s">
        <v>380</v>
      </c>
      <c r="CF926" s="33" t="s">
        <v>321</v>
      </c>
      <c r="CG926" s="29">
        <v>135</v>
      </c>
      <c r="CH926" s="29">
        <v>4</v>
      </c>
      <c r="CI926" s="29">
        <v>4</v>
      </c>
      <c r="CJ926" s="29">
        <v>18</v>
      </c>
      <c r="CK926" s="29">
        <v>1</v>
      </c>
      <c r="CL926" s="29">
        <v>0</v>
      </c>
      <c r="CM926" s="29">
        <v>5</v>
      </c>
      <c r="CN926" s="34">
        <f>IF(CJ926&gt;0,((CK926*0.125)+(CL926*0.25)+(CM926*1))/CJ926,"")</f>
        <v>0.28472222222222221</v>
      </c>
      <c r="CO926" s="20"/>
      <c r="CP926"/>
      <c r="CR926" s="20"/>
      <c r="DH926" s="37" t="str">
        <f>IF(DB926&lt;&gt;"",((DC926*0.125)+(DD926*0.25)+(DE926*0.25)+(DF926*1)+(DG926*1))/DB926,"")</f>
        <v/>
      </c>
      <c r="DV926" s="37" t="str" cm="1">
        <f t="array" ref="DV926">IF(AND(DI926:DP926&lt;&gt;""),((DQ926*0.125)+(DR926*0.25)+(DS926*0.25)+(DT926*1)+(DU926*1))/DP926,"")</f>
        <v/>
      </c>
      <c r="EA926" s="35"/>
      <c r="EB926" s="21"/>
      <c r="EJ926"/>
      <c r="EK926"/>
      <c r="EL926"/>
      <c r="EM926"/>
      <c r="EN926"/>
      <c r="EO926"/>
      <c r="EP926"/>
      <c r="EQ926"/>
      <c r="ER926"/>
      <c r="ES926" s="34" t="str">
        <f>IF(EI926&lt;&gt;"",((EJ926*0.125)+((EK926+EL926+EM926+EN926+EO926)*0.25)+((EP926+EQ926+ER926)*1))/EI926,"")</f>
        <v/>
      </c>
      <c r="ET926" s="20"/>
      <c r="FG926" s="20"/>
      <c r="FJ926" s="34" t="str">
        <f>IF(EZ926&lt;&gt;"",((FA926*0.125)+((FB926+FC926+FD926+FE926+FF926)*0.25)+((FG926+FH926+FI926)*1))/EZ926,"")</f>
        <v/>
      </c>
      <c r="FK926" s="39"/>
      <c r="FL926" s="39"/>
      <c r="FM926" s="39">
        <v>-0.36182542382213245</v>
      </c>
      <c r="FN926" s="39">
        <v>0.36182542382213245</v>
      </c>
      <c r="FO926" s="39">
        <v>-0.36182542382213245</v>
      </c>
      <c r="FP926" s="39">
        <v>0.36182542382213245</v>
      </c>
      <c r="FQ926" s="39">
        <v>-0.72365084764426491</v>
      </c>
      <c r="FR926" s="39">
        <v>0.72365084764426491</v>
      </c>
      <c r="FS926" s="39">
        <v>-0.72365084764426491</v>
      </c>
      <c r="FT926" s="39">
        <v>0.72365084764426491</v>
      </c>
      <c r="FU926" s="35"/>
      <c r="GK926" s="34" t="str">
        <f>IF(GA926&lt;&gt;"",((GB926*0.125)+((GC926+GD926+GE926+GF926+GG926)*0.25)+((GH926+GI926+GJ926)*1))/GA926,"")</f>
        <v/>
      </c>
      <c r="GL926"/>
      <c r="GM926"/>
      <c r="GN926"/>
      <c r="GO926"/>
      <c r="HH926" s="34" t="str">
        <f>IF(GX926&lt;&gt;"",((GY926*0.125)+((GZ926+HA926+HB926+HC926+HD926)*0.25)+((HE926+HF926+HG926)*1))/GX926,"")</f>
        <v/>
      </c>
    </row>
    <row r="927" spans="1:216" ht="15" hidden="1" customHeight="1" x14ac:dyDescent="0.35">
      <c r="A927" s="11" t="s">
        <v>5507</v>
      </c>
      <c r="B927" s="12" t="s">
        <v>5508</v>
      </c>
      <c r="C927" s="13" t="s">
        <v>1711</v>
      </c>
      <c r="D927" s="13"/>
      <c r="E927" s="14" t="s">
        <v>1420</v>
      </c>
      <c r="F927" s="15" t="s">
        <v>5509</v>
      </c>
      <c r="G927" s="15" t="s">
        <v>2472</v>
      </c>
      <c r="H927" s="14" t="s">
        <v>1589</v>
      </c>
      <c r="I927" s="16">
        <v>66062</v>
      </c>
      <c r="J927" s="65">
        <v>77553</v>
      </c>
      <c r="K927" s="18">
        <f ca="1">IF(A927&lt;&gt;"",RANDBETWEEN(1,2000)," ")</f>
        <v>1139</v>
      </c>
      <c r="L927" s="17" cm="1">
        <f t="array" ref="L927">IF(A927&lt;&gt;"",SUMPRODUCT(($E$2:$E$1303="Active") * (FK927 &gt;= $FM$2:$FM$1303) * (FK927 &lt;= $FN$2:$FN$1303) * (FL927 &gt;= $FO$2:$FO$1303) * (FL927 &lt;= $FP$2:$FP$1303)),"")</f>
        <v>3</v>
      </c>
      <c r="M927" s="17" cm="1">
        <f t="array" ref="M927">IF(A927&lt;&gt;"",SUMPRODUCT(($E$2:$E$1303="Active") * (FK927 &gt;= $FQ$2:$FQ$1303) * (FK927 &lt;= $FR$2:$FR$1303) * (FL927 &gt;= $FS$2:$FS$1303) * (FL927 &lt;= $FT$2:$FT$1303)),"")</f>
        <v>3</v>
      </c>
      <c r="N927" s="14"/>
      <c r="O927" s="14" t="s">
        <v>219</v>
      </c>
      <c r="P927" s="15"/>
      <c r="Q927" s="14"/>
      <c r="R927" s="15"/>
      <c r="S927" s="14"/>
      <c r="U927" s="21"/>
      <c r="V927" s="22"/>
      <c r="W927" s="22"/>
      <c r="X927" s="22"/>
      <c r="Y927" s="22"/>
      <c r="Z927" s="22"/>
      <c r="AA927" s="48">
        <v>2024</v>
      </c>
      <c r="AC927" s="63">
        <v>45658</v>
      </c>
      <c r="AD927" s="25">
        <v>44</v>
      </c>
      <c r="AE927" s="25">
        <v>0</v>
      </c>
      <c r="AF927" s="66"/>
      <c r="AG927" s="20"/>
      <c r="AH927" s="22">
        <v>0</v>
      </c>
      <c r="AI927" s="26">
        <v>0</v>
      </c>
      <c r="AN927" s="27" t="str">
        <f>IF(COUNT(DV927,ES927,FJ927,GK927,HH927)&gt;0,AVERAGE(DV927,ES927,FJ927,GK927,HH927),"")</f>
        <v/>
      </c>
      <c r="AO927" s="28">
        <f>IF((E927&lt;&gt;""),COUNTA(AP927:BW927)+COUNTIF(T927,"No"),"")</f>
        <v>2</v>
      </c>
      <c r="AP927" s="29"/>
      <c r="AQ927" s="29" t="s">
        <v>224</v>
      </c>
      <c r="AR927" s="29"/>
      <c r="AS927" s="29"/>
      <c r="AT927" s="29"/>
      <c r="AU927" s="29"/>
      <c r="AV927" s="29"/>
      <c r="AW927" s="29"/>
      <c r="AX927" s="29"/>
      <c r="AY927" s="29"/>
      <c r="AZ927" s="29"/>
      <c r="BA927" s="29"/>
      <c r="BB927" s="29"/>
      <c r="BC927" s="29"/>
      <c r="BD927" s="29"/>
      <c r="BE927" s="29"/>
      <c r="BF927" s="29"/>
      <c r="BG927" s="29"/>
      <c r="BH927" s="29"/>
      <c r="BI927" s="29"/>
      <c r="BJ927" s="29"/>
      <c r="BK927" s="29"/>
      <c r="BL927" s="29"/>
      <c r="BM927" s="29"/>
      <c r="BN927" s="29"/>
      <c r="BO927" s="29"/>
      <c r="BP927" s="29"/>
      <c r="BQ927" s="29"/>
      <c r="BR927" s="29"/>
      <c r="BS927" s="29"/>
      <c r="BT927" s="29"/>
      <c r="BU927" s="29"/>
      <c r="BV927" s="29" t="s">
        <v>224</v>
      </c>
      <c r="BW927" s="29"/>
      <c r="BX927" s="30">
        <v>43832</v>
      </c>
      <c r="BY927" s="30">
        <v>43837</v>
      </c>
      <c r="BZ927" s="14" t="s">
        <v>228</v>
      </c>
      <c r="CA927" s="30">
        <v>43892</v>
      </c>
      <c r="CB927" s="14" t="s">
        <v>227</v>
      </c>
      <c r="CC927" s="31">
        <v>43892</v>
      </c>
      <c r="CD927" s="32" t="s">
        <v>364</v>
      </c>
      <c r="CE927" s="33" t="s">
        <v>291</v>
      </c>
      <c r="CF927" s="33" t="s">
        <v>292</v>
      </c>
      <c r="CG927" s="29">
        <v>208</v>
      </c>
      <c r="CH927" s="29">
        <v>5</v>
      </c>
      <c r="CI927" s="29">
        <v>5</v>
      </c>
      <c r="CJ927" s="29">
        <v>23</v>
      </c>
      <c r="CK927" s="29">
        <v>4</v>
      </c>
      <c r="CL927" s="29">
        <v>0</v>
      </c>
      <c r="CM927" s="29">
        <v>1</v>
      </c>
      <c r="CN927" s="34">
        <f>IF(CJ927&gt;0,((CK927*0.125)+(CL927*0.25)+(CM927*1))/CJ927,"")</f>
        <v>6.5217391304347824E-2</v>
      </c>
      <c r="CR927" s="35"/>
      <c r="DH927" s="37" t="str">
        <f>IF(DB927&lt;&gt;"",((DC927*0.125)+(DD927*0.25)+(DE927*0.25)+(DF927*1)+(DG927*1))/DB927,"")</f>
        <v/>
      </c>
      <c r="DV927" s="37" t="str" cm="1">
        <f t="array" ref="DV927">IF(AND(DI927:DP927&lt;&gt;""),((DQ927*0.125)+(DR927*0.25)+(DS927*0.25)+(DT927*1)+(DU927*1))/DP927,"")</f>
        <v/>
      </c>
      <c r="EA927" s="35"/>
      <c r="EB927" s="21"/>
      <c r="EJ927"/>
      <c r="EK927"/>
      <c r="EL927"/>
      <c r="EM927"/>
      <c r="EN927"/>
      <c r="EQ927"/>
      <c r="ER927"/>
      <c r="ES927" s="34" t="str">
        <f>IF(EI927&lt;&gt;"",((EJ927*0.125)+((EK927+EL927+EM927+EN927+EO927)*0.25)+((EP927+EQ927+ER927)*1))/EI927,"")</f>
        <v/>
      </c>
      <c r="ET927" s="20"/>
      <c r="FG927" s="20"/>
      <c r="FJ927" s="34" t="str">
        <f>IF(EZ927&lt;&gt;"",((FA927*0.125)+((FB927+FC927+FD927+FE927+FF927)*0.25)+((FG927+FH927+FI927)*1))/EZ927,"")</f>
        <v/>
      </c>
      <c r="FK927" s="39">
        <v>38.852656000000003</v>
      </c>
      <c r="FL927" s="39">
        <v>-94.778942000000001</v>
      </c>
      <c r="FM927" s="39">
        <v>38.490830576177871</v>
      </c>
      <c r="FN927" s="39">
        <v>39.214481423822136</v>
      </c>
      <c r="FO927" s="39">
        <v>-95.243558312526943</v>
      </c>
      <c r="FP927" s="39">
        <v>-94.314325687473058</v>
      </c>
      <c r="FQ927" s="39">
        <v>38.129005152355738</v>
      </c>
      <c r="FR927" s="39">
        <v>39.576306847644268</v>
      </c>
      <c r="FS927" s="39">
        <v>-95.708174625053886</v>
      </c>
      <c r="FT927" s="39">
        <v>-93.849709374946116</v>
      </c>
      <c r="FU927" s="35"/>
      <c r="GK927" s="34" t="str">
        <f>IF(GA927&lt;&gt;"",((GB927*0.125)+((GC927+GD927+GE927+GF927+GG927)*0.25)+((GH927+GI927+GJ927)*1))/GA927,"")</f>
        <v/>
      </c>
      <c r="GL927"/>
      <c r="GM927"/>
      <c r="GN927"/>
      <c r="GO927"/>
      <c r="HH927" s="34" t="str">
        <f>IF(GX927&lt;&gt;"",((GY927*0.125)+((GZ927+HA927+HB927+HC927+HD927)*0.25)+((HE927+HF927+HG927)*1))/GX927,"")</f>
        <v/>
      </c>
    </row>
    <row r="928" spans="1:216" ht="15" hidden="1" customHeight="1" x14ac:dyDescent="0.35">
      <c r="A928" s="11" t="s">
        <v>5510</v>
      </c>
      <c r="B928" s="12" t="s">
        <v>5511</v>
      </c>
      <c r="C928" s="13" t="s">
        <v>1711</v>
      </c>
      <c r="D928" s="13"/>
      <c r="E928" s="14" t="s">
        <v>1420</v>
      </c>
      <c r="F928" s="15"/>
      <c r="G928" s="15"/>
      <c r="H928" s="14"/>
      <c r="I928" s="16"/>
      <c r="J928" s="65"/>
      <c r="K928" s="18">
        <f ca="1">IF(A928&lt;&gt;"",RANDBETWEEN(1,2000)," ")</f>
        <v>1530</v>
      </c>
      <c r="L928" s="17" cm="1">
        <f t="array" ref="L928">IF(A928&lt;&gt;"",SUMPRODUCT(($E$2:$E$1303="Active") * (FK928 &gt;= $FM$2:$FM$1303) * (FK928 &lt;= $FN$2:$FN$1303) * (FL928 &gt;= $FO$2:$FO$1303) * (FL928 &lt;= $FP$2:$FP$1303)),"")</f>
        <v>0</v>
      </c>
      <c r="M928" s="17" cm="1">
        <f t="array" ref="M928">IF(A928&lt;&gt;"",SUMPRODUCT(($E$2:$E$1303="Active") * (FK928 &gt;= $FQ$2:$FQ$1303) * (FK928 &lt;= $FR$2:$FR$1303) * (FL928 &gt;= $FS$2:$FS$1303) * (FL928 &lt;= $FT$2:$FT$1303)),"")</f>
        <v>0</v>
      </c>
      <c r="N928" s="14"/>
      <c r="O928" s="14"/>
      <c r="P928" s="15"/>
      <c r="Q928" s="14"/>
      <c r="R928" s="15"/>
      <c r="S928" s="14" t="s">
        <v>223</v>
      </c>
      <c r="U928" s="21"/>
      <c r="V928" s="22"/>
      <c r="W928" s="22"/>
      <c r="X928" s="22"/>
      <c r="Y928" s="22"/>
      <c r="Z928" s="22"/>
      <c r="AA928" s="48">
        <v>2024</v>
      </c>
      <c r="AC928" s="63">
        <v>45658</v>
      </c>
      <c r="AD928" s="25">
        <v>121</v>
      </c>
      <c r="AE928" s="25">
        <v>11</v>
      </c>
      <c r="AF928" s="66"/>
      <c r="AG928" s="20"/>
      <c r="AH928" s="22">
        <v>0</v>
      </c>
      <c r="AI928" s="26">
        <v>0</v>
      </c>
      <c r="AN928" s="27" t="str">
        <f>IF(COUNT(DV928,ES928,FJ928,GK928,HH928)&gt;0,AVERAGE(DV928,ES928,FJ928,GK928,HH928),"")</f>
        <v/>
      </c>
      <c r="AO928" s="28">
        <f>IF((E928&lt;&gt;""),COUNTA(AP928:BW928)+COUNTIF(T928,"No"),"")</f>
        <v>1</v>
      </c>
      <c r="AP928" s="29"/>
      <c r="AQ928" s="29"/>
      <c r="AR928" s="29"/>
      <c r="AS928" s="29"/>
      <c r="AT928" s="29"/>
      <c r="AU928" s="29"/>
      <c r="AV928" s="29"/>
      <c r="AW928" s="29"/>
      <c r="AX928" s="29"/>
      <c r="AY928" s="29"/>
      <c r="AZ928" s="29"/>
      <c r="BA928" s="29"/>
      <c r="BB928" s="29"/>
      <c r="BC928" s="29"/>
      <c r="BD928" s="29"/>
      <c r="BE928" s="29"/>
      <c r="BF928" s="29"/>
      <c r="BG928" s="29"/>
      <c r="BH928" s="29"/>
      <c r="BI928" s="29"/>
      <c r="BJ928" s="29"/>
      <c r="BK928" s="29"/>
      <c r="BL928" s="29"/>
      <c r="BM928" s="29"/>
      <c r="BN928" s="29"/>
      <c r="BO928" s="29"/>
      <c r="BP928" s="29" t="s">
        <v>224</v>
      </c>
      <c r="BQ928" s="29"/>
      <c r="BR928" s="29"/>
      <c r="BS928" s="29"/>
      <c r="BT928" s="29"/>
      <c r="BU928" s="29"/>
      <c r="BV928" s="29"/>
      <c r="BW928" s="29"/>
      <c r="BX928" s="30">
        <v>43754</v>
      </c>
      <c r="BY928" s="30">
        <v>43763</v>
      </c>
      <c r="BZ928" s="14" t="s">
        <v>228</v>
      </c>
      <c r="CA928" s="30">
        <v>43979</v>
      </c>
      <c r="CB928" s="14" t="s">
        <v>232</v>
      </c>
      <c r="CC928" s="31">
        <v>43773</v>
      </c>
      <c r="CD928" s="32" t="s">
        <v>228</v>
      </c>
      <c r="CE928" s="33" t="s">
        <v>425</v>
      </c>
      <c r="CF928" s="33" t="s">
        <v>325</v>
      </c>
      <c r="CG928" s="29">
        <v>52</v>
      </c>
      <c r="CH928" s="29">
        <v>1</v>
      </c>
      <c r="CI928" s="29">
        <v>1</v>
      </c>
      <c r="CJ928" s="29">
        <v>5</v>
      </c>
      <c r="CK928" s="29">
        <v>0</v>
      </c>
      <c r="CL928" s="29">
        <v>0</v>
      </c>
      <c r="CM928" s="29">
        <v>0</v>
      </c>
      <c r="CN928" s="34">
        <f>IF(CJ928&gt;0,((CK928*0.125)+(CL928*0.25)+(CM928*1))/CJ928,"")</f>
        <v>0</v>
      </c>
      <c r="CR928" s="35"/>
      <c r="CV928" s="20"/>
      <c r="CW928" s="20"/>
      <c r="CX928" s="20"/>
      <c r="DH928" s="37" t="str">
        <f>IF(DB928&lt;&gt;"",((DC928*0.125)+(DD928*0.25)+(DE928*0.25)+(DF928*1)+(DG928*1))/DB928,"")</f>
        <v/>
      </c>
      <c r="DV928" s="37" t="str" cm="1">
        <f t="array" ref="DV928">IF(AND(DI928:DP928&lt;&gt;""),((DQ928*0.125)+(DR928*0.25)+(DS928*0.25)+(DT928*1)+(DU928*1))/DP928,"")</f>
        <v/>
      </c>
      <c r="EA928" s="35"/>
      <c r="EB928" s="21"/>
      <c r="EJ928"/>
      <c r="EK928"/>
      <c r="EL928"/>
      <c r="EM928"/>
      <c r="EN928"/>
      <c r="EO928"/>
      <c r="EP928"/>
      <c r="EQ928"/>
      <c r="ER928"/>
      <c r="ES928" s="34" t="str">
        <f>IF(EI928&lt;&gt;"",((EJ928*0.125)+((EK928+EL928+EM928+EN928+EO928)*0.25)+((EP928+EQ928+ER928)*1))/EI928,"")</f>
        <v/>
      </c>
      <c r="ET928" s="20"/>
      <c r="FG928" s="20"/>
      <c r="FJ928" s="34" t="str">
        <f>IF(EZ928&lt;&gt;"",((FA928*0.125)+((FB928+FC928+FD928+FE928+FF928)*0.25)+((FG928+FH928+FI928)*1))/EZ928,"")</f>
        <v/>
      </c>
      <c r="FK928" s="39"/>
      <c r="FL928" s="39"/>
      <c r="FM928" s="39">
        <v>-0.36182542382213245</v>
      </c>
      <c r="FN928" s="39">
        <v>0.36182542382213245</v>
      </c>
      <c r="FO928" s="39">
        <v>-0.36182542382213245</v>
      </c>
      <c r="FP928" s="39">
        <v>0.36182542382213245</v>
      </c>
      <c r="FQ928" s="39">
        <v>-0.72365084764426491</v>
      </c>
      <c r="FR928" s="39">
        <v>0.72365084764426491</v>
      </c>
      <c r="FS928" s="39">
        <v>-0.72365084764426491</v>
      </c>
      <c r="FT928" s="39">
        <v>0.72365084764426491</v>
      </c>
      <c r="FU928" s="35"/>
      <c r="GK928" s="34" t="str">
        <f>IF(GA928&lt;&gt;"",((GB928*0.125)+((GC928+GD928+GE928+GF928+GG928)*0.25)+((GH928+GI928+GJ928)*1))/GA928,"")</f>
        <v/>
      </c>
      <c r="GL928"/>
      <c r="GM928"/>
      <c r="GN928"/>
      <c r="GO928"/>
      <c r="HH928" s="34" t="str">
        <f>IF(GX928&lt;&gt;"",((GY928*0.125)+((GZ928+HA928+HB928+HC928+HD928)*0.25)+((HE928+HF928+HG928)*1))/GX928,"")</f>
        <v/>
      </c>
    </row>
    <row r="929" spans="1:216" ht="15" hidden="1" customHeight="1" x14ac:dyDescent="0.35">
      <c r="A929" s="14" t="s">
        <v>5512</v>
      </c>
      <c r="B929" s="12" t="s">
        <v>5513</v>
      </c>
      <c r="C929" s="13" t="s">
        <v>1711</v>
      </c>
      <c r="D929" s="13"/>
      <c r="E929" s="14" t="s">
        <v>1420</v>
      </c>
      <c r="F929" s="15"/>
      <c r="G929" s="15"/>
      <c r="H929" s="14"/>
      <c r="I929" s="16"/>
      <c r="J929" s="65"/>
      <c r="K929" s="18">
        <f ca="1">IF(A929&lt;&gt;"",RANDBETWEEN(1,2000)," ")</f>
        <v>1244</v>
      </c>
      <c r="L929" s="17" cm="1">
        <f t="array" ref="L929">IF(A929&lt;&gt;"",SUMPRODUCT(($E$2:$E$1303="Active") * (FK929 &gt;= $FM$2:$FM$1303) * (FK929 &lt;= $FN$2:$FN$1303) * (FL929 &gt;= $FO$2:$FO$1303) * (FL929 &lt;= $FP$2:$FP$1303)),"")</f>
        <v>0</v>
      </c>
      <c r="M929" s="17" cm="1">
        <f t="array" ref="M929">IF(A929&lt;&gt;"",SUMPRODUCT(($E$2:$E$1303="Active") * (FK929 &gt;= $FQ$2:$FQ$1303) * (FK929 &lt;= $FR$2:$FR$1303) * (FL929 &gt;= $FS$2:$FS$1303) * (FL929 &lt;= $FT$2:$FT$1303)),"")</f>
        <v>0</v>
      </c>
      <c r="N929" s="14"/>
      <c r="O929" s="14"/>
      <c r="P929" s="15"/>
      <c r="Q929" s="14"/>
      <c r="R929" s="15"/>
      <c r="S929" s="14" t="s">
        <v>223</v>
      </c>
      <c r="U929" s="21"/>
      <c r="V929" s="22"/>
      <c r="W929" s="22"/>
      <c r="X929" s="22"/>
      <c r="Y929" s="22"/>
      <c r="Z929" s="22"/>
      <c r="AA929" s="48">
        <v>2024</v>
      </c>
      <c r="AC929" s="63">
        <v>45658</v>
      </c>
      <c r="AD929" s="25">
        <v>33</v>
      </c>
      <c r="AE929" s="25">
        <v>0</v>
      </c>
      <c r="AF929" s="66"/>
      <c r="AG929" s="20"/>
      <c r="AH929" s="22">
        <v>0</v>
      </c>
      <c r="AI929" s="26">
        <v>0</v>
      </c>
      <c r="AN929" s="27" t="str">
        <f>IF(COUNT(DV929,ES929,FJ929,GK929,HH929)&gt;0,AVERAGE(DV929,ES929,FJ929,GK929,HH929),"")</f>
        <v/>
      </c>
      <c r="AO929" s="28">
        <f>IF((E929&lt;&gt;""),COUNTA(AP929:BW929)+COUNTIF(T929,"No"),"")</f>
        <v>2</v>
      </c>
      <c r="AP929" s="29"/>
      <c r="AQ929" s="29"/>
      <c r="AR929" s="29"/>
      <c r="AS929" s="29"/>
      <c r="AT929" s="29"/>
      <c r="AU929" s="29"/>
      <c r="AV929" s="29"/>
      <c r="AW929" s="29"/>
      <c r="AX929" s="29"/>
      <c r="AY929" s="29"/>
      <c r="AZ929" s="29"/>
      <c r="BA929" s="29"/>
      <c r="BB929" s="29"/>
      <c r="BC929" s="29"/>
      <c r="BD929" s="29"/>
      <c r="BE929" s="29"/>
      <c r="BF929" s="29"/>
      <c r="BG929" s="29"/>
      <c r="BH929" s="29"/>
      <c r="BI929" s="29"/>
      <c r="BJ929" s="29"/>
      <c r="BK929" s="29"/>
      <c r="BL929" s="29"/>
      <c r="BM929" s="29"/>
      <c r="BN929" s="29"/>
      <c r="BO929" s="29" t="s">
        <v>224</v>
      </c>
      <c r="BP929" s="29" t="s">
        <v>224</v>
      </c>
      <c r="BQ929" s="29"/>
      <c r="BR929" s="29"/>
      <c r="BS929" s="29"/>
      <c r="BT929" s="29"/>
      <c r="BU929" s="29"/>
      <c r="BV929" s="29"/>
      <c r="BW929" s="29"/>
      <c r="BX929" s="30">
        <v>43860</v>
      </c>
      <c r="BY929" s="30">
        <v>43867</v>
      </c>
      <c r="BZ929" s="14" t="s">
        <v>228</v>
      </c>
      <c r="CA929" s="30">
        <v>43906</v>
      </c>
      <c r="CB929" s="14" t="s">
        <v>227</v>
      </c>
      <c r="CC929" s="31">
        <v>43951</v>
      </c>
      <c r="CD929" s="32" t="s">
        <v>228</v>
      </c>
      <c r="CE929" s="33" t="s">
        <v>282</v>
      </c>
      <c r="CF929" s="33" t="s">
        <v>247</v>
      </c>
      <c r="CG929" s="29">
        <v>71</v>
      </c>
      <c r="CH929" s="29">
        <v>2</v>
      </c>
      <c r="CI929" s="29">
        <v>2</v>
      </c>
      <c r="CJ929" s="29">
        <v>10</v>
      </c>
      <c r="CK929" s="29">
        <v>0</v>
      </c>
      <c r="CL929" s="29">
        <v>0</v>
      </c>
      <c r="CM929" s="29">
        <v>0</v>
      </c>
      <c r="CN929" s="34">
        <f>IF(CJ929&gt;0,((CK929*0.125)+(CL929*0.25)+(CM929*1))/CJ929,"")</f>
        <v>0</v>
      </c>
      <c r="CO929" s="20"/>
      <c r="CP929"/>
      <c r="CR929" s="20"/>
      <c r="DH929" s="37" t="str">
        <f>IF(DB929&lt;&gt;"",((DC929*0.125)+(DD929*0.25)+(DE929*0.25)+(DF929*1)+(DG929*1))/DB929,"")</f>
        <v/>
      </c>
      <c r="DV929" s="37" t="str" cm="1">
        <f t="array" ref="DV929">IF(AND(DI929:DP929&lt;&gt;""),((DQ929*0.125)+(DR929*0.25)+(DS929*0.25)+(DT929*1)+(DU929*1))/DP929,"")</f>
        <v/>
      </c>
      <c r="EA929" s="35"/>
      <c r="EB929" s="21"/>
      <c r="EJ929"/>
      <c r="EK929"/>
      <c r="EL929"/>
      <c r="EM929"/>
      <c r="EN929"/>
      <c r="EO929"/>
      <c r="EP929"/>
      <c r="EQ929"/>
      <c r="ER929"/>
      <c r="ES929" s="34" t="str">
        <f>IF(EI929&lt;&gt;"",((EJ929*0.125)+((EK929+EL929+EM929+EN929+EO929)*0.25)+((EP929+EQ929+ER929)*1))/EI929,"")</f>
        <v/>
      </c>
      <c r="ET929" s="20"/>
      <c r="FG929" s="20"/>
      <c r="FJ929" s="34" t="str">
        <f>IF(EZ929&lt;&gt;"",((FA929*0.125)+((FB929+FC929+FD929+FE929+FF929)*0.25)+((FG929+FH929+FI929)*1))/EZ929,"")</f>
        <v/>
      </c>
      <c r="FK929" s="39"/>
      <c r="FL929" s="39"/>
      <c r="FM929" s="39">
        <v>-0.36182542382213245</v>
      </c>
      <c r="FN929" s="39">
        <v>0.36182542382213245</v>
      </c>
      <c r="FO929" s="39">
        <v>-0.36182542382213245</v>
      </c>
      <c r="FP929" s="39">
        <v>0.36182542382213245</v>
      </c>
      <c r="FQ929" s="39">
        <v>-0.72365084764426491</v>
      </c>
      <c r="FR929" s="39">
        <v>0.72365084764426491</v>
      </c>
      <c r="FS929" s="39">
        <v>-0.72365084764426491</v>
      </c>
      <c r="FT929" s="39">
        <v>0.72365084764426491</v>
      </c>
      <c r="FU929" s="35"/>
      <c r="GK929" s="34" t="str">
        <f>IF(GA929&lt;&gt;"",((GB929*0.125)+((GC929+GD929+GE929+GF929+GG929)*0.25)+((GH929+GI929+GJ929)*1))/GA929,"")</f>
        <v/>
      </c>
      <c r="GL929"/>
      <c r="GM929"/>
      <c r="GN929"/>
      <c r="GO929"/>
      <c r="HH929" s="34" t="str">
        <f>IF(GX929&lt;&gt;"",((GY929*0.125)+((GZ929+HA929+HB929+HC929+HD929)*0.25)+((HE929+HF929+HG929)*1))/GX929,"")</f>
        <v/>
      </c>
    </row>
    <row r="930" spans="1:216" ht="15" hidden="1" customHeight="1" x14ac:dyDescent="0.35">
      <c r="A930" s="11" t="s">
        <v>5514</v>
      </c>
      <c r="B930" s="12" t="s">
        <v>5515</v>
      </c>
      <c r="C930" s="13" t="s">
        <v>1711</v>
      </c>
      <c r="D930" s="13"/>
      <c r="E930" s="14" t="s">
        <v>1420</v>
      </c>
      <c r="F930" s="15"/>
      <c r="G930" s="15"/>
      <c r="H930" s="14"/>
      <c r="I930" s="16"/>
      <c r="J930" s="65"/>
      <c r="K930" s="18">
        <f ca="1">IF(A930&lt;&gt;"",RANDBETWEEN(1,2000)," ")</f>
        <v>843</v>
      </c>
      <c r="L930" s="17" cm="1">
        <f t="array" ref="L930">IF(A930&lt;&gt;"",SUMPRODUCT(($E$2:$E$1303="Active") * (FK930 &gt;= $FM$2:$FM$1303) * (FK930 &lt;= $FN$2:$FN$1303) * (FL930 &gt;= $FO$2:$FO$1303) * (FL930 &lt;= $FP$2:$FP$1303)),"")</f>
        <v>0</v>
      </c>
      <c r="M930" s="17" cm="1">
        <f t="array" ref="M930">IF(A930&lt;&gt;"",SUMPRODUCT(($E$2:$E$1303="Active") * (FK930 &gt;= $FQ$2:$FQ$1303) * (FK930 &lt;= $FR$2:$FR$1303) * (FL930 &gt;= $FS$2:$FS$1303) * (FL930 &lt;= $FT$2:$FT$1303)),"")</f>
        <v>0</v>
      </c>
      <c r="N930" s="14"/>
      <c r="O930" s="14"/>
      <c r="P930" s="15"/>
      <c r="Q930" s="14"/>
      <c r="R930" s="15"/>
      <c r="S930" s="14"/>
      <c r="U930" s="21"/>
      <c r="V930" s="22"/>
      <c r="W930" s="22"/>
      <c r="X930" s="22"/>
      <c r="Y930" s="22"/>
      <c r="Z930" s="22"/>
      <c r="AA930" s="48">
        <v>2024</v>
      </c>
      <c r="AC930" s="63">
        <v>45658</v>
      </c>
      <c r="AD930" s="25">
        <v>0</v>
      </c>
      <c r="AE930" s="25">
        <v>0</v>
      </c>
      <c r="AF930" s="66"/>
      <c r="AG930" s="20"/>
      <c r="AH930" s="22">
        <v>0</v>
      </c>
      <c r="AI930" s="26">
        <v>0</v>
      </c>
      <c r="AN930" s="27" t="str">
        <f>IF(COUNT(DV930,ES930,FJ930,GK930,HH930)&gt;0,AVERAGE(DV930,ES930,FJ930,GK930,HH930),"")</f>
        <v/>
      </c>
      <c r="AO930" s="28">
        <f>IF((E930&lt;&gt;""),COUNTA(AP930:BW930)+COUNTIF(T930,"No"),"")</f>
        <v>0</v>
      </c>
      <c r="AP930" s="29"/>
      <c r="AQ930" s="29"/>
      <c r="AR930" s="29"/>
      <c r="AS930" s="29"/>
      <c r="AT930" s="29"/>
      <c r="AU930" s="29"/>
      <c r="AV930" s="29"/>
      <c r="AW930" s="29"/>
      <c r="AX930" s="29"/>
      <c r="AY930" s="29"/>
      <c r="AZ930" s="29"/>
      <c r="BA930" s="29"/>
      <c r="BB930" s="29"/>
      <c r="BC930" s="29"/>
      <c r="BD930" s="29"/>
      <c r="BE930" s="29"/>
      <c r="BF930" s="29"/>
      <c r="BG930" s="29"/>
      <c r="BH930" s="29"/>
      <c r="BI930" s="29"/>
      <c r="BJ930" s="29"/>
      <c r="BK930" s="29"/>
      <c r="BL930" s="29"/>
      <c r="BM930" s="29"/>
      <c r="BN930" s="29"/>
      <c r="BO930" s="29"/>
      <c r="BP930" s="29"/>
      <c r="BQ930" s="29"/>
      <c r="BR930" s="29"/>
      <c r="BS930" s="29"/>
      <c r="BT930" s="29"/>
      <c r="BU930" s="29"/>
      <c r="BV930" s="29"/>
      <c r="BW930" s="29"/>
      <c r="BX930" s="30"/>
      <c r="BY930" s="30"/>
      <c r="BZ930" s="14"/>
      <c r="CA930" s="30"/>
      <c r="CB930" s="14" t="s">
        <v>227</v>
      </c>
      <c r="CC930" s="31"/>
      <c r="CD930" s="32"/>
      <c r="CE930" s="33"/>
      <c r="CF930" s="33"/>
      <c r="CG930" s="29"/>
      <c r="CH930" s="29"/>
      <c r="CI930" s="29"/>
      <c r="CJ930" s="29"/>
      <c r="CK930" s="29"/>
      <c r="CL930" s="29"/>
      <c r="CM930" s="29"/>
      <c r="CN930" s="34" t="str">
        <f>IF(CJ930&gt;0,((CK930*0.125)+(CL930*0.25)+(CM930*1))/CJ930,"")</f>
        <v/>
      </c>
      <c r="CO930" s="20"/>
      <c r="CP930"/>
      <c r="CR930" s="20"/>
      <c r="CV930" s="20"/>
      <c r="CW930" s="20"/>
      <c r="CX930" s="20"/>
      <c r="DH930" s="37" t="str">
        <f>IF(DB930&lt;&gt;"",((DC930*0.125)+(DD930*0.25)+(DE930*0.25)+(DF930*1)+(DG930*1))/DB930,"")</f>
        <v/>
      </c>
      <c r="DV930" s="37" t="str" cm="1">
        <f t="array" ref="DV930">IF(AND(DI930:DP930&lt;&gt;""),((DQ930*0.125)+(DR930*0.25)+(DS930*0.25)+(DT930*1)+(DU930*1))/DP930,"")</f>
        <v/>
      </c>
      <c r="EA930" s="35"/>
      <c r="EB930" s="21"/>
      <c r="EJ930"/>
      <c r="EK930"/>
      <c r="EL930"/>
      <c r="EM930"/>
      <c r="EN930"/>
      <c r="EO930"/>
      <c r="EP930"/>
      <c r="EQ930"/>
      <c r="ER930"/>
      <c r="ES930" s="34" t="str">
        <f>IF(EI930&lt;&gt;"",((EJ930*0.125)+((EK930+EL930+EM930+EN930+EO930)*0.25)+((EP930+EQ930+ER930)*1))/EI930,"")</f>
        <v/>
      </c>
      <c r="ET930" s="20"/>
      <c r="FG930" s="20"/>
      <c r="FJ930" s="34" t="str">
        <f>IF(EZ930&lt;&gt;"",((FA930*0.125)+((FB930+FC930+FD930+FE930+FF930)*0.25)+((FG930+FH930+FI930)*1))/EZ930,"")</f>
        <v/>
      </c>
      <c r="FK930" s="39"/>
      <c r="FL930" s="39"/>
      <c r="FM930" s="39">
        <v>-0.36182542382213245</v>
      </c>
      <c r="FN930" s="39">
        <v>0.36182542382213245</v>
      </c>
      <c r="FO930" s="39">
        <v>-0.36182542382213245</v>
      </c>
      <c r="FP930" s="39">
        <v>0.36182542382213245</v>
      </c>
      <c r="FQ930" s="39">
        <v>-0.72365084764426491</v>
      </c>
      <c r="FR930" s="39">
        <v>0.72365084764426491</v>
      </c>
      <c r="FS930" s="39">
        <v>-0.72365084764426491</v>
      </c>
      <c r="FT930" s="39">
        <v>0.72365084764426491</v>
      </c>
      <c r="FU930" s="35"/>
      <c r="GK930" s="34" t="str">
        <f>IF(GA930&lt;&gt;"",((GB930*0.125)+((GC930+GD930+GE930+GF930+GG930)*0.25)+((GH930+GI930+GJ930)*1))/GA930,"")</f>
        <v/>
      </c>
      <c r="GL930"/>
      <c r="GM930"/>
      <c r="GN930"/>
      <c r="GO930"/>
      <c r="HH930" s="34" t="str">
        <f>IF(GX930&lt;&gt;"",((GY930*0.125)+((GZ930+HA930+HB930+HC930+HD930)*0.25)+((HE930+HF930+HG930)*1))/GX930,"")</f>
        <v/>
      </c>
    </row>
    <row r="931" spans="1:216" ht="15" hidden="1" customHeight="1" x14ac:dyDescent="0.35">
      <c r="A931" s="14" t="s">
        <v>5516</v>
      </c>
      <c r="B931" s="12" t="s">
        <v>5517</v>
      </c>
      <c r="C931" s="13" t="s">
        <v>1711</v>
      </c>
      <c r="D931" s="13"/>
      <c r="E931" s="14" t="s">
        <v>1420</v>
      </c>
      <c r="F931" s="15" t="s">
        <v>5518</v>
      </c>
      <c r="G931" s="15" t="s">
        <v>1207</v>
      </c>
      <c r="H931" s="14" t="s">
        <v>1033</v>
      </c>
      <c r="I931" s="16">
        <v>33619</v>
      </c>
      <c r="J931" s="65">
        <v>39881</v>
      </c>
      <c r="K931" s="18">
        <f ca="1">IF(A931&lt;&gt;"",RANDBETWEEN(1,2000)," ")</f>
        <v>1177</v>
      </c>
      <c r="L931" s="17" cm="1">
        <f t="array" ref="L931">IF(A931&lt;&gt;"",SUMPRODUCT(($E$2:$E$1303="Active") * (FK931 &gt;= $FM$2:$FM$1303) * (FK931 &lt;= $FN$2:$FN$1303) * (FL931 &gt;= $FO$2:$FO$1303) * (FL931 &lt;= $FP$2:$FP$1303)),"")</f>
        <v>8</v>
      </c>
      <c r="M931" s="17" cm="1">
        <f t="array" ref="M931">IF(A931&lt;&gt;"",SUMPRODUCT(($E$2:$E$1303="Active") * (FK931 &gt;= $FQ$2:$FQ$1303) * (FK931 &lt;= $FR$2:$FR$1303) * (FL931 &gt;= $FS$2:$FS$1303) * (FL931 &lt;= $FT$2:$FT$1303)),"")</f>
        <v>10</v>
      </c>
      <c r="N931" s="14"/>
      <c r="O931" s="14"/>
      <c r="P931" s="15"/>
      <c r="Q931" s="14"/>
      <c r="R931" s="15"/>
      <c r="S931" s="14"/>
      <c r="U931" s="21"/>
      <c r="V931" s="22"/>
      <c r="W931" s="22"/>
      <c r="X931" s="22"/>
      <c r="Y931" s="22"/>
      <c r="Z931" s="22"/>
      <c r="AA931" s="48">
        <v>2024</v>
      </c>
      <c r="AC931" s="63">
        <v>45658</v>
      </c>
      <c r="AD931" s="25">
        <v>363</v>
      </c>
      <c r="AE931" s="25">
        <v>317</v>
      </c>
      <c r="AF931" s="66"/>
      <c r="AG931" s="20"/>
      <c r="AH931" s="22">
        <v>0</v>
      </c>
      <c r="AI931" s="26">
        <v>0</v>
      </c>
      <c r="AN931" s="27" t="str">
        <f>IF(COUNT(DV931,ES931,FJ931,GK931,HH931)&gt;0,AVERAGE(DV931,ES931,FJ931,GK931,HH931),"")</f>
        <v/>
      </c>
      <c r="AO931" s="28">
        <f>IF((E931&lt;&gt;""),COUNTA(AP931:BW931)+COUNTIF(T931,"No"),"")</f>
        <v>0</v>
      </c>
      <c r="AP931" s="29"/>
      <c r="AQ931" s="29"/>
      <c r="AR931" s="29"/>
      <c r="AS931" s="29"/>
      <c r="AT931" s="29"/>
      <c r="AU931" s="29"/>
      <c r="AV931" s="29"/>
      <c r="AW931" s="29"/>
      <c r="AX931" s="29"/>
      <c r="AY931" s="29"/>
      <c r="AZ931" s="29"/>
      <c r="BA931" s="29"/>
      <c r="BB931" s="29"/>
      <c r="BC931" s="29"/>
      <c r="BD931" s="29"/>
      <c r="BE931" s="29"/>
      <c r="BF931" s="29"/>
      <c r="BG931" s="29"/>
      <c r="BH931" s="29"/>
      <c r="BI931" s="29"/>
      <c r="BJ931" s="29"/>
      <c r="BK931" s="29"/>
      <c r="BL931" s="29"/>
      <c r="BM931" s="29"/>
      <c r="BN931" s="29"/>
      <c r="BO931" s="29"/>
      <c r="BP931" s="29"/>
      <c r="BQ931" s="29"/>
      <c r="BR931" s="29"/>
      <c r="BS931" s="29"/>
      <c r="BT931" s="29"/>
      <c r="BU931" s="29"/>
      <c r="BV931" s="29"/>
      <c r="BW931" s="29"/>
      <c r="BX931" s="30">
        <v>44012</v>
      </c>
      <c r="BY931" s="30">
        <v>44020</v>
      </c>
      <c r="BZ931" s="14" t="s">
        <v>228</v>
      </c>
      <c r="CA931" s="30">
        <v>44056</v>
      </c>
      <c r="CB931" s="14" t="s">
        <v>316</v>
      </c>
      <c r="CC931" s="31">
        <v>44188</v>
      </c>
      <c r="CD931" s="32" t="s">
        <v>228</v>
      </c>
      <c r="CE931" s="33" t="s">
        <v>320</v>
      </c>
      <c r="CF931" s="33" t="s">
        <v>321</v>
      </c>
      <c r="CG931" s="29">
        <v>100</v>
      </c>
      <c r="CH931" s="29">
        <v>4</v>
      </c>
      <c r="CI931" s="29">
        <v>4</v>
      </c>
      <c r="CJ931" s="29">
        <v>10</v>
      </c>
      <c r="CK931" s="29">
        <v>1</v>
      </c>
      <c r="CL931" s="29">
        <v>0</v>
      </c>
      <c r="CM931" s="29">
        <v>1</v>
      </c>
      <c r="CN931" s="34">
        <f>IF(CJ931&gt;0,((CK931*0.125)+(CL931*0.25)+(CM931*1))/CJ931,"")</f>
        <v>0.1125</v>
      </c>
      <c r="CR931" s="35"/>
      <c r="DH931" s="37" t="str">
        <f>IF(DB931&lt;&gt;"",((DC931*0.125)+(DD931*0.25)+(DE931*0.25)+(DF931*1)+(DG931*1))/DB931,"")</f>
        <v/>
      </c>
      <c r="DV931" s="37" t="str" cm="1">
        <f t="array" ref="DV931">IF(AND(DI931:DP931&lt;&gt;""),((DQ931*0.125)+(DR931*0.25)+(DS931*0.25)+(DT931*1)+(DU931*1))/DP931,"")</f>
        <v/>
      </c>
      <c r="EA931" s="35"/>
      <c r="EB931" s="21"/>
      <c r="EJ931"/>
      <c r="EK931"/>
      <c r="EL931"/>
      <c r="EM931"/>
      <c r="EN931"/>
      <c r="EQ931"/>
      <c r="ER931"/>
      <c r="ES931" s="34" t="str">
        <f>IF(EI931&lt;&gt;"",((EJ931*0.125)+((EK931+EL931+EM931+EN931+EO931)*0.25)+((EP931+EQ931+ER931)*1))/EI931,"")</f>
        <v/>
      </c>
      <c r="ET931" s="20"/>
      <c r="FG931" s="20"/>
      <c r="FJ931" s="34" t="str">
        <f>IF(EZ931&lt;&gt;"",((FA931*0.125)+((FB931+FC931+FD931+FE931+FF931)*0.25)+((FG931+FH931+FI931)*1))/EZ931,"")</f>
        <v/>
      </c>
      <c r="FK931" s="39">
        <v>27.919385999999999</v>
      </c>
      <c r="FL931" s="39">
        <v>-82.380352000000002</v>
      </c>
      <c r="FM931" s="39">
        <v>27.557560576177867</v>
      </c>
      <c r="FN931" s="39">
        <v>28.281211423822132</v>
      </c>
      <c r="FO931" s="39">
        <v>-82.789838705206719</v>
      </c>
      <c r="FP931" s="39">
        <v>-81.970865294793285</v>
      </c>
      <c r="FQ931" s="39">
        <v>27.195735152355734</v>
      </c>
      <c r="FR931" s="39">
        <v>28.643036847644264</v>
      </c>
      <c r="FS931" s="39">
        <v>-83.199325410413437</v>
      </c>
      <c r="FT931" s="39">
        <v>-81.561378589586568</v>
      </c>
      <c r="FU931" s="35"/>
      <c r="GK931" s="34" t="str">
        <f>IF(GA931&lt;&gt;"",((GB931*0.125)+((GC931+GD931+GE931+GF931+GG931)*0.25)+((GH931+GI931+GJ931)*1))/GA931,"")</f>
        <v/>
      </c>
      <c r="GL931"/>
      <c r="GM931"/>
      <c r="GN931"/>
      <c r="GO931"/>
      <c r="HH931" s="34" t="str">
        <f>IF(GX931&lt;&gt;"",((GY931*0.125)+((GZ931+HA931+HB931+HC931+HD931)*0.25)+((HE931+HF931+HG931)*1))/GX931,"")</f>
        <v/>
      </c>
    </row>
    <row r="932" spans="1:216" ht="15" hidden="1" customHeight="1" x14ac:dyDescent="0.35">
      <c r="A932" s="11" t="s">
        <v>5519</v>
      </c>
      <c r="B932" s="12" t="s">
        <v>5520</v>
      </c>
      <c r="C932" s="13" t="s">
        <v>1711</v>
      </c>
      <c r="D932" s="13"/>
      <c r="E932" s="14" t="s">
        <v>1420</v>
      </c>
      <c r="F932" s="15"/>
      <c r="G932" s="15"/>
      <c r="H932" s="14"/>
      <c r="I932" s="16"/>
      <c r="J932" s="65"/>
      <c r="K932" s="18">
        <f ca="1">IF(A932&lt;&gt;"",RANDBETWEEN(1,2000)," ")</f>
        <v>1613</v>
      </c>
      <c r="L932" s="17" cm="1">
        <f t="array" ref="L932">IF(A932&lt;&gt;"",SUMPRODUCT(($E$2:$E$1303="Active") * (FK932 &gt;= $FM$2:$FM$1303) * (FK932 &lt;= $FN$2:$FN$1303) * (FL932 &gt;= $FO$2:$FO$1303) * (FL932 &lt;= $FP$2:$FP$1303)),"")</f>
        <v>0</v>
      </c>
      <c r="M932" s="17" cm="1">
        <f t="array" ref="M932">IF(A932&lt;&gt;"",SUMPRODUCT(($E$2:$E$1303="Active") * (FK932 &gt;= $FQ$2:$FQ$1303) * (FK932 &lt;= $FR$2:$FR$1303) * (FL932 &gt;= $FS$2:$FS$1303) * (FL932 &lt;= $FT$2:$FT$1303)),"")</f>
        <v>0</v>
      </c>
      <c r="N932" s="14"/>
      <c r="O932" s="14"/>
      <c r="P932" s="15"/>
      <c r="Q932" s="14"/>
      <c r="R932" s="15"/>
      <c r="S932" s="14"/>
      <c r="U932" s="21"/>
      <c r="V932" s="22"/>
      <c r="W932" s="22"/>
      <c r="X932" s="22"/>
      <c r="Y932" s="22"/>
      <c r="Z932" s="22"/>
      <c r="AA932" s="48">
        <v>2024</v>
      </c>
      <c r="AC932" s="63">
        <v>45658</v>
      </c>
      <c r="AD932" s="25">
        <v>124</v>
      </c>
      <c r="AE932" s="25">
        <v>25</v>
      </c>
      <c r="AF932" s="66"/>
      <c r="AG932" s="20"/>
      <c r="AH932" s="22">
        <v>0</v>
      </c>
      <c r="AI932" s="26">
        <v>0</v>
      </c>
      <c r="AN932" s="27" t="str">
        <f>IF(COUNT(DV932,ES932,FJ932,GK932,HH932)&gt;0,AVERAGE(DV932,ES932,FJ932,GK932,HH932),"")</f>
        <v/>
      </c>
      <c r="AO932" s="28">
        <f>IF((E932&lt;&gt;""),COUNTA(AP932:BW932)+COUNTIF(T932,"No"),"")</f>
        <v>0</v>
      </c>
      <c r="AP932" s="29"/>
      <c r="AQ932" s="29"/>
      <c r="AR932" s="29"/>
      <c r="AS932" s="29"/>
      <c r="AT932" s="29"/>
      <c r="AU932" s="29"/>
      <c r="AV932" s="29"/>
      <c r="AW932" s="29"/>
      <c r="AX932" s="29"/>
      <c r="AY932" s="29"/>
      <c r="AZ932" s="29"/>
      <c r="BA932" s="29"/>
      <c r="BB932" s="29"/>
      <c r="BC932" s="29"/>
      <c r="BD932" s="29"/>
      <c r="BE932" s="29"/>
      <c r="BF932" s="29"/>
      <c r="BG932" s="29"/>
      <c r="BH932" s="29"/>
      <c r="BI932" s="29"/>
      <c r="BJ932" s="29"/>
      <c r="BK932" s="29"/>
      <c r="BL932" s="29"/>
      <c r="BM932" s="29"/>
      <c r="BN932" s="29"/>
      <c r="BO932" s="29"/>
      <c r="BP932" s="29"/>
      <c r="BQ932" s="29"/>
      <c r="BR932" s="29"/>
      <c r="BS932" s="29"/>
      <c r="BT932" s="29"/>
      <c r="BU932" s="29"/>
      <c r="BV932" s="29"/>
      <c r="BW932" s="29"/>
      <c r="BX932" s="30">
        <v>44141</v>
      </c>
      <c r="BY932" s="30">
        <v>44145</v>
      </c>
      <c r="BZ932" s="14" t="s">
        <v>248</v>
      </c>
      <c r="CA932" s="30">
        <v>44175</v>
      </c>
      <c r="CB932" s="14" t="s">
        <v>316</v>
      </c>
      <c r="CC932" s="31">
        <v>44176</v>
      </c>
      <c r="CD932" s="32" t="s">
        <v>228</v>
      </c>
      <c r="CE932" s="33" t="s">
        <v>320</v>
      </c>
      <c r="CF932" s="33" t="s">
        <v>321</v>
      </c>
      <c r="CG932" s="29">
        <v>100</v>
      </c>
      <c r="CH932" s="29">
        <v>4</v>
      </c>
      <c r="CI932" s="29">
        <v>4</v>
      </c>
      <c r="CJ932" s="29">
        <v>10</v>
      </c>
      <c r="CK932" s="29">
        <v>0</v>
      </c>
      <c r="CL932" s="29">
        <v>1</v>
      </c>
      <c r="CM932" s="29">
        <v>3</v>
      </c>
      <c r="CN932" s="34">
        <f>IF(CJ932&gt;0,((CK932*0.125)+(CL932*0.25)+(CM932*1))/CJ932,"")</f>
        <v>0.32500000000000001</v>
      </c>
      <c r="CO932" s="20"/>
      <c r="CP932"/>
      <c r="CR932" s="20"/>
      <c r="CV932" s="20"/>
      <c r="CW932" s="20"/>
      <c r="CX932" s="20"/>
      <c r="DH932" s="37" t="str">
        <f>IF(DB932&lt;&gt;"",((DC932*0.125)+(DD932*0.25)+(DE932*0.25)+(DF932*1)+(DG932*1))/DB932,"")</f>
        <v/>
      </c>
      <c r="DV932" s="37" t="str" cm="1">
        <f t="array" ref="DV932">IF(AND(DI932:DP932&lt;&gt;""),((DQ932*0.125)+(DR932*0.25)+(DS932*0.25)+(DT932*1)+(DU932*1))/DP932,"")</f>
        <v/>
      </c>
      <c r="EA932" s="35"/>
      <c r="EB932" s="21"/>
      <c r="EJ932"/>
      <c r="EK932"/>
      <c r="EL932"/>
      <c r="EM932"/>
      <c r="EN932"/>
      <c r="EO932"/>
      <c r="EP932"/>
      <c r="EQ932"/>
      <c r="ER932"/>
      <c r="ES932" s="34" t="str">
        <f>IF(EI932&lt;&gt;"",((EJ932*0.125)+((EK932+EL932+EM932+EN932+EO932)*0.25)+((EP932+EQ932+ER932)*1))/EI932,"")</f>
        <v/>
      </c>
      <c r="ET932" s="20"/>
      <c r="FG932" s="20"/>
      <c r="FJ932" s="34" t="str">
        <f>IF(EZ932&lt;&gt;"",((FA932*0.125)+((FB932+FC932+FD932+FE932+FF932)*0.25)+((FG932+FH932+FI932)*1))/EZ932,"")</f>
        <v/>
      </c>
      <c r="FK932" s="39"/>
      <c r="FL932" s="39"/>
      <c r="FM932" s="39">
        <v>-0.36182542382213245</v>
      </c>
      <c r="FN932" s="39">
        <v>0.36182542382213245</v>
      </c>
      <c r="FO932" s="39">
        <v>-0.36182542382213245</v>
      </c>
      <c r="FP932" s="39">
        <v>0.36182542382213245</v>
      </c>
      <c r="FQ932" s="39">
        <v>-0.72365084764426491</v>
      </c>
      <c r="FR932" s="39">
        <v>0.72365084764426491</v>
      </c>
      <c r="FS932" s="39">
        <v>-0.72365084764426491</v>
      </c>
      <c r="FT932" s="39">
        <v>0.72365084764426491</v>
      </c>
      <c r="FU932" s="35"/>
      <c r="GK932" s="34" t="str">
        <f>IF(GA932&lt;&gt;"",((GB932*0.125)+((GC932+GD932+GE932+GF932+GG932)*0.25)+((GH932+GI932+GJ932)*1))/GA932,"")</f>
        <v/>
      </c>
      <c r="GL932"/>
      <c r="GM932"/>
      <c r="GN932"/>
      <c r="GO932"/>
      <c r="HH932" s="34" t="str">
        <f>IF(GX932&lt;&gt;"",((GY932*0.125)+((GZ932+HA932+HB932+HC932+HD932)*0.25)+((HE932+HF932+HG932)*1))/GX932,"")</f>
        <v/>
      </c>
    </row>
    <row r="933" spans="1:216" ht="15" hidden="1" customHeight="1" x14ac:dyDescent="0.35">
      <c r="A933" s="11" t="s">
        <v>5521</v>
      </c>
      <c r="B933" s="12" t="s">
        <v>5522</v>
      </c>
      <c r="C933" s="13" t="s">
        <v>1711</v>
      </c>
      <c r="D933" s="13"/>
      <c r="E933" s="14" t="s">
        <v>1420</v>
      </c>
      <c r="F933" s="15"/>
      <c r="G933" s="15"/>
      <c r="H933" s="14"/>
      <c r="I933" s="16"/>
      <c r="J933" s="65"/>
      <c r="K933" s="18">
        <f ca="1">IF(A933&lt;&gt;"",RANDBETWEEN(1,2000)," ")</f>
        <v>1546</v>
      </c>
      <c r="L933" s="17" cm="1">
        <f t="array" ref="L933">IF(A933&lt;&gt;"",SUMPRODUCT(($E$2:$E$1303="Active") * (FK933 &gt;= $FM$2:$FM$1303) * (FK933 &lt;= $FN$2:$FN$1303) * (FL933 &gt;= $FO$2:$FO$1303) * (FL933 &lt;= $FP$2:$FP$1303)),"")</f>
        <v>0</v>
      </c>
      <c r="M933" s="17" cm="1">
        <f t="array" ref="M933">IF(A933&lt;&gt;"",SUMPRODUCT(($E$2:$E$1303="Active") * (FK933 &gt;= $FQ$2:$FQ$1303) * (FK933 &lt;= $FR$2:$FR$1303) * (FL933 &gt;= $FS$2:$FS$1303) * (FL933 &lt;= $FT$2:$FT$1303)),"")</f>
        <v>0</v>
      </c>
      <c r="N933" s="14"/>
      <c r="O933" s="14"/>
      <c r="P933" s="15"/>
      <c r="Q933" s="14"/>
      <c r="R933" s="15"/>
      <c r="S933" s="14"/>
      <c r="U933" s="21"/>
      <c r="V933" s="22"/>
      <c r="W933" s="22"/>
      <c r="X933" s="22"/>
      <c r="Y933" s="22"/>
      <c r="Z933" s="22"/>
      <c r="AA933" s="48">
        <v>2024</v>
      </c>
      <c r="AC933" s="63">
        <v>45658</v>
      </c>
      <c r="AD933" s="25">
        <v>10</v>
      </c>
      <c r="AE933" s="25">
        <v>0</v>
      </c>
      <c r="AF933" s="66"/>
      <c r="AG933" s="20"/>
      <c r="AH933" s="22">
        <v>0</v>
      </c>
      <c r="AI933" s="26">
        <v>0</v>
      </c>
      <c r="AN933" s="27" t="str">
        <f>IF(COUNT(DV933,ES933,FJ933,GK933,HH933)&gt;0,AVERAGE(DV933,ES933,FJ933,GK933,HH933),"")</f>
        <v/>
      </c>
      <c r="AO933" s="28">
        <f>IF((E933&lt;&gt;""),COUNTA(AP933:BW933)+COUNTIF(T933,"No"),"")</f>
        <v>0</v>
      </c>
      <c r="AP933" s="29"/>
      <c r="AQ933" s="29"/>
      <c r="AR933" s="29"/>
      <c r="AS933" s="29"/>
      <c r="AT933" s="29"/>
      <c r="AU933" s="29"/>
      <c r="AV933" s="29"/>
      <c r="AW933" s="29"/>
      <c r="AX933" s="29"/>
      <c r="AY933" s="29"/>
      <c r="AZ933" s="29"/>
      <c r="BA933" s="29"/>
      <c r="BB933" s="29"/>
      <c r="BC933" s="29"/>
      <c r="BD933" s="29"/>
      <c r="BE933" s="29"/>
      <c r="BF933" s="29"/>
      <c r="BG933" s="29"/>
      <c r="BH933" s="29"/>
      <c r="BI933" s="29"/>
      <c r="BJ933" s="29"/>
      <c r="BK933" s="29"/>
      <c r="BL933" s="29"/>
      <c r="BM933" s="29"/>
      <c r="BN933" s="29"/>
      <c r="BO933" s="29"/>
      <c r="BP933" s="29"/>
      <c r="BQ933" s="29"/>
      <c r="BR933" s="29"/>
      <c r="BS933" s="29"/>
      <c r="BT933" s="29"/>
      <c r="BU933" s="29"/>
      <c r="BV933" s="29"/>
      <c r="BW933" s="29"/>
      <c r="BX933" s="30">
        <v>43880</v>
      </c>
      <c r="BY933" s="30">
        <v>43886</v>
      </c>
      <c r="BZ933" s="14" t="s">
        <v>226</v>
      </c>
      <c r="CA933" s="30">
        <v>43892</v>
      </c>
      <c r="CB933" s="14" t="s">
        <v>227</v>
      </c>
      <c r="CC933" s="31">
        <v>44053</v>
      </c>
      <c r="CD933" s="32" t="s">
        <v>228</v>
      </c>
      <c r="CE933" s="33" t="s">
        <v>256</v>
      </c>
      <c r="CF933" s="33" t="s">
        <v>257</v>
      </c>
      <c r="CG933" s="29">
        <v>11</v>
      </c>
      <c r="CH933" s="29">
        <v>2</v>
      </c>
      <c r="CI933" s="29">
        <v>2</v>
      </c>
      <c r="CJ933" s="29">
        <v>10</v>
      </c>
      <c r="CK933" s="29">
        <v>2</v>
      </c>
      <c r="CL933" s="29">
        <v>3</v>
      </c>
      <c r="CM933" s="29">
        <v>1</v>
      </c>
      <c r="CN933" s="34">
        <f>IF(CJ933&gt;0,((CK933*0.125)+(CL933*0.25)+(CM933*1))/CJ933,"")</f>
        <v>0.2</v>
      </c>
      <c r="CR933" s="35"/>
      <c r="DH933" s="37" t="str">
        <f>IF(DB933&lt;&gt;"",((DC933*0.125)+(DD933*0.25)+(DE933*0.25)+(DF933*1)+(DG933*1))/DB933,"")</f>
        <v/>
      </c>
      <c r="DV933" s="37" t="str" cm="1">
        <f t="array" ref="DV933">IF(AND(DI933:DP933&lt;&gt;""),((DQ933*0.125)+(DR933*0.25)+(DS933*0.25)+(DT933*1)+(DU933*1))/DP933,"")</f>
        <v/>
      </c>
      <c r="EA933" s="35"/>
      <c r="EB933" s="21"/>
      <c r="EJ933"/>
      <c r="EK933"/>
      <c r="EL933"/>
      <c r="EM933"/>
      <c r="EN933"/>
      <c r="EO933"/>
      <c r="EP933"/>
      <c r="EQ933"/>
      <c r="ER933"/>
      <c r="ES933" s="34" t="str">
        <f>IF(EI933&lt;&gt;"",((EJ933*0.125)+((EK933+EL933+EM933+EN933+EO933)*0.25)+((EP933+EQ933+ER933)*1))/EI933,"")</f>
        <v/>
      </c>
      <c r="ET933" s="20"/>
      <c r="FG933" s="20"/>
      <c r="FJ933" s="34" t="str">
        <f>IF(EZ933&lt;&gt;"",((FA933*0.125)+((FB933+FC933+FD933+FE933+FF933)*0.25)+((FG933+FH933+FI933)*1))/EZ933,"")</f>
        <v/>
      </c>
      <c r="FK933" s="39"/>
      <c r="FL933" s="39"/>
      <c r="FM933" s="39">
        <v>-0.36182542382213245</v>
      </c>
      <c r="FN933" s="39">
        <v>0.36182542382213245</v>
      </c>
      <c r="FO933" s="39">
        <v>-0.36182542382213245</v>
      </c>
      <c r="FP933" s="39">
        <v>0.36182542382213245</v>
      </c>
      <c r="FQ933" s="39">
        <v>-0.72365084764426491</v>
      </c>
      <c r="FR933" s="39">
        <v>0.72365084764426491</v>
      </c>
      <c r="FS933" s="39">
        <v>-0.72365084764426491</v>
      </c>
      <c r="FT933" s="39">
        <v>0.72365084764426491</v>
      </c>
      <c r="FU933" s="35"/>
      <c r="GK933" s="34" t="str">
        <f>IF(GA933&lt;&gt;"",((GB933*0.125)+((GC933+GD933+GE933+GF933+GG933)*0.25)+((GH933+GI933+GJ933)*1))/GA933,"")</f>
        <v/>
      </c>
      <c r="GL933"/>
      <c r="GM933"/>
      <c r="GN933"/>
      <c r="GO933"/>
      <c r="HH933" s="34" t="str">
        <f>IF(GX933&lt;&gt;"",((GY933*0.125)+((GZ933+HA933+HB933+HC933+HD933)*0.25)+((HE933+HF933+HG933)*1))/GX933,"")</f>
        <v/>
      </c>
    </row>
    <row r="934" spans="1:216" ht="15" hidden="1" customHeight="1" x14ac:dyDescent="0.35">
      <c r="A934" s="14" t="s">
        <v>5523</v>
      </c>
      <c r="B934" s="12" t="s">
        <v>5524</v>
      </c>
      <c r="C934" s="13" t="s">
        <v>1711</v>
      </c>
      <c r="D934" s="13"/>
      <c r="E934" s="14" t="s">
        <v>1420</v>
      </c>
      <c r="F934" s="15"/>
      <c r="G934" s="15"/>
      <c r="H934" s="14"/>
      <c r="I934" s="16"/>
      <c r="J934" s="65"/>
      <c r="K934" s="18">
        <f ca="1">IF(A934&lt;&gt;"",RANDBETWEEN(1,2000)," ")</f>
        <v>942</v>
      </c>
      <c r="L934" s="17" cm="1">
        <f t="array" ref="L934">IF(A934&lt;&gt;"",SUMPRODUCT(($E$2:$E$1303="Active") * (FK934 &gt;= $FM$2:$FM$1303) * (FK934 &lt;= $FN$2:$FN$1303) * (FL934 &gt;= $FO$2:$FO$1303) * (FL934 &lt;= $FP$2:$FP$1303)),"")</f>
        <v>0</v>
      </c>
      <c r="M934" s="17" cm="1">
        <f t="array" ref="M934">IF(A934&lt;&gt;"",SUMPRODUCT(($E$2:$E$1303="Active") * (FK934 &gt;= $FQ$2:$FQ$1303) * (FK934 &lt;= $FR$2:$FR$1303) * (FL934 &gt;= $FS$2:$FS$1303) * (FL934 &lt;= $FT$2:$FT$1303)),"")</f>
        <v>0</v>
      </c>
      <c r="N934" s="14"/>
      <c r="O934" s="14"/>
      <c r="P934" s="15"/>
      <c r="Q934" s="14"/>
      <c r="R934" s="15"/>
      <c r="S934" s="14"/>
      <c r="U934" s="21"/>
      <c r="V934" s="22"/>
      <c r="W934" s="22"/>
      <c r="X934" s="22"/>
      <c r="Y934" s="22"/>
      <c r="Z934" s="22"/>
      <c r="AA934" s="48">
        <v>2024</v>
      </c>
      <c r="AC934" s="63">
        <v>45658</v>
      </c>
      <c r="AD934" s="25">
        <v>156</v>
      </c>
      <c r="AE934" s="25">
        <v>0</v>
      </c>
      <c r="AF934" s="66"/>
      <c r="AG934" s="20"/>
      <c r="AH934" s="22">
        <v>0</v>
      </c>
      <c r="AI934" s="26">
        <v>0</v>
      </c>
      <c r="AN934" s="27" t="str">
        <f>IF(COUNT(DV934,ES934,FJ934,GK934,HH934)&gt;0,AVERAGE(DV934,ES934,FJ934,GK934,HH934),"")</f>
        <v/>
      </c>
      <c r="AO934" s="28">
        <f>IF((E934&lt;&gt;""),COUNTA(AP934:BW934)+COUNTIF(T934,"No"),"")</f>
        <v>0</v>
      </c>
      <c r="AP934" s="29"/>
      <c r="AQ934" s="29"/>
      <c r="AR934" s="29"/>
      <c r="AS934" s="29"/>
      <c r="AT934" s="29"/>
      <c r="AU934" s="29"/>
      <c r="AV934" s="29"/>
      <c r="AW934" s="29"/>
      <c r="AX934" s="29"/>
      <c r="AY934" s="29"/>
      <c r="AZ934" s="29"/>
      <c r="BA934" s="29"/>
      <c r="BB934" s="29"/>
      <c r="BC934" s="29"/>
      <c r="BD934" s="29"/>
      <c r="BE934" s="29"/>
      <c r="BF934" s="29"/>
      <c r="BG934" s="29"/>
      <c r="BH934" s="29"/>
      <c r="BI934" s="29"/>
      <c r="BJ934" s="29"/>
      <c r="BK934" s="29"/>
      <c r="BL934" s="29"/>
      <c r="BM934" s="29"/>
      <c r="BN934" s="29"/>
      <c r="BO934" s="29"/>
      <c r="BP934" s="29"/>
      <c r="BQ934" s="29"/>
      <c r="BR934" s="29"/>
      <c r="BS934" s="29"/>
      <c r="BT934" s="29"/>
      <c r="BU934" s="29"/>
      <c r="BV934" s="29"/>
      <c r="BW934" s="29"/>
      <c r="BX934" s="30">
        <v>43907</v>
      </c>
      <c r="BY934" s="30">
        <v>43915</v>
      </c>
      <c r="BZ934" s="14" t="s">
        <v>228</v>
      </c>
      <c r="CA934" s="30">
        <v>43978</v>
      </c>
      <c r="CB934" s="14" t="s">
        <v>232</v>
      </c>
      <c r="CC934" s="31">
        <v>44053</v>
      </c>
      <c r="CD934" s="32" t="s">
        <v>228</v>
      </c>
      <c r="CE934" s="33" t="s">
        <v>256</v>
      </c>
      <c r="CF934" s="33" t="s">
        <v>257</v>
      </c>
      <c r="CG934" s="29">
        <v>69</v>
      </c>
      <c r="CH934" s="29">
        <v>6</v>
      </c>
      <c r="CI934" s="29">
        <v>6</v>
      </c>
      <c r="CJ934" s="29">
        <v>20</v>
      </c>
      <c r="CK934" s="29">
        <v>3</v>
      </c>
      <c r="CL934" s="29">
        <v>3</v>
      </c>
      <c r="CM934" s="29">
        <v>4</v>
      </c>
      <c r="CN934" s="34">
        <f>IF(CJ934&gt;0,((CK934*0.125)+(CL934*0.25)+(CM934*1))/CJ934,"")</f>
        <v>0.25624999999999998</v>
      </c>
      <c r="CO934" s="20"/>
      <c r="CP934"/>
      <c r="CR934" s="20"/>
      <c r="CV934" s="20"/>
      <c r="CW934" s="20"/>
      <c r="CX934" s="20"/>
      <c r="DH934" s="37" t="str">
        <f>IF(DB934&lt;&gt;"",((DC934*0.125)+(DD934*0.25)+(DE934*0.25)+(DF934*1)+(DG934*1))/DB934,"")</f>
        <v/>
      </c>
      <c r="DV934" s="37" t="str" cm="1">
        <f t="array" ref="DV934">IF(AND(DI934:DP934&lt;&gt;""),((DQ934*0.125)+(DR934*0.25)+(DS934*0.25)+(DT934*1)+(DU934*1))/DP934,"")</f>
        <v/>
      </c>
      <c r="EA934" s="35"/>
      <c r="EB934" s="21"/>
      <c r="EJ934"/>
      <c r="EK934"/>
      <c r="EL934"/>
      <c r="EM934"/>
      <c r="EN934"/>
      <c r="EO934"/>
      <c r="EP934"/>
      <c r="EQ934"/>
      <c r="ER934"/>
      <c r="ES934" s="34" t="str">
        <f>IF(EI934&lt;&gt;"",((EJ934*0.125)+((EK934+EL934+EM934+EN934+EO934)*0.25)+((EP934+EQ934+ER934)*1))/EI934,"")</f>
        <v/>
      </c>
      <c r="ET934" s="20"/>
      <c r="FG934" s="20"/>
      <c r="FJ934" s="34" t="str">
        <f>IF(EZ934&lt;&gt;"",((FA934*0.125)+((FB934+FC934+FD934+FE934+FF934)*0.25)+((FG934+FH934+FI934)*1))/EZ934,"")</f>
        <v/>
      </c>
      <c r="FK934" s="39"/>
      <c r="FL934" s="39"/>
      <c r="FM934" s="39">
        <v>-0.36182542382213245</v>
      </c>
      <c r="FN934" s="39">
        <v>0.36182542382213245</v>
      </c>
      <c r="FO934" s="39">
        <v>-0.36182542382213245</v>
      </c>
      <c r="FP934" s="39">
        <v>0.36182542382213245</v>
      </c>
      <c r="FQ934" s="39">
        <v>-0.72365084764426491</v>
      </c>
      <c r="FR934" s="39">
        <v>0.72365084764426491</v>
      </c>
      <c r="FS934" s="39">
        <v>-0.72365084764426491</v>
      </c>
      <c r="FT934" s="39">
        <v>0.72365084764426491</v>
      </c>
      <c r="FU934" s="35"/>
      <c r="GK934" s="34" t="str">
        <f>IF(GA934&lt;&gt;"",((GB934*0.125)+((GC934+GD934+GE934+GF934+GG934)*0.25)+((GH934+GI934+GJ934)*1))/GA934,"")</f>
        <v/>
      </c>
      <c r="GL934"/>
      <c r="GM934"/>
      <c r="GN934"/>
      <c r="GO934"/>
      <c r="HH934" s="34" t="str">
        <f>IF(GX934&lt;&gt;"",((GY934*0.125)+((GZ934+HA934+HB934+HC934+HD934)*0.25)+((HE934+HF934+HG934)*1))/GX934,"")</f>
        <v/>
      </c>
    </row>
    <row r="935" spans="1:216" ht="15" hidden="1" customHeight="1" x14ac:dyDescent="0.35">
      <c r="A935" s="14" t="s">
        <v>5525</v>
      </c>
      <c r="B935" s="12" t="s">
        <v>5526</v>
      </c>
      <c r="C935" s="13" t="s">
        <v>1711</v>
      </c>
      <c r="D935" s="13"/>
      <c r="E935" s="14" t="s">
        <v>1420</v>
      </c>
      <c r="F935" s="15" t="s">
        <v>5527</v>
      </c>
      <c r="G935" s="15" t="s">
        <v>1032</v>
      </c>
      <c r="H935" s="14" t="s">
        <v>1033</v>
      </c>
      <c r="I935" s="16">
        <v>33166</v>
      </c>
      <c r="J935" s="65">
        <v>26106</v>
      </c>
      <c r="K935" s="18">
        <f ca="1">IF(A935&lt;&gt;"",RANDBETWEEN(1,2000)," ")</f>
        <v>1649</v>
      </c>
      <c r="L935" s="17" cm="1">
        <f t="array" ref="L935">IF(A935&lt;&gt;"",SUMPRODUCT(($E$2:$E$1303="Active") * (FK935 &gt;= $FM$2:$FM$1303) * (FK935 &lt;= $FN$2:$FN$1303) * (FL935 &gt;= $FO$2:$FO$1303) * (FL935 &lt;= $FP$2:$FP$1303)),"")</f>
        <v>6</v>
      </c>
      <c r="M935" s="17" cm="1">
        <f t="array" ref="M935">IF(A935&lt;&gt;"",SUMPRODUCT(($E$2:$E$1303="Active") * (FK935 &gt;= $FQ$2:$FQ$1303) * (FK935 &lt;= $FR$2:$FR$1303) * (FL935 &gt;= $FS$2:$FS$1303) * (FL935 &lt;= $FT$2:$FT$1303)),"")</f>
        <v>10</v>
      </c>
      <c r="N935" s="14"/>
      <c r="O935" s="14"/>
      <c r="P935" s="15"/>
      <c r="Q935" s="14"/>
      <c r="R935" s="15"/>
      <c r="S935" s="14"/>
      <c r="U935" s="21"/>
      <c r="V935" s="22"/>
      <c r="W935" s="22"/>
      <c r="X935" s="22"/>
      <c r="Y935" s="22"/>
      <c r="Z935" s="22"/>
      <c r="AA935" s="48">
        <v>2024</v>
      </c>
      <c r="AC935" s="63">
        <v>45658</v>
      </c>
      <c r="AD935" s="25">
        <v>109</v>
      </c>
      <c r="AE935" s="25">
        <v>0</v>
      </c>
      <c r="AF935" s="66"/>
      <c r="AG935" s="20"/>
      <c r="AH935" s="22">
        <v>0</v>
      </c>
      <c r="AI935" s="26">
        <v>0</v>
      </c>
      <c r="AN935" s="27" t="str">
        <f>IF(COUNT(DV935,ES935,FJ935,GK935,HH935)&gt;0,AVERAGE(DV935,ES935,FJ935,GK935,HH935),"")</f>
        <v/>
      </c>
      <c r="AO935" s="28">
        <f>IF((E935&lt;&gt;""),COUNTA(AP935:BW935)+COUNTIF(T935,"No"),"")</f>
        <v>0</v>
      </c>
      <c r="AP935" s="29"/>
      <c r="AQ935" s="29"/>
      <c r="AR935" s="29"/>
      <c r="AS935" s="29"/>
      <c r="AT935" s="29"/>
      <c r="AU935" s="29"/>
      <c r="AV935" s="29"/>
      <c r="AW935" s="29"/>
      <c r="AX935" s="29"/>
      <c r="AY935" s="29"/>
      <c r="AZ935" s="29"/>
      <c r="BA935" s="29"/>
      <c r="BB935" s="29"/>
      <c r="BC935" s="29"/>
      <c r="BD935" s="29"/>
      <c r="BE935" s="29"/>
      <c r="BF935" s="29"/>
      <c r="BG935" s="29"/>
      <c r="BH935" s="29"/>
      <c r="BI935" s="29"/>
      <c r="BJ935" s="29"/>
      <c r="BK935" s="29"/>
      <c r="BL935" s="29"/>
      <c r="BM935" s="29"/>
      <c r="BN935" s="29"/>
      <c r="BO935" s="29"/>
      <c r="BP935" s="29"/>
      <c r="BQ935" s="29"/>
      <c r="BR935" s="29"/>
      <c r="BS935" s="29"/>
      <c r="BT935" s="29"/>
      <c r="BU935" s="29"/>
      <c r="BV935" s="29"/>
      <c r="BW935" s="29"/>
      <c r="BX935" s="30">
        <v>43804</v>
      </c>
      <c r="BY935" s="30">
        <v>43815</v>
      </c>
      <c r="BZ935" s="14" t="s">
        <v>226</v>
      </c>
      <c r="CA935" s="30">
        <v>43816</v>
      </c>
      <c r="CB935" s="14" t="s">
        <v>232</v>
      </c>
      <c r="CC935" s="31">
        <v>43907</v>
      </c>
      <c r="CD935" s="32" t="s">
        <v>364</v>
      </c>
      <c r="CE935" s="33" t="s">
        <v>380</v>
      </c>
      <c r="CF935" s="33" t="s">
        <v>321</v>
      </c>
      <c r="CG935" s="29">
        <v>180</v>
      </c>
      <c r="CH935" s="29">
        <v>2</v>
      </c>
      <c r="CI935" s="29">
        <v>2</v>
      </c>
      <c r="CJ935" s="29">
        <v>7</v>
      </c>
      <c r="CK935" s="29">
        <v>1</v>
      </c>
      <c r="CL935" s="29">
        <v>0</v>
      </c>
      <c r="CM935" s="29">
        <v>1</v>
      </c>
      <c r="CN935" s="34">
        <f>IF(CJ935&gt;0,((CK935*0.125)+(CL935*0.25)+(CM935*1))/CJ935,"")</f>
        <v>0.16071428571428573</v>
      </c>
      <c r="CO935" s="35">
        <v>44329</v>
      </c>
      <c r="CR935" s="35"/>
      <c r="CS935" s="20" t="s">
        <v>232</v>
      </c>
      <c r="CT935" s="35" t="s">
        <v>2075</v>
      </c>
      <c r="CV935" s="20"/>
      <c r="CW935" s="20"/>
      <c r="CX935" s="20"/>
      <c r="DH935" s="37" t="str">
        <f>IF(DB935&lt;&gt;"",((DC935*0.125)+(DD935*0.25)+(DE935*0.25)+(DF935*1)+(DG935*1))/DB935,"")</f>
        <v/>
      </c>
      <c r="DV935" s="37" t="str" cm="1">
        <f t="array" ref="DV935">IF(AND(DI935:DP935&lt;&gt;""),((DQ935*0.125)+(DR935*0.25)+(DS935*0.25)+(DT935*1)+(DU935*1))/DP935,"")</f>
        <v/>
      </c>
      <c r="EA935" s="35"/>
      <c r="EB935" s="21"/>
      <c r="EJ935"/>
      <c r="EK935"/>
      <c r="EL935"/>
      <c r="EM935"/>
      <c r="EN935"/>
      <c r="EQ935"/>
      <c r="ER935"/>
      <c r="ES935" s="34" t="str">
        <f>IF(EI935&lt;&gt;"",((EJ935*0.125)+((EK935+EL935+EM935+EN935+EO935)*0.25)+((EP935+EQ935+ER935)*1))/EI935,"")</f>
        <v/>
      </c>
      <c r="ET935" s="20"/>
      <c r="FG935" s="20"/>
      <c r="FJ935" s="34" t="str">
        <f>IF(EZ935&lt;&gt;"",((FA935*0.125)+((FB935+FC935+FD935+FE935+FF935)*0.25)+((FG935+FH935+FI935)*1))/EZ935,"")</f>
        <v/>
      </c>
      <c r="FK935" s="39">
        <v>25.835822</v>
      </c>
      <c r="FL935" s="39">
        <v>-80.301342000000005</v>
      </c>
      <c r="FM935" s="39">
        <v>25.473996576177868</v>
      </c>
      <c r="FN935" s="39">
        <v>26.197647423822133</v>
      </c>
      <c r="FO935" s="39">
        <v>-80.703349485532286</v>
      </c>
      <c r="FP935" s="39">
        <v>-79.899334514467725</v>
      </c>
      <c r="FQ935" s="39">
        <v>25.112171152355735</v>
      </c>
      <c r="FR935" s="39">
        <v>26.559472847644265</v>
      </c>
      <c r="FS935" s="39">
        <v>-81.10535697106458</v>
      </c>
      <c r="FT935" s="39">
        <v>-79.49732702893543</v>
      </c>
      <c r="FU935" s="35"/>
      <c r="GK935" s="34" t="str">
        <f>IF(GA935&lt;&gt;"",((GB935*0.125)+((GC935+GD935+GE935+GF935+GG935)*0.25)+((GH935+GI935+GJ935)*1))/GA935,"")</f>
        <v/>
      </c>
      <c r="GL935"/>
      <c r="GM935"/>
      <c r="GN935"/>
      <c r="GO935"/>
      <c r="HH935" s="34" t="str">
        <f>IF(GX935&lt;&gt;"",((GY935*0.125)+((GZ935+HA935+HB935+HC935+HD935)*0.25)+((HE935+HF935+HG935)*1))/GX935,"")</f>
        <v/>
      </c>
    </row>
    <row r="936" spans="1:216" ht="15" hidden="1" customHeight="1" x14ac:dyDescent="0.35">
      <c r="A936" s="11" t="s">
        <v>5528</v>
      </c>
      <c r="B936" s="12" t="s">
        <v>5529</v>
      </c>
      <c r="C936" s="13" t="s">
        <v>1711</v>
      </c>
      <c r="D936" s="13"/>
      <c r="E936" s="11" t="s">
        <v>1420</v>
      </c>
      <c r="F936" s="19" t="s">
        <v>5530</v>
      </c>
      <c r="G936" s="19" t="s">
        <v>5531</v>
      </c>
      <c r="H936" s="11" t="s">
        <v>315</v>
      </c>
      <c r="I936" s="42">
        <v>35179</v>
      </c>
      <c r="J936" s="65">
        <v>9742</v>
      </c>
      <c r="K936" s="18">
        <f ca="1">IF(A936&lt;&gt;"",RANDBETWEEN(1,2000)," ")</f>
        <v>1514</v>
      </c>
      <c r="L936" s="17" cm="1">
        <f t="array" ref="L936">IF(A936&lt;&gt;"",SUMPRODUCT(($E$2:$E$1303="Active") * (FK936 &gt;= $FM$2:$FM$1303) * (FK936 &lt;= $FN$2:$FN$1303) * (FL936 &gt;= $FO$2:$FO$1303) * (FL936 &lt;= $FP$2:$FP$1303)),"")</f>
        <v>2</v>
      </c>
      <c r="M936" s="17" cm="1">
        <f t="array" ref="M936">IF(A936&lt;&gt;"",SUMPRODUCT(($E$2:$E$1303="Active") * (FK936 &gt;= $FQ$2:$FQ$1303) * (FK936 &lt;= $FR$2:$FR$1303) * (FL936 &gt;= $FS$2:$FS$1303) * (FL936 &lt;= $FT$2:$FT$1303)),"")</f>
        <v>4</v>
      </c>
      <c r="U936" s="21"/>
      <c r="V936" s="22"/>
      <c r="W936" s="22"/>
      <c r="X936" s="22"/>
      <c r="Y936" s="22"/>
      <c r="Z936" s="22"/>
      <c r="AA936" s="48">
        <v>2024</v>
      </c>
      <c r="AC936" s="63">
        <v>45658</v>
      </c>
      <c r="AD936" s="25">
        <v>0</v>
      </c>
      <c r="AE936" s="25">
        <v>0</v>
      </c>
      <c r="AF936" s="66"/>
      <c r="AG936" s="20"/>
      <c r="AH936" s="22">
        <v>0</v>
      </c>
      <c r="AI936" s="26">
        <v>0</v>
      </c>
      <c r="AN936" s="27" t="str">
        <f>IF(COUNT(DV936,ES936,FJ936,GK936,HH936)&gt;0,AVERAGE(DV936,ES936,FJ936,GK936,HH936),"")</f>
        <v/>
      </c>
      <c r="AO936" s="28">
        <f>IF((E936&lt;&gt;""),COUNTA(AP936:BW936)+COUNTIF(T936,"No"),"")</f>
        <v>0</v>
      </c>
      <c r="CN936" s="34" t="str">
        <f>IF(CJ936&gt;0,((CK936*0.125)+(CL936*0.25)+(CM936*1))/CJ936,"")</f>
        <v/>
      </c>
      <c r="CT936" s="35" t="s">
        <v>323</v>
      </c>
      <c r="DH936" s="37" t="str">
        <f>IF(DB936&lt;&gt;"",((DC936*0.125)+(DD936*0.25)+(DE936*0.25)+(DF936*1)+(DG936*1))/DB936,"")</f>
        <v/>
      </c>
      <c r="DV936" s="37" t="str" cm="1">
        <f t="array" ref="DV936">IF(AND(DI936:DP936&lt;&gt;""),((DQ936*0.125)+(DR936*0.25)+(DS936*0.25)+(DT936*1)+(DU936*1))/DP936,"")</f>
        <v/>
      </c>
      <c r="EA936" s="35"/>
      <c r="EB936" s="21"/>
      <c r="EJ936"/>
      <c r="EK936"/>
      <c r="EL936"/>
      <c r="EM936"/>
      <c r="EN936"/>
      <c r="EQ936"/>
      <c r="ER936"/>
      <c r="ES936" s="34" t="str">
        <f>IF(EI936&lt;&gt;"",((EJ936*0.125)+((EK936+EL936+EM936+EN936+EO936)*0.25)+((EP936+EQ936+ER936)*1))/EI936,"")</f>
        <v/>
      </c>
      <c r="ET936" s="20"/>
      <c r="FG936" s="20"/>
      <c r="FJ936" s="34" t="str">
        <f>IF(EZ936&lt;&gt;"",((FA936*0.125)+((FB936+FC936+FD936+FE936+FF936)*0.25)+((FG936+FH936+FI936)*1))/EZ936,"")</f>
        <v/>
      </c>
      <c r="FK936" s="39">
        <v>34.270615999999997</v>
      </c>
      <c r="FL936" s="39">
        <v>-86.940995999999998</v>
      </c>
      <c r="FM936" s="39">
        <v>33.908790576177864</v>
      </c>
      <c r="FN936" s="39">
        <v>34.632441423822129</v>
      </c>
      <c r="FO936" s="39">
        <v>-87.378836069070275</v>
      </c>
      <c r="FP936" s="39">
        <v>-86.503155930929722</v>
      </c>
      <c r="FQ936" s="39">
        <v>33.546965152355732</v>
      </c>
      <c r="FR936" s="39">
        <v>34.994266847644262</v>
      </c>
      <c r="FS936" s="39">
        <v>-87.816676138140551</v>
      </c>
      <c r="FT936" s="39">
        <v>-86.065315861859446</v>
      </c>
      <c r="FU936" s="35"/>
      <c r="GK936" s="34" t="str">
        <f>IF(GA936&lt;&gt;"",((GB936*0.125)+((GC936+GD936+GE936+GF936+GG936)*0.25)+((GH936+GI936+GJ936)*1))/GA936,"")</f>
        <v/>
      </c>
      <c r="GL936"/>
      <c r="GM936"/>
      <c r="GN936"/>
      <c r="GO936"/>
      <c r="HH936" s="34" t="str">
        <f>IF(GX936&lt;&gt;"",((GY936*0.125)+((GZ936+HA936+HB936+HC936+HD936)*0.25)+((HE936+HF936+HG936)*1))/GX936,"")</f>
        <v/>
      </c>
    </row>
    <row r="937" spans="1:216" ht="15" hidden="1" customHeight="1" x14ac:dyDescent="0.35">
      <c r="A937" s="11" t="s">
        <v>5532</v>
      </c>
      <c r="B937" s="12" t="s">
        <v>5533</v>
      </c>
      <c r="C937" s="13" t="s">
        <v>1711</v>
      </c>
      <c r="D937" s="13"/>
      <c r="E937" s="14" t="s">
        <v>1420</v>
      </c>
      <c r="F937" s="15" t="s">
        <v>5534</v>
      </c>
      <c r="G937" s="15" t="s">
        <v>475</v>
      </c>
      <c r="H937" s="14" t="s">
        <v>466</v>
      </c>
      <c r="I937" s="16">
        <v>85719</v>
      </c>
      <c r="J937" s="65">
        <v>46242</v>
      </c>
      <c r="K937" s="18">
        <f ca="1">IF(A937&lt;&gt;"",RANDBETWEEN(1,2000)," ")</f>
        <v>673</v>
      </c>
      <c r="L937" s="17" cm="1">
        <f t="array" ref="L937">IF(A937&lt;&gt;"",SUMPRODUCT(($E$2:$E$1303="Active") * (FK937 &gt;= $FM$2:$FM$1303) * (FK937 &lt;= $FN$2:$FN$1303) * (FL937 &gt;= $FO$2:$FO$1303) * (FL937 &lt;= $FP$2:$FP$1303)),"")</f>
        <v>3</v>
      </c>
      <c r="M937" s="17" cm="1">
        <f t="array" ref="M937">IF(A937&lt;&gt;"",SUMPRODUCT(($E$2:$E$1303="Active") * (FK937 &gt;= $FQ$2:$FQ$1303) * (FK937 &lt;= $FR$2:$FR$1303) * (FL937 &gt;= $FS$2:$FS$1303) * (FL937 &lt;= $FT$2:$FT$1303)),"")</f>
        <v>3</v>
      </c>
      <c r="N937" s="14"/>
      <c r="O937" s="14"/>
      <c r="P937" s="15"/>
      <c r="Q937" s="14"/>
      <c r="R937" s="15"/>
      <c r="S937" s="14" t="s">
        <v>223</v>
      </c>
      <c r="U937" s="21"/>
      <c r="V937" s="22"/>
      <c r="W937" s="22"/>
      <c r="X937" s="22"/>
      <c r="Y937" s="22"/>
      <c r="Z937" s="22"/>
      <c r="AA937" s="48">
        <v>2024</v>
      </c>
      <c r="AC937" s="63">
        <v>45658</v>
      </c>
      <c r="AD937" s="25">
        <v>122</v>
      </c>
      <c r="AE937" s="25">
        <v>177</v>
      </c>
      <c r="AF937" s="66"/>
      <c r="AG937" s="20"/>
      <c r="AH937" s="22">
        <v>0</v>
      </c>
      <c r="AI937" s="26">
        <v>0</v>
      </c>
      <c r="AN937" s="27" t="str">
        <f>IF(COUNT(DV937,ES937,FJ937,GK937,HH937)&gt;0,AVERAGE(DV937,ES937,FJ937,GK937,HH937),"")</f>
        <v/>
      </c>
      <c r="AO937" s="28">
        <f>IF((E937&lt;&gt;""),COUNTA(AP937:BW937)+COUNTIF(T937,"No"),"")</f>
        <v>0</v>
      </c>
      <c r="AP937" s="29"/>
      <c r="AQ937" s="29"/>
      <c r="AR937" s="29"/>
      <c r="AS937" s="29"/>
      <c r="AT937" s="29"/>
      <c r="AU937" s="29"/>
      <c r="AV937" s="29"/>
      <c r="AW937" s="29"/>
      <c r="AX937" s="29"/>
      <c r="AY937" s="29"/>
      <c r="AZ937" s="29"/>
      <c r="BA937" s="29"/>
      <c r="BB937" s="29"/>
      <c r="BC937" s="29"/>
      <c r="BD937" s="29"/>
      <c r="BE937" s="29"/>
      <c r="BF937" s="29"/>
      <c r="BG937" s="29"/>
      <c r="BH937" s="29"/>
      <c r="BI937" s="29"/>
      <c r="BJ937" s="29"/>
      <c r="BK937" s="29"/>
      <c r="BL937" s="29"/>
      <c r="BM937" s="29"/>
      <c r="BN937" s="29"/>
      <c r="BO937" s="29"/>
      <c r="BP937" s="29"/>
      <c r="BQ937" s="29"/>
      <c r="BR937" s="29"/>
      <c r="BS937" s="29"/>
      <c r="BT937" s="29"/>
      <c r="BU937" s="29"/>
      <c r="BV937" s="29"/>
      <c r="BW937" s="29"/>
      <c r="BX937" s="30">
        <v>44134</v>
      </c>
      <c r="BY937" s="30">
        <v>44141</v>
      </c>
      <c r="BZ937" s="14" t="s">
        <v>248</v>
      </c>
      <c r="CA937" s="30">
        <v>44148</v>
      </c>
      <c r="CB937" s="14" t="s">
        <v>316</v>
      </c>
      <c r="CC937" s="31">
        <v>44174</v>
      </c>
      <c r="CD937" s="32" t="s">
        <v>228</v>
      </c>
      <c r="CE937" s="33" t="s">
        <v>320</v>
      </c>
      <c r="CF937" s="33" t="s">
        <v>321</v>
      </c>
      <c r="CG937" s="29">
        <v>100</v>
      </c>
      <c r="CH937" s="29">
        <v>3</v>
      </c>
      <c r="CI937" s="29">
        <v>3</v>
      </c>
      <c r="CJ937" s="29">
        <v>10</v>
      </c>
      <c r="CK937" s="29">
        <v>0</v>
      </c>
      <c r="CL937" s="29">
        <v>0</v>
      </c>
      <c r="CM937" s="29">
        <v>1</v>
      </c>
      <c r="CN937" s="34">
        <f>IF(CJ937&gt;0,((CK937*0.125)+(CL937*0.25)+(CM937*1))/CJ937,"")</f>
        <v>0.1</v>
      </c>
      <c r="CO937" s="35">
        <v>44237</v>
      </c>
      <c r="CP937" s="35">
        <v>44237</v>
      </c>
      <c r="CQ937" s="20" t="s">
        <v>248</v>
      </c>
      <c r="CR937" s="47">
        <v>44237</v>
      </c>
      <c r="CS937" s="20" t="s">
        <v>316</v>
      </c>
      <c r="CT937" s="35" t="s">
        <v>1840</v>
      </c>
      <c r="CU937" s="35">
        <v>44503</v>
      </c>
      <c r="CV937" s="11" t="s">
        <v>248</v>
      </c>
      <c r="CW937" s="20" t="s">
        <v>324</v>
      </c>
      <c r="CX937" s="11" t="s">
        <v>325</v>
      </c>
      <c r="CY937" s="20">
        <v>93</v>
      </c>
      <c r="CZ937" s="36">
        <v>4</v>
      </c>
      <c r="DA937" s="36">
        <v>4</v>
      </c>
      <c r="DB937" s="36">
        <v>17</v>
      </c>
      <c r="DC937" s="36">
        <v>0</v>
      </c>
      <c r="DD937" s="36">
        <v>1</v>
      </c>
      <c r="DE937" s="36">
        <v>0</v>
      </c>
      <c r="DF937" s="36">
        <v>0</v>
      </c>
      <c r="DG937" s="36">
        <v>7</v>
      </c>
      <c r="DH937" s="37">
        <f>IF(DB937&lt;&gt;"",((DC937*0.125)+(DD937*0.25)+(DE937*0.25)+(DF937*1)+(DG937*1))/DB937,"")</f>
        <v>0.4264705882352941</v>
      </c>
      <c r="DV937" s="37" t="str" cm="1">
        <f t="array" ref="DV937">IF(AND(DI937:DP937&lt;&gt;""),((DQ937*0.125)+(DR937*0.25)+(DS937*0.25)+(DT937*1)+(DU937*1))/DP937,"")</f>
        <v/>
      </c>
      <c r="EA937" s="35"/>
      <c r="EB937" s="21"/>
      <c r="EJ937"/>
      <c r="EK937"/>
      <c r="EL937"/>
      <c r="EM937"/>
      <c r="EN937"/>
      <c r="EQ937"/>
      <c r="ER937"/>
      <c r="ES937" s="34" t="str">
        <f>IF(EI937&lt;&gt;"",((EJ937*0.125)+((EK937+EL937+EM937+EN937+EO937)*0.25)+((EP937+EQ937+ER937)*1))/EI937,"")</f>
        <v/>
      </c>
      <c r="ET937" s="20"/>
      <c r="FG937" s="20"/>
      <c r="FJ937" s="34" t="str">
        <f>IF(EZ937&lt;&gt;"",((FA937*0.125)+((FB937+FC937+FD937+FE937+FF937)*0.25)+((FG937+FH937+FI937)*1))/EZ937,"")</f>
        <v/>
      </c>
      <c r="FK937" s="39">
        <v>32.248016</v>
      </c>
      <c r="FL937" s="39">
        <v>-110.947413</v>
      </c>
      <c r="FM937" s="39">
        <v>31.886190576177867</v>
      </c>
      <c r="FN937" s="39">
        <v>32.609841423822132</v>
      </c>
      <c r="FO937" s="39">
        <v>-111.37523092165881</v>
      </c>
      <c r="FP937" s="39">
        <v>-110.51959507834118</v>
      </c>
      <c r="FQ937" s="39">
        <v>31.524365152355735</v>
      </c>
      <c r="FR937" s="39">
        <v>32.971666847644265</v>
      </c>
      <c r="FS937" s="39">
        <v>-111.80304884331764</v>
      </c>
      <c r="FT937" s="39">
        <v>-110.09177715668235</v>
      </c>
      <c r="FU937" s="35"/>
      <c r="GK937" s="34" t="str">
        <f>IF(GA937&lt;&gt;"",((GB937*0.125)+((GC937+GD937+GE937+GF937+GG937)*0.25)+((GH937+GI937+GJ937)*1))/GA937,"")</f>
        <v/>
      </c>
      <c r="GL937"/>
      <c r="GM937"/>
      <c r="GN937"/>
      <c r="GO937"/>
      <c r="HH937" s="34" t="str">
        <f>IF(GX937&lt;&gt;"",((GY937*0.125)+((GZ937+HA937+HB937+HC937+HD937)*0.25)+((HE937+HF937+HG937)*1))/GX937,"")</f>
        <v/>
      </c>
    </row>
    <row r="938" spans="1:216" ht="15" hidden="1" customHeight="1" x14ac:dyDescent="0.35">
      <c r="A938" s="11" t="s">
        <v>5535</v>
      </c>
      <c r="B938" s="12" t="s">
        <v>5536</v>
      </c>
      <c r="C938" s="13" t="s">
        <v>1711</v>
      </c>
      <c r="D938" s="13"/>
      <c r="E938" s="14" t="s">
        <v>1420</v>
      </c>
      <c r="F938" s="15" t="s">
        <v>4709</v>
      </c>
      <c r="G938" s="15" t="s">
        <v>4710</v>
      </c>
      <c r="H938" s="14" t="s">
        <v>1556</v>
      </c>
      <c r="I938" s="16">
        <v>98208</v>
      </c>
      <c r="J938" s="65">
        <v>60019</v>
      </c>
      <c r="K938" s="18">
        <f ca="1">IF(A938&lt;&gt;"",RANDBETWEEN(1,2000)," ")</f>
        <v>1403</v>
      </c>
      <c r="L938" s="17" cm="1">
        <f t="array" ref="L938">IF(A938&lt;&gt;"",SUMPRODUCT(($E$2:$E$1303="Active") * (FK938 &gt;= $FM$2:$FM$1303) * (FK938 &lt;= $FN$2:$FN$1303) * (FL938 &gt;= $FO$2:$FO$1303) * (FL938 &lt;= $FP$2:$FP$1303)),"")</f>
        <v>3</v>
      </c>
      <c r="M938" s="17" cm="1">
        <f t="array" ref="M938">IF(A938&lt;&gt;"",SUMPRODUCT(($E$2:$E$1303="Active") * (FK938 &gt;= $FQ$2:$FQ$1303) * (FK938 &lt;= $FR$2:$FR$1303) * (FL938 &gt;= $FS$2:$FS$1303) * (FL938 &lt;= $FT$2:$FT$1303)),"")</f>
        <v>5</v>
      </c>
      <c r="N938" s="14"/>
      <c r="O938" s="14"/>
      <c r="P938" s="15"/>
      <c r="Q938" s="14"/>
      <c r="R938" s="15"/>
      <c r="S938" s="14" t="s">
        <v>223</v>
      </c>
      <c r="U938" s="21"/>
      <c r="V938" s="22"/>
      <c r="W938" s="22"/>
      <c r="X938" s="22"/>
      <c r="Y938" s="22"/>
      <c r="Z938" s="22"/>
      <c r="AA938" s="48">
        <v>2024</v>
      </c>
      <c r="AC938" s="63">
        <v>45658</v>
      </c>
      <c r="AD938" s="25">
        <v>38</v>
      </c>
      <c r="AE938" s="25">
        <v>90</v>
      </c>
      <c r="AF938" s="66"/>
      <c r="AG938" s="20"/>
      <c r="AH938" s="22">
        <v>0</v>
      </c>
      <c r="AI938" s="26">
        <v>0</v>
      </c>
      <c r="AN938" s="27" t="str">
        <f>IF(COUNT(DV938,ES938,FJ938,GK938,HH938)&gt;0,AVERAGE(DV938,ES938,FJ938,GK938,HH938),"")</f>
        <v/>
      </c>
      <c r="AO938" s="28">
        <f>IF((E938&lt;&gt;""),COUNTA(AP938:BW938)+COUNTIF(T938,"No"),"")</f>
        <v>0</v>
      </c>
      <c r="AP938" s="29"/>
      <c r="AQ938" s="29"/>
      <c r="AR938" s="29"/>
      <c r="AS938" s="29"/>
      <c r="AT938" s="29"/>
      <c r="AU938" s="29"/>
      <c r="AV938" s="29"/>
      <c r="AW938" s="29"/>
      <c r="AX938" s="29"/>
      <c r="AY938" s="29"/>
      <c r="AZ938" s="29"/>
      <c r="BA938" s="29"/>
      <c r="BB938" s="29"/>
      <c r="BC938" s="29"/>
      <c r="BD938" s="29"/>
      <c r="BE938" s="29"/>
      <c r="BF938" s="29"/>
      <c r="BG938" s="29"/>
      <c r="BH938" s="29"/>
      <c r="BI938" s="29"/>
      <c r="BJ938" s="29"/>
      <c r="BK938" s="29"/>
      <c r="BL938" s="29"/>
      <c r="BM938" s="29"/>
      <c r="BN938" s="29"/>
      <c r="BO938" s="29"/>
      <c r="BP938" s="29"/>
      <c r="BQ938" s="29"/>
      <c r="BR938" s="29"/>
      <c r="BS938" s="29"/>
      <c r="BT938" s="29"/>
      <c r="BU938" s="29"/>
      <c r="BV938" s="29"/>
      <c r="BW938" s="29"/>
      <c r="BX938" s="30">
        <v>44134</v>
      </c>
      <c r="BY938" s="30">
        <v>44134</v>
      </c>
      <c r="BZ938" s="14" t="s">
        <v>248</v>
      </c>
      <c r="CA938" s="30">
        <v>44146</v>
      </c>
      <c r="CB938" s="14" t="s">
        <v>316</v>
      </c>
      <c r="CC938" s="31">
        <v>44174</v>
      </c>
      <c r="CD938" s="32" t="s">
        <v>228</v>
      </c>
      <c r="CE938" s="33" t="s">
        <v>320</v>
      </c>
      <c r="CF938" s="33" t="s">
        <v>321</v>
      </c>
      <c r="CG938" s="29">
        <v>100</v>
      </c>
      <c r="CH938" s="29">
        <v>6</v>
      </c>
      <c r="CI938" s="29">
        <v>6</v>
      </c>
      <c r="CJ938" s="29">
        <v>10</v>
      </c>
      <c r="CK938" s="29">
        <v>0</v>
      </c>
      <c r="CL938" s="29">
        <v>0</v>
      </c>
      <c r="CM938" s="29">
        <v>2</v>
      </c>
      <c r="CN938" s="34">
        <f>IF(CJ938&gt;0,((CK938*0.125)+(CL938*0.25)+(CM938*1))/CJ938,"")</f>
        <v>0.2</v>
      </c>
      <c r="CO938" s="35">
        <v>44253</v>
      </c>
      <c r="CP938" s="35">
        <v>44253</v>
      </c>
      <c r="CQ938" s="20" t="s">
        <v>248</v>
      </c>
      <c r="CR938" s="47">
        <v>44256</v>
      </c>
      <c r="CS938" s="20" t="s">
        <v>316</v>
      </c>
      <c r="CT938" s="35" t="s">
        <v>1840</v>
      </c>
      <c r="CU938" s="35">
        <v>44504</v>
      </c>
      <c r="CV938" s="11" t="s">
        <v>248</v>
      </c>
      <c r="CW938" s="20" t="s">
        <v>324</v>
      </c>
      <c r="CX938" s="11" t="s">
        <v>325</v>
      </c>
      <c r="CY938" s="20">
        <v>62</v>
      </c>
      <c r="CZ938" s="36">
        <v>3</v>
      </c>
      <c r="DA938" s="36">
        <v>3</v>
      </c>
      <c r="DB938" s="36">
        <v>15</v>
      </c>
      <c r="DC938" s="36">
        <v>0</v>
      </c>
      <c r="DD938" s="36">
        <v>1</v>
      </c>
      <c r="DE938" s="36">
        <v>0</v>
      </c>
      <c r="DF938" s="36">
        <v>2</v>
      </c>
      <c r="DG938" s="36">
        <v>2</v>
      </c>
      <c r="DH938" s="37">
        <f>IF(DB938&lt;&gt;"",((DC938*0.125)+(DD938*0.25)+(DE938*0.25)+(DF938*1)+(DG938*1))/DB938,"")</f>
        <v>0.28333333333333333</v>
      </c>
      <c r="DV938" s="37" t="str" cm="1">
        <f t="array" ref="DV938">IF(AND(DI938:DP938&lt;&gt;""),((DQ938*0.125)+(DR938*0.25)+(DS938*0.25)+(DT938*1)+(DU938*1))/DP938,"")</f>
        <v/>
      </c>
      <c r="EA938" s="35"/>
      <c r="EB938" s="21"/>
      <c r="EJ938"/>
      <c r="EK938"/>
      <c r="EL938"/>
      <c r="EM938"/>
      <c r="EN938"/>
      <c r="EO938"/>
      <c r="EP938"/>
      <c r="EQ938"/>
      <c r="ER938"/>
      <c r="ES938" s="34" t="str">
        <f>IF(EI938&lt;&gt;"",((EJ938*0.125)+((EK938+EL938+EM938+EN938+EO938)*0.25)+((EP938+EQ938+ER938)*1))/EI938,"")</f>
        <v/>
      </c>
      <c r="ET938" s="20"/>
      <c r="FG938" s="20"/>
      <c r="FJ938" s="34" t="str">
        <f>IF(EZ938&lt;&gt;"",((FA938*0.125)+((FB938+FC938+FD938+FE938+FF938)*0.25)+((FG938+FH938+FI938)*1))/EZ938,"")</f>
        <v/>
      </c>
      <c r="FK938" s="39">
        <v>47.900799999999997</v>
      </c>
      <c r="FL938" s="39">
        <v>-122.19452099999999</v>
      </c>
      <c r="FM938" s="39">
        <v>47.538974576177864</v>
      </c>
      <c r="FN938" s="39">
        <v>48.262625423822129</v>
      </c>
      <c r="FO938" s="39">
        <v>-122.73422363845539</v>
      </c>
      <c r="FP938" s="39">
        <v>-121.6548183615446</v>
      </c>
      <c r="FQ938" s="39">
        <v>47.177149152355732</v>
      </c>
      <c r="FR938" s="39">
        <v>48.624450847644262</v>
      </c>
      <c r="FS938" s="39">
        <v>-123.2739262769108</v>
      </c>
      <c r="FT938" s="39">
        <v>-121.11511572308919</v>
      </c>
      <c r="FU938" s="35"/>
      <c r="GK938" s="34" t="str">
        <f>IF(GA938&lt;&gt;"",((GB938*0.125)+((GC938+GD938+GE938+GF938+GG938)*0.25)+((GH938+GI938+GJ938)*1))/GA938,"")</f>
        <v/>
      </c>
      <c r="GL938"/>
      <c r="GM938"/>
      <c r="GN938"/>
      <c r="GO938"/>
      <c r="HH938" s="34" t="str">
        <f>IF(GX938&lt;&gt;"",((GY938*0.125)+((GZ938+HA938+HB938+HC938+HD938)*0.25)+((HE938+HF938+HG938)*1))/GX938,"")</f>
        <v/>
      </c>
    </row>
    <row r="939" spans="1:216" ht="15" hidden="1" customHeight="1" x14ac:dyDescent="0.35">
      <c r="A939" s="11" t="s">
        <v>5537</v>
      </c>
      <c r="B939" s="12" t="s">
        <v>5538</v>
      </c>
      <c r="C939" s="13" t="s">
        <v>1711</v>
      </c>
      <c r="D939" s="13"/>
      <c r="E939" s="14" t="s">
        <v>1420</v>
      </c>
      <c r="F939" s="15" t="s">
        <v>5539</v>
      </c>
      <c r="G939" s="15" t="s">
        <v>4422</v>
      </c>
      <c r="H939" s="14" t="s">
        <v>1673</v>
      </c>
      <c r="I939" s="16">
        <v>78723</v>
      </c>
      <c r="J939" s="65">
        <v>34522</v>
      </c>
      <c r="K939" s="18">
        <f ca="1">IF(A939&lt;&gt;"",RANDBETWEEN(1,2000)," ")</f>
        <v>231</v>
      </c>
      <c r="L939" s="17" cm="1">
        <f t="array" ref="L939">IF(A939&lt;&gt;"",SUMPRODUCT(($E$2:$E$1303="Active") * (FK939 &gt;= $FM$2:$FM$1303) * (FK939 &lt;= $FN$2:$FN$1303) * (FL939 &gt;= $FO$2:$FO$1303) * (FL939 &lt;= $FP$2:$FP$1303)),"")</f>
        <v>5</v>
      </c>
      <c r="M939" s="17" cm="1">
        <f t="array" ref="M939">IF(A939&lt;&gt;"",SUMPRODUCT(($E$2:$E$1303="Active") * (FK939 &gt;= $FQ$2:$FQ$1303) * (FK939 &lt;= $FR$2:$FR$1303) * (FL939 &gt;= $FS$2:$FS$1303) * (FL939 &lt;= $FT$2:$FT$1303)),"")</f>
        <v>5</v>
      </c>
      <c r="N939" s="14"/>
      <c r="O939" s="14"/>
      <c r="P939" s="15"/>
      <c r="Q939" s="14"/>
      <c r="R939" s="15"/>
      <c r="S939" s="14" t="s">
        <v>223</v>
      </c>
      <c r="U939" s="21"/>
      <c r="V939" s="22"/>
      <c r="W939" s="22"/>
      <c r="X939" s="22"/>
      <c r="Y939" s="22"/>
      <c r="Z939" s="22"/>
      <c r="AA939" s="48">
        <v>2024</v>
      </c>
      <c r="AC939" s="63">
        <v>45658</v>
      </c>
      <c r="AD939" s="25">
        <v>447</v>
      </c>
      <c r="AE939" s="25">
        <v>334</v>
      </c>
      <c r="AF939" s="66"/>
      <c r="AG939" s="20"/>
      <c r="AH939" s="22">
        <v>0</v>
      </c>
      <c r="AI939" s="26">
        <v>0</v>
      </c>
      <c r="AN939" s="27" t="str">
        <f>IF(COUNT(DV939,ES939,FJ939,GK939,HH939)&gt;0,AVERAGE(DV939,ES939,FJ939,GK939,HH939),"")</f>
        <v/>
      </c>
      <c r="AO939" s="28">
        <f>IF((E939&lt;&gt;""),COUNTA(AP939:BW939)+COUNTIF(T939,"No"),"")</f>
        <v>0</v>
      </c>
      <c r="AP939" s="29"/>
      <c r="AQ939" s="29"/>
      <c r="AR939" s="29"/>
      <c r="AS939" s="29"/>
      <c r="AT939" s="29"/>
      <c r="AU939" s="29"/>
      <c r="AV939" s="29"/>
      <c r="AW939" s="29"/>
      <c r="AX939" s="29"/>
      <c r="AY939" s="29"/>
      <c r="AZ939" s="29"/>
      <c r="BA939" s="29"/>
      <c r="BB939" s="29"/>
      <c r="BC939" s="29"/>
      <c r="BD939" s="29"/>
      <c r="BE939" s="29"/>
      <c r="BF939" s="29"/>
      <c r="BG939" s="29"/>
      <c r="BH939" s="29"/>
      <c r="BI939" s="29"/>
      <c r="BJ939" s="29"/>
      <c r="BK939" s="29"/>
      <c r="BL939" s="29"/>
      <c r="BM939" s="29"/>
      <c r="BN939" s="29"/>
      <c r="BO939" s="29"/>
      <c r="BP939" s="29"/>
      <c r="BQ939" s="29"/>
      <c r="BR939" s="29"/>
      <c r="BS939" s="29"/>
      <c r="BT939" s="29"/>
      <c r="BU939" s="29"/>
      <c r="BV939" s="29"/>
      <c r="BW939" s="29"/>
      <c r="BX939" s="30">
        <v>44127</v>
      </c>
      <c r="BY939" s="30">
        <v>44132</v>
      </c>
      <c r="BZ939" s="14" t="s">
        <v>248</v>
      </c>
      <c r="CA939" s="30">
        <v>44132</v>
      </c>
      <c r="CB939" s="14" t="s">
        <v>316</v>
      </c>
      <c r="CC939" s="31">
        <v>44176</v>
      </c>
      <c r="CD939" s="32" t="s">
        <v>228</v>
      </c>
      <c r="CE939" s="33" t="s">
        <v>320</v>
      </c>
      <c r="CF939" s="33" t="s">
        <v>321</v>
      </c>
      <c r="CG939" s="29">
        <v>100</v>
      </c>
      <c r="CH939" s="29">
        <v>4</v>
      </c>
      <c r="CI939" s="29">
        <v>4</v>
      </c>
      <c r="CJ939" s="29">
        <v>10</v>
      </c>
      <c r="CK939" s="29">
        <v>0</v>
      </c>
      <c r="CL939" s="29">
        <v>1</v>
      </c>
      <c r="CM939" s="29">
        <v>2</v>
      </c>
      <c r="CN939" s="34">
        <f>IF(CJ939&gt;0,((CK939*0.125)+(CL939*0.25)+(CM939*1))/CJ939,"")</f>
        <v>0.22500000000000001</v>
      </c>
      <c r="CO939" s="35">
        <v>44334</v>
      </c>
      <c r="CP939" s="35">
        <v>44340</v>
      </c>
      <c r="CQ939" s="20" t="s">
        <v>248</v>
      </c>
      <c r="CR939" s="35">
        <v>44341</v>
      </c>
      <c r="CS939" s="20" t="s">
        <v>316</v>
      </c>
      <c r="CT939" s="35" t="s">
        <v>1840</v>
      </c>
      <c r="CU939" s="35">
        <v>44484</v>
      </c>
      <c r="CV939" s="11" t="s">
        <v>248</v>
      </c>
      <c r="CW939" s="11" t="s">
        <v>324</v>
      </c>
      <c r="CX939" s="11" t="s">
        <v>325</v>
      </c>
      <c r="CY939" s="20">
        <v>217</v>
      </c>
      <c r="CZ939" s="36">
        <v>4</v>
      </c>
      <c r="DA939" s="36">
        <v>4</v>
      </c>
      <c r="DB939" s="36">
        <v>20</v>
      </c>
      <c r="DC939" s="36">
        <v>0</v>
      </c>
      <c r="DD939" s="36">
        <v>0</v>
      </c>
      <c r="DE939" s="36">
        <v>0</v>
      </c>
      <c r="DF939" s="36">
        <v>2</v>
      </c>
      <c r="DG939" s="36">
        <v>2</v>
      </c>
      <c r="DH939" s="37">
        <f>IF(DB939&lt;&gt;"",((DC939*0.125)+(DD939*0.25)+(DE939*0.25)+(DF939*1)+(DG939*1))/DB939,"")</f>
        <v>0.2</v>
      </c>
      <c r="DV939" s="37" t="str" cm="1">
        <f t="array" ref="DV939">IF(AND(DI939:DP939&lt;&gt;""),((DQ939*0.125)+(DR939*0.25)+(DS939*0.25)+(DT939*1)+(DU939*1))/DP939,"")</f>
        <v/>
      </c>
      <c r="EA939" s="35"/>
      <c r="EB939" s="21"/>
      <c r="EJ939"/>
      <c r="EK939"/>
      <c r="EL939"/>
      <c r="EM939"/>
      <c r="EN939"/>
      <c r="EQ939"/>
      <c r="ER939"/>
      <c r="ES939" s="34" t="str">
        <f>IF(EI939&lt;&gt;"",((EJ939*0.125)+((EK939+EL939+EM939+EN939+EO939)*0.25)+((EP939+EQ939+ER939)*1))/EI939,"")</f>
        <v/>
      </c>
      <c r="ET939" s="20"/>
      <c r="FG939" s="20"/>
      <c r="FJ939" s="34" t="str">
        <f>IF(EZ939&lt;&gt;"",((FA939*0.125)+((FB939+FC939+FD939+FE939+FF939)*0.25)+((FG939+FH939+FI939)*1))/EZ939,"")</f>
        <v/>
      </c>
      <c r="FK939" s="39">
        <v>30.304075999999998</v>
      </c>
      <c r="FL939" s="39">
        <v>-97.687489999999997</v>
      </c>
      <c r="FM939" s="39">
        <v>29.942250576177866</v>
      </c>
      <c r="FN939" s="39">
        <v>30.665901423822131</v>
      </c>
      <c r="FO939" s="39">
        <v>-98.106580029387302</v>
      </c>
      <c r="FP939" s="39">
        <v>-97.268399970612691</v>
      </c>
      <c r="FQ939" s="39">
        <v>29.580425152355733</v>
      </c>
      <c r="FR939" s="39">
        <v>31.027726847644264</v>
      </c>
      <c r="FS939" s="39">
        <v>-98.525670058774608</v>
      </c>
      <c r="FT939" s="39">
        <v>-96.849309941225386</v>
      </c>
      <c r="FU939" s="35"/>
      <c r="GK939" s="34" t="str">
        <f>IF(GA939&lt;&gt;"",((GB939*0.125)+((GC939+GD939+GE939+GF939+GG939)*0.25)+((GH939+GI939+GJ939)*1))/GA939,"")</f>
        <v/>
      </c>
      <c r="GL939"/>
      <c r="GM939"/>
      <c r="GN939"/>
      <c r="GO939"/>
      <c r="HH939" s="34" t="str">
        <f>IF(GX939&lt;&gt;"",((GY939*0.125)+((GZ939+HA939+HB939+HC939+HD939)*0.25)+((HE939+HF939+HG939)*1))/GX939,"")</f>
        <v/>
      </c>
    </row>
    <row r="940" spans="1:216" ht="15" hidden="1" customHeight="1" x14ac:dyDescent="0.35">
      <c r="A940" s="11" t="s">
        <v>5540</v>
      </c>
      <c r="B940" s="12" t="s">
        <v>5541</v>
      </c>
      <c r="C940" s="13" t="s">
        <v>1711</v>
      </c>
      <c r="D940" s="13"/>
      <c r="E940" s="14" t="s">
        <v>1420</v>
      </c>
      <c r="F940" s="15"/>
      <c r="G940" s="15" t="s">
        <v>2112</v>
      </c>
      <c r="H940" s="14" t="s">
        <v>1635</v>
      </c>
      <c r="I940" s="16">
        <v>51503</v>
      </c>
      <c r="J940" s="65">
        <v>37330</v>
      </c>
      <c r="K940" s="18">
        <f ca="1">IF(A940&lt;&gt;"",RANDBETWEEN(1,2000)," ")</f>
        <v>1313</v>
      </c>
      <c r="L940" s="17" cm="1">
        <f t="array" ref="L940">IF(A940&lt;&gt;"",SUMPRODUCT(($E$2:$E$1303="Active") * (FK940 &gt;= $FM$2:$FM$1303) * (FK940 &lt;= $FN$2:$FN$1303) * (FL940 &gt;= $FO$2:$FO$1303) * (FL940 &lt;= $FP$2:$FP$1303)),"")</f>
        <v>4</v>
      </c>
      <c r="M940" s="17" cm="1">
        <f t="array" ref="M940">IF(A940&lt;&gt;"",SUMPRODUCT(($E$2:$E$1303="Active") * (FK940 &gt;= $FQ$2:$FQ$1303) * (FK940 &lt;= $FR$2:$FR$1303) * (FL940 &gt;= $FS$2:$FS$1303) * (FL940 &lt;= $FT$2:$FT$1303)),"")</f>
        <v>4</v>
      </c>
      <c r="N940" s="14" t="s">
        <v>287</v>
      </c>
      <c r="O940" s="14"/>
      <c r="P940" s="15"/>
      <c r="Q940" s="14"/>
      <c r="R940" s="15"/>
      <c r="S940" s="14" t="s">
        <v>223</v>
      </c>
      <c r="U940" s="21"/>
      <c r="V940" s="22"/>
      <c r="W940" s="22"/>
      <c r="X940" s="22"/>
      <c r="Y940" s="22"/>
      <c r="Z940" s="22"/>
      <c r="AA940" s="48">
        <v>2024</v>
      </c>
      <c r="AC940" s="63">
        <v>45658</v>
      </c>
      <c r="AD940" s="25">
        <v>205</v>
      </c>
      <c r="AE940" s="25">
        <v>187</v>
      </c>
      <c r="AF940" s="66">
        <v>17</v>
      </c>
      <c r="AG940" s="20"/>
      <c r="AH940" s="22">
        <v>0</v>
      </c>
      <c r="AI940" s="26">
        <v>0</v>
      </c>
      <c r="AN940" s="27" t="str">
        <f>IF(COUNT(DV940,ES940,FJ940,GK940,HH940)&gt;0,AVERAGE(DV940,ES940,FJ940,GK940,HH940),"")</f>
        <v/>
      </c>
      <c r="AO940" s="28">
        <f>IF((E940&lt;&gt;""),COUNTA(AP940:BW940)+COUNTIF(T940,"No"),"")</f>
        <v>0</v>
      </c>
      <c r="AP940" s="29"/>
      <c r="AQ940" s="29"/>
      <c r="AR940" s="29"/>
      <c r="AS940" s="29"/>
      <c r="AT940" s="29"/>
      <c r="AU940" s="29"/>
      <c r="AV940" s="29"/>
      <c r="AW940" s="29"/>
      <c r="AX940" s="29"/>
      <c r="AY940" s="29"/>
      <c r="AZ940" s="29"/>
      <c r="BA940" s="29"/>
      <c r="BB940" s="29"/>
      <c r="BC940" s="29"/>
      <c r="BD940" s="29"/>
      <c r="BE940" s="29"/>
      <c r="BF940" s="29"/>
      <c r="BG940" s="29"/>
      <c r="BH940" s="29"/>
      <c r="BI940" s="29"/>
      <c r="BJ940" s="29"/>
      <c r="BK940" s="29"/>
      <c r="BL940" s="29"/>
      <c r="BM940" s="29"/>
      <c r="BN940" s="29"/>
      <c r="BO940" s="29"/>
      <c r="BP940" s="29"/>
      <c r="BQ940" s="29"/>
      <c r="BR940" s="29"/>
      <c r="BS940" s="29"/>
      <c r="BT940" s="29"/>
      <c r="BU940" s="29"/>
      <c r="BV940" s="29"/>
      <c r="BW940" s="29"/>
      <c r="BX940" s="30">
        <v>44034</v>
      </c>
      <c r="BY940" s="30">
        <v>44095</v>
      </c>
      <c r="BZ940" s="14" t="s">
        <v>226</v>
      </c>
      <c r="CA940" s="30">
        <v>44095</v>
      </c>
      <c r="CB940" s="14" t="s">
        <v>227</v>
      </c>
      <c r="CC940" s="31">
        <v>43909</v>
      </c>
      <c r="CD940" s="32" t="s">
        <v>364</v>
      </c>
      <c r="CE940" s="33" t="s">
        <v>282</v>
      </c>
      <c r="CF940" s="33" t="s">
        <v>247</v>
      </c>
      <c r="CG940" s="29">
        <v>94</v>
      </c>
      <c r="CH940" s="29">
        <v>2</v>
      </c>
      <c r="CI940" s="29">
        <v>2</v>
      </c>
      <c r="CJ940" s="29">
        <v>10</v>
      </c>
      <c r="CK940" s="29">
        <v>0</v>
      </c>
      <c r="CL940" s="29">
        <v>1</v>
      </c>
      <c r="CM940" s="29">
        <v>5</v>
      </c>
      <c r="CN940" s="53">
        <f>IF(CJ940&gt;0,((CK940*0.125)+(CL940*0.25)+(CM940*1))/CJ940,"")</f>
        <v>0.52500000000000002</v>
      </c>
      <c r="CO940" s="35">
        <v>44410</v>
      </c>
      <c r="CP940" s="35">
        <v>44414</v>
      </c>
      <c r="CQ940" s="20" t="s">
        <v>1889</v>
      </c>
      <c r="CR940" s="35">
        <v>44440</v>
      </c>
      <c r="CS940" s="20" t="s">
        <v>232</v>
      </c>
      <c r="CT940" s="35">
        <v>44418</v>
      </c>
      <c r="CU940" s="35">
        <v>44257</v>
      </c>
      <c r="CV940" s="11" t="s">
        <v>228</v>
      </c>
      <c r="CW940" s="11" t="s">
        <v>293</v>
      </c>
      <c r="CX940" s="11" t="s">
        <v>247</v>
      </c>
      <c r="CY940" s="20">
        <v>119</v>
      </c>
      <c r="CZ940" s="36">
        <v>3</v>
      </c>
      <c r="DA940" s="36">
        <v>3</v>
      </c>
      <c r="DB940" s="36">
        <v>13</v>
      </c>
      <c r="DC940" s="36">
        <v>0</v>
      </c>
      <c r="DD940" s="36">
        <v>0</v>
      </c>
      <c r="DE940" s="36">
        <v>0</v>
      </c>
      <c r="DF940" s="36">
        <v>1</v>
      </c>
      <c r="DG940" s="36">
        <v>1</v>
      </c>
      <c r="DH940" s="37">
        <f>IF(DB940&lt;&gt;"",((DC940*0.125)+(DD940*0.25)+(DE940*0.25)+(DF940*1)+(DG940*1))/DB940,"")</f>
        <v>0.15384615384615385</v>
      </c>
      <c r="DK940" s="20" t="s">
        <v>294</v>
      </c>
      <c r="DL940" s="20" t="s">
        <v>247</v>
      </c>
      <c r="DV940" s="37" t="str" cm="1">
        <f t="array" ref="DV940">IF(AND(DI940:DP940&lt;&gt;""),((DQ940*0.125)+(DR940*0.25)+(DS940*0.25)+(DT940*1)+(DU940*1))/DP940,"")</f>
        <v/>
      </c>
      <c r="EA940" s="35"/>
      <c r="EB940" s="21"/>
      <c r="EJ940"/>
      <c r="EK940"/>
      <c r="EL940"/>
      <c r="EM940"/>
      <c r="EN940"/>
      <c r="EQ940"/>
      <c r="ER940"/>
      <c r="ES940" s="34" t="str">
        <f>IF(EI940&lt;&gt;"",((EJ940*0.125)+((EK940+EL940+EM940+EN940+EO940)*0.25)+((EP940+EQ940+ER940)*1))/EI940,"")</f>
        <v/>
      </c>
      <c r="ET940" s="20"/>
      <c r="FG940" s="20"/>
      <c r="FJ940" s="34" t="str">
        <f>IF(EZ940&lt;&gt;"",((FA940*0.125)+((FB940+FC940+FD940+FE940+FF940)*0.25)+((FG940+FH940+FI940)*1))/EZ940,"")</f>
        <v/>
      </c>
      <c r="FK940" s="39">
        <v>41.246274</v>
      </c>
      <c r="FL940" s="39">
        <v>-95.772065999999995</v>
      </c>
      <c r="FM940" s="39">
        <v>40.884448576177867</v>
      </c>
      <c r="FN940" s="39">
        <v>41.608099423822132</v>
      </c>
      <c r="FO940" s="39">
        <v>-96.253291903488474</v>
      </c>
      <c r="FP940" s="39">
        <v>-95.290840096511516</v>
      </c>
      <c r="FQ940" s="39">
        <v>40.522623152355735</v>
      </c>
      <c r="FR940" s="39">
        <v>41.969924847644265</v>
      </c>
      <c r="FS940" s="39">
        <v>-96.734517806976967</v>
      </c>
      <c r="FT940" s="39">
        <v>-94.809614193023023</v>
      </c>
      <c r="FU940" s="35"/>
      <c r="GK940" s="34" t="str">
        <f>IF(GA940&lt;&gt;"",((GB940*0.125)+((GC940+GD940+GE940+GF940+GG940)*0.25)+((GH940+GI940+GJ940)*1))/GA940,"")</f>
        <v/>
      </c>
      <c r="GL940"/>
      <c r="GM940"/>
      <c r="GN940"/>
      <c r="GO940"/>
      <c r="HH940" s="34" t="str">
        <f>IF(GX940&lt;&gt;"",((GY940*0.125)+((GZ940+HA940+HB940+HC940+HD940)*0.25)+((HE940+HF940+HG940)*1))/GX940,"")</f>
        <v/>
      </c>
    </row>
    <row r="941" spans="1:216" ht="15" hidden="1" customHeight="1" x14ac:dyDescent="0.35">
      <c r="A941" s="11" t="s">
        <v>5542</v>
      </c>
      <c r="B941" s="12" t="s">
        <v>5543</v>
      </c>
      <c r="C941" s="13" t="s">
        <v>1711</v>
      </c>
      <c r="D941" s="13"/>
      <c r="E941" s="14" t="s">
        <v>1420</v>
      </c>
      <c r="F941" s="15" t="s">
        <v>5544</v>
      </c>
      <c r="G941" s="15" t="s">
        <v>5545</v>
      </c>
      <c r="H941" s="14" t="s">
        <v>1556</v>
      </c>
      <c r="I941" s="16">
        <v>98006</v>
      </c>
      <c r="J941" s="65">
        <v>40871</v>
      </c>
      <c r="K941" s="18">
        <f ca="1">IF(A941&lt;&gt;"",RANDBETWEEN(1,2000)," ")</f>
        <v>810</v>
      </c>
      <c r="L941" s="17" cm="1">
        <f t="array" ref="L941">IF(A941&lt;&gt;"",SUMPRODUCT(($E$2:$E$1303="Active") * (FK941 &gt;= $FM$2:$FM$1303) * (FK941 &lt;= $FN$2:$FN$1303) * (FL941 &gt;= $FO$2:$FO$1303) * (FL941 &lt;= $FP$2:$FP$1303)),"")</f>
        <v>5</v>
      </c>
      <c r="M941" s="17" cm="1">
        <f t="array" ref="M941">IF(A941&lt;&gt;"",SUMPRODUCT(($E$2:$E$1303="Active") * (FK941 &gt;= $FQ$2:$FQ$1303) * (FK941 &lt;= $FR$2:$FR$1303) * (FL941 &gt;= $FS$2:$FS$1303) * (FL941 &lt;= $FT$2:$FT$1303)),"")</f>
        <v>7</v>
      </c>
      <c r="N941" s="14"/>
      <c r="O941" s="14"/>
      <c r="P941" s="15"/>
      <c r="Q941" s="14"/>
      <c r="R941" s="15"/>
      <c r="S941" s="14" t="s">
        <v>223</v>
      </c>
      <c r="U941" s="21"/>
      <c r="V941" s="22"/>
      <c r="W941" s="22"/>
      <c r="X941" s="22"/>
      <c r="Y941" s="22"/>
      <c r="Z941" s="22"/>
      <c r="AA941" s="48">
        <v>2024</v>
      </c>
      <c r="AC941" s="63">
        <v>45658</v>
      </c>
      <c r="AD941" s="25">
        <v>126</v>
      </c>
      <c r="AE941" s="25">
        <v>133</v>
      </c>
      <c r="AF941" s="66"/>
      <c r="AG941" s="20"/>
      <c r="AH941" s="22">
        <v>0</v>
      </c>
      <c r="AI941" s="26">
        <v>0</v>
      </c>
      <c r="AN941" s="27" t="str">
        <f>IF(COUNT(DV941,ES941,FJ941,GK941,HH941)&gt;0,AVERAGE(DV941,ES941,FJ941,GK941,HH941),"")</f>
        <v/>
      </c>
      <c r="AO941" s="28">
        <f>IF((E941&lt;&gt;""),COUNTA(AP941:BW941)+COUNTIF(T941,"No"),"")</f>
        <v>0</v>
      </c>
      <c r="AP941" s="29"/>
      <c r="AQ941" s="29"/>
      <c r="AR941" s="29"/>
      <c r="AS941" s="29"/>
      <c r="AT941" s="29"/>
      <c r="AU941" s="29"/>
      <c r="AV941" s="29"/>
      <c r="AW941" s="29"/>
      <c r="AX941" s="29"/>
      <c r="AY941" s="29"/>
      <c r="AZ941" s="29"/>
      <c r="BA941" s="29"/>
      <c r="BB941" s="29"/>
      <c r="BC941" s="29"/>
      <c r="BD941" s="29"/>
      <c r="BE941" s="29"/>
      <c r="BF941" s="29"/>
      <c r="BG941" s="29"/>
      <c r="BH941" s="29"/>
      <c r="BI941" s="29"/>
      <c r="BJ941" s="29"/>
      <c r="BK941" s="29"/>
      <c r="BL941" s="29"/>
      <c r="BM941" s="29"/>
      <c r="BN941" s="29"/>
      <c r="BO941" s="29"/>
      <c r="BP941" s="29"/>
      <c r="BQ941" s="29"/>
      <c r="BR941" s="29"/>
      <c r="BS941" s="29"/>
      <c r="BT941" s="29"/>
      <c r="BU941" s="29"/>
      <c r="BV941" s="29"/>
      <c r="BW941" s="29"/>
      <c r="BX941" s="30">
        <v>44134</v>
      </c>
      <c r="BY941" s="30">
        <v>44148</v>
      </c>
      <c r="BZ941" s="14" t="s">
        <v>248</v>
      </c>
      <c r="CA941" s="30">
        <v>44179</v>
      </c>
      <c r="CB941" s="14" t="s">
        <v>316</v>
      </c>
      <c r="CC941" s="31">
        <v>44174</v>
      </c>
      <c r="CD941" s="32" t="s">
        <v>228</v>
      </c>
      <c r="CE941" s="33" t="s">
        <v>320</v>
      </c>
      <c r="CF941" s="33" t="s">
        <v>321</v>
      </c>
      <c r="CG941" s="29">
        <v>100</v>
      </c>
      <c r="CH941" s="29">
        <v>3</v>
      </c>
      <c r="CI941" s="29">
        <v>3</v>
      </c>
      <c r="CJ941" s="29">
        <v>10</v>
      </c>
      <c r="CK941" s="29">
        <v>0</v>
      </c>
      <c r="CL941" s="29">
        <v>0</v>
      </c>
      <c r="CM941" s="29">
        <v>0</v>
      </c>
      <c r="CN941" s="34">
        <f>IF(CJ941&gt;0,((CK941*0.125)+(CL941*0.25)+(CM941*1))/CJ941,"")</f>
        <v>0</v>
      </c>
      <c r="CO941" s="35">
        <v>44250</v>
      </c>
      <c r="CP941" s="35">
        <v>44251</v>
      </c>
      <c r="CQ941" s="20" t="s">
        <v>248</v>
      </c>
      <c r="CR941" s="47">
        <v>44251</v>
      </c>
      <c r="CS941" s="20" t="s">
        <v>316</v>
      </c>
      <c r="CT941" s="35" t="s">
        <v>1840</v>
      </c>
      <c r="CU941" s="35">
        <v>44509</v>
      </c>
      <c r="CV941" s="20" t="s">
        <v>248</v>
      </c>
      <c r="CW941" s="20" t="s">
        <v>324</v>
      </c>
      <c r="CX941" s="11" t="s">
        <v>325</v>
      </c>
      <c r="CY941" s="20">
        <v>69</v>
      </c>
      <c r="CZ941" s="36">
        <v>4</v>
      </c>
      <c r="DA941" s="36">
        <v>4</v>
      </c>
      <c r="DB941" s="36">
        <v>17</v>
      </c>
      <c r="DC941" s="36">
        <v>0</v>
      </c>
      <c r="DD941" s="36">
        <v>0</v>
      </c>
      <c r="DE941" s="36">
        <v>0</v>
      </c>
      <c r="DF941" s="36">
        <v>0</v>
      </c>
      <c r="DG941" s="36">
        <v>1</v>
      </c>
      <c r="DH941" s="37">
        <f>IF(DB941&lt;&gt;"",((DC941*0.125)+(DD941*0.25)+(DE941*0.25)+(DF941*1)+(DG941*1))/DB941,"")</f>
        <v>5.8823529411764705E-2</v>
      </c>
      <c r="DV941" s="37" t="str" cm="1">
        <f t="array" ref="DV941">IF(AND(DI941:DP941&lt;&gt;""),((DQ941*0.125)+(DR941*0.25)+(DS941*0.25)+(DT941*1)+(DU941*1))/DP941,"")</f>
        <v/>
      </c>
      <c r="EA941" s="35"/>
      <c r="EB941" s="21"/>
      <c r="EJ941"/>
      <c r="EK941"/>
      <c r="EL941"/>
      <c r="EM941"/>
      <c r="EN941"/>
      <c r="EO941"/>
      <c r="EP941"/>
      <c r="EQ941"/>
      <c r="ER941"/>
      <c r="ES941" s="34" t="str">
        <f>IF(EI941&lt;&gt;"",((EJ941*0.125)+((EK941+EL941+EM941+EN941+EO941)*0.25)+((EP941+EQ941+ER941)*1))/EI941,"")</f>
        <v/>
      </c>
      <c r="ET941" s="20"/>
      <c r="FG941" s="20"/>
      <c r="FJ941" s="34" t="str">
        <f>IF(EZ941&lt;&gt;"",((FA941*0.125)+((FB941+FC941+FD941+FE941+FF941)*0.25)+((FG941+FH941+FI941)*1))/EZ941,"")</f>
        <v/>
      </c>
      <c r="FK941" s="39">
        <v>47.552757999999997</v>
      </c>
      <c r="FL941" s="39">
        <v>-122.150589</v>
      </c>
      <c r="FM941" s="39">
        <v>47.190932576177865</v>
      </c>
      <c r="FN941" s="39">
        <v>47.91458342382213</v>
      </c>
      <c r="FO941" s="39">
        <v>-122.68669732341309</v>
      </c>
      <c r="FP941" s="39">
        <v>-121.61448067658691</v>
      </c>
      <c r="FQ941" s="39">
        <v>46.829107152355732</v>
      </c>
      <c r="FR941" s="39">
        <v>48.276408847644262</v>
      </c>
      <c r="FS941" s="39">
        <v>-123.22280564682616</v>
      </c>
      <c r="FT941" s="39">
        <v>-121.07837235317383</v>
      </c>
      <c r="FU941" s="35"/>
      <c r="GK941" s="34" t="str">
        <f>IF(GA941&lt;&gt;"",((GB941*0.125)+((GC941+GD941+GE941+GF941+GG941)*0.25)+((GH941+GI941+GJ941)*1))/GA941,"")</f>
        <v/>
      </c>
      <c r="GL941"/>
      <c r="GM941"/>
      <c r="GN941"/>
      <c r="GO941"/>
      <c r="HH941" s="34" t="str">
        <f>IF(GX941&lt;&gt;"",((GY941*0.125)+((GZ941+HA941+HB941+HC941+HD941)*0.25)+((HE941+HF941+HG941)*1))/GX941,"")</f>
        <v/>
      </c>
    </row>
    <row r="942" spans="1:216" ht="15" hidden="1" customHeight="1" x14ac:dyDescent="0.35">
      <c r="A942" s="11" t="s">
        <v>5546</v>
      </c>
      <c r="B942" s="12" t="s">
        <v>5547</v>
      </c>
      <c r="C942" s="13" t="s">
        <v>1711</v>
      </c>
      <c r="D942" s="13"/>
      <c r="E942" s="14" t="s">
        <v>1420</v>
      </c>
      <c r="F942" s="15" t="s">
        <v>5548</v>
      </c>
      <c r="G942" s="15" t="s">
        <v>4686</v>
      </c>
      <c r="H942" s="14" t="s">
        <v>1556</v>
      </c>
      <c r="I942" s="16">
        <v>98902</v>
      </c>
      <c r="J942" s="65">
        <v>47589</v>
      </c>
      <c r="K942" s="18">
        <f ca="1">IF(A942&lt;&gt;"",RANDBETWEEN(1,2000)," ")</f>
        <v>629</v>
      </c>
      <c r="L942" s="17" cm="1">
        <f t="array" ref="L942">IF(A942&lt;&gt;"",SUMPRODUCT(($E$2:$E$1303="Active") * (FK942 &gt;= $FM$2:$FM$1303) * (FK942 &lt;= $FN$2:$FN$1303) * (FL942 &gt;= $FO$2:$FO$1303) * (FL942 &lt;= $FP$2:$FP$1303)),"")</f>
        <v>2</v>
      </c>
      <c r="M942" s="17" cm="1">
        <f t="array" ref="M942">IF(A942&lt;&gt;"",SUMPRODUCT(($E$2:$E$1303="Active") * (FK942 &gt;= $FQ$2:$FQ$1303) * (FK942 &lt;= $FR$2:$FR$1303) * (FL942 &gt;= $FS$2:$FS$1303) * (FL942 &lt;= $FT$2:$FT$1303)),"")</f>
        <v>3</v>
      </c>
      <c r="N942" s="14"/>
      <c r="O942" s="14"/>
      <c r="P942" s="15"/>
      <c r="Q942" s="14"/>
      <c r="R942" s="15"/>
      <c r="S942" s="14" t="s">
        <v>223</v>
      </c>
      <c r="U942" s="21"/>
      <c r="V942" s="22"/>
      <c r="W942" s="22"/>
      <c r="X942" s="22"/>
      <c r="Y942" s="22"/>
      <c r="Z942" s="22"/>
      <c r="AA942" s="48">
        <v>2024</v>
      </c>
      <c r="AC942" s="63">
        <v>45658</v>
      </c>
      <c r="AD942" s="25">
        <v>54</v>
      </c>
      <c r="AE942" s="25">
        <v>24</v>
      </c>
      <c r="AF942" s="66"/>
      <c r="AG942" s="20"/>
      <c r="AH942" s="22">
        <v>0</v>
      </c>
      <c r="AI942" s="26">
        <v>0</v>
      </c>
      <c r="AN942" s="27" t="str">
        <f>IF(COUNT(DV942,ES942,FJ942,GK942,HH942)&gt;0,AVERAGE(DV942,ES942,FJ942,GK942,HH942),"")</f>
        <v/>
      </c>
      <c r="AO942" s="28">
        <f>IF((E942&lt;&gt;""),COUNTA(AP942:BW942)+COUNTIF(T942,"No"),"")</f>
        <v>0</v>
      </c>
      <c r="AP942" s="29"/>
      <c r="AQ942" s="29"/>
      <c r="AR942" s="29"/>
      <c r="AS942" s="29"/>
      <c r="AT942" s="29"/>
      <c r="AU942" s="29"/>
      <c r="AV942" s="29"/>
      <c r="AW942" s="29"/>
      <c r="AX942" s="29"/>
      <c r="AY942" s="29"/>
      <c r="AZ942" s="29"/>
      <c r="BA942" s="29"/>
      <c r="BB942" s="29"/>
      <c r="BC942" s="29"/>
      <c r="BD942" s="29"/>
      <c r="BE942" s="29"/>
      <c r="BF942" s="29"/>
      <c r="BG942" s="29"/>
      <c r="BH942" s="29"/>
      <c r="BI942" s="29"/>
      <c r="BJ942" s="29"/>
      <c r="BK942" s="29"/>
      <c r="BL942" s="29"/>
      <c r="BM942" s="29"/>
      <c r="BN942" s="29"/>
      <c r="BO942" s="29"/>
      <c r="BP942" s="29"/>
      <c r="BQ942" s="29"/>
      <c r="BR942" s="29"/>
      <c r="BS942" s="29"/>
      <c r="BT942" s="29"/>
      <c r="BU942" s="29"/>
      <c r="BV942" s="29"/>
      <c r="BW942" s="29"/>
      <c r="BX942" s="30">
        <v>44132</v>
      </c>
      <c r="BY942" s="30">
        <v>44132</v>
      </c>
      <c r="BZ942" s="14" t="s">
        <v>248</v>
      </c>
      <c r="CA942" s="30">
        <v>44145</v>
      </c>
      <c r="CB942" s="14" t="s">
        <v>316</v>
      </c>
      <c r="CC942" s="31">
        <v>44174</v>
      </c>
      <c r="CD942" s="32" t="s">
        <v>228</v>
      </c>
      <c r="CE942" s="33" t="s">
        <v>320</v>
      </c>
      <c r="CF942" s="33" t="s">
        <v>321</v>
      </c>
      <c r="CG942" s="29">
        <v>100</v>
      </c>
      <c r="CH942" s="29">
        <v>2</v>
      </c>
      <c r="CI942" s="29">
        <v>2</v>
      </c>
      <c r="CJ942" s="29">
        <v>10</v>
      </c>
      <c r="CK942" s="29">
        <v>2</v>
      </c>
      <c r="CL942" s="29">
        <v>0</v>
      </c>
      <c r="CM942" s="29">
        <v>1</v>
      </c>
      <c r="CN942" s="34">
        <f>IF(CJ942&gt;0,((CK942*0.125)+(CL942*0.25)+(CM942*1))/CJ942,"")</f>
        <v>0.125</v>
      </c>
      <c r="CO942" s="35">
        <v>44245</v>
      </c>
      <c r="CP942" s="35">
        <v>44245</v>
      </c>
      <c r="CQ942" s="20" t="s">
        <v>248</v>
      </c>
      <c r="CR942" s="47">
        <v>44246</v>
      </c>
      <c r="CS942" s="20" t="s">
        <v>316</v>
      </c>
      <c r="CT942" s="35" t="s">
        <v>1840</v>
      </c>
      <c r="CU942" s="35">
        <v>44510</v>
      </c>
      <c r="CV942" s="20" t="s">
        <v>248</v>
      </c>
      <c r="CW942" s="20" t="s">
        <v>324</v>
      </c>
      <c r="CX942" s="11" t="s">
        <v>325</v>
      </c>
      <c r="CY942" s="20">
        <v>11</v>
      </c>
      <c r="CZ942" s="36">
        <v>1</v>
      </c>
      <c r="DA942" s="36">
        <v>1</v>
      </c>
      <c r="DB942" s="36">
        <v>5</v>
      </c>
      <c r="DC942" s="36">
        <v>0</v>
      </c>
      <c r="DD942" s="36">
        <v>0</v>
      </c>
      <c r="DE942" s="36">
        <v>1</v>
      </c>
      <c r="DF942" s="36">
        <v>0</v>
      </c>
      <c r="DG942" s="36">
        <v>0</v>
      </c>
      <c r="DH942" s="37">
        <f>IF(DB942&lt;&gt;"",((DC942*0.125)+(DD942*0.25)+(DE942*0.25)+(DF942*1)+(DG942*1))/DB942,"")</f>
        <v>0.05</v>
      </c>
      <c r="DV942" s="37" t="str" cm="1">
        <f t="array" ref="DV942">IF(AND(DI942:DP942&lt;&gt;""),((DQ942*0.125)+(DR942*0.25)+(DS942*0.25)+(DT942*1)+(DU942*1))/DP942,"")</f>
        <v/>
      </c>
      <c r="EA942" s="35"/>
      <c r="EB942" s="21"/>
      <c r="EJ942"/>
      <c r="EK942"/>
      <c r="EL942"/>
      <c r="EM942"/>
      <c r="EN942"/>
      <c r="EO942"/>
      <c r="EP942"/>
      <c r="EQ942"/>
      <c r="ER942"/>
      <c r="ES942" s="34" t="str">
        <f>IF(EI942&lt;&gt;"",((EJ942*0.125)+((EK942+EL942+EM942+EN942+EO942)*0.25)+((EP942+EQ942+ER942)*1))/EI942,"")</f>
        <v/>
      </c>
      <c r="ET942" s="20"/>
      <c r="FG942" s="20"/>
      <c r="FJ942" s="34" t="str">
        <f>IF(EZ942&lt;&gt;"",((FA942*0.125)+((FB942+FC942+FD942+FE942+FF942)*0.25)+((FG942+FH942+FI942)*1))/EZ942,"")</f>
        <v/>
      </c>
      <c r="FK942" s="39">
        <v>46.598270999999997</v>
      </c>
      <c r="FL942" s="39">
        <v>-120.52754</v>
      </c>
      <c r="FM942" s="39">
        <v>46.236445576177864</v>
      </c>
      <c r="FN942" s="39">
        <v>46.960096423822129</v>
      </c>
      <c r="FO942" s="39">
        <v>-121.0541306779716</v>
      </c>
      <c r="FP942" s="39">
        <v>-120.0009493220284</v>
      </c>
      <c r="FQ942" s="39">
        <v>45.874620152355732</v>
      </c>
      <c r="FR942" s="39">
        <v>47.321921847644262</v>
      </c>
      <c r="FS942" s="39">
        <v>-121.5807213559432</v>
      </c>
      <c r="FT942" s="39">
        <v>-119.47435864405681</v>
      </c>
      <c r="FU942" s="35"/>
      <c r="GK942" s="34" t="str">
        <f>IF(GA942&lt;&gt;"",((GB942*0.125)+((GC942+GD942+GE942+GF942+GG942)*0.25)+((GH942+GI942+GJ942)*1))/GA942,"")</f>
        <v/>
      </c>
      <c r="GL942"/>
      <c r="GM942"/>
      <c r="GN942"/>
      <c r="GO942"/>
      <c r="HH942" s="34" t="str">
        <f>IF(GX942&lt;&gt;"",((GY942*0.125)+((GZ942+HA942+HB942+HC942+HD942)*0.25)+((HE942+HF942+HG942)*1))/GX942,"")</f>
        <v/>
      </c>
    </row>
    <row r="943" spans="1:216" ht="15" hidden="1" customHeight="1" x14ac:dyDescent="0.35">
      <c r="A943" s="11" t="s">
        <v>5549</v>
      </c>
      <c r="B943" s="12" t="s">
        <v>5550</v>
      </c>
      <c r="C943" s="13" t="s">
        <v>1711</v>
      </c>
      <c r="D943" s="13"/>
      <c r="E943" s="14" t="s">
        <v>1420</v>
      </c>
      <c r="F943" s="15" t="s">
        <v>5551</v>
      </c>
      <c r="G943" s="15" t="s">
        <v>5552</v>
      </c>
      <c r="H943" s="14" t="s">
        <v>1573</v>
      </c>
      <c r="I943" s="16">
        <v>89032</v>
      </c>
      <c r="J943" s="65">
        <v>47324</v>
      </c>
      <c r="K943" s="18">
        <f ca="1">IF(A943&lt;&gt;"",RANDBETWEEN(1,2000)," ")</f>
        <v>297</v>
      </c>
      <c r="L943" s="17" cm="1">
        <f t="array" ref="L943">IF(A943&lt;&gt;"",SUMPRODUCT(($E$2:$E$1303="Active") * (FK943 &gt;= $FM$2:$FM$1303) * (FK943 &lt;= $FN$2:$FN$1303) * (FL943 &gt;= $FO$2:$FO$1303) * (FL943 &lt;= $FP$2:$FP$1303)),"")</f>
        <v>5</v>
      </c>
      <c r="M943" s="17" cm="1">
        <f t="array" ref="M943">IF(A943&lt;&gt;"",SUMPRODUCT(($E$2:$E$1303="Active") * (FK943 &gt;= $FQ$2:$FQ$1303) * (FK943 &lt;= $FR$2:$FR$1303) * (FL943 &gt;= $FS$2:$FS$1303) * (FL943 &lt;= $FT$2:$FT$1303)),"")</f>
        <v>5</v>
      </c>
      <c r="N943" s="14"/>
      <c r="O943" s="11" t="s">
        <v>5553</v>
      </c>
      <c r="P943" s="15"/>
      <c r="Q943" s="14"/>
      <c r="R943" s="15"/>
      <c r="S943" s="14" t="s">
        <v>224</v>
      </c>
      <c r="U943" s="21"/>
      <c r="V943" s="22"/>
      <c r="W943" s="22"/>
      <c r="X943" s="22"/>
      <c r="Y943" s="22"/>
      <c r="Z943" s="22"/>
      <c r="AA943" s="48"/>
      <c r="AC943" s="63">
        <v>45658</v>
      </c>
      <c r="AD943" s="25">
        <v>594</v>
      </c>
      <c r="AE943" s="25">
        <v>520</v>
      </c>
      <c r="AF943" s="66"/>
      <c r="AG943" s="20"/>
      <c r="AH943" s="22">
        <v>0</v>
      </c>
      <c r="AI943" s="26">
        <v>0</v>
      </c>
      <c r="AN943" s="27" t="str">
        <f>IF(COUNT(DV943,ES943,FJ943,GK943,HH943)&gt;0,AVERAGE(DV943,ES943,FJ943,GK943,HH943),"")</f>
        <v/>
      </c>
      <c r="AO943" s="28">
        <f>IF((E943&lt;&gt;""),COUNTA(AP943:BW943)+COUNTIF(T943,"No"),"")</f>
        <v>0</v>
      </c>
      <c r="AP943" s="29"/>
      <c r="AQ943" s="29"/>
      <c r="AR943" s="29"/>
      <c r="AS943" s="29"/>
      <c r="AT943" s="29"/>
      <c r="AU943" s="29"/>
      <c r="AV943" s="29"/>
      <c r="AW943" s="29"/>
      <c r="AX943" s="29"/>
      <c r="AY943" s="29"/>
      <c r="AZ943" s="29"/>
      <c r="BA943" s="29"/>
      <c r="BB943" s="29"/>
      <c r="BC943" s="29"/>
      <c r="BD943" s="29"/>
      <c r="BE943" s="29"/>
      <c r="BF943" s="29"/>
      <c r="BG943" s="29"/>
      <c r="BH943" s="29"/>
      <c r="BI943" s="29"/>
      <c r="BJ943" s="29"/>
      <c r="BK943" s="29"/>
      <c r="BL943" s="29"/>
      <c r="BM943" s="29"/>
      <c r="BN943" s="29"/>
      <c r="BO943" s="29"/>
      <c r="BP943" s="29"/>
      <c r="BQ943" s="29"/>
      <c r="BR943" s="29"/>
      <c r="BS943" s="29"/>
      <c r="BT943" s="29"/>
      <c r="BU943" s="29"/>
      <c r="BV943" s="29"/>
      <c r="BW943" s="29"/>
      <c r="BX943" s="30">
        <v>44182</v>
      </c>
      <c r="BY943" s="30">
        <v>44183</v>
      </c>
      <c r="BZ943" s="14" t="s">
        <v>226</v>
      </c>
      <c r="CA943" s="30">
        <v>44183</v>
      </c>
      <c r="CB943" s="14" t="s">
        <v>227</v>
      </c>
      <c r="CC943" s="31">
        <v>43787</v>
      </c>
      <c r="CD943" s="32" t="s">
        <v>228</v>
      </c>
      <c r="CE943" s="33" t="s">
        <v>425</v>
      </c>
      <c r="CF943" s="33" t="s">
        <v>325</v>
      </c>
      <c r="CG943" s="29">
        <v>457</v>
      </c>
      <c r="CH943" s="29">
        <v>4</v>
      </c>
      <c r="CI943" s="29">
        <v>4</v>
      </c>
      <c r="CJ943" s="29">
        <v>19</v>
      </c>
      <c r="CK943" s="29">
        <v>0</v>
      </c>
      <c r="CL943" s="29">
        <v>1</v>
      </c>
      <c r="CM943" s="29">
        <v>7</v>
      </c>
      <c r="CN943" s="34">
        <f>IF(CJ943&gt;0,((CK943*0.125)+(CL943*0.25)+(CM943*1))/CJ943,"")</f>
        <v>0.38157894736842107</v>
      </c>
      <c r="CO943" s="35">
        <v>44377</v>
      </c>
      <c r="CP943" s="35">
        <v>44398</v>
      </c>
      <c r="CQ943" s="20" t="s">
        <v>1889</v>
      </c>
      <c r="CR943" s="35">
        <v>44410</v>
      </c>
      <c r="CS943" s="20" t="s">
        <v>232</v>
      </c>
      <c r="CT943" s="35">
        <v>44398</v>
      </c>
      <c r="CU943" s="35">
        <v>44263</v>
      </c>
      <c r="CV943" s="11" t="s">
        <v>228</v>
      </c>
      <c r="CW943" s="11" t="s">
        <v>293</v>
      </c>
      <c r="CX943" s="11" t="s">
        <v>247</v>
      </c>
      <c r="CY943" s="20">
        <v>282</v>
      </c>
      <c r="CZ943" s="36">
        <v>3</v>
      </c>
      <c r="DA943" s="36">
        <v>3</v>
      </c>
      <c r="DB943" s="36">
        <v>15</v>
      </c>
      <c r="DC943" s="36">
        <v>1</v>
      </c>
      <c r="DD943" s="36">
        <v>0</v>
      </c>
      <c r="DE943" s="36">
        <v>3</v>
      </c>
      <c r="DF943" s="36">
        <v>0</v>
      </c>
      <c r="DG943" s="36">
        <v>1</v>
      </c>
      <c r="DH943" s="37">
        <f>IF(DB943&lt;&gt;"",((DC943*0.125)+(DD943*0.25)+(DE943*0.25)+(DF943*1)+(DG943*1))/DB943,"")</f>
        <v>0.125</v>
      </c>
      <c r="DV943" s="37" t="str" cm="1">
        <f t="array" ref="DV943">IF(AND(DI943:DP943&lt;&gt;""),((DQ943*0.125)+(DR943*0.25)+(DS943*0.25)+(DT943*1)+(DU943*1))/DP943,"")</f>
        <v/>
      </c>
      <c r="EA943" s="35"/>
      <c r="EB943" s="21"/>
      <c r="EJ943"/>
      <c r="EK943"/>
      <c r="EL943"/>
      <c r="EM943"/>
      <c r="EN943"/>
      <c r="EQ943"/>
      <c r="ER943"/>
      <c r="ES943" s="34" t="str">
        <f>IF(EI943&lt;&gt;"",((EJ943*0.125)+((EK943+EL943+EM943+EN943+EO943)*0.25)+((EP943+EQ943+ER943)*1))/EI943,"")</f>
        <v/>
      </c>
      <c r="ET943" s="20"/>
      <c r="FG943" s="20"/>
      <c r="FJ943" s="34" t="str">
        <f>IF(EZ943&lt;&gt;"",((FA943*0.125)+((FB943+FC943+FD943+FE943+FF943)*0.25)+((FG943+FH943+FI943)*1))/EZ943,"")</f>
        <v/>
      </c>
      <c r="FK943" s="39">
        <v>36.217571999999997</v>
      </c>
      <c r="FL943" s="39">
        <v>-115.173024</v>
      </c>
      <c r="FM943" s="39">
        <v>35.855746576177864</v>
      </c>
      <c r="FN943" s="39">
        <v>36.57939742382213</v>
      </c>
      <c r="FO943" s="39">
        <v>-115.62150538118996</v>
      </c>
      <c r="FP943" s="39">
        <v>-114.72454261881003</v>
      </c>
      <c r="FQ943" s="39">
        <v>35.493921152355732</v>
      </c>
      <c r="FR943" s="39">
        <v>36.941222847644262</v>
      </c>
      <c r="FS943" s="39">
        <v>-116.06998676237991</v>
      </c>
      <c r="FT943" s="39">
        <v>-114.27606123762008</v>
      </c>
      <c r="FU943" s="35"/>
      <c r="GK943" s="34" t="str">
        <f>IF(GA943&lt;&gt;"",((GB943*0.125)+((GC943+GD943+GE943+GF943+GG943)*0.25)+((GH943+GI943+GJ943)*1))/GA943,"")</f>
        <v/>
      </c>
      <c r="GL943"/>
      <c r="GM943"/>
      <c r="GN943"/>
      <c r="GO943"/>
      <c r="HH943" s="34" t="str">
        <f>IF(GX943&lt;&gt;"",((GY943*0.125)+((GZ943+HA943+HB943+HC943+HD943)*0.25)+((HE943+HF943+HG943)*1))/GX943,"")</f>
        <v/>
      </c>
    </row>
    <row r="944" spans="1:216" ht="15" hidden="1" customHeight="1" x14ac:dyDescent="0.35">
      <c r="A944" s="11" t="s">
        <v>5554</v>
      </c>
      <c r="B944" s="12" t="s">
        <v>5555</v>
      </c>
      <c r="C944" s="13" t="s">
        <v>1711</v>
      </c>
      <c r="D944" s="13"/>
      <c r="E944" s="14" t="s">
        <v>1420</v>
      </c>
      <c r="F944" s="15" t="s">
        <v>5556</v>
      </c>
      <c r="G944" s="15" t="s">
        <v>5557</v>
      </c>
      <c r="H944" s="14" t="s">
        <v>1673</v>
      </c>
      <c r="I944" s="16">
        <v>76021</v>
      </c>
      <c r="J944" s="65">
        <v>35265</v>
      </c>
      <c r="K944" s="18">
        <f ca="1">IF(A944&lt;&gt;"",RANDBETWEEN(1,2000)," ")</f>
        <v>1264</v>
      </c>
      <c r="L944" s="17" cm="1">
        <f t="array" ref="L944">IF(A944&lt;&gt;"",SUMPRODUCT(($E$2:$E$1303="Active") * (FK944 &gt;= $FM$2:$FM$1303) * (FK944 &lt;= $FN$2:$FN$1303) * (FL944 &gt;= $FO$2:$FO$1303) * (FL944 &lt;= $FP$2:$FP$1303)),"")</f>
        <v>13</v>
      </c>
      <c r="M944" s="17" cm="1">
        <f t="array" ref="M944">IF(A944&lt;&gt;"",SUMPRODUCT(($E$2:$E$1303="Active") * (FK944 &gt;= $FQ$2:$FQ$1303) * (FK944 &lt;= $FR$2:$FR$1303) * (FL944 &gt;= $FS$2:$FS$1303) * (FL944 &lt;= $FT$2:$FT$1303)),"")</f>
        <v>17</v>
      </c>
      <c r="N944" s="14"/>
      <c r="O944" s="14"/>
      <c r="P944" s="15" t="s">
        <v>5558</v>
      </c>
      <c r="Q944" s="14" t="s">
        <v>5559</v>
      </c>
      <c r="R944" s="15" t="s">
        <v>5560</v>
      </c>
      <c r="S944" s="14"/>
      <c r="U944" s="21"/>
      <c r="V944" s="22"/>
      <c r="W944" s="22"/>
      <c r="X944" s="22"/>
      <c r="Y944" s="22"/>
      <c r="Z944" s="22"/>
      <c r="AA944" s="48">
        <v>2024</v>
      </c>
      <c r="AC944" s="63">
        <v>45658</v>
      </c>
      <c r="AD944" s="25">
        <v>643</v>
      </c>
      <c r="AE944" s="25">
        <v>354</v>
      </c>
      <c r="AF944" s="66"/>
      <c r="AG944" s="20"/>
      <c r="AH944" s="22">
        <v>0</v>
      </c>
      <c r="AI944" s="26">
        <v>0</v>
      </c>
      <c r="AN944" s="27" t="str">
        <f>IF(COUNT(DV944,ES944,FJ944,GK944,HH944)&gt;0,AVERAGE(DV944,ES944,FJ944,GK944,HH944),"")</f>
        <v/>
      </c>
      <c r="AO944" s="28">
        <f>IF((E944&lt;&gt;""),COUNTA(AP944:BW944)+COUNTIF(T944,"No"),"")</f>
        <v>0</v>
      </c>
      <c r="AP944" s="29"/>
      <c r="AQ944" s="29"/>
      <c r="AR944" s="29"/>
      <c r="AS944" s="29"/>
      <c r="AT944" s="29"/>
      <c r="AU944" s="29"/>
      <c r="AV944" s="29"/>
      <c r="AW944" s="29"/>
      <c r="AX944" s="29"/>
      <c r="AY944" s="29"/>
      <c r="AZ944" s="29"/>
      <c r="BA944" s="29"/>
      <c r="BB944" s="29"/>
      <c r="BC944" s="29"/>
      <c r="BD944" s="29"/>
      <c r="BE944" s="29"/>
      <c r="BF944" s="29"/>
      <c r="BG944" s="29"/>
      <c r="BH944" s="29"/>
      <c r="BI944" s="29"/>
      <c r="BJ944" s="29"/>
      <c r="BK944" s="29"/>
      <c r="BL944" s="29"/>
      <c r="BM944" s="29"/>
      <c r="BN944" s="29"/>
      <c r="BO944" s="29"/>
      <c r="BP944" s="29"/>
      <c r="BQ944" s="29"/>
      <c r="BR944" s="29"/>
      <c r="BS944" s="29"/>
      <c r="BT944" s="29"/>
      <c r="BU944" s="29"/>
      <c r="BV944" s="29"/>
      <c r="BW944" s="29"/>
      <c r="BX944" s="30">
        <v>44151</v>
      </c>
      <c r="BY944" s="30">
        <v>44168</v>
      </c>
      <c r="BZ944" s="14" t="s">
        <v>226</v>
      </c>
      <c r="CA944" s="30">
        <v>44173</v>
      </c>
      <c r="CB944" s="14" t="s">
        <v>232</v>
      </c>
      <c r="CC944" s="31">
        <v>43787</v>
      </c>
      <c r="CD944" s="32" t="s">
        <v>228</v>
      </c>
      <c r="CE944" s="33" t="s">
        <v>425</v>
      </c>
      <c r="CF944" s="33" t="s">
        <v>325</v>
      </c>
      <c r="CG944" s="29">
        <v>1204</v>
      </c>
      <c r="CH944" s="29">
        <v>5</v>
      </c>
      <c r="CI944" s="29">
        <v>5</v>
      </c>
      <c r="CJ944" s="29">
        <v>23</v>
      </c>
      <c r="CK944" s="29">
        <v>0</v>
      </c>
      <c r="CL944" s="29">
        <v>0</v>
      </c>
      <c r="CM944" s="29">
        <v>1</v>
      </c>
      <c r="CN944" s="34">
        <f>IF(CJ944&gt;0,((CK944*0.125)+(CL944*0.25)+(CM944*1))/CJ944,"")</f>
        <v>4.3478260869565216E-2</v>
      </c>
      <c r="CR944" s="35"/>
      <c r="CS944" s="20" t="s">
        <v>232</v>
      </c>
      <c r="CU944" s="35">
        <v>44539</v>
      </c>
      <c r="CV944" s="20" t="s">
        <v>228</v>
      </c>
      <c r="CW944" s="20" t="s">
        <v>5561</v>
      </c>
      <c r="CX944" s="20" t="s">
        <v>234</v>
      </c>
      <c r="CY944" s="20">
        <v>354</v>
      </c>
      <c r="CZ944" s="36">
        <v>3</v>
      </c>
      <c r="DA944" s="36">
        <v>3</v>
      </c>
      <c r="DB944" s="36">
        <v>15</v>
      </c>
      <c r="DC944" s="36">
        <v>0</v>
      </c>
      <c r="DD944" s="36">
        <v>1</v>
      </c>
      <c r="DE944" s="36">
        <v>0</v>
      </c>
      <c r="DF944" s="36">
        <v>0</v>
      </c>
      <c r="DG944" s="36">
        <v>0</v>
      </c>
      <c r="DH944" s="37">
        <f>IF(DB944&lt;&gt;"",((DC944*0.125)+(DD944*0.25)+(DE944*0.25)+(DF944*1)+(DG944*1))/DB944,"")</f>
        <v>1.6666666666666666E-2</v>
      </c>
      <c r="DV944" s="37" t="str" cm="1">
        <f t="array" ref="DV944">IF(AND(DI944:DP944&lt;&gt;""),((DQ944*0.125)+(DR944*0.25)+(DS944*0.25)+(DT944*1)+(DU944*1))/DP944,"")</f>
        <v/>
      </c>
      <c r="EA944" s="35"/>
      <c r="EB944" s="21"/>
      <c r="EJ944"/>
      <c r="EK944"/>
      <c r="EL944"/>
      <c r="EM944"/>
      <c r="EN944"/>
      <c r="EQ944"/>
      <c r="ER944"/>
      <c r="ES944" s="34" t="str">
        <f>IF(EI944&lt;&gt;"",((EJ944*0.125)+((EK944+EL944+EM944+EN944+EO944)*0.25)+((EP944+EQ944+ER944)*1))/EI944,"")</f>
        <v/>
      </c>
      <c r="ET944" s="20"/>
      <c r="FG944" s="20"/>
      <c r="FJ944" s="34" t="str">
        <f>IF(EZ944&lt;&gt;"",((FA944*0.125)+((FB944+FC944+FD944+FE944+FF944)*0.25)+((FG944+FH944+FI944)*1))/EZ944,"")</f>
        <v/>
      </c>
      <c r="FK944" s="39">
        <v>32.852505999999998</v>
      </c>
      <c r="FL944" s="39">
        <v>-97.134106000000003</v>
      </c>
      <c r="FM944" s="39">
        <v>32.490680576177866</v>
      </c>
      <c r="FN944" s="39">
        <v>33.214331423822131</v>
      </c>
      <c r="FO944" s="39">
        <v>-97.56481474806165</v>
      </c>
      <c r="FP944" s="39">
        <v>-96.703397251938355</v>
      </c>
      <c r="FQ944" s="39">
        <v>32.128855152355733</v>
      </c>
      <c r="FR944" s="39">
        <v>33.576156847644263</v>
      </c>
      <c r="FS944" s="39">
        <v>-97.995523496123283</v>
      </c>
      <c r="FT944" s="39">
        <v>-96.272688503876722</v>
      </c>
      <c r="FU944" s="35"/>
      <c r="GK944" s="34" t="str">
        <f>IF(GA944&lt;&gt;"",((GB944*0.125)+((GC944+GD944+GE944+GF944+GG944)*0.25)+((GH944+GI944+GJ944)*1))/GA944,"")</f>
        <v/>
      </c>
      <c r="GL944"/>
      <c r="GM944"/>
      <c r="GN944"/>
      <c r="GO944"/>
      <c r="HH944" s="34" t="str">
        <f>IF(GX944&lt;&gt;"",((GY944*0.125)+((GZ944+HA944+HB944+HC944+HD944)*0.25)+((HE944+HF944+HG944)*1))/GX944,"")</f>
        <v/>
      </c>
    </row>
    <row r="945" spans="1:216" ht="15" hidden="1" customHeight="1" x14ac:dyDescent="0.35">
      <c r="A945" s="14" t="s">
        <v>5562</v>
      </c>
      <c r="B945" s="12" t="s">
        <v>5563</v>
      </c>
      <c r="C945" s="13" t="s">
        <v>1711</v>
      </c>
      <c r="D945" s="13"/>
      <c r="E945" s="14" t="s">
        <v>1420</v>
      </c>
      <c r="F945" s="15" t="s">
        <v>5564</v>
      </c>
      <c r="G945" s="15" t="s">
        <v>5565</v>
      </c>
      <c r="H945" s="14" t="s">
        <v>3670</v>
      </c>
      <c r="I945" s="16">
        <v>73072</v>
      </c>
      <c r="J945" s="17">
        <v>51062</v>
      </c>
      <c r="K945" s="18">
        <f ca="1">IF(A945&lt;&gt;"",RANDBETWEEN(1,2000)," ")</f>
        <v>1709</v>
      </c>
      <c r="L945" s="17" cm="1">
        <f t="array" ref="L945">IF(A945&lt;&gt;"",SUMPRODUCT(($E$2:$E$1303="Active") * (FK945 &gt;= $FM$2:$FM$1303) * (FK945 &lt;= $FN$2:$FN$1303) * (FL945 &gt;= $FO$2:$FO$1303) * (FL945 &lt;= $FP$2:$FP$1303)),"")</f>
        <v>3</v>
      </c>
      <c r="M945" s="17" cm="1">
        <f t="array" ref="M945">IF(A945&lt;&gt;"",SUMPRODUCT(($E$2:$E$1303="Active") * (FK945 &gt;= $FQ$2:$FQ$1303) * (FK945 &lt;= $FR$2:$FR$1303) * (FL945 &gt;= $FS$2:$FS$1303) * (FL945 &lt;= $FT$2:$FT$1303)),"")</f>
        <v>5</v>
      </c>
      <c r="N945" s="14" t="s">
        <v>218</v>
      </c>
      <c r="O945" s="14" t="s">
        <v>219</v>
      </c>
      <c r="P945" s="15" t="s">
        <v>5566</v>
      </c>
      <c r="Q945" s="14" t="s">
        <v>5567</v>
      </c>
      <c r="R945" s="15" t="s">
        <v>5568</v>
      </c>
      <c r="S945" s="20" t="s">
        <v>2441</v>
      </c>
      <c r="T945" s="20" t="s">
        <v>2441</v>
      </c>
      <c r="U945" s="21"/>
      <c r="V945" s="22"/>
      <c r="W945" s="22"/>
      <c r="X945" s="22"/>
      <c r="Y945" s="22"/>
      <c r="Z945" s="22"/>
      <c r="AA945" s="48"/>
      <c r="AC945" s="63">
        <v>45658</v>
      </c>
      <c r="AF945" s="26"/>
      <c r="AG945" s="20"/>
      <c r="AH945" s="22">
        <v>0</v>
      </c>
      <c r="AI945" s="26">
        <v>0</v>
      </c>
      <c r="AN945" s="27" t="str">
        <f>IF(COUNT(DV945,ES945,FJ945,GK945,HH945)&gt;0,AVERAGE(DV945,ES945,FJ945,GK945,HH945),"")</f>
        <v/>
      </c>
      <c r="AO945" s="28">
        <f>IF((E945&lt;&gt;""),COUNTA(AP945:BW945)+COUNTIF(T945,"No"),"")</f>
        <v>0</v>
      </c>
      <c r="CN945" s="34" t="str">
        <f>IF(CJ945&gt;0,((CK945*0.125)+(CL945*0.25)+(CM945*1))/CJ945,"")</f>
        <v/>
      </c>
      <c r="CS945" s="20" t="s">
        <v>232</v>
      </c>
      <c r="DH945" s="37" t="str">
        <f>IF(DB945&gt;0,((DC945*0.125)+(DD945*0.25)+(DE945*0.25)+(DF945*1)+(DG945*1))/DB945,"")</f>
        <v/>
      </c>
      <c r="DJ945" s="20" t="s">
        <v>228</v>
      </c>
      <c r="DK945" s="20" t="s">
        <v>235</v>
      </c>
      <c r="DL945" s="20" t="s">
        <v>234</v>
      </c>
      <c r="DM945" s="20">
        <v>0</v>
      </c>
      <c r="DN945" s="20">
        <v>0</v>
      </c>
      <c r="DO945" s="20">
        <v>0</v>
      </c>
      <c r="DP945" s="20">
        <v>0</v>
      </c>
      <c r="DQ945" s="20">
        <v>0</v>
      </c>
      <c r="DR945" s="20">
        <v>0</v>
      </c>
      <c r="DS945" s="20">
        <v>0</v>
      </c>
      <c r="DT945" s="20">
        <v>0</v>
      </c>
      <c r="DU945" s="20">
        <v>0</v>
      </c>
      <c r="EA945" s="35" t="s">
        <v>232</v>
      </c>
      <c r="EB945" s="38"/>
      <c r="EJ945" s="20"/>
      <c r="EK945" s="20"/>
      <c r="EL945" s="20"/>
      <c r="EM945" s="20"/>
      <c r="EN945" s="20"/>
      <c r="EO945" s="20"/>
      <c r="EP945" s="20"/>
      <c r="EQ945" s="20"/>
      <c r="ER945" s="20"/>
      <c r="ES945" s="34" t="str">
        <f>IF(EI945&lt;&gt;"",((EJ945*0.125)+((EK945+EL945+EM945+EN945+EO945)*0.25)+((EP945+EQ945+ER945)*1))/EI945,"")</f>
        <v/>
      </c>
      <c r="FG945" s="20"/>
      <c r="FJ945" s="34" t="str">
        <f>IF(EZ945&lt;&gt;"",((FA945*0.125)+((FB945+FC945+FD945+FE945+FF945)*0.25)+((FG945+FH945+FI945)*1))/EZ945,"")</f>
        <v/>
      </c>
      <c r="FK945" s="39">
        <v>35.221502999999998</v>
      </c>
      <c r="FL945" s="39">
        <v>-97.484694000000005</v>
      </c>
      <c r="FM945" s="39">
        <v>34.859677576177866</v>
      </c>
      <c r="FN945" s="39">
        <v>35.583328423822131</v>
      </c>
      <c r="FO945" s="39">
        <v>-97.92760353345983</v>
      </c>
      <c r="FP945" s="39">
        <v>-97.041784466540179</v>
      </c>
      <c r="FQ945" s="39">
        <v>34.497852152355733</v>
      </c>
      <c r="FR945" s="39">
        <v>35.945153847644264</v>
      </c>
      <c r="FS945" s="39">
        <v>-98.370513066919656</v>
      </c>
      <c r="FT945" s="39">
        <v>-96.598874933080353</v>
      </c>
      <c r="FU945" s="35"/>
      <c r="GK945" s="34" t="str">
        <f>IF(GA945&lt;&gt;"",((GB945*0.125)+((GC945+GD945+GE945+GF945+GG945)*0.25)+((GH945+GI945+GJ945)*1))/GA945,"")</f>
        <v/>
      </c>
      <c r="GL945"/>
      <c r="GM945"/>
      <c r="GN945"/>
      <c r="GO945"/>
      <c r="HH945" s="34" t="str">
        <f>IF(GX945&lt;&gt;"",((GY945*0.125)+((GZ945+HA945+HB945+HC945+HD945)*0.25)+((HE945+HF945+HG945)*1))/GX945,"")</f>
        <v/>
      </c>
    </row>
    <row r="946" spans="1:216" ht="15" hidden="1" customHeight="1" x14ac:dyDescent="0.35">
      <c r="A946" s="14" t="s">
        <v>5569</v>
      </c>
      <c r="B946" s="12" t="s">
        <v>5570</v>
      </c>
      <c r="C946" s="13" t="s">
        <v>1711</v>
      </c>
      <c r="D946" s="13"/>
      <c r="E946" s="14" t="s">
        <v>1420</v>
      </c>
      <c r="F946" s="15" t="s">
        <v>5571</v>
      </c>
      <c r="G946" s="15" t="s">
        <v>314</v>
      </c>
      <c r="H946" s="14" t="s">
        <v>315</v>
      </c>
      <c r="I946" s="16">
        <v>35217</v>
      </c>
      <c r="J946" s="65">
        <v>12891</v>
      </c>
      <c r="K946" s="18">
        <f ca="1">IF(A946&lt;&gt;"",RANDBETWEEN(1,2000)," ")</f>
        <v>552</v>
      </c>
      <c r="L946" s="17" cm="1">
        <f t="array" ref="L946">IF(A946&lt;&gt;"",SUMPRODUCT(($E$2:$E$1303="Active") * (FK946 &gt;= $FM$2:$FM$1303) * (FK946 &lt;= $FN$2:$FN$1303) * (FL946 &gt;= $FO$2:$FO$1303) * (FL946 &lt;= $FP$2:$FP$1303)),"")</f>
        <v>2</v>
      </c>
      <c r="M946" s="17" cm="1">
        <f t="array" ref="M946">IF(A946&lt;&gt;"",SUMPRODUCT(($E$2:$E$1303="Active") * (FK946 &gt;= $FQ$2:$FQ$1303) * (FK946 &lt;= $FR$2:$FR$1303) * (FL946 &gt;= $FS$2:$FS$1303) * (FL946 &lt;= $FT$2:$FT$1303)),"")</f>
        <v>4</v>
      </c>
      <c r="N946" s="14"/>
      <c r="O946" s="14" t="s">
        <v>219</v>
      </c>
      <c r="P946" s="15"/>
      <c r="Q946" s="14"/>
      <c r="R946" s="15"/>
      <c r="S946" s="14" t="s">
        <v>224</v>
      </c>
      <c r="U946" s="21"/>
      <c r="V946" s="22"/>
      <c r="W946" s="22"/>
      <c r="X946" s="22"/>
      <c r="Y946" s="22"/>
      <c r="Z946" s="22"/>
      <c r="AA946" s="48">
        <v>2024</v>
      </c>
      <c r="AC946" s="63">
        <v>45658</v>
      </c>
      <c r="AD946" s="25">
        <v>191</v>
      </c>
      <c r="AE946" s="25">
        <v>164</v>
      </c>
      <c r="AF946" s="66"/>
      <c r="AG946" s="20"/>
      <c r="AH946" s="22">
        <v>0</v>
      </c>
      <c r="AI946" s="26">
        <v>0</v>
      </c>
      <c r="AN946" s="27" t="str">
        <f>IF(COUNT(DV946,ES946,FJ946,GK946,HH946)&gt;0,AVERAGE(DV946,ES946,FJ946,GK946,HH946),"")</f>
        <v/>
      </c>
      <c r="AO946" s="28">
        <f>IF((E946&lt;&gt;""),COUNTA(AP946:BW946)+COUNTIF(T946,"No"),"")</f>
        <v>3</v>
      </c>
      <c r="AP946" s="29"/>
      <c r="AQ946" s="29"/>
      <c r="AR946" s="29"/>
      <c r="AS946" s="29"/>
      <c r="AT946" s="29"/>
      <c r="AU946" s="29"/>
      <c r="AV946" s="29"/>
      <c r="AW946" s="29"/>
      <c r="AX946" s="29"/>
      <c r="AY946" s="29"/>
      <c r="AZ946" s="29"/>
      <c r="BA946" s="29"/>
      <c r="BB946" s="29" t="s">
        <v>224</v>
      </c>
      <c r="BC946" s="29"/>
      <c r="BD946" s="29"/>
      <c r="BE946" s="29"/>
      <c r="BF946" s="29"/>
      <c r="BG946" s="29"/>
      <c r="BH946" s="29"/>
      <c r="BI946" s="29"/>
      <c r="BJ946" s="29"/>
      <c r="BK946" s="29"/>
      <c r="BL946" s="29"/>
      <c r="BM946" s="29"/>
      <c r="BN946" s="29"/>
      <c r="BO946" s="29" t="s">
        <v>224</v>
      </c>
      <c r="BP946" s="29" t="s">
        <v>224</v>
      </c>
      <c r="BQ946" s="29"/>
      <c r="BR946" s="29"/>
      <c r="BS946" s="29"/>
      <c r="BT946" s="29"/>
      <c r="BU946" s="29"/>
      <c r="BV946" s="29"/>
      <c r="BW946" s="29"/>
      <c r="BX946" s="30">
        <v>43781</v>
      </c>
      <c r="BY946" s="30">
        <v>43802</v>
      </c>
      <c r="BZ946" s="14" t="s">
        <v>226</v>
      </c>
      <c r="CA946" s="30">
        <v>43794</v>
      </c>
      <c r="CB946" s="14" t="s">
        <v>227</v>
      </c>
      <c r="CC946" s="31">
        <v>44057</v>
      </c>
      <c r="CD946" s="32" t="s">
        <v>228</v>
      </c>
      <c r="CE946" s="33" t="s">
        <v>256</v>
      </c>
      <c r="CF946" s="33" t="s">
        <v>257</v>
      </c>
      <c r="CG946" s="29">
        <v>120</v>
      </c>
      <c r="CH946" s="29">
        <v>2</v>
      </c>
      <c r="CI946" s="29">
        <v>2</v>
      </c>
      <c r="CJ946" s="29">
        <v>7</v>
      </c>
      <c r="CK946" s="29">
        <v>0</v>
      </c>
      <c r="CL946" s="29">
        <v>2</v>
      </c>
      <c r="CM946" s="29">
        <v>2</v>
      </c>
      <c r="CN946" s="34">
        <f>IF(CJ946&gt;0,((CK946*0.125)+(CL946*0.25)+(CM946*1))/CJ946,"")</f>
        <v>0.35714285714285715</v>
      </c>
      <c r="CO946" s="35">
        <v>44334</v>
      </c>
      <c r="CP946" s="35">
        <v>44340</v>
      </c>
      <c r="CQ946" s="20" t="s">
        <v>228</v>
      </c>
      <c r="CR946" s="35">
        <v>44349</v>
      </c>
      <c r="CS946" s="20" t="s">
        <v>232</v>
      </c>
      <c r="CT946" s="35">
        <v>44341</v>
      </c>
      <c r="CU946" s="35">
        <v>44263</v>
      </c>
      <c r="CV946" s="11" t="s">
        <v>228</v>
      </c>
      <c r="CW946" s="11" t="s">
        <v>293</v>
      </c>
      <c r="CX946" s="11" t="s">
        <v>247</v>
      </c>
      <c r="CY946" s="20">
        <v>112</v>
      </c>
      <c r="CZ946" s="36">
        <v>2</v>
      </c>
      <c r="DA946" s="36">
        <v>2</v>
      </c>
      <c r="DB946" s="36">
        <v>6</v>
      </c>
      <c r="DC946" s="36">
        <v>0</v>
      </c>
      <c r="DD946" s="36">
        <v>0</v>
      </c>
      <c r="DE946" s="36">
        <v>0</v>
      </c>
      <c r="DF946" s="36">
        <v>0</v>
      </c>
      <c r="DG946" s="36">
        <v>0</v>
      </c>
      <c r="DH946" s="37">
        <f>IF(DB946&lt;&gt;"",((DC946*0.125)+(DD946*0.25)+(DE946*0.25)+(DF946*1)+(DG946*1))/DB946,"")</f>
        <v>0</v>
      </c>
      <c r="DV946" s="37" t="str" cm="1">
        <f t="array" ref="DV946">IF(AND(DI946:DP946&lt;&gt;""),((DQ946*0.125)+(DR946*0.25)+(DS946*0.25)+(DT946*1)+(DU946*1))/DP946,"")</f>
        <v/>
      </c>
      <c r="EA946" s="35"/>
      <c r="EB946" s="21"/>
      <c r="EJ946"/>
      <c r="EK946"/>
      <c r="EL946"/>
      <c r="EM946"/>
      <c r="EN946"/>
      <c r="EQ946"/>
      <c r="ER946"/>
      <c r="ES946" s="34" t="str">
        <f>IF(EI946&lt;&gt;"",((EJ946*0.125)+((EK946+EL946+EM946+EN946+EO946)*0.25)+((EP946+EQ946+ER946)*1))/EI946,"")</f>
        <v/>
      </c>
      <c r="ET946" s="20"/>
      <c r="FG946" s="20"/>
      <c r="FJ946" s="34" t="str">
        <f>IF(EZ946&lt;&gt;"",((FA946*0.125)+((FB946+FC946+FD946+FE946+FF946)*0.25)+((FG946+FH946+FI946)*1))/EZ946,"")</f>
        <v/>
      </c>
      <c r="FK946" s="39">
        <v>33.607804000000002</v>
      </c>
      <c r="FL946" s="39">
        <v>-86.759309999999999</v>
      </c>
      <c r="FM946" s="39">
        <v>33.245978576177869</v>
      </c>
      <c r="FN946" s="39">
        <v>33.969629423822134</v>
      </c>
      <c r="FO946" s="39">
        <v>-87.193754645837316</v>
      </c>
      <c r="FP946" s="39">
        <v>-86.324865354162682</v>
      </c>
      <c r="FQ946" s="39">
        <v>32.884153152355736</v>
      </c>
      <c r="FR946" s="39">
        <v>34.331454847644267</v>
      </c>
      <c r="FS946" s="39">
        <v>-87.628199291674619</v>
      </c>
      <c r="FT946" s="39">
        <v>-85.890420708325379</v>
      </c>
      <c r="FU946" s="35"/>
      <c r="GK946" s="34" t="str">
        <f>IF(GA946&lt;&gt;"",((GB946*0.125)+((GC946+GD946+GE946+GF946+GG946)*0.25)+((GH946+GI946+GJ946)*1))/GA946,"")</f>
        <v/>
      </c>
      <c r="GL946"/>
      <c r="GM946"/>
      <c r="GN946"/>
      <c r="GO946"/>
      <c r="HH946" s="34" t="str">
        <f>IF(GX946&lt;&gt;"",((GY946*0.125)+((GZ946+HA946+HB946+HC946+HD946)*0.25)+((HE946+HF946+HG946)*1))/GX946,"")</f>
        <v/>
      </c>
    </row>
    <row r="947" spans="1:216" ht="15" hidden="1" customHeight="1" x14ac:dyDescent="0.35">
      <c r="A947" s="11" t="s">
        <v>5572</v>
      </c>
      <c r="B947" s="12" t="s">
        <v>5573</v>
      </c>
      <c r="C947" s="13" t="s">
        <v>1711</v>
      </c>
      <c r="D947" s="13"/>
      <c r="E947" s="14" t="s">
        <v>1420</v>
      </c>
      <c r="F947" s="15" t="s">
        <v>5574</v>
      </c>
      <c r="G947" s="15" t="s">
        <v>5575</v>
      </c>
      <c r="H947" s="14" t="s">
        <v>315</v>
      </c>
      <c r="I947" s="16">
        <v>36108</v>
      </c>
      <c r="J947" s="65">
        <v>17117</v>
      </c>
      <c r="K947" s="18">
        <f ca="1">IF(A947&lt;&gt;"",RANDBETWEEN(1,2000)," ")</f>
        <v>974</v>
      </c>
      <c r="L947" s="17" cm="1">
        <f t="array" ref="L947">IF(A947&lt;&gt;"",SUMPRODUCT(($E$2:$E$1303="Active") * (FK947 &gt;= $FM$2:$FM$1303) * (FK947 &lt;= $FN$2:$FN$1303) * (FL947 &gt;= $FO$2:$FO$1303) * (FL947 &lt;= $FP$2:$FP$1303)),"")</f>
        <v>1</v>
      </c>
      <c r="M947" s="17" cm="1">
        <f t="array" ref="M947">IF(A947&lt;&gt;"",SUMPRODUCT(($E$2:$E$1303="Active") * (FK947 &gt;= $FQ$2:$FQ$1303) * (FK947 &lt;= $FR$2:$FR$1303) * (FL947 &gt;= $FS$2:$FS$1303) * (FL947 &lt;= $FT$2:$FT$1303)),"")</f>
        <v>1</v>
      </c>
      <c r="N947" s="14"/>
      <c r="O947" s="14"/>
      <c r="P947" s="15"/>
      <c r="Q947" s="14"/>
      <c r="R947" s="15"/>
      <c r="S947" s="14" t="s">
        <v>223</v>
      </c>
      <c r="U947" s="21"/>
      <c r="V947" s="22"/>
      <c r="W947" s="22"/>
      <c r="X947" s="22"/>
      <c r="Y947" s="22"/>
      <c r="Z947" s="22"/>
      <c r="AA947" s="48">
        <v>2024</v>
      </c>
      <c r="AC947" s="63">
        <v>45658</v>
      </c>
      <c r="AD947" s="25">
        <v>50</v>
      </c>
      <c r="AE947" s="25">
        <v>16</v>
      </c>
      <c r="AF947" s="66"/>
      <c r="AG947" s="20"/>
      <c r="AH947" s="22">
        <v>0</v>
      </c>
      <c r="AI947" s="26">
        <v>0</v>
      </c>
      <c r="AN947" s="27" t="str">
        <f>IF(COUNT(DV947,ES947,FJ947,GK947,HH947)&gt;0,AVERAGE(DV947,ES947,FJ947,GK947,HH947),"")</f>
        <v/>
      </c>
      <c r="AO947" s="28">
        <f>IF((E947&lt;&gt;""),COUNTA(AP947:BW947)+COUNTIF(T947,"No"),"")</f>
        <v>0</v>
      </c>
      <c r="AP947" s="29"/>
      <c r="AQ947" s="29"/>
      <c r="AR947" s="29"/>
      <c r="AS947" s="29"/>
      <c r="AT947" s="29"/>
      <c r="AU947" s="29"/>
      <c r="AV947" s="29"/>
      <c r="AW947" s="29"/>
      <c r="AX947" s="29"/>
      <c r="AY947" s="29"/>
      <c r="AZ947" s="29"/>
      <c r="BA947" s="29"/>
      <c r="BB947" s="29"/>
      <c r="BC947" s="29"/>
      <c r="BD947" s="29"/>
      <c r="BE947" s="29"/>
      <c r="BF947" s="29"/>
      <c r="BG947" s="29"/>
      <c r="BH947" s="29"/>
      <c r="BI947" s="29"/>
      <c r="BJ947" s="29"/>
      <c r="BK947" s="29"/>
      <c r="BL947" s="29"/>
      <c r="BM947" s="29"/>
      <c r="BN947" s="29"/>
      <c r="BO947" s="29"/>
      <c r="BP947" s="29"/>
      <c r="BQ947" s="29"/>
      <c r="BR947" s="29"/>
      <c r="BS947" s="29"/>
      <c r="BT947" s="29"/>
      <c r="BU947" s="29"/>
      <c r="BV947" s="29"/>
      <c r="BW947" s="29"/>
      <c r="BX947" s="30">
        <v>43784</v>
      </c>
      <c r="BY947" s="30">
        <v>43802</v>
      </c>
      <c r="BZ947" s="14" t="s">
        <v>226</v>
      </c>
      <c r="CA947" s="30">
        <v>43794</v>
      </c>
      <c r="CB947" s="14" t="s">
        <v>227</v>
      </c>
      <c r="CC947" s="31">
        <v>44071</v>
      </c>
      <c r="CD947" s="32" t="s">
        <v>228</v>
      </c>
      <c r="CE947" s="33" t="s">
        <v>256</v>
      </c>
      <c r="CF947" s="33" t="s">
        <v>257</v>
      </c>
      <c r="CG947" s="29">
        <v>87</v>
      </c>
      <c r="CH947" s="29">
        <v>2</v>
      </c>
      <c r="CI947" s="29">
        <v>2</v>
      </c>
      <c r="CJ947" s="29">
        <v>10</v>
      </c>
      <c r="CK947" s="29">
        <v>0</v>
      </c>
      <c r="CL947" s="29">
        <v>0</v>
      </c>
      <c r="CM947" s="29">
        <v>0</v>
      </c>
      <c r="CN947" s="34">
        <f>IF(CJ947&gt;0,((CK947*0.125)+(CL947*0.25)+(CM947*1))/CJ947,"")</f>
        <v>0</v>
      </c>
      <c r="CR947" s="35"/>
      <c r="CU947" s="35">
        <v>44475</v>
      </c>
      <c r="CV947" s="11" t="s">
        <v>228</v>
      </c>
      <c r="CW947" s="20" t="s">
        <v>233</v>
      </c>
      <c r="CX947" s="11" t="s">
        <v>234</v>
      </c>
      <c r="CY947" s="20">
        <v>13</v>
      </c>
      <c r="CZ947" s="36">
        <v>1</v>
      </c>
      <c r="DA947" s="36">
        <v>1</v>
      </c>
      <c r="DB947" s="36">
        <v>5</v>
      </c>
      <c r="DC947" s="36">
        <v>0</v>
      </c>
      <c r="DD947" s="36">
        <v>0</v>
      </c>
      <c r="DE947" s="36">
        <v>0</v>
      </c>
      <c r="DF947" s="36">
        <v>0</v>
      </c>
      <c r="DG947" s="36">
        <v>0</v>
      </c>
      <c r="DH947" s="37">
        <f>IF(DB947&lt;&gt;"",((DC947*0.125)+(DD947*0.25)+(DE947*0.25)+(DF947*1)+(DG947*1))/DB947,"")</f>
        <v>0</v>
      </c>
      <c r="DV947" s="37" t="str" cm="1">
        <f t="array" ref="DV947">IF(AND(DI947:DP947&lt;&gt;""),((DQ947*0.125)+(DR947*0.25)+(DS947*0.25)+(DT947*1)+(DU947*1))/DP947,"")</f>
        <v/>
      </c>
      <c r="EA947" s="35"/>
      <c r="EB947" s="21"/>
      <c r="EJ947"/>
      <c r="EK947"/>
      <c r="EL947"/>
      <c r="EM947"/>
      <c r="EN947"/>
      <c r="EQ947"/>
      <c r="ER947"/>
      <c r="ES947" s="34" t="str">
        <f>IF(EI947&lt;&gt;"",((EJ947*0.125)+((EK947+EL947+EM947+EN947+EO947)*0.25)+((EP947+EQ947+ER947)*1))/EI947,"")</f>
        <v/>
      </c>
      <c r="ET947" s="20"/>
      <c r="FG947" s="20"/>
      <c r="FJ947" s="34" t="str">
        <f>IF(EZ947&lt;&gt;"",((FA947*0.125)+((FB947+FC947+FD947+FE947+FF947)*0.25)+((FG947+FH947+FI947)*1))/EZ947,"")</f>
        <v/>
      </c>
      <c r="FK947" s="39">
        <v>32.337499999999999</v>
      </c>
      <c r="FL947" s="39">
        <v>-86.404014000000004</v>
      </c>
      <c r="FM947" s="39">
        <v>31.975674576177866</v>
      </c>
      <c r="FN947" s="39">
        <v>32.699325423822131</v>
      </c>
      <c r="FO947" s="39">
        <v>-86.832254406496645</v>
      </c>
      <c r="FP947" s="39">
        <v>-85.975773593503362</v>
      </c>
      <c r="FQ947" s="39">
        <v>31.613849152355733</v>
      </c>
      <c r="FR947" s="39">
        <v>33.061150847644264</v>
      </c>
      <c r="FS947" s="39">
        <v>-87.260494812993286</v>
      </c>
      <c r="FT947" s="39">
        <v>-85.547533187006721</v>
      </c>
      <c r="FU947" s="35"/>
      <c r="GK947" s="34" t="str">
        <f>IF(GA947&lt;&gt;"",((GB947*0.125)+((GC947+GD947+GE947+GF947+GG947)*0.25)+((GH947+GI947+GJ947)*1))/GA947,"")</f>
        <v/>
      </c>
      <c r="GL947"/>
      <c r="GM947"/>
      <c r="GN947"/>
      <c r="GO947"/>
      <c r="HH947" s="34" t="str">
        <f>IF(GX947&lt;&gt;"",((GY947*0.125)+((GZ947+HA947+HB947+HC947+HD947)*0.25)+((HE947+HF947+HG947)*1))/GX947,"")</f>
        <v/>
      </c>
    </row>
    <row r="948" spans="1:216" ht="15" customHeight="1" x14ac:dyDescent="0.35">
      <c r="A948" s="11" t="s">
        <v>5576</v>
      </c>
      <c r="B948" s="12" t="s">
        <v>5577</v>
      </c>
      <c r="C948" s="13">
        <v>43829</v>
      </c>
      <c r="D948" s="13">
        <v>45033</v>
      </c>
      <c r="E948" s="14" t="s">
        <v>5254</v>
      </c>
      <c r="F948" s="15" t="s">
        <v>5578</v>
      </c>
      <c r="G948" s="15" t="s">
        <v>2026</v>
      </c>
      <c r="H948" s="14" t="s">
        <v>1484</v>
      </c>
      <c r="I948" s="16">
        <v>30269</v>
      </c>
      <c r="J948" s="17">
        <v>39481</v>
      </c>
      <c r="K948" s="18">
        <f ca="1">IF(A948&lt;&gt;"",RANDBETWEEN(1,2000)," ")</f>
        <v>1697</v>
      </c>
      <c r="L948" s="17" cm="1">
        <f t="array" ref="L948">IF(A948&lt;&gt;"",SUMPRODUCT(($E$2:$E$1303="Active") * (FK948 &gt;= $FM$2:$FM$1303) * (FK948 &lt;= $FN$2:$FN$1303) * (FL948 &gt;= $FO$2:$FO$1303) * (FL948 &lt;= $FP$2:$FP$1303)),"")</f>
        <v>3</v>
      </c>
      <c r="M948" s="17" cm="1">
        <f t="array" ref="M948">IF(A948&lt;&gt;"",SUMPRODUCT(($E$2:$E$1303="Active") * (FK948 &gt;= $FQ$2:$FQ$1303) * (FK948 &lt;= $FR$2:$FR$1303) * (FL948 &gt;= $FS$2:$FS$1303) * (FL948 &lt;= $FT$2:$FT$1303)),"")</f>
        <v>13</v>
      </c>
      <c r="N948" s="14" t="s">
        <v>287</v>
      </c>
      <c r="O948" s="14" t="s">
        <v>219</v>
      </c>
      <c r="P948" s="19" t="s">
        <v>519</v>
      </c>
      <c r="Q948" s="14" t="s">
        <v>520</v>
      </c>
      <c r="R948" t="s">
        <v>521</v>
      </c>
      <c r="S948" s="14" t="s">
        <v>223</v>
      </c>
      <c r="T948" s="20" t="s">
        <v>224</v>
      </c>
      <c r="U948" s="21"/>
      <c r="V948" s="22"/>
      <c r="W948" s="22"/>
      <c r="X948" s="22"/>
      <c r="Y948" s="22"/>
      <c r="Z948" s="22"/>
      <c r="AB948" s="23">
        <v>44683</v>
      </c>
      <c r="AC948" s="63">
        <v>45931</v>
      </c>
      <c r="AD948" s="25">
        <v>0</v>
      </c>
      <c r="AE948" s="25">
        <v>0</v>
      </c>
      <c r="AF948" s="26">
        <v>1</v>
      </c>
      <c r="AG948" s="20">
        <v>0</v>
      </c>
      <c r="AH948" s="22">
        <v>0</v>
      </c>
      <c r="AI948" s="26">
        <v>0</v>
      </c>
      <c r="AN948" s="27">
        <f>IF(COUNT(DV948,ES948,FJ948,GK948,HH948)&gt;0,AVERAGE(DV948,ES948,FJ948,GK948,HH948),"")</f>
        <v>0.125</v>
      </c>
      <c r="AO948" s="28">
        <f>IF((E948&lt;&gt;""),COUNTA(AP948:BW948)+COUNTIF(T948,"No"),"")</f>
        <v>3</v>
      </c>
      <c r="AP948" s="29"/>
      <c r="AQ948" s="29"/>
      <c r="AR948" s="29"/>
      <c r="AS948" s="29"/>
      <c r="AT948" s="29"/>
      <c r="AU948" s="29"/>
      <c r="AV948" s="29"/>
      <c r="AW948" s="29"/>
      <c r="AX948" s="29"/>
      <c r="AY948" s="29"/>
      <c r="AZ948" s="29"/>
      <c r="BA948" s="29"/>
      <c r="BB948" s="29"/>
      <c r="BC948" s="29"/>
      <c r="BD948" s="29"/>
      <c r="BE948" s="29"/>
      <c r="BF948" s="29"/>
      <c r="BG948" s="29"/>
      <c r="BH948" s="29"/>
      <c r="BI948" s="29"/>
      <c r="BJ948" s="29"/>
      <c r="BK948" s="29"/>
      <c r="BL948" s="29"/>
      <c r="BM948" s="29"/>
      <c r="BN948" s="29" t="s">
        <v>224</v>
      </c>
      <c r="BO948" s="29"/>
      <c r="BP948" s="29" t="s">
        <v>224</v>
      </c>
      <c r="BQ948" s="29"/>
      <c r="BR948" s="29"/>
      <c r="BS948" s="29"/>
      <c r="BT948" s="29" t="s">
        <v>2613</v>
      </c>
      <c r="BU948" s="29"/>
      <c r="BV948" s="29"/>
      <c r="BW948" s="29"/>
      <c r="BX948" s="30">
        <v>44032</v>
      </c>
      <c r="BY948" s="30">
        <v>44046</v>
      </c>
      <c r="BZ948" s="14" t="s">
        <v>226</v>
      </c>
      <c r="CA948" s="30">
        <v>44046</v>
      </c>
      <c r="CB948" s="14" t="s">
        <v>232</v>
      </c>
      <c r="CC948" s="31">
        <v>44053</v>
      </c>
      <c r="CD948" s="32" t="s">
        <v>228</v>
      </c>
      <c r="CE948" s="33" t="s">
        <v>256</v>
      </c>
      <c r="CF948" s="33" t="s">
        <v>257</v>
      </c>
      <c r="CG948" s="29">
        <v>38</v>
      </c>
      <c r="CH948" s="29">
        <v>1</v>
      </c>
      <c r="CI948" s="29">
        <v>1</v>
      </c>
      <c r="CJ948" s="29">
        <v>5</v>
      </c>
      <c r="CK948" s="29">
        <v>1</v>
      </c>
      <c r="CL948" s="29">
        <v>1</v>
      </c>
      <c r="CM948" s="29">
        <v>1</v>
      </c>
      <c r="CN948" s="34">
        <f>IF(CJ948&gt;0,((CK948*0.125)+(CL948*0.25)+(CM948*1))/CJ948,"")</f>
        <v>0.27500000000000002</v>
      </c>
      <c r="CO948" s="35">
        <v>44624</v>
      </c>
      <c r="CP948" s="35">
        <v>44634</v>
      </c>
      <c r="CQ948" s="20" t="s">
        <v>237</v>
      </c>
      <c r="CR948" s="21">
        <v>44655</v>
      </c>
      <c r="CS948" s="20" t="s">
        <v>232</v>
      </c>
      <c r="CT948" s="35">
        <v>44634</v>
      </c>
      <c r="CU948" s="35">
        <v>44319</v>
      </c>
      <c r="CV948" s="11" t="s">
        <v>226</v>
      </c>
      <c r="CW948" s="11" t="s">
        <v>293</v>
      </c>
      <c r="CX948" s="11" t="s">
        <v>247</v>
      </c>
      <c r="CY948" s="20">
        <v>79</v>
      </c>
      <c r="CZ948" s="36">
        <v>3</v>
      </c>
      <c r="DA948" s="36">
        <v>3</v>
      </c>
      <c r="DB948" s="36">
        <v>12</v>
      </c>
      <c r="DC948" s="36">
        <v>1</v>
      </c>
      <c r="DD948" s="36">
        <v>0</v>
      </c>
      <c r="DE948" s="36">
        <v>0</v>
      </c>
      <c r="DF948" s="36">
        <v>0</v>
      </c>
      <c r="DG948" s="36">
        <v>0</v>
      </c>
      <c r="DH948" s="37">
        <f>IF(DB948&gt;0,((DC948*0.125)+(DD948*0.25)+(DE948*0.25)+(DF948*1)+(DG948*1))/DB948,"")</f>
        <v>1.0416666666666666E-2</v>
      </c>
      <c r="DI948" s="35">
        <v>44866</v>
      </c>
      <c r="DJ948" s="20" t="s">
        <v>228</v>
      </c>
      <c r="DK948" s="20" t="s">
        <v>235</v>
      </c>
      <c r="DL948" s="20" t="s">
        <v>234</v>
      </c>
      <c r="DM948" s="20">
        <v>12</v>
      </c>
      <c r="DN948" s="20">
        <v>2</v>
      </c>
      <c r="DO948" s="20">
        <v>2</v>
      </c>
      <c r="DP948" s="20">
        <v>8</v>
      </c>
      <c r="DQ948" s="20">
        <v>0</v>
      </c>
      <c r="DR948" s="20">
        <v>0</v>
      </c>
      <c r="DS948" s="20">
        <v>0</v>
      </c>
      <c r="DT948" s="20">
        <v>1</v>
      </c>
      <c r="DU948" s="20">
        <v>0</v>
      </c>
      <c r="DV948" s="37" cm="1">
        <f t="array" ref="DV948">IF(AND(DI948:DP948&lt;&gt;""),((DQ948*0.125)+(DR948*0.25)+(DS948*0.25)+(DT948*1)+(DU948*1))/DP948,"")</f>
        <v>0.125</v>
      </c>
      <c r="DW948" s="35">
        <v>45019</v>
      </c>
      <c r="DX948" s="35">
        <v>45023</v>
      </c>
      <c r="DY948" s="20" t="s">
        <v>237</v>
      </c>
      <c r="DZ948" s="35">
        <v>45023</v>
      </c>
      <c r="EA948" s="35" t="s">
        <v>232</v>
      </c>
      <c r="EB948" s="38">
        <v>45030</v>
      </c>
      <c r="EJ948" s="20"/>
      <c r="EK948" s="20"/>
      <c r="EL948" s="20"/>
      <c r="EM948" s="20"/>
      <c r="EN948" s="20"/>
      <c r="EO948" s="20"/>
      <c r="EP948" s="20"/>
      <c r="EQ948" s="20"/>
      <c r="ER948" s="20"/>
      <c r="ES948" s="34" t="str">
        <f>IF(EI948&lt;&gt;"",((EJ948*0.125)+((EK948+EL948+EM948+EN948+EO948)*0.25)+((EP948+EQ948+ER948)*1))/EI948,"")</f>
        <v/>
      </c>
      <c r="FG948" s="20"/>
      <c r="FJ948" s="34" t="str">
        <f>IF(EZ948&lt;&gt;"",((FA948*0.125)+((FB948+FC948+FD948+FE948+FF948)*0.25)+((FG948+FH948+FI948)*1))/EZ948,"")</f>
        <v/>
      </c>
      <c r="FK948" s="39">
        <v>33.390810999999999</v>
      </c>
      <c r="FL948" s="39">
        <v>-84.572608000000002</v>
      </c>
      <c r="FM948" s="39">
        <v>33.028985576177867</v>
      </c>
      <c r="FN948" s="39">
        <v>33.752636423822132</v>
      </c>
      <c r="FO948" s="39">
        <v>-85.005965004789957</v>
      </c>
      <c r="FP948" s="39">
        <v>-84.139250995210048</v>
      </c>
      <c r="FQ948" s="39">
        <v>32.667160152355734</v>
      </c>
      <c r="FR948" s="39">
        <v>34.114461847644264</v>
      </c>
      <c r="FS948" s="39">
        <v>-85.439322009579897</v>
      </c>
      <c r="FT948" s="39">
        <v>-83.705893990420108</v>
      </c>
      <c r="FU948" s="35"/>
      <c r="GK948" s="34" t="str">
        <f>IF(GA948&lt;&gt;"",((GB948*0.125)+((GC948+GD948+GE948+GF948+GG948)*0.25)+((GH948+GI948+GJ948)*1))/GA948,"")</f>
        <v/>
      </c>
      <c r="GP948" s="20" t="s">
        <v>232</v>
      </c>
      <c r="HH948" s="34" t="str">
        <f>IF(GX948&lt;&gt;"",((GY948*0.125)+((GZ948+HA948+HB948+HC948+HD948)*0.25)+((HE948+HF948+HG948)*1))/GX948,"")</f>
        <v/>
      </c>
    </row>
    <row r="949" spans="1:216" ht="15" customHeight="1" x14ac:dyDescent="0.35">
      <c r="A949" s="11" t="s">
        <v>5579</v>
      </c>
      <c r="B949" s="12" t="s">
        <v>5580</v>
      </c>
      <c r="C949" s="13">
        <v>44215</v>
      </c>
      <c r="D949" s="13">
        <v>45152</v>
      </c>
      <c r="E949" s="11" t="s">
        <v>5254</v>
      </c>
      <c r="F949" s="19" t="s">
        <v>5581</v>
      </c>
      <c r="G949" s="19" t="s">
        <v>2039</v>
      </c>
      <c r="H949" s="11" t="s">
        <v>1484</v>
      </c>
      <c r="I949" s="42">
        <v>30046</v>
      </c>
      <c r="J949" s="17">
        <v>40227</v>
      </c>
      <c r="K949" s="18">
        <f ca="1">IF(A949&lt;&gt;"",RANDBETWEEN(1,2000)," ")</f>
        <v>367</v>
      </c>
      <c r="L949" s="17" cm="1">
        <f t="array" ref="L949">IF(A949&lt;&gt;"",SUMPRODUCT(($E$2:$E$1303="Active") * (FK949 &gt;= $FM$2:$FM$1303) * (FK949 &lt;= $FN$2:$FN$1303) * (FL949 &gt;= $FO$2:$FO$1303) * (FL949 &lt;= $FP$2:$FP$1303)),"")</f>
        <v>8</v>
      </c>
      <c r="M949" s="17" cm="1">
        <f t="array" ref="M949">IF(A949&lt;&gt;"",SUMPRODUCT(($E$2:$E$1303="Active") * (FK949 &gt;= $FQ$2:$FQ$1303) * (FK949 &lt;= $FR$2:$FR$1303) * (FL949 &gt;= $FS$2:$FS$1303) * (FL949 &lt;= $FT$2:$FT$1303)),"")</f>
        <v>13</v>
      </c>
      <c r="N949" s="11" t="s">
        <v>287</v>
      </c>
      <c r="O949" s="14" t="s">
        <v>219</v>
      </c>
      <c r="P949" s="19" t="s">
        <v>5582</v>
      </c>
      <c r="Q949" s="11" t="s">
        <v>5583</v>
      </c>
      <c r="R949" s="19" t="s">
        <v>5584</v>
      </c>
      <c r="S949" s="11" t="s">
        <v>224</v>
      </c>
      <c r="T949" s="20" t="s">
        <v>224</v>
      </c>
      <c r="U949" s="21"/>
      <c r="V949" s="22"/>
      <c r="W949" s="22"/>
      <c r="X949" s="22"/>
      <c r="Y949" s="22"/>
      <c r="Z949" s="22"/>
      <c r="AB949" s="23">
        <v>45077</v>
      </c>
      <c r="AC949" s="63">
        <v>45931</v>
      </c>
      <c r="AE949" s="25">
        <v>170</v>
      </c>
      <c r="AF949" s="26">
        <v>100</v>
      </c>
      <c r="AG949" s="20">
        <v>129</v>
      </c>
      <c r="AH949" s="22">
        <v>0</v>
      </c>
      <c r="AI949" s="26">
        <v>0</v>
      </c>
      <c r="AN949" s="27" t="str">
        <f>IF(COUNT(DV949,ES949,FJ949,GK949,HH949)&gt;0,AVERAGE(DV949,ES949,FJ949,GK949,HH949),"")</f>
        <v/>
      </c>
      <c r="AO949" s="28">
        <f>IF((E949&lt;&gt;""),COUNTA(AP949:BW949)+COUNTIF(T949,"No"),"")</f>
        <v>1</v>
      </c>
      <c r="AS949" s="20" t="s">
        <v>224</v>
      </c>
      <c r="CN949" s="34" t="str">
        <f>IF(CJ949&gt;0,((CK949*0.125)+(CL949*0.25)+(CM949*1))/CJ949,"")</f>
        <v/>
      </c>
      <c r="CO949" s="35">
        <v>44313</v>
      </c>
      <c r="CP949" s="35">
        <v>44315</v>
      </c>
      <c r="CQ949" s="20" t="s">
        <v>470</v>
      </c>
      <c r="CR949" s="35">
        <v>44326</v>
      </c>
      <c r="CS949" s="20" t="s">
        <v>232</v>
      </c>
      <c r="CT949" s="35">
        <v>44319</v>
      </c>
      <c r="CV949" s="11" t="s">
        <v>228</v>
      </c>
      <c r="CW949" s="11" t="s">
        <v>233</v>
      </c>
      <c r="CX949" s="11" t="s">
        <v>234</v>
      </c>
      <c r="CY949" s="20">
        <v>0</v>
      </c>
      <c r="CZ949" s="36">
        <v>0</v>
      </c>
      <c r="DA949" s="36">
        <v>0</v>
      </c>
      <c r="DB949" s="36">
        <v>0</v>
      </c>
      <c r="DC949" s="36">
        <v>0</v>
      </c>
      <c r="DD949" s="36">
        <v>0</v>
      </c>
      <c r="DE949" s="36">
        <v>0</v>
      </c>
      <c r="DF949" s="36">
        <v>0</v>
      </c>
      <c r="DG949" s="36">
        <v>0</v>
      </c>
      <c r="DJ949" s="20" t="s">
        <v>248</v>
      </c>
      <c r="DK949" s="20" t="s">
        <v>235</v>
      </c>
      <c r="DL949" s="20" t="s">
        <v>234</v>
      </c>
      <c r="DM949" s="20">
        <v>0</v>
      </c>
      <c r="DN949" s="20">
        <v>0</v>
      </c>
      <c r="DO949" s="20">
        <v>0</v>
      </c>
      <c r="DP949" s="20">
        <v>0</v>
      </c>
      <c r="DQ949" s="20">
        <v>0</v>
      </c>
      <c r="DR949" s="20">
        <v>0</v>
      </c>
      <c r="DS949" s="20">
        <v>0</v>
      </c>
      <c r="DT949" s="20">
        <v>0</v>
      </c>
      <c r="DU949" s="20">
        <v>0</v>
      </c>
      <c r="DW949" s="35">
        <v>45020</v>
      </c>
      <c r="DX949" s="35">
        <v>45023</v>
      </c>
      <c r="DY949" s="20" t="s">
        <v>237</v>
      </c>
      <c r="DZ949" s="35">
        <v>45023</v>
      </c>
      <c r="EA949" s="35" t="s">
        <v>232</v>
      </c>
      <c r="EB949" s="38">
        <v>45030</v>
      </c>
      <c r="EJ949" s="20"/>
      <c r="EK949" s="20"/>
      <c r="EL949" s="20"/>
      <c r="EM949" s="20"/>
      <c r="EN949" s="20"/>
      <c r="EO949" s="20"/>
      <c r="EP949" s="20"/>
      <c r="EQ949" s="20"/>
      <c r="ER949" s="20"/>
      <c r="ES949" s="34" t="str">
        <f>IF(EI949&lt;&gt;"",((EJ949*0.125)+((EK949+EL949+EM949+EN949+EO949)*0.25)+((EP949+EQ949+ER949)*1))/EI949,"")</f>
        <v/>
      </c>
      <c r="FG949" s="20"/>
      <c r="FJ949" s="34" t="str">
        <f>IF(EZ949&lt;&gt;"",((FA949*0.125)+((FB949+FC949+FD949+FE949+FF949)*0.25)+((FG949+FH949+FI949)*1))/EZ949,"")</f>
        <v/>
      </c>
      <c r="FK949" s="39">
        <v>33.956200000000003</v>
      </c>
      <c r="FL949" s="39">
        <v>-83.988399999999999</v>
      </c>
      <c r="FM949" s="39">
        <v>33.59437457617787</v>
      </c>
      <c r="FN949" s="39">
        <v>34.318025423822135</v>
      </c>
      <c r="FO949" s="39">
        <v>-84.424615521729208</v>
      </c>
      <c r="FP949" s="39">
        <v>-83.552184478270789</v>
      </c>
      <c r="FQ949" s="39">
        <v>33.232549152355737</v>
      </c>
      <c r="FR949" s="39">
        <v>34.679850847644268</v>
      </c>
      <c r="FS949" s="39">
        <v>-84.860831043458433</v>
      </c>
      <c r="FT949" s="39">
        <v>-83.115968956541565</v>
      </c>
      <c r="FU949" s="35"/>
      <c r="GK949" s="34" t="str">
        <f>IF(GA949&lt;&gt;"",((GB949*0.125)+((GC949+GD949+GE949+GF949+GG949)*0.25)+((GH949+GI949+GJ949)*1))/GA949,"")</f>
        <v/>
      </c>
      <c r="GP949" s="20" t="s">
        <v>232</v>
      </c>
      <c r="HH949" s="34" t="str">
        <f>IF(GX949&lt;&gt;"",((GY949*0.125)+((GZ949+HA949+HB949+HC949+HD949)*0.25)+((HE949+HF949+HG949)*1))/GX949,"")</f>
        <v/>
      </c>
    </row>
    <row r="950" spans="1:216" ht="15" customHeight="1" x14ac:dyDescent="0.35">
      <c r="A950" s="14" t="s">
        <v>5585</v>
      </c>
      <c r="B950" s="12" t="s">
        <v>5586</v>
      </c>
      <c r="C950" s="13">
        <v>43009</v>
      </c>
      <c r="D950" s="13">
        <v>45033</v>
      </c>
      <c r="E950" s="14" t="s">
        <v>5254</v>
      </c>
      <c r="F950" s="15" t="s">
        <v>5587</v>
      </c>
      <c r="G950" s="15" t="s">
        <v>2050</v>
      </c>
      <c r="H950" s="14" t="s">
        <v>1484</v>
      </c>
      <c r="I950" s="16">
        <v>30341</v>
      </c>
      <c r="J950" s="17">
        <v>35959</v>
      </c>
      <c r="K950" s="18">
        <f ca="1">IF(A950&lt;&gt;"",RANDBETWEEN(1,2000)," ")</f>
        <v>1506</v>
      </c>
      <c r="L950" s="17" cm="1">
        <f t="array" ref="L950">IF(A950&lt;&gt;"",SUMPRODUCT(($E$2:$E$1303="Active") * (FK950 &gt;= $FM$2:$FM$1303) * (FK950 &lt;= $FN$2:$FN$1303) * (FL950 &gt;= $FO$2:$FO$1303) * (FL950 &lt;= $FP$2:$FP$1303)),"")</f>
        <v>9</v>
      </c>
      <c r="M950" s="17" cm="1">
        <f t="array" ref="M950">IF(A950&lt;&gt;"",SUMPRODUCT(($E$2:$E$1303="Active") * (FK950 &gt;= $FQ$2:$FQ$1303) * (FK950 &lt;= $FR$2:$FR$1303) * (FL950 &gt;= $FS$2:$FS$1303) * (FL950 &lt;= $FT$2:$FT$1303)),"")</f>
        <v>13</v>
      </c>
      <c r="N950" s="14" t="s">
        <v>287</v>
      </c>
      <c r="O950" s="14" t="s">
        <v>219</v>
      </c>
      <c r="P950" s="15" t="s">
        <v>5310</v>
      </c>
      <c r="Q950" s="14" t="s">
        <v>5588</v>
      </c>
      <c r="R950" s="15" t="s">
        <v>5312</v>
      </c>
      <c r="S950" s="14" t="s">
        <v>224</v>
      </c>
      <c r="T950" s="20" t="s">
        <v>224</v>
      </c>
      <c r="U950" s="21"/>
      <c r="V950" s="22"/>
      <c r="W950" s="22"/>
      <c r="X950" s="22"/>
      <c r="Y950" s="22"/>
      <c r="Z950" s="22"/>
      <c r="AB950" s="23">
        <v>45016</v>
      </c>
      <c r="AC950" s="63">
        <v>45931</v>
      </c>
      <c r="AD950" s="25">
        <v>732</v>
      </c>
      <c r="AE950" s="25">
        <v>617</v>
      </c>
      <c r="AF950" s="26">
        <v>589</v>
      </c>
      <c r="AG950" s="20">
        <v>138</v>
      </c>
      <c r="AH950" s="22">
        <v>0</v>
      </c>
      <c r="AI950" s="26">
        <v>0</v>
      </c>
      <c r="AN950" s="27">
        <f>IF(COUNT(DV950,ES950,FJ950,GK950,HH950)&gt;0,AVERAGE(DV950,ES950,FJ950,GK950,HH950),"")</f>
        <v>0.27272727272727271</v>
      </c>
      <c r="AO950" s="28">
        <f>IF((E950&lt;&gt;""),COUNTA(AP950:BW950)+COUNTIF(T950,"No"),"")</f>
        <v>2</v>
      </c>
      <c r="AP950" s="29"/>
      <c r="AQ950" s="29"/>
      <c r="AR950" s="29"/>
      <c r="AS950" s="29"/>
      <c r="AT950" s="29"/>
      <c r="AU950" s="29"/>
      <c r="AV950" s="29"/>
      <c r="AW950" s="29"/>
      <c r="AX950" s="29"/>
      <c r="AY950" s="29"/>
      <c r="AZ950" s="29"/>
      <c r="BA950" s="29"/>
      <c r="BB950" s="29"/>
      <c r="BC950" s="29"/>
      <c r="BD950" s="29"/>
      <c r="BE950" s="29"/>
      <c r="BF950" s="29"/>
      <c r="BG950" s="29"/>
      <c r="BH950" s="29"/>
      <c r="BI950" s="29"/>
      <c r="BJ950" s="29"/>
      <c r="BK950" s="29"/>
      <c r="BL950" s="29"/>
      <c r="BM950" s="29"/>
      <c r="BN950" s="29"/>
      <c r="BO950" s="29"/>
      <c r="BP950" s="29" t="s">
        <v>224</v>
      </c>
      <c r="BQ950" s="29"/>
      <c r="BR950" s="29"/>
      <c r="BS950" s="29"/>
      <c r="BT950" s="29"/>
      <c r="BU950" s="29"/>
      <c r="BV950" s="29"/>
      <c r="BW950" s="29" t="s">
        <v>224</v>
      </c>
      <c r="BX950" s="30">
        <v>44032</v>
      </c>
      <c r="BY950" s="30">
        <v>44046</v>
      </c>
      <c r="BZ950" s="14" t="s">
        <v>226</v>
      </c>
      <c r="CA950" s="30">
        <v>44046</v>
      </c>
      <c r="CB950" s="14" t="s">
        <v>232</v>
      </c>
      <c r="CC950" s="31">
        <v>43829</v>
      </c>
      <c r="CD950" s="32" t="s">
        <v>226</v>
      </c>
      <c r="CE950" s="33" t="s">
        <v>291</v>
      </c>
      <c r="CF950" s="33" t="s">
        <v>292</v>
      </c>
      <c r="CG950" s="29">
        <v>306</v>
      </c>
      <c r="CH950" s="29">
        <v>2</v>
      </c>
      <c r="CI950" s="29">
        <v>2</v>
      </c>
      <c r="CJ950" s="29">
        <v>14</v>
      </c>
      <c r="CK950" s="29">
        <v>2</v>
      </c>
      <c r="CL950" s="29">
        <v>0</v>
      </c>
      <c r="CM950" s="29">
        <v>2</v>
      </c>
      <c r="CN950" s="34">
        <f>IF(CJ950&gt;0,((CK950*0.125)+(CL950*0.25)+(CM950*1))/CJ950,"")</f>
        <v>0.16071428571428573</v>
      </c>
      <c r="CO950" s="35">
        <v>44313</v>
      </c>
      <c r="CP950" s="35">
        <v>44315</v>
      </c>
      <c r="CQ950" s="20" t="s">
        <v>470</v>
      </c>
      <c r="CR950" s="35">
        <v>44326</v>
      </c>
      <c r="CS950" s="20" t="s">
        <v>232</v>
      </c>
      <c r="CT950" s="35">
        <v>44319</v>
      </c>
      <c r="CU950" s="35">
        <v>44448</v>
      </c>
      <c r="CV950" s="11" t="s">
        <v>228</v>
      </c>
      <c r="CW950" s="20" t="s">
        <v>233</v>
      </c>
      <c r="CX950" s="11" t="s">
        <v>234</v>
      </c>
      <c r="CY950" s="20">
        <v>289</v>
      </c>
      <c r="CZ950" s="36">
        <v>4</v>
      </c>
      <c r="DA950" s="36">
        <v>4</v>
      </c>
      <c r="DB950" s="36">
        <v>20</v>
      </c>
      <c r="DC950" s="36">
        <v>0</v>
      </c>
      <c r="DD950" s="36">
        <v>0</v>
      </c>
      <c r="DE950" s="36">
        <v>1</v>
      </c>
      <c r="DF950" s="36">
        <v>0</v>
      </c>
      <c r="DG950" s="36">
        <v>0</v>
      </c>
      <c r="DH950" s="37">
        <f>IF(DB950&gt;0,((DC950*0.125)+(DD950*0.25)+(DE950*0.25)+(DF950*1)+(DG950*1))/DB950,"")</f>
        <v>1.2500000000000001E-2</v>
      </c>
      <c r="DI950" s="35">
        <v>44896</v>
      </c>
      <c r="DJ950" s="20" t="s">
        <v>228</v>
      </c>
      <c r="DK950" s="20" t="s">
        <v>235</v>
      </c>
      <c r="DL950" s="20" t="s">
        <v>234</v>
      </c>
      <c r="DM950" s="20">
        <v>291</v>
      </c>
      <c r="DN950" s="20">
        <v>3</v>
      </c>
      <c r="DO950" s="20">
        <v>3</v>
      </c>
      <c r="DP950" s="20">
        <v>11</v>
      </c>
      <c r="DQ950" s="20">
        <v>0</v>
      </c>
      <c r="DR950" s="20">
        <v>0</v>
      </c>
      <c r="DS950" s="20">
        <v>0</v>
      </c>
      <c r="DT950" s="20">
        <v>1</v>
      </c>
      <c r="DU950" s="20">
        <v>2</v>
      </c>
      <c r="DV950" s="81" cm="1">
        <f t="array" ref="DV950">IF(AND(DI950:DP950&lt;&gt;""),((DQ950*0.125)+(DR950*0.25)+(DS950*0.25)+(DT950*1)+(DU950*1))/DP950,"")</f>
        <v>0.27272727272727271</v>
      </c>
      <c r="DW950" s="35">
        <v>45019</v>
      </c>
      <c r="DX950" s="35">
        <v>45022</v>
      </c>
      <c r="DY950" s="20" t="s">
        <v>237</v>
      </c>
      <c r="DZ950" s="35">
        <v>45022</v>
      </c>
      <c r="EA950" s="35" t="s">
        <v>232</v>
      </c>
      <c r="EB950" s="38">
        <v>45030</v>
      </c>
      <c r="EJ950" s="20"/>
      <c r="EK950" s="20"/>
      <c r="EL950" s="20"/>
      <c r="EM950" s="20"/>
      <c r="EN950" s="20"/>
      <c r="EO950" s="20"/>
      <c r="EP950" s="20"/>
      <c r="EQ950" s="20"/>
      <c r="ER950" s="20"/>
      <c r="ES950" s="34" t="str">
        <f>IF(EI950&lt;&gt;"",((EJ950*0.125)+((EK950+EL950+EM950+EN950+EO950)*0.25)+((EP950+EQ950+ER950)*1))/EI950,"")</f>
        <v/>
      </c>
      <c r="FG950" s="20"/>
      <c r="FJ950" s="34" t="str">
        <f>IF(EZ950&lt;&gt;"",((FA950*0.125)+((FB950+FC950+FD950+FE950+FF950)*0.25)+((FG950+FH950+FI950)*1))/EZ950,"")</f>
        <v/>
      </c>
      <c r="FK950" s="39">
        <v>33.890566999999997</v>
      </c>
      <c r="FL950" s="39">
        <v>-84.276228000000003</v>
      </c>
      <c r="FM950" s="39">
        <v>33.528741576177865</v>
      </c>
      <c r="FN950" s="39">
        <v>34.25239242382213</v>
      </c>
      <c r="FO950" s="39">
        <v>-84.712107577197017</v>
      </c>
      <c r="FP950" s="39">
        <v>-83.84034842280299</v>
      </c>
      <c r="FQ950" s="39">
        <v>33.166916152355732</v>
      </c>
      <c r="FR950" s="39">
        <v>34.614217847644262</v>
      </c>
      <c r="FS950" s="39">
        <v>-85.147987154394031</v>
      </c>
      <c r="FT950" s="39">
        <v>-83.404468845605976</v>
      </c>
      <c r="FU950" s="35"/>
      <c r="GK950" s="34" t="str">
        <f>IF(GA950&lt;&gt;"",((GB950*0.125)+((GC950+GD950+GE950+GF950+GG950)*0.25)+((GH950+GI950+GJ950)*1))/GA950,"")</f>
        <v/>
      </c>
      <c r="GP950" s="20" t="s">
        <v>232</v>
      </c>
      <c r="HH950" s="34" t="str">
        <f>IF(GX950&lt;&gt;"",((GY950*0.125)+((GZ950+HA950+HB950+HC950+HD950)*0.25)+((HE950+HF950+HG950)*1))/GX950,"")</f>
        <v/>
      </c>
    </row>
    <row r="951" spans="1:216" ht="15" hidden="1" customHeight="1" x14ac:dyDescent="0.35">
      <c r="A951" s="11" t="s">
        <v>5589</v>
      </c>
      <c r="B951" s="12" t="s">
        <v>5590</v>
      </c>
      <c r="C951" s="43">
        <v>45188</v>
      </c>
      <c r="D951" s="13">
        <v>45292</v>
      </c>
      <c r="E951" s="11" t="s">
        <v>1420</v>
      </c>
      <c r="F951" s="19" t="s">
        <v>1895</v>
      </c>
      <c r="G951" s="19" t="s">
        <v>1207</v>
      </c>
      <c r="H951" s="11" t="s">
        <v>1033</v>
      </c>
      <c r="I951" s="42">
        <v>33604</v>
      </c>
      <c r="J951" s="17">
        <v>39071</v>
      </c>
      <c r="K951" s="18">
        <f ca="1">IF(A951&lt;&gt;"",RANDBETWEEN(1,2000)," ")</f>
        <v>335</v>
      </c>
      <c r="L951" s="17" cm="1">
        <f t="array" ref="L951">IF(A951&lt;&gt;"",SUMPRODUCT(($E$2:$E$1303="Active") * (FK951 &gt;= $FM$2:$FM$1303) * (FK951 &lt;= $FN$2:$FN$1303) * (FL951 &gt;= $FO$2:$FO$1303) * (FL951 &lt;= $FP$2:$FP$1303)),"")</f>
        <v>6</v>
      </c>
      <c r="M951" s="17" cm="1">
        <f t="array" ref="M951">IF(A951&lt;&gt;"",SUMPRODUCT(($E$2:$E$1303="Active") * (FK951 &gt;= $FQ$2:$FQ$1303) * (FK951 &lt;= $FR$2:$FR$1303) * (FL951 &gt;= $FS$2:$FS$1303) * (FL951 &lt;= $FT$2:$FT$1303)),"")</f>
        <v>10</v>
      </c>
      <c r="N951" s="11" t="s">
        <v>287</v>
      </c>
      <c r="O951" s="11" t="s">
        <v>242</v>
      </c>
      <c r="P951" s="19" t="s">
        <v>5591</v>
      </c>
      <c r="Q951" s="11" t="s">
        <v>5592</v>
      </c>
      <c r="R951" s="19" t="s">
        <v>5593</v>
      </c>
      <c r="S951" s="11" t="s">
        <v>223</v>
      </c>
      <c r="T951" s="20" t="s">
        <v>224</v>
      </c>
      <c r="AA951" s="48">
        <v>2024</v>
      </c>
      <c r="AC951" s="63">
        <v>45658</v>
      </c>
      <c r="AF951" s="26"/>
      <c r="AG951" s="20">
        <v>633</v>
      </c>
      <c r="AH951" s="22">
        <v>0</v>
      </c>
      <c r="AI951" s="26">
        <v>0</v>
      </c>
      <c r="AN951" s="27" t="str">
        <f>IF(COUNT(DV951,ES951,FJ951,GK951,HH951)&gt;0,AVERAGE(DV951,ES951,FJ951,GK951,HH951),"")</f>
        <v/>
      </c>
      <c r="AO951" s="28">
        <f>IF((E951&lt;&gt;""),COUNTA(AP951:BW951)+COUNTIF(T951,"No"),"")</f>
        <v>0</v>
      </c>
      <c r="CT951" s="35" t="s">
        <v>323</v>
      </c>
      <c r="EA951" s="35" t="s">
        <v>232</v>
      </c>
      <c r="EJ951" s="20"/>
      <c r="EK951" s="20"/>
      <c r="EL951" s="20"/>
      <c r="EM951" s="20"/>
      <c r="EN951" s="20"/>
      <c r="EO951" s="20"/>
      <c r="EP951" s="20"/>
      <c r="EQ951" s="20"/>
      <c r="ER951" s="20"/>
      <c r="ES951" s="34" t="str">
        <f>IF(EI951&lt;&gt;"",((EJ951*0.125)+((EK951+EL951+EM951+EN951+EO951)*0.25)+((EP951+EQ951+ER951)*1))/EI951,"")</f>
        <v/>
      </c>
      <c r="ET951" s="20"/>
      <c r="FG951" s="20"/>
      <c r="FJ951" s="34" t="str">
        <f>IF(EZ951&lt;&gt;"",((FA951*0.125)+((FB951+FC951+FD951+FE951+FF951)*0.25)+((FG951+FH951+FI951)*1))/EZ951,"")</f>
        <v/>
      </c>
      <c r="FK951" s="39">
        <v>28.01454</v>
      </c>
      <c r="FL951" s="39">
        <v>-82.449697999999998</v>
      </c>
      <c r="FM951" s="39">
        <v>27.652714576177868</v>
      </c>
      <c r="FN951" s="39">
        <v>28.376365423822133</v>
      </c>
      <c r="FO951" s="39">
        <v>-82.859545953549642</v>
      </c>
      <c r="FP951" s="39">
        <v>-82.039850046450354</v>
      </c>
      <c r="FQ951" s="39">
        <v>27.290889152355735</v>
      </c>
      <c r="FR951" s="39">
        <v>28.738190847644265</v>
      </c>
      <c r="FS951" s="39">
        <v>-83.2693939070993</v>
      </c>
      <c r="FT951" s="39">
        <v>-81.630002092900696</v>
      </c>
      <c r="FU951" s="35"/>
      <c r="GK951" s="34" t="str">
        <f>IF(GA951&lt;&gt;"",((GB951*0.125)+((GC951+GD951+GE951+GF951+GG951)*0.25)+((GH951+GI951+GJ951)*1))/GA951,"")</f>
        <v/>
      </c>
      <c r="GL951"/>
      <c r="GM951"/>
      <c r="GN951"/>
      <c r="GO951"/>
      <c r="HH951" s="34" t="str">
        <f>IF(GX951&lt;&gt;"",((GY951*0.125)+((GZ951+HA951+HB951+HC951+HD951)*0.25)+((HE951+HF951+HG951)*1))/GX951,"")</f>
        <v/>
      </c>
    </row>
    <row r="952" spans="1:216" ht="15" hidden="1" customHeight="1" x14ac:dyDescent="0.35">
      <c r="A952" s="11" t="s">
        <v>5594</v>
      </c>
      <c r="B952" s="12" t="s">
        <v>5595</v>
      </c>
      <c r="C952" s="43">
        <v>45188</v>
      </c>
      <c r="D952" s="13">
        <v>45292</v>
      </c>
      <c r="E952" s="11" t="s">
        <v>1420</v>
      </c>
      <c r="F952" s="19" t="s">
        <v>5596</v>
      </c>
      <c r="G952" s="19" t="s">
        <v>1464</v>
      </c>
      <c r="H952" s="11" t="s">
        <v>1033</v>
      </c>
      <c r="I952" s="42">
        <v>32804</v>
      </c>
      <c r="J952" s="17">
        <v>19084</v>
      </c>
      <c r="K952" s="18">
        <f ca="1">IF(A952&lt;&gt;"",RANDBETWEEN(1,2000)," ")</f>
        <v>463</v>
      </c>
      <c r="L952" s="17" cm="1">
        <f t="array" ref="L952">IF(A952&lt;&gt;"",SUMPRODUCT(($E$2:$E$1303="Active") * (FK952 &gt;= $FM$2:$FM$1303) * (FK952 &lt;= $FN$2:$FN$1303) * (FL952 &gt;= $FO$2:$FO$1303) * (FL952 &lt;= $FP$2:$FP$1303)),"")</f>
        <v>9</v>
      </c>
      <c r="M952" s="17" cm="1">
        <f t="array" ref="M952">IF(A952&lt;&gt;"",SUMPRODUCT(($E$2:$E$1303="Active") * (FK952 &gt;= $FQ$2:$FQ$1303) * (FK952 &lt;= $FR$2:$FR$1303) * (FL952 &gt;= $FS$2:$FS$1303) * (FL952 &lt;= $FT$2:$FT$1303)),"")</f>
        <v>19</v>
      </c>
      <c r="N952" s="11" t="s">
        <v>287</v>
      </c>
      <c r="O952" s="11" t="s">
        <v>242</v>
      </c>
      <c r="P952" s="19" t="s">
        <v>5591</v>
      </c>
      <c r="Q952" s="11" t="s">
        <v>5592</v>
      </c>
      <c r="R952" s="19" t="s">
        <v>5593</v>
      </c>
      <c r="S952" s="11" t="s">
        <v>223</v>
      </c>
      <c r="T952" s="20" t="s">
        <v>224</v>
      </c>
      <c r="AA952" s="48">
        <v>2024</v>
      </c>
      <c r="AC952" s="63">
        <v>45658</v>
      </c>
      <c r="AF952" s="26"/>
      <c r="AG952" s="20">
        <v>1202</v>
      </c>
      <c r="AH952" s="22">
        <v>0</v>
      </c>
      <c r="AI952" s="26">
        <v>0</v>
      </c>
      <c r="AN952" s="27" t="str">
        <f>IF(COUNT(DV952,ES952,FJ952,GK952,HH952)&gt;0,AVERAGE(DV952,ES952,FJ952,GK952,HH952),"")</f>
        <v/>
      </c>
      <c r="AO952" s="28">
        <f>IF((E952&lt;&gt;""),COUNTA(AP952:BW952)+COUNTIF(T952,"No"),"")</f>
        <v>0</v>
      </c>
      <c r="CT952" s="35" t="s">
        <v>323</v>
      </c>
      <c r="EA952" s="35" t="s">
        <v>232</v>
      </c>
      <c r="EJ952" s="20"/>
      <c r="EK952" s="20"/>
      <c r="EL952" s="20"/>
      <c r="EM952" s="20"/>
      <c r="EN952" s="20"/>
      <c r="EO952" s="20"/>
      <c r="EP952" s="20"/>
      <c r="EQ952" s="20"/>
      <c r="ER952" s="20"/>
      <c r="ES952" s="34" t="str">
        <f>IF(EI952&lt;&gt;"",((EJ952*0.125)+((EK952+EL952+EM952+EN952+EO952)*0.25)+((EP952+EQ952+ER952)*1))/EI952,"")</f>
        <v/>
      </c>
      <c r="ET952" s="20"/>
      <c r="FG952" s="20"/>
      <c r="FJ952" s="34" t="str">
        <f>IF(EZ952&lt;&gt;"",((FA952*0.125)+((FB952+FC952+FD952+FE952+FF952)*0.25)+((FG952+FH952+FI952)*1))/EZ952,"")</f>
        <v/>
      </c>
      <c r="FK952" s="39">
        <v>28.580513</v>
      </c>
      <c r="FL952" s="39">
        <v>-81.395970000000005</v>
      </c>
      <c r="FM952" s="39">
        <v>28.218687576177867</v>
      </c>
      <c r="FN952" s="39">
        <v>28.942338423822132</v>
      </c>
      <c r="FO952" s="39">
        <v>-81.808003458641437</v>
      </c>
      <c r="FP952" s="39">
        <v>-80.983936541358574</v>
      </c>
      <c r="FQ952" s="39">
        <v>27.856862152355735</v>
      </c>
      <c r="FR952" s="39">
        <v>29.304163847644265</v>
      </c>
      <c r="FS952" s="39">
        <v>-82.220036917282869</v>
      </c>
      <c r="FT952" s="39">
        <v>-80.571903082717142</v>
      </c>
      <c r="FU952" s="35"/>
      <c r="GK952" s="34" t="str">
        <f>IF(GA952&lt;&gt;"",((GB952*0.125)+((GC952+GD952+GE952+GF952+GG952)*0.25)+((GH952+GI952+GJ952)*1))/GA952,"")</f>
        <v/>
      </c>
      <c r="GL952"/>
      <c r="GM952"/>
      <c r="GN952"/>
      <c r="GO952"/>
      <c r="HH952" s="34" t="str">
        <f>IF(GX952&lt;&gt;"",((GY952*0.125)+((GZ952+HA952+HB952+HC952+HD952)*0.25)+((HE952+HF952+HG952)*1))/GX952,"")</f>
        <v/>
      </c>
    </row>
    <row r="953" spans="1:216" ht="15" hidden="1" customHeight="1" x14ac:dyDescent="0.35">
      <c r="A953" s="11" t="s">
        <v>5597</v>
      </c>
      <c r="B953" s="12" t="s">
        <v>5598</v>
      </c>
      <c r="C953" s="43">
        <v>45188</v>
      </c>
      <c r="D953" s="13">
        <v>45292</v>
      </c>
      <c r="E953" s="11" t="s">
        <v>1420</v>
      </c>
      <c r="F953" s="19" t="s">
        <v>5599</v>
      </c>
      <c r="G953" s="19" t="s">
        <v>5600</v>
      </c>
      <c r="H953" s="11" t="s">
        <v>1033</v>
      </c>
      <c r="I953" s="42">
        <v>32256</v>
      </c>
      <c r="J953" s="17">
        <v>53611</v>
      </c>
      <c r="K953" s="18">
        <f ca="1">IF(A953&lt;&gt;"",RANDBETWEEN(1,2000)," ")</f>
        <v>615</v>
      </c>
      <c r="L953" s="17" cm="1">
        <f t="array" ref="L953">IF(A953&lt;&gt;"",SUMPRODUCT(($E$2:$E$1303="Active") * (FK953 &gt;= $FM$2:$FM$1303) * (FK953 &lt;= $FN$2:$FN$1303) * (FL953 &gt;= $FO$2:$FO$1303) * (FL953 &lt;= $FP$2:$FP$1303)),"")</f>
        <v>6</v>
      </c>
      <c r="M953" s="17" cm="1">
        <f t="array" ref="M953">IF(A953&lt;&gt;"",SUMPRODUCT(($E$2:$E$1303="Active") * (FK953 &gt;= $FQ$2:$FQ$1303) * (FK953 &lt;= $FR$2:$FR$1303) * (FL953 &gt;= $FS$2:$FS$1303) * (FL953 &lt;= $FT$2:$FT$1303)),"")</f>
        <v>7</v>
      </c>
      <c r="N953" s="11" t="s">
        <v>287</v>
      </c>
      <c r="O953" s="11" t="s">
        <v>242</v>
      </c>
      <c r="P953" s="19" t="s">
        <v>5591</v>
      </c>
      <c r="Q953" s="11" t="s">
        <v>5592</v>
      </c>
      <c r="R953" s="19" t="s">
        <v>5593</v>
      </c>
      <c r="S953" s="11" t="s">
        <v>223</v>
      </c>
      <c r="T953" s="20" t="s">
        <v>224</v>
      </c>
      <c r="AA953" s="48">
        <v>2024</v>
      </c>
      <c r="AC953" s="63">
        <v>45658</v>
      </c>
      <c r="AF953" s="26"/>
      <c r="AG953" s="20">
        <v>498</v>
      </c>
      <c r="AH953" s="22">
        <v>0</v>
      </c>
      <c r="AI953" s="26">
        <v>0</v>
      </c>
      <c r="AN953" s="27" t="str">
        <f>IF(COUNT(DV953,ES953,FJ953,GK953,HH953)&gt;0,AVERAGE(DV953,ES953,FJ953,GK953,HH953),"")</f>
        <v/>
      </c>
      <c r="AO953" s="28">
        <f>IF((E953&lt;&gt;""),COUNTA(AP953:BW953)+COUNTIF(T953,"No"),"")</f>
        <v>0</v>
      </c>
      <c r="CT953" s="35" t="s">
        <v>323</v>
      </c>
      <c r="EA953" s="35" t="s">
        <v>232</v>
      </c>
      <c r="EJ953" s="20"/>
      <c r="EK953" s="20"/>
      <c r="EL953" s="20"/>
      <c r="EM953" s="20"/>
      <c r="EN953" s="20"/>
      <c r="EO953" s="20"/>
      <c r="EP953" s="20"/>
      <c r="EQ953" s="20"/>
      <c r="ER953" s="20"/>
      <c r="ES953" s="34" t="str">
        <f>IF(EI953&lt;&gt;"",((EJ953*0.125)+((EK953+EL953+EM953+EN953+EO953)*0.25)+((EP953+EQ953+ER953)*1))/EI953,"")</f>
        <v/>
      </c>
      <c r="ET953" s="20"/>
      <c r="FG953" s="20"/>
      <c r="FJ953" s="34" t="str">
        <f>IF(EZ953&lt;&gt;"",((FA953*0.125)+((FB953+FC953+FD953+FE953+FF953)*0.25)+((FG953+FH953+FI953)*1))/EZ953,"")</f>
        <v/>
      </c>
      <c r="FK953" s="39">
        <v>30.181000000000001</v>
      </c>
      <c r="FL953" s="39">
        <v>-81.518227999999993</v>
      </c>
      <c r="FM953" s="39">
        <v>29.819174576177868</v>
      </c>
      <c r="FN953" s="39">
        <v>30.542825423822134</v>
      </c>
      <c r="FO953" s="39">
        <v>-81.936793510568009</v>
      </c>
      <c r="FP953" s="39">
        <v>-81.099662489431978</v>
      </c>
      <c r="FQ953" s="39">
        <v>29.457349152355736</v>
      </c>
      <c r="FR953" s="39">
        <v>30.904650847644266</v>
      </c>
      <c r="FS953" s="39">
        <v>-82.355359021136024</v>
      </c>
      <c r="FT953" s="39">
        <v>-80.681096978863962</v>
      </c>
      <c r="FU953" s="35"/>
      <c r="GK953" s="34" t="str">
        <f>IF(GA953&lt;&gt;"",((GB953*0.125)+((GC953+GD953+GE953+GF953+GG953)*0.25)+((GH953+GI953+GJ953)*1))/GA953,"")</f>
        <v/>
      </c>
      <c r="GL953"/>
      <c r="GM953"/>
      <c r="GN953"/>
      <c r="GO953"/>
      <c r="HH953" s="34" t="str">
        <f>IF(GX953&lt;&gt;"",((GY953*0.125)+((GZ953+HA953+HB953+HC953+HD953)*0.25)+((HE953+HF953+HG953)*1))/GX953,"")</f>
        <v/>
      </c>
    </row>
    <row r="954" spans="1:216" ht="15" hidden="1" customHeight="1" x14ac:dyDescent="0.35">
      <c r="A954" s="11" t="s">
        <v>5601</v>
      </c>
      <c r="B954" s="12" t="s">
        <v>5602</v>
      </c>
      <c r="C954" s="43">
        <v>45009</v>
      </c>
      <c r="D954" s="13">
        <v>45478</v>
      </c>
      <c r="E954" s="11" t="s">
        <v>1420</v>
      </c>
      <c r="F954" s="19" t="s">
        <v>5603</v>
      </c>
      <c r="G954" s="19" t="s">
        <v>5604</v>
      </c>
      <c r="H954" s="11" t="s">
        <v>1855</v>
      </c>
      <c r="I954" s="42">
        <v>23113</v>
      </c>
      <c r="J954" s="17">
        <v>26190</v>
      </c>
      <c r="K954" s="18">
        <f ca="1">IF(A954&lt;&gt;"",RANDBETWEEN(1,2000)," ")</f>
        <v>1557</v>
      </c>
      <c r="L954" s="17" cm="1">
        <f t="array" ref="L954">IF(A954&lt;&gt;"",SUMPRODUCT(($E$2:$E$1303="Active") * (FK954 &gt;= $FM$2:$FM$1303) * (FK954 &lt;= $FN$2:$FN$1303) * (FL954 &gt;= $FO$2:$FO$1303) * (FL954 &lt;= $FP$2:$FP$1303)),"")</f>
        <v>1</v>
      </c>
      <c r="M954" s="17" cm="1">
        <f t="array" ref="M954">IF(A954&lt;&gt;"",SUMPRODUCT(($E$2:$E$1303="Active") * (FK954 &gt;= $FQ$2:$FQ$1303) * (FK954 &lt;= $FR$2:$FR$1303) * (FL954 &gt;= $FS$2:$FS$1303) * (FL954 &lt;= $FT$2:$FT$1303)),"")</f>
        <v>2</v>
      </c>
      <c r="N954" s="11" t="s">
        <v>218</v>
      </c>
      <c r="O954" s="11" t="s">
        <v>242</v>
      </c>
      <c r="P954" s="19" t="s">
        <v>5605</v>
      </c>
      <c r="Q954" s="11" t="s">
        <v>5606</v>
      </c>
      <c r="R954" s="19" t="s">
        <v>5607</v>
      </c>
      <c r="S954" s="11" t="s">
        <v>223</v>
      </c>
      <c r="T954" s="20" t="s">
        <v>224</v>
      </c>
      <c r="U954" s="20" t="s">
        <v>223</v>
      </c>
      <c r="V954" s="20" t="s">
        <v>223</v>
      </c>
      <c r="AA954" s="48"/>
      <c r="AC954" s="63">
        <v>45658</v>
      </c>
      <c r="AF954" s="26"/>
      <c r="AG954" s="20">
        <v>453</v>
      </c>
      <c r="AH954" s="22">
        <v>0</v>
      </c>
      <c r="AI954" s="26">
        <v>0</v>
      </c>
      <c r="AN954" s="27" t="str">
        <f>IF(COUNT(DV954,ES954,FJ954,GK954,HH954)&gt;0,AVERAGE(DV954,ES954,FJ954,GK954,HH954),"")</f>
        <v/>
      </c>
      <c r="AO954" s="28">
        <f>IF((E954&lt;&gt;""),COUNTA(AP954:BW954)+COUNTIF(T954,"No"),"")</f>
        <v>1</v>
      </c>
      <c r="BT954" s="20" t="s">
        <v>440</v>
      </c>
      <c r="DW954" s="35">
        <v>45079</v>
      </c>
      <c r="DX954" s="35">
        <v>45084</v>
      </c>
      <c r="DY954" s="20" t="s">
        <v>237</v>
      </c>
      <c r="DZ954" s="35">
        <v>45085</v>
      </c>
      <c r="EA954" s="35" t="s">
        <v>232</v>
      </c>
      <c r="EB954" s="38">
        <v>45093</v>
      </c>
      <c r="EJ954" s="20"/>
      <c r="EK954" s="20"/>
      <c r="EL954" s="20"/>
      <c r="EM954" s="20"/>
      <c r="EN954" s="20"/>
      <c r="EO954" s="20"/>
      <c r="EP954" s="20"/>
      <c r="EQ954" s="20"/>
      <c r="ER954" s="20"/>
      <c r="ES954" s="34" t="str">
        <f>IF(EI954&lt;&gt;"",((EJ954*0.125)+((EK954+EL954+EM954+EN954+EO954)*0.25)+((EP954+EQ954+ER954)*1))/EI954,"")</f>
        <v/>
      </c>
      <c r="FG954" s="20"/>
      <c r="FJ954" s="34" t="str">
        <f>IF(EZ954&lt;&gt;"",((FA954*0.125)+((FB954+FC954+FD954+FE954+FF954)*0.25)+((FG954+FH954+FI954)*1))/EZ954,"")</f>
        <v/>
      </c>
      <c r="FK954" s="39">
        <v>37.545825999999998</v>
      </c>
      <c r="FL954" s="39">
        <v>-77.670741000000007</v>
      </c>
      <c r="FM954" s="39">
        <v>37.184000576177866</v>
      </c>
      <c r="FN954" s="39">
        <v>37.907651423822131</v>
      </c>
      <c r="FO954" s="39">
        <v>-78.127092182885534</v>
      </c>
      <c r="FP954" s="39">
        <v>-77.21438981711448</v>
      </c>
      <c r="FQ954" s="39">
        <v>36.822175152355733</v>
      </c>
      <c r="FR954" s="39">
        <v>38.269476847644263</v>
      </c>
      <c r="FS954" s="39">
        <v>-78.58344336577106</v>
      </c>
      <c r="FT954" s="39">
        <v>-76.758038634228953</v>
      </c>
      <c r="FU954" s="35"/>
      <c r="GK954" s="34" t="str">
        <f>IF(GA954&lt;&gt;"",((GB954*0.125)+((GC954+GD954+GE954+GF954+GG954)*0.25)+((GH954+GI954+GJ954)*1))/GA954,"")</f>
        <v/>
      </c>
      <c r="GL954"/>
      <c r="GM954"/>
      <c r="GN954"/>
      <c r="GO954"/>
      <c r="HH954" s="34" t="str">
        <f>IF(GX954&lt;&gt;"",((GY954*0.125)+((GZ954+HA954+HB954+HC954+HD954)*0.25)+((HE954+HF954+HG954)*1))/GX954,"")</f>
        <v/>
      </c>
    </row>
    <row r="955" spans="1:216" ht="15" hidden="1" customHeight="1" x14ac:dyDescent="0.35">
      <c r="A955" s="11" t="s">
        <v>5608</v>
      </c>
      <c r="B955" s="12" t="s">
        <v>5609</v>
      </c>
      <c r="C955" s="43">
        <v>44754</v>
      </c>
      <c r="D955" s="13">
        <v>45567</v>
      </c>
      <c r="E955" s="11" t="s">
        <v>1420</v>
      </c>
      <c r="F955" s="19" t="s">
        <v>5610</v>
      </c>
      <c r="G955" s="19" t="s">
        <v>1231</v>
      </c>
      <c r="H955" s="11" t="s">
        <v>1033</v>
      </c>
      <c r="I955" s="42">
        <v>34240</v>
      </c>
      <c r="J955" s="17">
        <v>14428</v>
      </c>
      <c r="K955" s="18">
        <f ca="1">IF(A955&lt;&gt;"",RANDBETWEEN(1,2000)," ")</f>
        <v>652</v>
      </c>
      <c r="L955" s="17" cm="1">
        <f t="array" ref="L955">IF(A955&lt;&gt;"",SUMPRODUCT(($E$2:$E$1303="Active") * (FK955 &gt;= $FM$2:$FM$1303) * (FK955 &lt;= $FN$2:$FN$1303) * (FL955 &gt;= $FO$2:$FO$1303) * (FL955 &lt;= $FP$2:$FP$1303)),"")</f>
        <v>3</v>
      </c>
      <c r="M955" s="17" cm="1">
        <f t="array" ref="M955">IF(A955&lt;&gt;"",SUMPRODUCT(($E$2:$E$1303="Active") * (FK955 &gt;= $FQ$2:$FQ$1303) * (FK955 &lt;= $FR$2:$FR$1303) * (FL955 &gt;= $FS$2:$FS$1303) * (FL955 &lt;= $FT$2:$FT$1303)),"")</f>
        <v>10</v>
      </c>
      <c r="N955" s="11" t="s">
        <v>218</v>
      </c>
      <c r="O955" s="11" t="s">
        <v>242</v>
      </c>
      <c r="P955" s="19" t="s">
        <v>5611</v>
      </c>
      <c r="Q955" s="11" t="s">
        <v>5612</v>
      </c>
      <c r="R955" s="19" t="s">
        <v>5613</v>
      </c>
      <c r="S955" s="11" t="s">
        <v>223</v>
      </c>
      <c r="T955" s="20" t="s">
        <v>224</v>
      </c>
      <c r="U955" s="21"/>
      <c r="V955" s="22"/>
      <c r="W955" s="22"/>
      <c r="X955" s="22"/>
      <c r="Y955" s="22"/>
      <c r="Z955" s="22"/>
      <c r="AA955" s="48">
        <v>2024</v>
      </c>
      <c r="AC955" s="63">
        <v>45658</v>
      </c>
      <c r="AD955" s="25">
        <v>0</v>
      </c>
      <c r="AE955" s="25">
        <v>0</v>
      </c>
      <c r="AF955" s="26">
        <v>13</v>
      </c>
      <c r="AG955" s="20">
        <v>78</v>
      </c>
      <c r="AH955" s="22">
        <v>0</v>
      </c>
      <c r="AI955" s="26">
        <v>0</v>
      </c>
      <c r="AN955" s="27">
        <f>IF(COUNT(DV955,ES955,FJ955,GK955,HH955)&gt;0,AVERAGE(DV955,ES955,FJ955,GK955,HH955),"")</f>
        <v>0</v>
      </c>
      <c r="AO955" s="28">
        <f>IF((E955&lt;&gt;""),COUNTA(AP955:BW955)+COUNTIF(T955,"No"),"")</f>
        <v>0</v>
      </c>
      <c r="CN955" s="34" t="str">
        <f>IF(CJ955&gt;0,((CK955*0.125)+(CL955*0.25)+(CM955*1))/CJ955,"")</f>
        <v/>
      </c>
      <c r="CS955" s="20" t="s">
        <v>323</v>
      </c>
      <c r="CT955" s="35" t="s">
        <v>323</v>
      </c>
      <c r="DH955" s="37" t="str">
        <f>IF(DB955&gt;0,((DC955*0.125)+(DD955*0.25)+(DE955*0.25)+(DF955*1)+(DG955*1))/DB955,"")</f>
        <v/>
      </c>
      <c r="DJ955" s="20" t="s">
        <v>228</v>
      </c>
      <c r="DK955" s="20" t="s">
        <v>235</v>
      </c>
      <c r="DL955" s="20" t="s">
        <v>234</v>
      </c>
      <c r="DM955" s="20">
        <v>0</v>
      </c>
      <c r="DN955" s="20">
        <v>0</v>
      </c>
      <c r="DO955" s="20">
        <v>0</v>
      </c>
      <c r="DP955" s="20">
        <v>0</v>
      </c>
      <c r="DQ955" s="20">
        <v>0</v>
      </c>
      <c r="DR955" s="20">
        <v>0</v>
      </c>
      <c r="DS955" s="20">
        <v>0</v>
      </c>
      <c r="DT955" s="20">
        <v>0</v>
      </c>
      <c r="DU955" s="20">
        <v>0</v>
      </c>
      <c r="EA955" s="35" t="s">
        <v>232</v>
      </c>
      <c r="EB955" s="38"/>
      <c r="EC955" s="35">
        <v>45290</v>
      </c>
      <c r="ED955" s="20" t="s">
        <v>228</v>
      </c>
      <c r="EE955" s="20" t="s">
        <v>247</v>
      </c>
      <c r="EF955" s="20">
        <v>13</v>
      </c>
      <c r="EG955" s="20">
        <v>3</v>
      </c>
      <c r="EH955" s="20">
        <v>3</v>
      </c>
      <c r="EI955" s="20">
        <v>7</v>
      </c>
      <c r="EJ955" s="20">
        <v>0</v>
      </c>
      <c r="EK955" s="20">
        <v>0</v>
      </c>
      <c r="EL955" s="20">
        <v>0</v>
      </c>
      <c r="EM955" s="20">
        <v>0</v>
      </c>
      <c r="EN955" s="20">
        <v>0</v>
      </c>
      <c r="EO955" s="20">
        <v>0</v>
      </c>
      <c r="EP955" s="20">
        <v>0</v>
      </c>
      <c r="EQ955" s="20">
        <v>0</v>
      </c>
      <c r="ER955" s="20">
        <v>0</v>
      </c>
      <c r="ES955" s="34">
        <f>IF(EI955&lt;&gt;"",((EJ955*0.125)+((EK955+EL955+EM955+EN955+EO955)*0.25)+((EP955+EQ955+ER955)*1))/EI955,"")</f>
        <v>0</v>
      </c>
      <c r="FG955" s="20"/>
      <c r="FJ955" s="34" t="str">
        <f>IF(EZ955&lt;&gt;"",((FA955*0.125)+((FB955+FC955+FD955+FE955+FF955)*0.25)+((FG955+FH955+FI955)*1))/EZ955,"")</f>
        <v/>
      </c>
      <c r="FK955" s="39">
        <v>27.331462999999999</v>
      </c>
      <c r="FL955" s="39">
        <v>-82.34187</v>
      </c>
      <c r="FM955" s="39">
        <v>26.969637576177867</v>
      </c>
      <c r="FN955" s="39">
        <v>27.693288423822132</v>
      </c>
      <c r="FO955" s="39">
        <v>-82.749163540869901</v>
      </c>
      <c r="FP955" s="39">
        <v>-81.934576459130099</v>
      </c>
      <c r="FQ955" s="39">
        <v>26.607812152355734</v>
      </c>
      <c r="FR955" s="39">
        <v>28.055113847644265</v>
      </c>
      <c r="FS955" s="39">
        <v>-83.156457081739816</v>
      </c>
      <c r="FT955" s="39">
        <v>-81.527282918260184</v>
      </c>
      <c r="FU955" s="35"/>
      <c r="GK955" s="34" t="str">
        <f>IF(GA955&lt;&gt;"",((GB955*0.125)+((GC955+GD955+GE955+GF955+GG955)*0.25)+((GH955+GI955+GJ955)*1))/GA955,"")</f>
        <v/>
      </c>
      <c r="GL955"/>
      <c r="GM955"/>
      <c r="GN955"/>
      <c r="GO955"/>
      <c r="HH955" s="34" t="str">
        <f>IF(GX955&lt;&gt;"",((GY955*0.125)+((GZ955+HA955+HB955+HC955+HD955)*0.25)+((HE955+HF955+HG955)*1))/GX955,"")</f>
        <v/>
      </c>
    </row>
    <row r="956" spans="1:216" ht="15" hidden="1" customHeight="1" x14ac:dyDescent="0.35">
      <c r="A956" s="11" t="s">
        <v>5614</v>
      </c>
      <c r="B956" s="12" t="s">
        <v>5615</v>
      </c>
      <c r="C956" s="43">
        <v>44676</v>
      </c>
      <c r="E956" s="11" t="s">
        <v>1420</v>
      </c>
      <c r="F956" s="19" t="s">
        <v>5616</v>
      </c>
      <c r="G956" s="19" t="s">
        <v>1464</v>
      </c>
      <c r="H956" s="11" t="s">
        <v>1033</v>
      </c>
      <c r="I956" s="42">
        <v>32837</v>
      </c>
      <c r="J956" s="17">
        <v>56813</v>
      </c>
      <c r="K956" s="18">
        <f ca="1">IF(A956&lt;&gt;"",RANDBETWEEN(1,2000)," ")</f>
        <v>1267</v>
      </c>
      <c r="L956" s="17" cm="1">
        <f t="array" ref="L956">IF(A956&lt;&gt;"",SUMPRODUCT(($E$2:$E$1303="Active") * (FK956 &gt;= $FM$2:$FM$1303) * (FK956 &lt;= $FN$2:$FN$1303) * (FL956 &gt;= $FO$2:$FO$1303) * (FL956 &lt;= $FP$2:$FP$1303)),"")</f>
        <v>8</v>
      </c>
      <c r="M956" s="17" cm="1">
        <f t="array" ref="M956">IF(A956&lt;&gt;"",SUMPRODUCT(($E$2:$E$1303="Active") * (FK956 &gt;= $FQ$2:$FQ$1303) * (FK956 &lt;= $FR$2:$FR$1303) * (FL956 &gt;= $FS$2:$FS$1303) * (FL956 &lt;= $FT$2:$FT$1303)),"")</f>
        <v>16</v>
      </c>
      <c r="N956" s="11" t="s">
        <v>218</v>
      </c>
      <c r="O956" s="11" t="s">
        <v>242</v>
      </c>
      <c r="S956" s="11" t="s">
        <v>224</v>
      </c>
      <c r="T956" s="20" t="s">
        <v>224</v>
      </c>
      <c r="U956" s="21"/>
      <c r="V956" s="22"/>
      <c r="W956" s="22"/>
      <c r="X956" s="22"/>
      <c r="Y956" s="22"/>
      <c r="Z956" s="22"/>
      <c r="AA956" s="48">
        <v>2024</v>
      </c>
      <c r="AC956" s="63">
        <v>45658</v>
      </c>
      <c r="AD956" s="25">
        <v>0</v>
      </c>
      <c r="AE956" s="25">
        <v>0</v>
      </c>
      <c r="AF956" s="26"/>
      <c r="AG956" s="20"/>
      <c r="AH956" s="22">
        <v>0</v>
      </c>
      <c r="AI956" s="26">
        <v>0</v>
      </c>
      <c r="AN956" s="27" t="str">
        <f>IF(COUNT(DV956,ES956,FJ956,GK956,HH956)&gt;0,AVERAGE(DV956,ES956,FJ956,GK956,HH956),"")</f>
        <v/>
      </c>
      <c r="AO956" s="28">
        <f>IF((E956&lt;&gt;""),COUNTA(AP956:BW956)+COUNTIF(T956,"No"),"")</f>
        <v>0</v>
      </c>
      <c r="CN956" s="34" t="str">
        <f>IF(CJ956&gt;0,((CK956*0.125)+(CL956*0.25)+(CM956*1))/CJ956,"")</f>
        <v/>
      </c>
      <c r="CS956" s="20" t="s">
        <v>323</v>
      </c>
      <c r="CT956" s="35" t="s">
        <v>323</v>
      </c>
      <c r="DH956" s="37" t="str">
        <f>IF(DB956&gt;0,((DC956*0.125)+(DD956*0.25)+(DE956*0.25)+(DF956*1)+(DG956*1))/DB956,"")</f>
        <v/>
      </c>
      <c r="DI956" s="35">
        <v>44896</v>
      </c>
      <c r="DJ956" s="20" t="s">
        <v>248</v>
      </c>
      <c r="DK956" s="20" t="s">
        <v>235</v>
      </c>
      <c r="DL956" s="20" t="s">
        <v>234</v>
      </c>
      <c r="DV956" s="37" t="str" cm="1">
        <f t="array" ref="DV956">IF(AND(DI956:DP956&lt;&gt;""),((DQ956*0.125)+(DR956*0.25)+(DS956*0.25)+(DT956*1)+(DU956*1))/DP956,"")</f>
        <v/>
      </c>
      <c r="EA956" s="35"/>
      <c r="EB956" s="21"/>
      <c r="EJ956"/>
      <c r="EK956"/>
      <c r="EL956"/>
      <c r="EM956"/>
      <c r="EN956"/>
      <c r="EQ956"/>
      <c r="ER956"/>
      <c r="ES956" s="34" t="str">
        <f>IF(EI956&lt;&gt;"",((EJ956*0.125)+((EK956+EL956+EM956+EN956+EO956)*0.25)+((EP956+EQ956+ER956)*1))/EI956,"")</f>
        <v/>
      </c>
      <c r="ET956" s="20"/>
      <c r="FG956" s="20"/>
      <c r="FJ956" s="34" t="str">
        <f>IF(EZ956&lt;&gt;"",((FA956*0.125)+((FB956+FC956+FD956+FE956+FF956)*0.25)+((FG956+FH956+FI956)*1))/EZ956,"")</f>
        <v/>
      </c>
      <c r="FK956" s="39">
        <v>28.390270000000001</v>
      </c>
      <c r="FL956" s="39">
        <v>-81.439479000000006</v>
      </c>
      <c r="FM956" s="39">
        <v>28.028444576177868</v>
      </c>
      <c r="FN956" s="39">
        <v>28.752095423822134</v>
      </c>
      <c r="FO956" s="39">
        <v>-81.850770758836077</v>
      </c>
      <c r="FP956" s="39">
        <v>-81.028187241163934</v>
      </c>
      <c r="FQ956" s="39">
        <v>27.666619152355736</v>
      </c>
      <c r="FR956" s="39">
        <v>29.113920847644266</v>
      </c>
      <c r="FS956" s="39">
        <v>-82.262062517672135</v>
      </c>
      <c r="FT956" s="39">
        <v>-80.616895482327877</v>
      </c>
      <c r="FU956" s="35"/>
      <c r="GK956" s="34" t="str">
        <f>IF(GA956&lt;&gt;"",((GB956*0.125)+((GC956+GD956+GE956+GF956+GG956)*0.25)+((GH956+GI956+GJ956)*1))/GA956,"")</f>
        <v/>
      </c>
      <c r="GL956"/>
      <c r="GM956"/>
      <c r="GN956"/>
      <c r="GO956"/>
      <c r="HH956" s="34" t="str">
        <f>IF(GX956&lt;&gt;"",((GY956*0.125)+((GZ956+HA956+HB956+HC956+HD956)*0.25)+((HE956+HF956+HG956)*1))/GX956,"")</f>
        <v/>
      </c>
    </row>
    <row r="957" spans="1:216" ht="15" hidden="1" customHeight="1" x14ac:dyDescent="0.35">
      <c r="A957" s="11" t="s">
        <v>5617</v>
      </c>
      <c r="B957" s="12" t="s">
        <v>5618</v>
      </c>
      <c r="C957" s="13">
        <v>44616</v>
      </c>
      <c r="D957" s="13">
        <v>44925</v>
      </c>
      <c r="E957" s="14" t="s">
        <v>1420</v>
      </c>
      <c r="F957" s="15" t="s">
        <v>5619</v>
      </c>
      <c r="G957" s="15" t="s">
        <v>5620</v>
      </c>
      <c r="H957" s="14" t="s">
        <v>591</v>
      </c>
      <c r="I957" s="16">
        <v>93117</v>
      </c>
      <c r="J957" s="17">
        <v>53430</v>
      </c>
      <c r="K957" s="18">
        <f ca="1">IF(A957&lt;&gt;"",RANDBETWEEN(1,2000)," ")</f>
        <v>441</v>
      </c>
      <c r="L957" s="17" cm="1">
        <f t="array" ref="L957">IF(A957&lt;&gt;"",SUMPRODUCT(($E$2:$E$1303="Active") * (FK957 &gt;= $FM$2:$FM$1303) * (FK957 &lt;= $FN$2:$FN$1303) * (FL957 &gt;= $FO$2:$FO$1303) * (FL957 &lt;= $FP$2:$FP$1303)),"")</f>
        <v>0</v>
      </c>
      <c r="M957" s="17" cm="1">
        <f t="array" ref="M957">IF(A957&lt;&gt;"",SUMPRODUCT(($E$2:$E$1303="Active") * (FK957 &gt;= $FQ$2:$FQ$1303) * (FK957 &lt;= $FR$2:$FR$1303) * (FL957 &gt;= $FS$2:$FS$1303) * (FL957 &lt;= $FT$2:$FT$1303)),"")</f>
        <v>1</v>
      </c>
      <c r="N957" s="14" t="s">
        <v>287</v>
      </c>
      <c r="O957" s="14" t="s">
        <v>219</v>
      </c>
      <c r="P957" s="15" t="s">
        <v>5621</v>
      </c>
      <c r="Q957" s="14" t="s">
        <v>5622</v>
      </c>
      <c r="R957" s="15" t="s">
        <v>5623</v>
      </c>
      <c r="S957" s="14" t="s">
        <v>224</v>
      </c>
      <c r="T957" s="20" t="s">
        <v>224</v>
      </c>
      <c r="U957" s="21"/>
      <c r="V957" s="22"/>
      <c r="W957" s="22"/>
      <c r="X957" s="22"/>
      <c r="Y957" s="22"/>
      <c r="Z957" s="22"/>
      <c r="AA957" s="48">
        <v>2024</v>
      </c>
      <c r="AC957" s="63">
        <v>45658</v>
      </c>
      <c r="AD957" s="25">
        <v>0</v>
      </c>
      <c r="AE957" s="25">
        <v>0</v>
      </c>
      <c r="AF957" s="26">
        <v>45</v>
      </c>
      <c r="AG957" s="20"/>
      <c r="AH957" s="22">
        <v>0</v>
      </c>
      <c r="AI957" s="26">
        <v>0</v>
      </c>
      <c r="AN957" s="27">
        <f>IF(COUNT(DV957,ES957,FJ957,GK957,HH957)&gt;0,AVERAGE(DV957,ES957,FJ957,GK957,HH957),"")</f>
        <v>4.1666666666666664E-2</v>
      </c>
      <c r="AO957" s="28">
        <f>IF((E957&lt;&gt;""),COUNTA(AP957:BW957)+COUNTIF(T957,"No"),"")</f>
        <v>0</v>
      </c>
      <c r="AP957" s="35"/>
      <c r="AR957" s="35"/>
      <c r="AT957" s="51"/>
      <c r="AU957"/>
      <c r="AV957"/>
      <c r="AW957" s="58"/>
      <c r="AX957" s="22"/>
      <c r="CN957" s="34" t="str">
        <f>IF(CJ957&gt;0,((CK957*0.125)+(CL957*0.25)+(CM957*1))/CJ957,"")</f>
        <v/>
      </c>
      <c r="CO957" s="35">
        <v>44601</v>
      </c>
      <c r="CP957" s="35">
        <v>44602</v>
      </c>
      <c r="CQ957" s="20" t="s">
        <v>703</v>
      </c>
      <c r="CR957" s="47">
        <v>44616</v>
      </c>
      <c r="CS957" s="20" t="s">
        <v>232</v>
      </c>
      <c r="CT957" s="35">
        <v>44624</v>
      </c>
      <c r="CU957" s="35">
        <v>45292</v>
      </c>
      <c r="DH957" s="37">
        <v>0</v>
      </c>
      <c r="DI957" s="35">
        <v>44866</v>
      </c>
      <c r="DJ957" s="20" t="s">
        <v>248</v>
      </c>
      <c r="DK957" s="20" t="s">
        <v>235</v>
      </c>
      <c r="DL957" s="20" t="s">
        <v>234</v>
      </c>
      <c r="DM957" s="20">
        <v>21</v>
      </c>
      <c r="DN957" s="20">
        <v>2</v>
      </c>
      <c r="DO957" s="20">
        <v>2</v>
      </c>
      <c r="DP957" s="20">
        <v>6</v>
      </c>
      <c r="DQ957" s="20">
        <v>0</v>
      </c>
      <c r="DR957" s="20">
        <v>1</v>
      </c>
      <c r="DS957" s="20">
        <v>0</v>
      </c>
      <c r="DT957" s="20">
        <v>0</v>
      </c>
      <c r="DU957" s="20">
        <v>0</v>
      </c>
      <c r="DV957" s="37" cm="1">
        <f t="array" ref="DV957">IF(AND(DI957:DP957&lt;&gt;""),((DQ957*0.125)+(DR957*0.25)+(DS957*0.25)+(DT957*1)+(DU957*1))/DP957,"")</f>
        <v>4.1666666666666664E-2</v>
      </c>
      <c r="EA957" s="35"/>
      <c r="EB957" s="21"/>
      <c r="EJ957"/>
      <c r="EK957"/>
      <c r="EL957"/>
      <c r="EM957"/>
      <c r="EN957"/>
      <c r="EO957"/>
      <c r="EP957"/>
      <c r="EQ957"/>
      <c r="ER957"/>
      <c r="ES957" s="34" t="str">
        <f>IF(EI957&lt;&gt;"",((EJ957*0.125)+((EK957+EL957+EM957+EN957+EO957)*0.25)+((EP957+EQ957+ER957)*1))/EI957,"")</f>
        <v/>
      </c>
      <c r="ET957" s="20"/>
      <c r="FG957" s="20"/>
      <c r="FJ957" s="34" t="str">
        <f>IF(EZ957&lt;&gt;"",((FA957*0.125)+((FB957+FC957+FD957+FE957+FF957)*0.25)+((FG957+FH957+FI957)*1))/EZ957,"")</f>
        <v/>
      </c>
      <c r="FK957" s="39">
        <v>34.511735999999999</v>
      </c>
      <c r="FL957" s="39">
        <v>-120.062476</v>
      </c>
      <c r="FM957" s="39">
        <v>34.149910576177867</v>
      </c>
      <c r="FN957" s="39">
        <v>34.873561423822132</v>
      </c>
      <c r="FO957" s="39">
        <v>-120.50157911344128</v>
      </c>
      <c r="FP957" s="39">
        <v>-119.62337288655873</v>
      </c>
      <c r="FQ957" s="39">
        <v>33.788085152355734</v>
      </c>
      <c r="FR957" s="39">
        <v>35.235386847644264</v>
      </c>
      <c r="FS957" s="39">
        <v>-120.94068222688256</v>
      </c>
      <c r="FT957" s="39">
        <v>-119.18426977311745</v>
      </c>
      <c r="FU957" s="35"/>
      <c r="GK957" s="34" t="str">
        <f>IF(GA957&lt;&gt;"",((GB957*0.125)+((GC957+GD957+GE957+GF957+GG957)*0.25)+((GH957+GI957+GJ957)*1))/GA957,"")</f>
        <v/>
      </c>
      <c r="GL957"/>
      <c r="GM957"/>
      <c r="GN957"/>
      <c r="GO957"/>
      <c r="HH957" s="34" t="str">
        <f>IF(GX957&lt;&gt;"",((GY957*0.125)+((GZ957+HA957+HB957+HC957+HD957)*0.25)+((HE957+HF957+HG957)*1))/GX957,"")</f>
        <v/>
      </c>
    </row>
    <row r="958" spans="1:216" ht="15" hidden="1" customHeight="1" x14ac:dyDescent="0.35">
      <c r="A958" s="11" t="s">
        <v>5356</v>
      </c>
      <c r="B958" s="12" t="s">
        <v>5624</v>
      </c>
      <c r="C958" s="13">
        <v>44560</v>
      </c>
      <c r="D958" s="13">
        <v>44865</v>
      </c>
      <c r="E958" s="14" t="s">
        <v>1420</v>
      </c>
      <c r="F958" s="15" t="s">
        <v>5625</v>
      </c>
      <c r="G958" s="15" t="s">
        <v>2764</v>
      </c>
      <c r="H958" s="14" t="s">
        <v>2702</v>
      </c>
      <c r="I958" s="16">
        <v>48846</v>
      </c>
      <c r="J958" s="65">
        <v>22470</v>
      </c>
      <c r="K958" s="18">
        <f ca="1">IF(A958&lt;&gt;"",RANDBETWEEN(1,2000)," ")</f>
        <v>483</v>
      </c>
      <c r="L958" s="17" cm="1">
        <f t="array" ref="L958">IF(A958&lt;&gt;"",SUMPRODUCT(($E$2:$E$1303="Active") * (FK958 &gt;= $FM$2:$FM$1303) * (FK958 &lt;= $FN$2:$FN$1303) * (FL958 &gt;= $FO$2:$FO$1303) * (FL958 &lt;= $FP$2:$FP$1303)),"")</f>
        <v>2</v>
      </c>
      <c r="M958" s="17" cm="1">
        <f t="array" ref="M958">IF(A958&lt;&gt;"",SUMPRODUCT(($E$2:$E$1303="Active") * (FK958 &gt;= $FQ$2:$FQ$1303) * (FK958 &lt;= $FR$2:$FR$1303) * (FL958 &gt;= $FS$2:$FS$1303) * (FL958 &lt;= $FT$2:$FT$1303)),"")</f>
        <v>6</v>
      </c>
      <c r="N958" s="14" t="s">
        <v>287</v>
      </c>
      <c r="O958" s="14" t="s">
        <v>219</v>
      </c>
      <c r="P958" s="15"/>
      <c r="Q958" s="14"/>
      <c r="R958" s="15"/>
      <c r="S958" s="14" t="s">
        <v>224</v>
      </c>
      <c r="U958" s="21"/>
      <c r="V958" s="22"/>
      <c r="W958" s="22"/>
      <c r="X958" s="22"/>
      <c r="Y958" s="22"/>
      <c r="Z958" s="22"/>
      <c r="AA958" s="48">
        <v>2024</v>
      </c>
      <c r="AC958" s="63">
        <v>45658</v>
      </c>
      <c r="AD958" s="25">
        <v>279</v>
      </c>
      <c r="AE958" s="25">
        <v>204</v>
      </c>
      <c r="AF958" s="66"/>
      <c r="AG958" s="20"/>
      <c r="AH958" s="22">
        <v>0</v>
      </c>
      <c r="AI958" s="26">
        <v>0</v>
      </c>
      <c r="AN958" s="27" t="str">
        <f>IF(COUNT(DV958,ES958,FJ958,GK958,HH958)&gt;0,AVERAGE(DV958,ES958,FJ958,GK958,HH958),"")</f>
        <v/>
      </c>
      <c r="AO958" s="28">
        <f>IF((E958&lt;&gt;""),COUNTA(AP958:BW958)+COUNTIF(T958,"No"),"")</f>
        <v>0</v>
      </c>
      <c r="AP958" s="29"/>
      <c r="AQ958" s="29"/>
      <c r="AR958" s="29"/>
      <c r="AS958" s="29"/>
      <c r="AT958" s="29"/>
      <c r="AU958" s="29"/>
      <c r="AV958" s="29"/>
      <c r="AW958" s="29"/>
      <c r="AX958" s="29"/>
      <c r="AY958" s="29"/>
      <c r="AZ958" s="29"/>
      <c r="BA958" s="29"/>
      <c r="BB958" s="29"/>
      <c r="BC958" s="29"/>
      <c r="BD958" s="29"/>
      <c r="BE958" s="29"/>
      <c r="BF958" s="29"/>
      <c r="BG958" s="29"/>
      <c r="BH958" s="29"/>
      <c r="BI958" s="29"/>
      <c r="BJ958" s="29"/>
      <c r="BK958" s="29"/>
      <c r="BL958" s="29"/>
      <c r="BM958" s="29"/>
      <c r="BN958" s="29"/>
      <c r="BO958" s="29"/>
      <c r="BP958" s="29"/>
      <c r="BQ958" s="29"/>
      <c r="BR958" s="29"/>
      <c r="BS958" s="29"/>
      <c r="BT958" s="29"/>
      <c r="BU958" s="29"/>
      <c r="BV958" s="29"/>
      <c r="BW958" s="29"/>
      <c r="BX958" s="30">
        <v>43873</v>
      </c>
      <c r="BY958" s="30">
        <v>43894</v>
      </c>
      <c r="BZ958" s="14" t="s">
        <v>226</v>
      </c>
      <c r="CA958" s="30">
        <v>43892</v>
      </c>
      <c r="CB958" s="14" t="s">
        <v>227</v>
      </c>
      <c r="CC958" s="31">
        <v>43808</v>
      </c>
      <c r="CD958" s="32" t="s">
        <v>226</v>
      </c>
      <c r="CE958" s="33" t="s">
        <v>425</v>
      </c>
      <c r="CF958" s="33" t="s">
        <v>325</v>
      </c>
      <c r="CG958" s="29">
        <v>201</v>
      </c>
      <c r="CH958" s="29">
        <v>2</v>
      </c>
      <c r="CI958" s="29">
        <v>2</v>
      </c>
      <c r="CJ958" s="29">
        <v>8</v>
      </c>
      <c r="CK958" s="29">
        <v>2</v>
      </c>
      <c r="CL958" s="29">
        <v>2</v>
      </c>
      <c r="CM958" s="29">
        <v>0</v>
      </c>
      <c r="CN958" s="34">
        <f>IF(CJ958&gt;0,((CK958*0.125)+(CL958*0.25)+(CM958*1))/CJ958,"")</f>
        <v>9.375E-2</v>
      </c>
      <c r="CR958" s="35"/>
      <c r="CU958" s="35">
        <v>44496</v>
      </c>
      <c r="CV958" s="11" t="s">
        <v>228</v>
      </c>
      <c r="CW958" s="20" t="s">
        <v>233</v>
      </c>
      <c r="CX958" s="11" t="s">
        <v>234</v>
      </c>
      <c r="CY958" s="20">
        <v>121</v>
      </c>
      <c r="CZ958" s="36">
        <v>2</v>
      </c>
      <c r="DA958" s="36">
        <v>2</v>
      </c>
      <c r="DB958" s="36">
        <v>10</v>
      </c>
      <c r="DC958" s="36">
        <v>0</v>
      </c>
      <c r="DD958" s="36">
        <v>1</v>
      </c>
      <c r="DE958" s="36">
        <v>1</v>
      </c>
      <c r="DF958" s="36">
        <v>1</v>
      </c>
      <c r="DG958" s="36">
        <v>1</v>
      </c>
      <c r="DH958" s="37">
        <f>IF(DB958&lt;&gt;"",((DC958*0.125)+(DD958*0.25)+(DE958*0.25)+(DF958*1)+(DG958*1))/DB958,"")</f>
        <v>0.25</v>
      </c>
      <c r="DV958" s="37" t="str" cm="1">
        <f t="array" ref="DV958">IF(AND(DI958:DP958&lt;&gt;""),((DQ958*0.125)+(DR958*0.25)+(DS958*0.25)+(DT958*1)+(DU958*1))/DP958,"")</f>
        <v/>
      </c>
      <c r="EA958" s="35"/>
      <c r="EB958" s="21"/>
      <c r="EJ958"/>
      <c r="EK958"/>
      <c r="EL958"/>
      <c r="EM958"/>
      <c r="EN958"/>
      <c r="EQ958"/>
      <c r="ER958"/>
      <c r="ES958" s="34" t="str">
        <f>IF(EI958&lt;&gt;"",((EJ958*0.125)+((EK958+EL958+EM958+EN958+EO958)*0.25)+((EP958+EQ958+ER958)*1))/EI958,"")</f>
        <v/>
      </c>
      <c r="ET958" s="20"/>
      <c r="FG958" s="20"/>
      <c r="FJ958" s="34" t="str">
        <f>IF(EZ958&lt;&gt;"",((FA958*0.125)+((FB958+FC958+FD958+FE958+FF958)*0.25)+((FG958+FH958+FI958)*1))/EZ958,"")</f>
        <v/>
      </c>
      <c r="FK958" s="39">
        <v>42.981656000000001</v>
      </c>
      <c r="FL958" s="39">
        <v>-85.055099999999996</v>
      </c>
      <c r="FM958" s="39">
        <v>42.619830576177868</v>
      </c>
      <c r="FN958" s="39">
        <v>43.343481423822134</v>
      </c>
      <c r="FO958" s="39">
        <v>-85.549686201288296</v>
      </c>
      <c r="FP958" s="39">
        <v>-84.560513798711696</v>
      </c>
      <c r="FQ958" s="39">
        <v>42.258005152355736</v>
      </c>
      <c r="FR958" s="39">
        <v>43.705306847644266</v>
      </c>
      <c r="FS958" s="39">
        <v>-86.04427240257661</v>
      </c>
      <c r="FT958" s="39">
        <v>-84.065927597423382</v>
      </c>
      <c r="FU958" s="35"/>
      <c r="GK958" s="34" t="str">
        <f>IF(GA958&lt;&gt;"",((GB958*0.125)+((GC958+GD958+GE958+GF958+GG958)*0.25)+((GH958+GI958+GJ958)*1))/GA958,"")</f>
        <v/>
      </c>
      <c r="GL958"/>
      <c r="GM958"/>
      <c r="GN958"/>
      <c r="GO958"/>
      <c r="HH958" s="34" t="str">
        <f>IF(GX958&lt;&gt;"",((GY958*0.125)+((GZ958+HA958+HB958+HC958+HD958)*0.25)+((HE958+HF958+HG958)*1))/GX958,"")</f>
        <v/>
      </c>
    </row>
    <row r="959" spans="1:216" ht="15" hidden="1" customHeight="1" x14ac:dyDescent="0.35">
      <c r="A959" s="11" t="s">
        <v>5626</v>
      </c>
      <c r="B959" s="12" t="s">
        <v>5627</v>
      </c>
      <c r="C959" s="13">
        <v>44560</v>
      </c>
      <c r="D959" s="13">
        <v>44679</v>
      </c>
      <c r="E959" s="14" t="s">
        <v>1420</v>
      </c>
      <c r="F959" s="15" t="s">
        <v>5628</v>
      </c>
      <c r="G959" s="15" t="s">
        <v>5629</v>
      </c>
      <c r="H959" s="14" t="s">
        <v>2702</v>
      </c>
      <c r="I959" s="16">
        <v>49037</v>
      </c>
      <c r="J959" s="65">
        <v>21427</v>
      </c>
      <c r="K959" s="18">
        <f ca="1">IF(A959&lt;&gt;"",RANDBETWEEN(1,2000)," ")</f>
        <v>1957</v>
      </c>
      <c r="L959" s="17" cm="1">
        <f t="array" ref="L959">IF(A959&lt;&gt;"",SUMPRODUCT(($E$2:$E$1303="Active") * (FK959 &gt;= $FM$2:$FM$1303) * (FK959 &lt;= $FN$2:$FN$1303) * (FL959 &gt;= $FO$2:$FO$1303) * (FL959 &lt;= $FP$2:$FP$1303)),"")</f>
        <v>1</v>
      </c>
      <c r="M959" s="17" cm="1">
        <f t="array" ref="M959">IF(A959&lt;&gt;"",SUMPRODUCT(($E$2:$E$1303="Active") * (FK959 &gt;= $FQ$2:$FQ$1303) * (FK959 &lt;= $FR$2:$FR$1303) * (FL959 &gt;= $FS$2:$FS$1303) * (FL959 &lt;= $FT$2:$FT$1303)),"")</f>
        <v>5</v>
      </c>
      <c r="N959" s="14" t="s">
        <v>218</v>
      </c>
      <c r="O959" s="14"/>
      <c r="P959" s="15"/>
      <c r="Q959" s="14"/>
      <c r="R959" s="15"/>
      <c r="S959" s="14" t="s">
        <v>224</v>
      </c>
      <c r="U959" s="21"/>
      <c r="V959" s="22"/>
      <c r="W959" s="22"/>
      <c r="X959" s="22"/>
      <c r="Y959" s="22"/>
      <c r="Z959" s="22"/>
      <c r="AA959" s="48">
        <v>2024</v>
      </c>
      <c r="AC959" s="63">
        <v>45658</v>
      </c>
      <c r="AD959" s="25">
        <v>216</v>
      </c>
      <c r="AE959" s="25">
        <v>551</v>
      </c>
      <c r="AF959" s="66">
        <v>173</v>
      </c>
      <c r="AG959" s="20"/>
      <c r="AH959" s="22">
        <v>0</v>
      </c>
      <c r="AI959" s="26">
        <v>0</v>
      </c>
      <c r="AN959" s="27" t="str">
        <f>IF(COUNT(DV959,ES959,FJ959,GK959,HH959)&gt;0,AVERAGE(DV959,ES959,FJ959,GK959,HH959),"")</f>
        <v/>
      </c>
      <c r="AO959" s="28">
        <f>IF((E959&lt;&gt;""),COUNTA(AP959:BW959)+COUNTIF(T959,"No"),"")</f>
        <v>0</v>
      </c>
      <c r="AP959" s="29"/>
      <c r="AQ959" s="29"/>
      <c r="AR959" s="29"/>
      <c r="AS959" s="29"/>
      <c r="AT959" s="29"/>
      <c r="AU959" s="29"/>
      <c r="AV959" s="29"/>
      <c r="AW959" s="29"/>
      <c r="AX959" s="29"/>
      <c r="AY959" s="29"/>
      <c r="AZ959" s="29"/>
      <c r="BA959" s="29"/>
      <c r="BB959" s="29"/>
      <c r="BC959" s="29"/>
      <c r="BD959" s="29"/>
      <c r="BE959" s="29"/>
      <c r="BF959" s="29"/>
      <c r="BG959" s="29"/>
      <c r="BH959" s="29"/>
      <c r="BI959" s="29"/>
      <c r="BJ959" s="29"/>
      <c r="BK959" s="29"/>
      <c r="BL959" s="29"/>
      <c r="BM959" s="29"/>
      <c r="BN959" s="29"/>
      <c r="BO959" s="29"/>
      <c r="BP959" s="29"/>
      <c r="BQ959" s="29"/>
      <c r="BR959" s="29"/>
      <c r="BS959" s="29"/>
      <c r="BT959" s="29"/>
      <c r="BU959" s="29"/>
      <c r="BV959" s="29"/>
      <c r="BW959" s="29"/>
      <c r="BX959" s="30">
        <v>43804</v>
      </c>
      <c r="BY959" s="30">
        <v>43811</v>
      </c>
      <c r="BZ959" s="14" t="s">
        <v>228</v>
      </c>
      <c r="CA959" s="30">
        <v>43894</v>
      </c>
      <c r="CB959" s="14" t="s">
        <v>227</v>
      </c>
      <c r="CC959" s="31">
        <v>43760</v>
      </c>
      <c r="CD959" s="32" t="s">
        <v>226</v>
      </c>
      <c r="CE959" s="33" t="s">
        <v>425</v>
      </c>
      <c r="CF959" s="33" t="s">
        <v>325</v>
      </c>
      <c r="CG959" s="29">
        <v>360</v>
      </c>
      <c r="CH959" s="29">
        <v>5</v>
      </c>
      <c r="CI959" s="29">
        <v>5</v>
      </c>
      <c r="CJ959" s="29">
        <v>25</v>
      </c>
      <c r="CK959" s="29">
        <v>0</v>
      </c>
      <c r="CL959" s="29">
        <v>0</v>
      </c>
      <c r="CM959" s="29">
        <v>3</v>
      </c>
      <c r="CN959" s="34">
        <f>IF(CJ959&gt;0,((CK959*0.125)+(CL959*0.25)+(CM959*1))/CJ959,"")</f>
        <v>0.12</v>
      </c>
      <c r="CO959" s="35">
        <v>44386</v>
      </c>
      <c r="CR959" s="35"/>
      <c r="CS959" s="20" t="s">
        <v>232</v>
      </c>
      <c r="CT959" s="35">
        <v>44512</v>
      </c>
      <c r="CU959" s="35">
        <v>44487</v>
      </c>
      <c r="CV959" s="11" t="s">
        <v>226</v>
      </c>
      <c r="CW959" s="20" t="s">
        <v>233</v>
      </c>
      <c r="CX959" s="11" t="s">
        <v>234</v>
      </c>
      <c r="CY959" s="20">
        <v>266</v>
      </c>
      <c r="CZ959" s="36">
        <v>3</v>
      </c>
      <c r="DA959" s="36">
        <v>3</v>
      </c>
      <c r="DB959" s="36">
        <v>11</v>
      </c>
      <c r="DC959" s="36">
        <v>0</v>
      </c>
      <c r="DD959" s="36">
        <v>0</v>
      </c>
      <c r="DE959" s="36">
        <v>1</v>
      </c>
      <c r="DF959" s="36">
        <v>1</v>
      </c>
      <c r="DG959" s="36">
        <v>0</v>
      </c>
      <c r="DH959" s="37">
        <f>IF(DB959&lt;&gt;"",((DC959*0.125)+(DD959*0.25)+(DE959*0.25)+(DF959*1)+(DG959*1))/DB959,"")</f>
        <v>0.11363636363636363</v>
      </c>
      <c r="DK959" s="20" t="s">
        <v>294</v>
      </c>
      <c r="DL959" s="20" t="s">
        <v>247</v>
      </c>
      <c r="DV959" s="37" t="str" cm="1">
        <f t="array" ref="DV959">IF(AND(DI959:DP959&lt;&gt;""),((DQ959*0.125)+(DR959*0.25)+(DS959*0.25)+(DT959*1)+(DU959*1))/DP959,"")</f>
        <v/>
      </c>
      <c r="EA959" s="35"/>
      <c r="EB959" s="21"/>
      <c r="EJ959"/>
      <c r="EK959"/>
      <c r="EL959"/>
      <c r="EM959"/>
      <c r="EN959"/>
      <c r="EO959"/>
      <c r="EP959"/>
      <c r="EQ959"/>
      <c r="ER959"/>
      <c r="ES959" s="34" t="str">
        <f>IF(EI959&lt;&gt;"",((EJ959*0.125)+((EK959+EL959+EM959+EN959+EO959)*0.25)+((EP959+EQ959+ER959)*1))/EI959,"")</f>
        <v/>
      </c>
      <c r="ET959" s="20"/>
      <c r="FG959" s="20"/>
      <c r="FJ959" s="34" t="str">
        <f>IF(EZ959&lt;&gt;"",((FA959*0.125)+((FB959+FC959+FD959+FE959+FF959)*0.25)+((FG959+FH959+FI959)*1))/EZ959,"")</f>
        <v/>
      </c>
      <c r="FK959" s="39">
        <v>42.332675999999999</v>
      </c>
      <c r="FL959" s="39">
        <v>-85.241162000000003</v>
      </c>
      <c r="FM959" s="39">
        <v>41.970850576177867</v>
      </c>
      <c r="FN959" s="39">
        <v>42.694501423822132</v>
      </c>
      <c r="FO959" s="39">
        <v>-85.730613223840948</v>
      </c>
      <c r="FP959" s="39">
        <v>-84.751710776159058</v>
      </c>
      <c r="FQ959" s="39">
        <v>41.609025152355734</v>
      </c>
      <c r="FR959" s="39">
        <v>43.056326847644264</v>
      </c>
      <c r="FS959" s="39">
        <v>-86.220064447681906</v>
      </c>
      <c r="FT959" s="39">
        <v>-84.262259552318099</v>
      </c>
      <c r="FU959" s="35"/>
      <c r="GK959" s="34" t="str">
        <f>IF(GA959&lt;&gt;"",((GB959*0.125)+((GC959+GD959+GE959+GF959+GG959)*0.25)+((GH959+GI959+GJ959)*1))/GA959,"")</f>
        <v/>
      </c>
      <c r="GL959"/>
      <c r="GM959"/>
      <c r="GN959"/>
      <c r="GO959"/>
      <c r="HH959" s="34" t="str">
        <f>IF(GX959&lt;&gt;"",((GY959*0.125)+((GZ959+HA959+HB959+HC959+HD959)*0.25)+((HE959+HF959+HG959)*1))/GX959,"")</f>
        <v/>
      </c>
    </row>
    <row r="960" spans="1:216" ht="15" hidden="1" customHeight="1" x14ac:dyDescent="0.35">
      <c r="A960" s="11" t="s">
        <v>615</v>
      </c>
      <c r="B960" s="12" t="s">
        <v>5630</v>
      </c>
      <c r="C960" s="13">
        <v>44560</v>
      </c>
      <c r="D960" s="13"/>
      <c r="E960" s="14" t="s">
        <v>1420</v>
      </c>
      <c r="F960" s="15" t="s">
        <v>5631</v>
      </c>
      <c r="G960" s="15" t="s">
        <v>618</v>
      </c>
      <c r="H960" s="14" t="s">
        <v>591</v>
      </c>
      <c r="I960" s="16">
        <v>96002</v>
      </c>
      <c r="J960" s="17">
        <v>35158</v>
      </c>
      <c r="K960" s="18">
        <f ca="1">IF(A960&lt;&gt;"",RANDBETWEEN(1,2000)," ")</f>
        <v>214</v>
      </c>
      <c r="L960" s="17" cm="1">
        <f t="array" ref="L960">IF(A960&lt;&gt;"",SUMPRODUCT(($E$2:$E$1303="Active") * (FK960 &gt;= $FM$2:$FM$1303) * (FK960 &lt;= $FN$2:$FN$1303) * (FL960 &gt;= $FO$2:$FO$1303) * (FL960 &lt;= $FP$2:$FP$1303)),"")</f>
        <v>2</v>
      </c>
      <c r="M960" s="17" cm="1">
        <f t="array" ref="M960">IF(A960&lt;&gt;"",SUMPRODUCT(($E$2:$E$1303="Active") * (FK960 &gt;= $FQ$2:$FQ$1303) * (FK960 &lt;= $FR$2:$FR$1303) * (FL960 &gt;= $FS$2:$FS$1303) * (FL960 &lt;= $FT$2:$FT$1303)),"")</f>
        <v>2</v>
      </c>
      <c r="N960" s="14" t="s">
        <v>218</v>
      </c>
      <c r="O960" s="14" t="s">
        <v>219</v>
      </c>
      <c r="P960" s="15"/>
      <c r="Q960" s="14"/>
      <c r="R960" s="15"/>
      <c r="S960" s="14" t="s">
        <v>224</v>
      </c>
      <c r="T960" s="20" t="s">
        <v>223</v>
      </c>
      <c r="U960" s="21"/>
      <c r="V960" s="22"/>
      <c r="W960" s="22"/>
      <c r="X960" s="22"/>
      <c r="Y960" s="22"/>
      <c r="Z960" s="22"/>
      <c r="AA960" s="48">
        <v>2024</v>
      </c>
      <c r="AC960" s="63">
        <v>45658</v>
      </c>
      <c r="AD960" s="25">
        <v>164</v>
      </c>
      <c r="AE960" s="25">
        <v>0</v>
      </c>
      <c r="AF960" s="26"/>
      <c r="AG960" s="20">
        <v>12</v>
      </c>
      <c r="AH960" s="22">
        <v>0</v>
      </c>
      <c r="AI960" s="26">
        <v>0</v>
      </c>
      <c r="AN960" s="27" t="str">
        <f>IF(COUNT(DV960,ES960,FJ960,GK960,HH960)&gt;0,AVERAGE(DV960,ES960,FJ960,GK960,HH960),"")</f>
        <v/>
      </c>
      <c r="AO960" s="28">
        <f>IF((E960&lt;&gt;""),COUNTA(AP960:BW960)+COUNTIF(T960,"No"),"")</f>
        <v>1</v>
      </c>
      <c r="AP960" s="29"/>
      <c r="AQ960" s="29"/>
      <c r="AR960" s="29"/>
      <c r="AS960" s="29"/>
      <c r="AT960" s="29"/>
      <c r="AU960" s="29"/>
      <c r="AV960" s="29"/>
      <c r="AW960" s="29"/>
      <c r="AX960" s="29"/>
      <c r="AY960" s="29"/>
      <c r="AZ960" s="29"/>
      <c r="BA960" s="29"/>
      <c r="BB960" s="29"/>
      <c r="BC960" s="29"/>
      <c r="BD960" s="29"/>
      <c r="BE960" s="29"/>
      <c r="BF960" s="29"/>
      <c r="BG960" s="29"/>
      <c r="BH960" s="29"/>
      <c r="BI960" s="29"/>
      <c r="BJ960" s="29"/>
      <c r="BK960" s="29"/>
      <c r="BL960" s="29"/>
      <c r="BM960" s="29"/>
      <c r="BN960" s="29"/>
      <c r="BO960" s="29"/>
      <c r="BP960" s="29"/>
      <c r="BQ960" s="29"/>
      <c r="BR960" s="29"/>
      <c r="BS960" s="29"/>
      <c r="BT960" s="29"/>
      <c r="BU960" s="29"/>
      <c r="BV960" s="29"/>
      <c r="BW960" s="29"/>
      <c r="BX960" s="30">
        <v>43904</v>
      </c>
      <c r="BY960" s="30">
        <v>43914</v>
      </c>
      <c r="BZ960" s="14" t="s">
        <v>228</v>
      </c>
      <c r="CA960" s="30">
        <v>43978</v>
      </c>
      <c r="CB960" s="14" t="s">
        <v>227</v>
      </c>
      <c r="CC960" s="31">
        <v>43908</v>
      </c>
      <c r="CD960" s="32" t="s">
        <v>364</v>
      </c>
      <c r="CE960" s="33" t="s">
        <v>380</v>
      </c>
      <c r="CF960" s="33" t="s">
        <v>321</v>
      </c>
      <c r="CG960" s="29">
        <v>154</v>
      </c>
      <c r="CH960" s="29">
        <v>2</v>
      </c>
      <c r="CI960" s="29">
        <v>2</v>
      </c>
      <c r="CJ960" s="29">
        <v>10</v>
      </c>
      <c r="CK960" s="29">
        <v>0</v>
      </c>
      <c r="CL960" s="29">
        <v>0</v>
      </c>
      <c r="CM960" s="29">
        <v>0</v>
      </c>
      <c r="CN960" s="34">
        <f>IF(CJ960&gt;0,((CK960*0.125)+(CL960*0.25)+(CM960*1))/CJ960,"")</f>
        <v>0</v>
      </c>
      <c r="CO960" s="35">
        <v>44392</v>
      </c>
      <c r="CP960" s="35">
        <v>44414</v>
      </c>
      <c r="CQ960" s="20" t="s">
        <v>703</v>
      </c>
      <c r="CR960" s="35">
        <v>44414</v>
      </c>
      <c r="CS960" s="20" t="s">
        <v>316</v>
      </c>
      <c r="CT960" s="35" t="s">
        <v>323</v>
      </c>
      <c r="DH960" s="37" t="str">
        <f>IF(DB960&lt;&gt;"",((DC960*0.125)+(DD960*0.25)+(DE960*0.25)+(DF960*1)+(DG960*1))/DB960,"")</f>
        <v/>
      </c>
      <c r="DV960" s="37" t="str" cm="1">
        <f t="array" ref="DV960">IF(AND(DI960:DP960&lt;&gt;""),((DQ960*0.125)+(DR960*0.25)+(DS960*0.25)+(DT960*1)+(DU960*1))/DP960,"")</f>
        <v/>
      </c>
      <c r="EA960" s="35"/>
      <c r="EB960" s="21"/>
      <c r="EJ960"/>
      <c r="EK960"/>
      <c r="EL960"/>
      <c r="EM960"/>
      <c r="EN960"/>
      <c r="EQ960"/>
      <c r="ER960"/>
      <c r="ES960" s="53" t="str">
        <f>IF(EI960&lt;&gt;"",((EJ960*0.125)+((EK960+EL960+EM960+EN960+EO960)*0.25)+((EP960+EQ960+ER960)*1))/EI960,"")</f>
        <v/>
      </c>
      <c r="ET960" s="20"/>
      <c r="FG960" s="20"/>
      <c r="FJ960" s="34" t="str">
        <f>IF(EZ960&lt;&gt;"",((FA960*0.125)+((FB960+FC960+FD960+FE960+FF960)*0.25)+((FG960+FH960+FI960)*1))/EZ960,"")</f>
        <v/>
      </c>
      <c r="FK960" s="39">
        <v>40.528596</v>
      </c>
      <c r="FL960" s="39">
        <v>-122.31735399999999</v>
      </c>
      <c r="FM960" s="39">
        <v>40.166770576177868</v>
      </c>
      <c r="FN960" s="39">
        <v>40.890421423822133</v>
      </c>
      <c r="FO960" s="39">
        <v>-122.79338888826993</v>
      </c>
      <c r="FP960" s="39">
        <v>-121.84131911173006</v>
      </c>
      <c r="FQ960" s="39">
        <v>39.804945152355735</v>
      </c>
      <c r="FR960" s="39">
        <v>41.252246847644265</v>
      </c>
      <c r="FS960" s="39">
        <v>-123.26942377653987</v>
      </c>
      <c r="FT960" s="39">
        <v>-121.36528422346012</v>
      </c>
      <c r="FU960" s="35"/>
      <c r="GK960" s="34" t="str">
        <f>IF(GA960&lt;&gt;"",((GB960*0.125)+((GC960+GD960+GE960+GF960+GG960)*0.25)+((GH960+GI960+GJ960)*1))/GA960,"")</f>
        <v/>
      </c>
      <c r="GL960"/>
      <c r="GM960"/>
      <c r="GN960"/>
      <c r="GO960"/>
      <c r="HH960" s="34" t="str">
        <f>IF(GX960&lt;&gt;"",((GY960*0.125)+((GZ960+HA960+HB960+HC960+HD960)*0.25)+((HE960+HF960+HG960)*1))/GX960,"")</f>
        <v/>
      </c>
    </row>
    <row r="961" spans="1:216" ht="15" hidden="1" customHeight="1" x14ac:dyDescent="0.35">
      <c r="A961" s="11" t="s">
        <v>5632</v>
      </c>
      <c r="B961" s="12" t="s">
        <v>5633</v>
      </c>
      <c r="C961" s="13">
        <v>44560</v>
      </c>
      <c r="D961" s="13"/>
      <c r="E961" s="11" t="s">
        <v>1420</v>
      </c>
      <c r="F961" s="19" t="s">
        <v>5634</v>
      </c>
      <c r="G961" s="19" t="s">
        <v>5635</v>
      </c>
      <c r="H961" s="11" t="s">
        <v>1993</v>
      </c>
      <c r="I961" s="42">
        <v>56304</v>
      </c>
      <c r="J961" s="17">
        <v>17020</v>
      </c>
      <c r="K961" s="18">
        <f ca="1">IF(A961&lt;&gt;"",RANDBETWEEN(1,2000)," ")</f>
        <v>458</v>
      </c>
      <c r="L961" s="17" cm="1">
        <f t="array" ref="L961">IF(A961&lt;&gt;"",SUMPRODUCT(($E$2:$E$1303="Active") * (FK961 &gt;= $FM$2:$FM$1303) * (FK961 &lt;= $FN$2:$FN$1303) * (FL961 &gt;= $FO$2:$FO$1303) * (FL961 &lt;= $FP$2:$FP$1303)),"")</f>
        <v>0</v>
      </c>
      <c r="M961" s="17" cm="1">
        <f t="array" ref="M961">IF(A961&lt;&gt;"",SUMPRODUCT(($E$2:$E$1303="Active") * (FK961 &gt;= $FQ$2:$FQ$1303) * (FK961 &lt;= $FR$2:$FR$1303) * (FL961 &gt;= $FS$2:$FS$1303) * (FL961 &lt;= $FT$2:$FT$1303)),"")</f>
        <v>4</v>
      </c>
      <c r="N961" s="11" t="s">
        <v>218</v>
      </c>
      <c r="S961" s="11" t="s">
        <v>224</v>
      </c>
      <c r="U961" s="21"/>
      <c r="V961" s="22"/>
      <c r="W961" s="22"/>
      <c r="X961" s="22"/>
      <c r="Y961" s="22"/>
      <c r="Z961" s="22"/>
      <c r="AA961" s="48">
        <v>2024</v>
      </c>
      <c r="AC961" s="63">
        <v>45658</v>
      </c>
      <c r="AD961" s="25">
        <v>0</v>
      </c>
      <c r="AE961" s="25">
        <v>14</v>
      </c>
      <c r="AF961" s="26"/>
      <c r="AG961" s="20"/>
      <c r="AH961" s="22">
        <v>0</v>
      </c>
      <c r="AI961" s="26">
        <v>0</v>
      </c>
      <c r="AN961" s="27" t="str">
        <f>IF(COUNT(DV961,ES961,FJ961,GK961,HH961)&gt;0,AVERAGE(DV961,ES961,FJ961,GK961,HH961),"")</f>
        <v/>
      </c>
      <c r="AO961" s="28">
        <f>IF((E961&lt;&gt;""),COUNTA(AP961:BW961)+COUNTIF(T961,"No"),"")</f>
        <v>0</v>
      </c>
      <c r="CN961" s="34" t="str">
        <f>IF(CJ961&gt;0,((CK961*0.125)+(CL961*0.25)+(CM961*1))/CJ961,"")</f>
        <v/>
      </c>
      <c r="CS961" s="20" t="s">
        <v>232</v>
      </c>
      <c r="CU961" s="35" t="s">
        <v>1711</v>
      </c>
      <c r="CV961" s="11" t="s">
        <v>228</v>
      </c>
      <c r="CW961" s="20" t="s">
        <v>233</v>
      </c>
      <c r="CX961" s="11" t="s">
        <v>234</v>
      </c>
      <c r="CY961" s="20">
        <v>0</v>
      </c>
      <c r="CZ961" s="36">
        <v>0</v>
      </c>
      <c r="DA961" s="36">
        <v>0</v>
      </c>
      <c r="DB961" s="36">
        <v>0</v>
      </c>
      <c r="DC961" s="36">
        <v>0</v>
      </c>
      <c r="DD961" s="36">
        <v>0</v>
      </c>
      <c r="DE961" s="36">
        <v>0</v>
      </c>
      <c r="DF961" s="36">
        <v>0</v>
      </c>
      <c r="DG961" s="36">
        <v>0</v>
      </c>
      <c r="DH961" s="37" t="str">
        <f>IF(DB961&gt;0,((DC961*0.125)+(DD961*0.25)+(DE961*0.25)+(DF961*1)+(DG961*1))/DB961,"")</f>
        <v/>
      </c>
      <c r="DK961" s="20" t="s">
        <v>294</v>
      </c>
      <c r="DL961" s="20" t="s">
        <v>247</v>
      </c>
      <c r="DV961" s="37" t="str" cm="1">
        <f t="array" ref="DV961">IF(AND(DI961:DP961&lt;&gt;""),((DQ961*0.125)+(DR961*0.25)+(DS961*0.25)+(DT961*1)+(DU961*1))/DP961,"")</f>
        <v/>
      </c>
      <c r="EA961" s="35"/>
      <c r="EB961" s="21"/>
      <c r="EJ961"/>
      <c r="EK961"/>
      <c r="EL961"/>
      <c r="EM961"/>
      <c r="EN961"/>
      <c r="EQ961"/>
      <c r="ER961"/>
      <c r="ES961" s="34" t="str">
        <f>IF(EI961&lt;&gt;"",((EJ961*0.125)+((EK961+EL961+EM961+EN961+EO961)*0.25)+((EP961+EQ961+ER961)*1))/EI961,"")</f>
        <v/>
      </c>
      <c r="ET961" s="20"/>
      <c r="FG961" s="20"/>
      <c r="FJ961" s="34" t="str">
        <f>IF(EZ961&lt;&gt;"",((FA961*0.125)+((FB961+FC961+FD961+FE961+FF961)*0.25)+((FG961+FH961+FI961)*1))/EZ961,"")</f>
        <v/>
      </c>
      <c r="FK961" s="39">
        <v>45.519125000000003</v>
      </c>
      <c r="FL961" s="39">
        <v>-94.048246000000006</v>
      </c>
      <c r="FM961" s="39">
        <v>45.15729957617787</v>
      </c>
      <c r="FN961" s="39">
        <v>45.880950423822135</v>
      </c>
      <c r="FO961" s="39">
        <v>-94.564644349912669</v>
      </c>
      <c r="FP961" s="39">
        <v>-93.531847650087343</v>
      </c>
      <c r="FQ961" s="39">
        <v>44.795474152355737</v>
      </c>
      <c r="FR961" s="39">
        <v>46.242775847644268</v>
      </c>
      <c r="FS961" s="39">
        <v>-95.081042699825332</v>
      </c>
      <c r="FT961" s="39">
        <v>-93.01544930017468</v>
      </c>
      <c r="FU961" s="35"/>
      <c r="GK961" s="34" t="str">
        <f>IF(GA961&lt;&gt;"",((GB961*0.125)+((GC961+GD961+GE961+GF961+GG961)*0.25)+((GH961+GI961+GJ961)*1))/GA961,"")</f>
        <v/>
      </c>
      <c r="GL961"/>
      <c r="GM961"/>
      <c r="GN961"/>
      <c r="GO961"/>
      <c r="HH961" s="34" t="str">
        <f>IF(GX961&lt;&gt;"",((GY961*0.125)+((GZ961+HA961+HB961+HC961+HD961)*0.25)+((HE961+HF961+HG961)*1))/GX961,"")</f>
        <v/>
      </c>
    </row>
    <row r="962" spans="1:216" ht="15" hidden="1" customHeight="1" x14ac:dyDescent="0.35">
      <c r="A962" s="11" t="s">
        <v>5636</v>
      </c>
      <c r="B962" s="12" t="s">
        <v>5637</v>
      </c>
      <c r="C962" s="13">
        <v>44560</v>
      </c>
      <c r="D962" s="13"/>
      <c r="E962" s="14" t="s">
        <v>1420</v>
      </c>
      <c r="F962" s="15" t="s">
        <v>5638</v>
      </c>
      <c r="G962" s="15" t="s">
        <v>5639</v>
      </c>
      <c r="H962" s="14" t="s">
        <v>405</v>
      </c>
      <c r="I962" s="16">
        <v>72120</v>
      </c>
      <c r="J962" s="17">
        <v>34784</v>
      </c>
      <c r="K962" s="18">
        <f ca="1">IF(A962&lt;&gt;"",RANDBETWEEN(1,2000)," ")</f>
        <v>716</v>
      </c>
      <c r="L962" s="17" cm="1">
        <f t="array" ref="L962">IF(A962&lt;&gt;"",SUMPRODUCT(($E$2:$E$1303="Active") * (FK962 &gt;= $FM$2:$FM$1303) * (FK962 &lt;= $FN$2:$FN$1303) * (FL962 &gt;= $FO$2:$FO$1303) * (FL962 &lt;= $FP$2:$FP$1303)),"")</f>
        <v>1</v>
      </c>
      <c r="M962" s="17" cm="1">
        <f t="array" ref="M962">IF(A962&lt;&gt;"",SUMPRODUCT(($E$2:$E$1303="Active") * (FK962 &gt;= $FQ$2:$FQ$1303) * (FK962 &lt;= $FR$2:$FR$1303) * (FL962 &gt;= $FS$2:$FS$1303) * (FL962 &lt;= $FT$2:$FT$1303)),"")</f>
        <v>2</v>
      </c>
      <c r="N962" s="14" t="s">
        <v>218</v>
      </c>
      <c r="O962" s="14"/>
      <c r="P962" s="15"/>
      <c r="Q962" s="14"/>
      <c r="R962" s="15"/>
      <c r="S962" s="14"/>
      <c r="U962" s="21"/>
      <c r="V962" s="22"/>
      <c r="W962" s="22"/>
      <c r="X962" s="22"/>
      <c r="Y962" s="22"/>
      <c r="Z962" s="22"/>
      <c r="AA962" s="48">
        <v>2024</v>
      </c>
      <c r="AC962" s="63">
        <v>45658</v>
      </c>
      <c r="AD962" s="25">
        <v>0</v>
      </c>
      <c r="AE962" s="25">
        <v>0</v>
      </c>
      <c r="AF962" s="26"/>
      <c r="AG962" s="20"/>
      <c r="AH962" s="22">
        <v>0</v>
      </c>
      <c r="AI962" s="26">
        <v>0</v>
      </c>
      <c r="AN962" s="27" t="str">
        <f>IF(COUNT(DV962,ES962,FJ962,GK962,HH962)&gt;0,AVERAGE(DV962,ES962,FJ962,GK962,HH962),"")</f>
        <v/>
      </c>
      <c r="AO962" s="28">
        <f>IF((E962&lt;&gt;""),COUNTA(AP962:BW962)+COUNTIF(T962,"No"),"")</f>
        <v>0</v>
      </c>
      <c r="AP962" s="29"/>
      <c r="AQ962" s="29"/>
      <c r="AR962" s="29"/>
      <c r="AS962" s="29"/>
      <c r="AT962" s="29"/>
      <c r="AU962" s="29"/>
      <c r="AV962" s="29"/>
      <c r="AW962" s="29"/>
      <c r="AX962" s="29"/>
      <c r="AY962" s="29"/>
      <c r="AZ962" s="29"/>
      <c r="BA962" s="29"/>
      <c r="BB962" s="29"/>
      <c r="BC962" s="29"/>
      <c r="BD962" s="29"/>
      <c r="BE962" s="29"/>
      <c r="BF962" s="29"/>
      <c r="BG962" s="29"/>
      <c r="BH962" s="29"/>
      <c r="BI962" s="29"/>
      <c r="BJ962" s="29"/>
      <c r="BK962" s="29"/>
      <c r="BL962" s="29"/>
      <c r="BM962" s="29"/>
      <c r="BN962" s="29"/>
      <c r="BO962" s="29"/>
      <c r="BP962" s="29"/>
      <c r="BQ962" s="29"/>
      <c r="BR962" s="29"/>
      <c r="BS962" s="29"/>
      <c r="BT962" s="29"/>
      <c r="BU962" s="29"/>
      <c r="BV962" s="29"/>
      <c r="BW962" s="29"/>
      <c r="BX962" s="30">
        <v>44095</v>
      </c>
      <c r="BY962" s="30">
        <v>44117</v>
      </c>
      <c r="BZ962" s="14" t="s">
        <v>226</v>
      </c>
      <c r="CA962" s="30">
        <v>44123</v>
      </c>
      <c r="CB962" s="14" t="s">
        <v>232</v>
      </c>
      <c r="CC962" s="31">
        <v>44053</v>
      </c>
      <c r="CD962" s="32" t="s">
        <v>228</v>
      </c>
      <c r="CE962" s="33" t="s">
        <v>256</v>
      </c>
      <c r="CF962" s="33" t="s">
        <v>257</v>
      </c>
      <c r="CG962" s="29">
        <v>34</v>
      </c>
      <c r="CH962" s="29">
        <v>2</v>
      </c>
      <c r="CI962" s="29">
        <v>2</v>
      </c>
      <c r="CJ962" s="29">
        <v>10</v>
      </c>
      <c r="CK962" s="29">
        <v>1</v>
      </c>
      <c r="CL962" s="29">
        <v>0</v>
      </c>
      <c r="CM962" s="29">
        <v>1</v>
      </c>
      <c r="CN962" s="34">
        <f>IF(CJ962&gt;0,((CK962*0.125)+(CL962*0.25)+(CM962*1))/CJ962,"")</f>
        <v>0.1125</v>
      </c>
      <c r="CO962" s="35">
        <v>44336</v>
      </c>
      <c r="CR962" s="20"/>
      <c r="CS962" s="20" t="s">
        <v>232</v>
      </c>
      <c r="CT962" s="35" t="s">
        <v>2075</v>
      </c>
      <c r="DH962" s="37" t="str">
        <f>IF(DB962&lt;&gt;"",((DC962*0.125)+(DD962*0.25)+(DE962*0.25)+(DF962*1)+(DG962*1))/DB962,"")</f>
        <v/>
      </c>
      <c r="DK962" s="20" t="s">
        <v>294</v>
      </c>
      <c r="DL962" s="20" t="s">
        <v>247</v>
      </c>
      <c r="DV962" s="37" t="str" cm="1">
        <f t="array" ref="DV962">IF(AND(DI962:DP962&lt;&gt;""),((DQ962*0.125)+(DR962*0.25)+(DS962*0.25)+(DT962*1)+(DU962*1))/DP962,"")</f>
        <v/>
      </c>
      <c r="EA962" s="35"/>
      <c r="EB962" s="21"/>
      <c r="EJ962"/>
      <c r="EK962"/>
      <c r="EL962"/>
      <c r="EM962"/>
      <c r="EN962"/>
      <c r="EQ962"/>
      <c r="ER962"/>
      <c r="ES962" s="53" t="str">
        <f>IF(EI962&lt;&gt;"",((EJ962*0.125)+((EK962+EL962+EM962+EN962+EO962)*0.25)+((EP962+EQ962+ER962)*1))/EI962,"")</f>
        <v/>
      </c>
      <c r="ET962" s="20"/>
      <c r="FG962" s="20"/>
      <c r="FJ962" s="34" t="str">
        <f>IF(EZ962&lt;&gt;"",((FA962*0.125)+((FB962+FC962+FD962+FE962+FF962)*0.25)+((FG962+FH962+FI962)*1))/EZ962,"")</f>
        <v/>
      </c>
      <c r="FK962" s="39">
        <v>34.894326999999997</v>
      </c>
      <c r="FL962" s="39">
        <v>-92.238748000000001</v>
      </c>
      <c r="FM962" s="39">
        <v>34.532501576177864</v>
      </c>
      <c r="FN962" s="39">
        <v>35.25615242382213</v>
      </c>
      <c r="FO962" s="39">
        <v>-92.679886337817692</v>
      </c>
      <c r="FP962" s="39">
        <v>-91.79760966218231</v>
      </c>
      <c r="FQ962" s="39">
        <v>34.170676152355732</v>
      </c>
      <c r="FR962" s="39">
        <v>35.617977847644262</v>
      </c>
      <c r="FS962" s="39">
        <v>-93.121024675635383</v>
      </c>
      <c r="FT962" s="39">
        <v>-91.35647132436462</v>
      </c>
      <c r="FU962" s="35"/>
      <c r="GK962" s="34" t="str">
        <f>IF(GA962&lt;&gt;"",((GB962*0.125)+((GC962+GD962+GE962+GF962+GG962)*0.25)+((GH962+GI962+GJ962)*1))/GA962,"")</f>
        <v/>
      </c>
      <c r="GL962"/>
      <c r="GM962"/>
      <c r="GN962"/>
      <c r="GO962"/>
      <c r="HH962" s="34" t="str">
        <f>IF(GX962&lt;&gt;"",((GY962*0.125)+((GZ962+HA962+HB962+HC962+HD962)*0.25)+((HE962+HF962+HG962)*1))/GX962,"")</f>
        <v/>
      </c>
    </row>
    <row r="963" spans="1:216" ht="15" hidden="1" customHeight="1" x14ac:dyDescent="0.35">
      <c r="A963" s="14" t="s">
        <v>5640</v>
      </c>
      <c r="B963" s="12" t="s">
        <v>5641</v>
      </c>
      <c r="C963" s="13">
        <v>44560</v>
      </c>
      <c r="D963" s="13"/>
      <c r="E963" s="14" t="s">
        <v>1420</v>
      </c>
      <c r="F963" s="15" t="s">
        <v>5642</v>
      </c>
      <c r="G963" s="15" t="s">
        <v>359</v>
      </c>
      <c r="H963" s="14" t="s">
        <v>1564</v>
      </c>
      <c r="I963" s="16">
        <v>1501</v>
      </c>
      <c r="K963" s="18">
        <f ca="1">IF(A963&lt;&gt;"",RANDBETWEEN(1,2000)," ")</f>
        <v>32</v>
      </c>
      <c r="L963" s="17" cm="1">
        <f t="array" ref="L963">IF(A963&lt;&gt;"",SUMPRODUCT(($E$2:$E$1303="Active") * (FK963 &gt;= $FM$2:$FM$1303) * (FK963 &lt;= $FN$2:$FN$1303) * (FL963 &gt;= $FO$2:$FO$1303) * (FL963 &lt;= $FP$2:$FP$1303)),"")</f>
        <v>1</v>
      </c>
      <c r="M963" s="17" cm="1">
        <f t="array" ref="M963">IF(A963&lt;&gt;"",SUMPRODUCT(($E$2:$E$1303="Active") * (FK963 &gt;= $FQ$2:$FQ$1303) * (FK963 &lt;= $FR$2:$FR$1303) * (FL963 &gt;= $FS$2:$FS$1303) * (FL963 &lt;= $FT$2:$FT$1303)),"")</f>
        <v>9</v>
      </c>
      <c r="N963" s="14" t="s">
        <v>218</v>
      </c>
      <c r="O963" s="14" t="s">
        <v>219</v>
      </c>
      <c r="P963" s="15"/>
      <c r="Q963" s="14"/>
      <c r="R963" s="15"/>
      <c r="S963" s="14" t="s">
        <v>223</v>
      </c>
      <c r="T963" s="20" t="s">
        <v>224</v>
      </c>
      <c r="U963" s="21"/>
      <c r="V963" s="22"/>
      <c r="W963" s="22"/>
      <c r="X963" s="22"/>
      <c r="Y963" s="22"/>
      <c r="Z963" s="22"/>
      <c r="AA963" s="48">
        <v>2024</v>
      </c>
      <c r="AC963" s="63">
        <v>45658</v>
      </c>
      <c r="AD963" s="25">
        <v>129</v>
      </c>
      <c r="AE963" s="25">
        <v>194</v>
      </c>
      <c r="AF963" s="26">
        <v>28</v>
      </c>
      <c r="AG963" s="20"/>
      <c r="AH963" s="22">
        <v>0</v>
      </c>
      <c r="AI963" s="26">
        <v>0</v>
      </c>
      <c r="AN963" s="27" t="str">
        <f>IF(COUNT(DV963,ES963,FJ963,GK963,HH963)&gt;0,AVERAGE(DV963,ES963,FJ963,GK963,HH963),"")</f>
        <v/>
      </c>
      <c r="AO963" s="28">
        <f>IF((E963&lt;&gt;""),COUNTA(AP963:BW963)+COUNTIF(T963,"No"),"")</f>
        <v>0</v>
      </c>
      <c r="AP963" s="29"/>
      <c r="AQ963" s="29"/>
      <c r="AR963" s="29"/>
      <c r="AS963" s="29"/>
      <c r="AT963" s="29"/>
      <c r="AU963" s="29"/>
      <c r="AV963" s="29"/>
      <c r="AW963" s="29"/>
      <c r="AX963" s="29"/>
      <c r="AY963" s="29"/>
      <c r="AZ963" s="29"/>
      <c r="BA963" s="29"/>
      <c r="BB963" s="29"/>
      <c r="BC963" s="29"/>
      <c r="BD963" s="29"/>
      <c r="BE963" s="29"/>
      <c r="BF963" s="29"/>
      <c r="BG963" s="29"/>
      <c r="BH963" s="29"/>
      <c r="BI963" s="29"/>
      <c r="BJ963" s="29"/>
      <c r="BK963" s="29"/>
      <c r="BL963" s="29"/>
      <c r="BM963" s="29"/>
      <c r="BN963" s="29"/>
      <c r="BO963" s="29"/>
      <c r="BP963" s="29"/>
      <c r="BQ963" s="29"/>
      <c r="BR963" s="29"/>
      <c r="BS963" s="29"/>
      <c r="BT963" s="29"/>
      <c r="BU963" s="29"/>
      <c r="BV963" s="29"/>
      <c r="BW963" s="29"/>
      <c r="BX963" s="30">
        <v>44126</v>
      </c>
      <c r="BY963" s="30">
        <v>44131</v>
      </c>
      <c r="BZ963" s="14" t="s">
        <v>248</v>
      </c>
      <c r="CA963" s="30">
        <v>44139</v>
      </c>
      <c r="CB963" s="14" t="s">
        <v>316</v>
      </c>
      <c r="CC963" s="31">
        <v>44188</v>
      </c>
      <c r="CD963" s="32" t="s">
        <v>228</v>
      </c>
      <c r="CE963" s="33" t="s">
        <v>603</v>
      </c>
      <c r="CF963" s="33" t="s">
        <v>604</v>
      </c>
      <c r="CG963" s="29">
        <v>100</v>
      </c>
      <c r="CH963" s="29">
        <v>3</v>
      </c>
      <c r="CI963" s="29">
        <v>3</v>
      </c>
      <c r="CJ963" s="29">
        <v>10</v>
      </c>
      <c r="CK963" s="29">
        <v>0</v>
      </c>
      <c r="CL963" s="29">
        <v>1</v>
      </c>
      <c r="CM963" s="29">
        <v>0</v>
      </c>
      <c r="CN963" s="34">
        <f>IF(CJ963&gt;0,((CK963*0.125)+(CL963*0.25)+(CM963*1))/CJ963,"")</f>
        <v>2.5000000000000001E-2</v>
      </c>
      <c r="CQ963" s="20" t="s">
        <v>248</v>
      </c>
      <c r="CR963" s="35"/>
      <c r="CS963" s="20" t="s">
        <v>316</v>
      </c>
      <c r="CT963" s="35" t="s">
        <v>323</v>
      </c>
      <c r="CU963" s="35">
        <v>44511</v>
      </c>
      <c r="CV963" s="11" t="s">
        <v>248</v>
      </c>
      <c r="CW963" s="20" t="s">
        <v>324</v>
      </c>
      <c r="CX963" s="11" t="s">
        <v>325</v>
      </c>
      <c r="CY963" s="20">
        <v>102</v>
      </c>
      <c r="CZ963" s="36">
        <v>3</v>
      </c>
      <c r="DA963" s="36">
        <v>3</v>
      </c>
      <c r="DB963" s="36">
        <v>15</v>
      </c>
      <c r="DC963" s="36">
        <v>0</v>
      </c>
      <c r="DD963" s="36">
        <v>1</v>
      </c>
      <c r="DE963" s="36">
        <v>1</v>
      </c>
      <c r="DF963" s="36">
        <v>0</v>
      </c>
      <c r="DG963" s="36">
        <v>7</v>
      </c>
      <c r="DH963" s="37">
        <f>IF(DB963&lt;&gt;"",((DC963*0.125)+(DD963*0.25)+(DE963*0.25)+(DF963*1)+(DG963*1))/DB963,"")</f>
        <v>0.5</v>
      </c>
      <c r="DV963" s="37" t="str" cm="1">
        <f t="array" ref="DV963">IF(AND(DI963:DP963&lt;&gt;""),((DQ963*0.125)+(DR963*0.25)+(DS963*0.25)+(DT963*1)+(DU963*1))/DP963,"")</f>
        <v/>
      </c>
      <c r="EA963" s="35"/>
      <c r="EB963" s="21"/>
      <c r="EJ963"/>
      <c r="EK963"/>
      <c r="EL963"/>
      <c r="EM963"/>
      <c r="EN963"/>
      <c r="EO963"/>
      <c r="EP963"/>
      <c r="EQ963"/>
      <c r="ER963"/>
      <c r="ES963" s="34" t="str">
        <f>IF(EI963&lt;&gt;"",((EJ963*0.125)+((EK963+EL963+EM963+EN963+EO963)*0.25)+((EP963+EQ963+ER963)*1))/EI963,"")</f>
        <v/>
      </c>
      <c r="ET963" s="20"/>
      <c r="FG963" s="20"/>
      <c r="FJ963" s="34" t="str">
        <f>IF(EZ963&lt;&gt;"",((FA963*0.125)+((FB963+FC963+FD963+FE963+FF963)*0.25)+((FG963+FH963+FI963)*1))/EZ963,"")</f>
        <v/>
      </c>
      <c r="FK963" s="39">
        <v>42.195675000000001</v>
      </c>
      <c r="FL963" s="39">
        <v>-71.846069999999997</v>
      </c>
      <c r="FM963" s="39">
        <v>41.833849576177869</v>
      </c>
      <c r="FN963" s="39">
        <v>42.557500423822134</v>
      </c>
      <c r="FO963" s="39">
        <v>-72.33445879083051</v>
      </c>
      <c r="FP963" s="39">
        <v>-71.357681209169485</v>
      </c>
      <c r="FQ963" s="39">
        <v>41.472024152355736</v>
      </c>
      <c r="FR963" s="39">
        <v>42.919325847644267</v>
      </c>
      <c r="FS963" s="39">
        <v>-72.822847581661009</v>
      </c>
      <c r="FT963" s="39">
        <v>-70.869292418338986</v>
      </c>
      <c r="FU963" s="35"/>
      <c r="GK963" s="34" t="str">
        <f>IF(GA963&lt;&gt;"",((GB963*0.125)+((GC963+GD963+GE963+GF963+GG963)*0.25)+((GH963+GI963+GJ963)*1))/GA963,"")</f>
        <v/>
      </c>
      <c r="GL963"/>
      <c r="GM963"/>
      <c r="GN963"/>
      <c r="GO963"/>
      <c r="HH963" s="34" t="str">
        <f>IF(GX963&lt;&gt;"",((GY963*0.125)+((GZ963+HA963+HB963+HC963+HD963)*0.25)+((HE963+HF963+HG963)*1))/GX963,"")</f>
        <v/>
      </c>
    </row>
    <row r="964" spans="1:216" ht="15" hidden="1" customHeight="1" x14ac:dyDescent="0.35">
      <c r="A964" s="14" t="s">
        <v>5643</v>
      </c>
      <c r="B964" s="12" t="s">
        <v>5644</v>
      </c>
      <c r="C964" s="13">
        <v>44560</v>
      </c>
      <c r="D964" s="13"/>
      <c r="E964" s="14" t="s">
        <v>1420</v>
      </c>
      <c r="F964" s="15" t="s">
        <v>5645</v>
      </c>
      <c r="G964" s="15" t="s">
        <v>5646</v>
      </c>
      <c r="H964" s="14" t="s">
        <v>1431</v>
      </c>
      <c r="I964" s="16">
        <v>16066</v>
      </c>
      <c r="J964" s="17">
        <v>32922</v>
      </c>
      <c r="K964" s="18">
        <f ca="1">IF(A964&lt;&gt;"",RANDBETWEEN(1,2000)," ")</f>
        <v>1947</v>
      </c>
      <c r="L964" s="17" cm="1">
        <f t="array" ref="L964">IF(A964&lt;&gt;"",SUMPRODUCT(($E$2:$E$1303="Active") * (FK964 &gt;= $FM$2:$FM$1303) * (FK964 &lt;= $FN$2:$FN$1303) * (FL964 &gt;= $FO$2:$FO$1303) * (FL964 &lt;= $FP$2:$FP$1303)),"")</f>
        <v>6</v>
      </c>
      <c r="M964" s="17" cm="1">
        <f t="array" ref="M964">IF(A964&lt;&gt;"",SUMPRODUCT(($E$2:$E$1303="Active") * (FK964 &gt;= $FQ$2:$FQ$1303) * (FK964 &lt;= $FR$2:$FR$1303) * (FL964 &gt;= $FS$2:$FS$1303) * (FL964 &lt;= $FT$2:$FT$1303)),"")</f>
        <v>8</v>
      </c>
      <c r="N964" s="14" t="s">
        <v>218</v>
      </c>
      <c r="O964" s="14" t="s">
        <v>219</v>
      </c>
      <c r="P964" s="15"/>
      <c r="Q964" s="14"/>
      <c r="R964" s="15"/>
      <c r="S964" s="14" t="s">
        <v>223</v>
      </c>
      <c r="T964" s="20" t="s">
        <v>224</v>
      </c>
      <c r="U964" s="21"/>
      <c r="V964" s="22"/>
      <c r="W964" s="22"/>
      <c r="X964" s="22"/>
      <c r="Y964" s="22"/>
      <c r="Z964" s="22"/>
      <c r="AA964" s="48">
        <v>2024</v>
      </c>
      <c r="AC964" s="63">
        <v>45658</v>
      </c>
      <c r="AD964" s="25">
        <v>130</v>
      </c>
      <c r="AE964" s="25">
        <v>315</v>
      </c>
      <c r="AF964" s="26">
        <v>42</v>
      </c>
      <c r="AG964" s="20"/>
      <c r="AH964" s="22">
        <v>0</v>
      </c>
      <c r="AI964" s="26">
        <v>0</v>
      </c>
      <c r="AN964" s="27" t="str">
        <f>IF(COUNT(DV964,ES964,FJ964,GK964,HH964)&gt;0,AVERAGE(DV964,ES964,FJ964,GK964,HH964),"")</f>
        <v/>
      </c>
      <c r="AO964" s="28">
        <f>IF((E964&lt;&gt;""),COUNTA(AP964:BW964)+COUNTIF(T964,"No"),"")</f>
        <v>0</v>
      </c>
      <c r="AP964" s="29"/>
      <c r="AQ964" s="29"/>
      <c r="AR964" s="29"/>
      <c r="AS964" s="29"/>
      <c r="AT964" s="29"/>
      <c r="AU964" s="29"/>
      <c r="AV964" s="29"/>
      <c r="AW964" s="29"/>
      <c r="AX964" s="29"/>
      <c r="AY964" s="29"/>
      <c r="AZ964" s="29"/>
      <c r="BA964" s="29"/>
      <c r="BB964" s="29"/>
      <c r="BC964" s="29"/>
      <c r="BD964" s="29"/>
      <c r="BE964" s="29"/>
      <c r="BF964" s="29"/>
      <c r="BG964" s="29"/>
      <c r="BH964" s="29"/>
      <c r="BI964" s="29"/>
      <c r="BJ964" s="29"/>
      <c r="BK964" s="29"/>
      <c r="BL964" s="29"/>
      <c r="BM964" s="29"/>
      <c r="BN964" s="29"/>
      <c r="BO964" s="29"/>
      <c r="BP964" s="29"/>
      <c r="BQ964" s="29"/>
      <c r="BR964" s="29"/>
      <c r="BS964" s="29"/>
      <c r="BT964" s="29"/>
      <c r="BU964" s="29"/>
      <c r="BV964" s="29"/>
      <c r="BW964" s="29"/>
      <c r="BX964" s="30">
        <v>44118</v>
      </c>
      <c r="BY964" s="30">
        <v>44153</v>
      </c>
      <c r="BZ964" s="14" t="s">
        <v>248</v>
      </c>
      <c r="CA964" s="30">
        <v>44174</v>
      </c>
      <c r="CB964" s="14" t="s">
        <v>316</v>
      </c>
      <c r="CC964" s="31">
        <v>44188</v>
      </c>
      <c r="CD964" s="32" t="s">
        <v>228</v>
      </c>
      <c r="CE964" s="33" t="s">
        <v>320</v>
      </c>
      <c r="CF964" s="33" t="s">
        <v>321</v>
      </c>
      <c r="CG964" s="29">
        <v>100</v>
      </c>
      <c r="CH964" s="29">
        <v>2</v>
      </c>
      <c r="CI964" s="29">
        <v>2</v>
      </c>
      <c r="CJ964" s="29">
        <v>10</v>
      </c>
      <c r="CK964" s="29">
        <v>0</v>
      </c>
      <c r="CL964" s="29">
        <v>0</v>
      </c>
      <c r="CM964" s="29">
        <v>0</v>
      </c>
      <c r="CN964" s="34">
        <f>IF(CJ964&gt;0,((CK964*0.125)+(CL964*0.25)+(CM964*1))/CJ964,"")</f>
        <v>0</v>
      </c>
      <c r="CQ964" s="20" t="s">
        <v>248</v>
      </c>
      <c r="CR964" s="35"/>
      <c r="CS964" s="20" t="s">
        <v>316</v>
      </c>
      <c r="CT964" s="35" t="s">
        <v>323</v>
      </c>
      <c r="CU964" s="35">
        <v>44498</v>
      </c>
      <c r="CV964" s="11" t="s">
        <v>248</v>
      </c>
      <c r="CW964" s="11" t="s">
        <v>324</v>
      </c>
      <c r="CX964" s="11" t="s">
        <v>325</v>
      </c>
      <c r="CY964" s="20">
        <v>189</v>
      </c>
      <c r="CZ964" s="36">
        <v>2</v>
      </c>
      <c r="DA964" s="36">
        <v>2</v>
      </c>
      <c r="DB964" s="36">
        <v>10</v>
      </c>
      <c r="DC964" s="36">
        <v>0</v>
      </c>
      <c r="DD964" s="36">
        <v>1</v>
      </c>
      <c r="DE964" s="36">
        <v>0</v>
      </c>
      <c r="DF964" s="36">
        <v>1</v>
      </c>
      <c r="DG964" s="36">
        <v>3</v>
      </c>
      <c r="DH964" s="37">
        <f>IF(DB964&lt;&gt;"",((DC964*0.125)+(DD964*0.25)+(DE964*0.25)+(DF964*1)+(DG964*1))/DB964,"")</f>
        <v>0.42499999999999999</v>
      </c>
      <c r="DV964" s="37" t="str" cm="1">
        <f t="array" ref="DV964">IF(AND(DI964:DP964&lt;&gt;""),((DQ964*0.125)+(DR964*0.25)+(DS964*0.25)+(DT964*1)+(DU964*1))/DP964,"")</f>
        <v/>
      </c>
      <c r="EA964" s="35"/>
      <c r="EB964" s="21"/>
      <c r="EJ964"/>
      <c r="EK964"/>
      <c r="EL964"/>
      <c r="EM964"/>
      <c r="EN964"/>
      <c r="EO964"/>
      <c r="EP964"/>
      <c r="EQ964"/>
      <c r="ER964"/>
      <c r="ES964" s="34" t="str">
        <f>IF(EI964&lt;&gt;"",((EJ964*0.125)+((EK964+EL964+EM964+EN964+EO964)*0.25)+((EP964+EQ964+ER964)*1))/EI964,"")</f>
        <v/>
      </c>
      <c r="ET964" s="20"/>
      <c r="FG964" s="20"/>
      <c r="FJ964" s="34" t="str">
        <f>IF(EZ964&lt;&gt;"",((FA964*0.125)+((FB964+FC964+FD964+FE964+FF964)*0.25)+((FG964+FH964+FI964)*1))/EZ964,"")</f>
        <v/>
      </c>
      <c r="FK964" s="39">
        <v>40.708768999999997</v>
      </c>
      <c r="FL964" s="39">
        <v>-80.101183000000006</v>
      </c>
      <c r="FM964" s="39">
        <v>40.346943576177864</v>
      </c>
      <c r="FN964" s="39">
        <v>41.070594423822129</v>
      </c>
      <c r="FO964" s="39">
        <v>-80.578503507025516</v>
      </c>
      <c r="FP964" s="39">
        <v>-79.623862492974496</v>
      </c>
      <c r="FQ964" s="39">
        <v>39.985118152355732</v>
      </c>
      <c r="FR964" s="39">
        <v>41.432419847644262</v>
      </c>
      <c r="FS964" s="39">
        <v>-81.055824014051026</v>
      </c>
      <c r="FT964" s="39">
        <v>-79.146541985948986</v>
      </c>
      <c r="FU964" s="35"/>
      <c r="GK964" s="34" t="str">
        <f>IF(GA964&lt;&gt;"",((GB964*0.125)+((GC964+GD964+GE964+GF964+GG964)*0.25)+((GH964+GI964+GJ964)*1))/GA964,"")</f>
        <v/>
      </c>
      <c r="GL964"/>
      <c r="GM964"/>
      <c r="GN964"/>
      <c r="GO964"/>
      <c r="HH964" s="34" t="str">
        <f>IF(GX964&lt;&gt;"",((GY964*0.125)+((GZ964+HA964+HB964+HC964+HD964)*0.25)+((HE964+HF964+HG964)*1))/GX964,"")</f>
        <v/>
      </c>
    </row>
    <row r="965" spans="1:216" ht="15" hidden="1" customHeight="1" x14ac:dyDescent="0.35">
      <c r="A965" s="14" t="s">
        <v>5647</v>
      </c>
      <c r="B965" s="12" t="s">
        <v>5648</v>
      </c>
      <c r="C965" s="13">
        <v>44560</v>
      </c>
      <c r="D965" s="13"/>
      <c r="E965" s="14" t="s">
        <v>1420</v>
      </c>
      <c r="F965" s="15" t="s">
        <v>5649</v>
      </c>
      <c r="G965" s="15" t="s">
        <v>5650</v>
      </c>
      <c r="H965" s="14" t="s">
        <v>1512</v>
      </c>
      <c r="I965" s="16">
        <v>21244</v>
      </c>
      <c r="J965" s="17">
        <v>38015</v>
      </c>
      <c r="K965" s="18">
        <f ca="1">IF(A965&lt;&gt;"",RANDBETWEEN(1,2000)," ")</f>
        <v>1012</v>
      </c>
      <c r="L965" s="17" cm="1">
        <f t="array" ref="L965">IF(A965&lt;&gt;"",SUMPRODUCT(($E$2:$E$1303="Active") * (FK965 &gt;= $FM$2:$FM$1303) * (FK965 &lt;= $FN$2:$FN$1303) * (FL965 &gt;= $FO$2:$FO$1303) * (FL965 &lt;= $FP$2:$FP$1303)),"")</f>
        <v>2</v>
      </c>
      <c r="M965" s="17" cm="1">
        <f t="array" ref="M965">IF(A965&lt;&gt;"",SUMPRODUCT(($E$2:$E$1303="Active") * (FK965 &gt;= $FQ$2:$FQ$1303) * (FK965 &lt;= $FR$2:$FR$1303) * (FL965 &gt;= $FS$2:$FS$1303) * (FL965 &lt;= $FT$2:$FT$1303)),"")</f>
        <v>6</v>
      </c>
      <c r="N965" s="14" t="s">
        <v>218</v>
      </c>
      <c r="O965" s="14" t="s">
        <v>219</v>
      </c>
      <c r="P965" s="15"/>
      <c r="Q965" s="14"/>
      <c r="R965" s="15"/>
      <c r="S965" s="14" t="s">
        <v>223</v>
      </c>
      <c r="T965" s="20" t="s">
        <v>224</v>
      </c>
      <c r="U965" s="21"/>
      <c r="V965" s="22"/>
      <c r="W965" s="22"/>
      <c r="X965" s="22"/>
      <c r="Y965" s="22"/>
      <c r="Z965" s="22"/>
      <c r="AA965" s="48">
        <v>2024</v>
      </c>
      <c r="AC965" s="63">
        <v>45658</v>
      </c>
      <c r="AD965" s="25">
        <v>128</v>
      </c>
      <c r="AE965" s="25">
        <v>295</v>
      </c>
      <c r="AF965" s="26">
        <v>126</v>
      </c>
      <c r="AG965" s="20"/>
      <c r="AH965" s="22">
        <v>0</v>
      </c>
      <c r="AI965" s="26">
        <v>0</v>
      </c>
      <c r="AN965" s="27" t="str">
        <f>IF(COUNT(DV965,ES965,FJ965,GK965,HH965)&gt;0,AVERAGE(DV965,ES965,FJ965,GK965,HH965),"")</f>
        <v/>
      </c>
      <c r="AO965" s="28">
        <f>IF((E965&lt;&gt;""),COUNTA(AP965:BW965)+COUNTIF(T965,"No"),"")</f>
        <v>0</v>
      </c>
      <c r="AP965" s="29"/>
      <c r="AQ965" s="29"/>
      <c r="AR965" s="29"/>
      <c r="AS965" s="29"/>
      <c r="AT965" s="29"/>
      <c r="AU965" s="29"/>
      <c r="AV965" s="29"/>
      <c r="AW965" s="29"/>
      <c r="AX965" s="29"/>
      <c r="AY965" s="29"/>
      <c r="AZ965" s="29"/>
      <c r="BA965" s="29"/>
      <c r="BB965" s="29"/>
      <c r="BC965" s="29"/>
      <c r="BD965" s="29"/>
      <c r="BE965" s="29"/>
      <c r="BF965" s="29"/>
      <c r="BG965" s="29"/>
      <c r="BH965" s="29"/>
      <c r="BI965" s="29"/>
      <c r="BJ965" s="29"/>
      <c r="BK965" s="29"/>
      <c r="BL965" s="29"/>
      <c r="BM965" s="29"/>
      <c r="BN965" s="29"/>
      <c r="BO965" s="29"/>
      <c r="BP965" s="29"/>
      <c r="BQ965" s="29"/>
      <c r="BR965" s="29"/>
      <c r="BS965" s="29"/>
      <c r="BT965" s="29"/>
      <c r="BU965" s="29"/>
      <c r="BV965" s="29"/>
      <c r="BW965" s="29"/>
      <c r="BX965" s="30">
        <v>44117</v>
      </c>
      <c r="BY965" s="30">
        <v>44137</v>
      </c>
      <c r="BZ965" s="14" t="s">
        <v>248</v>
      </c>
      <c r="CA965" s="30">
        <v>44137</v>
      </c>
      <c r="CB965" s="14" t="s">
        <v>316</v>
      </c>
      <c r="CC965" s="31">
        <v>44188</v>
      </c>
      <c r="CD965" s="32" t="s">
        <v>228</v>
      </c>
      <c r="CE965" s="33" t="s">
        <v>320</v>
      </c>
      <c r="CF965" s="33" t="s">
        <v>321</v>
      </c>
      <c r="CG965" s="29">
        <v>100</v>
      </c>
      <c r="CH965" s="29">
        <v>5</v>
      </c>
      <c r="CI965" s="29">
        <v>5</v>
      </c>
      <c r="CJ965" s="29">
        <v>10</v>
      </c>
      <c r="CK965" s="29">
        <v>0</v>
      </c>
      <c r="CL965" s="29">
        <v>0</v>
      </c>
      <c r="CM965" s="29">
        <v>0</v>
      </c>
      <c r="CN965" s="34">
        <f>IF(CJ965&gt;0,((CK965*0.125)+(CL965*0.25)+(CM965*1))/CJ965,"")</f>
        <v>0</v>
      </c>
      <c r="CQ965" s="20" t="s">
        <v>248</v>
      </c>
      <c r="CR965" s="35"/>
      <c r="CS965" s="20" t="s">
        <v>316</v>
      </c>
      <c r="CT965" s="35" t="s">
        <v>323</v>
      </c>
      <c r="CU965" s="35">
        <v>44502</v>
      </c>
      <c r="CV965" s="11" t="s">
        <v>1128</v>
      </c>
      <c r="CW965" s="11" t="s">
        <v>324</v>
      </c>
      <c r="CX965" s="11" t="s">
        <v>325</v>
      </c>
      <c r="CY965" s="20">
        <v>156</v>
      </c>
      <c r="CZ965" s="36">
        <v>9</v>
      </c>
      <c r="DA965" s="36">
        <v>9</v>
      </c>
      <c r="DB965" s="36">
        <v>45</v>
      </c>
      <c r="DC965" s="36">
        <v>0</v>
      </c>
      <c r="DD965" s="36">
        <v>1</v>
      </c>
      <c r="DE965" s="36">
        <v>1</v>
      </c>
      <c r="DF965" s="36">
        <v>3</v>
      </c>
      <c r="DG965" s="36">
        <v>12</v>
      </c>
      <c r="DH965" s="37">
        <f>IF(DB965&lt;&gt;"",((DC965*0.125)+(DD965*0.25)+(DE965*0.25)+(DF965*1)+(DG965*1))/DB965,"")</f>
        <v>0.34444444444444444</v>
      </c>
      <c r="DV965" s="37" t="str" cm="1">
        <f t="array" ref="DV965">IF(AND(DI965:DP965&lt;&gt;""),((DQ965*0.125)+(DR965*0.25)+(DS965*0.25)+(DT965*1)+(DU965*1))/DP965,"")</f>
        <v/>
      </c>
      <c r="EA965" s="35"/>
      <c r="EB965" s="21"/>
      <c r="EJ965"/>
      <c r="EK965"/>
      <c r="EL965"/>
      <c r="EM965"/>
      <c r="EN965"/>
      <c r="EO965"/>
      <c r="EP965"/>
      <c r="EQ965"/>
      <c r="ER965"/>
      <c r="ES965" s="34" t="str">
        <f>IF(EI965&lt;&gt;"",((EJ965*0.125)+((EK965+EL965+EM965+EN965+EO965)*0.25)+((EP965+EQ965+ER965)*1))/EI965,"")</f>
        <v/>
      </c>
      <c r="ET965" s="20"/>
      <c r="FG965" s="20"/>
      <c r="FJ965" s="34" t="str">
        <f>IF(EZ965&lt;&gt;"",((FA965*0.125)+((FB965+FC965+FD965+FE965+FF965)*0.25)+((FG965+FH965+FI965)*1))/EZ965,"")</f>
        <v/>
      </c>
      <c r="FK965" s="39">
        <v>39.333481999999997</v>
      </c>
      <c r="FL965" s="39">
        <v>-76.784446000000003</v>
      </c>
      <c r="FM965" s="39">
        <v>38.971656576177864</v>
      </c>
      <c r="FN965" s="39">
        <v>39.695307423822129</v>
      </c>
      <c r="FO965" s="39">
        <v>-77.252241063924089</v>
      </c>
      <c r="FP965" s="39">
        <v>-76.316650936075916</v>
      </c>
      <c r="FQ965" s="39">
        <v>38.609831152355731</v>
      </c>
      <c r="FR965" s="39">
        <v>40.057132847644262</v>
      </c>
      <c r="FS965" s="39">
        <v>-77.720036127848161</v>
      </c>
      <c r="FT965" s="39">
        <v>-75.848855872151844</v>
      </c>
      <c r="FU965" s="35"/>
      <c r="GK965" s="34" t="str">
        <f>IF(GA965&lt;&gt;"",((GB965*0.125)+((GC965+GD965+GE965+GF965+GG965)*0.25)+((GH965+GI965+GJ965)*1))/GA965,"")</f>
        <v/>
      </c>
      <c r="GL965"/>
      <c r="GM965"/>
      <c r="GN965"/>
      <c r="GO965"/>
      <c r="HH965" s="34" t="str">
        <f>IF(GX965&lt;&gt;"",((GY965*0.125)+((GZ965+HA965+HB965+HC965+HD965)*0.25)+((HE965+HF965+HG965)*1))/GX965,"")</f>
        <v/>
      </c>
    </row>
    <row r="966" spans="1:216" ht="15" hidden="1" customHeight="1" x14ac:dyDescent="0.35">
      <c r="A966" s="14" t="s">
        <v>5651</v>
      </c>
      <c r="B966" s="12" t="s">
        <v>5652</v>
      </c>
      <c r="C966" s="13">
        <v>44560</v>
      </c>
      <c r="D966" s="13"/>
      <c r="E966" s="14" t="s">
        <v>1420</v>
      </c>
      <c r="F966" s="15" t="s">
        <v>5653</v>
      </c>
      <c r="G966" s="15" t="s">
        <v>5654</v>
      </c>
      <c r="H966" s="14" t="s">
        <v>1564</v>
      </c>
      <c r="I966" s="16">
        <v>2721</v>
      </c>
      <c r="K966" s="18">
        <f ca="1">IF(A966&lt;&gt;"",RANDBETWEEN(1,2000)," ")</f>
        <v>196</v>
      </c>
      <c r="L966" s="17" cm="1">
        <f t="array" ref="L966">IF(A966&lt;&gt;"",SUMPRODUCT(($E$2:$E$1303="Active") * (FK966 &gt;= $FM$2:$FM$1303) * (FK966 &lt;= $FN$2:$FN$1303) * (FL966 &gt;= $FO$2:$FO$1303) * (FL966 &lt;= $FP$2:$FP$1303)),"")</f>
        <v>1</v>
      </c>
      <c r="M966" s="17" cm="1">
        <f t="array" ref="M966">IF(A966&lt;&gt;"",SUMPRODUCT(($E$2:$E$1303="Active") * (FK966 &gt;= $FQ$2:$FQ$1303) * (FK966 &lt;= $FR$2:$FR$1303) * (FL966 &gt;= $FS$2:$FS$1303) * (FL966 &lt;= $FT$2:$FT$1303)),"")</f>
        <v>3</v>
      </c>
      <c r="N966" s="14" t="s">
        <v>218</v>
      </c>
      <c r="O966" s="14" t="s">
        <v>219</v>
      </c>
      <c r="P966" s="15"/>
      <c r="Q966" s="14"/>
      <c r="R966" s="15"/>
      <c r="S966" s="14"/>
      <c r="U966" s="21"/>
      <c r="V966" s="22"/>
      <c r="W966" s="22"/>
      <c r="X966" s="22"/>
      <c r="Y966" s="22"/>
      <c r="Z966" s="22"/>
      <c r="AA966" s="48">
        <v>2024</v>
      </c>
      <c r="AC966" s="63">
        <v>45658</v>
      </c>
      <c r="AD966" s="25">
        <v>60</v>
      </c>
      <c r="AE966" s="25">
        <v>301</v>
      </c>
      <c r="AF966" s="26">
        <v>59</v>
      </c>
      <c r="AG966" s="20"/>
      <c r="AH966" s="22">
        <v>0</v>
      </c>
      <c r="AI966" s="26">
        <v>0</v>
      </c>
      <c r="AN966" s="27" t="str">
        <f>IF(COUNT(DV966,ES966,FJ966,GK966,HH966)&gt;0,AVERAGE(DV966,ES966,FJ966,GK966,HH966),"")</f>
        <v/>
      </c>
      <c r="AO966" s="28">
        <f>IF((E966&lt;&gt;""),COUNTA(AP966:BW966)+COUNTIF(T966,"No"),"")</f>
        <v>0</v>
      </c>
      <c r="AP966" s="29"/>
      <c r="AQ966" s="29"/>
      <c r="AR966" s="29"/>
      <c r="AS966" s="29"/>
      <c r="AT966" s="29"/>
      <c r="AU966" s="29"/>
      <c r="AV966" s="29"/>
      <c r="AW966" s="29"/>
      <c r="AX966" s="29"/>
      <c r="AY966" s="29"/>
      <c r="AZ966" s="29"/>
      <c r="BA966" s="29"/>
      <c r="BB966" s="29"/>
      <c r="BC966" s="29"/>
      <c r="BD966" s="29"/>
      <c r="BE966" s="29"/>
      <c r="BF966" s="29"/>
      <c r="BG966" s="29"/>
      <c r="BH966" s="29"/>
      <c r="BI966" s="29"/>
      <c r="BJ966" s="29"/>
      <c r="BK966" s="29"/>
      <c r="BL966" s="29"/>
      <c r="BM966" s="29"/>
      <c r="BN966" s="29"/>
      <c r="BO966" s="29"/>
      <c r="BP966" s="29"/>
      <c r="BQ966" s="29"/>
      <c r="BR966" s="29"/>
      <c r="BS966" s="29"/>
      <c r="BT966" s="29"/>
      <c r="BU966" s="29"/>
      <c r="BV966" s="29"/>
      <c r="BW966" s="29"/>
      <c r="BX966" s="30">
        <v>44121</v>
      </c>
      <c r="BY966" s="30">
        <v>44138</v>
      </c>
      <c r="BZ966" s="14" t="s">
        <v>248</v>
      </c>
      <c r="CA966" s="30">
        <v>44138</v>
      </c>
      <c r="CB966" s="14" t="s">
        <v>316</v>
      </c>
      <c r="CC966" s="31">
        <v>44188</v>
      </c>
      <c r="CD966" s="32" t="s">
        <v>228</v>
      </c>
      <c r="CE966" s="33" t="s">
        <v>603</v>
      </c>
      <c r="CF966" s="33" t="s">
        <v>604</v>
      </c>
      <c r="CG966" s="29">
        <v>100</v>
      </c>
      <c r="CH966" s="29">
        <v>3</v>
      </c>
      <c r="CI966" s="29">
        <v>3</v>
      </c>
      <c r="CJ966" s="29">
        <v>10</v>
      </c>
      <c r="CK966" s="29">
        <v>1</v>
      </c>
      <c r="CL966" s="29">
        <v>3</v>
      </c>
      <c r="CM966" s="29">
        <v>0</v>
      </c>
      <c r="CN966" s="34">
        <f>IF(CJ966&gt;0,((CK966*0.125)+(CL966*0.25)+(CM966*1))/CJ966,"")</f>
        <v>8.7499999999999994E-2</v>
      </c>
      <c r="CR966" s="35"/>
      <c r="CU966" s="35">
        <v>44515</v>
      </c>
      <c r="CV966" s="11" t="s">
        <v>248</v>
      </c>
      <c r="CW966" s="20" t="s">
        <v>324</v>
      </c>
      <c r="CX966" s="11" t="s">
        <v>325</v>
      </c>
      <c r="CY966" s="20">
        <v>175</v>
      </c>
      <c r="CZ966" s="36">
        <v>4</v>
      </c>
      <c r="DA966" s="36">
        <v>4</v>
      </c>
      <c r="DB966" s="36">
        <v>16</v>
      </c>
      <c r="DC966" s="36">
        <v>0</v>
      </c>
      <c r="DD966" s="36">
        <v>0</v>
      </c>
      <c r="DE966" s="36">
        <v>0</v>
      </c>
      <c r="DF966" s="36">
        <v>0</v>
      </c>
      <c r="DG966" s="36">
        <v>5</v>
      </c>
      <c r="DH966" s="37">
        <f>IF(DB966&lt;&gt;"",((DC966*0.125)+(DD966*0.25)+(DE966*0.25)+(DF966*1)+(DG966*1))/DB966,"")</f>
        <v>0.3125</v>
      </c>
      <c r="DV966" s="37" t="str" cm="1">
        <f t="array" ref="DV966">IF(AND(DI966:DP966&lt;&gt;""),((DQ966*0.125)+(DR966*0.25)+(DS966*0.25)+(DT966*1)+(DU966*1))/DP966,"")</f>
        <v/>
      </c>
      <c r="EA966" s="35"/>
      <c r="EB966" s="21"/>
      <c r="EJ966"/>
      <c r="EK966"/>
      <c r="EL966"/>
      <c r="EM966"/>
      <c r="EN966"/>
      <c r="EO966"/>
      <c r="EP966"/>
      <c r="EQ966"/>
      <c r="ER966"/>
      <c r="ES966" s="34" t="str">
        <f>IF(EI966&lt;&gt;"",((EJ966*0.125)+((EK966+EL966+EM966+EN966+EO966)*0.25)+((EP966+EQ966+ER966)*1))/EI966,"")</f>
        <v/>
      </c>
      <c r="ET966" s="20"/>
      <c r="FG966" s="20"/>
      <c r="FJ966" s="34" t="str">
        <f>IF(EZ966&lt;&gt;"",((FA966*0.125)+((FB966+FC966+FD966+FE966+FF966)*0.25)+((FG966+FH966+FI966)*1))/EZ966,"")</f>
        <v/>
      </c>
      <c r="FK966" s="39">
        <v>41.668284999999997</v>
      </c>
      <c r="FL966" s="39">
        <v>-71.148002000000005</v>
      </c>
      <c r="FM966" s="39">
        <v>41.306459576177865</v>
      </c>
      <c r="FN966" s="39">
        <v>42.03011042382213</v>
      </c>
      <c r="FO966" s="39">
        <v>-71.63236930307626</v>
      </c>
      <c r="FP966" s="39">
        <v>-70.663634696923751</v>
      </c>
      <c r="FQ966" s="39">
        <v>40.944634152355732</v>
      </c>
      <c r="FR966" s="39">
        <v>42.391935847644262</v>
      </c>
      <c r="FS966" s="39">
        <v>-72.116736606152514</v>
      </c>
      <c r="FT966" s="39">
        <v>-70.179267393847496</v>
      </c>
      <c r="FU966" s="35"/>
      <c r="GK966" s="34" t="str">
        <f>IF(GA966&lt;&gt;"",((GB966*0.125)+((GC966+GD966+GE966+GF966+GG966)*0.25)+((GH966+GI966+GJ966)*1))/GA966,"")</f>
        <v/>
      </c>
      <c r="GL966"/>
      <c r="GM966"/>
      <c r="GN966"/>
      <c r="GO966"/>
      <c r="HH966" s="34" t="str">
        <f>IF(GX966&lt;&gt;"",((GY966*0.125)+((GZ966+HA966+HB966+HC966+HD966)*0.25)+((HE966+HF966+HG966)*1))/GX966,"")</f>
        <v/>
      </c>
    </row>
    <row r="967" spans="1:216" ht="15" hidden="1" customHeight="1" x14ac:dyDescent="0.35">
      <c r="A967" s="14" t="s">
        <v>5655</v>
      </c>
      <c r="B967" s="12" t="s">
        <v>5656</v>
      </c>
      <c r="C967" s="13">
        <v>44560</v>
      </c>
      <c r="D967" s="13"/>
      <c r="E967" s="14" t="s">
        <v>1420</v>
      </c>
      <c r="F967" s="15" t="s">
        <v>5657</v>
      </c>
      <c r="G967" s="15" t="s">
        <v>5658</v>
      </c>
      <c r="H967" s="14" t="s">
        <v>1643</v>
      </c>
      <c r="I967" s="16">
        <v>11385</v>
      </c>
      <c r="J967" s="17">
        <v>100883</v>
      </c>
      <c r="K967" s="18">
        <f ca="1">IF(A967&lt;&gt;"",RANDBETWEEN(1,2000)," ")</f>
        <v>221</v>
      </c>
      <c r="L967" s="17" cm="1">
        <f t="array" ref="L967">IF(A967&lt;&gt;"",SUMPRODUCT(($E$2:$E$1303="Active") * (FK967 &gt;= $FM$2:$FM$1303) * (FK967 &lt;= $FN$2:$FN$1303) * (FL967 &gt;= $FO$2:$FO$1303) * (FL967 &lt;= $FP$2:$FP$1303)),"")</f>
        <v>15</v>
      </c>
      <c r="M967" s="17" cm="1">
        <f t="array" ref="M967">IF(A967&lt;&gt;"",SUMPRODUCT(($E$2:$E$1303="Active") * (FK967 &gt;= $FQ$2:$FQ$1303) * (FK967 &lt;= $FR$2:$FR$1303) * (FL967 &gt;= $FS$2:$FS$1303) * (FL967 &lt;= $FT$2:$FT$1303)),"")</f>
        <v>30</v>
      </c>
      <c r="N967" s="14" t="s">
        <v>218</v>
      </c>
      <c r="O967" s="14" t="s">
        <v>219</v>
      </c>
      <c r="P967" s="15"/>
      <c r="Q967" s="14"/>
      <c r="R967" s="15"/>
      <c r="S967" s="14" t="s">
        <v>223</v>
      </c>
      <c r="T967" s="20" t="s">
        <v>224</v>
      </c>
      <c r="U967" s="21"/>
      <c r="V967" s="22"/>
      <c r="W967" s="22"/>
      <c r="X967" s="22"/>
      <c r="Y967" s="22"/>
      <c r="Z967" s="22"/>
      <c r="AA967" s="48">
        <v>2024</v>
      </c>
      <c r="AC967" s="63">
        <v>45658</v>
      </c>
      <c r="AD967" s="25">
        <v>154</v>
      </c>
      <c r="AE967" s="25">
        <v>155</v>
      </c>
      <c r="AF967" s="26"/>
      <c r="AG967" s="20"/>
      <c r="AH967" s="22">
        <v>0</v>
      </c>
      <c r="AI967" s="26">
        <v>0</v>
      </c>
      <c r="AN967" s="27" t="str">
        <f>IF(COUNT(DV967,ES967,FJ967,GK967,HH967)&gt;0,AVERAGE(DV967,ES967,FJ967,GK967,HH967),"")</f>
        <v/>
      </c>
      <c r="AO967" s="28">
        <f>IF((E967&lt;&gt;""),COUNTA(AP967:BW967)+COUNTIF(T967,"No"),"")</f>
        <v>0</v>
      </c>
      <c r="AP967" s="29"/>
      <c r="AQ967" s="29"/>
      <c r="AR967" s="29"/>
      <c r="AS967" s="29"/>
      <c r="AT967" s="29"/>
      <c r="AU967" s="29"/>
      <c r="AV967" s="29"/>
      <c r="AW967" s="29"/>
      <c r="AX967" s="29"/>
      <c r="AY967" s="29"/>
      <c r="AZ967" s="29"/>
      <c r="BA967" s="29"/>
      <c r="BB967" s="29"/>
      <c r="BC967" s="29"/>
      <c r="BD967" s="29"/>
      <c r="BE967" s="29"/>
      <c r="BF967" s="29"/>
      <c r="BG967" s="29"/>
      <c r="BH967" s="29"/>
      <c r="BI967" s="29"/>
      <c r="BJ967" s="29"/>
      <c r="BK967" s="29"/>
      <c r="BL967" s="29"/>
      <c r="BM967" s="29"/>
      <c r="BN967" s="29"/>
      <c r="BO967" s="29"/>
      <c r="BP967" s="29"/>
      <c r="BQ967" s="29"/>
      <c r="BR967" s="29"/>
      <c r="BS967" s="29"/>
      <c r="BT967" s="29"/>
      <c r="BU967" s="29"/>
      <c r="BV967" s="29"/>
      <c r="BW967" s="29"/>
      <c r="BX967" s="30">
        <v>44004</v>
      </c>
      <c r="BY967" s="30">
        <v>44004</v>
      </c>
      <c r="BZ967" s="14" t="s">
        <v>228</v>
      </c>
      <c r="CA967" s="30">
        <v>44022</v>
      </c>
      <c r="CB967" s="14" t="s">
        <v>316</v>
      </c>
      <c r="CC967" s="31">
        <v>44194</v>
      </c>
      <c r="CD967" s="32" t="s">
        <v>228</v>
      </c>
      <c r="CE967" s="33" t="s">
        <v>320</v>
      </c>
      <c r="CF967" s="33" t="s">
        <v>321</v>
      </c>
      <c r="CG967" s="29">
        <v>100</v>
      </c>
      <c r="CH967" s="29">
        <v>2</v>
      </c>
      <c r="CI967" s="29">
        <v>2</v>
      </c>
      <c r="CJ967" s="29">
        <v>10</v>
      </c>
      <c r="CK967" s="29">
        <v>0</v>
      </c>
      <c r="CL967" s="29">
        <v>0</v>
      </c>
      <c r="CM967" s="29">
        <v>1</v>
      </c>
      <c r="CN967" s="34">
        <f>IF(CJ967&gt;0,((CK967*0.125)+(CL967*0.25)+(CM967*1))/CJ967,"")</f>
        <v>0.1</v>
      </c>
      <c r="CQ967" s="20" t="s">
        <v>248</v>
      </c>
      <c r="CR967" s="35"/>
      <c r="CS967" s="20" t="s">
        <v>316</v>
      </c>
      <c r="CT967" s="35" t="s">
        <v>323</v>
      </c>
      <c r="CU967" s="35">
        <v>44524</v>
      </c>
      <c r="CV967" s="11" t="s">
        <v>248</v>
      </c>
      <c r="CW967" s="20" t="s">
        <v>324</v>
      </c>
      <c r="CX967" s="11" t="s">
        <v>325</v>
      </c>
      <c r="CY967" s="20">
        <v>97</v>
      </c>
      <c r="CZ967" s="36">
        <v>3</v>
      </c>
      <c r="DA967" s="36">
        <v>3</v>
      </c>
      <c r="DB967" s="36">
        <v>12</v>
      </c>
      <c r="DC967" s="36">
        <v>0</v>
      </c>
      <c r="DD967" s="36">
        <v>0</v>
      </c>
      <c r="DE967" s="36">
        <v>2</v>
      </c>
      <c r="DF967" s="36">
        <v>0</v>
      </c>
      <c r="DG967" s="36">
        <v>3</v>
      </c>
      <c r="DH967" s="37">
        <f>IF(DB967&lt;&gt;"",((DC967*0.125)+(DD967*0.25)+(DE967*0.25)+(DF967*1)+(DG967*1))/DB967,"")</f>
        <v>0.29166666666666669</v>
      </c>
      <c r="DV967" s="37" t="str" cm="1">
        <f t="array" ref="DV967">IF(AND(DI967:DP967&lt;&gt;""),((DQ967*0.125)+(DR967*0.25)+(DS967*0.25)+(DT967*1)+(DU967*1))/DP967,"")</f>
        <v/>
      </c>
      <c r="EA967" s="35"/>
      <c r="EB967" s="21"/>
      <c r="EJ967"/>
      <c r="EK967"/>
      <c r="EL967"/>
      <c r="EM967"/>
      <c r="EN967"/>
      <c r="EQ967"/>
      <c r="ER967"/>
      <c r="ES967" s="34" t="str">
        <f>IF(EI967&lt;&gt;"",((EJ967*0.125)+((EK967+EL967+EM967+EN967+EO967)*0.25)+((EP967+EQ967+ER967)*1))/EI967,"")</f>
        <v/>
      </c>
      <c r="ET967" s="20"/>
      <c r="FG967" s="20"/>
      <c r="FJ967" s="34" t="str">
        <f>IF(EZ967&lt;&gt;"",((FA967*0.125)+((FB967+FC967+FD967+FE967+FF967)*0.25)+((FG967+FH967+FI967)*1))/EZ967,"")</f>
        <v/>
      </c>
      <c r="FK967" s="39">
        <v>40.698202999999999</v>
      </c>
      <c r="FL967" s="39">
        <v>-73.880443999999997</v>
      </c>
      <c r="FM967" s="39">
        <v>40.336377576177867</v>
      </c>
      <c r="FN967" s="39">
        <v>41.060028423822132</v>
      </c>
      <c r="FO967" s="39">
        <v>-74.357688791657083</v>
      </c>
      <c r="FP967" s="39">
        <v>-73.403199208342912</v>
      </c>
      <c r="FQ967" s="39">
        <v>39.974552152355734</v>
      </c>
      <c r="FR967" s="39">
        <v>41.421853847644265</v>
      </c>
      <c r="FS967" s="39">
        <v>-74.834933583314168</v>
      </c>
      <c r="FT967" s="39">
        <v>-72.925954416685826</v>
      </c>
      <c r="FU967" s="35"/>
      <c r="GK967" s="34" t="str">
        <f>IF(GA967&lt;&gt;"",((GB967*0.125)+((GC967+GD967+GE967+GF967+GG967)*0.25)+((GH967+GI967+GJ967)*1))/GA967,"")</f>
        <v/>
      </c>
      <c r="GL967"/>
      <c r="GM967"/>
      <c r="GN967"/>
      <c r="GO967"/>
      <c r="HH967" s="34" t="str">
        <f>IF(GX967&lt;&gt;"",((GY967*0.125)+((GZ967+HA967+HB967+HC967+HD967)*0.25)+((HE967+HF967+HG967)*1))/GX967,"")</f>
        <v/>
      </c>
    </row>
    <row r="968" spans="1:216" ht="15" hidden="1" customHeight="1" x14ac:dyDescent="0.35">
      <c r="A968" s="14" t="s">
        <v>5659</v>
      </c>
      <c r="B968" s="12" t="s">
        <v>5660</v>
      </c>
      <c r="C968" s="13">
        <v>44560</v>
      </c>
      <c r="D968" s="13"/>
      <c r="E968" s="14" t="s">
        <v>1420</v>
      </c>
      <c r="F968" s="15" t="s">
        <v>5661</v>
      </c>
      <c r="G968" s="15" t="s">
        <v>1899</v>
      </c>
      <c r="H968" s="14" t="s">
        <v>1564</v>
      </c>
      <c r="I968" s="16">
        <v>2129</v>
      </c>
      <c r="J968" s="17">
        <v>19120</v>
      </c>
      <c r="K968" s="18">
        <f ca="1">IF(A968&lt;&gt;"",RANDBETWEEN(1,2000)," ")</f>
        <v>32</v>
      </c>
      <c r="L968" s="17" cm="1">
        <f t="array" ref="L968">IF(A968&lt;&gt;"",SUMPRODUCT(($E$2:$E$1303="Active") * (FK968 &gt;= $FM$2:$FM$1303) * (FK968 &lt;= $FN$2:$FN$1303) * (FL968 &gt;= $FO$2:$FO$1303) * (FL968 &lt;= $FP$2:$FP$1303)),"")</f>
        <v>3</v>
      </c>
      <c r="M968" s="17" cm="1">
        <f t="array" ref="M968">IF(A968&lt;&gt;"",SUMPRODUCT(($E$2:$E$1303="Active") * (FK968 &gt;= $FQ$2:$FQ$1303) * (FK968 &lt;= $FR$2:$FR$1303) * (FL968 &gt;= $FS$2:$FS$1303) * (FL968 &lt;= $FT$2:$FT$1303)),"")</f>
        <v>7</v>
      </c>
      <c r="N968" s="14" t="s">
        <v>218</v>
      </c>
      <c r="O968" s="14" t="s">
        <v>316</v>
      </c>
      <c r="P968" s="15" t="s">
        <v>991</v>
      </c>
      <c r="Q968" s="14" t="s">
        <v>992</v>
      </c>
      <c r="R968" s="51" t="s">
        <v>993</v>
      </c>
      <c r="S968" s="14" t="s">
        <v>223</v>
      </c>
      <c r="T968" s="20" t="s">
        <v>224</v>
      </c>
      <c r="U968" s="21"/>
      <c r="V968" s="22"/>
      <c r="W968" s="22"/>
      <c r="X968" s="22"/>
      <c r="Y968" s="22"/>
      <c r="Z968" s="22"/>
      <c r="AA968" s="48">
        <v>2024</v>
      </c>
      <c r="AC968" s="63">
        <v>45658</v>
      </c>
      <c r="AD968" s="25">
        <v>136</v>
      </c>
      <c r="AE968" s="25">
        <v>313</v>
      </c>
      <c r="AF968" s="26">
        <v>91</v>
      </c>
      <c r="AG968" s="20"/>
      <c r="AH968" s="22">
        <v>0</v>
      </c>
      <c r="AI968" s="26">
        <v>0</v>
      </c>
      <c r="AN968" s="27" t="str">
        <f>IF(COUNT(DV968,ES968,FJ968,GK968,HH968)&gt;0,AVERAGE(DV968,ES968,FJ968,GK968,HH968),"")</f>
        <v/>
      </c>
      <c r="AO968" s="28">
        <f>IF((E968&lt;&gt;""),COUNTA(AP968:BW968)+COUNTIF(T968,"No"),"")</f>
        <v>0</v>
      </c>
      <c r="AP968" s="29"/>
      <c r="AQ968" s="29"/>
      <c r="AR968" s="29"/>
      <c r="AS968" s="29"/>
      <c r="AT968" s="29"/>
      <c r="AU968" s="29"/>
      <c r="AV968" s="29"/>
      <c r="AW968" s="29"/>
      <c r="AX968" s="29"/>
      <c r="AY968" s="29"/>
      <c r="AZ968" s="29"/>
      <c r="BA968" s="29"/>
      <c r="BB968" s="29"/>
      <c r="BC968" s="29"/>
      <c r="BD968" s="29"/>
      <c r="BE968" s="29"/>
      <c r="BF968" s="29"/>
      <c r="BG968" s="29"/>
      <c r="BH968" s="29"/>
      <c r="BI968" s="29"/>
      <c r="BJ968" s="29"/>
      <c r="BK968" s="29"/>
      <c r="BL968" s="29"/>
      <c r="BM968" s="29"/>
      <c r="BN968" s="29"/>
      <c r="BO968" s="29"/>
      <c r="BP968" s="29"/>
      <c r="BQ968" s="29"/>
      <c r="BR968" s="29"/>
      <c r="BS968" s="29"/>
      <c r="BT968" s="29"/>
      <c r="BU968" s="29"/>
      <c r="BV968" s="29"/>
      <c r="BW968" s="29"/>
      <c r="BX968" s="30">
        <v>44121</v>
      </c>
      <c r="BY968" s="30">
        <v>44138</v>
      </c>
      <c r="BZ968" s="14" t="s">
        <v>248</v>
      </c>
      <c r="CA968" s="30">
        <v>44138</v>
      </c>
      <c r="CB968" s="14" t="s">
        <v>316</v>
      </c>
      <c r="CC968" s="31">
        <v>44188</v>
      </c>
      <c r="CD968" s="32" t="s">
        <v>228</v>
      </c>
      <c r="CE968" s="33" t="s">
        <v>603</v>
      </c>
      <c r="CF968" s="33" t="s">
        <v>604</v>
      </c>
      <c r="CG968" s="29">
        <v>100</v>
      </c>
      <c r="CH968" s="29">
        <v>4</v>
      </c>
      <c r="CI968" s="29">
        <v>4</v>
      </c>
      <c r="CJ968" s="29">
        <v>10</v>
      </c>
      <c r="CK968" s="29">
        <v>0</v>
      </c>
      <c r="CL968" s="29">
        <v>4</v>
      </c>
      <c r="CM968" s="29">
        <v>1</v>
      </c>
      <c r="CN968" s="34">
        <f>IF(CJ968&gt;0,((CK968*0.125)+(CL968*0.25)+(CM968*1))/CJ968,"")</f>
        <v>0.2</v>
      </c>
      <c r="CQ968" s="20" t="s">
        <v>248</v>
      </c>
      <c r="CR968" s="35"/>
      <c r="CS968" s="20" t="s">
        <v>316</v>
      </c>
      <c r="CT968" s="35" t="s">
        <v>323</v>
      </c>
      <c r="CU968" s="35">
        <v>44511</v>
      </c>
      <c r="CV968" s="11" t="s">
        <v>248</v>
      </c>
      <c r="CW968" s="20" t="s">
        <v>324</v>
      </c>
      <c r="CX968" s="11" t="s">
        <v>325</v>
      </c>
      <c r="CY968" s="20">
        <v>182</v>
      </c>
      <c r="CZ968" s="36">
        <v>5</v>
      </c>
      <c r="DA968" s="36">
        <v>5</v>
      </c>
      <c r="DB968" s="36">
        <v>25</v>
      </c>
      <c r="DC968" s="36">
        <v>0</v>
      </c>
      <c r="DD968" s="36">
        <v>0</v>
      </c>
      <c r="DE968" s="36">
        <v>0</v>
      </c>
      <c r="DF968" s="36">
        <v>4</v>
      </c>
      <c r="DG968" s="36">
        <v>2</v>
      </c>
      <c r="DH968" s="37">
        <f>IF(DB968&lt;&gt;"",((DC968*0.125)+(DD968*0.25)+(DE968*0.25)+(DF968*1)+(DG968*1))/DB968,"")</f>
        <v>0.24</v>
      </c>
      <c r="DV968" s="37" t="str" cm="1">
        <f t="array" ref="DV968">IF(AND(DI968:DP968&lt;&gt;""),((DQ968*0.125)+(DR968*0.25)+(DS968*0.25)+(DT968*1)+(DU968*1))/DP968,"")</f>
        <v/>
      </c>
      <c r="EA968" s="35" t="s">
        <v>316</v>
      </c>
      <c r="EB968" s="38" t="s">
        <v>323</v>
      </c>
      <c r="EJ968"/>
      <c r="EK968"/>
      <c r="EL968"/>
      <c r="EM968"/>
      <c r="EN968"/>
      <c r="EO968"/>
      <c r="EP968"/>
      <c r="EQ968"/>
      <c r="ER968"/>
      <c r="ES968" s="34" t="str">
        <f>IF(EI968&lt;&gt;"",((EJ968*0.125)+((EK968+EL968+EM968+EN968+EO968)*0.25)+((EP968+EQ968+ER968)*1))/EI968,"")</f>
        <v/>
      </c>
      <c r="ET968" s="20"/>
      <c r="FG968" s="20"/>
      <c r="FJ968" s="34" t="str">
        <f>IF(EZ968&lt;&gt;"",((FA968*0.125)+((FB968+FC968+FD968+FE968+FF968)*0.25)+((FG968+FH968+FI968)*1))/EZ968,"")</f>
        <v/>
      </c>
      <c r="FK968" s="39">
        <v>42.381680000000003</v>
      </c>
      <c r="FL968" s="39">
        <v>-71.064086000000003</v>
      </c>
      <c r="FM968" s="39">
        <v>42.01985457617787</v>
      </c>
      <c r="FN968" s="39">
        <v>42.743505423822135</v>
      </c>
      <c r="FO968" s="39">
        <v>-71.553919050523533</v>
      </c>
      <c r="FP968" s="39">
        <v>-70.574252949476474</v>
      </c>
      <c r="FQ968" s="39">
        <v>41.658029152355738</v>
      </c>
      <c r="FR968" s="39">
        <v>43.105330847644268</v>
      </c>
      <c r="FS968" s="39">
        <v>-72.043752101047062</v>
      </c>
      <c r="FT968" s="39">
        <v>-70.084419898952945</v>
      </c>
      <c r="FU968" s="35"/>
      <c r="GK968" s="34" t="str">
        <f>IF(GA968&lt;&gt;"",((GB968*0.125)+((GC968+GD968+GE968+GF968+GG968)*0.25)+((GH968+GI968+GJ968)*1))/GA968,"")</f>
        <v/>
      </c>
      <c r="GL968"/>
      <c r="GM968"/>
      <c r="GN968"/>
      <c r="GO968"/>
      <c r="HH968" s="34" t="str">
        <f>IF(GX968&lt;&gt;"",((GY968*0.125)+((GZ968+HA968+HB968+HC968+HD968)*0.25)+((HE968+HF968+HG968)*1))/GX968,"")</f>
        <v/>
      </c>
    </row>
    <row r="969" spans="1:216" ht="15" hidden="1" customHeight="1" x14ac:dyDescent="0.35">
      <c r="A969" s="11" t="s">
        <v>5662</v>
      </c>
      <c r="B969" s="12" t="s">
        <v>5663</v>
      </c>
      <c r="C969" s="13">
        <v>44560</v>
      </c>
      <c r="D969" s="13"/>
      <c r="E969" s="14" t="s">
        <v>1420</v>
      </c>
      <c r="F969" s="15" t="s">
        <v>5664</v>
      </c>
      <c r="G969" s="15" t="s">
        <v>1672</v>
      </c>
      <c r="H969" s="14" t="s">
        <v>1673</v>
      </c>
      <c r="I969" s="16">
        <v>78213</v>
      </c>
      <c r="J969" s="17">
        <v>40589</v>
      </c>
      <c r="K969" s="18">
        <f ca="1">IF(A969&lt;&gt;"",RANDBETWEEN(1,2000)," ")</f>
        <v>1881</v>
      </c>
      <c r="L969" s="17" cm="1">
        <f t="array" ref="L969">IF(A969&lt;&gt;"",SUMPRODUCT(($E$2:$E$1303="Active") * (FK969 &gt;= $FM$2:$FM$1303) * (FK969 &lt;= $FN$2:$FN$1303) * (FL969 &gt;= $FO$2:$FO$1303) * (FL969 &lt;= $FP$2:$FP$1303)),"")</f>
        <v>4</v>
      </c>
      <c r="M969" s="17" cm="1">
        <f t="array" ref="M969">IF(A969&lt;&gt;"",SUMPRODUCT(($E$2:$E$1303="Active") * (FK969 &gt;= $FQ$2:$FQ$1303) * (FK969 &lt;= $FR$2:$FR$1303) * (FL969 &gt;= $FS$2:$FS$1303) * (FL969 &lt;= $FT$2:$FT$1303)),"")</f>
        <v>4</v>
      </c>
      <c r="N969" s="14" t="s">
        <v>218</v>
      </c>
      <c r="O969" s="14"/>
      <c r="P969" s="15"/>
      <c r="Q969" s="14"/>
      <c r="R969" s="15"/>
      <c r="S969" s="14" t="s">
        <v>223</v>
      </c>
      <c r="T969" s="20" t="s">
        <v>224</v>
      </c>
      <c r="U969" s="21"/>
      <c r="V969" s="22"/>
      <c r="W969" s="22"/>
      <c r="X969" s="22"/>
      <c r="Y969" s="22"/>
      <c r="Z969" s="22"/>
      <c r="AA969" s="48">
        <v>2024</v>
      </c>
      <c r="AC969" s="63">
        <v>45658</v>
      </c>
      <c r="AD969" s="25">
        <v>122</v>
      </c>
      <c r="AE969" s="25">
        <v>284</v>
      </c>
      <c r="AF969" s="26"/>
      <c r="AG969" s="20"/>
      <c r="AH969" s="22">
        <v>0</v>
      </c>
      <c r="AI969" s="26">
        <v>0</v>
      </c>
      <c r="AN969" s="27" t="str">
        <f>IF(COUNT(DV969,ES969,FJ969,GK969,HH969)&gt;0,AVERAGE(DV969,ES969,FJ969,GK969,HH969),"")</f>
        <v/>
      </c>
      <c r="AO969" s="28">
        <f>IF((E969&lt;&gt;""),COUNTA(AP969:BW969)+COUNTIF(T969,"No"),"")</f>
        <v>0</v>
      </c>
      <c r="AP969" s="29"/>
      <c r="AQ969" s="29"/>
      <c r="AR969" s="29"/>
      <c r="AS969" s="29"/>
      <c r="AT969" s="29"/>
      <c r="AU969" s="29"/>
      <c r="AV969" s="29"/>
      <c r="AW969" s="29"/>
      <c r="AX969" s="29"/>
      <c r="AY969" s="29"/>
      <c r="AZ969" s="29"/>
      <c r="BA969" s="29"/>
      <c r="BB969" s="29"/>
      <c r="BC969" s="29"/>
      <c r="BD969" s="29"/>
      <c r="BE969" s="29"/>
      <c r="BF969" s="29"/>
      <c r="BG969" s="29"/>
      <c r="BH969" s="29"/>
      <c r="BI969" s="29"/>
      <c r="BJ969" s="29"/>
      <c r="BK969" s="29"/>
      <c r="BL969" s="29"/>
      <c r="BM969" s="29"/>
      <c r="BN969" s="29"/>
      <c r="BO969" s="29"/>
      <c r="BP969" s="29"/>
      <c r="BQ969" s="29"/>
      <c r="BR969" s="29"/>
      <c r="BS969" s="29"/>
      <c r="BT969" s="29"/>
      <c r="BU969" s="29"/>
      <c r="BV969" s="29"/>
      <c r="BW969" s="29"/>
      <c r="BX969" s="30">
        <v>44127</v>
      </c>
      <c r="BY969" s="30">
        <v>44139</v>
      </c>
      <c r="BZ969" s="14" t="s">
        <v>248</v>
      </c>
      <c r="CA969" s="30">
        <v>44146</v>
      </c>
      <c r="CB969" s="14" t="s">
        <v>316</v>
      </c>
      <c r="CC969" s="31">
        <v>44176</v>
      </c>
      <c r="CD969" s="32" t="s">
        <v>228</v>
      </c>
      <c r="CE969" s="33" t="s">
        <v>320</v>
      </c>
      <c r="CF969" s="33" t="s">
        <v>321</v>
      </c>
      <c r="CG969" s="29">
        <v>100</v>
      </c>
      <c r="CH969" s="29">
        <v>4</v>
      </c>
      <c r="CI969" s="29">
        <v>4</v>
      </c>
      <c r="CJ969" s="29">
        <v>10</v>
      </c>
      <c r="CK969" s="29">
        <v>0</v>
      </c>
      <c r="CL969" s="29">
        <v>0</v>
      </c>
      <c r="CM969" s="29">
        <v>0</v>
      </c>
      <c r="CN969" s="34">
        <f>IF(CJ969&gt;0,((CK969*0.125)+(CL969*0.25)+(CM969*1))/CJ969,"")</f>
        <v>0</v>
      </c>
      <c r="CO969" s="35">
        <v>44328</v>
      </c>
      <c r="CP969" s="35">
        <v>44328</v>
      </c>
      <c r="CQ969" s="56" t="s">
        <v>248</v>
      </c>
      <c r="CR969" s="35">
        <v>44328</v>
      </c>
      <c r="CS969" s="20" t="s">
        <v>316</v>
      </c>
      <c r="CT969" s="35" t="s">
        <v>323</v>
      </c>
      <c r="CU969" s="35">
        <v>44484</v>
      </c>
      <c r="CV969" s="11" t="s">
        <v>248</v>
      </c>
      <c r="CW969" s="11" t="s">
        <v>324</v>
      </c>
      <c r="CX969" s="11" t="s">
        <v>325</v>
      </c>
      <c r="CY969" s="20">
        <v>156</v>
      </c>
      <c r="CZ969" s="36">
        <v>4</v>
      </c>
      <c r="DA969" s="36">
        <v>4</v>
      </c>
      <c r="DB969" s="36">
        <v>17</v>
      </c>
      <c r="DC969" s="36">
        <v>0</v>
      </c>
      <c r="DD969" s="36">
        <v>0</v>
      </c>
      <c r="DE969" s="36">
        <v>0</v>
      </c>
      <c r="DF969" s="36">
        <v>0</v>
      </c>
      <c r="DG969" s="36">
        <v>4</v>
      </c>
      <c r="DH969" s="37">
        <f>IF(DB969&lt;&gt;"",((DC969*0.125)+(DD969*0.25)+(DE969*0.25)+(DF969*1)+(DG969*1))/DB969,"")</f>
        <v>0.23529411764705882</v>
      </c>
      <c r="DV969" s="37" t="str" cm="1">
        <f t="array" ref="DV969">IF(AND(DI969:DP969&lt;&gt;""),((DQ969*0.125)+(DR969*0.25)+(DS969*0.25)+(DT969*1)+(DU969*1))/DP969,"")</f>
        <v/>
      </c>
      <c r="EA969" s="35"/>
      <c r="EB969" s="21"/>
      <c r="EJ969"/>
      <c r="EK969"/>
      <c r="EL969"/>
      <c r="EM969"/>
      <c r="EN969"/>
      <c r="EQ969"/>
      <c r="ER969"/>
      <c r="ES969" s="34" t="str">
        <f>IF(EI969&lt;&gt;"",((EJ969*0.125)+((EK969+EL969+EM969+EN969+EO969)*0.25)+((EP969+EQ969+ER969)*1))/EI969,"")</f>
        <v/>
      </c>
      <c r="ET969" s="20"/>
      <c r="FG969" s="20"/>
      <c r="FJ969" s="34" t="str">
        <f>IF(EZ969&lt;&gt;"",((FA969*0.125)+((FB969+FC969+FD969+FE969+FF969)*0.25)+((FG969+FH969+FI969)*1))/EZ969,"")</f>
        <v/>
      </c>
      <c r="FK969" s="39">
        <v>29.520216999999999</v>
      </c>
      <c r="FL969" s="39">
        <v>-98.528195999999994</v>
      </c>
      <c r="FM969" s="39">
        <v>29.158391576177866</v>
      </c>
      <c r="FN969" s="39">
        <v>29.882042423822131</v>
      </c>
      <c r="FO969" s="39">
        <v>-98.944000360666863</v>
      </c>
      <c r="FP969" s="39">
        <v>-98.112391639333126</v>
      </c>
      <c r="FQ969" s="39">
        <v>28.796566152355734</v>
      </c>
      <c r="FR969" s="39">
        <v>30.243867847644264</v>
      </c>
      <c r="FS969" s="39">
        <v>-99.359804721333731</v>
      </c>
      <c r="FT969" s="39">
        <v>-97.696587278666257</v>
      </c>
      <c r="FU969" s="35"/>
      <c r="GK969" s="34" t="str">
        <f>IF(GA969&lt;&gt;"",((GB969*0.125)+((GC969+GD969+GE969+GF969+GG969)*0.25)+((GH969+GI969+GJ969)*1))/GA969,"")</f>
        <v/>
      </c>
      <c r="GL969"/>
      <c r="GM969"/>
      <c r="GN969"/>
      <c r="GO969"/>
      <c r="HH969" s="34" t="str">
        <f>IF(GX969&lt;&gt;"",((GY969*0.125)+((GZ969+HA969+HB969+HC969+HD969)*0.25)+((HE969+HF969+HG969)*1))/GX969,"")</f>
        <v/>
      </c>
    </row>
    <row r="970" spans="1:216" ht="15" hidden="1" customHeight="1" x14ac:dyDescent="0.35">
      <c r="A970" s="11" t="s">
        <v>5665</v>
      </c>
      <c r="B970" s="12" t="s">
        <v>5666</v>
      </c>
      <c r="C970" s="13">
        <v>44560</v>
      </c>
      <c r="D970" s="13"/>
      <c r="E970" s="14" t="s">
        <v>1420</v>
      </c>
      <c r="F970" s="15" t="s">
        <v>5667</v>
      </c>
      <c r="G970" s="15" t="s">
        <v>465</v>
      </c>
      <c r="H970" s="14" t="s">
        <v>466</v>
      </c>
      <c r="I970" s="16">
        <v>85014</v>
      </c>
      <c r="J970" s="65">
        <v>26381</v>
      </c>
      <c r="K970" s="18">
        <f ca="1">IF(A970&lt;&gt;"",RANDBETWEEN(1,2000)," ")</f>
        <v>1018</v>
      </c>
      <c r="L970" s="17" cm="1">
        <f t="array" ref="L970">IF(A970&lt;&gt;"",SUMPRODUCT(($E$2:$E$1303="Active") * (FK970 &gt;= $FM$2:$FM$1303) * (FK970 &lt;= $FN$2:$FN$1303) * (FL970 &gt;= $FO$2:$FO$1303) * (FL970 &lt;= $FP$2:$FP$1303)),"")</f>
        <v>11</v>
      </c>
      <c r="M970" s="17" cm="1">
        <f t="array" ref="M970">IF(A970&lt;&gt;"",SUMPRODUCT(($E$2:$E$1303="Active") * (FK970 &gt;= $FQ$2:$FQ$1303) * (FK970 &lt;= $FR$2:$FR$1303) * (FL970 &gt;= $FS$2:$FS$1303) * (FL970 &lt;= $FT$2:$FT$1303)),"")</f>
        <v>11</v>
      </c>
      <c r="N970" s="14" t="s">
        <v>218</v>
      </c>
      <c r="O970" s="14" t="s">
        <v>219</v>
      </c>
      <c r="P970" s="15"/>
      <c r="Q970" s="14"/>
      <c r="R970" s="15"/>
      <c r="S970" s="14" t="s">
        <v>223</v>
      </c>
      <c r="U970" s="21"/>
      <c r="V970" s="22"/>
      <c r="W970" s="22"/>
      <c r="X970" s="22"/>
      <c r="Y970" s="22"/>
      <c r="Z970" s="22"/>
      <c r="AA970" s="48">
        <v>2024</v>
      </c>
      <c r="AC970" s="63">
        <v>45658</v>
      </c>
      <c r="AD970" s="25">
        <v>339</v>
      </c>
      <c r="AE970" s="25">
        <v>528</v>
      </c>
      <c r="AF970" s="66"/>
      <c r="AG970" s="20"/>
      <c r="AH970" s="22">
        <v>0</v>
      </c>
      <c r="AI970" s="26">
        <v>0</v>
      </c>
      <c r="AN970" s="27" t="str">
        <f>IF(COUNT(DV970,ES970,FJ970,GK970,HH970)&gt;0,AVERAGE(DV970,ES970,FJ970,GK970,HH970),"")</f>
        <v/>
      </c>
      <c r="AO970" s="28">
        <f>IF((E970&lt;&gt;""),COUNTA(AP970:BW970)+COUNTIF(T970,"No"),"")</f>
        <v>0</v>
      </c>
      <c r="AP970" s="29"/>
      <c r="AQ970" s="29"/>
      <c r="AR970" s="29"/>
      <c r="AS970" s="29"/>
      <c r="AT970" s="29"/>
      <c r="AU970" s="29"/>
      <c r="AV970" s="29"/>
      <c r="AW970" s="29"/>
      <c r="AX970" s="29"/>
      <c r="AY970" s="29"/>
      <c r="AZ970" s="29"/>
      <c r="BA970" s="29"/>
      <c r="BB970" s="29"/>
      <c r="BC970" s="29"/>
      <c r="BD970" s="29"/>
      <c r="BE970" s="29"/>
      <c r="BF970" s="29"/>
      <c r="BG970" s="29"/>
      <c r="BH970" s="29"/>
      <c r="BI970" s="29"/>
      <c r="BJ970" s="29"/>
      <c r="BK970" s="29"/>
      <c r="BL970" s="29"/>
      <c r="BM970" s="29"/>
      <c r="BN970" s="29"/>
      <c r="BO970" s="29"/>
      <c r="BP970" s="29"/>
      <c r="BQ970" s="29"/>
      <c r="BR970" s="29"/>
      <c r="BS970" s="29"/>
      <c r="BT970" s="29"/>
      <c r="BU970" s="29"/>
      <c r="BV970" s="29"/>
      <c r="BW970" s="29"/>
      <c r="BX970" s="30">
        <v>44057</v>
      </c>
      <c r="BY970" s="30">
        <v>44062</v>
      </c>
      <c r="BZ970" s="14" t="s">
        <v>248</v>
      </c>
      <c r="CA970" s="30">
        <v>44062</v>
      </c>
      <c r="CB970" s="14" t="s">
        <v>316</v>
      </c>
      <c r="CC970" s="31">
        <v>44174</v>
      </c>
      <c r="CD970" s="32" t="s">
        <v>228</v>
      </c>
      <c r="CE970" s="33" t="s">
        <v>320</v>
      </c>
      <c r="CF970" s="33" t="s">
        <v>321</v>
      </c>
      <c r="CG970" s="29">
        <v>100</v>
      </c>
      <c r="CH970" s="29">
        <v>4</v>
      </c>
      <c r="CI970" s="29">
        <v>4</v>
      </c>
      <c r="CJ970" s="29">
        <v>9</v>
      </c>
      <c r="CK970" s="29">
        <v>0</v>
      </c>
      <c r="CL970" s="29">
        <v>0</v>
      </c>
      <c r="CM970" s="29">
        <v>3</v>
      </c>
      <c r="CN970" s="34">
        <f>IF(CJ970&gt;0,((CK970*0.125)+(CL970*0.25)+(CM970*1))/CJ970,"")</f>
        <v>0.33333333333333331</v>
      </c>
      <c r="CO970" s="35">
        <v>44221</v>
      </c>
      <c r="CP970" s="35">
        <v>44222</v>
      </c>
      <c r="CQ970" s="20" t="s">
        <v>248</v>
      </c>
      <c r="CR970" s="47">
        <v>44229</v>
      </c>
      <c r="CS970" s="20" t="s">
        <v>316</v>
      </c>
      <c r="CT970" s="35" t="s">
        <v>1840</v>
      </c>
      <c r="CU970" s="35">
        <v>44505</v>
      </c>
      <c r="CV970" s="20" t="s">
        <v>248</v>
      </c>
      <c r="CW970" s="20" t="s">
        <v>324</v>
      </c>
      <c r="CX970" s="11" t="s">
        <v>325</v>
      </c>
      <c r="CY970" s="20">
        <v>313</v>
      </c>
      <c r="CZ970" s="36">
        <v>7</v>
      </c>
      <c r="DA970" s="36">
        <v>7</v>
      </c>
      <c r="DB970" s="36">
        <v>35</v>
      </c>
      <c r="DC970" s="36">
        <v>0</v>
      </c>
      <c r="DD970" s="36">
        <v>3</v>
      </c>
      <c r="DE970" s="36">
        <v>1</v>
      </c>
      <c r="DF970" s="36">
        <v>2</v>
      </c>
      <c r="DG970" s="36">
        <v>5</v>
      </c>
      <c r="DH970" s="37">
        <f>IF(DB970&lt;&gt;"",((DC970*0.125)+(DD970*0.25)+(DE970*0.25)+(DF970*1)+(DG970*1))/DB970,"")</f>
        <v>0.22857142857142856</v>
      </c>
      <c r="DV970" s="37" t="str" cm="1">
        <f t="array" ref="DV970">IF(AND(DI970:DP970&lt;&gt;""),((DQ970*0.125)+(DR970*0.25)+(DS970*0.25)+(DT970*1)+(DU970*1))/DP970,"")</f>
        <v/>
      </c>
      <c r="EA970" s="35"/>
      <c r="EB970" s="21"/>
      <c r="EJ970"/>
      <c r="EK970"/>
      <c r="EL970"/>
      <c r="EM970"/>
      <c r="EN970"/>
      <c r="EQ970"/>
      <c r="ER970"/>
      <c r="ES970" s="34" t="str">
        <f>IF(EI970&lt;&gt;"",((EJ970*0.125)+((EK970+EL970+EM970+EN970+EO970)*0.25)+((EP970+EQ970+ER970)*1))/EI970,"")</f>
        <v/>
      </c>
      <c r="ET970" s="20"/>
      <c r="FG970" s="20"/>
      <c r="FJ970" s="34" t="str">
        <f>IF(EZ970&lt;&gt;"",((FA970*0.125)+((FB970+FC970+FD970+FE970+FF970)*0.25)+((FG970+FH970+FI970)*1))/EZ970,"")</f>
        <v/>
      </c>
      <c r="FK970" s="39">
        <v>33.509253999999999</v>
      </c>
      <c r="FL970" s="39">
        <v>-112.056286</v>
      </c>
      <c r="FM970" s="39">
        <v>33.147428576177866</v>
      </c>
      <c r="FN970" s="39">
        <v>33.871079423822131</v>
      </c>
      <c r="FO970" s="39">
        <v>-112.49023523299341</v>
      </c>
      <c r="FP970" s="39">
        <v>-111.62233676700659</v>
      </c>
      <c r="FQ970" s="39">
        <v>32.785603152355733</v>
      </c>
      <c r="FR970" s="39">
        <v>34.232904847644264</v>
      </c>
      <c r="FS970" s="39">
        <v>-112.92418446598684</v>
      </c>
      <c r="FT970" s="39">
        <v>-111.18838753401316</v>
      </c>
      <c r="FU970" s="35"/>
      <c r="GK970" s="34" t="str">
        <f>IF(GA970&lt;&gt;"",((GB970*0.125)+((GC970+GD970+GE970+GF970+GG970)*0.25)+((GH970+GI970+GJ970)*1))/GA970,"")</f>
        <v/>
      </c>
      <c r="GL970"/>
      <c r="GM970"/>
      <c r="GN970"/>
      <c r="GO970"/>
      <c r="HH970" s="34" t="str">
        <f>IF(GX970&lt;&gt;"",((GY970*0.125)+((GZ970+HA970+HB970+HC970+HD970)*0.25)+((HE970+HF970+HG970)*1))/GX970,"")</f>
        <v/>
      </c>
    </row>
    <row r="971" spans="1:216" ht="15" hidden="1" customHeight="1" x14ac:dyDescent="0.35">
      <c r="A971" s="14" t="s">
        <v>5668</v>
      </c>
      <c r="B971" s="12" t="s">
        <v>5669</v>
      </c>
      <c r="C971" s="13">
        <v>44560</v>
      </c>
      <c r="D971" s="13"/>
      <c r="E971" s="14" t="s">
        <v>1420</v>
      </c>
      <c r="F971" s="15" t="s">
        <v>5670</v>
      </c>
      <c r="G971" s="15" t="s">
        <v>1797</v>
      </c>
      <c r="H971" s="14" t="s">
        <v>1512</v>
      </c>
      <c r="I971" s="16">
        <v>21740</v>
      </c>
      <c r="J971" s="17">
        <v>65619</v>
      </c>
      <c r="K971" s="18">
        <f ca="1">IF(A971&lt;&gt;"",RANDBETWEEN(1,2000)," ")</f>
        <v>539</v>
      </c>
      <c r="L971" s="17" cm="1">
        <f t="array" ref="L971">IF(A971&lt;&gt;"",SUMPRODUCT(($E$2:$E$1303="Active") * (FK971 &gt;= $FM$2:$FM$1303) * (FK971 &lt;= $FN$2:$FN$1303) * (FL971 &gt;= $FO$2:$FO$1303) * (FL971 &lt;= $FP$2:$FP$1303)),"")</f>
        <v>0</v>
      </c>
      <c r="M971" s="17" cm="1">
        <f t="array" ref="M971">IF(A971&lt;&gt;"",SUMPRODUCT(($E$2:$E$1303="Active") * (FK971 &gt;= $FQ$2:$FQ$1303) * (FK971 &lt;= $FR$2:$FR$1303) * (FL971 &gt;= $FS$2:$FS$1303) * (FL971 &lt;= $FT$2:$FT$1303)),"")</f>
        <v>1</v>
      </c>
      <c r="N971" s="14" t="s">
        <v>218</v>
      </c>
      <c r="O971" s="14" t="s">
        <v>219</v>
      </c>
      <c r="P971" s="15"/>
      <c r="Q971" s="14"/>
      <c r="R971" s="15"/>
      <c r="S971" s="14" t="s">
        <v>223</v>
      </c>
      <c r="T971" s="20" t="s">
        <v>224</v>
      </c>
      <c r="U971" s="21"/>
      <c r="V971" s="22"/>
      <c r="W971" s="22"/>
      <c r="X971" s="22"/>
      <c r="Y971" s="22"/>
      <c r="Z971" s="22"/>
      <c r="AA971" s="48">
        <v>2024</v>
      </c>
      <c r="AC971" s="63">
        <v>45658</v>
      </c>
      <c r="AD971" s="25">
        <v>228</v>
      </c>
      <c r="AE971" s="25">
        <v>254</v>
      </c>
      <c r="AF971" s="26"/>
      <c r="AG971" s="20"/>
      <c r="AH971" s="22">
        <v>0</v>
      </c>
      <c r="AI971" s="26">
        <v>0</v>
      </c>
      <c r="AN971" s="27" t="str">
        <f>IF(COUNT(DV971,ES971,FJ971,GK971,HH971)&gt;0,AVERAGE(DV971,ES971,FJ971,GK971,HH971),"")</f>
        <v/>
      </c>
      <c r="AO971" s="28">
        <f>IF((E971&lt;&gt;""),COUNTA(AP971:BW971)+COUNTIF(T971,"No"),"")</f>
        <v>0</v>
      </c>
      <c r="AP971" s="29"/>
      <c r="AQ971" s="29"/>
      <c r="AR971" s="29"/>
      <c r="AS971" s="29"/>
      <c r="AT971" s="29"/>
      <c r="AU971" s="29"/>
      <c r="AV971" s="29"/>
      <c r="AW971" s="29"/>
      <c r="AX971" s="29"/>
      <c r="AY971" s="29"/>
      <c r="AZ971" s="29"/>
      <c r="BA971" s="29"/>
      <c r="BB971" s="29"/>
      <c r="BC971" s="29"/>
      <c r="BD971" s="29"/>
      <c r="BE971" s="29"/>
      <c r="BF971" s="29"/>
      <c r="BG971" s="29"/>
      <c r="BH971" s="29"/>
      <c r="BI971" s="29"/>
      <c r="BJ971" s="29"/>
      <c r="BK971" s="29"/>
      <c r="BL971" s="29"/>
      <c r="BM971" s="29"/>
      <c r="BN971" s="29"/>
      <c r="BO971" s="29"/>
      <c r="BP971" s="29"/>
      <c r="BQ971" s="29"/>
      <c r="BR971" s="29"/>
      <c r="BS971" s="29"/>
      <c r="BT971" s="29"/>
      <c r="BU971" s="29"/>
      <c r="BV971" s="29"/>
      <c r="BW971" s="29"/>
      <c r="BX971" s="30">
        <v>44120</v>
      </c>
      <c r="BY971" s="30">
        <v>44138</v>
      </c>
      <c r="BZ971" s="14" t="s">
        <v>248</v>
      </c>
      <c r="CA971" s="30">
        <v>44138</v>
      </c>
      <c r="CB971" s="14" t="s">
        <v>316</v>
      </c>
      <c r="CC971" s="31">
        <v>44188</v>
      </c>
      <c r="CD971" s="32" t="s">
        <v>228</v>
      </c>
      <c r="CE971" s="33" t="s">
        <v>320</v>
      </c>
      <c r="CF971" s="33" t="s">
        <v>321</v>
      </c>
      <c r="CG971" s="29">
        <v>100</v>
      </c>
      <c r="CH971" s="29">
        <v>3</v>
      </c>
      <c r="CI971" s="29">
        <v>3</v>
      </c>
      <c r="CJ971" s="29">
        <v>10</v>
      </c>
      <c r="CK971" s="29">
        <v>0</v>
      </c>
      <c r="CL971" s="29">
        <v>0</v>
      </c>
      <c r="CM971" s="29">
        <v>2</v>
      </c>
      <c r="CN971" s="34">
        <f>IF(CJ971&gt;0,((CK971*0.125)+(CL971*0.25)+(CM971*1))/CJ971,"")</f>
        <v>0.2</v>
      </c>
      <c r="CQ971" s="20" t="s">
        <v>248</v>
      </c>
      <c r="CR971" s="35"/>
      <c r="CS971" s="20" t="s">
        <v>316</v>
      </c>
      <c r="CT971" s="35" t="s">
        <v>323</v>
      </c>
      <c r="CU971" s="35">
        <v>44502</v>
      </c>
      <c r="CV971" s="11" t="s">
        <v>1128</v>
      </c>
      <c r="CW971" s="11" t="s">
        <v>324</v>
      </c>
      <c r="CX971" s="11" t="s">
        <v>325</v>
      </c>
      <c r="CY971" s="20">
        <v>183</v>
      </c>
      <c r="CZ971" s="36">
        <v>3</v>
      </c>
      <c r="DA971" s="36">
        <v>3</v>
      </c>
      <c r="DB971" s="36">
        <v>10</v>
      </c>
      <c r="DC971" s="36">
        <v>0</v>
      </c>
      <c r="DD971" s="36">
        <v>0</v>
      </c>
      <c r="DE971" s="36">
        <v>1</v>
      </c>
      <c r="DF971" s="36">
        <v>0</v>
      </c>
      <c r="DG971" s="36">
        <v>2</v>
      </c>
      <c r="DH971" s="37">
        <f>IF(DB971&lt;&gt;"",((DC971*0.125)+(DD971*0.25)+(DE971*0.25)+(DF971*1)+(DG971*1))/DB971,"")</f>
        <v>0.22500000000000001</v>
      </c>
      <c r="DV971" s="37" t="str" cm="1">
        <f t="array" ref="DV971">IF(AND(DI971:DP971&lt;&gt;""),((DQ971*0.125)+(DR971*0.25)+(DS971*0.25)+(DT971*1)+(DU971*1))/DP971,"")</f>
        <v/>
      </c>
      <c r="EA971" s="35"/>
      <c r="EB971" s="21"/>
      <c r="EJ971"/>
      <c r="EK971"/>
      <c r="EL971"/>
      <c r="EM971"/>
      <c r="EN971"/>
      <c r="EQ971"/>
      <c r="ER971"/>
      <c r="ES971" s="34" t="str">
        <f>IF(EI971&lt;&gt;"",((EJ971*0.125)+((EK971+EL971+EM971+EN971+EO971)*0.25)+((EP971+EQ971+ER971)*1))/EI971,"")</f>
        <v/>
      </c>
      <c r="ET971" s="20"/>
      <c r="FG971" s="20"/>
      <c r="FJ971" s="34" t="str">
        <f>IF(EZ971&lt;&gt;"",((FA971*0.125)+((FB971+FC971+FD971+FE971+FF971)*0.25)+((FG971+FH971+FI971)*1))/EZ971,"")</f>
        <v/>
      </c>
      <c r="FK971" s="39">
        <v>39.628950000000003</v>
      </c>
      <c r="FL971" s="39">
        <v>-77.715500000000006</v>
      </c>
      <c r="FM971" s="39">
        <v>39.267124576177871</v>
      </c>
      <c r="FN971" s="39">
        <v>39.990775423822136</v>
      </c>
      <c r="FO971" s="39">
        <v>-78.185286572773776</v>
      </c>
      <c r="FP971" s="39">
        <v>-77.245713427226235</v>
      </c>
      <c r="FQ971" s="39">
        <v>38.905299152355738</v>
      </c>
      <c r="FR971" s="39">
        <v>40.352600847644268</v>
      </c>
      <c r="FS971" s="39">
        <v>-78.655073145547547</v>
      </c>
      <c r="FT971" s="39">
        <v>-76.775926854452464</v>
      </c>
      <c r="FU971" s="35"/>
      <c r="GK971" s="34" t="str">
        <f>IF(GA971&lt;&gt;"",((GB971*0.125)+((GC971+GD971+GE971+GF971+GG971)*0.25)+((GH971+GI971+GJ971)*1))/GA971,"")</f>
        <v/>
      </c>
      <c r="GL971"/>
      <c r="GM971"/>
      <c r="GN971"/>
      <c r="GO971"/>
      <c r="HH971" s="34" t="str">
        <f>IF(GX971&lt;&gt;"",((GY971*0.125)+((GZ971+HA971+HB971+HC971+HD971)*0.25)+((HE971+HF971+HG971)*1))/GX971,"")</f>
        <v/>
      </c>
    </row>
    <row r="972" spans="1:216" ht="15" hidden="1" customHeight="1" x14ac:dyDescent="0.35">
      <c r="A972" s="11" t="s">
        <v>5671</v>
      </c>
      <c r="B972" s="12" t="s">
        <v>5672</v>
      </c>
      <c r="C972" s="13">
        <v>44560</v>
      </c>
      <c r="D972" s="13"/>
      <c r="E972" s="14" t="s">
        <v>1420</v>
      </c>
      <c r="F972" s="15" t="s">
        <v>5673</v>
      </c>
      <c r="G972" s="15" t="s">
        <v>4220</v>
      </c>
      <c r="H972" s="14" t="s">
        <v>1673</v>
      </c>
      <c r="I972" s="16">
        <v>77060</v>
      </c>
      <c r="J972" s="65">
        <v>42707</v>
      </c>
      <c r="K972" s="18">
        <f ca="1">IF(A972&lt;&gt;"",RANDBETWEEN(1,2000)," ")</f>
        <v>259</v>
      </c>
      <c r="L972" s="17" cm="1">
        <f t="array" ref="L972">IF(A972&lt;&gt;"",SUMPRODUCT(($E$2:$E$1303="Active") * (FK972 &gt;= $FM$2:$FM$1303) * (FK972 &lt;= $FN$2:$FN$1303) * (FL972 &gt;= $FO$2:$FO$1303) * (FL972 &lt;= $FP$2:$FP$1303)),"")</f>
        <v>9</v>
      </c>
      <c r="M972" s="17" cm="1">
        <f t="array" ref="M972">IF(A972&lt;&gt;"",SUMPRODUCT(($E$2:$E$1303="Active") * (FK972 &gt;= $FQ$2:$FQ$1303) * (FK972 &lt;= $FR$2:$FR$1303) * (FL972 &gt;= $FS$2:$FS$1303) * (FL972 &lt;= $FT$2:$FT$1303)),"")</f>
        <v>11</v>
      </c>
      <c r="N972" s="14" t="s">
        <v>218</v>
      </c>
      <c r="O972" s="14"/>
      <c r="P972" s="15"/>
      <c r="Q972" s="14"/>
      <c r="R972" s="15"/>
      <c r="S972" s="14" t="s">
        <v>223</v>
      </c>
      <c r="U972" s="21"/>
      <c r="V972" s="22"/>
      <c r="W972" s="22"/>
      <c r="X972" s="22"/>
      <c r="Y972" s="22"/>
      <c r="Z972" s="22"/>
      <c r="AA972" s="48">
        <v>2024</v>
      </c>
      <c r="AC972" s="63">
        <v>45658</v>
      </c>
      <c r="AD972" s="25">
        <v>80</v>
      </c>
      <c r="AE972" s="25">
        <v>86</v>
      </c>
      <c r="AF972" s="66"/>
      <c r="AG972" s="20"/>
      <c r="AH972" s="22">
        <v>0</v>
      </c>
      <c r="AI972" s="26">
        <v>0</v>
      </c>
      <c r="AN972" s="27" t="str">
        <f>IF(COUNT(DV972,ES972,FJ972,GK972,HH972)&gt;0,AVERAGE(DV972,ES972,FJ972,GK972,HH972),"")</f>
        <v/>
      </c>
      <c r="AO972" s="28">
        <f>IF((E972&lt;&gt;""),COUNTA(AP972:BW972)+COUNTIF(T972,"No"),"")</f>
        <v>0</v>
      </c>
      <c r="AP972" s="29"/>
      <c r="AQ972" s="29"/>
      <c r="AR972" s="29"/>
      <c r="AS972" s="29"/>
      <c r="AT972" s="29"/>
      <c r="AU972" s="29"/>
      <c r="AV972" s="29"/>
      <c r="AW972" s="29"/>
      <c r="AX972" s="29"/>
      <c r="AY972" s="29"/>
      <c r="AZ972" s="29"/>
      <c r="BA972" s="29"/>
      <c r="BB972" s="29"/>
      <c r="BC972" s="29"/>
      <c r="BD972" s="29"/>
      <c r="BE972" s="29"/>
      <c r="BF972" s="29"/>
      <c r="BG972" s="29"/>
      <c r="BH972" s="29"/>
      <c r="BI972" s="29"/>
      <c r="BJ972" s="29"/>
      <c r="BK972" s="29"/>
      <c r="BL972" s="29"/>
      <c r="BM972" s="29"/>
      <c r="BN972" s="29"/>
      <c r="BO972" s="29"/>
      <c r="BP972" s="29"/>
      <c r="BQ972" s="29"/>
      <c r="BR972" s="29"/>
      <c r="BS972" s="29"/>
      <c r="BT972" s="29"/>
      <c r="BU972" s="29"/>
      <c r="BV972" s="29"/>
      <c r="BW972" s="29"/>
      <c r="BX972" s="30">
        <v>44141</v>
      </c>
      <c r="BY972" s="30">
        <v>44141</v>
      </c>
      <c r="BZ972" s="14" t="s">
        <v>248</v>
      </c>
      <c r="CA972" s="30">
        <v>44174</v>
      </c>
      <c r="CB972" s="14" t="s">
        <v>316</v>
      </c>
      <c r="CC972" s="31">
        <v>44176</v>
      </c>
      <c r="CD972" s="32" t="s">
        <v>228</v>
      </c>
      <c r="CE972" s="33" t="s">
        <v>320</v>
      </c>
      <c r="CF972" s="33" t="s">
        <v>321</v>
      </c>
      <c r="CG972" s="29">
        <v>100</v>
      </c>
      <c r="CH972" s="29">
        <v>3</v>
      </c>
      <c r="CI972" s="29">
        <v>3</v>
      </c>
      <c r="CJ972" s="29">
        <v>10</v>
      </c>
      <c r="CK972" s="29">
        <v>0</v>
      </c>
      <c r="CL972" s="29">
        <v>1</v>
      </c>
      <c r="CM972" s="29">
        <v>0</v>
      </c>
      <c r="CN972" s="34">
        <f>IF(CJ972&gt;0,((CK972*0.125)+(CL972*0.25)+(CM972*1))/CJ972,"")</f>
        <v>2.5000000000000001E-2</v>
      </c>
      <c r="CO972" s="35">
        <v>44330</v>
      </c>
      <c r="CP972" s="35">
        <v>44341</v>
      </c>
      <c r="CQ972" s="20" t="s">
        <v>248</v>
      </c>
      <c r="CR972" s="35">
        <v>44341</v>
      </c>
      <c r="CS972" s="20" t="s">
        <v>316</v>
      </c>
      <c r="CT972" s="35" t="s">
        <v>1840</v>
      </c>
      <c r="CU972" s="35">
        <v>44480</v>
      </c>
      <c r="CV972" s="11" t="s">
        <v>248</v>
      </c>
      <c r="CW972" s="11" t="s">
        <v>324</v>
      </c>
      <c r="CX972" s="11" t="s">
        <v>325</v>
      </c>
      <c r="CY972" s="20">
        <v>41</v>
      </c>
      <c r="CZ972" s="36">
        <v>3</v>
      </c>
      <c r="DA972" s="36">
        <v>3</v>
      </c>
      <c r="DB972" s="36">
        <v>14</v>
      </c>
      <c r="DC972" s="36">
        <v>0</v>
      </c>
      <c r="DD972" s="36">
        <v>0</v>
      </c>
      <c r="DE972" s="36">
        <v>0</v>
      </c>
      <c r="DF972" s="36">
        <v>0</v>
      </c>
      <c r="DG972" s="36">
        <v>3</v>
      </c>
      <c r="DH972" s="37">
        <f>IF(DB972&lt;&gt;"",((DC972*0.125)+(DD972*0.25)+(DE972*0.25)+(DF972*1)+(DG972*1))/DB972,"")</f>
        <v>0.21428571428571427</v>
      </c>
      <c r="DV972" s="37" t="str" cm="1">
        <f t="array" ref="DV972">IF(AND(DI972:DP972&lt;&gt;""),((DQ972*0.125)+(DR972*0.25)+(DS972*0.25)+(DT972*1)+(DU972*1))/DP972,"")</f>
        <v/>
      </c>
      <c r="EA972" s="35"/>
      <c r="EB972" s="21"/>
      <c r="EJ972"/>
      <c r="EK972"/>
      <c r="EL972"/>
      <c r="EM972"/>
      <c r="EN972"/>
      <c r="EQ972"/>
      <c r="ER972"/>
      <c r="ES972" s="34" t="str">
        <f>IF(EI972&lt;&gt;"",((EJ972*0.125)+((EK972+EL972+EM972+EN972+EO972)*0.25)+((EP972+EQ972+ER972)*1))/EI972,"")</f>
        <v/>
      </c>
      <c r="ET972" s="20"/>
      <c r="FG972" s="20"/>
      <c r="FJ972" s="34" t="str">
        <f>IF(EZ972&lt;&gt;"",((FA972*0.125)+((FB972+FC972+FD972+FE972+FF972)*0.25)+((FG972+FH972+FI972)*1))/EZ972,"")</f>
        <v/>
      </c>
      <c r="FK972" s="39">
        <v>29.934017000000001</v>
      </c>
      <c r="FL972" s="39">
        <v>-95.395996999999994</v>
      </c>
      <c r="FM972" s="39">
        <v>29.572191576177868</v>
      </c>
      <c r="FN972" s="39">
        <v>30.295842423822133</v>
      </c>
      <c r="FO972" s="39">
        <v>-95.813519682598638</v>
      </c>
      <c r="FP972" s="39">
        <v>-94.97847431740135</v>
      </c>
      <c r="FQ972" s="39">
        <v>29.210366152355736</v>
      </c>
      <c r="FR972" s="39">
        <v>30.657667847644266</v>
      </c>
      <c r="FS972" s="39">
        <v>-96.231042365197283</v>
      </c>
      <c r="FT972" s="39">
        <v>-94.560951634802706</v>
      </c>
      <c r="FU972" s="35"/>
      <c r="GK972" s="34" t="str">
        <f>IF(GA972&lt;&gt;"",((GB972*0.125)+((GC972+GD972+GE972+GF972+GG972)*0.25)+((GH972+GI972+GJ972)*1))/GA972,"")</f>
        <v/>
      </c>
      <c r="GL972"/>
      <c r="GM972"/>
      <c r="GN972"/>
      <c r="GO972"/>
      <c r="HH972" s="34" t="str">
        <f>IF(GX972&lt;&gt;"",((GY972*0.125)+((GZ972+HA972+HB972+HC972+HD972)*0.25)+((HE972+HF972+HG972)*1))/GX972,"")</f>
        <v/>
      </c>
    </row>
    <row r="973" spans="1:216" ht="15" hidden="1" customHeight="1" x14ac:dyDescent="0.35">
      <c r="A973" s="14" t="s">
        <v>5674</v>
      </c>
      <c r="B973" s="12" t="s">
        <v>5675</v>
      </c>
      <c r="C973" s="13">
        <v>44560</v>
      </c>
      <c r="D973" s="13"/>
      <c r="E973" s="14" t="s">
        <v>1420</v>
      </c>
      <c r="F973" s="15" t="s">
        <v>5676</v>
      </c>
      <c r="G973" s="15" t="s">
        <v>4128</v>
      </c>
      <c r="H973" s="14" t="s">
        <v>4097</v>
      </c>
      <c r="I973" s="16">
        <v>37919</v>
      </c>
      <c r="J973" s="65">
        <v>30822</v>
      </c>
      <c r="K973" s="18">
        <f ca="1">IF(A973&lt;&gt;"",RANDBETWEEN(1,2000)," ")</f>
        <v>629</v>
      </c>
      <c r="L973" s="17" cm="1">
        <f t="array" ref="L973">IF(A973&lt;&gt;"",SUMPRODUCT(($E$2:$E$1303="Active") * (FK973 &gt;= $FM$2:$FM$1303) * (FK973 &lt;= $FN$2:$FN$1303) * (FL973 &gt;= $FO$2:$FO$1303) * (FL973 &lt;= $FP$2:$FP$1303)),"")</f>
        <v>2</v>
      </c>
      <c r="M973" s="17" cm="1">
        <f t="array" ref="M973">IF(A973&lt;&gt;"",SUMPRODUCT(($E$2:$E$1303="Active") * (FK973 &gt;= $FQ$2:$FQ$1303) * (FK973 &lt;= $FR$2:$FR$1303) * (FL973 &gt;= $FS$2:$FS$1303) * (FL973 &lt;= $FT$2:$FT$1303)),"")</f>
        <v>3</v>
      </c>
      <c r="N973" s="14" t="s">
        <v>218</v>
      </c>
      <c r="O973" s="14" t="s">
        <v>219</v>
      </c>
      <c r="P973" s="15"/>
      <c r="Q973" s="14"/>
      <c r="R973" s="15"/>
      <c r="S973" s="14"/>
      <c r="U973" s="21"/>
      <c r="V973" s="22"/>
      <c r="W973" s="22"/>
      <c r="X973" s="22"/>
      <c r="Y973" s="22"/>
      <c r="Z973" s="22"/>
      <c r="AA973" s="48">
        <v>2024</v>
      </c>
      <c r="AC973" s="63">
        <v>45658</v>
      </c>
      <c r="AD973" s="25">
        <v>133</v>
      </c>
      <c r="AE973" s="25">
        <v>158</v>
      </c>
      <c r="AF973" s="66">
        <v>49</v>
      </c>
      <c r="AG973" s="20"/>
      <c r="AH973" s="22">
        <v>0</v>
      </c>
      <c r="AI973" s="26">
        <v>0</v>
      </c>
      <c r="AN973" s="27" t="str">
        <f>IF(COUNT(DV973,ES973,FJ973,GK973,HH973)&gt;0,AVERAGE(DV973,ES973,FJ973,GK973,HH973),"")</f>
        <v/>
      </c>
      <c r="AO973" s="28">
        <f>IF((E973&lt;&gt;""),COUNTA(AP973:BW973)+COUNTIF(T973,"No"),"")</f>
        <v>0</v>
      </c>
      <c r="AP973" s="29"/>
      <c r="AQ973" s="29"/>
      <c r="AR973" s="29"/>
      <c r="AS973" s="29"/>
      <c r="AT973" s="29"/>
      <c r="AU973" s="29"/>
      <c r="AV973" s="29"/>
      <c r="AW973" s="29"/>
      <c r="AX973" s="29"/>
      <c r="AY973" s="29"/>
      <c r="AZ973" s="29"/>
      <c r="BA973" s="29"/>
      <c r="BB973" s="29"/>
      <c r="BC973" s="29"/>
      <c r="BD973" s="29"/>
      <c r="BE973" s="29"/>
      <c r="BF973" s="29"/>
      <c r="BG973" s="29"/>
      <c r="BH973" s="29"/>
      <c r="BI973" s="29"/>
      <c r="BJ973" s="29"/>
      <c r="BK973" s="29"/>
      <c r="BL973" s="29"/>
      <c r="BM973" s="29"/>
      <c r="BN973" s="29"/>
      <c r="BO973" s="29"/>
      <c r="BP973" s="29"/>
      <c r="BQ973" s="29"/>
      <c r="BR973" s="29"/>
      <c r="BS973" s="29"/>
      <c r="BT973" s="29"/>
      <c r="BU973" s="29"/>
      <c r="BV973" s="29"/>
      <c r="BW973" s="29"/>
      <c r="BX973" s="30">
        <v>44050</v>
      </c>
      <c r="BY973" s="30">
        <v>44132</v>
      </c>
      <c r="BZ973" s="14" t="s">
        <v>1128</v>
      </c>
      <c r="CA973" s="30">
        <v>44132</v>
      </c>
      <c r="CB973" s="14" t="s">
        <v>316</v>
      </c>
      <c r="CC973" s="31">
        <v>44188</v>
      </c>
      <c r="CD973" s="32" t="s">
        <v>228</v>
      </c>
      <c r="CE973" s="33" t="s">
        <v>320</v>
      </c>
      <c r="CF973" s="33" t="s">
        <v>321</v>
      </c>
      <c r="CG973" s="29">
        <v>100</v>
      </c>
      <c r="CH973" s="29">
        <v>4</v>
      </c>
      <c r="CI973" s="29">
        <v>4</v>
      </c>
      <c r="CJ973" s="29">
        <v>10</v>
      </c>
      <c r="CK973" s="29">
        <v>0</v>
      </c>
      <c r="CL973" s="29">
        <v>0</v>
      </c>
      <c r="CM973" s="29">
        <v>2</v>
      </c>
      <c r="CN973" s="34">
        <f>IF(CJ973&gt;0,((CK973*0.125)+(CL973*0.25)+(CM973*1))/CJ973,"")</f>
        <v>0.2</v>
      </c>
      <c r="CR973" s="35"/>
      <c r="CU973" s="35">
        <v>44476</v>
      </c>
      <c r="CV973" s="11" t="s">
        <v>248</v>
      </c>
      <c r="CW973" s="11" t="s">
        <v>324</v>
      </c>
      <c r="CX973" s="11" t="s">
        <v>325</v>
      </c>
      <c r="CY973" s="20">
        <v>58</v>
      </c>
      <c r="CZ973" s="36">
        <v>3</v>
      </c>
      <c r="DA973" s="36">
        <v>3</v>
      </c>
      <c r="DB973" s="36">
        <v>11</v>
      </c>
      <c r="DC973" s="36">
        <v>0</v>
      </c>
      <c r="DD973" s="36">
        <v>1</v>
      </c>
      <c r="DE973" s="36">
        <v>0</v>
      </c>
      <c r="DF973" s="36">
        <v>1</v>
      </c>
      <c r="DG973" s="36">
        <v>1</v>
      </c>
      <c r="DH973" s="37">
        <f>IF(DB973&lt;&gt;"",((DC973*0.125)+(DD973*0.25)+(DE973*0.25)+(DF973*1)+(DG973*1))/DB973,"")</f>
        <v>0.20454545454545456</v>
      </c>
      <c r="DV973" s="37" t="str" cm="1">
        <f t="array" ref="DV973">IF(AND(DI973:DP973&lt;&gt;""),((DQ973*0.125)+(DR973*0.25)+(DS973*0.25)+(DT973*1)+(DU973*1))/DP973,"")</f>
        <v/>
      </c>
      <c r="EA973" s="35"/>
      <c r="EB973" s="21"/>
      <c r="EJ973"/>
      <c r="EK973"/>
      <c r="EL973"/>
      <c r="EM973"/>
      <c r="EN973"/>
      <c r="EO973"/>
      <c r="EP973"/>
      <c r="EQ973"/>
      <c r="ER973"/>
      <c r="ES973" s="34" t="str">
        <f>IF(EI973&lt;&gt;"",((EJ973*0.125)+((EK973+EL973+EM973+EN973+EO973)*0.25)+((EP973+EQ973+ER973)*1))/EI973,"")</f>
        <v/>
      </c>
      <c r="ET973" s="20"/>
      <c r="FG973" s="20"/>
      <c r="FJ973" s="34" t="str">
        <f>IF(EZ973&lt;&gt;"",((FA973*0.125)+((FB973+FC973+FD973+FE973+FF973)*0.25)+((FG973+FH973+FI973)*1))/EZ973,"")</f>
        <v/>
      </c>
      <c r="FK973" s="39">
        <v>35.918284</v>
      </c>
      <c r="FL973" s="39">
        <v>-83.999908000000005</v>
      </c>
      <c r="FM973" s="39">
        <v>35.556458576177867</v>
      </c>
      <c r="FN973" s="39">
        <v>36.280109423822132</v>
      </c>
      <c r="FO973" s="39">
        <v>-84.44668632063842</v>
      </c>
      <c r="FP973" s="39">
        <v>-83.553129679361589</v>
      </c>
      <c r="FQ973" s="39">
        <v>35.194633152355735</v>
      </c>
      <c r="FR973" s="39">
        <v>36.641934847644265</v>
      </c>
      <c r="FS973" s="39">
        <v>-84.893464641276836</v>
      </c>
      <c r="FT973" s="39">
        <v>-83.106351358723174</v>
      </c>
      <c r="FU973" s="35"/>
      <c r="GK973" s="34" t="str">
        <f>IF(GA973&lt;&gt;"",((GB973*0.125)+((GC973+GD973+GE973+GF973+GG973)*0.25)+((GH973+GI973+GJ973)*1))/GA973,"")</f>
        <v/>
      </c>
      <c r="GL973"/>
      <c r="GM973"/>
      <c r="GN973"/>
      <c r="GO973"/>
      <c r="HH973" s="34" t="str">
        <f>IF(GX973&lt;&gt;"",((GY973*0.125)+((GZ973+HA973+HB973+HC973+HD973)*0.25)+((HE973+HF973+HG973)*1))/GX973,"")</f>
        <v/>
      </c>
    </row>
    <row r="974" spans="1:216" ht="15" hidden="1" customHeight="1" x14ac:dyDescent="0.35">
      <c r="A974" s="11" t="s">
        <v>5677</v>
      </c>
      <c r="B974" s="12" t="s">
        <v>5678</v>
      </c>
      <c r="C974" s="13">
        <v>44560</v>
      </c>
      <c r="D974" s="13"/>
      <c r="E974" s="14" t="s">
        <v>1420</v>
      </c>
      <c r="F974" s="15" t="s">
        <v>5679</v>
      </c>
      <c r="G974" s="15" t="s">
        <v>339</v>
      </c>
      <c r="H974" s="14" t="s">
        <v>315</v>
      </c>
      <c r="I974" s="16">
        <v>36608</v>
      </c>
      <c r="J974" s="17">
        <v>39782</v>
      </c>
      <c r="K974" s="18">
        <f ca="1">IF(A974&lt;&gt;"",RANDBETWEEN(1,2000)," ")</f>
        <v>1040</v>
      </c>
      <c r="L974" s="17" cm="1">
        <f t="array" ref="L974">IF(A974&lt;&gt;"",SUMPRODUCT(($E$2:$E$1303="Active") * (FK974 &gt;= $FM$2:$FM$1303) * (FK974 &lt;= $FN$2:$FN$1303) * (FL974 &gt;= $FO$2:$FO$1303) * (FL974 &lt;= $FP$2:$FP$1303)),"")</f>
        <v>2</v>
      </c>
      <c r="M974" s="17" cm="1">
        <f t="array" ref="M974">IF(A974&lt;&gt;"",SUMPRODUCT(($E$2:$E$1303="Active") * (FK974 &gt;= $FQ$2:$FQ$1303) * (FK974 &lt;= $FR$2:$FR$1303) * (FL974 &gt;= $FS$2:$FS$1303) * (FL974 &lt;= $FT$2:$FT$1303)),"")</f>
        <v>3</v>
      </c>
      <c r="N974" s="14" t="s">
        <v>287</v>
      </c>
      <c r="O974" s="14" t="s">
        <v>219</v>
      </c>
      <c r="P974" s="15"/>
      <c r="Q974" s="14"/>
      <c r="R974" s="15"/>
      <c r="S974" s="14" t="s">
        <v>224</v>
      </c>
      <c r="U974" s="21"/>
      <c r="V974" s="22"/>
      <c r="W974" s="22"/>
      <c r="X974" s="22"/>
      <c r="Y974" s="22"/>
      <c r="Z974" s="22"/>
      <c r="AA974" s="48">
        <v>2024</v>
      </c>
      <c r="AC974" s="63">
        <v>45658</v>
      </c>
      <c r="AD974" s="25">
        <v>76</v>
      </c>
      <c r="AE974" s="25">
        <v>57</v>
      </c>
      <c r="AF974" s="26">
        <v>12</v>
      </c>
      <c r="AG974" s="20"/>
      <c r="AH974" s="22">
        <v>0</v>
      </c>
      <c r="AI974" s="26">
        <v>0</v>
      </c>
      <c r="AN974" s="27" t="str">
        <f>IF(COUNT(DV974,ES974,FJ974,GK974,HH974)&gt;0,AVERAGE(DV974,ES974,FJ974,GK974,HH974),"")</f>
        <v/>
      </c>
      <c r="AO974" s="28">
        <f>IF((E974&lt;&gt;""),COUNTA(AP974:BW974)+COUNTIF(T974,"No"),"")</f>
        <v>0</v>
      </c>
      <c r="AP974" s="29"/>
      <c r="AQ974" s="29"/>
      <c r="AR974" s="29"/>
      <c r="AS974" s="29"/>
      <c r="AT974" s="29"/>
      <c r="AU974" s="29"/>
      <c r="AV974" s="29"/>
      <c r="AW974" s="29"/>
      <c r="AX974" s="29"/>
      <c r="AY974" s="29"/>
      <c r="AZ974" s="29"/>
      <c r="BA974" s="29"/>
      <c r="BB974" s="29"/>
      <c r="BC974" s="29"/>
      <c r="BD974" s="29"/>
      <c r="BE974" s="29"/>
      <c r="BF974" s="29"/>
      <c r="BG974" s="29"/>
      <c r="BH974" s="29"/>
      <c r="BI974" s="29"/>
      <c r="BJ974" s="29"/>
      <c r="BK974" s="29"/>
      <c r="BL974" s="29"/>
      <c r="BM974" s="29"/>
      <c r="BN974" s="29"/>
      <c r="BO974" s="29"/>
      <c r="BP974" s="29"/>
      <c r="BQ974" s="29"/>
      <c r="BR974" s="29"/>
      <c r="BS974" s="29"/>
      <c r="BT974" s="29"/>
      <c r="BU974" s="29"/>
      <c r="BV974" s="29"/>
      <c r="BW974" s="29"/>
      <c r="BX974" s="30">
        <v>43790</v>
      </c>
      <c r="BY974" s="30">
        <v>44049</v>
      </c>
      <c r="BZ974" s="14" t="s">
        <v>226</v>
      </c>
      <c r="CA974" s="30">
        <v>43794</v>
      </c>
      <c r="CB974" s="14" t="s">
        <v>227</v>
      </c>
      <c r="CC974" s="31">
        <v>43907</v>
      </c>
      <c r="CD974" s="32" t="s">
        <v>364</v>
      </c>
      <c r="CE974" s="33" t="s">
        <v>380</v>
      </c>
      <c r="CF974" s="33" t="s">
        <v>321</v>
      </c>
      <c r="CG974" s="29">
        <v>110</v>
      </c>
      <c r="CH974" s="29">
        <v>2</v>
      </c>
      <c r="CI974" s="29">
        <v>2</v>
      </c>
      <c r="CJ974" s="29">
        <v>10</v>
      </c>
      <c r="CK974" s="29">
        <v>0</v>
      </c>
      <c r="CL974" s="29">
        <v>0</v>
      </c>
      <c r="CM974" s="29">
        <v>1</v>
      </c>
      <c r="CN974" s="34">
        <f>IF(CJ974&gt;0,((CK974*0.125)+(CL974*0.25)+(CM974*1))/CJ974,"")</f>
        <v>0.1</v>
      </c>
      <c r="CO974" s="35">
        <v>44337</v>
      </c>
      <c r="CR974" s="20"/>
      <c r="CS974" s="20" t="s">
        <v>232</v>
      </c>
      <c r="CT974" s="35">
        <v>44341</v>
      </c>
      <c r="CU974" s="35">
        <v>44496</v>
      </c>
      <c r="CV974" s="11" t="s">
        <v>226</v>
      </c>
      <c r="CW974" s="20" t="s">
        <v>233</v>
      </c>
      <c r="CX974" s="11" t="s">
        <v>234</v>
      </c>
      <c r="CY974" s="20">
        <v>21</v>
      </c>
      <c r="CZ974" s="36">
        <v>1</v>
      </c>
      <c r="DA974" s="36">
        <v>1</v>
      </c>
      <c r="DB974" s="36">
        <v>5</v>
      </c>
      <c r="DC974" s="36">
        <v>0</v>
      </c>
      <c r="DD974" s="36">
        <v>0</v>
      </c>
      <c r="DE974" s="36">
        <v>0</v>
      </c>
      <c r="DF974" s="36">
        <v>0</v>
      </c>
      <c r="DG974" s="36">
        <v>1</v>
      </c>
      <c r="DH974" s="37">
        <f>IF(DB974&lt;&gt;"",((DC974*0.125)+(DD974*0.25)+(DE974*0.25)+(DF974*1)+(DG974*1))/DB974,"")</f>
        <v>0.2</v>
      </c>
      <c r="DK974" s="20" t="s">
        <v>294</v>
      </c>
      <c r="DL974" s="20" t="s">
        <v>247</v>
      </c>
      <c r="DV974" s="37" t="str" cm="1">
        <f t="array" ref="DV974">IF(AND(DI974:DP974&lt;&gt;""),((DQ974*0.125)+(DR974*0.25)+(DS974*0.25)+(DT974*1)+(DU974*1))/DP974,"")</f>
        <v/>
      </c>
      <c r="EA974" s="35"/>
      <c r="EB974" s="21"/>
      <c r="EJ974"/>
      <c r="EK974"/>
      <c r="EL974"/>
      <c r="EM974"/>
      <c r="EN974"/>
      <c r="EQ974"/>
      <c r="ER974"/>
      <c r="ES974" s="34" t="str">
        <f>IF(EI974&lt;&gt;"",((EJ974*0.125)+((EK974+EL974+EM974+EN974+EO974)*0.25)+((EP974+EQ974+ER974)*1))/EI974,"")</f>
        <v/>
      </c>
      <c r="ET974" s="20"/>
      <c r="FG974" s="20"/>
      <c r="FJ974" s="34" t="str">
        <f>IF(EZ974&lt;&gt;"",((FA974*0.125)+((FB974+FC974+FD974+FE974+FF974)*0.25)+((FG974+FH974+FI974)*1))/EZ974,"")</f>
        <v/>
      </c>
      <c r="FK974" s="39">
        <v>30.66657</v>
      </c>
      <c r="FL974" s="39">
        <v>-88.266255999999998</v>
      </c>
      <c r="FM974" s="39">
        <v>30.304744576177868</v>
      </c>
      <c r="FN974" s="39">
        <v>31.028395423822133</v>
      </c>
      <c r="FO974" s="39">
        <v>-88.686909863027424</v>
      </c>
      <c r="FP974" s="39">
        <v>-87.845602136972573</v>
      </c>
      <c r="FQ974" s="39">
        <v>29.942919152355735</v>
      </c>
      <c r="FR974" s="39">
        <v>31.390220847644265</v>
      </c>
      <c r="FS974" s="39">
        <v>-89.107563726054849</v>
      </c>
      <c r="FT974" s="39">
        <v>-87.424948273945148</v>
      </c>
      <c r="FU974" s="35"/>
      <c r="GK974" s="34" t="str">
        <f>IF(GA974&lt;&gt;"",((GB974*0.125)+((GC974+GD974+GE974+GF974+GG974)*0.25)+((GH974+GI974+GJ974)*1))/GA974,"")</f>
        <v/>
      </c>
      <c r="GL974"/>
      <c r="GM974"/>
      <c r="GN974"/>
      <c r="GO974"/>
      <c r="HH974" s="34" t="str">
        <f>IF(GX974&lt;&gt;"",((GY974*0.125)+((GZ974+HA974+HB974+HC974+HD974)*0.25)+((HE974+HF974+HG974)*1))/GX974,"")</f>
        <v/>
      </c>
    </row>
    <row r="975" spans="1:216" ht="15" hidden="1" customHeight="1" x14ac:dyDescent="0.35">
      <c r="A975" s="11" t="s">
        <v>5680</v>
      </c>
      <c r="B975" s="12" t="s">
        <v>5681</v>
      </c>
      <c r="C975" s="13">
        <v>44560</v>
      </c>
      <c r="D975" s="13"/>
      <c r="E975" s="14" t="s">
        <v>1420</v>
      </c>
      <c r="F975" s="15" t="s">
        <v>5682</v>
      </c>
      <c r="G975" s="15" t="s">
        <v>3913</v>
      </c>
      <c r="H975" s="14" t="s">
        <v>1431</v>
      </c>
      <c r="I975" s="16">
        <v>17110</v>
      </c>
      <c r="J975" s="17">
        <v>27239</v>
      </c>
      <c r="K975" s="18">
        <f ca="1">IF(A975&lt;&gt;"",RANDBETWEEN(1,2000)," ")</f>
        <v>937</v>
      </c>
      <c r="L975" s="17" cm="1">
        <f t="array" ref="L975">IF(A975&lt;&gt;"",SUMPRODUCT(($E$2:$E$1303="Active") * (FK975 &gt;= $FM$2:$FM$1303) * (FK975 &lt;= $FN$2:$FN$1303) * (FL975 &gt;= $FO$2:$FO$1303) * (FL975 &lt;= $FP$2:$FP$1303)),"")</f>
        <v>1</v>
      </c>
      <c r="M975" s="17" cm="1">
        <f t="array" ref="M975">IF(A975&lt;&gt;"",SUMPRODUCT(($E$2:$E$1303="Active") * (FK975 &gt;= $FQ$2:$FQ$1303) * (FK975 &lt;= $FR$2:$FR$1303) * (FL975 &gt;= $FS$2:$FS$1303) * (FL975 &lt;= $FT$2:$FT$1303)),"")</f>
        <v>2</v>
      </c>
      <c r="N975" s="14" t="s">
        <v>218</v>
      </c>
      <c r="O975" s="14"/>
      <c r="P975" s="15"/>
      <c r="Q975" s="14"/>
      <c r="R975" s="15"/>
      <c r="S975" s="14"/>
      <c r="U975" s="21"/>
      <c r="V975" s="22"/>
      <c r="W975" s="22"/>
      <c r="X975" s="22"/>
      <c r="Y975" s="22"/>
      <c r="Z975" s="22"/>
      <c r="AA975" s="48">
        <v>2024</v>
      </c>
      <c r="AC975" s="63">
        <v>45658</v>
      </c>
      <c r="AD975" s="25">
        <v>128</v>
      </c>
      <c r="AE975" s="25">
        <v>136</v>
      </c>
      <c r="AF975" s="26"/>
      <c r="AG975" s="20"/>
      <c r="AH975" s="22">
        <v>0</v>
      </c>
      <c r="AI975" s="26">
        <v>0</v>
      </c>
      <c r="AN975" s="27" t="str">
        <f>IF(COUNT(DV975,ES975,FJ975,GK975,HH975)&gt;0,AVERAGE(DV975,ES975,FJ975,GK975,HH975),"")</f>
        <v/>
      </c>
      <c r="AO975" s="28">
        <f>IF((E975&lt;&gt;""),COUNTA(AP975:BW975)+COUNTIF(T975,"No"),"")</f>
        <v>0</v>
      </c>
      <c r="AP975" s="29"/>
      <c r="AQ975" s="29"/>
      <c r="AR975" s="29"/>
      <c r="AS975" s="29"/>
      <c r="AT975" s="29"/>
      <c r="AU975" s="29"/>
      <c r="AV975" s="29"/>
      <c r="AW975" s="29"/>
      <c r="AX975" s="29"/>
      <c r="AY975" s="29"/>
      <c r="AZ975" s="29"/>
      <c r="BA975" s="29"/>
      <c r="BB975" s="29"/>
      <c r="BC975" s="29"/>
      <c r="BD975" s="29"/>
      <c r="BE975" s="29"/>
      <c r="BF975" s="29"/>
      <c r="BG975" s="29"/>
      <c r="BH975" s="29"/>
      <c r="BI975" s="29"/>
      <c r="BJ975" s="29"/>
      <c r="BK975" s="29"/>
      <c r="BL975" s="29"/>
      <c r="BM975" s="29"/>
      <c r="BN975" s="29"/>
      <c r="BO975" s="29"/>
      <c r="BP975" s="29"/>
      <c r="BQ975" s="29"/>
      <c r="BR975" s="29"/>
      <c r="BS975" s="29"/>
      <c r="BT975" s="29"/>
      <c r="BU975" s="29"/>
      <c r="BV975" s="29"/>
      <c r="BW975" s="29"/>
      <c r="BX975" s="30">
        <v>44119</v>
      </c>
      <c r="BY975" s="30">
        <v>44139</v>
      </c>
      <c r="BZ975" s="14" t="s">
        <v>248</v>
      </c>
      <c r="CA975" s="30">
        <v>44139</v>
      </c>
      <c r="CB975" s="14" t="s">
        <v>316</v>
      </c>
      <c r="CC975" s="31">
        <v>44188</v>
      </c>
      <c r="CD975" s="32" t="s">
        <v>228</v>
      </c>
      <c r="CE975" s="33" t="s">
        <v>320</v>
      </c>
      <c r="CF975" s="33" t="s">
        <v>321</v>
      </c>
      <c r="CG975" s="29">
        <v>100</v>
      </c>
      <c r="CH975" s="29">
        <v>4</v>
      </c>
      <c r="CI975" s="29">
        <v>4</v>
      </c>
      <c r="CJ975" s="29">
        <v>10</v>
      </c>
      <c r="CK975" s="29">
        <v>0</v>
      </c>
      <c r="CL975" s="29">
        <v>0</v>
      </c>
      <c r="CM975" s="29">
        <v>0</v>
      </c>
      <c r="CN975" s="34">
        <f>IF(CJ975&gt;0,((CK975*0.125)+(CL975*0.25)+(CM975*1))/CJ975,"")</f>
        <v>0</v>
      </c>
      <c r="CR975" s="35"/>
      <c r="CU975" s="35">
        <v>44498</v>
      </c>
      <c r="CV975" s="11" t="s">
        <v>248</v>
      </c>
      <c r="CW975" s="11" t="s">
        <v>324</v>
      </c>
      <c r="CX975" s="11" t="s">
        <v>325</v>
      </c>
      <c r="CY975" s="20">
        <v>64</v>
      </c>
      <c r="CZ975" s="36">
        <v>3</v>
      </c>
      <c r="DA975" s="36">
        <v>3</v>
      </c>
      <c r="DB975" s="36">
        <v>14</v>
      </c>
      <c r="DC975" s="36">
        <v>0</v>
      </c>
      <c r="DD975" s="36">
        <v>1</v>
      </c>
      <c r="DE975" s="36">
        <v>2</v>
      </c>
      <c r="DF975" s="36">
        <v>0</v>
      </c>
      <c r="DG975" s="36">
        <v>2</v>
      </c>
      <c r="DH975" s="37">
        <f>IF(DB975&lt;&gt;"",((DC975*0.125)+(DD975*0.25)+(DE975*0.25)+(DF975*1)+(DG975*1))/DB975,"")</f>
        <v>0.19642857142857142</v>
      </c>
      <c r="DV975" s="37" t="str" cm="1">
        <f t="array" ref="DV975">IF(AND(DI975:DP975&lt;&gt;""),((DQ975*0.125)+(DR975*0.25)+(DS975*0.25)+(DT975*1)+(DU975*1))/DP975,"")</f>
        <v/>
      </c>
      <c r="EA975" s="35"/>
      <c r="EB975" s="21"/>
      <c r="EJ975"/>
      <c r="EK975"/>
      <c r="EL975"/>
      <c r="EM975"/>
      <c r="EN975"/>
      <c r="EQ975"/>
      <c r="ER975"/>
      <c r="ES975" s="34" t="str">
        <f>IF(EI975&lt;&gt;"",((EJ975*0.125)+((EK975+EL975+EM975+EN975+EO975)*0.25)+((EP975+EQ975+ER975)*1))/EI975,"")</f>
        <v/>
      </c>
      <c r="ET975" s="20"/>
      <c r="FG975" s="20"/>
      <c r="FJ975" s="34" t="str">
        <f>IF(EZ975&lt;&gt;"",((FA975*0.125)+((FB975+FC975+FD975+FE975+FF975)*0.25)+((FG975+FH975+FI975)*1))/EZ975,"")</f>
        <v/>
      </c>
      <c r="FK975" s="39">
        <v>40.318083999999999</v>
      </c>
      <c r="FL975" s="39">
        <v>-76.879278999999997</v>
      </c>
      <c r="FM975" s="39">
        <v>39.956258576177866</v>
      </c>
      <c r="FN975" s="39">
        <v>40.679909423822131</v>
      </c>
      <c r="FO975" s="39">
        <v>-77.353826458461256</v>
      </c>
      <c r="FP975" s="39">
        <v>-76.404731541538737</v>
      </c>
      <c r="FQ975" s="39">
        <v>39.594433152355734</v>
      </c>
      <c r="FR975" s="39">
        <v>41.041734847644264</v>
      </c>
      <c r="FS975" s="39">
        <v>-77.828373916922516</v>
      </c>
      <c r="FT975" s="39">
        <v>-75.930184083077478</v>
      </c>
      <c r="FU975" s="35"/>
      <c r="GK975" s="34" t="str">
        <f>IF(GA975&lt;&gt;"",((GB975*0.125)+((GC975+GD975+GE975+GF975+GG975)*0.25)+((GH975+GI975+GJ975)*1))/GA975,"")</f>
        <v/>
      </c>
      <c r="GL975"/>
      <c r="GM975"/>
      <c r="GN975"/>
      <c r="GO975"/>
      <c r="HH975" s="34" t="str">
        <f>IF(GX975&lt;&gt;"",((GY975*0.125)+((GZ975+HA975+HB975+HC975+HD975)*0.25)+((HE975+HF975+HG975)*1))/GX975,"")</f>
        <v/>
      </c>
    </row>
    <row r="976" spans="1:216" ht="15" hidden="1" customHeight="1" x14ac:dyDescent="0.35">
      <c r="A976" s="11" t="s">
        <v>5683</v>
      </c>
      <c r="B976" s="12" t="s">
        <v>5684</v>
      </c>
      <c r="C976" s="13">
        <v>44560</v>
      </c>
      <c r="D976" s="13"/>
      <c r="E976" s="14" t="s">
        <v>1420</v>
      </c>
      <c r="F976" s="15" t="s">
        <v>5685</v>
      </c>
      <c r="G976" s="15" t="s">
        <v>1788</v>
      </c>
      <c r="H976" s="14" t="s">
        <v>1512</v>
      </c>
      <c r="I976" s="16">
        <v>21114</v>
      </c>
      <c r="J976" s="17">
        <v>26404</v>
      </c>
      <c r="K976" s="18">
        <f ca="1">IF(A976&lt;&gt;"",RANDBETWEEN(1,2000)," ")</f>
        <v>750</v>
      </c>
      <c r="L976" s="17" cm="1">
        <f t="array" ref="L976">IF(A976&lt;&gt;"",SUMPRODUCT(($E$2:$E$1303="Active") * (FK976 &gt;= $FM$2:$FM$1303) * (FK976 &lt;= $FN$2:$FN$1303) * (FL976 &gt;= $FO$2:$FO$1303) * (FL976 &lt;= $FP$2:$FP$1303)),"")</f>
        <v>2</v>
      </c>
      <c r="M976" s="17" cm="1">
        <f t="array" ref="M976">IF(A976&lt;&gt;"",SUMPRODUCT(($E$2:$E$1303="Active") * (FK976 &gt;= $FQ$2:$FQ$1303) * (FK976 &lt;= $FR$2:$FR$1303) * (FL976 &gt;= $FS$2:$FS$1303) * (FL976 &lt;= $FT$2:$FT$1303)),"")</f>
        <v>6</v>
      </c>
      <c r="N976" s="14" t="s">
        <v>218</v>
      </c>
      <c r="O976" s="14"/>
      <c r="P976" s="15"/>
      <c r="Q976" s="14"/>
      <c r="R976" s="15"/>
      <c r="S976" s="14" t="s">
        <v>223</v>
      </c>
      <c r="T976" s="20" t="s">
        <v>224</v>
      </c>
      <c r="U976" s="21"/>
      <c r="V976" s="22"/>
      <c r="W976" s="22"/>
      <c r="X976" s="22"/>
      <c r="Y976" s="22"/>
      <c r="Z976" s="22"/>
      <c r="AA976" s="48">
        <v>2024</v>
      </c>
      <c r="AC976" s="63">
        <v>45658</v>
      </c>
      <c r="AD976" s="25">
        <v>53</v>
      </c>
      <c r="AE976" s="25">
        <v>132</v>
      </c>
      <c r="AF976" s="26">
        <v>70</v>
      </c>
      <c r="AG976" s="20"/>
      <c r="AH976" s="22">
        <v>0</v>
      </c>
      <c r="AI976" s="26">
        <v>0</v>
      </c>
      <c r="AN976" s="27" t="str">
        <f>IF(COUNT(DV976,ES976,FJ976,GK976,HH976)&gt;0,AVERAGE(DV976,ES976,FJ976,GK976,HH976),"")</f>
        <v/>
      </c>
      <c r="AO976" s="28">
        <f>IF((E976&lt;&gt;""),COUNTA(AP976:BW976)+COUNTIF(T976,"No"),"")</f>
        <v>0</v>
      </c>
      <c r="AP976" s="29"/>
      <c r="AQ976" s="29"/>
      <c r="AR976" s="29"/>
      <c r="AS976" s="29"/>
      <c r="AT976" s="29"/>
      <c r="AU976" s="29"/>
      <c r="AV976" s="29"/>
      <c r="AW976" s="29"/>
      <c r="AX976" s="29"/>
      <c r="AY976" s="29"/>
      <c r="AZ976" s="29"/>
      <c r="BA976" s="29"/>
      <c r="BB976" s="29"/>
      <c r="BC976" s="29"/>
      <c r="BD976" s="29"/>
      <c r="BE976" s="29"/>
      <c r="BF976" s="29"/>
      <c r="BG976" s="29"/>
      <c r="BH976" s="29"/>
      <c r="BI976" s="29"/>
      <c r="BJ976" s="29"/>
      <c r="BK976" s="29"/>
      <c r="BL976" s="29"/>
      <c r="BM976" s="29"/>
      <c r="BN976" s="29"/>
      <c r="BO976" s="29"/>
      <c r="BP976" s="29"/>
      <c r="BQ976" s="29"/>
      <c r="BR976" s="29"/>
      <c r="BS976" s="29"/>
      <c r="BT976" s="29"/>
      <c r="BU976" s="29"/>
      <c r="BV976" s="29"/>
      <c r="BW976" s="29"/>
      <c r="BX976" s="30">
        <v>44121</v>
      </c>
      <c r="BY976" s="30">
        <v>44139</v>
      </c>
      <c r="BZ976" s="14" t="s">
        <v>248</v>
      </c>
      <c r="CA976" s="30">
        <v>44139</v>
      </c>
      <c r="CB976" s="14" t="s">
        <v>316</v>
      </c>
      <c r="CC976" s="31">
        <v>44188</v>
      </c>
      <c r="CD976" s="32" t="s">
        <v>228</v>
      </c>
      <c r="CE976" s="33" t="s">
        <v>320</v>
      </c>
      <c r="CF976" s="33" t="s">
        <v>321</v>
      </c>
      <c r="CG976" s="29">
        <v>100</v>
      </c>
      <c r="CH976" s="29">
        <v>4</v>
      </c>
      <c r="CI976" s="29">
        <v>4</v>
      </c>
      <c r="CJ976" s="29">
        <v>10</v>
      </c>
      <c r="CK976" s="29">
        <v>1</v>
      </c>
      <c r="CL976" s="29">
        <v>0</v>
      </c>
      <c r="CM976" s="29">
        <v>0</v>
      </c>
      <c r="CN976" s="34">
        <f>IF(CJ976&gt;0,((CK976*0.125)+(CL976*0.25)+(CM976*1))/CJ976,"")</f>
        <v>1.2500000000000001E-2</v>
      </c>
      <c r="CQ976" s="20" t="s">
        <v>248</v>
      </c>
      <c r="CR976" s="35"/>
      <c r="CS976" s="20" t="s">
        <v>316</v>
      </c>
      <c r="CT976" s="35" t="s">
        <v>323</v>
      </c>
      <c r="CU976" s="35">
        <v>44501</v>
      </c>
      <c r="CV976" s="11" t="s">
        <v>1128</v>
      </c>
      <c r="CW976" s="11" t="s">
        <v>324</v>
      </c>
      <c r="CX976" s="11" t="s">
        <v>325</v>
      </c>
      <c r="CY976" s="20">
        <v>52</v>
      </c>
      <c r="CZ976" s="36">
        <v>5</v>
      </c>
      <c r="DA976" s="36">
        <v>5</v>
      </c>
      <c r="DB976" s="36">
        <v>19</v>
      </c>
      <c r="DC976" s="36">
        <v>0</v>
      </c>
      <c r="DD976" s="36">
        <v>1</v>
      </c>
      <c r="DE976" s="36">
        <v>0</v>
      </c>
      <c r="DF976" s="36">
        <v>0</v>
      </c>
      <c r="DG976" s="36">
        <v>3</v>
      </c>
      <c r="DH976" s="37">
        <f>IF(DB976&lt;&gt;"",((DC976*0.125)+(DD976*0.25)+(DE976*0.25)+(DF976*1)+(DG976*1))/DB976,"")</f>
        <v>0.17105263157894737</v>
      </c>
      <c r="DV976" s="37" t="str" cm="1">
        <f t="array" ref="DV976">IF(AND(DI976:DP976&lt;&gt;""),((DQ976*0.125)+(DR976*0.25)+(DS976*0.25)+(DT976*1)+(DU976*1))/DP976,"")</f>
        <v/>
      </c>
      <c r="EA976" s="35"/>
      <c r="EB976" s="21"/>
      <c r="EJ976"/>
      <c r="EK976"/>
      <c r="EL976"/>
      <c r="EM976"/>
      <c r="EN976"/>
      <c r="EO976"/>
      <c r="EP976"/>
      <c r="EQ976"/>
      <c r="ER976"/>
      <c r="ES976" s="34" t="str">
        <f>IF(EI976&lt;&gt;"",((EJ976*0.125)+((EK976+EL976+EM976+EN976+EO976)*0.25)+((EP976+EQ976+ER976)*1))/EI976,"")</f>
        <v/>
      </c>
      <c r="ET976" s="20"/>
      <c r="FG976" s="20"/>
      <c r="FJ976" s="34" t="str">
        <f>IF(EZ976&lt;&gt;"",((FA976*0.125)+((FB976+FC976+FD976+FE976+FF976)*0.25)+((FG976+FH976+FI976)*1))/EZ976,"")</f>
        <v/>
      </c>
      <c r="FK976" s="39">
        <v>39.010306</v>
      </c>
      <c r="FL976" s="39">
        <v>-76.683177000000001</v>
      </c>
      <c r="FM976" s="39">
        <v>38.648480576177867</v>
      </c>
      <c r="FN976" s="39">
        <v>39.372131423822132</v>
      </c>
      <c r="FO976" s="39">
        <v>-77.148827158860442</v>
      </c>
      <c r="FP976" s="39">
        <v>-76.217526841139559</v>
      </c>
      <c r="FQ976" s="39">
        <v>38.286655152355735</v>
      </c>
      <c r="FR976" s="39">
        <v>39.733956847644265</v>
      </c>
      <c r="FS976" s="39">
        <v>-77.614477317720883</v>
      </c>
      <c r="FT976" s="39">
        <v>-75.751876682279118</v>
      </c>
      <c r="FU976" s="35"/>
      <c r="GK976" s="34" t="str">
        <f>IF(GA976&lt;&gt;"",((GB976*0.125)+((GC976+GD976+GE976+GF976+GG976)*0.25)+((GH976+GI976+GJ976)*1))/GA976,"")</f>
        <v/>
      </c>
      <c r="GL976"/>
      <c r="GM976"/>
      <c r="GN976"/>
      <c r="GO976"/>
      <c r="HH976" s="34" t="str">
        <f>IF(GX976&lt;&gt;"",((GY976*0.125)+((GZ976+HA976+HB976+HC976+HD976)*0.25)+((HE976+HF976+HG976)*1))/GX976,"")</f>
        <v/>
      </c>
    </row>
    <row r="977" spans="1:216" ht="15" hidden="1" customHeight="1" x14ac:dyDescent="0.35">
      <c r="A977" s="11" t="s">
        <v>5686</v>
      </c>
      <c r="B977" s="12" t="s">
        <v>5687</v>
      </c>
      <c r="C977" s="13">
        <v>44560</v>
      </c>
      <c r="D977" s="13"/>
      <c r="E977" s="14" t="s">
        <v>1420</v>
      </c>
      <c r="F977" s="15" t="s">
        <v>5688</v>
      </c>
      <c r="G977" s="15" t="s">
        <v>3349</v>
      </c>
      <c r="H977" s="14" t="s">
        <v>1852</v>
      </c>
      <c r="I977" s="16">
        <v>8902</v>
      </c>
      <c r="K977" s="18">
        <f ca="1">IF(A977&lt;&gt;"",RANDBETWEEN(1,2000)," ")</f>
        <v>1051</v>
      </c>
      <c r="L977" s="17" cm="1">
        <f t="array" ref="L977">IF(A977&lt;&gt;"",SUMPRODUCT(($E$2:$E$1303="Active") * (FK977 &gt;= $FM$2:$FM$1303) * (FK977 &lt;= $FN$2:$FN$1303) * (FL977 &gt;= $FO$2:$FO$1303) * (FL977 &lt;= $FP$2:$FP$1303)),"")</f>
        <v>11</v>
      </c>
      <c r="M977" s="17" cm="1">
        <f t="array" ref="M977">IF(A977&lt;&gt;"",SUMPRODUCT(($E$2:$E$1303="Active") * (FK977 &gt;= $FQ$2:$FQ$1303) * (FK977 &lt;= $FR$2:$FR$1303) * (FL977 &gt;= $FS$2:$FS$1303) * (FL977 &lt;= $FT$2:$FT$1303)),"")</f>
        <v>30</v>
      </c>
      <c r="N977" s="14" t="s">
        <v>218</v>
      </c>
      <c r="O977" s="14" t="s">
        <v>219</v>
      </c>
      <c r="P977" s="15"/>
      <c r="Q977" s="14"/>
      <c r="R977" s="15"/>
      <c r="S977" s="14" t="s">
        <v>223</v>
      </c>
      <c r="T977" s="20" t="s">
        <v>224</v>
      </c>
      <c r="U977" s="21"/>
      <c r="V977" s="22"/>
      <c r="W977" s="22"/>
      <c r="X977" s="22"/>
      <c r="Y977" s="22"/>
      <c r="Z977" s="22"/>
      <c r="AA977" s="48">
        <v>2024</v>
      </c>
      <c r="AC977" s="63">
        <v>45658</v>
      </c>
      <c r="AD977" s="25">
        <v>36</v>
      </c>
      <c r="AE977" s="25">
        <v>78</v>
      </c>
      <c r="AF977" s="26">
        <v>39</v>
      </c>
      <c r="AG977" s="20"/>
      <c r="AH977" s="22">
        <v>0</v>
      </c>
      <c r="AI977" s="26">
        <v>0</v>
      </c>
      <c r="AN977" s="27" t="str">
        <f>IF(COUNT(DV977,ES977,FJ977,GK977,HH977)&gt;0,AVERAGE(DV977,ES977,FJ977,GK977,HH977),"")</f>
        <v/>
      </c>
      <c r="AO977" s="28">
        <f>IF((E977&lt;&gt;""),COUNTA(AP977:BW977)+COUNTIF(T977,"No"),"")</f>
        <v>0</v>
      </c>
      <c r="AP977" s="29"/>
      <c r="AQ977" s="29"/>
      <c r="AR977" s="29"/>
      <c r="AS977" s="29"/>
      <c r="AT977" s="29"/>
      <c r="AU977" s="29"/>
      <c r="AV977" s="29"/>
      <c r="AW977" s="29"/>
      <c r="AX977" s="29"/>
      <c r="AY977" s="29"/>
      <c r="AZ977" s="29"/>
      <c r="BA977" s="29"/>
      <c r="BB977" s="29"/>
      <c r="BC977" s="29"/>
      <c r="BD977" s="29"/>
      <c r="BE977" s="29"/>
      <c r="BF977" s="29"/>
      <c r="BG977" s="29"/>
      <c r="BH977" s="29"/>
      <c r="BI977" s="29"/>
      <c r="BJ977" s="29"/>
      <c r="BK977" s="29"/>
      <c r="BL977" s="29"/>
      <c r="BM977" s="29"/>
      <c r="BN977" s="29"/>
      <c r="BO977" s="29"/>
      <c r="BP977" s="29"/>
      <c r="BQ977" s="29"/>
      <c r="BR977" s="29"/>
      <c r="BS977" s="29"/>
      <c r="BT977" s="29"/>
      <c r="BU977" s="29"/>
      <c r="BV977" s="29"/>
      <c r="BW977" s="29"/>
      <c r="BX977" s="30">
        <v>44138</v>
      </c>
      <c r="BY977" s="30">
        <v>44152</v>
      </c>
      <c r="BZ977" s="14" t="s">
        <v>248</v>
      </c>
      <c r="CA977" s="30">
        <v>44174</v>
      </c>
      <c r="CB977" s="14" t="s">
        <v>316</v>
      </c>
      <c r="CC977" s="31">
        <v>44188</v>
      </c>
      <c r="CD977" s="32" t="s">
        <v>228</v>
      </c>
      <c r="CE977" s="33" t="s">
        <v>603</v>
      </c>
      <c r="CF977" s="33" t="s">
        <v>604</v>
      </c>
      <c r="CG977" s="29">
        <v>100</v>
      </c>
      <c r="CH977" s="29">
        <v>2</v>
      </c>
      <c r="CI977" s="29">
        <v>2</v>
      </c>
      <c r="CJ977" s="29">
        <v>10</v>
      </c>
      <c r="CK977" s="29">
        <v>0</v>
      </c>
      <c r="CL977" s="29">
        <v>1</v>
      </c>
      <c r="CM977" s="29">
        <v>1</v>
      </c>
      <c r="CN977" s="34">
        <f>IF(CJ977&gt;0,((CK977*0.125)+(CL977*0.25)+(CM977*1))/CJ977,"")</f>
        <v>0.125</v>
      </c>
      <c r="CQ977" s="20" t="s">
        <v>248</v>
      </c>
      <c r="CR977" s="35"/>
      <c r="CS977" s="20" t="s">
        <v>316</v>
      </c>
      <c r="CT977" s="35" t="s">
        <v>323</v>
      </c>
      <c r="CU977" s="35">
        <v>44523</v>
      </c>
      <c r="CV977" s="11" t="s">
        <v>248</v>
      </c>
      <c r="CW977" s="20" t="s">
        <v>324</v>
      </c>
      <c r="CX977" s="11" t="s">
        <v>325</v>
      </c>
      <c r="CY977" s="20">
        <v>30</v>
      </c>
      <c r="CZ977" s="36">
        <v>1</v>
      </c>
      <c r="DA977" s="36">
        <v>1</v>
      </c>
      <c r="DB977" s="36">
        <v>5</v>
      </c>
      <c r="DC977" s="36">
        <v>0</v>
      </c>
      <c r="DD977" s="36">
        <v>0</v>
      </c>
      <c r="DE977" s="36">
        <v>0</v>
      </c>
      <c r="DF977" s="36">
        <v>0</v>
      </c>
      <c r="DG977" s="36">
        <v>1</v>
      </c>
      <c r="DH977" s="37">
        <f>IF(DB977&lt;&gt;"",((DC977*0.125)+(DD977*0.25)+(DE977*0.25)+(DF977*1)+(DG977*1))/DB977,"")</f>
        <v>0.2</v>
      </c>
      <c r="DV977" s="37" t="str" cm="1">
        <f t="array" ref="DV977">IF(AND(DI977:DP977&lt;&gt;""),((DQ977*0.125)+(DR977*0.25)+(DS977*0.25)+(DT977*1)+(DU977*1))/DP977,"")</f>
        <v/>
      </c>
      <c r="EA977" s="35"/>
      <c r="EB977" s="21"/>
      <c r="EJ977"/>
      <c r="EK977"/>
      <c r="EL977"/>
      <c r="EM977"/>
      <c r="EN977"/>
      <c r="EO977"/>
      <c r="EP977"/>
      <c r="EQ977"/>
      <c r="ER977"/>
      <c r="ES977" s="34" t="str">
        <f>IF(EI977&lt;&gt;"",((EJ977*0.125)+((EK977+EL977+EM977+EN977+EO977)*0.25)+((EP977+EQ977+ER977)*1))/EI977,"")</f>
        <v/>
      </c>
      <c r="ET977" s="20"/>
      <c r="FG977" s="20"/>
      <c r="FJ977" s="34" t="str">
        <f>IF(EZ977&lt;&gt;"",((FA977*0.125)+((FB977+FC977+FD977+FE977+FF977)*0.25)+((FG977+FH977+FI977)*1))/EZ977,"")</f>
        <v/>
      </c>
      <c r="FK977" s="39">
        <v>40.439188000000001</v>
      </c>
      <c r="FL977" s="39">
        <v>-74.482138000000006</v>
      </c>
      <c r="FM977" s="39">
        <v>40.077362576177869</v>
      </c>
      <c r="FN977" s="39">
        <v>40.801013423822134</v>
      </c>
      <c r="FO977" s="39">
        <v>-74.957539229971431</v>
      </c>
      <c r="FP977" s="39">
        <v>-74.006736770028581</v>
      </c>
      <c r="FQ977" s="39">
        <v>39.715537152355736</v>
      </c>
      <c r="FR977" s="39">
        <v>41.162838847644267</v>
      </c>
      <c r="FS977" s="39">
        <v>-75.432940459942841</v>
      </c>
      <c r="FT977" s="39">
        <v>-73.531335540057171</v>
      </c>
      <c r="FU977" s="35"/>
      <c r="GK977" s="34" t="str">
        <f>IF(GA977&lt;&gt;"",((GB977*0.125)+((GC977+GD977+GE977+GF977+GG977)*0.25)+((GH977+GI977+GJ977)*1))/GA977,"")</f>
        <v/>
      </c>
      <c r="GL977"/>
      <c r="GM977"/>
      <c r="GN977"/>
      <c r="GO977"/>
      <c r="HH977" s="34" t="str">
        <f>IF(GX977&lt;&gt;"",((GY977*0.125)+((GZ977+HA977+HB977+HC977+HD977)*0.25)+((HE977+HF977+HG977)*1))/GX977,"")</f>
        <v/>
      </c>
    </row>
    <row r="978" spans="1:216" ht="15" hidden="1" customHeight="1" x14ac:dyDescent="0.35">
      <c r="A978" s="11" t="s">
        <v>5689</v>
      </c>
      <c r="B978" s="12" t="s">
        <v>5690</v>
      </c>
      <c r="C978" s="13">
        <v>44560</v>
      </c>
      <c r="D978" s="13"/>
      <c r="E978" s="14" t="s">
        <v>1420</v>
      </c>
      <c r="F978" s="15" t="s">
        <v>5691</v>
      </c>
      <c r="G978" s="15" t="s">
        <v>4220</v>
      </c>
      <c r="H978" s="14" t="s">
        <v>1673</v>
      </c>
      <c r="I978" s="16">
        <v>77029</v>
      </c>
      <c r="J978" s="65">
        <v>17044</v>
      </c>
      <c r="K978" s="18">
        <f ca="1">IF(A978&lt;&gt;"",RANDBETWEEN(1,2000)," ")</f>
        <v>1734</v>
      </c>
      <c r="L978" s="17" cm="1">
        <f t="array" ref="L978">IF(A978&lt;&gt;"",SUMPRODUCT(($E$2:$E$1303="Active") * (FK978 &gt;= $FM$2:$FM$1303) * (FK978 &lt;= $FN$2:$FN$1303) * (FL978 &gt;= $FO$2:$FO$1303) * (FL978 &lt;= $FP$2:$FP$1303)),"")</f>
        <v>9</v>
      </c>
      <c r="M978" s="17" cm="1">
        <f t="array" ref="M978">IF(A978&lt;&gt;"",SUMPRODUCT(($E$2:$E$1303="Active") * (FK978 &gt;= $FQ$2:$FQ$1303) * (FK978 &lt;= $FR$2:$FR$1303) * (FL978 &gt;= $FS$2:$FS$1303) * (FL978 &lt;= $FT$2:$FT$1303)),"")</f>
        <v>11</v>
      </c>
      <c r="N978" s="14" t="s">
        <v>218</v>
      </c>
      <c r="O978" s="14" t="s">
        <v>219</v>
      </c>
      <c r="P978" s="15"/>
      <c r="Q978" s="14"/>
      <c r="R978" s="15"/>
      <c r="S978" s="14" t="s">
        <v>223</v>
      </c>
      <c r="U978" s="21"/>
      <c r="V978" s="22"/>
      <c r="W978" s="22"/>
      <c r="X978" s="22"/>
      <c r="Y978" s="22"/>
      <c r="Z978" s="22"/>
      <c r="AA978" s="48">
        <v>2024</v>
      </c>
      <c r="AC978" s="63">
        <v>45658</v>
      </c>
      <c r="AD978" s="25">
        <v>64</v>
      </c>
      <c r="AE978" s="25">
        <v>192</v>
      </c>
      <c r="AF978" s="66"/>
      <c r="AG978" s="20"/>
      <c r="AH978" s="22">
        <v>0</v>
      </c>
      <c r="AI978" s="26">
        <v>0</v>
      </c>
      <c r="AN978" s="27" t="str">
        <f>IF(COUNT(DV978,ES978,FJ978,GK978,HH978)&gt;0,AVERAGE(DV978,ES978,FJ978,GK978,HH978),"")</f>
        <v/>
      </c>
      <c r="AO978" s="28">
        <f>IF((E978&lt;&gt;""),COUNTA(AP978:BW978)+COUNTIF(T978,"No"),"")</f>
        <v>0</v>
      </c>
      <c r="AP978" s="29"/>
      <c r="AQ978" s="29"/>
      <c r="AR978" s="29"/>
      <c r="AS978" s="29"/>
      <c r="AT978" s="29"/>
      <c r="AU978" s="29"/>
      <c r="AV978" s="29"/>
      <c r="AW978" s="29"/>
      <c r="AX978" s="29"/>
      <c r="AY978" s="29"/>
      <c r="AZ978" s="29"/>
      <c r="BA978" s="29"/>
      <c r="BB978" s="29"/>
      <c r="BC978" s="29"/>
      <c r="BD978" s="29"/>
      <c r="BE978" s="29"/>
      <c r="BF978" s="29"/>
      <c r="BG978" s="29"/>
      <c r="BH978" s="29"/>
      <c r="BI978" s="29"/>
      <c r="BJ978" s="29"/>
      <c r="BK978" s="29"/>
      <c r="BL978" s="29"/>
      <c r="BM978" s="29"/>
      <c r="BN978" s="29"/>
      <c r="BO978" s="29"/>
      <c r="BP978" s="29"/>
      <c r="BQ978" s="29"/>
      <c r="BR978" s="29"/>
      <c r="BS978" s="29"/>
      <c r="BT978" s="29"/>
      <c r="BU978" s="29"/>
      <c r="BV978" s="29"/>
      <c r="BW978" s="29"/>
      <c r="BX978" s="30">
        <v>44006</v>
      </c>
      <c r="BY978" s="30">
        <v>44006</v>
      </c>
      <c r="BZ978" s="14" t="s">
        <v>228</v>
      </c>
      <c r="CA978" s="30">
        <v>44022</v>
      </c>
      <c r="CB978" s="14" t="s">
        <v>316</v>
      </c>
      <c r="CC978" s="31">
        <v>44176</v>
      </c>
      <c r="CD978" s="32" t="s">
        <v>228</v>
      </c>
      <c r="CE978" s="33" t="s">
        <v>320</v>
      </c>
      <c r="CF978" s="33" t="s">
        <v>321</v>
      </c>
      <c r="CG978" s="29">
        <v>100</v>
      </c>
      <c r="CH978" s="29">
        <v>3</v>
      </c>
      <c r="CI978" s="29">
        <v>3</v>
      </c>
      <c r="CJ978" s="29">
        <v>10</v>
      </c>
      <c r="CK978" s="29">
        <v>0</v>
      </c>
      <c r="CL978" s="29">
        <v>0</v>
      </c>
      <c r="CM978" s="29">
        <v>2</v>
      </c>
      <c r="CN978" s="34">
        <f>IF(CJ978&gt;0,((CK978*0.125)+(CL978*0.25)+(CM978*1))/CJ978,"")</f>
        <v>0.2</v>
      </c>
      <c r="CO978" s="35">
        <v>44343</v>
      </c>
      <c r="CP978" s="35">
        <v>44343</v>
      </c>
      <c r="CQ978" s="20" t="s">
        <v>248</v>
      </c>
      <c r="CR978" s="35">
        <v>44363</v>
      </c>
      <c r="CS978" s="20" t="s">
        <v>316</v>
      </c>
      <c r="CT978" s="35" t="s">
        <v>1840</v>
      </c>
      <c r="CU978" s="35">
        <v>44484</v>
      </c>
      <c r="CV978" s="11" t="s">
        <v>248</v>
      </c>
      <c r="CW978" s="11" t="s">
        <v>324</v>
      </c>
      <c r="CX978" s="11" t="s">
        <v>325</v>
      </c>
      <c r="CY978" s="20">
        <v>102</v>
      </c>
      <c r="CZ978" s="36">
        <v>7</v>
      </c>
      <c r="DA978" s="36">
        <v>7</v>
      </c>
      <c r="DB978" s="36">
        <v>25</v>
      </c>
      <c r="DC978" s="36">
        <v>0</v>
      </c>
      <c r="DD978" s="36">
        <v>0</v>
      </c>
      <c r="DE978" s="36">
        <v>0</v>
      </c>
      <c r="DF978" s="36">
        <v>0</v>
      </c>
      <c r="DG978" s="36">
        <v>4</v>
      </c>
      <c r="DH978" s="37">
        <f>IF(DB978&lt;&gt;"",((DC978*0.125)+(DD978*0.25)+(DE978*0.25)+(DF978*1)+(DG978*1))/DB978,"")</f>
        <v>0.16</v>
      </c>
      <c r="DV978" s="37" t="str" cm="1">
        <f t="array" ref="DV978">IF(AND(DI978:DP978&lt;&gt;""),((DQ978*0.125)+(DR978*0.25)+(DS978*0.25)+(DT978*1)+(DU978*1))/DP978,"")</f>
        <v/>
      </c>
      <c r="EA978" s="35"/>
      <c r="EB978" s="21"/>
      <c r="EJ978"/>
      <c r="EK978"/>
      <c r="EL978"/>
      <c r="EM978"/>
      <c r="EN978"/>
      <c r="EQ978"/>
      <c r="ER978"/>
      <c r="ES978" s="34" t="str">
        <f>IF(EI978&lt;&gt;"",((EJ978*0.125)+((EK978+EL978+EM978+EN978+EO978)*0.25)+((EP978+EQ978+ER978)*1))/EI978,"")</f>
        <v/>
      </c>
      <c r="ET978" s="20"/>
      <c r="FG978" s="20"/>
      <c r="FJ978" s="34" t="str">
        <f>IF(EZ978&lt;&gt;"",((FA978*0.125)+((FB978+FC978+FD978+FE978+FF978)*0.25)+((FG978+FH978+FI978)*1))/EZ978,"")</f>
        <v/>
      </c>
      <c r="FK978" s="39">
        <v>29.761714999999999</v>
      </c>
      <c r="FL978" s="39">
        <v>-95.255197999999993</v>
      </c>
      <c r="FM978" s="39">
        <v>29.399889576177866</v>
      </c>
      <c r="FN978" s="39">
        <v>30.123540423822131</v>
      </c>
      <c r="FO978" s="39">
        <v>-95.672000826464171</v>
      </c>
      <c r="FP978" s="39">
        <v>-94.838395173535815</v>
      </c>
      <c r="FQ978" s="39">
        <v>29.038064152355734</v>
      </c>
      <c r="FR978" s="39">
        <v>30.485365847644264</v>
      </c>
      <c r="FS978" s="39">
        <v>-96.088803652928362</v>
      </c>
      <c r="FT978" s="39">
        <v>-94.421592347071623</v>
      </c>
      <c r="FU978" s="35"/>
      <c r="GK978" s="34" t="str">
        <f>IF(GA978&lt;&gt;"",((GB978*0.125)+((GC978+GD978+GE978+GF978+GG978)*0.25)+((GH978+GI978+GJ978)*1))/GA978,"")</f>
        <v/>
      </c>
      <c r="GL978"/>
      <c r="GM978"/>
      <c r="GN978"/>
      <c r="GO978"/>
      <c r="HH978" s="34" t="str">
        <f>IF(GX978&lt;&gt;"",((GY978*0.125)+((GZ978+HA978+HB978+HC978+HD978)*0.25)+((HE978+HF978+HG978)*1))/GX978,"")</f>
        <v/>
      </c>
    </row>
    <row r="979" spans="1:216" ht="15" hidden="1" customHeight="1" x14ac:dyDescent="0.35">
      <c r="A979" s="11" t="s">
        <v>5692</v>
      </c>
      <c r="B979" s="12" t="s">
        <v>5693</v>
      </c>
      <c r="C979" s="13">
        <v>44560</v>
      </c>
      <c r="D979" s="13"/>
      <c r="E979" s="14" t="s">
        <v>1420</v>
      </c>
      <c r="F979" s="15" t="s">
        <v>5694</v>
      </c>
      <c r="G979" s="15" t="s">
        <v>5695</v>
      </c>
      <c r="H979" s="14" t="s">
        <v>1673</v>
      </c>
      <c r="I979" s="16">
        <v>77099</v>
      </c>
      <c r="J979" s="65">
        <v>49849</v>
      </c>
      <c r="K979" s="18">
        <f ca="1">IF(A979&lt;&gt;"",RANDBETWEEN(1,2000)," ")</f>
        <v>1467</v>
      </c>
      <c r="L979" s="17" cm="1">
        <f t="array" ref="L979">IF(A979&lt;&gt;"",SUMPRODUCT(($E$2:$E$1303="Active") * (FK979 &gt;= $FM$2:$FM$1303) * (FK979 &lt;= $FN$2:$FN$1303) * (FL979 &gt;= $FO$2:$FO$1303) * (FL979 &lt;= $FP$2:$FP$1303)),"")</f>
        <v>7</v>
      </c>
      <c r="M979" s="17" cm="1">
        <f t="array" ref="M979">IF(A979&lt;&gt;"",SUMPRODUCT(($E$2:$E$1303="Active") * (FK979 &gt;= $FQ$2:$FQ$1303) * (FK979 &lt;= $FR$2:$FR$1303) * (FL979 &gt;= $FS$2:$FS$1303) * (FL979 &lt;= $FT$2:$FT$1303)),"")</f>
        <v>12</v>
      </c>
      <c r="N979" s="14" t="s">
        <v>218</v>
      </c>
      <c r="O979" s="14" t="s">
        <v>219</v>
      </c>
      <c r="P979" s="15"/>
      <c r="Q979" s="14"/>
      <c r="R979" s="15"/>
      <c r="S979" s="14" t="s">
        <v>223</v>
      </c>
      <c r="U979" s="21"/>
      <c r="V979" s="22"/>
      <c r="W979" s="22"/>
      <c r="X979" s="22"/>
      <c r="Y979" s="22"/>
      <c r="Z979" s="22"/>
      <c r="AA979" s="48">
        <v>2024</v>
      </c>
      <c r="AC979" s="63">
        <v>45658</v>
      </c>
      <c r="AD979" s="25">
        <v>70</v>
      </c>
      <c r="AE979" s="25">
        <v>112</v>
      </c>
      <c r="AF979" s="66"/>
      <c r="AG979" s="20"/>
      <c r="AH979" s="22">
        <v>0</v>
      </c>
      <c r="AI979" s="26">
        <v>0</v>
      </c>
      <c r="AN979" s="27" t="str">
        <f>IF(COUNT(DV979,ES979,FJ979,GK979,HH979)&gt;0,AVERAGE(DV979,ES979,FJ979,GK979,HH979),"")</f>
        <v/>
      </c>
      <c r="AO979" s="28">
        <f>IF((E979&lt;&gt;""),COUNTA(AP979:BW979)+COUNTIF(T979,"No"),"")</f>
        <v>0</v>
      </c>
      <c r="AP979" s="29"/>
      <c r="AQ979" s="29"/>
      <c r="AR979" s="29"/>
      <c r="AS979" s="29"/>
      <c r="AT979" s="29"/>
      <c r="AU979" s="29"/>
      <c r="AV979" s="29"/>
      <c r="AW979" s="29"/>
      <c r="AX979" s="29"/>
      <c r="AY979" s="29"/>
      <c r="AZ979" s="29"/>
      <c r="BA979" s="29"/>
      <c r="BB979" s="29"/>
      <c r="BC979" s="29"/>
      <c r="BD979" s="29"/>
      <c r="BE979" s="29"/>
      <c r="BF979" s="29"/>
      <c r="BG979" s="29"/>
      <c r="BH979" s="29"/>
      <c r="BI979" s="29"/>
      <c r="BJ979" s="29"/>
      <c r="BK979" s="29"/>
      <c r="BL979" s="29"/>
      <c r="BM979" s="29"/>
      <c r="BN979" s="29"/>
      <c r="BO979" s="29"/>
      <c r="BP979" s="29"/>
      <c r="BQ979" s="29"/>
      <c r="BR979" s="29"/>
      <c r="BS979" s="29"/>
      <c r="BT979" s="29"/>
      <c r="BU979" s="29"/>
      <c r="BV979" s="29"/>
      <c r="BW979" s="29"/>
      <c r="BX979" s="30">
        <v>44006</v>
      </c>
      <c r="BY979" s="30">
        <v>44006</v>
      </c>
      <c r="BZ979" s="14" t="s">
        <v>228</v>
      </c>
      <c r="CA979" s="30">
        <v>44022</v>
      </c>
      <c r="CB979" s="14" t="s">
        <v>316</v>
      </c>
      <c r="CC979" s="31">
        <v>44176</v>
      </c>
      <c r="CD979" s="32" t="s">
        <v>228</v>
      </c>
      <c r="CE979" s="33" t="s">
        <v>320</v>
      </c>
      <c r="CF979" s="33" t="s">
        <v>321</v>
      </c>
      <c r="CG979" s="29">
        <v>100</v>
      </c>
      <c r="CH979" s="29">
        <v>4</v>
      </c>
      <c r="CI979" s="29">
        <v>4</v>
      </c>
      <c r="CJ979" s="29">
        <v>10</v>
      </c>
      <c r="CK979" s="29">
        <v>0</v>
      </c>
      <c r="CL979" s="29">
        <v>1</v>
      </c>
      <c r="CM979" s="29">
        <v>2</v>
      </c>
      <c r="CN979" s="34">
        <f>IF(CJ979&gt;0,((CK979*0.125)+(CL979*0.25)+(CM979*1))/CJ979,"")</f>
        <v>0.22500000000000001</v>
      </c>
      <c r="CO979" s="35">
        <v>44344</v>
      </c>
      <c r="CP979" s="35">
        <v>44355</v>
      </c>
      <c r="CQ979" s="20" t="s">
        <v>248</v>
      </c>
      <c r="CR979" s="35">
        <v>44362</v>
      </c>
      <c r="CS979" s="20" t="s">
        <v>316</v>
      </c>
      <c r="CT979" s="35" t="s">
        <v>1840</v>
      </c>
      <c r="CU979" s="35">
        <v>44482</v>
      </c>
      <c r="CV979" s="11" t="s">
        <v>248</v>
      </c>
      <c r="CW979" s="11" t="s">
        <v>324</v>
      </c>
      <c r="CX979" s="11" t="s">
        <v>325</v>
      </c>
      <c r="CY979" s="20">
        <v>47</v>
      </c>
      <c r="CZ979" s="36">
        <v>4</v>
      </c>
      <c r="DA979" s="36">
        <v>4</v>
      </c>
      <c r="DB979" s="36">
        <v>16</v>
      </c>
      <c r="DC979" s="36">
        <v>0</v>
      </c>
      <c r="DD979" s="36">
        <v>0</v>
      </c>
      <c r="DE979" s="36">
        <v>0</v>
      </c>
      <c r="DF979" s="36">
        <v>1</v>
      </c>
      <c r="DG979" s="36">
        <v>1</v>
      </c>
      <c r="DH979" s="37">
        <f>IF(DB979&lt;&gt;"",((DC979*0.125)+(DD979*0.25)+(DE979*0.25)+(DF979*1)+(DG979*1))/DB979,"")</f>
        <v>0.125</v>
      </c>
      <c r="DV979" s="37" t="str" cm="1">
        <f t="array" ref="DV979">IF(AND(DI979:DP979&lt;&gt;""),((DQ979*0.125)+(DR979*0.25)+(DS979*0.25)+(DT979*1)+(DU979*1))/DP979,"")</f>
        <v/>
      </c>
      <c r="EA979" s="35"/>
      <c r="EB979" s="21"/>
      <c r="EJ979"/>
      <c r="EK979"/>
      <c r="EL979"/>
      <c r="EM979"/>
      <c r="EN979"/>
      <c r="EQ979"/>
      <c r="ER979"/>
      <c r="ES979" s="34" t="str">
        <f>IF(EI979&lt;&gt;"",((EJ979*0.125)+((EK979+EL979+EM979+EN979+EO979)*0.25)+((EP979+EQ979+ER979)*1))/EI979,"")</f>
        <v/>
      </c>
      <c r="ET979" s="20"/>
      <c r="FG979" s="20"/>
      <c r="FJ979" s="34" t="str">
        <f>IF(EZ979&lt;&gt;"",((FA979*0.125)+((FB979+FC979+FD979+FE979+FF979)*0.25)+((FG979+FH979+FI979)*1))/EZ979,"")</f>
        <v/>
      </c>
      <c r="FK979" s="39">
        <v>29.668938000000001</v>
      </c>
      <c r="FL979" s="39">
        <v>-95.587575999999999</v>
      </c>
      <c r="FM979" s="39">
        <v>29.307112576177868</v>
      </c>
      <c r="FN979" s="39">
        <v>30.030763423822133</v>
      </c>
      <c r="FO979" s="39">
        <v>-96.003993800915723</v>
      </c>
      <c r="FP979" s="39">
        <v>-95.171158199084275</v>
      </c>
      <c r="FQ979" s="39">
        <v>28.945287152355736</v>
      </c>
      <c r="FR979" s="39">
        <v>30.392588847644266</v>
      </c>
      <c r="FS979" s="39">
        <v>-96.420411601831461</v>
      </c>
      <c r="FT979" s="39">
        <v>-94.754740398168536</v>
      </c>
      <c r="FU979" s="35"/>
      <c r="GK979" s="34" t="str">
        <f>IF(GA979&lt;&gt;"",((GB979*0.125)+((GC979+GD979+GE979+GF979+GG979)*0.25)+((GH979+GI979+GJ979)*1))/GA979,"")</f>
        <v/>
      </c>
      <c r="GL979"/>
      <c r="GM979"/>
      <c r="GN979"/>
      <c r="GO979"/>
      <c r="HH979" s="34" t="str">
        <f>IF(GX979&lt;&gt;"",((GY979*0.125)+((GZ979+HA979+HB979+HC979+HD979)*0.25)+((HE979+HF979+HG979)*1))/GX979,"")</f>
        <v/>
      </c>
    </row>
    <row r="980" spans="1:216" ht="15" hidden="1" customHeight="1" x14ac:dyDescent="0.35">
      <c r="A980" s="11" t="s">
        <v>5696</v>
      </c>
      <c r="B980" s="12" t="s">
        <v>5697</v>
      </c>
      <c r="C980" s="13">
        <v>44560</v>
      </c>
      <c r="D980" s="13"/>
      <c r="E980" s="14" t="s">
        <v>1420</v>
      </c>
      <c r="F980" s="15" t="s">
        <v>5698</v>
      </c>
      <c r="G980" s="15" t="s">
        <v>5699</v>
      </c>
      <c r="H980" s="14" t="s">
        <v>1512</v>
      </c>
      <c r="I980" s="16">
        <v>20740</v>
      </c>
      <c r="J980" s="17">
        <v>36930</v>
      </c>
      <c r="K980" s="18">
        <f ca="1">IF(A980&lt;&gt;"",RANDBETWEEN(1,2000)," ")</f>
        <v>1602</v>
      </c>
      <c r="L980" s="17" cm="1">
        <f t="array" ref="L980">IF(A980&lt;&gt;"",SUMPRODUCT(($E$2:$E$1303="Active") * (FK980 &gt;= $FM$2:$FM$1303) * (FK980 &lt;= $FN$2:$FN$1303) * (FL980 &gt;= $FO$2:$FO$1303) * (FL980 &lt;= $FP$2:$FP$1303)),"")</f>
        <v>2</v>
      </c>
      <c r="M980" s="17" cm="1">
        <f t="array" ref="M980">IF(A980&lt;&gt;"",SUMPRODUCT(($E$2:$E$1303="Active") * (FK980 &gt;= $FQ$2:$FQ$1303) * (FK980 &lt;= $FR$2:$FR$1303) * (FL980 &gt;= $FS$2:$FS$1303) * (FL980 &lt;= $FT$2:$FT$1303)),"")</f>
        <v>6</v>
      </c>
      <c r="N980" s="14" t="s">
        <v>218</v>
      </c>
      <c r="O980" s="14" t="s">
        <v>219</v>
      </c>
      <c r="P980" s="15"/>
      <c r="Q980" s="14"/>
      <c r="R980" s="15"/>
      <c r="S980" s="14"/>
      <c r="U980" s="21"/>
      <c r="V980" s="22"/>
      <c r="W980" s="22"/>
      <c r="X980" s="22"/>
      <c r="Y980" s="22"/>
      <c r="Z980" s="22"/>
      <c r="AA980" s="48">
        <v>2024</v>
      </c>
      <c r="AC980" s="63">
        <v>45658</v>
      </c>
      <c r="AD980" s="25">
        <v>90</v>
      </c>
      <c r="AE980" s="25">
        <v>229</v>
      </c>
      <c r="AF980" s="26">
        <v>37</v>
      </c>
      <c r="AG980" s="20"/>
      <c r="AH980" s="22">
        <v>0</v>
      </c>
      <c r="AI980" s="26">
        <v>0</v>
      </c>
      <c r="AN980" s="27" t="str">
        <f>IF(COUNT(DV980,ES980,FJ980,GK980,HH980)&gt;0,AVERAGE(DV980,ES980,FJ980,GK980,HH980),"")</f>
        <v/>
      </c>
      <c r="AO980" s="28">
        <f>IF((E980&lt;&gt;""),COUNTA(AP980:BW980)+COUNTIF(T980,"No"),"")</f>
        <v>0</v>
      </c>
      <c r="AP980" s="29"/>
      <c r="AQ980" s="29"/>
      <c r="AR980" s="29"/>
      <c r="AS980" s="29"/>
      <c r="AT980" s="29"/>
      <c r="AU980" s="29"/>
      <c r="AV980" s="29"/>
      <c r="AW980" s="29"/>
      <c r="AX980" s="29"/>
      <c r="AY980" s="29"/>
      <c r="AZ980" s="29"/>
      <c r="BA980" s="29"/>
      <c r="BB980" s="29"/>
      <c r="BC980" s="29"/>
      <c r="BD980" s="29"/>
      <c r="BE980" s="29"/>
      <c r="BF980" s="29"/>
      <c r="BG980" s="29"/>
      <c r="BH980" s="29"/>
      <c r="BI980" s="29"/>
      <c r="BJ980" s="29"/>
      <c r="BK980" s="29"/>
      <c r="BL980" s="29"/>
      <c r="BM980" s="29"/>
      <c r="BN980" s="29"/>
      <c r="BO980" s="29"/>
      <c r="BP980" s="29"/>
      <c r="BQ980" s="29"/>
      <c r="BR980" s="29"/>
      <c r="BS980" s="29"/>
      <c r="BT980" s="29"/>
      <c r="BU980" s="29"/>
      <c r="BV980" s="29"/>
      <c r="BW980" s="29"/>
      <c r="BX980" s="30">
        <v>44130</v>
      </c>
      <c r="BY980" s="30">
        <v>44166</v>
      </c>
      <c r="BZ980" s="14" t="s">
        <v>248</v>
      </c>
      <c r="CA980" s="30">
        <v>44173</v>
      </c>
      <c r="CB980" s="14" t="s">
        <v>316</v>
      </c>
      <c r="CC980" s="31">
        <v>44188</v>
      </c>
      <c r="CD980" s="32" t="s">
        <v>228</v>
      </c>
      <c r="CE980" s="33" t="s">
        <v>320</v>
      </c>
      <c r="CF980" s="33" t="s">
        <v>321</v>
      </c>
      <c r="CG980" s="29">
        <v>100</v>
      </c>
      <c r="CH980" s="29">
        <v>5</v>
      </c>
      <c r="CI980" s="29">
        <v>5</v>
      </c>
      <c r="CJ980" s="29">
        <v>10</v>
      </c>
      <c r="CK980" s="29">
        <v>1</v>
      </c>
      <c r="CL980" s="29">
        <v>1</v>
      </c>
      <c r="CM980" s="29">
        <v>4</v>
      </c>
      <c r="CN980" s="34">
        <f>IF(CJ980&gt;0,((CK980*0.125)+(CL980*0.25)+(CM980*1))/CJ980,"")</f>
        <v>0.4375</v>
      </c>
      <c r="CR980" s="35"/>
      <c r="CU980" s="35">
        <v>44501</v>
      </c>
      <c r="CV980" s="11" t="s">
        <v>1128</v>
      </c>
      <c r="CW980" s="11" t="s">
        <v>324</v>
      </c>
      <c r="CX980" s="11" t="s">
        <v>325</v>
      </c>
      <c r="CY980" s="20">
        <v>116</v>
      </c>
      <c r="CZ980" s="36">
        <v>6</v>
      </c>
      <c r="DA980" s="36">
        <v>6</v>
      </c>
      <c r="DB980" s="36">
        <v>22</v>
      </c>
      <c r="DC980" s="36">
        <v>0</v>
      </c>
      <c r="DD980" s="36">
        <v>2</v>
      </c>
      <c r="DE980" s="36">
        <v>0</v>
      </c>
      <c r="DF980" s="36">
        <v>0</v>
      </c>
      <c r="DG980" s="36">
        <v>2</v>
      </c>
      <c r="DH980" s="37">
        <f>IF(DB980&lt;&gt;"",((DC980*0.125)+(DD980*0.25)+(DE980*0.25)+(DF980*1)+(DG980*1))/DB980,"")</f>
        <v>0.11363636363636363</v>
      </c>
      <c r="DV980" s="37" t="str" cm="1">
        <f t="array" ref="DV980">IF(AND(DI980:DP980&lt;&gt;""),((DQ980*0.125)+(DR980*0.25)+(DS980*0.25)+(DT980*1)+(DU980*1))/DP980,"")</f>
        <v/>
      </c>
      <c r="EA980" s="35"/>
      <c r="EB980" s="21"/>
      <c r="EJ980"/>
      <c r="EK980"/>
      <c r="EL980"/>
      <c r="EM980"/>
      <c r="EN980"/>
      <c r="EO980"/>
      <c r="EP980"/>
      <c r="EQ980"/>
      <c r="ER980"/>
      <c r="ES980" s="34" t="str">
        <f>IF(EI980&lt;&gt;"",((EJ980*0.125)+((EK980+EL980+EM980+EN980+EO980)*0.25)+((EP980+EQ980+ER980)*1))/EI980,"")</f>
        <v/>
      </c>
      <c r="ET980" s="20"/>
      <c r="FG980" s="20"/>
      <c r="FJ980" s="34" t="str">
        <f>IF(EZ980&lt;&gt;"",((FA980*0.125)+((FB980+FC980+FD980+FE980+FF980)*0.25)+((FG980+FH980+FI980)*1))/EZ980,"")</f>
        <v/>
      </c>
      <c r="FK980" s="39">
        <v>39.001255</v>
      </c>
      <c r="FL980" s="39">
        <v>-76.925719000000001</v>
      </c>
      <c r="FM980" s="39">
        <v>38.639429576177868</v>
      </c>
      <c r="FN980" s="39">
        <v>39.363080423822133</v>
      </c>
      <c r="FO980" s="39">
        <v>-77.391309583771104</v>
      </c>
      <c r="FP980" s="39">
        <v>-76.460128416228898</v>
      </c>
      <c r="FQ980" s="39">
        <v>38.277604152355735</v>
      </c>
      <c r="FR980" s="39">
        <v>39.724905847644266</v>
      </c>
      <c r="FS980" s="39">
        <v>-77.856900167542221</v>
      </c>
      <c r="FT980" s="39">
        <v>-75.99453783245778</v>
      </c>
      <c r="FU980" s="35"/>
      <c r="GK980" s="34" t="str">
        <f>IF(GA980&lt;&gt;"",((GB980*0.125)+((GC980+GD980+GE980+GF980+GG980)*0.25)+((GH980+GI980+GJ980)*1))/GA980,"")</f>
        <v/>
      </c>
      <c r="GL980"/>
      <c r="GM980"/>
      <c r="GN980"/>
      <c r="GO980"/>
      <c r="HH980" s="34" t="str">
        <f>IF(GX980&lt;&gt;"",((GY980*0.125)+((GZ980+HA980+HB980+HC980+HD980)*0.25)+((HE980+HF980+HG980)*1))/GX980,"")</f>
        <v/>
      </c>
    </row>
    <row r="981" spans="1:216" ht="15" hidden="1" customHeight="1" x14ac:dyDescent="0.35">
      <c r="A981" s="11" t="s">
        <v>5617</v>
      </c>
      <c r="B981" s="12" t="s">
        <v>5618</v>
      </c>
      <c r="C981" s="13">
        <v>44560</v>
      </c>
      <c r="D981" s="13"/>
      <c r="E981" s="14" t="s">
        <v>1420</v>
      </c>
      <c r="F981" s="15" t="s">
        <v>5700</v>
      </c>
      <c r="G981" s="15" t="s">
        <v>5620</v>
      </c>
      <c r="H981" s="14" t="s">
        <v>591</v>
      </c>
      <c r="I981" s="16">
        <v>93117</v>
      </c>
      <c r="J981" s="65">
        <v>53430</v>
      </c>
      <c r="K981" s="18">
        <f ca="1">IF(A981&lt;&gt;"",RANDBETWEEN(1,2000)," ")</f>
        <v>1899</v>
      </c>
      <c r="L981" s="17" cm="1">
        <f t="array" ref="L981">IF(A981&lt;&gt;"",SUMPRODUCT(($E$2:$E$1303="Active") * (FK981 &gt;= $FM$2:$FM$1303) * (FK981 &lt;= $FN$2:$FN$1303) * (FL981 &gt;= $FO$2:$FO$1303) * (FL981 &lt;= $FP$2:$FP$1303)),"")</f>
        <v>0</v>
      </c>
      <c r="M981" s="17" cm="1">
        <f t="array" ref="M981">IF(A981&lt;&gt;"",SUMPRODUCT(($E$2:$E$1303="Active") * (FK981 &gt;= $FQ$2:$FQ$1303) * (FK981 &lt;= $FR$2:$FR$1303) * (FL981 &gt;= $FS$2:$FS$1303) * (FL981 &lt;= $FT$2:$FT$1303)),"")</f>
        <v>1</v>
      </c>
      <c r="N981" s="14"/>
      <c r="O981" s="14"/>
      <c r="P981" s="15"/>
      <c r="Q981" s="14"/>
      <c r="R981" s="15"/>
      <c r="S981" s="14" t="s">
        <v>224</v>
      </c>
      <c r="U981" s="21"/>
      <c r="V981" s="22"/>
      <c r="W981" s="22"/>
      <c r="X981" s="22"/>
      <c r="Y981" s="22"/>
      <c r="Z981" s="22"/>
      <c r="AA981" s="48">
        <v>2024</v>
      </c>
      <c r="AC981" s="63">
        <v>45658</v>
      </c>
      <c r="AD981" s="25">
        <v>154</v>
      </c>
      <c r="AE981" s="25">
        <v>76</v>
      </c>
      <c r="AF981" s="66">
        <v>45</v>
      </c>
      <c r="AG981" s="20"/>
      <c r="AH981" s="22">
        <v>0</v>
      </c>
      <c r="AI981" s="26">
        <v>0</v>
      </c>
      <c r="AN981" s="27" t="str">
        <f>IF(COUNT(DV981,ES981,FJ981,GK981,HH981)&gt;0,AVERAGE(DV981,ES981,FJ981,GK981,HH981),"")</f>
        <v/>
      </c>
      <c r="AO981" s="28">
        <f>IF((E981&lt;&gt;""),COUNTA(AP981:BW981)+COUNTIF(T981,"No"),"")</f>
        <v>0</v>
      </c>
      <c r="AP981" s="29"/>
      <c r="AQ981" s="29"/>
      <c r="AR981" s="29"/>
      <c r="AS981" s="29"/>
      <c r="AT981" s="29"/>
      <c r="AU981" s="29"/>
      <c r="AV981" s="29"/>
      <c r="AW981" s="29"/>
      <c r="AX981" s="29"/>
      <c r="AY981" s="29"/>
      <c r="AZ981" s="29"/>
      <c r="BA981" s="29"/>
      <c r="BB981" s="29"/>
      <c r="BC981" s="29"/>
      <c r="BD981" s="29"/>
      <c r="BE981" s="29"/>
      <c r="BF981" s="29"/>
      <c r="BG981" s="29"/>
      <c r="BH981" s="29"/>
      <c r="BI981" s="29"/>
      <c r="BJ981" s="29"/>
      <c r="BK981" s="29"/>
      <c r="BL981" s="29"/>
      <c r="BM981" s="29"/>
      <c r="BN981" s="29"/>
      <c r="BO981" s="29"/>
      <c r="BP981" s="29"/>
      <c r="BQ981" s="29"/>
      <c r="BR981" s="29"/>
      <c r="BS981" s="29"/>
      <c r="BT981" s="29"/>
      <c r="BU981" s="29"/>
      <c r="BV981" s="29"/>
      <c r="BW981" s="29"/>
      <c r="BX981" s="30">
        <v>43888</v>
      </c>
      <c r="BY981" s="30">
        <v>43899</v>
      </c>
      <c r="BZ981" s="14" t="s">
        <v>226</v>
      </c>
      <c r="CA981" s="30">
        <v>43907</v>
      </c>
      <c r="CB981" s="14" t="s">
        <v>232</v>
      </c>
      <c r="CC981" s="31">
        <v>43910</v>
      </c>
      <c r="CD981" s="32" t="s">
        <v>364</v>
      </c>
      <c r="CE981" s="33" t="s">
        <v>380</v>
      </c>
      <c r="CF981" s="33" t="s">
        <v>321</v>
      </c>
      <c r="CG981" s="29">
        <v>147</v>
      </c>
      <c r="CH981" s="29">
        <v>3</v>
      </c>
      <c r="CI981" s="29">
        <v>3</v>
      </c>
      <c r="CJ981" s="29">
        <v>15</v>
      </c>
      <c r="CK981" s="29">
        <v>0</v>
      </c>
      <c r="CL981" s="29">
        <v>1</v>
      </c>
      <c r="CM981" s="29">
        <v>1</v>
      </c>
      <c r="CN981" s="34">
        <f>IF(CJ981&gt;0,((CK981*0.125)+(CL981*0.25)+(CM981*1))/CJ981,"")</f>
        <v>8.3333333333333329E-2</v>
      </c>
      <c r="CR981" s="35"/>
      <c r="CS981" s="20" t="s">
        <v>232</v>
      </c>
      <c r="CU981" s="35">
        <v>44495</v>
      </c>
      <c r="CV981" s="11" t="s">
        <v>228</v>
      </c>
      <c r="CW981" s="20" t="s">
        <v>233</v>
      </c>
      <c r="CX981" s="11" t="s">
        <v>234</v>
      </c>
      <c r="CY981" s="20">
        <v>45</v>
      </c>
      <c r="CZ981" s="36">
        <v>2</v>
      </c>
      <c r="DA981" s="36">
        <v>2</v>
      </c>
      <c r="DB981" s="36">
        <v>10</v>
      </c>
      <c r="DC981" s="36">
        <v>0</v>
      </c>
      <c r="DD981" s="36">
        <v>0</v>
      </c>
      <c r="DE981" s="36">
        <v>0</v>
      </c>
      <c r="DF981" s="36">
        <v>0</v>
      </c>
      <c r="DG981" s="36">
        <v>1</v>
      </c>
      <c r="DH981" s="37">
        <f>IF(DB981&lt;&gt;"",((DC981*0.125)+(DD981*0.25)+(DE981*0.25)+(DF981*1)+(DG981*1))/DB981,"")</f>
        <v>0.1</v>
      </c>
      <c r="DV981" s="37" t="str" cm="1">
        <f t="array" ref="DV981">IF(AND(DI981:DP981&lt;&gt;""),((DQ981*0.125)+(DR981*0.25)+(DS981*0.25)+(DT981*1)+(DU981*1))/DP981,"")</f>
        <v/>
      </c>
      <c r="EA981" s="35"/>
      <c r="EB981" s="21"/>
      <c r="EJ981"/>
      <c r="EK981"/>
      <c r="EL981"/>
      <c r="EM981"/>
      <c r="EN981"/>
      <c r="EO981"/>
      <c r="EP981"/>
      <c r="EQ981"/>
      <c r="ER981"/>
      <c r="ES981" s="34" t="str">
        <f>IF(EI981&lt;&gt;"",((EJ981*0.125)+((EK981+EL981+EM981+EN981+EO981)*0.25)+((EP981+EQ981+ER981)*1))/EI981,"")</f>
        <v/>
      </c>
      <c r="ET981" s="20"/>
      <c r="FG981" s="20"/>
      <c r="FJ981" s="34" t="str">
        <f>IF(EZ981&lt;&gt;"",((FA981*0.125)+((FB981+FC981+FD981+FE981+FF981)*0.25)+((FG981+FH981+FI981)*1))/EZ981,"")</f>
        <v/>
      </c>
      <c r="FK981" s="39">
        <v>34.511735999999999</v>
      </c>
      <c r="FL981" s="39">
        <v>-120.062476</v>
      </c>
      <c r="FM981" s="39">
        <v>34.149910576177867</v>
      </c>
      <c r="FN981" s="39">
        <v>34.873561423822132</v>
      </c>
      <c r="FO981" s="39">
        <v>-120.50157911344128</v>
      </c>
      <c r="FP981" s="39">
        <v>-119.62337288655873</v>
      </c>
      <c r="FQ981" s="39">
        <v>33.788085152355734</v>
      </c>
      <c r="FR981" s="39">
        <v>35.235386847644264</v>
      </c>
      <c r="FS981" s="39">
        <v>-120.94068222688256</v>
      </c>
      <c r="FT981" s="39">
        <v>-119.18426977311745</v>
      </c>
      <c r="FU981" s="35"/>
      <c r="GK981" s="34" t="str">
        <f>IF(GA981&lt;&gt;"",((GB981*0.125)+((GC981+GD981+GE981+GF981+GG981)*0.25)+((GH981+GI981+GJ981)*1))/GA981,"")</f>
        <v/>
      </c>
      <c r="GL981"/>
      <c r="GM981"/>
      <c r="GN981"/>
      <c r="GO981"/>
      <c r="HH981" s="34" t="str">
        <f>IF(GX981&lt;&gt;"",((GY981*0.125)+((GZ981+HA981+HB981+HC981+HD981)*0.25)+((HE981+HF981+HG981)*1))/GX981,"")</f>
        <v/>
      </c>
    </row>
    <row r="982" spans="1:216" ht="15" hidden="1" customHeight="1" x14ac:dyDescent="0.35">
      <c r="A982" s="11" t="s">
        <v>5701</v>
      </c>
      <c r="B982" s="12" t="s">
        <v>5702</v>
      </c>
      <c r="C982" s="13">
        <v>44560</v>
      </c>
      <c r="D982" s="13"/>
      <c r="E982" s="14" t="s">
        <v>1420</v>
      </c>
      <c r="F982" s="15" t="s">
        <v>5703</v>
      </c>
      <c r="G982" s="15" t="s">
        <v>2815</v>
      </c>
      <c r="H982" s="14" t="s">
        <v>1993</v>
      </c>
      <c r="I982" s="16">
        <v>55449</v>
      </c>
      <c r="J982" s="65">
        <v>33321</v>
      </c>
      <c r="K982" s="18">
        <f ca="1">IF(A982&lt;&gt;"",RANDBETWEEN(1,2000)," ")</f>
        <v>968</v>
      </c>
      <c r="L982" s="17" cm="1">
        <f t="array" ref="L982">IF(A982&lt;&gt;"",SUMPRODUCT(($E$2:$E$1303="Active") * (FK982 &gt;= $FM$2:$FM$1303) * (FK982 &lt;= $FN$2:$FN$1303) * (FL982 &gt;= $FO$2:$FO$1303) * (FL982 &lt;= $FP$2:$FP$1303)),"")</f>
        <v>5</v>
      </c>
      <c r="M982" s="17" cm="1">
        <f t="array" ref="M982">IF(A982&lt;&gt;"",SUMPRODUCT(($E$2:$E$1303="Active") * (FK982 &gt;= $FQ$2:$FQ$1303) * (FK982 &lt;= $FR$2:$FR$1303) * (FL982 &gt;= $FS$2:$FS$1303) * (FL982 &lt;= $FT$2:$FT$1303)),"")</f>
        <v>6</v>
      </c>
      <c r="N982" s="14" t="s">
        <v>287</v>
      </c>
      <c r="O982" s="14" t="s">
        <v>219</v>
      </c>
      <c r="P982" s="15"/>
      <c r="Q982" s="14"/>
      <c r="R982" s="15"/>
      <c r="S982" s="14" t="s">
        <v>224</v>
      </c>
      <c r="U982" s="21"/>
      <c r="V982" s="22"/>
      <c r="W982" s="22"/>
      <c r="X982" s="22"/>
      <c r="Y982" s="22"/>
      <c r="Z982" s="22"/>
      <c r="AA982" s="48">
        <v>2024</v>
      </c>
      <c r="AC982" s="63">
        <v>45658</v>
      </c>
      <c r="AD982" s="25">
        <v>216</v>
      </c>
      <c r="AE982" s="25">
        <v>234</v>
      </c>
      <c r="AF982" s="66"/>
      <c r="AG982" s="20"/>
      <c r="AH982" s="22">
        <v>0</v>
      </c>
      <c r="AI982" s="26">
        <v>0</v>
      </c>
      <c r="AN982" s="27">
        <f>IF(COUNT(DV982,ES982,FJ982,GK982,HH982)&gt;0,AVERAGE(DV982,ES982,FJ982,GK982,HH982),"")</f>
        <v>0.2</v>
      </c>
      <c r="AO982" s="28">
        <f>IF((E982&lt;&gt;""),COUNTA(AP982:BW982)+COUNTIF(T982,"No"),"")</f>
        <v>0</v>
      </c>
      <c r="AP982" s="29"/>
      <c r="AQ982" s="29"/>
      <c r="AR982" s="29"/>
      <c r="AS982" s="29"/>
      <c r="AT982" s="29"/>
      <c r="AU982" s="29"/>
      <c r="AV982" s="29"/>
      <c r="AW982" s="29"/>
      <c r="AX982" s="29"/>
      <c r="AY982" s="29"/>
      <c r="AZ982" s="29"/>
      <c r="BA982" s="29"/>
      <c r="BB982" s="29"/>
      <c r="BC982" s="29"/>
      <c r="BD982" s="29"/>
      <c r="BE982" s="29"/>
      <c r="BF982" s="29"/>
      <c r="BG982" s="29"/>
      <c r="BH982" s="29"/>
      <c r="BI982" s="29"/>
      <c r="BJ982" s="29"/>
      <c r="BK982" s="29"/>
      <c r="BL982" s="29"/>
      <c r="BM982" s="29"/>
      <c r="BN982" s="29"/>
      <c r="BO982" s="29"/>
      <c r="BP982" s="29"/>
      <c r="BQ982" s="29"/>
      <c r="BR982" s="29"/>
      <c r="BS982" s="29"/>
      <c r="BT982" s="29"/>
      <c r="BU982" s="29"/>
      <c r="BV982" s="29"/>
      <c r="BW982" s="29"/>
      <c r="BX982" s="30">
        <v>43748</v>
      </c>
      <c r="BY982" s="30">
        <v>43763</v>
      </c>
      <c r="BZ982" s="14" t="s">
        <v>228</v>
      </c>
      <c r="CA982" s="30">
        <v>43979</v>
      </c>
      <c r="CB982" s="14" t="s">
        <v>232</v>
      </c>
      <c r="CC982" s="31">
        <v>43907</v>
      </c>
      <c r="CD982" s="32" t="s">
        <v>364</v>
      </c>
      <c r="CE982" s="33" t="s">
        <v>425</v>
      </c>
      <c r="CF982" s="33" t="s">
        <v>325</v>
      </c>
      <c r="CG982" s="29">
        <v>129</v>
      </c>
      <c r="CH982" s="29">
        <v>1</v>
      </c>
      <c r="CI982" s="29">
        <v>1</v>
      </c>
      <c r="CJ982" s="29">
        <v>5</v>
      </c>
      <c r="CK982" s="29">
        <v>1</v>
      </c>
      <c r="CL982" s="29">
        <v>1</v>
      </c>
      <c r="CM982" s="29">
        <v>1</v>
      </c>
      <c r="CN982" s="34">
        <f>IF(CJ982&gt;0,((CK982*0.125)+(CL982*0.25)+(CM982*1))/CJ982,"")</f>
        <v>0.27500000000000002</v>
      </c>
      <c r="CR982" s="35"/>
      <c r="CS982" s="20" t="s">
        <v>232</v>
      </c>
      <c r="CU982" s="35">
        <v>44326</v>
      </c>
      <c r="CV982" s="11" t="s">
        <v>226</v>
      </c>
      <c r="CW982" s="11" t="s">
        <v>293</v>
      </c>
      <c r="CX982" s="11" t="s">
        <v>247</v>
      </c>
      <c r="CY982" s="20">
        <v>95</v>
      </c>
      <c r="CZ982" s="36">
        <v>2</v>
      </c>
      <c r="DA982" s="36">
        <v>2</v>
      </c>
      <c r="DB982" s="36">
        <v>10</v>
      </c>
      <c r="DC982" s="36">
        <v>0</v>
      </c>
      <c r="DD982" s="36">
        <v>0</v>
      </c>
      <c r="DE982" s="36">
        <v>0</v>
      </c>
      <c r="DF982" s="36">
        <v>0</v>
      </c>
      <c r="DG982" s="36">
        <v>1</v>
      </c>
      <c r="DH982" s="37">
        <f>IF(DB982&lt;&gt;"",((DC982*0.125)+(DD982*0.25)+(DE982*0.25)+(DF982*1)+(DG982*1))/DB982,"")</f>
        <v>0.1</v>
      </c>
      <c r="DI982" s="35">
        <v>44592</v>
      </c>
      <c r="DJ982" s="20" t="s">
        <v>228</v>
      </c>
      <c r="DK982" s="20" t="s">
        <v>294</v>
      </c>
      <c r="DL982" s="20" t="s">
        <v>247</v>
      </c>
      <c r="DM982" s="20">
        <v>131</v>
      </c>
      <c r="DN982" s="20">
        <v>1</v>
      </c>
      <c r="DO982" s="20">
        <v>1</v>
      </c>
      <c r="DP982" s="20">
        <v>5</v>
      </c>
      <c r="DQ982" s="20">
        <v>0</v>
      </c>
      <c r="DR982" s="20">
        <v>0</v>
      </c>
      <c r="DS982" s="20">
        <v>0</v>
      </c>
      <c r="DT982" s="20">
        <v>0</v>
      </c>
      <c r="DU982" s="20">
        <v>1</v>
      </c>
      <c r="DV982" s="37" cm="1">
        <f t="array" ref="DV982">IF(AND(DI982:DP982&lt;&gt;""),((DQ982*0.125)+(DR982*0.25)+(DS982*0.25)+(DT982*1)+(DU982*1))/DP982,"")</f>
        <v>0.2</v>
      </c>
      <c r="EA982" s="35"/>
      <c r="EB982" s="21"/>
      <c r="EJ982"/>
      <c r="EK982"/>
      <c r="EL982"/>
      <c r="EM982"/>
      <c r="EN982"/>
      <c r="EQ982"/>
      <c r="ER982"/>
      <c r="ES982" s="34" t="str">
        <f>IF(EI982&lt;&gt;"",((EJ982*0.125)+((EK982+EL982+EM982+EN982+EO982)*0.25)+((EP982+EQ982+ER982)*1))/EI982,"")</f>
        <v/>
      </c>
      <c r="ET982" s="20"/>
      <c r="FG982" s="20"/>
      <c r="FJ982" s="34" t="str">
        <f>IF(EZ982&lt;&gt;"",((FA982*0.125)+((FB982+FC982+FD982+FE982+FF982)*0.25)+((FG982+FH982+FI982)*1))/EZ982,"")</f>
        <v/>
      </c>
      <c r="FK982" s="39">
        <v>45.165326</v>
      </c>
      <c r="FL982" s="39">
        <v>-93.188918999999999</v>
      </c>
      <c r="FM982" s="39">
        <v>44.803500576177868</v>
      </c>
      <c r="FN982" s="39">
        <v>45.527151423822133</v>
      </c>
      <c r="FO982" s="39">
        <v>-93.702100331930694</v>
      </c>
      <c r="FP982" s="39">
        <v>-92.675737668069303</v>
      </c>
      <c r="FQ982" s="39">
        <v>44.441675152355735</v>
      </c>
      <c r="FR982" s="39">
        <v>45.888976847644265</v>
      </c>
      <c r="FS982" s="39">
        <v>-94.21528166386139</v>
      </c>
      <c r="FT982" s="39">
        <v>-92.162556336138607</v>
      </c>
      <c r="FU982" s="35"/>
      <c r="GK982" s="34" t="str">
        <f>IF(GA982&lt;&gt;"",((GB982*0.125)+((GC982+GD982+GE982+GF982+GG982)*0.25)+((GH982+GI982+GJ982)*1))/GA982,"")</f>
        <v/>
      </c>
      <c r="GL982"/>
      <c r="GM982"/>
      <c r="GN982"/>
      <c r="GO982"/>
      <c r="HH982" s="34" t="str">
        <f>IF(GX982&lt;&gt;"",((GY982*0.125)+((GZ982+HA982+HB982+HC982+HD982)*0.25)+((HE982+HF982+HG982)*1))/GX982,"")</f>
        <v/>
      </c>
    </row>
    <row r="983" spans="1:216" ht="15" hidden="1" customHeight="1" x14ac:dyDescent="0.35">
      <c r="A983" s="11" t="s">
        <v>5704</v>
      </c>
      <c r="B983" s="12" t="s">
        <v>5705</v>
      </c>
      <c r="C983" s="13">
        <v>44560</v>
      </c>
      <c r="D983" s="13"/>
      <c r="E983" s="14" t="s">
        <v>1420</v>
      </c>
      <c r="F983" s="15" t="s">
        <v>5706</v>
      </c>
      <c r="G983" s="15" t="s">
        <v>2815</v>
      </c>
      <c r="H983" s="14" t="s">
        <v>1993</v>
      </c>
      <c r="I983" s="16">
        <v>55435</v>
      </c>
      <c r="J983" s="65">
        <v>14170</v>
      </c>
      <c r="K983" s="18">
        <f ca="1">IF(A983&lt;&gt;"",RANDBETWEEN(1,2000)," ")</f>
        <v>309</v>
      </c>
      <c r="L983" s="17" cm="1">
        <f t="array" ref="L983">IF(A983&lt;&gt;"",SUMPRODUCT(($E$2:$E$1303="Active") * (FK983 &gt;= $FM$2:$FM$1303) * (FK983 &lt;= $FN$2:$FN$1303) * (FL983 &gt;= $FO$2:$FO$1303) * (FL983 &lt;= $FP$2:$FP$1303)),"")</f>
        <v>5</v>
      </c>
      <c r="M983" s="17" cm="1">
        <f t="array" ref="M983">IF(A983&lt;&gt;"",SUMPRODUCT(($E$2:$E$1303="Active") * (FK983 &gt;= $FQ$2:$FQ$1303) * (FK983 &lt;= $FR$2:$FR$1303) * (FL983 &gt;= $FS$2:$FS$1303) * (FL983 &lt;= $FT$2:$FT$1303)),"")</f>
        <v>5</v>
      </c>
      <c r="N983" s="14" t="s">
        <v>218</v>
      </c>
      <c r="O983" s="14"/>
      <c r="P983" s="15"/>
      <c r="Q983" s="14"/>
      <c r="R983" s="15"/>
      <c r="S983" s="14" t="s">
        <v>223</v>
      </c>
      <c r="U983" s="21"/>
      <c r="V983" s="22"/>
      <c r="W983" s="22"/>
      <c r="X983" s="22"/>
      <c r="Y983" s="22"/>
      <c r="Z983" s="22"/>
      <c r="AA983" s="48">
        <v>2024</v>
      </c>
      <c r="AC983" s="63">
        <v>45658</v>
      </c>
      <c r="AD983" s="25">
        <v>391</v>
      </c>
      <c r="AE983" s="25">
        <v>666</v>
      </c>
      <c r="AF983" s="66"/>
      <c r="AG983" s="20"/>
      <c r="AH983" s="22">
        <v>0</v>
      </c>
      <c r="AI983" s="26">
        <v>0</v>
      </c>
      <c r="AN983" s="27" t="str">
        <f>IF(COUNT(DV983,ES983,FJ983,GK983,HH983)&gt;0,AVERAGE(DV983,ES983,FJ983,GK983,HH983),"")</f>
        <v/>
      </c>
      <c r="AO983" s="28">
        <f>IF((E983&lt;&gt;""),COUNTA(AP983:BW983)+COUNTIF(T983,"No"),"")</f>
        <v>0</v>
      </c>
      <c r="AP983" s="29"/>
      <c r="AQ983" s="29"/>
      <c r="AR983" s="29"/>
      <c r="AS983" s="29"/>
      <c r="AT983" s="29"/>
      <c r="AU983" s="29"/>
      <c r="AV983" s="29"/>
      <c r="AW983" s="29"/>
      <c r="AX983" s="29"/>
      <c r="AY983" s="29"/>
      <c r="AZ983" s="29"/>
      <c r="BA983" s="29"/>
      <c r="BB983" s="29"/>
      <c r="BC983" s="29"/>
      <c r="BD983" s="29"/>
      <c r="BE983" s="29"/>
      <c r="BF983" s="29"/>
      <c r="BG983" s="29"/>
      <c r="BH983" s="29"/>
      <c r="BI983" s="29"/>
      <c r="BJ983" s="29"/>
      <c r="BK983" s="29"/>
      <c r="BL983" s="29"/>
      <c r="BM983" s="29"/>
      <c r="BN983" s="29"/>
      <c r="BO983" s="29"/>
      <c r="BP983" s="29"/>
      <c r="BQ983" s="29"/>
      <c r="BR983" s="29"/>
      <c r="BS983" s="29"/>
      <c r="BT983" s="29"/>
      <c r="BU983" s="29"/>
      <c r="BV983" s="29"/>
      <c r="BW983" s="29"/>
      <c r="BX983" s="30">
        <v>44056</v>
      </c>
      <c r="BY983" s="30">
        <v>44062</v>
      </c>
      <c r="BZ983" s="14" t="s">
        <v>248</v>
      </c>
      <c r="CA983" s="30">
        <v>44137</v>
      </c>
      <c r="CB983" s="14" t="s">
        <v>316</v>
      </c>
      <c r="CC983" s="31">
        <v>44182</v>
      </c>
      <c r="CD983" s="32" t="s">
        <v>228</v>
      </c>
      <c r="CE983" s="33" t="s">
        <v>320</v>
      </c>
      <c r="CF983" s="33" t="s">
        <v>321</v>
      </c>
      <c r="CG983" s="29">
        <v>100</v>
      </c>
      <c r="CH983" s="29">
        <v>4</v>
      </c>
      <c r="CI983" s="29">
        <v>4</v>
      </c>
      <c r="CJ983" s="29">
        <v>10</v>
      </c>
      <c r="CK983" s="29">
        <v>0</v>
      </c>
      <c r="CL983" s="29">
        <v>0</v>
      </c>
      <c r="CM983" s="29">
        <v>2</v>
      </c>
      <c r="CN983" s="34">
        <f>IF(CJ983&gt;0,((CK983*0.125)+(CL983*0.25)+(CM983*1))/CJ983,"")</f>
        <v>0.2</v>
      </c>
      <c r="CO983" s="35">
        <v>44301</v>
      </c>
      <c r="CP983" s="35">
        <v>44301</v>
      </c>
      <c r="CQ983" s="20" t="s">
        <v>248</v>
      </c>
      <c r="CR983" s="35">
        <v>44301</v>
      </c>
      <c r="CS983" s="20" t="s">
        <v>316</v>
      </c>
      <c r="CT983" s="35" t="s">
        <v>1840</v>
      </c>
      <c r="CU983" s="35">
        <v>44491</v>
      </c>
      <c r="CV983" s="11" t="s">
        <v>248</v>
      </c>
      <c r="CW983" s="11" t="s">
        <v>324</v>
      </c>
      <c r="CX983" s="11" t="s">
        <v>325</v>
      </c>
      <c r="CY983" s="20">
        <v>412</v>
      </c>
      <c r="CZ983" s="36">
        <v>4</v>
      </c>
      <c r="DA983" s="36">
        <v>4</v>
      </c>
      <c r="DB983" s="36">
        <v>20</v>
      </c>
      <c r="DC983" s="36">
        <v>0</v>
      </c>
      <c r="DD983" s="36">
        <v>0</v>
      </c>
      <c r="DE983" s="36">
        <v>1</v>
      </c>
      <c r="DF983" s="36">
        <v>0</v>
      </c>
      <c r="DG983" s="36">
        <v>1</v>
      </c>
      <c r="DH983" s="37">
        <f>IF(DB983&lt;&gt;"",((DC983*0.125)+(DD983*0.25)+(DE983*0.25)+(DF983*1)+(DG983*1))/DB983,"")</f>
        <v>6.25E-2</v>
      </c>
      <c r="DV983" s="37" t="str" cm="1">
        <f t="array" ref="DV983">IF(AND(DI983:DP983&lt;&gt;""),((DQ983*0.125)+(DR983*0.25)+(DS983*0.25)+(DT983*1)+(DU983*1))/DP983,"")</f>
        <v/>
      </c>
      <c r="EA983" s="35"/>
      <c r="EB983" s="21"/>
      <c r="EJ983"/>
      <c r="EK983"/>
      <c r="EL983"/>
      <c r="EM983"/>
      <c r="EN983"/>
      <c r="EQ983"/>
      <c r="ER983"/>
      <c r="ES983" s="34" t="str">
        <f>IF(EI983&lt;&gt;"",((EJ983*0.125)+((EK983+EL983+EM983+EN983+EO983)*0.25)+((EP983+EQ983+ER983)*1))/EI983,"")</f>
        <v/>
      </c>
      <c r="ET983" s="20"/>
      <c r="FG983" s="20"/>
      <c r="FJ983" s="34" t="str">
        <f>IF(EZ983&lt;&gt;"",((FA983*0.125)+((FB983+FC983+FD983+FE983+FF983)*0.25)+((FG983+FH983+FI983)*1))/EZ983,"")</f>
        <v/>
      </c>
      <c r="FK983" s="39">
        <v>44.874437999999998</v>
      </c>
      <c r="FL983" s="39">
        <v>-93.334672999999995</v>
      </c>
      <c r="FM983" s="39">
        <v>44.512612576177865</v>
      </c>
      <c r="FN983" s="39">
        <v>45.23626342382213</v>
      </c>
      <c r="FO983" s="39">
        <v>-93.845253726013823</v>
      </c>
      <c r="FP983" s="39">
        <v>-92.824092273986167</v>
      </c>
      <c r="FQ983" s="39">
        <v>44.150787152355733</v>
      </c>
      <c r="FR983" s="39">
        <v>45.598088847644263</v>
      </c>
      <c r="FS983" s="39">
        <v>-94.355834452027665</v>
      </c>
      <c r="FT983" s="39">
        <v>-92.313511547972325</v>
      </c>
      <c r="FU983" s="35"/>
      <c r="GK983" s="34" t="str">
        <f>IF(GA983&lt;&gt;"",((GB983*0.125)+((GC983+GD983+GE983+GF983+GG983)*0.25)+((GH983+GI983+GJ983)*1))/GA983,"")</f>
        <v/>
      </c>
      <c r="GL983"/>
      <c r="GM983"/>
      <c r="GN983"/>
      <c r="GO983"/>
      <c r="HH983" s="34" t="str">
        <f>IF(GX983&lt;&gt;"",((GY983*0.125)+((GZ983+HA983+HB983+HC983+HD983)*0.25)+((HE983+HF983+HG983)*1))/GX983,"")</f>
        <v/>
      </c>
    </row>
    <row r="984" spans="1:216" ht="15" hidden="1" customHeight="1" x14ac:dyDescent="0.35">
      <c r="A984" s="14" t="s">
        <v>5707</v>
      </c>
      <c r="B984" s="12" t="s">
        <v>5708</v>
      </c>
      <c r="C984" s="13">
        <v>44560</v>
      </c>
      <c r="D984" s="13"/>
      <c r="E984" s="14" t="s">
        <v>1420</v>
      </c>
      <c r="F984" s="15" t="s">
        <v>5709</v>
      </c>
      <c r="G984" s="15" t="s">
        <v>5710</v>
      </c>
      <c r="H984" s="14" t="s">
        <v>1855</v>
      </c>
      <c r="I984" s="16">
        <v>22182</v>
      </c>
      <c r="J984" s="17">
        <v>27778</v>
      </c>
      <c r="K984" s="18">
        <f ca="1">IF(A984&lt;&gt;"",RANDBETWEEN(1,2000)," ")</f>
        <v>1857</v>
      </c>
      <c r="L984" s="17" cm="1">
        <f t="array" ref="L984">IF(A984&lt;&gt;"",SUMPRODUCT(($E$2:$E$1303="Active") * (FK984 &gt;= $FM$2:$FM$1303) * (FK984 &lt;= $FN$2:$FN$1303) * (FL984 &gt;= $FO$2:$FO$1303) * (FL984 &lt;= $FP$2:$FP$1303)),"")</f>
        <v>3</v>
      </c>
      <c r="M984" s="17" cm="1">
        <f t="array" ref="M984">IF(A984&lt;&gt;"",SUMPRODUCT(($E$2:$E$1303="Active") * (FK984 &gt;= $FQ$2:$FQ$1303) * (FK984 &lt;= $FR$2:$FR$1303) * (FL984 &gt;= $FS$2:$FS$1303) * (FL984 &lt;= $FT$2:$FT$1303)),"")</f>
        <v>4</v>
      </c>
      <c r="N984" s="14" t="s">
        <v>218</v>
      </c>
      <c r="O984" s="14"/>
      <c r="P984" s="15"/>
      <c r="Q984" s="14"/>
      <c r="R984" s="15"/>
      <c r="S984" s="14" t="s">
        <v>223</v>
      </c>
      <c r="T984" s="20" t="s">
        <v>224</v>
      </c>
      <c r="U984" s="21"/>
      <c r="V984" s="22"/>
      <c r="W984" s="22"/>
      <c r="X984" s="22"/>
      <c r="Y984" s="22"/>
      <c r="Z984" s="22"/>
      <c r="AA984" s="48">
        <v>2024</v>
      </c>
      <c r="AC984" s="63">
        <v>45658</v>
      </c>
      <c r="AD984" s="25">
        <v>392</v>
      </c>
      <c r="AE984" s="25">
        <v>705</v>
      </c>
      <c r="AF984" s="26">
        <v>223</v>
      </c>
      <c r="AG984" s="20"/>
      <c r="AH984" s="22">
        <v>0</v>
      </c>
      <c r="AI984" s="26">
        <v>0</v>
      </c>
      <c r="AN984" s="27" t="str">
        <f>IF(COUNT(DV984,ES984,FJ984,GK984,HH984)&gt;0,AVERAGE(DV984,ES984,FJ984,GK984,HH984),"")</f>
        <v/>
      </c>
      <c r="AO984" s="28">
        <f>IF((E984&lt;&gt;""),COUNTA(AP984:BW984)+COUNTIF(T984,"No"),"")</f>
        <v>0</v>
      </c>
      <c r="AP984" s="29"/>
      <c r="AQ984" s="29"/>
      <c r="AR984" s="29"/>
      <c r="AS984" s="29"/>
      <c r="AT984" s="29"/>
      <c r="AU984" s="29"/>
      <c r="AV984" s="29"/>
      <c r="AW984" s="29"/>
      <c r="AX984" s="29"/>
      <c r="AY984" s="29"/>
      <c r="AZ984" s="29"/>
      <c r="BA984" s="29"/>
      <c r="BB984" s="29"/>
      <c r="BC984" s="29"/>
      <c r="BD984" s="29"/>
      <c r="BE984" s="29"/>
      <c r="BF984" s="29"/>
      <c r="BG984" s="29"/>
      <c r="BH984" s="29"/>
      <c r="BI984" s="29"/>
      <c r="BJ984" s="29"/>
      <c r="BK984" s="29"/>
      <c r="BL984" s="29"/>
      <c r="BM984" s="29"/>
      <c r="BN984" s="29"/>
      <c r="BO984" s="29"/>
      <c r="BP984" s="29"/>
      <c r="BQ984" s="29"/>
      <c r="BR984" s="29"/>
      <c r="BS984" s="29"/>
      <c r="BT984" s="29"/>
      <c r="BU984" s="29"/>
      <c r="BV984" s="29"/>
      <c r="BW984" s="29"/>
      <c r="BX984" s="30">
        <v>44056</v>
      </c>
      <c r="BY984" s="30">
        <v>44131</v>
      </c>
      <c r="BZ984" s="14" t="s">
        <v>248</v>
      </c>
      <c r="CA984" s="30">
        <v>44131</v>
      </c>
      <c r="CB984" s="14" t="s">
        <v>316</v>
      </c>
      <c r="CC984" s="31">
        <v>44194</v>
      </c>
      <c r="CD984" s="32" t="s">
        <v>228</v>
      </c>
      <c r="CE984" s="33" t="s">
        <v>320</v>
      </c>
      <c r="CF984" s="33" t="s">
        <v>321</v>
      </c>
      <c r="CG984" s="29">
        <v>100</v>
      </c>
      <c r="CH984" s="29">
        <v>6</v>
      </c>
      <c r="CI984" s="29">
        <v>6</v>
      </c>
      <c r="CJ984" s="29">
        <v>10</v>
      </c>
      <c r="CK984" s="29">
        <v>0</v>
      </c>
      <c r="CL984" s="29">
        <v>0</v>
      </c>
      <c r="CM984" s="29">
        <v>1</v>
      </c>
      <c r="CN984" s="34">
        <f>IF(CJ984&gt;0,((CK984*0.125)+(CL984*0.25)+(CM984*1))/CJ984,"")</f>
        <v>0.1</v>
      </c>
      <c r="CO984" s="35">
        <v>44701</v>
      </c>
      <c r="CP984" s="35">
        <v>44704</v>
      </c>
      <c r="CQ984" s="20" t="s">
        <v>248</v>
      </c>
      <c r="CR984" s="35">
        <v>44704</v>
      </c>
      <c r="CS984" s="20" t="s">
        <v>316</v>
      </c>
      <c r="CT984" s="35" t="s">
        <v>323</v>
      </c>
      <c r="CU984" s="35">
        <v>44502</v>
      </c>
      <c r="CV984" s="11" t="s">
        <v>1128</v>
      </c>
      <c r="CW984" s="11" t="s">
        <v>324</v>
      </c>
      <c r="CX984" s="11" t="s">
        <v>325</v>
      </c>
      <c r="CY984" s="20">
        <v>375</v>
      </c>
      <c r="CZ984" s="36">
        <v>4</v>
      </c>
      <c r="DA984" s="36">
        <v>4</v>
      </c>
      <c r="DB984" s="36">
        <v>20</v>
      </c>
      <c r="DC984" s="36">
        <v>0</v>
      </c>
      <c r="DD984" s="36">
        <v>0</v>
      </c>
      <c r="DE984" s="36">
        <v>0</v>
      </c>
      <c r="DF984" s="36">
        <v>0</v>
      </c>
      <c r="DG984" s="36">
        <v>1</v>
      </c>
      <c r="DH984" s="37">
        <f>IF(DB984&lt;&gt;"",((DC984*0.125)+(DD984*0.25)+(DE984*0.25)+(DF984*1)+(DG984*1))/DB984,"")</f>
        <v>0.05</v>
      </c>
      <c r="DV984" s="37" t="str" cm="1">
        <f t="array" ref="DV984">IF(AND(DI984:DP984&lt;&gt;""),((DQ984*0.125)+(DR984*0.25)+(DS984*0.25)+(DT984*1)+(DU984*1))/DP984,"")</f>
        <v/>
      </c>
      <c r="EA984" s="35"/>
      <c r="EB984" s="21"/>
      <c r="EJ984"/>
      <c r="EK984"/>
      <c r="EL984"/>
      <c r="EM984"/>
      <c r="EN984"/>
      <c r="EO984"/>
      <c r="EP984"/>
      <c r="EQ984"/>
      <c r="ER984"/>
      <c r="ES984" s="34" t="str">
        <f>IF(EI984&lt;&gt;"",((EJ984*0.125)+((EK984+EL984+EM984+EN984+EO984)*0.25)+((EP984+EQ984+ER984)*1))/EI984,"")</f>
        <v/>
      </c>
      <c r="ET984" s="20"/>
      <c r="FG984" s="20"/>
      <c r="FJ984" s="34" t="str">
        <f>IF(EZ984&lt;&gt;"",((FA984*0.125)+((FB984+FC984+FD984+FE984+FF984)*0.25)+((FG984+FH984+FI984)*1))/EZ984,"")</f>
        <v/>
      </c>
      <c r="FK984" s="39">
        <v>38.936148000000003</v>
      </c>
      <c r="FL984" s="39">
        <v>-77.267598000000007</v>
      </c>
      <c r="FM984" s="39">
        <v>38.57432257617787</v>
      </c>
      <c r="FN984" s="39">
        <v>39.297973423822135</v>
      </c>
      <c r="FO984" s="39">
        <v>-77.732760830029903</v>
      </c>
      <c r="FP984" s="39">
        <v>-76.80243516997011</v>
      </c>
      <c r="FQ984" s="39">
        <v>38.212497152355738</v>
      </c>
      <c r="FR984" s="39">
        <v>39.659798847644268</v>
      </c>
      <c r="FS984" s="39">
        <v>-78.1979236600598</v>
      </c>
      <c r="FT984" s="39">
        <v>-76.337272339940213</v>
      </c>
      <c r="FU984" s="35"/>
      <c r="GK984" s="34" t="str">
        <f>IF(GA984&lt;&gt;"",((GB984*0.125)+((GC984+GD984+GE984+GF984+GG984)*0.25)+((GH984+GI984+GJ984)*1))/GA984,"")</f>
        <v/>
      </c>
      <c r="GL984"/>
      <c r="GM984"/>
      <c r="GN984"/>
      <c r="GO984"/>
      <c r="HH984" s="34" t="str">
        <f>IF(GX984&lt;&gt;"",((GY984*0.125)+((GZ984+HA984+HB984+HC984+HD984)*0.25)+((HE984+HF984+HG984)*1))/GX984,"")</f>
        <v/>
      </c>
    </row>
    <row r="985" spans="1:216" ht="15" hidden="1" customHeight="1" x14ac:dyDescent="0.35">
      <c r="A985" s="14" t="s">
        <v>5711</v>
      </c>
      <c r="B985" s="12" t="s">
        <v>5712</v>
      </c>
      <c r="C985" s="13">
        <v>44560</v>
      </c>
      <c r="D985" s="13"/>
      <c r="E985" s="14" t="s">
        <v>1420</v>
      </c>
      <c r="F985" s="15" t="s">
        <v>5713</v>
      </c>
      <c r="G985" s="15" t="s">
        <v>1903</v>
      </c>
      <c r="H985" s="14" t="s">
        <v>1528</v>
      </c>
      <c r="I985" s="16">
        <v>43016</v>
      </c>
      <c r="J985" s="17">
        <v>44517</v>
      </c>
      <c r="K985" s="18">
        <f ca="1">IF(A985&lt;&gt;"",RANDBETWEEN(1,2000)," ")</f>
        <v>124</v>
      </c>
      <c r="L985" s="17" cm="1">
        <f t="array" ref="L985">IF(A985&lt;&gt;"",SUMPRODUCT(($E$2:$E$1303="Active") * (FK985 &gt;= $FM$2:$FM$1303) * (FK985 &lt;= $FN$2:$FN$1303) * (FL985 &gt;= $FO$2:$FO$1303) * (FL985 &lt;= $FP$2:$FP$1303)),"")</f>
        <v>3</v>
      </c>
      <c r="M985" s="17" cm="1">
        <f t="array" ref="M985">IF(A985&lt;&gt;"",SUMPRODUCT(($E$2:$E$1303="Active") * (FK985 &gt;= $FQ$2:$FQ$1303) * (FK985 &lt;= $FR$2:$FR$1303) * (FL985 &gt;= $FS$2:$FS$1303) * (FL985 &lt;= $FT$2:$FT$1303)),"")</f>
        <v>4</v>
      </c>
      <c r="N985" s="14" t="s">
        <v>218</v>
      </c>
      <c r="O985" s="14"/>
      <c r="P985" s="15"/>
      <c r="Q985" s="14"/>
      <c r="R985" s="15"/>
      <c r="S985" s="14"/>
      <c r="U985" s="21"/>
      <c r="V985" s="22"/>
      <c r="W985" s="22"/>
      <c r="X985" s="22"/>
      <c r="Y985" s="22"/>
      <c r="Z985" s="22"/>
      <c r="AA985" s="48">
        <v>2024</v>
      </c>
      <c r="AC985" s="63">
        <v>45658</v>
      </c>
      <c r="AD985" s="25">
        <v>332</v>
      </c>
      <c r="AE985" s="25">
        <v>513</v>
      </c>
      <c r="AF985" s="26">
        <v>166</v>
      </c>
      <c r="AG985" s="20"/>
      <c r="AH985" s="22">
        <v>0</v>
      </c>
      <c r="AI985" s="26">
        <v>0</v>
      </c>
      <c r="AN985" s="27" t="str">
        <f>IF(COUNT(DV985,ES985,FJ985,GK985,HH985)&gt;0,AVERAGE(DV985,ES985,FJ985,GK985,HH985),"")</f>
        <v/>
      </c>
      <c r="AO985" s="28">
        <f>IF((E985&lt;&gt;""),COUNTA(AP985:BW985)+COUNTIF(T985,"No"),"")</f>
        <v>0</v>
      </c>
      <c r="AP985" s="29"/>
      <c r="AQ985" s="29"/>
      <c r="AR985" s="29"/>
      <c r="AS985" s="29"/>
      <c r="AT985" s="29"/>
      <c r="AU985" s="29"/>
      <c r="AV985" s="29"/>
      <c r="AW985" s="29"/>
      <c r="AX985" s="29"/>
      <c r="AY985" s="29"/>
      <c r="AZ985" s="29"/>
      <c r="BA985" s="29"/>
      <c r="BB985" s="29"/>
      <c r="BC985" s="29"/>
      <c r="BD985" s="29"/>
      <c r="BE985" s="29"/>
      <c r="BF985" s="29"/>
      <c r="BG985" s="29"/>
      <c r="BH985" s="29"/>
      <c r="BI985" s="29"/>
      <c r="BJ985" s="29"/>
      <c r="BK985" s="29"/>
      <c r="BL985" s="29"/>
      <c r="BM985" s="29"/>
      <c r="BN985" s="29"/>
      <c r="BO985" s="29"/>
      <c r="BP985" s="29"/>
      <c r="BQ985" s="29"/>
      <c r="BR985" s="29"/>
      <c r="BS985" s="29"/>
      <c r="BT985" s="29"/>
      <c r="BU985" s="29"/>
      <c r="BV985" s="29"/>
      <c r="BW985" s="29"/>
      <c r="BX985" s="30">
        <v>44054</v>
      </c>
      <c r="BY985" s="30">
        <v>44125</v>
      </c>
      <c r="BZ985" s="14" t="s">
        <v>248</v>
      </c>
      <c r="CA985" s="30">
        <v>44125</v>
      </c>
      <c r="CB985" s="14" t="s">
        <v>316</v>
      </c>
      <c r="CC985" s="31">
        <v>44187</v>
      </c>
      <c r="CD985" s="32" t="s">
        <v>228</v>
      </c>
      <c r="CE985" s="33" t="s">
        <v>320</v>
      </c>
      <c r="CF985" s="33" t="s">
        <v>321</v>
      </c>
      <c r="CG985" s="29">
        <v>100</v>
      </c>
      <c r="CH985" s="29">
        <v>3</v>
      </c>
      <c r="CI985" s="29">
        <v>3</v>
      </c>
      <c r="CJ985" s="29">
        <v>10</v>
      </c>
      <c r="CK985" s="29">
        <v>0</v>
      </c>
      <c r="CL985" s="29">
        <v>1</v>
      </c>
      <c r="CM985" s="29">
        <v>0</v>
      </c>
      <c r="CN985" s="34">
        <f>IF(CJ985&gt;0,((CK985*0.125)+(CL985*0.25)+(CM985*1))/CJ985,"")</f>
        <v>2.5000000000000001E-2</v>
      </c>
      <c r="CR985" s="35"/>
      <c r="CU985" s="35">
        <v>44491</v>
      </c>
      <c r="CV985" s="11" t="s">
        <v>248</v>
      </c>
      <c r="CW985" s="11" t="s">
        <v>324</v>
      </c>
      <c r="CX985" s="11" t="s">
        <v>325</v>
      </c>
      <c r="CY985" s="20">
        <v>283</v>
      </c>
      <c r="CZ985" s="36">
        <v>4</v>
      </c>
      <c r="DA985" s="36">
        <v>4</v>
      </c>
      <c r="DB985" s="36">
        <v>20</v>
      </c>
      <c r="DC985" s="36">
        <v>0</v>
      </c>
      <c r="DD985" s="36">
        <v>0</v>
      </c>
      <c r="DE985" s="36">
        <v>3</v>
      </c>
      <c r="DF985" s="36">
        <v>0</v>
      </c>
      <c r="DG985" s="36">
        <v>0</v>
      </c>
      <c r="DH985" s="37">
        <f>IF(DB985&lt;&gt;"",((DC985*0.125)+(DD985*0.25)+(DE985*0.25)+(DF985*1)+(DG985*1))/DB985,"")</f>
        <v>3.7499999999999999E-2</v>
      </c>
      <c r="DV985" s="37" t="str" cm="1">
        <f t="array" ref="DV985">IF(AND(DI985:DP985&lt;&gt;""),((DQ985*0.125)+(DR985*0.25)+(DS985*0.25)+(DT985*1)+(DU985*1))/DP985,"")</f>
        <v/>
      </c>
      <c r="EA985" s="35"/>
      <c r="EB985" s="21"/>
      <c r="EJ985"/>
      <c r="EK985"/>
      <c r="EL985"/>
      <c r="EM985"/>
      <c r="EN985"/>
      <c r="EO985"/>
      <c r="EP985"/>
      <c r="EQ985"/>
      <c r="ER985"/>
      <c r="ES985" s="34" t="str">
        <f>IF(EI985&lt;&gt;"",((EJ985*0.125)+((EK985+EL985+EM985+EN985+EO985)*0.25)+((EP985+EQ985+ER985)*1))/EI985,"")</f>
        <v/>
      </c>
      <c r="ET985" s="20"/>
      <c r="FG985" s="20"/>
      <c r="FJ985" s="34" t="str">
        <f>IF(EZ985&lt;&gt;"",((FA985*0.125)+((FB985+FC985+FD985+FE985+FF985)*0.25)+((FG985+FH985+FI985)*1))/EZ985,"")</f>
        <v/>
      </c>
      <c r="FK985" s="39">
        <v>40.100256000000002</v>
      </c>
      <c r="FL985" s="39">
        <v>-83.139142000000007</v>
      </c>
      <c r="FM985" s="39">
        <v>39.738430576177869</v>
      </c>
      <c r="FN985" s="39">
        <v>40.462081423822134</v>
      </c>
      <c r="FO985" s="39">
        <v>-83.612166790185512</v>
      </c>
      <c r="FP985" s="39">
        <v>-82.666117209814502</v>
      </c>
      <c r="FQ985" s="39">
        <v>39.376605152355737</v>
      </c>
      <c r="FR985" s="39">
        <v>40.823906847644267</v>
      </c>
      <c r="FS985" s="39">
        <v>-84.085191580371017</v>
      </c>
      <c r="FT985" s="39">
        <v>-82.193092419628996</v>
      </c>
      <c r="FU985" s="35"/>
      <c r="GK985" s="34" t="str">
        <f>IF(GA985&lt;&gt;"",((GB985*0.125)+((GC985+GD985+GE985+GF985+GG985)*0.25)+((GH985+GI985+GJ985)*1))/GA985,"")</f>
        <v/>
      </c>
      <c r="GL985"/>
      <c r="GM985"/>
      <c r="GN985"/>
      <c r="GO985"/>
      <c r="HH985" s="34" t="str">
        <f>IF(GX985&lt;&gt;"",((GY985*0.125)+((GZ985+HA985+HB985+HC985+HD985)*0.25)+((HE985+HF985+HG985)*1))/GX985,"")</f>
        <v/>
      </c>
    </row>
    <row r="986" spans="1:216" ht="15" hidden="1" customHeight="1" x14ac:dyDescent="0.35">
      <c r="A986" s="14" t="s">
        <v>5714</v>
      </c>
      <c r="B986" s="12" t="s">
        <v>5715</v>
      </c>
      <c r="C986" s="13">
        <v>44560</v>
      </c>
      <c r="D986" s="13"/>
      <c r="E986" s="14" t="s">
        <v>1420</v>
      </c>
      <c r="F986" s="15" t="s">
        <v>1792</v>
      </c>
      <c r="G986" s="15" t="s">
        <v>1793</v>
      </c>
      <c r="H986" s="14" t="s">
        <v>1564</v>
      </c>
      <c r="I986" s="16">
        <v>1843</v>
      </c>
      <c r="K986" s="18">
        <f ca="1">IF(A986&lt;&gt;"",RANDBETWEEN(1,2000)," ")</f>
        <v>1639</v>
      </c>
      <c r="L986" s="17" cm="1">
        <f t="array" ref="L986">IF(A986&lt;&gt;"",SUMPRODUCT(($E$2:$E$1303="Active") * (FK986 &gt;= $FM$2:$FM$1303) * (FK986 &lt;= $FN$2:$FN$1303) * (FL986 &gt;= $FO$2:$FO$1303) * (FL986 &lt;= $FP$2:$FP$1303)),"")</f>
        <v>4</v>
      </c>
      <c r="M986" s="17" cm="1">
        <f t="array" ref="M986">IF(A986&lt;&gt;"",SUMPRODUCT(($E$2:$E$1303="Active") * (FK986 &gt;= $FQ$2:$FQ$1303) * (FK986 &lt;= $FR$2:$FR$1303) * (FL986 &gt;= $FS$2:$FS$1303) * (FL986 &lt;= $FT$2:$FT$1303)),"")</f>
        <v>7</v>
      </c>
      <c r="N986" s="14" t="s">
        <v>218</v>
      </c>
      <c r="O986" s="14"/>
      <c r="P986" s="15"/>
      <c r="Q986" s="14"/>
      <c r="R986" s="15"/>
      <c r="S986" s="14"/>
      <c r="U986" s="21"/>
      <c r="V986" s="22"/>
      <c r="W986" s="22"/>
      <c r="X986" s="22"/>
      <c r="Y986" s="22"/>
      <c r="Z986" s="22"/>
      <c r="AA986" s="48">
        <v>2024</v>
      </c>
      <c r="AC986" s="63">
        <v>45658</v>
      </c>
      <c r="AD986" s="25">
        <v>57</v>
      </c>
      <c r="AE986" s="25">
        <v>133</v>
      </c>
      <c r="AF986" s="26">
        <v>40</v>
      </c>
      <c r="AG986" s="20"/>
      <c r="AH986" s="22">
        <v>0</v>
      </c>
      <c r="AI986" s="26">
        <v>0</v>
      </c>
      <c r="AN986" s="27" t="str">
        <f>IF(COUNT(DV986,ES986,FJ986,GK986,HH986)&gt;0,AVERAGE(DV986,ES986,FJ986,GK986,HH986),"")</f>
        <v/>
      </c>
      <c r="AO986" s="28">
        <f>IF((E986&lt;&gt;""),COUNTA(AP986:BW986)+COUNTIF(T986,"No"),"")</f>
        <v>0</v>
      </c>
      <c r="AP986" s="29"/>
      <c r="AQ986" s="29"/>
      <c r="AR986" s="29"/>
      <c r="AS986" s="29"/>
      <c r="AT986" s="29"/>
      <c r="AU986" s="29"/>
      <c r="AV986" s="29"/>
      <c r="AW986" s="29"/>
      <c r="AX986" s="29"/>
      <c r="AY986" s="29"/>
      <c r="AZ986" s="29"/>
      <c r="BA986" s="29"/>
      <c r="BB986" s="29"/>
      <c r="BC986" s="29"/>
      <c r="BD986" s="29"/>
      <c r="BE986" s="29"/>
      <c r="BF986" s="29"/>
      <c r="BG986" s="29"/>
      <c r="BH986" s="29"/>
      <c r="BI986" s="29"/>
      <c r="BJ986" s="29"/>
      <c r="BK986" s="29"/>
      <c r="BL986" s="29"/>
      <c r="BM986" s="29"/>
      <c r="BN986" s="29"/>
      <c r="BO986" s="29"/>
      <c r="BP986" s="29"/>
      <c r="BQ986" s="29"/>
      <c r="BR986" s="29"/>
      <c r="BS986" s="29"/>
      <c r="BT986" s="29"/>
      <c r="BU986" s="29"/>
      <c r="BV986" s="29"/>
      <c r="BW986" s="29"/>
      <c r="BX986" s="30">
        <v>44124</v>
      </c>
      <c r="BY986" s="30">
        <v>44138</v>
      </c>
      <c r="BZ986" s="14" t="s">
        <v>248</v>
      </c>
      <c r="CA986" s="30">
        <v>44138</v>
      </c>
      <c r="CB986" s="14" t="s">
        <v>316</v>
      </c>
      <c r="CC986" s="31">
        <v>44188</v>
      </c>
      <c r="CD986" s="32" t="s">
        <v>228</v>
      </c>
      <c r="CE986" s="33" t="s">
        <v>603</v>
      </c>
      <c r="CF986" s="33" t="s">
        <v>604</v>
      </c>
      <c r="CG986" s="29">
        <v>100</v>
      </c>
      <c r="CH986" s="29">
        <v>4</v>
      </c>
      <c r="CI986" s="29">
        <v>4</v>
      </c>
      <c r="CJ986" s="29">
        <v>10</v>
      </c>
      <c r="CK986" s="29">
        <v>1</v>
      </c>
      <c r="CL986" s="29">
        <v>1</v>
      </c>
      <c r="CM986" s="29">
        <v>0</v>
      </c>
      <c r="CN986" s="34">
        <f>IF(CJ986&gt;0,((CK986*0.125)+(CL986*0.25)+(CM986*1))/CJ986,"")</f>
        <v>3.7499999999999999E-2</v>
      </c>
      <c r="CR986" s="35"/>
      <c r="CU986" s="35">
        <v>44522</v>
      </c>
      <c r="CV986" s="11" t="s">
        <v>248</v>
      </c>
      <c r="CW986" s="20" t="s">
        <v>324</v>
      </c>
      <c r="CX986" s="11" t="s">
        <v>325</v>
      </c>
      <c r="CY986" s="20">
        <v>66</v>
      </c>
      <c r="CZ986" s="36">
        <v>4</v>
      </c>
      <c r="DA986" s="36">
        <v>4</v>
      </c>
      <c r="DB986" s="36">
        <v>15</v>
      </c>
      <c r="DC986" s="36">
        <v>0</v>
      </c>
      <c r="DD986" s="36">
        <v>0</v>
      </c>
      <c r="DE986" s="36">
        <v>0</v>
      </c>
      <c r="DF986" s="36">
        <v>0</v>
      </c>
      <c r="DG986" s="36">
        <v>0</v>
      </c>
      <c r="DH986" s="37">
        <f>IF(DB986&lt;&gt;"",((DC986*0.125)+(DD986*0.25)+(DE986*0.25)+(DF986*1)+(DG986*1))/DB986,"")</f>
        <v>0</v>
      </c>
      <c r="DV986" s="37" t="str" cm="1">
        <f t="array" ref="DV986">IF(AND(DI986:DP986&lt;&gt;""),((DQ986*0.125)+(DR986*0.25)+(DS986*0.25)+(DT986*1)+(DU986*1))/DP986,"")</f>
        <v/>
      </c>
      <c r="EA986" s="35"/>
      <c r="EB986" s="21"/>
      <c r="EJ986"/>
      <c r="EK986"/>
      <c r="EL986"/>
      <c r="EM986"/>
      <c r="EN986"/>
      <c r="EO986"/>
      <c r="EP986"/>
      <c r="EQ986"/>
      <c r="ER986"/>
      <c r="ES986" s="34" t="str">
        <f>IF(EI986&lt;&gt;"",((EJ986*0.125)+((EK986+EL986+EM986+EN986+EO986)*0.25)+((EP986+EQ986+ER986)*1))/EI986,"")</f>
        <v/>
      </c>
      <c r="ET986" s="20"/>
      <c r="FG986" s="20"/>
      <c r="FJ986" s="34" t="str">
        <f>IF(EZ986&lt;&gt;"",((FA986*0.125)+((FB986+FC986+FD986+FE986+FF986)*0.25)+((FG986+FH986+FI986)*1))/EZ986,"")</f>
        <v/>
      </c>
      <c r="FK986" s="39">
        <v>42.691572999999998</v>
      </c>
      <c r="FL986" s="39">
        <v>-71.161102</v>
      </c>
      <c r="FM986" s="39">
        <v>42.329747576177866</v>
      </c>
      <c r="FN986" s="39">
        <v>43.053398423822131</v>
      </c>
      <c r="FO986" s="39">
        <v>-71.653371890486824</v>
      </c>
      <c r="FP986" s="39">
        <v>-70.668832109513176</v>
      </c>
      <c r="FQ986" s="39">
        <v>41.967922152355733</v>
      </c>
      <c r="FR986" s="39">
        <v>43.415223847644263</v>
      </c>
      <c r="FS986" s="39">
        <v>-72.145641780973662</v>
      </c>
      <c r="FT986" s="39">
        <v>-70.176562219026337</v>
      </c>
      <c r="FU986" s="35"/>
      <c r="GK986" s="34" t="str">
        <f>IF(GA986&lt;&gt;"",((GB986*0.125)+((GC986+GD986+GE986+GF986+GG986)*0.25)+((GH986+GI986+GJ986)*1))/GA986,"")</f>
        <v/>
      </c>
      <c r="GL986"/>
      <c r="GM986"/>
      <c r="GN986"/>
      <c r="GO986"/>
      <c r="HH986" s="34" t="str">
        <f>IF(GX986&lt;&gt;"",((GY986*0.125)+((GZ986+HA986+HB986+HC986+HD986)*0.25)+((HE986+HF986+HG986)*1))/GX986,"")</f>
        <v/>
      </c>
    </row>
    <row r="987" spans="1:216" ht="15" hidden="1" customHeight="1" x14ac:dyDescent="0.35">
      <c r="A987" s="11" t="s">
        <v>5716</v>
      </c>
      <c r="B987" s="12" t="s">
        <v>5717</v>
      </c>
      <c r="C987" s="13">
        <v>44560</v>
      </c>
      <c r="D987" s="13"/>
      <c r="E987" s="14" t="s">
        <v>1420</v>
      </c>
      <c r="F987" s="15" t="s">
        <v>5718</v>
      </c>
      <c r="G987" s="15" t="s">
        <v>5719</v>
      </c>
      <c r="H987" s="14" t="s">
        <v>1852</v>
      </c>
      <c r="I987" s="16">
        <v>8902</v>
      </c>
      <c r="K987" s="18">
        <f ca="1">IF(A987&lt;&gt;"",RANDBETWEEN(1,2000)," ")</f>
        <v>1905</v>
      </c>
      <c r="L987" s="17" cm="1">
        <f t="array" ref="L987">IF(A987&lt;&gt;"",SUMPRODUCT(($E$2:$E$1303="Active") * (FK987 &gt;= $FM$2:$FM$1303) * (FK987 &lt;= $FN$2:$FN$1303) * (FL987 &gt;= $FO$2:$FO$1303) * (FL987 &lt;= $FP$2:$FP$1303)),"")</f>
        <v>11</v>
      </c>
      <c r="M987" s="17" cm="1">
        <f t="array" ref="M987">IF(A987&lt;&gt;"",SUMPRODUCT(($E$2:$E$1303="Active") * (FK987 &gt;= $FQ$2:$FQ$1303) * (FK987 &lt;= $FR$2:$FR$1303) * (FL987 &gt;= $FS$2:$FS$1303) * (FL987 &lt;= $FT$2:$FT$1303)),"")</f>
        <v>30</v>
      </c>
      <c r="N987" s="14" t="s">
        <v>218</v>
      </c>
      <c r="O987" s="14"/>
      <c r="P987" s="15"/>
      <c r="Q987" s="14"/>
      <c r="R987" s="15"/>
      <c r="S987" s="14" t="s">
        <v>223</v>
      </c>
      <c r="T987" s="20" t="s">
        <v>224</v>
      </c>
      <c r="U987" s="21"/>
      <c r="V987" s="22"/>
      <c r="W987" s="22"/>
      <c r="X987" s="22"/>
      <c r="Y987" s="22"/>
      <c r="Z987" s="22"/>
      <c r="AA987" s="48">
        <v>2024</v>
      </c>
      <c r="AC987" s="63">
        <v>45658</v>
      </c>
      <c r="AD987" s="25">
        <v>34</v>
      </c>
      <c r="AE987" s="25">
        <v>129</v>
      </c>
      <c r="AF987" s="26">
        <v>42</v>
      </c>
      <c r="AG987" s="20"/>
      <c r="AH987" s="22">
        <v>0</v>
      </c>
      <c r="AI987" s="26">
        <v>0</v>
      </c>
      <c r="AN987" s="27" t="str">
        <f>IF(COUNT(DV987,ES987,FJ987,GK987,HH987)&gt;0,AVERAGE(DV987,ES987,FJ987,GK987,HH987),"")</f>
        <v/>
      </c>
      <c r="AO987" s="28">
        <f>IF((E987&lt;&gt;""),COUNTA(AP987:BW987)+COUNTIF(T987,"No"),"")</f>
        <v>0</v>
      </c>
      <c r="AP987" s="29"/>
      <c r="AQ987" s="29"/>
      <c r="AR987" s="29"/>
      <c r="AS987" s="29"/>
      <c r="AT987" s="29"/>
      <c r="AU987" s="29"/>
      <c r="AV987" s="29"/>
      <c r="AW987" s="29"/>
      <c r="AX987" s="29"/>
      <c r="AY987" s="29"/>
      <c r="AZ987" s="29"/>
      <c r="BA987" s="29"/>
      <c r="BB987" s="29"/>
      <c r="BC987" s="29"/>
      <c r="BD987" s="29"/>
      <c r="BE987" s="29"/>
      <c r="BF987" s="29"/>
      <c r="BG987" s="29"/>
      <c r="BH987" s="29"/>
      <c r="BI987" s="29"/>
      <c r="BJ987" s="29"/>
      <c r="BK987" s="29"/>
      <c r="BL987" s="29"/>
      <c r="BM987" s="29"/>
      <c r="BN987" s="29"/>
      <c r="BO987" s="29"/>
      <c r="BP987" s="29"/>
      <c r="BQ987" s="29"/>
      <c r="BR987" s="29"/>
      <c r="BS987" s="29"/>
      <c r="BT987" s="29"/>
      <c r="BU987" s="29"/>
      <c r="BV987" s="29"/>
      <c r="BW987" s="29"/>
      <c r="BX987" s="30">
        <v>44135</v>
      </c>
      <c r="BY987" s="30">
        <v>44152</v>
      </c>
      <c r="BZ987" s="14" t="s">
        <v>248</v>
      </c>
      <c r="CA987" s="30">
        <v>44158</v>
      </c>
      <c r="CB987" s="14" t="s">
        <v>316</v>
      </c>
      <c r="CC987" s="31">
        <v>44188</v>
      </c>
      <c r="CD987" s="32" t="s">
        <v>228</v>
      </c>
      <c r="CE987" s="33" t="s">
        <v>603</v>
      </c>
      <c r="CF987" s="33" t="s">
        <v>604</v>
      </c>
      <c r="CG987" s="29">
        <v>100</v>
      </c>
      <c r="CH987" s="29">
        <v>2</v>
      </c>
      <c r="CI987" s="29">
        <v>2</v>
      </c>
      <c r="CJ987" s="29">
        <v>8</v>
      </c>
      <c r="CK987" s="29">
        <v>0</v>
      </c>
      <c r="CL987" s="29">
        <v>0</v>
      </c>
      <c r="CM987" s="29">
        <v>0</v>
      </c>
      <c r="CN987" s="34">
        <f>IF(CJ987&gt;0,((CK987*0.125)+(CL987*0.25)+(CM987*1))/CJ987,"")</f>
        <v>0</v>
      </c>
      <c r="CQ987" s="20" t="s">
        <v>248</v>
      </c>
      <c r="CR987" s="35"/>
      <c r="CS987" s="20" t="s">
        <v>316</v>
      </c>
      <c r="CT987" s="35" t="s">
        <v>323</v>
      </c>
      <c r="CU987" s="35">
        <v>44523</v>
      </c>
      <c r="CV987" s="11" t="s">
        <v>248</v>
      </c>
      <c r="CW987" s="20" t="s">
        <v>324</v>
      </c>
      <c r="CX987" s="11" t="s">
        <v>325</v>
      </c>
      <c r="CY987" s="20">
        <v>90</v>
      </c>
      <c r="CZ987" s="36">
        <v>4</v>
      </c>
      <c r="DA987" s="36">
        <v>4</v>
      </c>
      <c r="DB987" s="36">
        <v>20</v>
      </c>
      <c r="DC987" s="36">
        <v>0</v>
      </c>
      <c r="DD987" s="36">
        <v>0</v>
      </c>
      <c r="DE987" s="36">
        <v>1</v>
      </c>
      <c r="DF987" s="36">
        <v>0</v>
      </c>
      <c r="DG987" s="36">
        <v>3</v>
      </c>
      <c r="DH987" s="37">
        <f>IF(DB987&lt;&gt;"",((DC987*0.125)+(DD987*0.25)+(DE987*0.25)+(DF987*1)+(DG987*1))/DB987,"")</f>
        <v>0.16250000000000001</v>
      </c>
      <c r="DV987" s="37" t="str" cm="1">
        <f t="array" ref="DV987">IF(AND(DI987:DP987&lt;&gt;""),((DQ987*0.125)+(DR987*0.25)+(DS987*0.25)+(DT987*1)+(DU987*1))/DP987,"")</f>
        <v/>
      </c>
      <c r="EA987" s="35"/>
      <c r="EB987" s="21"/>
      <c r="EJ987"/>
      <c r="EK987"/>
      <c r="EL987"/>
      <c r="EM987"/>
      <c r="EN987"/>
      <c r="EO987"/>
      <c r="EP987"/>
      <c r="EQ987"/>
      <c r="ER987"/>
      <c r="ES987" s="34" t="str">
        <f>IF(EI987&lt;&gt;"",((EJ987*0.125)+((EK987+EL987+EM987+EN987+EO987)*0.25)+((EP987+EQ987+ER987)*1))/EI987,"")</f>
        <v/>
      </c>
      <c r="ET987" s="20"/>
      <c r="FG987" s="20"/>
      <c r="FJ987" s="34" t="str">
        <f>IF(EZ987&lt;&gt;"",((FA987*0.125)+((FB987+FC987+FD987+FE987+FF987)*0.25)+((FG987+FH987+FI987)*1))/EZ987,"")</f>
        <v/>
      </c>
      <c r="FK987" s="39">
        <v>40.439188000000001</v>
      </c>
      <c r="FL987" s="39">
        <v>-74.482138000000006</v>
      </c>
      <c r="FM987" s="39">
        <v>40.077362576177869</v>
      </c>
      <c r="FN987" s="39">
        <v>40.801013423822134</v>
      </c>
      <c r="FO987" s="39">
        <v>-74.957539229971431</v>
      </c>
      <c r="FP987" s="39">
        <v>-74.006736770028581</v>
      </c>
      <c r="FQ987" s="39">
        <v>39.715537152355736</v>
      </c>
      <c r="FR987" s="39">
        <v>41.162838847644267</v>
      </c>
      <c r="FS987" s="39">
        <v>-75.432940459942841</v>
      </c>
      <c r="FT987" s="39">
        <v>-73.531335540057171</v>
      </c>
      <c r="FU987" s="35"/>
      <c r="GK987" s="34" t="str">
        <f>IF(GA987&lt;&gt;"",((GB987*0.125)+((GC987+GD987+GE987+GF987+GG987)*0.25)+((GH987+GI987+GJ987)*1))/GA987,"")</f>
        <v/>
      </c>
      <c r="GL987"/>
      <c r="GM987"/>
      <c r="GN987"/>
      <c r="GO987"/>
      <c r="HH987" s="34" t="str">
        <f>IF(GX987&lt;&gt;"",((GY987*0.125)+((GZ987+HA987+HB987+HC987+HD987)*0.25)+((HE987+HF987+HG987)*1))/GX987,"")</f>
        <v/>
      </c>
    </row>
    <row r="988" spans="1:216" ht="15" hidden="1" customHeight="1" x14ac:dyDescent="0.35">
      <c r="A988" s="11" t="s">
        <v>5720</v>
      </c>
      <c r="B988" s="12" t="s">
        <v>5721</v>
      </c>
      <c r="C988" s="13">
        <v>44519</v>
      </c>
      <c r="D988" s="13">
        <v>45139</v>
      </c>
      <c r="E988" s="11" t="s">
        <v>1420</v>
      </c>
      <c r="F988" s="19" t="s">
        <v>5722</v>
      </c>
      <c r="G988" s="19" t="s">
        <v>5723</v>
      </c>
      <c r="H988" s="11" t="s">
        <v>1504</v>
      </c>
      <c r="I988" s="42">
        <v>42071</v>
      </c>
      <c r="J988" s="17">
        <v>29703</v>
      </c>
      <c r="K988" s="18">
        <f ca="1">IF(A988&lt;&gt;"",RANDBETWEEN(1,2000)," ")</f>
        <v>1454</v>
      </c>
      <c r="L988" s="17" cm="1">
        <f t="array" ref="L988">IF(A988&lt;&gt;"",SUMPRODUCT(($E$2:$E$1303="Active") * (FK988 &gt;= $FM$2:$FM$1303) * (FK988 &lt;= $FN$2:$FN$1303) * (FL988 &gt;= $FO$2:$FO$1303) * (FL988 &lt;= $FP$2:$FP$1303)),"")</f>
        <v>0</v>
      </c>
      <c r="M988" s="17" cm="1">
        <f t="array" ref="M988">IF(A988&lt;&gt;"",SUMPRODUCT(($E$2:$E$1303="Active") * (FK988 &gt;= $FQ$2:$FQ$1303) * (FK988 &lt;= $FR$2:$FR$1303) * (FL988 &gt;= $FS$2:$FS$1303) * (FL988 &lt;= $FT$2:$FT$1303)),"")</f>
        <v>3</v>
      </c>
      <c r="N988" s="11" t="s">
        <v>218</v>
      </c>
      <c r="O988" s="14" t="s">
        <v>219</v>
      </c>
      <c r="P988" s="19" t="s">
        <v>5724</v>
      </c>
      <c r="Q988" s="11" t="s">
        <v>5725</v>
      </c>
      <c r="R988" s="19" t="s">
        <v>5726</v>
      </c>
      <c r="S988" s="11" t="s">
        <v>223</v>
      </c>
      <c r="T988" s="20" t="s">
        <v>224</v>
      </c>
      <c r="U988" s="21"/>
      <c r="V988" s="22"/>
      <c r="W988" s="22"/>
      <c r="X988" s="22"/>
      <c r="Y988" s="22"/>
      <c r="Z988" s="22"/>
      <c r="AA988" s="48">
        <v>2024</v>
      </c>
      <c r="AC988" s="63">
        <v>45658</v>
      </c>
      <c r="AD988" s="25">
        <v>0</v>
      </c>
      <c r="AE988" s="25">
        <v>2</v>
      </c>
      <c r="AF988" s="26">
        <v>33</v>
      </c>
      <c r="AG988" s="20">
        <v>24</v>
      </c>
      <c r="AH988" s="22">
        <v>0</v>
      </c>
      <c r="AI988" s="26">
        <v>0</v>
      </c>
      <c r="AN988" s="27">
        <f>IF(COUNT(DV988,ES988,FJ988,GK988,HH988)&gt;0,AVERAGE(DV988,ES988,FJ988,GK988,HH988),"")</f>
        <v>0</v>
      </c>
      <c r="AO988" s="28">
        <f>IF((E988&lt;&gt;""),COUNTA(AP988:BW988)+COUNTIF(T988,"No"),"")</f>
        <v>1</v>
      </c>
      <c r="BP988" s="20" t="s">
        <v>224</v>
      </c>
      <c r="CN988" s="34" t="str">
        <f>IF(CJ988&gt;0,((CK988*0.125)+(CL988*0.25)+(CM988*1))/CJ988,"")</f>
        <v/>
      </c>
      <c r="CO988" s="35">
        <v>44630</v>
      </c>
      <c r="CP988" s="35">
        <v>44638</v>
      </c>
      <c r="CQ988" s="20" t="s">
        <v>595</v>
      </c>
      <c r="CR988" s="47">
        <v>44655</v>
      </c>
      <c r="CS988" s="20" t="s">
        <v>232</v>
      </c>
      <c r="CT988" s="35">
        <v>44645</v>
      </c>
      <c r="CU988" s="35" t="s">
        <v>1711</v>
      </c>
      <c r="CV988" s="11" t="s">
        <v>228</v>
      </c>
      <c r="CW988" s="20" t="s">
        <v>233</v>
      </c>
      <c r="CX988" s="11" t="s">
        <v>234</v>
      </c>
      <c r="CY988" s="20">
        <v>0</v>
      </c>
      <c r="CZ988" s="36">
        <v>0</v>
      </c>
      <c r="DA988" s="36">
        <v>0</v>
      </c>
      <c r="DB988" s="36">
        <v>0</v>
      </c>
      <c r="DC988" s="36">
        <v>0</v>
      </c>
      <c r="DD988" s="36">
        <v>0</v>
      </c>
      <c r="DE988" s="36">
        <v>0</v>
      </c>
      <c r="DF988" s="36">
        <v>0</v>
      </c>
      <c r="DG988" s="36">
        <v>0</v>
      </c>
      <c r="DH988" s="37" t="str">
        <f>IF(DB988&gt;0,((DC988*0.125)+(DD988*0.25)+(DE988*0.25)+(DF988*1)+(DG988*1))/DB988,"")</f>
        <v/>
      </c>
      <c r="DI988" s="35" t="s">
        <v>1711</v>
      </c>
      <c r="DJ988" s="20" t="s">
        <v>248</v>
      </c>
      <c r="DK988" s="20" t="s">
        <v>235</v>
      </c>
      <c r="DL988" s="20" t="s">
        <v>234</v>
      </c>
      <c r="DM988" s="20">
        <v>0</v>
      </c>
      <c r="DN988" s="20">
        <v>0</v>
      </c>
      <c r="DO988" s="20">
        <v>0</v>
      </c>
      <c r="DP988" s="20">
        <v>0</v>
      </c>
      <c r="DQ988" s="20">
        <v>0</v>
      </c>
      <c r="DR988" s="20">
        <v>0</v>
      </c>
      <c r="DS988" s="20">
        <v>0</v>
      </c>
      <c r="DT988" s="20">
        <v>0</v>
      </c>
      <c r="DU988" s="20">
        <v>0</v>
      </c>
      <c r="DV988" s="37">
        <v>0</v>
      </c>
      <c r="DW988" s="35">
        <v>45063</v>
      </c>
      <c r="DX988" s="35">
        <v>45069</v>
      </c>
      <c r="DY988" s="20" t="s">
        <v>595</v>
      </c>
      <c r="DZ988" s="35">
        <v>45069</v>
      </c>
      <c r="EA988" s="35" t="s">
        <v>232</v>
      </c>
      <c r="EB988" s="38">
        <v>45072</v>
      </c>
      <c r="EJ988"/>
      <c r="EK988"/>
      <c r="EL988"/>
      <c r="EM988"/>
      <c r="EN988"/>
      <c r="EO988"/>
      <c r="EP988"/>
      <c r="EQ988"/>
      <c r="ER988"/>
      <c r="ES988" s="34" t="str">
        <f>IF(EI988&lt;&gt;"",((EJ988*0.125)+((EK988+EL988+EM988+EN988+EO988)*0.25)+((EP988+EQ988+ER988)*1))/EI988,"")</f>
        <v/>
      </c>
      <c r="ET988" s="20"/>
      <c r="FG988" s="20"/>
      <c r="FJ988" s="34" t="str">
        <f>IF(EZ988&lt;&gt;"",((FA988*0.125)+((FB988+FC988+FD988+FE988+FF988)*0.25)+((FG988+FH988+FI988)*1))/EZ988,"")</f>
        <v/>
      </c>
      <c r="FK988" s="39">
        <v>36.639547999999998</v>
      </c>
      <c r="FL988" s="39">
        <v>-88.277525999999995</v>
      </c>
      <c r="FM988" s="39">
        <v>36.277722576177865</v>
      </c>
      <c r="FN988" s="39">
        <v>37.00137342382213</v>
      </c>
      <c r="FO988" s="39">
        <v>-88.728451764811467</v>
      </c>
      <c r="FP988" s="39">
        <v>-87.826600235188522</v>
      </c>
      <c r="FQ988" s="39">
        <v>35.915897152355733</v>
      </c>
      <c r="FR988" s="39">
        <v>37.363198847644263</v>
      </c>
      <c r="FS988" s="39">
        <v>-89.179377529622926</v>
      </c>
      <c r="FT988" s="39">
        <v>-87.375674470377064</v>
      </c>
      <c r="FU988" s="35"/>
      <c r="GK988" s="34" t="str">
        <f>IF(GA988&lt;&gt;"",((GB988*0.125)+((GC988+GD988+GE988+GF988+GG988)*0.25)+((GH988+GI988+GJ988)*1))/GA988,"")</f>
        <v/>
      </c>
      <c r="GL988"/>
      <c r="GM988"/>
      <c r="GN988"/>
      <c r="GO988"/>
      <c r="HH988" s="34" t="str">
        <f>IF(GX988&lt;&gt;"",((GY988*0.125)+((GZ988+HA988+HB988+HC988+HD988)*0.25)+((HE988+HF988+HG988)*1))/GX988,"")</f>
        <v/>
      </c>
    </row>
    <row r="989" spans="1:216" ht="15" hidden="1" customHeight="1" x14ac:dyDescent="0.35">
      <c r="A989" s="11" t="s">
        <v>5727</v>
      </c>
      <c r="B989" s="12" t="s">
        <v>5570</v>
      </c>
      <c r="C989" s="13">
        <v>44511</v>
      </c>
      <c r="D989" s="13">
        <v>45110</v>
      </c>
      <c r="E989" s="11" t="s">
        <v>1420</v>
      </c>
      <c r="F989" s="19" t="s">
        <v>5728</v>
      </c>
      <c r="G989" s="19" t="s">
        <v>314</v>
      </c>
      <c r="H989" s="11" t="s">
        <v>315</v>
      </c>
      <c r="I989" s="42">
        <v>35206</v>
      </c>
      <c r="J989" s="17">
        <v>15648</v>
      </c>
      <c r="K989" s="18">
        <f ca="1">IF(A989&lt;&gt;"",RANDBETWEEN(1,2000)," ")</f>
        <v>371</v>
      </c>
      <c r="L989" s="17" cm="1">
        <f t="array" ref="L989">IF(A989&lt;&gt;"",SUMPRODUCT(($E$2:$E$1303="Active") * (FK989 &gt;= $FM$2:$FM$1303) * (FK989 &lt;= $FN$2:$FN$1303) * (FL989 &gt;= $FO$2:$FO$1303) * (FL989 &lt;= $FP$2:$FP$1303)),"")</f>
        <v>2</v>
      </c>
      <c r="M989" s="17" cm="1">
        <f t="array" ref="M989">IF(A989&lt;&gt;"",SUMPRODUCT(($E$2:$E$1303="Active") * (FK989 &gt;= $FQ$2:$FQ$1303) * (FK989 &lt;= $FR$2:$FR$1303) * (FL989 &gt;= $FS$2:$FS$1303) * (FL989 &lt;= $FT$2:$FT$1303)),"")</f>
        <v>4</v>
      </c>
      <c r="N989" s="11" t="s">
        <v>287</v>
      </c>
      <c r="O989" s="14" t="s">
        <v>219</v>
      </c>
      <c r="P989" s="19" t="s">
        <v>5729</v>
      </c>
      <c r="Q989" s="11" t="s">
        <v>5730</v>
      </c>
      <c r="R989" s="19" t="s">
        <v>5731</v>
      </c>
      <c r="S989" s="11" t="s">
        <v>223</v>
      </c>
      <c r="T989" s="20" t="s">
        <v>224</v>
      </c>
      <c r="U989" s="21"/>
      <c r="V989" s="22"/>
      <c r="W989" s="22"/>
      <c r="X989" s="22"/>
      <c r="Y989" s="22"/>
      <c r="Z989" s="22"/>
      <c r="AA989" s="48">
        <v>2024</v>
      </c>
      <c r="AC989" s="63">
        <v>45658</v>
      </c>
      <c r="AD989" s="25">
        <v>0</v>
      </c>
      <c r="AE989" s="25">
        <v>0</v>
      </c>
      <c r="AF989" s="26">
        <v>129</v>
      </c>
      <c r="AG989" s="20">
        <v>39</v>
      </c>
      <c r="AH989" s="22">
        <v>0</v>
      </c>
      <c r="AI989" s="26">
        <v>0</v>
      </c>
      <c r="AN989" s="27">
        <f>IF(COUNT(DV989,ES989,FJ989,GK989,HH989)&gt;0,AVERAGE(DV989,ES989,FJ989,GK989,HH989),"")</f>
        <v>0</v>
      </c>
      <c r="AO989" s="28">
        <f>IF((E989&lt;&gt;""),COUNTA(AP989:BW989)+COUNTIF(T989,"No"),"")</f>
        <v>0</v>
      </c>
      <c r="CN989" s="34" t="str">
        <f>IF(CJ989&gt;0,((CK989*0.125)+(CL989*0.25)+(CM989*1))/CJ989,"")</f>
        <v/>
      </c>
      <c r="CO989" s="35">
        <v>44432</v>
      </c>
      <c r="CP989" s="35">
        <v>44438</v>
      </c>
      <c r="CQ989" s="20" t="s">
        <v>703</v>
      </c>
      <c r="CR989" s="47">
        <v>44438</v>
      </c>
      <c r="CS989" s="20" t="s">
        <v>232</v>
      </c>
      <c r="CT989" s="35">
        <v>44439</v>
      </c>
      <c r="CV989" s="11" t="s">
        <v>228</v>
      </c>
      <c r="CW989" s="20" t="s">
        <v>233</v>
      </c>
      <c r="CX989" s="11" t="s">
        <v>234</v>
      </c>
      <c r="CY989" s="20">
        <v>0</v>
      </c>
      <c r="CZ989" s="36">
        <v>0</v>
      </c>
      <c r="DA989" s="36">
        <v>0</v>
      </c>
      <c r="DB989" s="36">
        <v>0</v>
      </c>
      <c r="DC989" s="36">
        <v>0</v>
      </c>
      <c r="DD989" s="36">
        <v>0</v>
      </c>
      <c r="DE989" s="36">
        <v>0</v>
      </c>
      <c r="DF989" s="36">
        <v>0</v>
      </c>
      <c r="DG989" s="36">
        <v>0</v>
      </c>
      <c r="DH989" s="37" t="str">
        <f>IF(DB989&gt;0,((DC989*0.125)+(DD989*0.25)+(DE989*0.25)+(DF989*1)+(DG989*1))/DB989,"")</f>
        <v/>
      </c>
      <c r="DI989" s="35" t="s">
        <v>1711</v>
      </c>
      <c r="DJ989" s="20" t="s">
        <v>248</v>
      </c>
      <c r="DK989" s="20" t="s">
        <v>235</v>
      </c>
      <c r="DL989" s="20" t="s">
        <v>234</v>
      </c>
      <c r="DM989" s="20">
        <v>0</v>
      </c>
      <c r="DN989" s="20">
        <v>0</v>
      </c>
      <c r="DO989" s="20">
        <v>0</v>
      </c>
      <c r="DP989" s="20">
        <v>0</v>
      </c>
      <c r="DQ989" s="20">
        <v>0</v>
      </c>
      <c r="DR989" s="20">
        <v>0</v>
      </c>
      <c r="DS989" s="20">
        <v>0</v>
      </c>
      <c r="DT989" s="20">
        <v>0</v>
      </c>
      <c r="DU989" s="20">
        <v>0</v>
      </c>
      <c r="DV989" s="37">
        <v>0</v>
      </c>
      <c r="EA989" s="35" t="s">
        <v>232</v>
      </c>
      <c r="EB989" s="38"/>
      <c r="EJ989"/>
      <c r="EK989"/>
      <c r="EL989"/>
      <c r="EM989"/>
      <c r="EN989"/>
      <c r="EO989"/>
      <c r="EP989"/>
      <c r="EQ989"/>
      <c r="ER989"/>
      <c r="ES989" s="53" t="str">
        <f>IF(EI989&lt;&gt;"",((EJ989*0.125)+((EK989+EL989+EM989+EN989+EO989)*0.25)+((EP989+EQ989+ER989)*1))/EI989,"")</f>
        <v/>
      </c>
      <c r="ET989" s="20"/>
      <c r="FG989" s="20"/>
      <c r="FJ989" s="34" t="str">
        <f>IF(EZ989&lt;&gt;"",((FA989*0.125)+((FB989+FC989+FD989+FE989+FF989)*0.25)+((FG989+FH989+FI989)*1))/EZ989,"")</f>
        <v/>
      </c>
      <c r="FK989" s="39">
        <v>33.565157999999997</v>
      </c>
      <c r="FL989" s="39">
        <v>-86.711263000000002</v>
      </c>
      <c r="FM989" s="39">
        <v>33.203332576177864</v>
      </c>
      <c r="FN989" s="39">
        <v>33.926983423822129</v>
      </c>
      <c r="FO989" s="39">
        <v>-87.145492967080429</v>
      </c>
      <c r="FP989" s="39">
        <v>-86.277033032919576</v>
      </c>
      <c r="FQ989" s="39">
        <v>32.841507152355732</v>
      </c>
      <c r="FR989" s="39">
        <v>34.288808847644262</v>
      </c>
      <c r="FS989" s="39">
        <v>-87.579722934160841</v>
      </c>
      <c r="FT989" s="39">
        <v>-85.842803065839163</v>
      </c>
      <c r="FU989" s="35"/>
      <c r="GK989" s="34" t="str">
        <f>IF(GA989&lt;&gt;"",((GB989*0.125)+((GC989+GD989+GE989+GF989+GG989)*0.25)+((GH989+GI989+GJ989)*1))/GA989,"")</f>
        <v/>
      </c>
      <c r="GL989"/>
      <c r="GM989"/>
      <c r="GN989"/>
      <c r="GO989"/>
      <c r="HH989" s="34" t="str">
        <f>IF(GX989&lt;&gt;"",((GY989*0.125)+((GZ989+HA989+HB989+HC989+HD989)*0.25)+((HE989+HF989+HG989)*1))/GX989,"")</f>
        <v/>
      </c>
    </row>
    <row r="990" spans="1:216" ht="15" hidden="1" customHeight="1" x14ac:dyDescent="0.35">
      <c r="A990" s="11" t="s">
        <v>5732</v>
      </c>
      <c r="B990" s="12" t="s">
        <v>5733</v>
      </c>
      <c r="C990" s="13">
        <v>44496</v>
      </c>
      <c r="D990" s="13">
        <v>45630</v>
      </c>
      <c r="E990" s="11" t="s">
        <v>1420</v>
      </c>
      <c r="F990" s="19" t="s">
        <v>5734</v>
      </c>
      <c r="G990" s="19" t="s">
        <v>2026</v>
      </c>
      <c r="H990" s="11" t="s">
        <v>1484</v>
      </c>
      <c r="I990" s="42">
        <v>30269</v>
      </c>
      <c r="J990" s="17">
        <v>39481</v>
      </c>
      <c r="K990" s="18">
        <f ca="1">IF(A990&lt;&gt;"",RANDBETWEEN(1,2000)," ")</f>
        <v>103</v>
      </c>
      <c r="L990" s="17" cm="1">
        <f t="array" ref="L990">IF(A990&lt;&gt;"",SUMPRODUCT(($E$2:$E$1303="Active") * (FK990 &gt;= $FM$2:$FM$1303) * (FK990 &lt;= $FN$2:$FN$1303) * (FL990 &gt;= $FO$2:$FO$1303) * (FL990 &lt;= $FP$2:$FP$1303)),"")</f>
        <v>3</v>
      </c>
      <c r="M990" s="17" cm="1">
        <f t="array" ref="M990">IF(A990&lt;&gt;"",SUMPRODUCT(($E$2:$E$1303="Active") * (FK990 &gt;= $FQ$2:$FQ$1303) * (FK990 &lt;= $FR$2:$FR$1303) * (FL990 &gt;= $FS$2:$FS$1303) * (FL990 &lt;= $FT$2:$FT$1303)),"")</f>
        <v>13</v>
      </c>
      <c r="N990" s="11" t="s">
        <v>218</v>
      </c>
      <c r="O990" s="11" t="s">
        <v>242</v>
      </c>
      <c r="P990" s="19" t="s">
        <v>5735</v>
      </c>
      <c r="Q990" s="11" t="s">
        <v>2080</v>
      </c>
      <c r="R990" s="19" t="s">
        <v>5736</v>
      </c>
      <c r="S990" s="11" t="s">
        <v>223</v>
      </c>
      <c r="T990" s="20" t="s">
        <v>224</v>
      </c>
      <c r="U990" s="21"/>
      <c r="V990" s="22"/>
      <c r="W990" s="22"/>
      <c r="X990" s="22"/>
      <c r="Y990" s="22"/>
      <c r="Z990" s="22"/>
      <c r="AA990" s="48"/>
      <c r="AB990" s="43"/>
      <c r="AC990" s="63">
        <v>45658</v>
      </c>
      <c r="AD990" s="25">
        <v>0</v>
      </c>
      <c r="AE990" s="25">
        <v>74</v>
      </c>
      <c r="AF990" s="26">
        <v>619</v>
      </c>
      <c r="AG990" s="20">
        <v>619</v>
      </c>
      <c r="AH990" s="22">
        <v>0</v>
      </c>
      <c r="AI990" s="26">
        <v>0</v>
      </c>
      <c r="AN990" s="27">
        <f>IF(COUNT(DV990,ES990,FJ990,GK990,HH990)&gt;0,AVERAGE(DV990,ES990,FJ990,GK990,HH990),"")</f>
        <v>7.6893939393939403E-2</v>
      </c>
      <c r="AO990" s="28">
        <f>IF((E990&lt;&gt;""),COUNTA(AP990:BW990)+COUNTIF(T990,"No"),"")</f>
        <v>1</v>
      </c>
      <c r="BT990" s="20" t="s">
        <v>5737</v>
      </c>
      <c r="CN990" s="34" t="str">
        <f>IF(CJ990&gt;0,((CK990*0.125)+(CL990*0.25)+(CM990*1))/CJ990,"")</f>
        <v/>
      </c>
      <c r="CO990" s="35">
        <v>44431</v>
      </c>
      <c r="CP990" s="35">
        <v>44448</v>
      </c>
      <c r="CQ990" s="20" t="s">
        <v>266</v>
      </c>
      <c r="CR990" s="47">
        <v>44448</v>
      </c>
      <c r="CS990" s="20" t="s">
        <v>232</v>
      </c>
      <c r="CT990" s="35">
        <v>44449</v>
      </c>
      <c r="CW990" s="20"/>
      <c r="DH990" s="37" t="str">
        <f>IF(DB990&gt;0,((DC990*0.125)+(DD990*0.25)+(DE990*0.25)+(DF990*1)+(DG990*1))/DB990,"")</f>
        <v/>
      </c>
      <c r="DJ990" s="20" t="s">
        <v>228</v>
      </c>
      <c r="DK990" s="20" t="s">
        <v>235</v>
      </c>
      <c r="DL990" s="20" t="s">
        <v>234</v>
      </c>
      <c r="DM990" s="20">
        <v>0</v>
      </c>
      <c r="DN990" s="20">
        <v>0</v>
      </c>
      <c r="DO990" s="20">
        <v>0</v>
      </c>
      <c r="DP990" s="20">
        <v>0</v>
      </c>
      <c r="DQ990" s="20">
        <v>0</v>
      </c>
      <c r="DR990" s="20">
        <v>0</v>
      </c>
      <c r="DS990" s="20">
        <v>0</v>
      </c>
      <c r="DT990" s="20">
        <v>0</v>
      </c>
      <c r="DU990" s="20">
        <v>0</v>
      </c>
      <c r="DW990" s="35">
        <v>45019</v>
      </c>
      <c r="DX990" s="35">
        <v>45022</v>
      </c>
      <c r="DY990" s="20" t="s">
        <v>237</v>
      </c>
      <c r="DZ990" s="35">
        <v>45022</v>
      </c>
      <c r="EA990" s="35" t="s">
        <v>232</v>
      </c>
      <c r="EB990" s="38">
        <v>45030</v>
      </c>
      <c r="EC990" s="35">
        <v>45290</v>
      </c>
      <c r="ED990" s="20" t="s">
        <v>228</v>
      </c>
      <c r="EE990" s="20" t="s">
        <v>247</v>
      </c>
      <c r="EF990" s="20">
        <v>236</v>
      </c>
      <c r="EG990" s="20">
        <v>6</v>
      </c>
      <c r="EH990" s="20">
        <v>6</v>
      </c>
      <c r="EI990" s="20">
        <v>30</v>
      </c>
      <c r="EJ990" s="20">
        <v>0</v>
      </c>
      <c r="EK990" s="20">
        <v>1</v>
      </c>
      <c r="EL990" s="20">
        <v>0</v>
      </c>
      <c r="EM990" s="20">
        <v>0</v>
      </c>
      <c r="EN990" s="20">
        <v>0</v>
      </c>
      <c r="EO990" s="20">
        <v>0</v>
      </c>
      <c r="EP990" s="20">
        <v>0</v>
      </c>
      <c r="EQ990" s="20">
        <v>1</v>
      </c>
      <c r="ER990" s="20">
        <v>2</v>
      </c>
      <c r="ES990" s="34">
        <f>IF(EI990&lt;&gt;"",((EJ990*0.125)+((EK990+EL990+EM990+EN990+EO990)*0.25)+((EP990+EQ990+ER990)*1))/EI990,"")</f>
        <v>0.10833333333333334</v>
      </c>
      <c r="ET990" s="35">
        <v>45422</v>
      </c>
      <c r="EU990" s="20" t="s">
        <v>248</v>
      </c>
      <c r="EV990" s="20" t="s">
        <v>247</v>
      </c>
      <c r="EW990" s="20">
        <v>280</v>
      </c>
      <c r="EX990" s="20">
        <v>5</v>
      </c>
      <c r="EY990" s="20">
        <v>5</v>
      </c>
      <c r="EZ990" s="28">
        <v>22</v>
      </c>
      <c r="FA990" s="20">
        <v>0</v>
      </c>
      <c r="FB990" s="20">
        <v>0</v>
      </c>
      <c r="FC990" s="20">
        <v>0</v>
      </c>
      <c r="FD990" s="20">
        <v>0</v>
      </c>
      <c r="FE990" s="20">
        <v>0</v>
      </c>
      <c r="FF990" s="20">
        <v>0</v>
      </c>
      <c r="FG990" s="20">
        <v>0</v>
      </c>
      <c r="FH990" s="20">
        <v>0</v>
      </c>
      <c r="FI990" s="20">
        <v>1</v>
      </c>
      <c r="FJ990" s="34">
        <f>IF(EZ990&lt;&gt;"",((FA990*0.125)+((FB990+FC990+FD990+FE990+FF990)*0.25)+((FG990+FH990+FI990)*1))/EZ990,"")</f>
        <v>4.5454545454545456E-2</v>
      </c>
      <c r="FK990" s="39">
        <v>33.390810999999999</v>
      </c>
      <c r="FL990" s="39">
        <v>-84.572608000000002</v>
      </c>
      <c r="FM990" s="39">
        <v>33.028985576177867</v>
      </c>
      <c r="FN990" s="39">
        <v>33.752636423822132</v>
      </c>
      <c r="FO990" s="39">
        <v>-85.005965004789957</v>
      </c>
      <c r="FP990" s="39">
        <v>-84.139250995210048</v>
      </c>
      <c r="FQ990" s="39">
        <v>32.667160152355734</v>
      </c>
      <c r="FR990" s="39">
        <v>34.114461847644264</v>
      </c>
      <c r="FS990" s="39">
        <v>-85.439322009579897</v>
      </c>
      <c r="FT990" s="39">
        <v>-83.705893990420108</v>
      </c>
      <c r="FU990" s="35"/>
      <c r="GK990" s="34" t="str">
        <f>IF(GA990&lt;&gt;"",((GB990*0.125)+((GC990+GD990+GE990+GF990+GG990)*0.25)+((GH990+GI990+GJ990)*1))/GA990,"")</f>
        <v/>
      </c>
      <c r="GL990"/>
      <c r="GM990"/>
      <c r="GN990"/>
      <c r="GO990"/>
      <c r="HH990" s="34" t="str">
        <f>IF(GX990&lt;&gt;"",((GY990*0.125)+((GZ990+HA990+HB990+HC990+HD990)*0.25)+((HE990+HF990+HG990)*1))/GX990,"")</f>
        <v/>
      </c>
    </row>
    <row r="991" spans="1:216" ht="15" customHeight="1" x14ac:dyDescent="0.35">
      <c r="A991" s="11" t="s">
        <v>5738</v>
      </c>
      <c r="B991" s="12" t="s">
        <v>5739</v>
      </c>
      <c r="C991" s="13">
        <v>43009</v>
      </c>
      <c r="D991" s="13">
        <v>44972</v>
      </c>
      <c r="E991" s="14" t="s">
        <v>5254</v>
      </c>
      <c r="F991" s="15" t="s">
        <v>5740</v>
      </c>
      <c r="G991" s="15" t="s">
        <v>5741</v>
      </c>
      <c r="H991" s="14" t="s">
        <v>1688</v>
      </c>
      <c r="I991" s="16">
        <v>60638</v>
      </c>
      <c r="J991" s="17">
        <v>56928</v>
      </c>
      <c r="K991" s="18">
        <f ca="1">IF(A991&lt;&gt;"",RANDBETWEEN(1,2000)," ")</f>
        <v>714</v>
      </c>
      <c r="L991" s="17" cm="1">
        <f t="array" ref="L991">IF(A991&lt;&gt;"",SUMPRODUCT(($E$2:$E$1303="Active") * (FK991 &gt;= $FM$2:$FM$1303) * (FK991 &lt;= $FN$2:$FN$1303) * (FL991 &gt;= $FO$2:$FO$1303) * (FL991 &lt;= $FP$2:$FP$1303)),"")</f>
        <v>10</v>
      </c>
      <c r="M991" s="17" cm="1">
        <f t="array" ref="M991">IF(A991&lt;&gt;"",SUMPRODUCT(($E$2:$E$1303="Active") * (FK991 &gt;= $FQ$2:$FQ$1303) * (FK991 &lt;= $FR$2:$FR$1303) * (FL991 &gt;= $FS$2:$FS$1303) * (FL991 &lt;= $FT$2:$FT$1303)),"")</f>
        <v>14</v>
      </c>
      <c r="N991" s="14" t="s">
        <v>287</v>
      </c>
      <c r="O991" s="14" t="s">
        <v>219</v>
      </c>
      <c r="P991" s="15" t="s">
        <v>5742</v>
      </c>
      <c r="Q991" s="14" t="s">
        <v>5743</v>
      </c>
      <c r="R991" s="15" t="s">
        <v>5744</v>
      </c>
      <c r="S991" s="14" t="s">
        <v>223</v>
      </c>
      <c r="T991" s="20" t="s">
        <v>224</v>
      </c>
      <c r="U991" s="21"/>
      <c r="V991" s="22"/>
      <c r="W991" s="22"/>
      <c r="X991" s="22"/>
      <c r="Y991" s="22"/>
      <c r="Z991" s="22"/>
      <c r="AB991" s="23">
        <v>44915</v>
      </c>
      <c r="AC991" s="63">
        <v>45931</v>
      </c>
      <c r="AD991" s="25">
        <v>289</v>
      </c>
      <c r="AE991" s="25">
        <v>166</v>
      </c>
      <c r="AF991" s="26">
        <v>127</v>
      </c>
      <c r="AG991" s="20">
        <v>0</v>
      </c>
      <c r="AH991" s="22">
        <v>0</v>
      </c>
      <c r="AI991" s="26">
        <v>0</v>
      </c>
      <c r="AN991" s="27">
        <f>IF(COUNT(DV991,ES991,FJ991,GK991,HH991)&gt;0,AVERAGE(DV991,ES991,FJ991,GK991,HH991),"")</f>
        <v>0</v>
      </c>
      <c r="AO991" s="28">
        <f>IF((E991&lt;&gt;""),COUNTA(AP991:BW991)+COUNTIF(T991,"No"),"")</f>
        <v>1</v>
      </c>
      <c r="AP991" s="29"/>
      <c r="AQ991" s="29"/>
      <c r="AR991" s="29"/>
      <c r="AS991" s="29"/>
      <c r="AT991" s="29"/>
      <c r="AU991" s="29"/>
      <c r="AV991" s="29"/>
      <c r="AW991" s="29"/>
      <c r="AX991" s="29"/>
      <c r="AY991" s="29"/>
      <c r="AZ991" s="29"/>
      <c r="BA991" s="29"/>
      <c r="BB991" s="29"/>
      <c r="BC991" s="29"/>
      <c r="BD991" s="29"/>
      <c r="BE991" s="29"/>
      <c r="BF991" s="29"/>
      <c r="BG991" s="29"/>
      <c r="BH991" s="29"/>
      <c r="BI991" s="29"/>
      <c r="BJ991" s="29"/>
      <c r="BK991" s="29"/>
      <c r="BL991" s="29"/>
      <c r="BM991" s="29"/>
      <c r="BN991" s="29"/>
      <c r="BO991" s="29"/>
      <c r="BP991" s="29" t="s">
        <v>224</v>
      </c>
      <c r="BQ991" s="29"/>
      <c r="BR991" s="29"/>
      <c r="BS991" s="29"/>
      <c r="BT991" s="29"/>
      <c r="BU991" s="29"/>
      <c r="BV991" s="29"/>
      <c r="BW991" s="29"/>
      <c r="BX991" s="30">
        <v>44132</v>
      </c>
      <c r="BY991" s="30">
        <v>44144</v>
      </c>
      <c r="BZ991" s="14" t="s">
        <v>226</v>
      </c>
      <c r="CA991" s="30">
        <v>44146</v>
      </c>
      <c r="CB991" s="14" t="s">
        <v>227</v>
      </c>
      <c r="CC991" s="31">
        <v>43832</v>
      </c>
      <c r="CD991" s="32" t="s">
        <v>228</v>
      </c>
      <c r="CE991" s="33" t="s">
        <v>291</v>
      </c>
      <c r="CF991" s="33" t="s">
        <v>292</v>
      </c>
      <c r="CG991" s="29">
        <v>219</v>
      </c>
      <c r="CH991" s="29">
        <v>1</v>
      </c>
      <c r="CI991" s="29">
        <v>1</v>
      </c>
      <c r="CJ991" s="29">
        <v>5</v>
      </c>
      <c r="CK991" s="29">
        <v>1</v>
      </c>
      <c r="CL991" s="29">
        <v>0</v>
      </c>
      <c r="CM991" s="29">
        <v>2</v>
      </c>
      <c r="CN991" s="34">
        <f>IF(CJ991&gt;0,((CK991*0.125)+(CL991*0.25)+(CM991*1))/CJ991,"")</f>
        <v>0.42499999999999999</v>
      </c>
      <c r="CO991" s="35">
        <v>44720</v>
      </c>
      <c r="CP991" s="35">
        <v>44736</v>
      </c>
      <c r="CQ991" s="20" t="s">
        <v>237</v>
      </c>
      <c r="CR991" s="35">
        <v>44743</v>
      </c>
      <c r="CS991" s="20" t="s">
        <v>232</v>
      </c>
      <c r="CT991" s="35">
        <v>44743</v>
      </c>
      <c r="CU991" s="35">
        <v>44258</v>
      </c>
      <c r="CV991" s="11" t="s">
        <v>228</v>
      </c>
      <c r="CW991" s="11" t="s">
        <v>293</v>
      </c>
      <c r="CX991" s="11" t="s">
        <v>247</v>
      </c>
      <c r="CY991" s="20">
        <v>219</v>
      </c>
      <c r="CZ991" s="36">
        <v>1</v>
      </c>
      <c r="DA991" s="36">
        <v>1</v>
      </c>
      <c r="DB991" s="36">
        <v>5</v>
      </c>
      <c r="DC991" s="36">
        <v>0</v>
      </c>
      <c r="DD991" s="36">
        <v>1</v>
      </c>
      <c r="DE991" s="36">
        <v>0</v>
      </c>
      <c r="DF991" s="36">
        <v>0</v>
      </c>
      <c r="DG991" s="36">
        <v>0</v>
      </c>
      <c r="DH991" s="37">
        <f>IF(DB991&gt;0,((DC991*0.125)+(DD991*0.25)+(DE991*0.25)+(DF991*1)+(DG991*1))/DB991,"")</f>
        <v>0.05</v>
      </c>
      <c r="DI991" s="35">
        <v>44835</v>
      </c>
      <c r="DJ991" s="20" t="s">
        <v>228</v>
      </c>
      <c r="DK991" s="20" t="s">
        <v>235</v>
      </c>
      <c r="DL991" s="20" t="s">
        <v>234</v>
      </c>
      <c r="DM991" s="20">
        <v>60</v>
      </c>
      <c r="DN991" s="20">
        <v>1</v>
      </c>
      <c r="DO991" s="20">
        <v>1</v>
      </c>
      <c r="DP991" s="20">
        <v>5</v>
      </c>
      <c r="DQ991" s="20">
        <v>0</v>
      </c>
      <c r="DR991" s="20">
        <v>0</v>
      </c>
      <c r="DS991" s="20">
        <v>0</v>
      </c>
      <c r="DT991" s="20">
        <v>0</v>
      </c>
      <c r="DU991" s="20">
        <v>0</v>
      </c>
      <c r="DV991" s="37" cm="1">
        <f t="array" ref="DV991">IF(AND(DI991:DP991&lt;&gt;""),((DQ991*0.125)+(DR991*0.25)+(DS991*0.25)+(DT991*1)+(DU991*1))/DP991,"")</f>
        <v>0</v>
      </c>
      <c r="EA991" s="35" t="s">
        <v>232</v>
      </c>
      <c r="EB991" s="38"/>
      <c r="EJ991" s="20"/>
      <c r="EK991" s="20"/>
      <c r="EL991" s="20"/>
      <c r="EM991" s="20"/>
      <c r="EN991" s="20"/>
      <c r="EO991" s="20"/>
      <c r="EP991" s="20"/>
      <c r="EQ991" s="20"/>
      <c r="ER991" s="20"/>
      <c r="ES991" s="34" t="str">
        <f>IF(EI991&lt;&gt;"",((EJ991*0.125)+((EK991+EL991+EM991+EN991+EO991)*0.25)+((EP991+EQ991+ER991)*1))/EI991,"")</f>
        <v/>
      </c>
      <c r="FG991" s="20"/>
      <c r="FJ991" s="34" t="str">
        <f>IF(EZ991&lt;&gt;"",((FA991*0.125)+((FB991+FC991+FD991+FE991+FF991)*0.25)+((FG991+FH991+FI991)*1))/EZ991,"")</f>
        <v/>
      </c>
      <c r="FK991" s="39">
        <v>41.787007000000003</v>
      </c>
      <c r="FL991" s="39">
        <v>-87.771664999999999</v>
      </c>
      <c r="FM991" s="39">
        <v>41.42518157617787</v>
      </c>
      <c r="FN991" s="39">
        <v>42.148832423822135</v>
      </c>
      <c r="FO991" s="39">
        <v>-88.256928222086287</v>
      </c>
      <c r="FP991" s="39">
        <v>-87.28640177791371</v>
      </c>
      <c r="FQ991" s="39">
        <v>41.063356152355738</v>
      </c>
      <c r="FR991" s="39">
        <v>42.510657847644268</v>
      </c>
      <c r="FS991" s="39">
        <v>-88.742191444172576</v>
      </c>
      <c r="FT991" s="39">
        <v>-86.801138555827421</v>
      </c>
      <c r="FU991" s="35"/>
      <c r="GK991" s="34" t="str">
        <f>IF(GA991&lt;&gt;"",((GB991*0.125)+((GC991+GD991+GE991+GF991+GG991)*0.25)+((GH991+GI991+GJ991)*1))/GA991,"")</f>
        <v/>
      </c>
      <c r="GP991" s="20" t="s">
        <v>232</v>
      </c>
      <c r="HH991" s="34" t="str">
        <f>IF(GX991&lt;&gt;"",((GY991*0.125)+((GZ991+HA991+HB991+HC991+HD991)*0.25)+((HE991+HF991+HG991)*1))/GX991,"")</f>
        <v/>
      </c>
    </row>
    <row r="992" spans="1:216" ht="15" hidden="1" customHeight="1" x14ac:dyDescent="0.35">
      <c r="A992" s="11" t="s">
        <v>5745</v>
      </c>
      <c r="B992" s="12" t="s">
        <v>5590</v>
      </c>
      <c r="C992" s="13">
        <v>44448</v>
      </c>
      <c r="D992" s="13"/>
      <c r="E992" s="11" t="s">
        <v>1420</v>
      </c>
      <c r="F992" s="19" t="s">
        <v>5746</v>
      </c>
      <c r="G992" s="19" t="s">
        <v>1207</v>
      </c>
      <c r="H992" s="11" t="s">
        <v>1033</v>
      </c>
      <c r="I992" s="42">
        <v>33604</v>
      </c>
      <c r="J992" s="17">
        <v>39071</v>
      </c>
      <c r="K992" s="18">
        <f ca="1">IF(A992&lt;&gt;"",RANDBETWEEN(1,2000)," ")</f>
        <v>1447</v>
      </c>
      <c r="L992" s="17" cm="1">
        <f t="array" ref="L992">IF(A992&lt;&gt;"",SUMPRODUCT(($E$2:$E$1303="Active") * (FK992 &gt;= $FM$2:$FM$1303) * (FK992 &lt;= $FN$2:$FN$1303) * (FL992 &gt;= $FO$2:$FO$1303) * (FL992 &lt;= $FP$2:$FP$1303)),"")</f>
        <v>6</v>
      </c>
      <c r="M992" s="17" cm="1">
        <f t="array" ref="M992">IF(A992&lt;&gt;"",SUMPRODUCT(($E$2:$E$1303="Active") * (FK992 &gt;= $FQ$2:$FQ$1303) * (FK992 &lt;= $FR$2:$FR$1303) * (FL992 &gt;= $FS$2:$FS$1303) * (FL992 &lt;= $FT$2:$FT$1303)),"")</f>
        <v>10</v>
      </c>
      <c r="N992" s="11" t="s">
        <v>287</v>
      </c>
      <c r="O992" s="11" t="s">
        <v>242</v>
      </c>
      <c r="P992" s="19" t="s">
        <v>5747</v>
      </c>
      <c r="Q992" s="11" t="s">
        <v>5748</v>
      </c>
      <c r="R992" s="19" t="s">
        <v>5749</v>
      </c>
      <c r="S992" s="11" t="s">
        <v>223</v>
      </c>
      <c r="T992" s="20" t="s">
        <v>224</v>
      </c>
      <c r="U992" s="21"/>
      <c r="V992" s="22"/>
      <c r="W992" s="22"/>
      <c r="X992" s="22"/>
      <c r="Y992" s="22"/>
      <c r="Z992" s="22"/>
      <c r="AA992" s="48">
        <v>2024</v>
      </c>
      <c r="AC992" s="63">
        <v>45658</v>
      </c>
      <c r="AD992" s="25">
        <v>0</v>
      </c>
      <c r="AE992" s="25">
        <v>88</v>
      </c>
      <c r="AF992" s="26">
        <v>320</v>
      </c>
      <c r="AG992" s="20"/>
      <c r="AH992" s="22">
        <v>0</v>
      </c>
      <c r="AI992" s="26">
        <v>0</v>
      </c>
      <c r="AN992" s="27">
        <f>IF(COUNT(DV992,ES992,FJ992,GK992,HH992)&gt;0,AVERAGE(DV992,ES992,FJ992,GK992,HH992),"")</f>
        <v>0</v>
      </c>
      <c r="AO992" s="28">
        <f>IF((E992&lt;&gt;""),COUNTA(AP992:BW992)+COUNTIF(T992,"No"),"")</f>
        <v>0</v>
      </c>
      <c r="CN992" s="34" t="str">
        <f>IF(CJ992&gt;0,((CK992*0.125)+(CL992*0.25)+(CM992*1))/CJ992,"")</f>
        <v/>
      </c>
      <c r="CO992" s="35">
        <v>44433</v>
      </c>
      <c r="CP992" s="35">
        <v>44433</v>
      </c>
      <c r="CQ992" s="20" t="s">
        <v>703</v>
      </c>
      <c r="CR992" s="47">
        <v>44448</v>
      </c>
      <c r="CS992" s="20" t="s">
        <v>232</v>
      </c>
      <c r="CT992" s="35">
        <v>44449</v>
      </c>
      <c r="CU992" s="35" t="s">
        <v>1711</v>
      </c>
      <c r="CV992" s="11" t="s">
        <v>228</v>
      </c>
      <c r="CW992" s="20" t="s">
        <v>233</v>
      </c>
      <c r="CX992" s="11" t="s">
        <v>234</v>
      </c>
      <c r="CY992" s="20">
        <v>0</v>
      </c>
      <c r="CZ992" s="36">
        <v>0</v>
      </c>
      <c r="DA992" s="36">
        <v>0</v>
      </c>
      <c r="DB992" s="36">
        <v>0</v>
      </c>
      <c r="DC992" s="36">
        <v>0</v>
      </c>
      <c r="DD992" s="36">
        <v>0</v>
      </c>
      <c r="DE992" s="36">
        <v>0</v>
      </c>
      <c r="DF992" s="36">
        <v>0</v>
      </c>
      <c r="DG992" s="36">
        <v>0</v>
      </c>
      <c r="DH992" s="37" t="str">
        <f>IF(DB992&gt;0,((DC992*0.125)+(DD992*0.25)+(DE992*0.25)+(DF992*1)+(DG992*1))/DB992,"")</f>
        <v/>
      </c>
      <c r="DI992" s="35" t="s">
        <v>1711</v>
      </c>
      <c r="DJ992" s="20" t="s">
        <v>248</v>
      </c>
      <c r="DK992" s="20" t="s">
        <v>235</v>
      </c>
      <c r="DL992" s="20" t="s">
        <v>234</v>
      </c>
      <c r="DM992" s="20">
        <v>0</v>
      </c>
      <c r="DN992" s="20">
        <v>0</v>
      </c>
      <c r="DO992" s="20">
        <v>0</v>
      </c>
      <c r="DP992" s="20">
        <v>0</v>
      </c>
      <c r="DQ992" s="20">
        <v>0</v>
      </c>
      <c r="DR992" s="20">
        <v>0</v>
      </c>
      <c r="DS992" s="20">
        <v>0</v>
      </c>
      <c r="DT992" s="20">
        <v>0</v>
      </c>
      <c r="DU992" s="20">
        <v>0</v>
      </c>
      <c r="DV992" s="37">
        <v>0</v>
      </c>
      <c r="EA992" s="35" t="s">
        <v>232</v>
      </c>
      <c r="EB992" s="38"/>
      <c r="EJ992"/>
      <c r="EK992"/>
      <c r="EL992"/>
      <c r="EM992"/>
      <c r="EN992"/>
      <c r="EO992"/>
      <c r="EP992"/>
      <c r="EQ992"/>
      <c r="ER992"/>
      <c r="ES992" s="34" t="str">
        <f>IF(EI992&lt;&gt;"",((EJ992*0.125)+((EK992+EL992+EM992+EN992+EO992)*0.25)+((EP992+EQ992+ER992)*1))/EI992,"")</f>
        <v/>
      </c>
      <c r="ET992" s="20"/>
      <c r="FG992" s="20"/>
      <c r="FJ992" s="34" t="str">
        <f>IF(EZ992&lt;&gt;"",((FA992*0.125)+((FB992+FC992+FD992+FE992+FF992)*0.25)+((FG992+FH992+FI992)*1))/EZ992,"")</f>
        <v/>
      </c>
      <c r="FK992" s="39">
        <v>28.01454</v>
      </c>
      <c r="FL992" s="39">
        <v>-82.449697999999998</v>
      </c>
      <c r="FM992" s="39">
        <v>27.652714576177868</v>
      </c>
      <c r="FN992" s="39">
        <v>28.376365423822133</v>
      </c>
      <c r="FO992" s="39">
        <v>-82.859545953549642</v>
      </c>
      <c r="FP992" s="39">
        <v>-82.039850046450354</v>
      </c>
      <c r="FQ992" s="39">
        <v>27.290889152355735</v>
      </c>
      <c r="FR992" s="39">
        <v>28.738190847644265</v>
      </c>
      <c r="FS992" s="39">
        <v>-83.2693939070993</v>
      </c>
      <c r="FT992" s="39">
        <v>-81.630002092900696</v>
      </c>
      <c r="FU992" s="35"/>
      <c r="GK992" s="34" t="str">
        <f>IF(GA992&lt;&gt;"",((GB992*0.125)+((GC992+GD992+GE992+GF992+GG992)*0.25)+((GH992+GI992+GJ992)*1))/GA992,"")</f>
        <v/>
      </c>
      <c r="GL992"/>
      <c r="GM992"/>
      <c r="GN992"/>
      <c r="GO992"/>
      <c r="HH992" s="34" t="str">
        <f>IF(GX992&lt;&gt;"",((GY992*0.125)+((GZ992+HA992+HB992+HC992+HD992)*0.25)+((HE992+HF992+HG992)*1))/GX992,"")</f>
        <v/>
      </c>
    </row>
    <row r="993" spans="1:216" ht="15" hidden="1" customHeight="1" x14ac:dyDescent="0.35">
      <c r="A993" s="11" t="s">
        <v>5750</v>
      </c>
      <c r="B993" s="12" t="s">
        <v>5751</v>
      </c>
      <c r="C993" s="13">
        <v>44442</v>
      </c>
      <c r="D993" s="13">
        <v>45014</v>
      </c>
      <c r="E993" s="11" t="s">
        <v>1420</v>
      </c>
      <c r="F993" s="19" t="s">
        <v>5752</v>
      </c>
      <c r="G993" s="19" t="s">
        <v>518</v>
      </c>
      <c r="H993" s="11" t="s">
        <v>466</v>
      </c>
      <c r="I993" s="42">
        <v>85215</v>
      </c>
      <c r="J993" s="17">
        <v>16461</v>
      </c>
      <c r="K993" s="18">
        <f ca="1">IF(A993&lt;&gt;"",RANDBETWEEN(1,2000)," ")</f>
        <v>1974</v>
      </c>
      <c r="L993" s="17" cm="1">
        <f t="array" ref="L993">IF(A993&lt;&gt;"",SUMPRODUCT(($E$2:$E$1303="Active") * (FK993 &gt;= $FM$2:$FM$1303) * (FK993 &lt;= $FN$2:$FN$1303) * (FL993 &gt;= $FO$2:$FO$1303) * (FL993 &lt;= $FP$2:$FP$1303)),"")</f>
        <v>7</v>
      </c>
      <c r="M993" s="17" cm="1">
        <f t="array" ref="M993">IF(A993&lt;&gt;"",SUMPRODUCT(($E$2:$E$1303="Active") * (FK993 &gt;= $FQ$2:$FQ$1303) * (FK993 &lt;= $FR$2:$FR$1303) * (FL993 &gt;= $FS$2:$FS$1303) * (FL993 &lt;= $FT$2:$FT$1303)),"")</f>
        <v>11</v>
      </c>
      <c r="N993" s="11" t="s">
        <v>287</v>
      </c>
      <c r="O993" s="14" t="s">
        <v>219</v>
      </c>
      <c r="P993" s="19" t="s">
        <v>5753</v>
      </c>
      <c r="Q993" s="11" t="s">
        <v>5754</v>
      </c>
      <c r="R993" s="19" t="s">
        <v>5755</v>
      </c>
      <c r="S993" s="11" t="s">
        <v>223</v>
      </c>
      <c r="T993" s="20" t="s">
        <v>224</v>
      </c>
      <c r="U993" s="21"/>
      <c r="V993" s="22"/>
      <c r="W993" s="22"/>
      <c r="X993" s="22"/>
      <c r="Y993" s="22"/>
      <c r="Z993" s="22"/>
      <c r="AA993" s="48">
        <v>2024</v>
      </c>
      <c r="AC993" s="63">
        <v>45658</v>
      </c>
      <c r="AD993" s="25">
        <v>0</v>
      </c>
      <c r="AE993" s="25">
        <v>122</v>
      </c>
      <c r="AF993" s="26">
        <v>262</v>
      </c>
      <c r="AG993" s="20">
        <v>123</v>
      </c>
      <c r="AH993" s="22">
        <v>0</v>
      </c>
      <c r="AI993" s="26">
        <v>0</v>
      </c>
      <c r="AN993" s="27">
        <f>IF(COUNT(DV993,ES993,FJ993,GK993,HH993)&gt;0,AVERAGE(DV993,ES993,FJ993,GK993,HH993),"")</f>
        <v>0</v>
      </c>
      <c r="AO993" s="28">
        <f>IF((E993&lt;&gt;""),COUNTA(AP993:BW993)+COUNTIF(T993,"No"),"")</f>
        <v>0</v>
      </c>
      <c r="CN993" s="34" t="str">
        <f>IF(CJ993&gt;0,((CK993*0.125)+(CL993*0.25)+(CM993*1))/CJ993,"")</f>
        <v/>
      </c>
      <c r="CO993" s="35">
        <v>44650</v>
      </c>
      <c r="CP993" s="35">
        <v>44666</v>
      </c>
      <c r="CQ993" s="20" t="s">
        <v>595</v>
      </c>
      <c r="CR993" s="47">
        <v>44666</v>
      </c>
      <c r="CS993" s="20" t="s">
        <v>232</v>
      </c>
      <c r="CT993" s="35">
        <v>44669</v>
      </c>
      <c r="CU993" s="35" t="s">
        <v>1711</v>
      </c>
      <c r="CV993" s="11" t="s">
        <v>228</v>
      </c>
      <c r="CW993" s="20" t="s">
        <v>233</v>
      </c>
      <c r="CX993" s="11" t="s">
        <v>234</v>
      </c>
      <c r="CY993" s="20">
        <v>0</v>
      </c>
      <c r="CZ993" s="36">
        <v>0</v>
      </c>
      <c r="DA993" s="36">
        <v>0</v>
      </c>
      <c r="DB993" s="36">
        <v>0</v>
      </c>
      <c r="DC993" s="36">
        <v>0</v>
      </c>
      <c r="DD993" s="36">
        <v>0</v>
      </c>
      <c r="DE993" s="36">
        <v>0</v>
      </c>
      <c r="DF993" s="36">
        <v>0</v>
      </c>
      <c r="DG993" s="36">
        <v>0</v>
      </c>
      <c r="DH993" s="37" t="str">
        <f>IF(DB993&gt;0,((DC993*0.125)+(DD993*0.25)+(DE993*0.25)+(DF993*1)+(DG993*1))/DB993,"")</f>
        <v/>
      </c>
      <c r="DI993" s="35" t="s">
        <v>1711</v>
      </c>
      <c r="DJ993" s="20" t="s">
        <v>248</v>
      </c>
      <c r="DK993" s="20" t="s">
        <v>235</v>
      </c>
      <c r="DL993" s="20" t="s">
        <v>234</v>
      </c>
      <c r="DM993" s="20">
        <v>0</v>
      </c>
      <c r="DN993" s="20">
        <v>0</v>
      </c>
      <c r="DO993" s="20">
        <v>0</v>
      </c>
      <c r="DP993" s="20">
        <v>0</v>
      </c>
      <c r="DQ993" s="20">
        <v>0</v>
      </c>
      <c r="DR993" s="20">
        <v>0</v>
      </c>
      <c r="DS993" s="20">
        <v>0</v>
      </c>
      <c r="DT993" s="20">
        <v>0</v>
      </c>
      <c r="DU993" s="20">
        <v>0</v>
      </c>
      <c r="DV993" s="37">
        <v>0</v>
      </c>
      <c r="EA993" s="35" t="s">
        <v>232</v>
      </c>
      <c r="EB993" s="38"/>
      <c r="EJ993"/>
      <c r="EK993"/>
      <c r="EL993"/>
      <c r="EM993"/>
      <c r="EN993"/>
      <c r="EO993"/>
      <c r="EP993"/>
      <c r="EQ993"/>
      <c r="ER993"/>
      <c r="ES993" s="53" t="str">
        <f>IF(EI993&lt;&gt;"",((EJ993*0.125)+((EK993+EL993+EM993+EN993+EO993)*0.25)+((EP993+EQ993+ER993)*1))/EI993,"")</f>
        <v/>
      </c>
      <c r="ET993" s="20"/>
      <c r="FG993" s="20"/>
      <c r="FJ993" s="34" t="str">
        <f>IF(EZ993&lt;&gt;"",((FA993*0.125)+((FB993+FC993+FD993+FE993+FF993)*0.25)+((FG993+FH993+FI993)*1))/EZ993,"")</f>
        <v/>
      </c>
      <c r="FK993" s="39">
        <v>33.531652000000001</v>
      </c>
      <c r="FL993" s="39">
        <v>-111.645816</v>
      </c>
      <c r="FM993" s="39">
        <v>33.169826576177869</v>
      </c>
      <c r="FN993" s="39">
        <v>33.893477423822134</v>
      </c>
      <c r="FO993" s="39">
        <v>-112.07987761621219</v>
      </c>
      <c r="FP993" s="39">
        <v>-111.21175438378781</v>
      </c>
      <c r="FQ993" s="39">
        <v>32.808001152355736</v>
      </c>
      <c r="FR993" s="39">
        <v>34.255302847644266</v>
      </c>
      <c r="FS993" s="39">
        <v>-112.51393923242438</v>
      </c>
      <c r="FT993" s="39">
        <v>-110.77769276757562</v>
      </c>
      <c r="FU993" s="35"/>
      <c r="GK993" s="34" t="str">
        <f>IF(GA993&lt;&gt;"",((GB993*0.125)+((GC993+GD993+GE993+GF993+GG993)*0.25)+((GH993+GI993+GJ993)*1))/GA993,"")</f>
        <v/>
      </c>
      <c r="GL993"/>
      <c r="GM993"/>
      <c r="GN993"/>
      <c r="GO993"/>
      <c r="HH993" s="34" t="str">
        <f>IF(GX993&lt;&gt;"",((GY993*0.125)+((GZ993+HA993+HB993+HC993+HD993)*0.25)+((HE993+HF993+HG993)*1))/GX993,"")</f>
        <v/>
      </c>
    </row>
    <row r="994" spans="1:216" ht="15" hidden="1" customHeight="1" x14ac:dyDescent="0.35">
      <c r="A994" s="11" t="s">
        <v>5756</v>
      </c>
      <c r="B994" s="12" t="s">
        <v>5757</v>
      </c>
      <c r="C994" s="13">
        <v>44414</v>
      </c>
      <c r="D994" s="13"/>
      <c r="E994" s="11" t="s">
        <v>1420</v>
      </c>
      <c r="F994" s="19" t="s">
        <v>5758</v>
      </c>
      <c r="G994" s="19" t="s">
        <v>1464</v>
      </c>
      <c r="H994" s="11" t="s">
        <v>1033</v>
      </c>
      <c r="I994" s="42">
        <v>32810</v>
      </c>
      <c r="J994" s="17">
        <v>35925</v>
      </c>
      <c r="K994" s="18">
        <f ca="1">IF(A994&lt;&gt;"",RANDBETWEEN(1,2000)," ")</f>
        <v>1461</v>
      </c>
      <c r="L994" s="17" cm="1">
        <f t="array" ref="L994">IF(A994&lt;&gt;"",SUMPRODUCT(($E$2:$E$1303="Active") * (FK994 &gt;= $FM$2:$FM$1303) * (FK994 &lt;= $FN$2:$FN$1303) * (FL994 &gt;= $FO$2:$FO$1303) * (FL994 &lt;= $FP$2:$FP$1303)),"")</f>
        <v>10</v>
      </c>
      <c r="M994" s="17" cm="1">
        <f t="array" ref="M994">IF(A994&lt;&gt;"",SUMPRODUCT(($E$2:$E$1303="Active") * (FK994 &gt;= $FQ$2:$FQ$1303) * (FK994 &lt;= $FR$2:$FR$1303) * (FL994 &gt;= $FS$2:$FS$1303) * (FL994 &lt;= $FT$2:$FT$1303)),"")</f>
        <v>19</v>
      </c>
      <c r="N994" s="11" t="s">
        <v>287</v>
      </c>
      <c r="O994" s="14" t="s">
        <v>219</v>
      </c>
      <c r="P994" s="19" t="s">
        <v>5747</v>
      </c>
      <c r="Q994" s="11" t="s">
        <v>5759</v>
      </c>
      <c r="R994" s="19" t="s">
        <v>5749</v>
      </c>
      <c r="S994" s="11" t="s">
        <v>223</v>
      </c>
      <c r="T994" s="20" t="s">
        <v>224</v>
      </c>
      <c r="U994" s="21"/>
      <c r="V994" s="22"/>
      <c r="W994" s="22"/>
      <c r="X994" s="22"/>
      <c r="Y994" s="22"/>
      <c r="Z994" s="22"/>
      <c r="AA994" s="48">
        <v>2024</v>
      </c>
      <c r="AC994" s="63">
        <v>45658</v>
      </c>
      <c r="AD994" s="25">
        <v>0</v>
      </c>
      <c r="AE994" s="25">
        <v>237</v>
      </c>
      <c r="AF994" s="26">
        <v>811</v>
      </c>
      <c r="AG994" s="20"/>
      <c r="AH994" s="22">
        <v>5</v>
      </c>
      <c r="AI994" s="26">
        <v>0</v>
      </c>
      <c r="AN994" s="27">
        <f>IF(COUNT(DV994,ES994,FJ994,GK994,HH994)&gt;0,AVERAGE(DV994,ES994,FJ994,GK994,HH994),"")</f>
        <v>0</v>
      </c>
      <c r="AO994" s="28">
        <f>IF((E994&lt;&gt;""),COUNTA(AP994:BW994)+COUNTIF(T994,"No"),"")</f>
        <v>0</v>
      </c>
      <c r="CN994" s="34" t="str">
        <f>IF(CJ994&gt;0,((CK994*0.125)+(CL994*0.25)+(CM994*1))/CJ994,"")</f>
        <v/>
      </c>
      <c r="CO994" s="35">
        <v>44433</v>
      </c>
      <c r="CP994" s="35">
        <v>44438</v>
      </c>
      <c r="CQ994" s="20" t="s">
        <v>703</v>
      </c>
      <c r="CR994" s="47">
        <v>44438</v>
      </c>
      <c r="CS994" s="20" t="s">
        <v>232</v>
      </c>
      <c r="CT994" s="35">
        <v>44439</v>
      </c>
      <c r="CU994" s="35" t="s">
        <v>1711</v>
      </c>
      <c r="CV994" s="11" t="s">
        <v>228</v>
      </c>
      <c r="CW994" s="20" t="s">
        <v>233</v>
      </c>
      <c r="CX994" s="11" t="s">
        <v>234</v>
      </c>
      <c r="CY994" s="20">
        <v>0</v>
      </c>
      <c r="CZ994" s="36">
        <v>0</v>
      </c>
      <c r="DA994" s="36">
        <v>0</v>
      </c>
      <c r="DB994" s="36">
        <v>0</v>
      </c>
      <c r="DC994" s="36">
        <v>0</v>
      </c>
      <c r="DD994" s="36">
        <v>0</v>
      </c>
      <c r="DE994" s="36">
        <v>0</v>
      </c>
      <c r="DF994" s="36">
        <v>0</v>
      </c>
      <c r="DG994" s="36">
        <v>0</v>
      </c>
      <c r="DH994" s="37" t="str">
        <f>IF(DB994&gt;0,((DC994*0.125)+(DD994*0.25)+(DE994*0.25)+(DF994*1)+(DG994*1))/DB994,"")</f>
        <v/>
      </c>
      <c r="DI994" s="35" t="s">
        <v>1711</v>
      </c>
      <c r="DJ994" s="20" t="s">
        <v>248</v>
      </c>
      <c r="DK994" s="20" t="s">
        <v>235</v>
      </c>
      <c r="DL994" s="20" t="s">
        <v>234</v>
      </c>
      <c r="DM994" s="20">
        <v>0</v>
      </c>
      <c r="DN994" s="20">
        <v>0</v>
      </c>
      <c r="DO994" s="20">
        <v>0</v>
      </c>
      <c r="DP994" s="20">
        <v>0</v>
      </c>
      <c r="DQ994" s="20">
        <v>0</v>
      </c>
      <c r="DR994" s="20">
        <v>0</v>
      </c>
      <c r="DS994" s="20">
        <v>0</v>
      </c>
      <c r="DT994" s="20">
        <v>0</v>
      </c>
      <c r="DU994" s="20">
        <v>0</v>
      </c>
      <c r="DV994" s="37">
        <v>0</v>
      </c>
      <c r="EA994" s="35" t="s">
        <v>232</v>
      </c>
      <c r="EB994" s="38"/>
      <c r="EJ994"/>
      <c r="EK994"/>
      <c r="EL994"/>
      <c r="EM994"/>
      <c r="EN994"/>
      <c r="EO994"/>
      <c r="EP994"/>
      <c r="EQ994"/>
      <c r="ER994"/>
      <c r="ES994" s="34" t="str">
        <f>IF(EI994&lt;&gt;"",((EJ994*0.125)+((EK994+EL994+EM994+EN994+EO994)*0.25)+((EP994+EQ994+ER994)*1))/EI994,"")</f>
        <v/>
      </c>
      <c r="ET994" s="20"/>
      <c r="FG994" s="20"/>
      <c r="FJ994" s="34" t="str">
        <f>IF(EZ994&lt;&gt;"",((FA994*0.125)+((FB994+FC994+FD994+FE994+FF994)*0.25)+((FG994+FH994+FI994)*1))/EZ994,"")</f>
        <v/>
      </c>
      <c r="FK994" s="39">
        <v>28.619332</v>
      </c>
      <c r="FL994" s="39">
        <v>-81.433494999999994</v>
      </c>
      <c r="FM994" s="39">
        <v>28.257506576177867</v>
      </c>
      <c r="FN994" s="39">
        <v>28.981157423822133</v>
      </c>
      <c r="FO994" s="39">
        <v>-81.845680689599277</v>
      </c>
      <c r="FP994" s="39">
        <v>-81.02130931040071</v>
      </c>
      <c r="FQ994" s="39">
        <v>27.895681152355735</v>
      </c>
      <c r="FR994" s="39">
        <v>29.342982847644265</v>
      </c>
      <c r="FS994" s="39">
        <v>-82.257866379198575</v>
      </c>
      <c r="FT994" s="39">
        <v>-80.609123620801412</v>
      </c>
      <c r="FU994" s="35"/>
      <c r="GK994" s="34" t="str">
        <f>IF(GA994&lt;&gt;"",((GB994*0.125)+((GC994+GD994+GE994+GF994+GG994)*0.25)+((GH994+GI994+GJ994)*1))/GA994,"")</f>
        <v/>
      </c>
      <c r="GL994"/>
      <c r="GM994"/>
      <c r="GN994"/>
      <c r="GO994"/>
      <c r="HH994" s="34" t="str">
        <f>IF(GX994&lt;&gt;"",((GY994*0.125)+((GZ994+HA994+HB994+HC994+HD994)*0.25)+((HE994+HF994+HG994)*1))/GX994,"")</f>
        <v/>
      </c>
    </row>
    <row r="995" spans="1:216" ht="15" hidden="1" customHeight="1" x14ac:dyDescent="0.35">
      <c r="A995" s="11" t="s">
        <v>5760</v>
      </c>
      <c r="B995" s="12" t="s">
        <v>5761</v>
      </c>
      <c r="C995" s="13">
        <v>44376</v>
      </c>
      <c r="D995" s="13">
        <v>44988</v>
      </c>
      <c r="E995" s="11" t="s">
        <v>1420</v>
      </c>
      <c r="F995" s="19" t="s">
        <v>5762</v>
      </c>
      <c r="G995" s="19" t="s">
        <v>5763</v>
      </c>
      <c r="H995" s="11" t="s">
        <v>3034</v>
      </c>
      <c r="I995" s="42">
        <v>27105</v>
      </c>
      <c r="J995" s="17">
        <v>39977</v>
      </c>
      <c r="K995" s="18">
        <f ca="1">IF(A995&lt;&gt;"",RANDBETWEEN(1,2000)," ")</f>
        <v>599</v>
      </c>
      <c r="L995" s="17" cm="1">
        <f t="array" ref="L995">IF(A995&lt;&gt;"",SUMPRODUCT(($E$2:$E$1303="Active") * (FK995 &gt;= $FM$2:$FM$1303) * (FK995 &lt;= $FN$2:$FN$1303) * (FL995 &gt;= $FO$2:$FO$1303) * (FL995 &lt;= $FP$2:$FP$1303)),"")</f>
        <v>3</v>
      </c>
      <c r="M995" s="17" cm="1">
        <f t="array" ref="M995">IF(A995&lt;&gt;"",SUMPRODUCT(($E$2:$E$1303="Active") * (FK995 &gt;= $FQ$2:$FQ$1303) * (FK995 &lt;= $FR$2:$FR$1303) * (FL995 &gt;= $FS$2:$FS$1303) * (FL995 &lt;= $FT$2:$FT$1303)),"")</f>
        <v>4</v>
      </c>
      <c r="N995" s="11" t="s">
        <v>287</v>
      </c>
      <c r="O995" s="14" t="s">
        <v>219</v>
      </c>
      <c r="P995" s="19" t="s">
        <v>5764</v>
      </c>
      <c r="Q995" s="11" t="s">
        <v>5765</v>
      </c>
      <c r="R995" s="19" t="s">
        <v>5766</v>
      </c>
      <c r="S995" s="11" t="s">
        <v>224</v>
      </c>
      <c r="T995" s="20" t="s">
        <v>224</v>
      </c>
      <c r="U995" s="21" t="s">
        <v>224</v>
      </c>
      <c r="V995" s="22" t="s">
        <v>248</v>
      </c>
      <c r="W995" s="22"/>
      <c r="X995" s="22"/>
      <c r="Y995" s="22"/>
      <c r="Z995" s="22"/>
      <c r="AA995" s="48">
        <v>2024</v>
      </c>
      <c r="AC995" s="63">
        <v>45658</v>
      </c>
      <c r="AD995" s="25">
        <v>0</v>
      </c>
      <c r="AE995" s="25">
        <v>72</v>
      </c>
      <c r="AF995" s="26">
        <v>204</v>
      </c>
      <c r="AG995" s="20">
        <v>44</v>
      </c>
      <c r="AH995" s="22">
        <v>0</v>
      </c>
      <c r="AI995" s="26">
        <v>0</v>
      </c>
      <c r="AN995" s="27">
        <f>IF(COUNT(DV995,ES995,FJ995,GK995,HH995)&gt;0,AVERAGE(DV995,ES995,FJ995,GK995,HH995),"")</f>
        <v>0</v>
      </c>
      <c r="AO995" s="28">
        <f>IF((E995&lt;&gt;""),COUNTA(AP995:BW995)+COUNTIF(T995,"No"),"")</f>
        <v>0</v>
      </c>
      <c r="CN995" s="34" t="str">
        <f>IF(CJ995&gt;0,((CK995*0.125)+(CL995*0.25)+(CM995*1))/CJ995,"")</f>
        <v/>
      </c>
      <c r="CO995" s="35">
        <v>44264</v>
      </c>
      <c r="CP995" s="35">
        <v>44264</v>
      </c>
      <c r="CQ995" s="20" t="s">
        <v>703</v>
      </c>
      <c r="CR995" s="47">
        <v>44376</v>
      </c>
      <c r="CS995" s="20" t="s">
        <v>232</v>
      </c>
      <c r="CT995" s="35" t="s">
        <v>323</v>
      </c>
      <c r="CU995" s="35" t="s">
        <v>1711</v>
      </c>
      <c r="CV995" s="11" t="s">
        <v>228</v>
      </c>
      <c r="CW995" s="20" t="s">
        <v>233</v>
      </c>
      <c r="CX995" s="11" t="s">
        <v>234</v>
      </c>
      <c r="CY995" s="20">
        <v>0</v>
      </c>
      <c r="CZ995" s="36">
        <v>0</v>
      </c>
      <c r="DA995" s="36">
        <v>0</v>
      </c>
      <c r="DB995" s="36">
        <v>0</v>
      </c>
      <c r="DC995" s="36">
        <v>0</v>
      </c>
      <c r="DD995" s="36">
        <v>0</v>
      </c>
      <c r="DE995" s="36">
        <v>0</v>
      </c>
      <c r="DF995" s="36">
        <v>0</v>
      </c>
      <c r="DG995" s="36">
        <v>0</v>
      </c>
      <c r="DH995" s="37" t="str">
        <f>IF(DB995&gt;0,((DC995*0.125)+(DD995*0.25)+(DE995*0.25)+(DF995*1)+(DG995*1))/DB995,"")</f>
        <v/>
      </c>
      <c r="DI995" s="35" t="s">
        <v>1711</v>
      </c>
      <c r="DJ995" s="20" t="s">
        <v>248</v>
      </c>
      <c r="DK995" s="20" t="s">
        <v>235</v>
      </c>
      <c r="DL995" s="20" t="s">
        <v>234</v>
      </c>
      <c r="DM995" s="20">
        <v>0</v>
      </c>
      <c r="DN995" s="20">
        <v>0</v>
      </c>
      <c r="DO995" s="20">
        <v>0</v>
      </c>
      <c r="DP995" s="20">
        <v>0</v>
      </c>
      <c r="DQ995" s="20">
        <v>0</v>
      </c>
      <c r="DR995" s="20">
        <v>0</v>
      </c>
      <c r="DS995" s="20">
        <v>0</v>
      </c>
      <c r="DT995" s="20">
        <v>0</v>
      </c>
      <c r="DU995" s="20">
        <v>0</v>
      </c>
      <c r="DV995" s="37">
        <v>0</v>
      </c>
      <c r="EA995" s="35" t="s">
        <v>232</v>
      </c>
      <c r="EB995" s="21"/>
      <c r="EJ995"/>
      <c r="EK995"/>
      <c r="EL995"/>
      <c r="EM995"/>
      <c r="EN995"/>
      <c r="EO995"/>
      <c r="EP995"/>
      <c r="EQ995"/>
      <c r="ER995"/>
      <c r="ES995" s="53" t="str">
        <f>IF(EI995&lt;&gt;"",((EJ995*0.125)+((EK995+EL995+EM995+EN995+EO995)*0.25)+((EP995+EQ995+ER995)*1))/EI995,"")</f>
        <v/>
      </c>
      <c r="ET995" s="20"/>
      <c r="FG995" s="20"/>
      <c r="FJ995" s="34" t="str">
        <f>IF(EZ995&lt;&gt;"",((FA995*0.125)+((FB995+FC995+FD995+FE995+FF995)*0.25)+((FG995+FH995+FI995)*1))/EZ995,"")</f>
        <v/>
      </c>
      <c r="FK995" s="39">
        <v>36.165270999999997</v>
      </c>
      <c r="FL995" s="39">
        <v>-80.240927999999997</v>
      </c>
      <c r="FM995" s="39">
        <v>35.803445576177864</v>
      </c>
      <c r="FN995" s="39">
        <v>36.52709642382213</v>
      </c>
      <c r="FO995" s="39">
        <v>-80.689109950853208</v>
      </c>
      <c r="FP995" s="39">
        <v>-79.792746049146785</v>
      </c>
      <c r="FQ995" s="39">
        <v>35.441620152355732</v>
      </c>
      <c r="FR995" s="39">
        <v>36.888921847644262</v>
      </c>
      <c r="FS995" s="39">
        <v>-81.137291901706419</v>
      </c>
      <c r="FT995" s="39">
        <v>-79.344564098293574</v>
      </c>
      <c r="FU995" s="35"/>
      <c r="GK995" s="34" t="str">
        <f>IF(GA995&lt;&gt;"",((GB995*0.125)+((GC995+GD995+GE995+GF995+GG995)*0.25)+((GH995+GI995+GJ995)*1))/GA995,"")</f>
        <v/>
      </c>
      <c r="GL995"/>
      <c r="GM995"/>
      <c r="GN995"/>
      <c r="GO995"/>
      <c r="HH995" s="34" t="str">
        <f>IF(GX995&lt;&gt;"",((GY995*0.125)+((GZ995+HA995+HB995+HC995+HD995)*0.25)+((HE995+HF995+HG995)*1))/GX995,"")</f>
        <v/>
      </c>
    </row>
    <row r="996" spans="1:216" ht="15" hidden="1" customHeight="1" x14ac:dyDescent="0.35">
      <c r="A996" s="11" t="s">
        <v>5767</v>
      </c>
      <c r="B996" s="12" t="s">
        <v>5598</v>
      </c>
      <c r="C996" s="13">
        <v>44328</v>
      </c>
      <c r="D996" s="13"/>
      <c r="E996" s="11" t="s">
        <v>1420</v>
      </c>
      <c r="F996" s="19" t="s">
        <v>5768</v>
      </c>
      <c r="G996" s="19" t="s">
        <v>1391</v>
      </c>
      <c r="H996" s="11" t="s">
        <v>1033</v>
      </c>
      <c r="I996" s="42">
        <v>32256</v>
      </c>
      <c r="J996" s="17">
        <v>53611</v>
      </c>
      <c r="K996" s="18">
        <f ca="1">IF(A996&lt;&gt;"",RANDBETWEEN(1,2000)," ")</f>
        <v>1361</v>
      </c>
      <c r="L996" s="17" cm="1">
        <f t="array" ref="L996">IF(A996&lt;&gt;"",SUMPRODUCT(($E$2:$E$1303="Active") * (FK996 &gt;= $FM$2:$FM$1303) * (FK996 &lt;= $FN$2:$FN$1303) * (FL996 &gt;= $FO$2:$FO$1303) * (FL996 &lt;= $FP$2:$FP$1303)),"")</f>
        <v>6</v>
      </c>
      <c r="M996" s="17" cm="1">
        <f t="array" ref="M996">IF(A996&lt;&gt;"",SUMPRODUCT(($E$2:$E$1303="Active") * (FK996 &gt;= $FQ$2:$FQ$1303) * (FK996 &lt;= $FR$2:$FR$1303) * (FL996 &gt;= $FS$2:$FS$1303) * (FL996 &lt;= $FT$2:$FT$1303)),"")</f>
        <v>7</v>
      </c>
      <c r="N996" s="11" t="s">
        <v>287</v>
      </c>
      <c r="O996" s="11" t="s">
        <v>242</v>
      </c>
      <c r="P996" s="19" t="s">
        <v>5747</v>
      </c>
      <c r="Q996" s="11" t="s">
        <v>5592</v>
      </c>
      <c r="R996" s="19" t="s">
        <v>5749</v>
      </c>
      <c r="S996" s="11" t="s">
        <v>223</v>
      </c>
      <c r="T996" s="20" t="s">
        <v>224</v>
      </c>
      <c r="U996" s="21"/>
      <c r="V996" s="22"/>
      <c r="W996" s="22"/>
      <c r="X996" s="22"/>
      <c r="Y996" s="22"/>
      <c r="Z996" s="22"/>
      <c r="AA996" s="48">
        <v>2024</v>
      </c>
      <c r="AC996" s="63">
        <v>45658</v>
      </c>
      <c r="AD996" s="25">
        <v>0</v>
      </c>
      <c r="AE996" s="25">
        <v>126</v>
      </c>
      <c r="AF996" s="26">
        <v>184</v>
      </c>
      <c r="AG996" s="20"/>
      <c r="AH996" s="22">
        <v>0</v>
      </c>
      <c r="AI996" s="26">
        <v>0</v>
      </c>
      <c r="AN996" s="27">
        <f>IF(COUNT(DV996,ES996,FJ996,GK996,HH996)&gt;0,AVERAGE(DV996,ES996,FJ996,GK996,HH996),"")</f>
        <v>0</v>
      </c>
      <c r="AO996" s="28">
        <f>IF((E996&lt;&gt;""),COUNTA(AP996:BW996)+COUNTIF(T996,"No"),"")</f>
        <v>0</v>
      </c>
      <c r="CN996" s="34" t="str">
        <f>IF(CJ996&gt;0,((CK996*0.125)+(CL996*0.25)+(CM996*1))/CJ996,"")</f>
        <v/>
      </c>
      <c r="CO996" s="35">
        <v>44326</v>
      </c>
      <c r="CP996" s="35">
        <v>44328</v>
      </c>
      <c r="CQ996" s="20" t="s">
        <v>703</v>
      </c>
      <c r="CR996" s="47">
        <v>44328</v>
      </c>
      <c r="CS996" s="20" t="s">
        <v>232</v>
      </c>
      <c r="CT996" s="35">
        <v>44333</v>
      </c>
      <c r="CU996" s="35" t="s">
        <v>1711</v>
      </c>
      <c r="CV996" s="11" t="s">
        <v>228</v>
      </c>
      <c r="CW996" s="20" t="s">
        <v>233</v>
      </c>
      <c r="CX996" s="11" t="s">
        <v>234</v>
      </c>
      <c r="CY996" s="20">
        <v>0</v>
      </c>
      <c r="CZ996" s="36">
        <v>0</v>
      </c>
      <c r="DA996" s="36">
        <v>0</v>
      </c>
      <c r="DB996" s="36">
        <v>0</v>
      </c>
      <c r="DC996" s="36">
        <v>0</v>
      </c>
      <c r="DD996" s="36">
        <v>0</v>
      </c>
      <c r="DE996" s="36">
        <v>0</v>
      </c>
      <c r="DF996" s="36">
        <v>0</v>
      </c>
      <c r="DG996" s="36">
        <v>0</v>
      </c>
      <c r="DH996" s="37" t="str">
        <f>IF(DB996&gt;0,((DC996*0.125)+(DD996*0.25)+(DE996*0.25)+(DF996*1)+(DG996*1))/DB996,"")</f>
        <v/>
      </c>
      <c r="DI996" s="35" t="s">
        <v>1711</v>
      </c>
      <c r="DJ996" s="20" t="s">
        <v>248</v>
      </c>
      <c r="DK996" s="20" t="s">
        <v>235</v>
      </c>
      <c r="DL996" s="20" t="s">
        <v>234</v>
      </c>
      <c r="DM996" s="20">
        <v>0</v>
      </c>
      <c r="DN996" s="20">
        <v>0</v>
      </c>
      <c r="DO996" s="20">
        <v>0</v>
      </c>
      <c r="DP996" s="20">
        <v>0</v>
      </c>
      <c r="DQ996" s="20">
        <v>0</v>
      </c>
      <c r="DR996" s="20">
        <v>0</v>
      </c>
      <c r="DS996" s="20">
        <v>0</v>
      </c>
      <c r="DT996" s="20">
        <v>0</v>
      </c>
      <c r="DU996" s="20">
        <v>0</v>
      </c>
      <c r="DV996" s="37">
        <v>0</v>
      </c>
      <c r="EA996" s="35" t="s">
        <v>232</v>
      </c>
      <c r="EB996" s="38"/>
      <c r="EJ996"/>
      <c r="EK996"/>
      <c r="EL996"/>
      <c r="EM996"/>
      <c r="EN996"/>
      <c r="EO996"/>
      <c r="EP996"/>
      <c r="EQ996"/>
      <c r="ER996"/>
      <c r="ES996" s="34" t="str">
        <f>IF(EI996&lt;&gt;"",((EJ996*0.125)+((EK996+EL996+EM996+EN996+EO996)*0.25)+((EP996+EQ996+ER996)*1))/EI996,"")</f>
        <v/>
      </c>
      <c r="ET996" s="20"/>
      <c r="FG996" s="20"/>
      <c r="FJ996" s="34" t="str">
        <f>IF(EZ996&lt;&gt;"",((FA996*0.125)+((FB996+FC996+FD996+FE996+FF996)*0.25)+((FG996+FH996+FI996)*1))/EZ996,"")</f>
        <v/>
      </c>
      <c r="FK996" s="39">
        <v>30.181000000000001</v>
      </c>
      <c r="FL996" s="39">
        <v>-81.518227999999993</v>
      </c>
      <c r="FM996" s="39">
        <v>29.819174576177868</v>
      </c>
      <c r="FN996" s="39">
        <v>30.542825423822134</v>
      </c>
      <c r="FO996" s="39">
        <v>-81.936793510568009</v>
      </c>
      <c r="FP996" s="39">
        <v>-81.099662489431978</v>
      </c>
      <c r="FQ996" s="39">
        <v>29.457349152355736</v>
      </c>
      <c r="FR996" s="39">
        <v>30.904650847644266</v>
      </c>
      <c r="FS996" s="39">
        <v>-82.355359021136024</v>
      </c>
      <c r="FT996" s="39">
        <v>-80.681096978863962</v>
      </c>
      <c r="FU996" s="35"/>
      <c r="GK996" s="34" t="str">
        <f>IF(GA996&lt;&gt;"",((GB996*0.125)+((GC996+GD996+GE996+GF996+GG996)*0.25)+((GH996+GI996+GJ996)*1))/GA996,"")</f>
        <v/>
      </c>
      <c r="GL996"/>
      <c r="GM996"/>
      <c r="GN996"/>
      <c r="GO996"/>
      <c r="HH996" s="34" t="str">
        <f>IF(GX996&lt;&gt;"",((GY996*0.125)+((GZ996+HA996+HB996+HC996+HD996)*0.25)+((HE996+HF996+HG996)*1))/GX996,"")</f>
        <v/>
      </c>
    </row>
    <row r="997" spans="1:216" ht="15" hidden="1" customHeight="1" x14ac:dyDescent="0.35">
      <c r="A997" s="11" t="s">
        <v>5769</v>
      </c>
      <c r="B997" s="12" t="s">
        <v>5770</v>
      </c>
      <c r="C997" s="13">
        <v>44260</v>
      </c>
      <c r="D997" s="13">
        <v>45352</v>
      </c>
      <c r="E997" s="11" t="s">
        <v>1420</v>
      </c>
      <c r="F997" s="19" t="s">
        <v>5771</v>
      </c>
      <c r="G997" s="19" t="s">
        <v>5772</v>
      </c>
      <c r="H997" s="11" t="s">
        <v>1556</v>
      </c>
      <c r="I997" s="42">
        <v>98335</v>
      </c>
      <c r="J997" s="17">
        <v>27307</v>
      </c>
      <c r="K997" s="18">
        <f ca="1">IF(A997&lt;&gt;"",RANDBETWEEN(1,2000)," ")</f>
        <v>1196</v>
      </c>
      <c r="L997" s="17" cm="1">
        <f t="array" ref="L997">IF(A997&lt;&gt;"",SUMPRODUCT(($E$2:$E$1303="Active") * (FK997 &gt;= $FM$2:$FM$1303) * (FK997 &lt;= $FN$2:$FN$1303) * (FL997 &gt;= $FO$2:$FO$1303) * (FL997 &lt;= $FP$2:$FP$1303)),"")</f>
        <v>5</v>
      </c>
      <c r="M997" s="17" cm="1">
        <f t="array" ref="M997">IF(A997&lt;&gt;"",SUMPRODUCT(($E$2:$E$1303="Active") * (FK997 &gt;= $FQ$2:$FQ$1303) * (FK997 &lt;= $FR$2:$FR$1303) * (FL997 &gt;= $FS$2:$FS$1303) * (FL997 &lt;= $FT$2:$FT$1303)),"")</f>
        <v>7</v>
      </c>
      <c r="N997" s="11" t="s">
        <v>287</v>
      </c>
      <c r="O997" s="14" t="s">
        <v>219</v>
      </c>
      <c r="P997" s="19" t="s">
        <v>1723</v>
      </c>
      <c r="Q997" s="14" t="s">
        <v>520</v>
      </c>
      <c r="R997" s="15" t="s">
        <v>1724</v>
      </c>
      <c r="S997" s="11" t="s">
        <v>224</v>
      </c>
      <c r="T997" s="20" t="s">
        <v>224</v>
      </c>
      <c r="U997" s="21"/>
      <c r="V997" s="22"/>
      <c r="W997" s="22"/>
      <c r="X997" s="22"/>
      <c r="Y997" s="22"/>
      <c r="Z997" s="22"/>
      <c r="AA997" s="48">
        <v>2024</v>
      </c>
      <c r="AC997" s="63">
        <v>45658</v>
      </c>
      <c r="AE997" s="25">
        <v>83</v>
      </c>
      <c r="AF997" s="26">
        <v>54</v>
      </c>
      <c r="AG997" s="20">
        <v>14</v>
      </c>
      <c r="AH997" s="22">
        <v>0</v>
      </c>
      <c r="AI997" s="26">
        <v>0</v>
      </c>
      <c r="AN997" s="27">
        <f>IF(COUNT(DV997,ES997,FJ997,GK997,HH997)&gt;0,AVERAGE(DV997,ES997,FJ997,GK997,HH997),"")</f>
        <v>0</v>
      </c>
      <c r="AO997" s="28">
        <f>IF((E997&lt;&gt;""),COUNTA(AP997:BW997)+COUNTIF(T997,"No"),"")</f>
        <v>0</v>
      </c>
      <c r="BX997" s="35">
        <v>44124</v>
      </c>
      <c r="BY997" s="35">
        <v>44124</v>
      </c>
      <c r="BZ997" s="20" t="s">
        <v>703</v>
      </c>
      <c r="CA997" s="47">
        <v>44124</v>
      </c>
      <c r="CB997" s="20" t="s">
        <v>227</v>
      </c>
      <c r="CN997" s="34" t="str">
        <f>IF(CJ997&gt;0,((CK997*0.125)+(CL997*0.25)+(CM997*1))/CJ997,"")</f>
        <v/>
      </c>
      <c r="CO997" s="35">
        <v>44396</v>
      </c>
      <c r="CP997" s="35">
        <v>44399</v>
      </c>
      <c r="CQ997" s="20" t="s">
        <v>507</v>
      </c>
      <c r="CR997" s="35">
        <v>44410</v>
      </c>
      <c r="CS997" s="20" t="s">
        <v>232</v>
      </c>
      <c r="CT997" s="35">
        <v>44407</v>
      </c>
      <c r="CU997" s="35" t="s">
        <v>1711</v>
      </c>
      <c r="CV997" s="11" t="s">
        <v>228</v>
      </c>
      <c r="CW997" s="20" t="s">
        <v>233</v>
      </c>
      <c r="CX997" s="11" t="s">
        <v>234</v>
      </c>
      <c r="CY997" s="20">
        <v>0</v>
      </c>
      <c r="CZ997" s="36">
        <v>0</v>
      </c>
      <c r="DA997" s="36">
        <v>0</v>
      </c>
      <c r="DB997" s="36">
        <v>0</v>
      </c>
      <c r="DC997" s="36">
        <v>0</v>
      </c>
      <c r="DD997" s="36">
        <v>0</v>
      </c>
      <c r="DE997" s="36">
        <v>0</v>
      </c>
      <c r="DF997" s="36">
        <v>0</v>
      </c>
      <c r="DG997" s="36">
        <v>0</v>
      </c>
      <c r="DH997" s="37" t="str">
        <f>IF(DB997&gt;0,((DC997*0.125)+(DD997*0.25)+(DE997*0.25)+(DF997*1)+(DG997*1))/DB997,"")</f>
        <v/>
      </c>
      <c r="DI997" s="35" t="s">
        <v>1711</v>
      </c>
      <c r="DJ997" s="20" t="s">
        <v>248</v>
      </c>
      <c r="DK997" s="20" t="s">
        <v>235</v>
      </c>
      <c r="DL997" s="20" t="s">
        <v>234</v>
      </c>
      <c r="DM997" s="20">
        <v>0</v>
      </c>
      <c r="DN997" s="20">
        <v>0</v>
      </c>
      <c r="DO997" s="20">
        <v>0</v>
      </c>
      <c r="DP997" s="20">
        <v>0</v>
      </c>
      <c r="DQ997" s="20">
        <v>0</v>
      </c>
      <c r="DR997" s="20">
        <v>0</v>
      </c>
      <c r="DS997" s="20">
        <v>0</v>
      </c>
      <c r="DT997" s="20">
        <v>0</v>
      </c>
      <c r="DU997" s="20">
        <v>0</v>
      </c>
      <c r="DV997" s="37">
        <v>0</v>
      </c>
      <c r="EA997" s="35" t="s">
        <v>232</v>
      </c>
      <c r="EB997" s="38"/>
      <c r="EJ997" s="20"/>
      <c r="EK997" s="20"/>
      <c r="EL997" s="20"/>
      <c r="EM997" s="20"/>
      <c r="EN997" s="20"/>
      <c r="EO997" s="20"/>
      <c r="EP997" s="20"/>
      <c r="EQ997" s="20"/>
      <c r="ER997" s="20"/>
      <c r="ES997" s="34" t="str">
        <f>IF(EI997&lt;&gt;"",((EJ997*0.125)+((EK997+EL997+EM997+EN997+EO997)*0.25)+((EP997+EQ997+ER997)*1))/EI997,"")</f>
        <v/>
      </c>
      <c r="FG997" s="20"/>
      <c r="FJ997" s="34" t="str">
        <f>IF(EZ997&lt;&gt;"",((FA997*0.125)+((FB997+FC997+FD997+FE997+FF997)*0.25)+((FG997+FH997+FI997)*1))/EZ997,"")</f>
        <v/>
      </c>
      <c r="FK997" s="39">
        <v>47.295332000000002</v>
      </c>
      <c r="FL997" s="39">
        <v>-122.622708</v>
      </c>
      <c r="FM997" s="39">
        <v>46.933506576177869</v>
      </c>
      <c r="FN997" s="39">
        <v>47.657157423822134</v>
      </c>
      <c r="FO997" s="39">
        <v>-123.15620106694719</v>
      </c>
      <c r="FP997" s="39">
        <v>-122.08921493305282</v>
      </c>
      <c r="FQ997" s="39">
        <v>46.571681152355737</v>
      </c>
      <c r="FR997" s="39">
        <v>48.018982847644267</v>
      </c>
      <c r="FS997" s="39">
        <v>-123.68969413389439</v>
      </c>
      <c r="FT997" s="39">
        <v>-121.55572186610561</v>
      </c>
      <c r="FU997" s="35"/>
      <c r="GK997" s="34" t="str">
        <f>IF(GA997&lt;&gt;"",((GB997*0.125)+((GC997+GD997+GE997+GF997+GG997)*0.25)+((GH997+GI997+GJ997)*1))/GA997,"")</f>
        <v/>
      </c>
      <c r="GL997"/>
      <c r="GM997"/>
      <c r="GN997"/>
      <c r="GO997"/>
      <c r="HH997" s="34" t="str">
        <f>IF(GX997&lt;&gt;"",((GY997*0.125)+((GZ997+HA997+HB997+HC997+HD997)*0.25)+((HE997+HF997+HG997)*1))/GX997,"")</f>
        <v/>
      </c>
    </row>
    <row r="998" spans="1:216" ht="15" hidden="1" customHeight="1" x14ac:dyDescent="0.35">
      <c r="A998" s="11" t="s">
        <v>5773</v>
      </c>
      <c r="B998" s="12" t="s">
        <v>5774</v>
      </c>
      <c r="C998" s="13">
        <v>44215</v>
      </c>
      <c r="D998" s="13">
        <v>45443</v>
      </c>
      <c r="E998" s="11" t="s">
        <v>1420</v>
      </c>
      <c r="F998" s="19" t="s">
        <v>5775</v>
      </c>
      <c r="G998" s="19" t="s">
        <v>5776</v>
      </c>
      <c r="H998" s="11" t="s">
        <v>1993</v>
      </c>
      <c r="I998" s="42">
        <v>55042</v>
      </c>
      <c r="J998" s="17">
        <v>12044</v>
      </c>
      <c r="K998" s="18">
        <f ca="1">IF(A998&lt;&gt;"",RANDBETWEEN(1,2000)," ")</f>
        <v>721</v>
      </c>
      <c r="L998" s="17" cm="1">
        <f t="array" ref="L998">IF(A998&lt;&gt;"",SUMPRODUCT(($E$2:$E$1303="Active") * (FK998 &gt;= $FM$2:$FM$1303) * (FK998 &lt;= $FN$2:$FN$1303) * (FL998 &gt;= $FO$2:$FO$1303) * (FL998 &lt;= $FP$2:$FP$1303)),"")</f>
        <v>3</v>
      </c>
      <c r="M998" s="17" cm="1">
        <f t="array" ref="M998">IF(A998&lt;&gt;"",SUMPRODUCT(($E$2:$E$1303="Active") * (FK998 &gt;= $FQ$2:$FQ$1303) * (FK998 &lt;= $FR$2:$FR$1303) * (FL998 &gt;= $FS$2:$FS$1303) * (FL998 &lt;= $FT$2:$FT$1303)),"")</f>
        <v>6</v>
      </c>
      <c r="N998" s="11" t="s">
        <v>287</v>
      </c>
      <c r="O998" s="14" t="s">
        <v>219</v>
      </c>
      <c r="P998" s="19" t="s">
        <v>5777</v>
      </c>
      <c r="Q998" s="11" t="s">
        <v>5778</v>
      </c>
      <c r="R998" s="19" t="s">
        <v>5779</v>
      </c>
      <c r="S998" s="11" t="s">
        <v>224</v>
      </c>
      <c r="T998" s="20" t="s">
        <v>224</v>
      </c>
      <c r="U998" s="21"/>
      <c r="V998" s="22"/>
      <c r="W998" s="22"/>
      <c r="X998" s="22"/>
      <c r="Y998" s="22"/>
      <c r="Z998" s="22"/>
      <c r="AA998" s="48">
        <v>2024</v>
      </c>
      <c r="AC998" s="63">
        <v>45658</v>
      </c>
      <c r="AE998" s="25">
        <v>197</v>
      </c>
      <c r="AF998" s="26">
        <v>56</v>
      </c>
      <c r="AG998" s="20">
        <v>0</v>
      </c>
      <c r="AH998" s="22">
        <v>0</v>
      </c>
      <c r="AI998" s="26">
        <v>0</v>
      </c>
      <c r="AN998" s="27">
        <f>IF(COUNT(DV998,ES998,FJ998,GK998,HH998)&gt;0,AVERAGE(DV998,ES998,FJ998,GK998,HH998),"")</f>
        <v>0.2</v>
      </c>
      <c r="AO998" s="28">
        <f>IF((E998&lt;&gt;""),COUNTA(AP998:BW998)+COUNTIF(T998,"No"),"")</f>
        <v>0</v>
      </c>
      <c r="CN998" s="34" t="str">
        <f>IF(CJ998&gt;0,((CK998*0.125)+(CL998*0.25)+(CM998*1))/CJ998,"")</f>
        <v/>
      </c>
      <c r="CO998" s="35">
        <v>44405</v>
      </c>
      <c r="CP998" s="35">
        <v>44412</v>
      </c>
      <c r="CQ998" s="20" t="s">
        <v>507</v>
      </c>
      <c r="CR998" s="35">
        <v>44440</v>
      </c>
      <c r="CS998" s="20" t="s">
        <v>232</v>
      </c>
      <c r="CT998" s="35">
        <v>44417</v>
      </c>
      <c r="CU998" s="35">
        <v>44539</v>
      </c>
      <c r="CV998" s="11" t="s">
        <v>228</v>
      </c>
      <c r="CW998" s="11" t="s">
        <v>233</v>
      </c>
      <c r="CX998" s="11" t="s">
        <v>234</v>
      </c>
      <c r="CY998" s="20">
        <v>121</v>
      </c>
      <c r="CZ998" s="36">
        <v>1</v>
      </c>
      <c r="DA998" s="36">
        <v>1</v>
      </c>
      <c r="DB998" s="36">
        <v>5</v>
      </c>
      <c r="DC998" s="36">
        <v>0</v>
      </c>
      <c r="DD998" s="36">
        <v>1</v>
      </c>
      <c r="DE998" s="36">
        <v>2</v>
      </c>
      <c r="DF998" s="36">
        <v>0</v>
      </c>
      <c r="DG998" s="36">
        <v>0</v>
      </c>
      <c r="DH998" s="37">
        <f>IF(DB998&gt;0,((DC998*0.125)+(DD998*0.25)+(DE998*0.25)+(DF998*1)+(DG998*1))/DB998,"")</f>
        <v>0.15</v>
      </c>
      <c r="DI998" s="35">
        <v>44805</v>
      </c>
      <c r="DJ998" s="20" t="s">
        <v>228</v>
      </c>
      <c r="DK998" s="20" t="s">
        <v>235</v>
      </c>
      <c r="DL998" s="20" t="s">
        <v>234</v>
      </c>
      <c r="DM998" s="20">
        <v>56</v>
      </c>
      <c r="DN998" s="20">
        <v>1</v>
      </c>
      <c r="DO998" s="20">
        <v>1</v>
      </c>
      <c r="DP998" s="20">
        <v>5</v>
      </c>
      <c r="DQ998" s="20">
        <v>0</v>
      </c>
      <c r="DR998" s="20">
        <v>0</v>
      </c>
      <c r="DS998" s="20">
        <v>0</v>
      </c>
      <c r="DT998" s="20">
        <v>0</v>
      </c>
      <c r="DU998" s="20">
        <v>1</v>
      </c>
      <c r="DV998" s="37" cm="1">
        <f t="array" ref="DV998">IF(AND(DI998:DP998&lt;&gt;""),((DQ998*0.125)+(DR998*0.25)+(DS998*0.25)+(DT998*1)+(DU998*1))/DP998,"")</f>
        <v>0.2</v>
      </c>
      <c r="EA998" s="35" t="s">
        <v>232</v>
      </c>
      <c r="EB998" s="38"/>
      <c r="EJ998" s="20"/>
      <c r="EK998" s="20"/>
      <c r="EL998" s="20"/>
      <c r="EM998" s="20"/>
      <c r="EN998" s="20"/>
      <c r="EO998" s="20"/>
      <c r="EP998" s="20"/>
      <c r="EQ998" s="20"/>
      <c r="ER998" s="20"/>
      <c r="ES998" s="34" t="str">
        <f>IF(EI998&lt;&gt;"",((EJ998*0.125)+((EK998+EL998+EM998+EN998+EO998)*0.25)+((EP998+EQ998+ER998)*1))/EI998,"")</f>
        <v/>
      </c>
      <c r="FG998" s="20"/>
      <c r="FJ998" s="34" t="str">
        <f>IF(EZ998&lt;&gt;"",((FA998*0.125)+((FB998+FC998+FD998+FE998+FF998)*0.25)+((FG998+FH998+FI998)*1))/EZ998,"")</f>
        <v/>
      </c>
      <c r="FK998" s="39">
        <v>44.992398000000001</v>
      </c>
      <c r="FL998" s="39">
        <v>-92.897182999999998</v>
      </c>
      <c r="FM998" s="39">
        <v>44.630572576177869</v>
      </c>
      <c r="FN998" s="39">
        <v>45.354223423822134</v>
      </c>
      <c r="FO998" s="39">
        <v>-93.408813542979715</v>
      </c>
      <c r="FP998" s="39">
        <v>-92.385552457020282</v>
      </c>
      <c r="FQ998" s="39">
        <v>44.268747152355736</v>
      </c>
      <c r="FR998" s="39">
        <v>45.716048847644267</v>
      </c>
      <c r="FS998" s="39">
        <v>-93.920444085959446</v>
      </c>
      <c r="FT998" s="39">
        <v>-91.873921914040551</v>
      </c>
      <c r="FU998" s="35"/>
      <c r="GK998" s="34" t="str">
        <f>IF(GA998&lt;&gt;"",((GB998*0.125)+((GC998+GD998+GE998+GF998+GG998)*0.25)+((GH998+GI998+GJ998)*1))/GA998,"")</f>
        <v/>
      </c>
      <c r="GL998"/>
      <c r="GM998"/>
      <c r="GN998"/>
      <c r="GO998"/>
      <c r="HH998" s="34" t="str">
        <f>IF(GX998&lt;&gt;"",((GY998*0.125)+((GZ998+HA998+HB998+HC998+HD998)*0.25)+((HE998+HF998+HG998)*1))/GX998,"")</f>
        <v/>
      </c>
    </row>
    <row r="999" spans="1:216" ht="15" hidden="1" customHeight="1" x14ac:dyDescent="0.35">
      <c r="A999" s="11" t="s">
        <v>5780</v>
      </c>
      <c r="B999" s="12" t="s">
        <v>5387</v>
      </c>
      <c r="C999" s="13">
        <v>44155</v>
      </c>
      <c r="D999" s="13">
        <v>45569</v>
      </c>
      <c r="E999" s="11" t="s">
        <v>1420</v>
      </c>
      <c r="F999" s="19" t="s">
        <v>5781</v>
      </c>
      <c r="G999" s="19" t="s">
        <v>2101</v>
      </c>
      <c r="H999" s="11" t="s">
        <v>2102</v>
      </c>
      <c r="I999" s="42">
        <v>96819</v>
      </c>
      <c r="J999" s="17">
        <v>53334</v>
      </c>
      <c r="K999" s="18">
        <f ca="1">IF(A999&lt;&gt;"",RANDBETWEEN(1,2000)," ")</f>
        <v>572</v>
      </c>
      <c r="L999" s="17" cm="1">
        <f t="array" ref="L999">IF(A999&lt;&gt;"",SUMPRODUCT(($E$2:$E$1303="Active") * (FK999 &gt;= $FM$2:$FM$1303) * (FK999 &lt;= $FN$2:$FN$1303) * (FL999 &gt;= $FO$2:$FO$1303) * (FL999 &lt;= $FP$2:$FP$1303)),"")</f>
        <v>0</v>
      </c>
      <c r="M999" s="17" cm="1">
        <f t="array" ref="M999">IF(A999&lt;&gt;"",SUMPRODUCT(($E$2:$E$1303="Active") * (FK999 &gt;= $FQ$2:$FQ$1303) * (FK999 &lt;= $FR$2:$FR$1303) * (FL999 &gt;= $FS$2:$FS$1303) * (FL999 &lt;= $FT$2:$FT$1303)),"")</f>
        <v>0</v>
      </c>
      <c r="N999" s="11" t="s">
        <v>287</v>
      </c>
      <c r="O999" s="14" t="s">
        <v>219</v>
      </c>
      <c r="P999" s="19" t="s">
        <v>5782</v>
      </c>
      <c r="Q999" s="11" t="s">
        <v>5783</v>
      </c>
      <c r="R999" s="19" t="s">
        <v>5784</v>
      </c>
      <c r="S999" s="11" t="s">
        <v>224</v>
      </c>
      <c r="T999" s="20" t="s">
        <v>224</v>
      </c>
      <c r="U999" s="21"/>
      <c r="V999" s="22"/>
      <c r="W999" s="22"/>
      <c r="X999" s="22"/>
      <c r="Y999" s="22"/>
      <c r="Z999" s="22"/>
      <c r="AA999" s="48">
        <v>2024</v>
      </c>
      <c r="AC999" s="63">
        <v>45658</v>
      </c>
      <c r="AD999" s="25">
        <v>15</v>
      </c>
      <c r="AE999" s="25">
        <v>245</v>
      </c>
      <c r="AF999" s="26">
        <v>496</v>
      </c>
      <c r="AG999" s="20">
        <v>363</v>
      </c>
      <c r="AH999" s="22">
        <v>0</v>
      </c>
      <c r="AI999" s="26">
        <v>0</v>
      </c>
      <c r="AN999" s="27">
        <f>IF(COUNT(DV999,ES999,FJ999,GK999,HH999)&gt;0,AVERAGE(DV999,ES999,FJ999,GK999,HH999),"")</f>
        <v>0</v>
      </c>
      <c r="AO999" s="28">
        <f>IF((E999&lt;&gt;""),COUNTA(AP999:BW999)+COUNTIF(T999,"No"),"")</f>
        <v>0</v>
      </c>
      <c r="BX999" s="44">
        <v>44119</v>
      </c>
      <c r="CN999" s="34" t="str">
        <f>IF(CJ999&gt;0,((CK999*0.125)+(CL999*0.25)+(CM999*1))/CJ999,"")</f>
        <v/>
      </c>
      <c r="CO999" s="35">
        <v>44868</v>
      </c>
      <c r="CP999" s="35">
        <v>44880</v>
      </c>
      <c r="CQ999" s="20" t="s">
        <v>237</v>
      </c>
      <c r="CR999" s="35">
        <v>44880</v>
      </c>
      <c r="CS999" s="20" t="s">
        <v>232</v>
      </c>
      <c r="CT999" s="35">
        <v>44886</v>
      </c>
      <c r="CV999" s="11" t="s">
        <v>228</v>
      </c>
      <c r="CW999" s="11" t="s">
        <v>233</v>
      </c>
      <c r="CX999" s="11" t="s">
        <v>234</v>
      </c>
      <c r="CY999" s="20">
        <v>0</v>
      </c>
      <c r="CZ999" s="36">
        <v>0</v>
      </c>
      <c r="DA999" s="36">
        <v>0</v>
      </c>
      <c r="DB999" s="36">
        <v>0</v>
      </c>
      <c r="DC999" s="36">
        <v>0</v>
      </c>
      <c r="DD999" s="36">
        <v>0</v>
      </c>
      <c r="DE999" s="36">
        <v>0</v>
      </c>
      <c r="DF999" s="36">
        <v>0</v>
      </c>
      <c r="DG999" s="36">
        <v>0</v>
      </c>
      <c r="DI999" s="35">
        <v>44896</v>
      </c>
      <c r="DJ999" s="20" t="s">
        <v>248</v>
      </c>
      <c r="DK999" s="20" t="s">
        <v>235</v>
      </c>
      <c r="DL999" s="20" t="s">
        <v>234</v>
      </c>
      <c r="DM999" s="20">
        <v>242</v>
      </c>
      <c r="DN999" s="20">
        <v>1</v>
      </c>
      <c r="DO999" s="20">
        <v>1</v>
      </c>
      <c r="DP999" s="20">
        <v>5</v>
      </c>
      <c r="DQ999" s="20">
        <v>0</v>
      </c>
      <c r="DR999" s="20">
        <v>0</v>
      </c>
      <c r="DS999" s="20">
        <v>0</v>
      </c>
      <c r="DT999" s="20">
        <v>0</v>
      </c>
      <c r="DU999" s="20">
        <v>0</v>
      </c>
      <c r="DV999" s="37" cm="1">
        <f t="array" ref="DV999">IF(AND(DI999:DP999&lt;&gt;""),((DQ999*0.125)+(DR999*0.25)+(DS999*0.25)+(DT999*1)+(DU999*1))/DP999,"")</f>
        <v>0</v>
      </c>
      <c r="EA999" s="35" t="s">
        <v>410</v>
      </c>
      <c r="EB999" s="38"/>
      <c r="EC999" s="35">
        <v>45290</v>
      </c>
      <c r="ED999" s="20" t="s">
        <v>228</v>
      </c>
      <c r="EE999" s="20" t="s">
        <v>247</v>
      </c>
      <c r="EF999" s="20">
        <v>254</v>
      </c>
      <c r="EG999" s="20">
        <v>1</v>
      </c>
      <c r="EH999" s="20">
        <v>1</v>
      </c>
      <c r="EI999" s="20">
        <v>5</v>
      </c>
      <c r="EJ999" s="20">
        <v>0</v>
      </c>
      <c r="EK999" s="20">
        <v>0</v>
      </c>
      <c r="EL999" s="20">
        <v>0</v>
      </c>
      <c r="EM999" s="20">
        <v>0</v>
      </c>
      <c r="EN999" s="20">
        <v>0</v>
      </c>
      <c r="EO999" s="20">
        <v>0</v>
      </c>
      <c r="EP999" s="20">
        <v>0</v>
      </c>
      <c r="EQ999" s="20">
        <v>0</v>
      </c>
      <c r="ER999" s="20">
        <v>0</v>
      </c>
      <c r="ES999" s="34">
        <f>IF(EI999&lt;&gt;"",((EJ999*0.125)+((EK999+EL999+EM999+EN999+EO999)*0.25)+((EP999+EQ999+ER999)*1))/EI999,"")</f>
        <v>0</v>
      </c>
      <c r="FG999" s="20"/>
      <c r="FJ999" s="34" t="str">
        <f>IF(EZ999&lt;&gt;"",((FA999*0.125)+((FB999+FC999+FD999+FE999+FF999)*0.25)+((FG999+FH999+FI999)*1))/EZ999,"")</f>
        <v/>
      </c>
      <c r="FK999" s="39"/>
      <c r="FL999" s="39"/>
      <c r="FM999" s="39">
        <v>-0.36182542382213245</v>
      </c>
      <c r="FN999" s="39">
        <v>0.36182542382213245</v>
      </c>
      <c r="FO999" s="39">
        <v>-0.36182542382213245</v>
      </c>
      <c r="FP999" s="39">
        <v>0.36182542382213245</v>
      </c>
      <c r="FQ999" s="39">
        <v>-0.72365084764426491</v>
      </c>
      <c r="FR999" s="39">
        <v>0.72365084764426491</v>
      </c>
      <c r="FS999" s="39">
        <v>-0.72365084764426491</v>
      </c>
      <c r="FT999" s="39">
        <v>0.72365084764426491</v>
      </c>
      <c r="FU999" s="35"/>
      <c r="GK999" s="34" t="str">
        <f>IF(GA999&lt;&gt;"",((GB999*0.125)+((GC999+GD999+GE999+GF999+GG999)*0.25)+((GH999+GI999+GJ999)*1))/GA999,"")</f>
        <v/>
      </c>
      <c r="GL999"/>
      <c r="GM999"/>
      <c r="GN999"/>
      <c r="GO999"/>
      <c r="HH999" s="34" t="str">
        <f>IF(GX999&lt;&gt;"",((GY999*0.125)+((GZ999+HA999+HB999+HC999+HD999)*0.25)+((HE999+HF999+HG999)*1))/GX999,"")</f>
        <v/>
      </c>
    </row>
    <row r="1000" spans="1:216" ht="15" hidden="1" customHeight="1" x14ac:dyDescent="0.35">
      <c r="A1000" s="11" t="s">
        <v>5785</v>
      </c>
      <c r="B1000" s="12" t="s">
        <v>5786</v>
      </c>
      <c r="C1000" s="13">
        <v>44105</v>
      </c>
      <c r="D1000" s="13">
        <v>45474</v>
      </c>
      <c r="E1000" s="14" t="s">
        <v>1420</v>
      </c>
      <c r="F1000" s="15" t="s">
        <v>5787</v>
      </c>
      <c r="G1000" s="15" t="s">
        <v>4371</v>
      </c>
      <c r="H1000" s="14" t="s">
        <v>1673</v>
      </c>
      <c r="I1000" s="16">
        <v>75052</v>
      </c>
      <c r="J1000" s="17">
        <v>96225</v>
      </c>
      <c r="K1000" s="18">
        <f ca="1">IF(A1000&lt;&gt;"",RANDBETWEEN(1,2000)," ")</f>
        <v>646</v>
      </c>
      <c r="L1000" s="17" cm="1">
        <f t="array" ref="L1000">IF(A1000&lt;&gt;"",SUMPRODUCT(($E$2:$E$1303="Active") * (FK1000 &gt;= $FM$2:$FM$1303) * (FK1000 &lt;= $FN$2:$FN$1303) * (FL1000 &gt;= $FO$2:$FO$1303) * (FL1000 &lt;= $FP$2:$FP$1303)),"")</f>
        <v>13</v>
      </c>
      <c r="M1000" s="17" cm="1">
        <f t="array" ref="M1000">IF(A1000&lt;&gt;"",SUMPRODUCT(($E$2:$E$1303="Active") * (FK1000 &gt;= $FQ$2:$FQ$1303) * (FK1000 &lt;= $FR$2:$FR$1303) * (FL1000 &gt;= $FS$2:$FS$1303) * (FL1000 &lt;= $FT$2:$FT$1303)),"")</f>
        <v>17</v>
      </c>
      <c r="N1000" s="14" t="s">
        <v>287</v>
      </c>
      <c r="O1000" s="14" t="s">
        <v>219</v>
      </c>
      <c r="P1000" s="15" t="s">
        <v>5788</v>
      </c>
      <c r="Q1000" s="14" t="s">
        <v>5789</v>
      </c>
      <c r="R1000" s="15" t="s">
        <v>5790</v>
      </c>
      <c r="S1000" s="14" t="s">
        <v>224</v>
      </c>
      <c r="T1000" s="20" t="s">
        <v>224</v>
      </c>
      <c r="U1000" s="21"/>
      <c r="V1000" s="22"/>
      <c r="W1000" s="22"/>
      <c r="X1000" s="22"/>
      <c r="Y1000" s="22"/>
      <c r="Z1000" s="22"/>
      <c r="AA1000" s="48"/>
      <c r="AC1000" s="63">
        <v>45658</v>
      </c>
      <c r="AD1000" s="25">
        <v>187</v>
      </c>
      <c r="AE1000" s="25">
        <v>192</v>
      </c>
      <c r="AF1000" s="26">
        <v>259</v>
      </c>
      <c r="AG1000" s="20">
        <v>371</v>
      </c>
      <c r="AH1000" s="22">
        <v>0</v>
      </c>
      <c r="AI1000" s="26">
        <v>0</v>
      </c>
      <c r="AN1000" s="27">
        <f>IF(COUNT(DV1000,ES1000,FJ1000,GK1000,HH1000)&gt;0,AVERAGE(DV1000,ES1000,FJ1000,GK1000,HH1000),"")</f>
        <v>1.2500000000000001E-2</v>
      </c>
      <c r="AO1000" s="28">
        <f>IF((E1000&lt;&gt;""),COUNTA(AP1000:BW1000)+COUNTIF(T1000,"No"),"")</f>
        <v>0</v>
      </c>
      <c r="AP1000" s="29"/>
      <c r="AQ1000" s="29"/>
      <c r="AR1000" s="29"/>
      <c r="AS1000" s="29"/>
      <c r="AT1000" s="29"/>
      <c r="AU1000" s="29"/>
      <c r="AV1000" s="29"/>
      <c r="AW1000" s="29"/>
      <c r="AX1000" s="29"/>
      <c r="AY1000" s="29"/>
      <c r="AZ1000" s="29"/>
      <c r="BA1000" s="29"/>
      <c r="BB1000" s="29"/>
      <c r="BC1000" s="29"/>
      <c r="BD1000" s="29"/>
      <c r="BE1000" s="29"/>
      <c r="BF1000" s="29"/>
      <c r="BG1000" s="29"/>
      <c r="BH1000" s="29"/>
      <c r="BI1000" s="29"/>
      <c r="BJ1000" s="29"/>
      <c r="BK1000" s="29"/>
      <c r="BL1000" s="29"/>
      <c r="BM1000" s="29"/>
      <c r="BN1000" s="29"/>
      <c r="BO1000" s="29"/>
      <c r="BP1000" s="29"/>
      <c r="BQ1000" s="29"/>
      <c r="BR1000" s="29"/>
      <c r="BS1000" s="29"/>
      <c r="BT1000" s="29"/>
      <c r="BU1000" s="29"/>
      <c r="BV1000" s="29"/>
      <c r="BW1000" s="29"/>
      <c r="BX1000" s="30">
        <v>44148</v>
      </c>
      <c r="BY1000" s="30">
        <v>44165</v>
      </c>
      <c r="BZ1000" s="14" t="s">
        <v>226</v>
      </c>
      <c r="CA1000" s="30">
        <v>44165</v>
      </c>
      <c r="CB1000" s="14" t="s">
        <v>232</v>
      </c>
      <c r="CC1000" s="31">
        <v>44105</v>
      </c>
      <c r="CD1000" s="32" t="s">
        <v>228</v>
      </c>
      <c r="CE1000" s="33" t="s">
        <v>603</v>
      </c>
      <c r="CF1000" s="33" t="s">
        <v>604</v>
      </c>
      <c r="CG1000" s="29">
        <v>74</v>
      </c>
      <c r="CH1000" s="29">
        <v>3</v>
      </c>
      <c r="CI1000" s="29">
        <v>3</v>
      </c>
      <c r="CJ1000" s="29">
        <v>10</v>
      </c>
      <c r="CK1000" s="29">
        <v>0</v>
      </c>
      <c r="CL1000" s="29">
        <v>0</v>
      </c>
      <c r="CM1000" s="29">
        <v>0</v>
      </c>
      <c r="CN1000" s="34">
        <f>IF(CJ1000&gt;0,((CK1000*0.125)+(CL1000*0.25)+(CM1000*1))/CJ1000,"")</f>
        <v>0</v>
      </c>
      <c r="CO1000" s="35">
        <v>44469</v>
      </c>
      <c r="CP1000" s="35">
        <v>44477</v>
      </c>
      <c r="CQ1000" s="20" t="s">
        <v>507</v>
      </c>
      <c r="CR1000" s="35">
        <v>44501</v>
      </c>
      <c r="CS1000" s="20" t="s">
        <v>232</v>
      </c>
      <c r="CT1000" s="35">
        <v>44477</v>
      </c>
      <c r="CU1000" s="35">
        <v>44487</v>
      </c>
      <c r="CV1000" s="11" t="s">
        <v>228</v>
      </c>
      <c r="CW1000" s="20" t="s">
        <v>233</v>
      </c>
      <c r="CX1000" s="11" t="s">
        <v>234</v>
      </c>
      <c r="CY1000" s="20">
        <v>68</v>
      </c>
      <c r="CZ1000" s="36">
        <v>2</v>
      </c>
      <c r="DA1000" s="36">
        <v>2</v>
      </c>
      <c r="DB1000" s="36">
        <v>10</v>
      </c>
      <c r="DC1000" s="36">
        <v>0</v>
      </c>
      <c r="DD1000" s="36">
        <v>0</v>
      </c>
      <c r="DE1000" s="36">
        <v>0</v>
      </c>
      <c r="DF1000" s="36">
        <v>0</v>
      </c>
      <c r="DG1000" s="36">
        <v>0</v>
      </c>
      <c r="DH1000" s="37">
        <f>IF(DB1000&gt;0,((DC1000*0.125)+(DD1000*0.25)+(DE1000*0.25)+(DF1000*1)+(DG1000*1))/DB1000,"")</f>
        <v>0</v>
      </c>
      <c r="DI1000" s="35">
        <v>44866</v>
      </c>
      <c r="DJ1000" s="20" t="s">
        <v>248</v>
      </c>
      <c r="DK1000" s="20" t="s">
        <v>235</v>
      </c>
      <c r="DL1000" s="20" t="s">
        <v>234</v>
      </c>
      <c r="DM1000" s="20">
        <v>112</v>
      </c>
      <c r="DN1000" s="20">
        <v>2</v>
      </c>
      <c r="DO1000" s="20">
        <v>2</v>
      </c>
      <c r="DP1000" s="20">
        <v>10</v>
      </c>
      <c r="DQ1000" s="20">
        <v>0</v>
      </c>
      <c r="DR1000" s="20">
        <v>0</v>
      </c>
      <c r="DS1000" s="20">
        <v>1</v>
      </c>
      <c r="DT1000" s="20">
        <v>0</v>
      </c>
      <c r="DU1000" s="20">
        <v>0</v>
      </c>
      <c r="DV1000" s="37" cm="1">
        <f t="array" ref="DV1000">IF(AND(DI1000:DP1000&lt;&gt;""),((DQ1000*0.125)+(DR1000*0.25)+(DS1000*0.25)+(DT1000*1)+(DU1000*1))/DP1000,"")</f>
        <v>2.5000000000000001E-2</v>
      </c>
      <c r="DW1000" s="35">
        <v>44984</v>
      </c>
      <c r="DX1000" s="35">
        <v>44987</v>
      </c>
      <c r="DY1000" s="20" t="s">
        <v>237</v>
      </c>
      <c r="DZ1000" s="35">
        <v>44987</v>
      </c>
      <c r="EA1000" s="35" t="s">
        <v>232</v>
      </c>
      <c r="EB1000" s="38">
        <v>44994</v>
      </c>
      <c r="EC1000" s="35">
        <v>45289</v>
      </c>
      <c r="ED1000" s="20" t="s">
        <v>228</v>
      </c>
      <c r="EE1000" s="20" t="s">
        <v>247</v>
      </c>
      <c r="EF1000" s="20">
        <v>136</v>
      </c>
      <c r="EG1000" s="20">
        <v>2</v>
      </c>
      <c r="EH1000" s="20">
        <v>2</v>
      </c>
      <c r="EI1000" s="20">
        <v>10</v>
      </c>
      <c r="EJ1000" s="20">
        <v>0</v>
      </c>
      <c r="EK1000" s="20">
        <v>0</v>
      </c>
      <c r="EL1000" s="20">
        <v>0</v>
      </c>
      <c r="EM1000" s="20">
        <v>0</v>
      </c>
      <c r="EN1000" s="20">
        <v>0</v>
      </c>
      <c r="EO1000" s="20">
        <v>0</v>
      </c>
      <c r="EP1000" s="20">
        <v>0</v>
      </c>
      <c r="EQ1000" s="20">
        <v>0</v>
      </c>
      <c r="ER1000" s="20">
        <v>0</v>
      </c>
      <c r="ES1000" s="34">
        <f>IF(EI1000&lt;&gt;"",((EJ1000*0.125)+((EK1000+EL1000+EM1000+EN1000+EO1000)*0.25)+((EP1000+EQ1000+ER1000)*1))/EI1000,"")</f>
        <v>0</v>
      </c>
      <c r="FG1000" s="20"/>
      <c r="FJ1000" s="34" t="str">
        <f>IF(EZ1000&lt;&gt;"",((FA1000*0.125)+((FB1000+FC1000+FD1000+FE1000+FF1000)*0.25)+((FG1000+FH1000+FI1000)*1))/EZ1000,"")</f>
        <v/>
      </c>
      <c r="FK1000" s="39">
        <v>32.658887999999997</v>
      </c>
      <c r="FL1000" s="39">
        <v>-97.011878999999993</v>
      </c>
      <c r="FM1000" s="39">
        <v>32.297062576177865</v>
      </c>
      <c r="FN1000" s="39">
        <v>33.02071342382213</v>
      </c>
      <c r="FO1000" s="39">
        <v>-97.441652361995352</v>
      </c>
      <c r="FP1000" s="39">
        <v>-96.582105638004634</v>
      </c>
      <c r="FQ1000" s="39">
        <v>31.935237152355732</v>
      </c>
      <c r="FR1000" s="39">
        <v>33.382538847644263</v>
      </c>
      <c r="FS1000" s="39">
        <v>-97.871425723990725</v>
      </c>
      <c r="FT1000" s="39">
        <v>-96.152332276009261</v>
      </c>
      <c r="FU1000" s="35"/>
      <c r="GK1000" s="34" t="str">
        <f>IF(GA1000&lt;&gt;"",((GB1000*0.125)+((GC1000+GD1000+GE1000+GF1000+GG1000)*0.25)+((GH1000+GI1000+GJ1000)*1))/GA1000,"")</f>
        <v/>
      </c>
      <c r="GL1000"/>
      <c r="GM1000"/>
      <c r="GN1000"/>
      <c r="GO1000"/>
      <c r="HH1000" s="34" t="str">
        <f>IF(GX1000&lt;&gt;"",((GY1000*0.125)+((GZ1000+HA1000+HB1000+HC1000+HD1000)*0.25)+((HE1000+HF1000+HG1000)*1))/GX1000,"")</f>
        <v/>
      </c>
    </row>
    <row r="1001" spans="1:216" ht="15" customHeight="1" x14ac:dyDescent="0.35">
      <c r="A1001" s="11" t="s">
        <v>5791</v>
      </c>
      <c r="B1001" s="12" t="s">
        <v>5792</v>
      </c>
      <c r="C1001" s="13">
        <v>43009</v>
      </c>
      <c r="D1001" s="13">
        <v>45574</v>
      </c>
      <c r="E1001" s="14" t="s">
        <v>5254</v>
      </c>
      <c r="F1001" s="15" t="s">
        <v>5793</v>
      </c>
      <c r="G1001" s="15" t="s">
        <v>5794</v>
      </c>
      <c r="H1001" s="14" t="s">
        <v>1589</v>
      </c>
      <c r="I1001" s="16">
        <v>67062</v>
      </c>
      <c r="J1001" s="17">
        <v>3959</v>
      </c>
      <c r="K1001" s="18">
        <f ca="1">IF(A1001&lt;&gt;"",RANDBETWEEN(1,2000)," ")</f>
        <v>1980</v>
      </c>
      <c r="L1001" s="17" cm="1">
        <f t="array" ref="L1001">IF(A1001&lt;&gt;"",SUMPRODUCT(($E$2:$E$1303="Active") * (FK1001 &gt;= $FM$2:$FM$1303) * (FK1001 &lt;= $FN$2:$FN$1303) * (FL1001 &gt;= $FO$2:$FO$1303) * (FL1001 &lt;= $FP$2:$FP$1303)),"")</f>
        <v>0</v>
      </c>
      <c r="M1001" s="17" cm="1">
        <f t="array" ref="M1001">IF(A1001&lt;&gt;"",SUMPRODUCT(($E$2:$E$1303="Active") * (FK1001 &gt;= $FQ$2:$FQ$1303) * (FK1001 &lt;= $FR$2:$FR$1303) * (FL1001 &gt;= $FS$2:$FS$1303) * (FL1001 &lt;= $FT$2:$FT$1303)),"")</f>
        <v>4</v>
      </c>
      <c r="N1001" s="14" t="s">
        <v>218</v>
      </c>
      <c r="O1001" s="14" t="s">
        <v>219</v>
      </c>
      <c r="P1001" s="15" t="s">
        <v>5795</v>
      </c>
      <c r="Q1001" s="14" t="s">
        <v>5796</v>
      </c>
      <c r="R1001" s="15" t="s">
        <v>5797</v>
      </c>
      <c r="S1001" s="14" t="s">
        <v>223</v>
      </c>
      <c r="T1001" s="20" t="s">
        <v>224</v>
      </c>
      <c r="U1001" s="21"/>
      <c r="V1001" s="22"/>
      <c r="W1001" s="22"/>
      <c r="X1001" s="22"/>
      <c r="Y1001" s="22"/>
      <c r="Z1001" s="22"/>
      <c r="AB1001" s="23">
        <v>45471.541666666664</v>
      </c>
      <c r="AC1001" s="63">
        <v>45931</v>
      </c>
      <c r="AD1001" s="25">
        <v>35</v>
      </c>
      <c r="AE1001" s="25">
        <v>27</v>
      </c>
      <c r="AF1001" s="26">
        <v>17</v>
      </c>
      <c r="AG1001" s="20">
        <v>37</v>
      </c>
      <c r="AH1001" s="22">
        <v>15</v>
      </c>
      <c r="AI1001" s="26">
        <v>0</v>
      </c>
      <c r="AN1001" s="27">
        <f>IF(COUNT(DV1001,ES1001,FJ1001,GK1001,HH1001)&gt;0,AVERAGE(DV1001,ES1001,FJ1001,GK1001,HH1001),"")</f>
        <v>4.7619047619047616E-2</v>
      </c>
      <c r="AO1001" s="28">
        <f>IF((E1001&lt;&gt;""),COUNTA(AP1001:BW1001)+COUNTIF(T1001,"No"),"")</f>
        <v>3</v>
      </c>
      <c r="AP1001" s="29"/>
      <c r="AQ1001" s="29"/>
      <c r="AR1001" s="29"/>
      <c r="AS1001" s="29"/>
      <c r="AT1001" s="29"/>
      <c r="AU1001" s="29"/>
      <c r="AV1001" s="29"/>
      <c r="AW1001" s="29"/>
      <c r="AX1001" s="29"/>
      <c r="AY1001" s="29"/>
      <c r="AZ1001" s="29"/>
      <c r="BA1001" s="29"/>
      <c r="BB1001" s="29"/>
      <c r="BC1001" s="29"/>
      <c r="BD1001" s="29"/>
      <c r="BE1001" s="29"/>
      <c r="BF1001" s="29"/>
      <c r="BG1001" s="29" t="s">
        <v>224</v>
      </c>
      <c r="BH1001" s="29"/>
      <c r="BI1001" s="29"/>
      <c r="BJ1001" s="29"/>
      <c r="BK1001" s="29"/>
      <c r="BL1001" s="29"/>
      <c r="BM1001" s="29"/>
      <c r="BN1001" s="29" t="s">
        <v>224</v>
      </c>
      <c r="BO1001" s="29"/>
      <c r="BP1001" s="29" t="s">
        <v>224</v>
      </c>
      <c r="BQ1001" s="29"/>
      <c r="BR1001" s="29"/>
      <c r="BS1001" s="29"/>
      <c r="BT1001" s="29"/>
      <c r="BU1001" s="29"/>
      <c r="BV1001" s="29"/>
      <c r="BW1001" s="29"/>
      <c r="BX1001" s="30">
        <v>43833</v>
      </c>
      <c r="BY1001" s="30">
        <v>43837</v>
      </c>
      <c r="BZ1001" s="14" t="s">
        <v>228</v>
      </c>
      <c r="CA1001" s="30">
        <v>43901</v>
      </c>
      <c r="CB1001" s="14" t="s">
        <v>227</v>
      </c>
      <c r="CC1001" s="31">
        <v>44053</v>
      </c>
      <c r="CD1001" s="32" t="s">
        <v>228</v>
      </c>
      <c r="CE1001" s="33" t="s">
        <v>256</v>
      </c>
      <c r="CF1001" s="33" t="s">
        <v>257</v>
      </c>
      <c r="CG1001" s="29">
        <v>21</v>
      </c>
      <c r="CH1001" s="29">
        <v>2</v>
      </c>
      <c r="CI1001" s="29">
        <v>2</v>
      </c>
      <c r="CJ1001" s="29">
        <v>9</v>
      </c>
      <c r="CK1001" s="29">
        <v>1</v>
      </c>
      <c r="CL1001" s="29">
        <v>0</v>
      </c>
      <c r="CM1001" s="29">
        <v>0</v>
      </c>
      <c r="CN1001" s="34">
        <f>IF(CJ1001&gt;0,((CK1001*0.125)+(CL1001*0.25)+(CM1001*1))/CJ1001,"")</f>
        <v>1.3888888888888888E-2</v>
      </c>
      <c r="CO1001" s="35">
        <v>44343</v>
      </c>
      <c r="CP1001" s="35">
        <v>44344</v>
      </c>
      <c r="CQ1001" s="20" t="s">
        <v>231</v>
      </c>
      <c r="CR1001" s="35">
        <v>44350</v>
      </c>
      <c r="CS1001" s="20" t="s">
        <v>232</v>
      </c>
      <c r="CT1001" s="35">
        <v>44350</v>
      </c>
      <c r="CU1001" s="35">
        <v>44532</v>
      </c>
      <c r="CV1001" s="11" t="s">
        <v>228</v>
      </c>
      <c r="CW1001" s="20" t="s">
        <v>233</v>
      </c>
      <c r="CX1001" s="11" t="s">
        <v>234</v>
      </c>
      <c r="CY1001" s="20">
        <v>11</v>
      </c>
      <c r="CZ1001" s="36">
        <v>1</v>
      </c>
      <c r="DA1001" s="36">
        <v>1</v>
      </c>
      <c r="DB1001" s="36">
        <v>5</v>
      </c>
      <c r="DC1001" s="36">
        <v>0</v>
      </c>
      <c r="DD1001" s="36">
        <v>0</v>
      </c>
      <c r="DE1001" s="36">
        <v>0</v>
      </c>
      <c r="DF1001" s="36">
        <v>0</v>
      </c>
      <c r="DG1001" s="36">
        <v>0</v>
      </c>
      <c r="DH1001" s="37">
        <f>IF(DB1001&gt;0,((DC1001*0.125)+(DD1001*0.25)+(DE1001*0.25)+(DF1001*1)+(DG1001*1))/DB1001,"")</f>
        <v>0</v>
      </c>
      <c r="DI1001" s="35">
        <v>44896</v>
      </c>
      <c r="DJ1001" s="20" t="s">
        <v>228</v>
      </c>
      <c r="DK1001" s="20" t="s">
        <v>235</v>
      </c>
      <c r="DL1001" s="20" t="s">
        <v>234</v>
      </c>
      <c r="DM1001" s="20">
        <v>5</v>
      </c>
      <c r="DN1001" s="20">
        <v>1</v>
      </c>
      <c r="DO1001" s="20">
        <v>1</v>
      </c>
      <c r="DP1001" s="20">
        <v>5</v>
      </c>
      <c r="DQ1001" s="20">
        <v>0</v>
      </c>
      <c r="DR1001" s="20">
        <v>0</v>
      </c>
      <c r="DS1001" s="20">
        <v>0</v>
      </c>
      <c r="DT1001" s="20">
        <v>0</v>
      </c>
      <c r="DU1001" s="20">
        <v>0</v>
      </c>
      <c r="DV1001" s="37" cm="1">
        <f t="array" ref="DV1001">IF(AND(DI1001:DP1001&lt;&gt;""),((DQ1001*0.125)+(DR1001*0.25)+(DS1001*0.25)+(DT1001*1)+(DU1001*1))/DP1001,"")</f>
        <v>0</v>
      </c>
      <c r="DW1001" s="35">
        <v>45547</v>
      </c>
      <c r="DX1001" s="35">
        <v>45562</v>
      </c>
      <c r="DY1001" s="20" t="s">
        <v>237</v>
      </c>
      <c r="DZ1001" s="35">
        <v>45562</v>
      </c>
      <c r="EA1001" s="35" t="s">
        <v>232</v>
      </c>
      <c r="EB1001" s="38">
        <v>45576</v>
      </c>
      <c r="EC1001" s="35">
        <v>45273</v>
      </c>
      <c r="ED1001" s="20" t="s">
        <v>228</v>
      </c>
      <c r="EE1001" s="20" t="s">
        <v>247</v>
      </c>
      <c r="EF1001" s="20">
        <v>12</v>
      </c>
      <c r="EG1001" s="20">
        <v>2</v>
      </c>
      <c r="EH1001" s="20">
        <v>2</v>
      </c>
      <c r="EI1001" s="20">
        <v>7</v>
      </c>
      <c r="EJ1001" s="20">
        <v>0</v>
      </c>
      <c r="EK1001" s="20">
        <v>0</v>
      </c>
      <c r="EL1001" s="20">
        <v>0</v>
      </c>
      <c r="EM1001" s="20">
        <v>0</v>
      </c>
      <c r="EN1001" s="20">
        <v>0</v>
      </c>
      <c r="EO1001" s="20">
        <v>0</v>
      </c>
      <c r="EP1001" s="20">
        <v>1</v>
      </c>
      <c r="EQ1001" s="20">
        <v>0</v>
      </c>
      <c r="ER1001" s="20">
        <v>0</v>
      </c>
      <c r="ES1001" s="34">
        <f>IF(EI1001&lt;&gt;"",((EJ1001*0.125)+((EK1001+EL1001+EM1001+EN1001+EO1001)*0.25)+((EP1001+EQ1001+ER1001)*1))/EI1001,"")</f>
        <v>0.14285714285714285</v>
      </c>
      <c r="ET1001" s="35">
        <v>45372</v>
      </c>
      <c r="EU1001" s="20" t="s">
        <v>248</v>
      </c>
      <c r="EV1001" s="20" t="s">
        <v>247</v>
      </c>
      <c r="EW1001" s="20">
        <v>16</v>
      </c>
      <c r="EX1001" s="20">
        <v>1</v>
      </c>
      <c r="EY1001" s="20">
        <v>1</v>
      </c>
      <c r="EZ1001" s="28">
        <v>5</v>
      </c>
      <c r="FA1001" s="20">
        <v>0</v>
      </c>
      <c r="FB1001" s="20">
        <v>0</v>
      </c>
      <c r="FC1001" s="20">
        <v>0</v>
      </c>
      <c r="FD1001" s="20">
        <v>0</v>
      </c>
      <c r="FE1001" s="20">
        <v>0</v>
      </c>
      <c r="FF1001" s="20">
        <v>0</v>
      </c>
      <c r="FG1001" s="20">
        <v>0</v>
      </c>
      <c r="FH1001" s="20">
        <v>0</v>
      </c>
      <c r="FI1001" s="20">
        <v>0</v>
      </c>
      <c r="FJ1001" s="34">
        <f>IF(EZ1001&lt;&gt;"",((FA1001*0.125)+((FB1001+FC1001+FD1001+FE1001+FF1001)*0.25)+((FG1001+FH1001+FI1001)*1))/EZ1001,"")</f>
        <v>0</v>
      </c>
      <c r="FK1001" s="39">
        <v>38.144702000000002</v>
      </c>
      <c r="FL1001" s="39">
        <v>-97.436006000000006</v>
      </c>
      <c r="FM1001" s="39">
        <v>37.78287657617787</v>
      </c>
      <c r="FN1001" s="39">
        <v>38.506527423822135</v>
      </c>
      <c r="FO1001" s="39">
        <v>-97.896078314880427</v>
      </c>
      <c r="FP1001" s="39">
        <v>-96.975933685119585</v>
      </c>
      <c r="FQ1001" s="39">
        <v>37.421051152355737</v>
      </c>
      <c r="FR1001" s="39">
        <v>38.868352847644267</v>
      </c>
      <c r="FS1001" s="39">
        <v>-98.356150629760847</v>
      </c>
      <c r="FT1001" s="39">
        <v>-96.515861370239165</v>
      </c>
      <c r="FU1001" s="35"/>
      <c r="GK1001" s="34" t="str">
        <f>IF(GA1001&lt;&gt;"",((GB1001*0.125)+((GC1001+GD1001+GE1001+GF1001+GG1001)*0.25)+((GH1001+GI1001+GJ1001)*1))/GA1001,"")</f>
        <v/>
      </c>
      <c r="GP1001" s="20" t="s">
        <v>232</v>
      </c>
      <c r="HH1001" s="34" t="str">
        <f>IF(GX1001&lt;&gt;"",((GY1001*0.125)+((GZ1001+HA1001+HB1001+HC1001+HD1001)*0.25)+((HE1001+HF1001+HG1001)*1))/GX1001,"")</f>
        <v/>
      </c>
    </row>
    <row r="1002" spans="1:216" ht="15" hidden="1" customHeight="1" x14ac:dyDescent="0.35">
      <c r="A1002" s="14" t="s">
        <v>5798</v>
      </c>
      <c r="B1002" s="12" t="s">
        <v>5799</v>
      </c>
      <c r="C1002" s="13">
        <v>43829</v>
      </c>
      <c r="D1002" s="13">
        <v>45723</v>
      </c>
      <c r="E1002" s="14" t="s">
        <v>1420</v>
      </c>
      <c r="F1002" s="15" t="s">
        <v>5800</v>
      </c>
      <c r="G1002" s="15" t="s">
        <v>1451</v>
      </c>
      <c r="H1002" s="14" t="s">
        <v>1033</v>
      </c>
      <c r="I1002" s="16">
        <v>33023</v>
      </c>
      <c r="J1002" s="17">
        <v>66749</v>
      </c>
      <c r="K1002" s="18">
        <f ca="1">IF(A1002&lt;&gt;"",RANDBETWEEN(1,2000)," ")</f>
        <v>1329</v>
      </c>
      <c r="L1002" s="17" cm="1">
        <f t="array" ref="L1002">IF(A1002&lt;&gt;"",SUMPRODUCT(($E$2:$E$1303="Active") * (FK1002 &gt;= $FM$2:$FM$1303) * (FK1002 &lt;= $FN$2:$FN$1303) * (FL1002 &gt;= $FO$2:$FO$1303) * (FL1002 &lt;= $FP$2:$FP$1303)),"")</f>
        <v>8</v>
      </c>
      <c r="M1002" s="17" cm="1">
        <f t="array" ref="M1002">IF(A1002&lt;&gt;"",SUMPRODUCT(($E$2:$E$1303="Active") * (FK1002 &gt;= $FQ$2:$FQ$1303) * (FK1002 &lt;= $FR$2:$FR$1303) * (FL1002 &gt;= $FS$2:$FS$1303) * (FL1002 &lt;= $FT$2:$FT$1303)),"")</f>
        <v>11</v>
      </c>
      <c r="N1002" s="14" t="s">
        <v>287</v>
      </c>
      <c r="O1002" s="14" t="s">
        <v>219</v>
      </c>
      <c r="P1002" s="15" t="s">
        <v>5801</v>
      </c>
      <c r="Q1002" s="14" t="s">
        <v>1453</v>
      </c>
      <c r="R1002" s="15" t="s">
        <v>5802</v>
      </c>
      <c r="S1002" s="14" t="s">
        <v>224</v>
      </c>
      <c r="T1002" s="20" t="s">
        <v>224</v>
      </c>
      <c r="U1002" s="21"/>
      <c r="V1002" s="22"/>
      <c r="W1002" s="22"/>
      <c r="X1002" s="22"/>
      <c r="Y1002" s="22"/>
      <c r="Z1002" s="22"/>
      <c r="AA1002" s="48"/>
      <c r="AB1002" s="43"/>
      <c r="AC1002" s="63">
        <v>45658</v>
      </c>
      <c r="AD1002" s="25">
        <v>850</v>
      </c>
      <c r="AE1002" s="25">
        <v>895</v>
      </c>
      <c r="AF1002" s="26">
        <v>1293</v>
      </c>
      <c r="AG1002" s="20">
        <v>1649</v>
      </c>
      <c r="AH1002" s="22">
        <v>1767</v>
      </c>
      <c r="AI1002" s="26">
        <v>0</v>
      </c>
      <c r="AN1002" s="27">
        <f>IF(COUNT(DV1002,ES1002,FJ1002,GK1002,HH1002)&gt;0,AVERAGE(DV1002,ES1002,FJ1002,GK1002,HH1002),"")</f>
        <v>8.3611111111111122E-2</v>
      </c>
      <c r="AO1002" s="28">
        <f>IF((E1002&lt;&gt;""),COUNTA(AP1002:BW1002)+COUNTIF(T1002,"No"),"")</f>
        <v>0</v>
      </c>
      <c r="AP1002" s="29"/>
      <c r="AQ1002" s="29"/>
      <c r="AR1002" s="29"/>
      <c r="AS1002" s="29"/>
      <c r="AT1002" s="29"/>
      <c r="AU1002" s="29"/>
      <c r="AV1002" s="29"/>
      <c r="AW1002" s="29"/>
      <c r="AX1002" s="29"/>
      <c r="AY1002" s="29"/>
      <c r="AZ1002" s="29"/>
      <c r="BA1002" s="29"/>
      <c r="BB1002" s="29"/>
      <c r="BC1002" s="29"/>
      <c r="BD1002" s="29"/>
      <c r="BE1002" s="29"/>
      <c r="BF1002" s="29"/>
      <c r="BG1002" s="29"/>
      <c r="BH1002" s="29"/>
      <c r="BI1002" s="29"/>
      <c r="BJ1002" s="29"/>
      <c r="BK1002" s="29"/>
      <c r="BL1002" s="29"/>
      <c r="BM1002" s="29"/>
      <c r="BN1002" s="29"/>
      <c r="BO1002" s="29"/>
      <c r="BP1002" s="29"/>
      <c r="BQ1002" s="29"/>
      <c r="BR1002" s="29"/>
      <c r="BS1002" s="29"/>
      <c r="BT1002" s="29"/>
      <c r="BU1002" s="29"/>
      <c r="BV1002" s="29"/>
      <c r="BW1002" s="29"/>
      <c r="BX1002" s="30">
        <v>43805</v>
      </c>
      <c r="BY1002" s="30">
        <v>43815</v>
      </c>
      <c r="BZ1002" s="14" t="s">
        <v>226</v>
      </c>
      <c r="CA1002" s="30">
        <v>43816</v>
      </c>
      <c r="CB1002" s="14" t="s">
        <v>232</v>
      </c>
      <c r="CC1002" s="31">
        <v>43794</v>
      </c>
      <c r="CD1002" s="32" t="s">
        <v>228</v>
      </c>
      <c r="CE1002" s="33" t="s">
        <v>425</v>
      </c>
      <c r="CF1002" s="33" t="s">
        <v>325</v>
      </c>
      <c r="CG1002" s="29">
        <v>558</v>
      </c>
      <c r="CH1002" s="29">
        <v>6</v>
      </c>
      <c r="CI1002" s="29">
        <v>7</v>
      </c>
      <c r="CJ1002" s="29">
        <v>33</v>
      </c>
      <c r="CK1002" s="29">
        <v>5</v>
      </c>
      <c r="CL1002" s="29">
        <v>1</v>
      </c>
      <c r="CM1002" s="29">
        <v>2</v>
      </c>
      <c r="CN1002" s="34">
        <f>IF(CJ1002&gt;0,((CK1002*0.125)+(CL1002*0.25)+(CM1002*1))/CJ1002,"")</f>
        <v>8.7121212121212127E-2</v>
      </c>
      <c r="CO1002" s="35">
        <v>44672</v>
      </c>
      <c r="CP1002" s="35">
        <v>44687</v>
      </c>
      <c r="CQ1002" s="20" t="s">
        <v>237</v>
      </c>
      <c r="CR1002" s="35">
        <v>44687</v>
      </c>
      <c r="CS1002" s="20" t="s">
        <v>232</v>
      </c>
      <c r="CT1002" s="35">
        <v>44694</v>
      </c>
      <c r="CU1002" s="35">
        <v>44496</v>
      </c>
      <c r="CV1002" s="11" t="s">
        <v>228</v>
      </c>
      <c r="CW1002" s="20" t="s">
        <v>233</v>
      </c>
      <c r="CX1002" s="11" t="s">
        <v>234</v>
      </c>
      <c r="CY1002" s="20">
        <v>442</v>
      </c>
      <c r="CZ1002" s="36">
        <v>3</v>
      </c>
      <c r="DA1002" s="36">
        <v>3</v>
      </c>
      <c r="DB1002" s="36">
        <v>15</v>
      </c>
      <c r="DC1002" s="36">
        <v>0</v>
      </c>
      <c r="DD1002" s="36">
        <v>0</v>
      </c>
      <c r="DE1002" s="36">
        <v>0</v>
      </c>
      <c r="DF1002" s="36">
        <v>0</v>
      </c>
      <c r="DG1002" s="36">
        <v>0</v>
      </c>
      <c r="DH1002" s="37">
        <f>IF(DB1002&gt;0,((DC1002*0.125)+(DD1002*0.25)+(DE1002*0.25)+(DF1002*1)+(DG1002*1))/DB1002,"")</f>
        <v>0</v>
      </c>
      <c r="DI1002" s="35">
        <v>44896</v>
      </c>
      <c r="DJ1002" s="20" t="s">
        <v>228</v>
      </c>
      <c r="DK1002" s="20" t="s">
        <v>235</v>
      </c>
      <c r="DL1002" s="20" t="s">
        <v>234</v>
      </c>
      <c r="DM1002" s="20">
        <v>639</v>
      </c>
      <c r="DN1002" s="20">
        <v>3</v>
      </c>
      <c r="DO1002" s="20">
        <v>3</v>
      </c>
      <c r="DP1002" s="20">
        <v>15</v>
      </c>
      <c r="DQ1002" s="20">
        <v>0</v>
      </c>
      <c r="DR1002" s="20">
        <v>0</v>
      </c>
      <c r="DS1002" s="20">
        <v>0</v>
      </c>
      <c r="DT1002" s="20">
        <v>2</v>
      </c>
      <c r="DU1002" s="20">
        <v>0</v>
      </c>
      <c r="DV1002" s="37" cm="1">
        <f t="array" ref="DV1002">IF(AND(DI1002:DP1002&lt;&gt;""),((DQ1002*0.125)+(DR1002*0.25)+(DS1002*0.25)+(DT1002*1)+(DU1002*1))/DP1002,"")</f>
        <v>0.13333333333333333</v>
      </c>
      <c r="DW1002" s="35">
        <v>45446</v>
      </c>
      <c r="DX1002" s="35">
        <v>45461</v>
      </c>
      <c r="DY1002" s="20" t="s">
        <v>237</v>
      </c>
      <c r="DZ1002" s="35">
        <v>45461</v>
      </c>
      <c r="EA1002" s="35" t="s">
        <v>232</v>
      </c>
      <c r="EB1002" s="38">
        <v>45471</v>
      </c>
      <c r="EC1002" s="35">
        <v>45250</v>
      </c>
      <c r="ED1002" s="20" t="s">
        <v>248</v>
      </c>
      <c r="EE1002" s="20" t="s">
        <v>247</v>
      </c>
      <c r="EF1002" s="20">
        <v>654</v>
      </c>
      <c r="EG1002" s="20">
        <v>5</v>
      </c>
      <c r="EH1002" s="20">
        <v>5</v>
      </c>
      <c r="EI1002" s="20">
        <v>20</v>
      </c>
      <c r="EJ1002" s="20">
        <v>0</v>
      </c>
      <c r="EK1002" s="20">
        <v>0</v>
      </c>
      <c r="EL1002" s="20">
        <v>5</v>
      </c>
      <c r="EM1002" s="20">
        <v>0</v>
      </c>
      <c r="EN1002" s="20">
        <v>0</v>
      </c>
      <c r="EO1002" s="20">
        <v>0</v>
      </c>
      <c r="EP1002" s="20">
        <v>0</v>
      </c>
      <c r="EQ1002" s="20">
        <v>0</v>
      </c>
      <c r="ER1002" s="20">
        <v>0</v>
      </c>
      <c r="ES1002" s="34">
        <f>IF(EI1002&lt;&gt;"",((EJ1002*0.125)+((EK1002+EL1002+EM1002+EN1002+EO1002)*0.25)+((EP1002+EQ1002+ER1002)*1))/EI1002,"")</f>
        <v>6.25E-2</v>
      </c>
      <c r="ET1002" s="35">
        <v>45413</v>
      </c>
      <c r="EU1002" s="20" t="s">
        <v>228</v>
      </c>
      <c r="EV1002" s="20" t="s">
        <v>247</v>
      </c>
      <c r="EW1002" s="20">
        <v>867</v>
      </c>
      <c r="EX1002" s="20">
        <v>6</v>
      </c>
      <c r="EY1002" s="20">
        <v>6</v>
      </c>
      <c r="EZ1002" s="28">
        <v>25</v>
      </c>
      <c r="FA1002" s="20">
        <v>1</v>
      </c>
      <c r="FB1002" s="20">
        <v>0</v>
      </c>
      <c r="FC1002" s="20">
        <v>0</v>
      </c>
      <c r="FD1002" s="20">
        <v>1</v>
      </c>
      <c r="FE1002" s="20">
        <v>0</v>
      </c>
      <c r="FF1002" s="20">
        <v>0</v>
      </c>
      <c r="FG1002" s="20">
        <v>1</v>
      </c>
      <c r="FH1002" s="20">
        <v>0</v>
      </c>
      <c r="FI1002" s="20">
        <v>0</v>
      </c>
      <c r="FJ1002" s="34">
        <f>IF(EZ1002&lt;&gt;"",((FA1002*0.125)+((FB1002+FC1002+FD1002+FE1002+FF1002)*0.25)+((FG1002+FH1002+FI1002)*1))/EZ1002,"")</f>
        <v>5.5E-2</v>
      </c>
      <c r="FK1002" s="39">
        <v>26.02722</v>
      </c>
      <c r="FL1002" s="39">
        <v>-80.244353000000004</v>
      </c>
      <c r="FM1002" s="39">
        <v>25.665394576177867</v>
      </c>
      <c r="FN1002" s="39">
        <v>26.389045423822132</v>
      </c>
      <c r="FO1002" s="39">
        <v>-80.647014015212363</v>
      </c>
      <c r="FP1002" s="39">
        <v>-79.841691984787644</v>
      </c>
      <c r="FQ1002" s="39">
        <v>25.303569152355735</v>
      </c>
      <c r="FR1002" s="39">
        <v>26.750870847644265</v>
      </c>
      <c r="FS1002" s="39">
        <v>-81.049675030424723</v>
      </c>
      <c r="FT1002" s="39">
        <v>-79.439030969575285</v>
      </c>
      <c r="FU1002" s="35"/>
      <c r="GK1002" s="34" t="str">
        <f>IF(GA1002&lt;&gt;"",((GB1002*0.125)+((GC1002+GD1002+GE1002+GF1002+GG1002)*0.25)+((GH1002+GI1002+GJ1002)*1))/GA1002,"")</f>
        <v/>
      </c>
      <c r="GN1002"/>
      <c r="GO1002" s="64"/>
      <c r="GP1002" s="20" t="s">
        <v>232</v>
      </c>
      <c r="HH1002" s="34" t="str">
        <f>IF(GX1002&lt;&gt;"",((GY1002*0.125)+((GZ1002+HA1002+HB1002+HC1002+HD1002)*0.25)+((HE1002+HF1002+HG1002)*1))/GX1002,"")</f>
        <v/>
      </c>
    </row>
    <row r="1003" spans="1:216" ht="15" customHeight="1" x14ac:dyDescent="0.35">
      <c r="A1003" s="11" t="s">
        <v>5803</v>
      </c>
      <c r="B1003" s="12" t="s">
        <v>5804</v>
      </c>
      <c r="C1003" s="13">
        <v>43009</v>
      </c>
      <c r="D1003" s="13">
        <v>45055</v>
      </c>
      <c r="E1003" s="14" t="s">
        <v>5254</v>
      </c>
      <c r="F1003" s="15" t="s">
        <v>5805</v>
      </c>
      <c r="G1003" s="15" t="s">
        <v>3087</v>
      </c>
      <c r="H1003" s="14" t="s">
        <v>3034</v>
      </c>
      <c r="I1003" s="16">
        <v>28562</v>
      </c>
      <c r="J1003" s="17">
        <v>39375</v>
      </c>
      <c r="K1003" s="18">
        <f ca="1">IF(A1003&lt;&gt;"",RANDBETWEEN(1,2000)," ")</f>
        <v>342</v>
      </c>
      <c r="L1003" s="17" cm="1">
        <f t="array" ref="L1003">IF(A1003&lt;&gt;"",SUMPRODUCT(($E$2:$E$1303="Active") * (FK1003 &gt;= $FM$2:$FM$1303) * (FK1003 &lt;= $FN$2:$FN$1303) * (FL1003 &gt;= $FO$2:$FO$1303) * (FL1003 &lt;= $FP$2:$FP$1303)),"")</f>
        <v>1</v>
      </c>
      <c r="M1003" s="17" cm="1">
        <f t="array" ref="M1003">IF(A1003&lt;&gt;"",SUMPRODUCT(($E$2:$E$1303="Active") * (FK1003 &gt;= $FQ$2:$FQ$1303) * (FK1003 &lt;= $FR$2:$FR$1303) * (FL1003 &gt;= $FS$2:$FS$1303) * (FL1003 &lt;= $FT$2:$FT$1303)),"")</f>
        <v>4</v>
      </c>
      <c r="N1003" s="14" t="s">
        <v>287</v>
      </c>
      <c r="O1003" s="14" t="s">
        <v>219</v>
      </c>
      <c r="P1003" s="15" t="s">
        <v>5806</v>
      </c>
      <c r="Q1003" s="14" t="s">
        <v>5807</v>
      </c>
      <c r="R1003" s="15" t="s">
        <v>5808</v>
      </c>
      <c r="S1003" s="14" t="s">
        <v>223</v>
      </c>
      <c r="T1003" s="20" t="s">
        <v>224</v>
      </c>
      <c r="U1003" s="21"/>
      <c r="V1003" s="22"/>
      <c r="W1003" s="22"/>
      <c r="X1003" s="22"/>
      <c r="Y1003" s="22"/>
      <c r="Z1003" s="22"/>
      <c r="AB1003" s="23">
        <v>45013</v>
      </c>
      <c r="AC1003" s="63">
        <v>45931</v>
      </c>
      <c r="AD1003" s="25">
        <v>176</v>
      </c>
      <c r="AE1003" s="25">
        <v>188</v>
      </c>
      <c r="AF1003" s="26">
        <v>244</v>
      </c>
      <c r="AG1003" s="20">
        <v>67</v>
      </c>
      <c r="AH1003" s="22">
        <v>0</v>
      </c>
      <c r="AI1003" s="26">
        <v>0</v>
      </c>
      <c r="AN1003" s="27">
        <f>IF(COUNT(DV1003,ES1003,FJ1003,GK1003,HH1003)&gt;0,AVERAGE(DV1003,ES1003,FJ1003,GK1003,HH1003),"")</f>
        <v>0.1</v>
      </c>
      <c r="AO1003" s="28">
        <f>IF((E1003&lt;&gt;""),COUNTA(AP1003:BW1003)+COUNTIF(T1003,"No"),"")</f>
        <v>1</v>
      </c>
      <c r="AP1003" s="29"/>
      <c r="AQ1003" s="29"/>
      <c r="AR1003" s="29"/>
      <c r="AS1003" s="29"/>
      <c r="AT1003" s="29"/>
      <c r="AU1003" s="29"/>
      <c r="AV1003" s="29"/>
      <c r="AW1003" s="29"/>
      <c r="AX1003" s="29"/>
      <c r="AY1003" s="29"/>
      <c r="AZ1003" s="29"/>
      <c r="BA1003" s="29"/>
      <c r="BB1003" s="29"/>
      <c r="BC1003" s="29"/>
      <c r="BD1003" s="29"/>
      <c r="BE1003" s="29"/>
      <c r="BF1003" s="29"/>
      <c r="BG1003" s="29"/>
      <c r="BH1003" s="29"/>
      <c r="BI1003" s="29"/>
      <c r="BJ1003" s="29"/>
      <c r="BK1003" s="29"/>
      <c r="BL1003" s="29"/>
      <c r="BM1003" s="29"/>
      <c r="BN1003" s="29"/>
      <c r="BO1003" s="29"/>
      <c r="BP1003" s="29" t="s">
        <v>224</v>
      </c>
      <c r="BQ1003" s="29"/>
      <c r="BR1003" s="29"/>
      <c r="BS1003" s="29"/>
      <c r="BT1003" s="29"/>
      <c r="BU1003" s="29"/>
      <c r="BV1003" s="29"/>
      <c r="BW1003" s="29"/>
      <c r="BX1003" s="30">
        <v>44069</v>
      </c>
      <c r="BY1003" s="30">
        <v>44077</v>
      </c>
      <c r="BZ1003" s="14" t="s">
        <v>228</v>
      </c>
      <c r="CA1003" s="30">
        <v>44084</v>
      </c>
      <c r="CB1003" s="14" t="s">
        <v>232</v>
      </c>
      <c r="CC1003" s="31">
        <v>43908</v>
      </c>
      <c r="CD1003" s="32" t="s">
        <v>364</v>
      </c>
      <c r="CE1003" s="33" t="s">
        <v>380</v>
      </c>
      <c r="CF1003" s="33" t="s">
        <v>321</v>
      </c>
      <c r="CG1003" s="29">
        <v>157</v>
      </c>
      <c r="CH1003" s="29">
        <v>3</v>
      </c>
      <c r="CI1003" s="29">
        <v>3</v>
      </c>
      <c r="CJ1003" s="29">
        <v>11</v>
      </c>
      <c r="CK1003" s="29">
        <v>5</v>
      </c>
      <c r="CL1003" s="29">
        <v>1</v>
      </c>
      <c r="CM1003" s="29">
        <v>1</v>
      </c>
      <c r="CN1003" s="34">
        <f>IF(CJ1003&gt;0,((CK1003*0.125)+(CL1003*0.25)+(CM1003*1))/CJ1003,"")</f>
        <v>0.17045454545454544</v>
      </c>
      <c r="CO1003" s="35">
        <v>44319</v>
      </c>
      <c r="CP1003" s="35">
        <v>44323</v>
      </c>
      <c r="CQ1003" s="20" t="s">
        <v>470</v>
      </c>
      <c r="CR1003" s="35">
        <v>44326</v>
      </c>
      <c r="CS1003" s="20" t="s">
        <v>232</v>
      </c>
      <c r="CT1003" s="35">
        <v>44327</v>
      </c>
      <c r="CU1003" s="35">
        <v>44448</v>
      </c>
      <c r="CV1003" s="11" t="s">
        <v>228</v>
      </c>
      <c r="CW1003" s="20" t="s">
        <v>233</v>
      </c>
      <c r="CX1003" s="11" t="s">
        <v>234</v>
      </c>
      <c r="CY1003" s="20">
        <v>91</v>
      </c>
      <c r="CZ1003" s="36">
        <v>3</v>
      </c>
      <c r="DA1003" s="36">
        <v>3</v>
      </c>
      <c r="DB1003" s="36">
        <v>13</v>
      </c>
      <c r="DC1003" s="36">
        <v>0</v>
      </c>
      <c r="DD1003" s="36">
        <v>0</v>
      </c>
      <c r="DE1003" s="36">
        <v>0</v>
      </c>
      <c r="DF1003" s="36">
        <v>1</v>
      </c>
      <c r="DG1003" s="36">
        <v>0</v>
      </c>
      <c r="DH1003" s="37">
        <f>IF(DB1003&gt;0,((DC1003*0.125)+(DD1003*0.25)+(DE1003*0.25)+(DF1003*1)+(DG1003*1))/DB1003,"")</f>
        <v>7.6923076923076927E-2</v>
      </c>
      <c r="DI1003" s="35">
        <v>44866</v>
      </c>
      <c r="DJ1003" s="20" t="s">
        <v>228</v>
      </c>
      <c r="DK1003" s="20" t="s">
        <v>235</v>
      </c>
      <c r="DL1003" s="20" t="s">
        <v>234</v>
      </c>
      <c r="DM1003" s="20">
        <v>115</v>
      </c>
      <c r="DN1003" s="20">
        <v>2</v>
      </c>
      <c r="DO1003" s="20">
        <v>2</v>
      </c>
      <c r="DP1003" s="20">
        <v>10</v>
      </c>
      <c r="DQ1003" s="20">
        <v>0</v>
      </c>
      <c r="DR1003" s="20">
        <v>0</v>
      </c>
      <c r="DS1003" s="20">
        <v>0</v>
      </c>
      <c r="DT1003" s="20">
        <v>1</v>
      </c>
      <c r="DU1003" s="20">
        <v>0</v>
      </c>
      <c r="DV1003" s="37" cm="1">
        <f t="array" ref="DV1003">IF(AND(DI1003:DP1003&lt;&gt;""),((DQ1003*0.125)+(DR1003*0.25)+(DS1003*0.25)+(DT1003*1)+(DU1003*1))/DP1003,"")</f>
        <v>0.1</v>
      </c>
      <c r="EA1003" s="35" t="s">
        <v>232</v>
      </c>
      <c r="EB1003" s="38"/>
      <c r="EJ1003" s="20"/>
      <c r="EK1003" s="20"/>
      <c r="EL1003" s="20"/>
      <c r="EM1003" s="20"/>
      <c r="EN1003" s="20"/>
      <c r="EO1003" s="20"/>
      <c r="EP1003" s="20"/>
      <c r="EQ1003" s="20"/>
      <c r="ER1003" s="20"/>
      <c r="ES1003" s="34" t="str">
        <f>IF(EI1003&lt;&gt;"",((EJ1003*0.125)+((EK1003+EL1003+EM1003+EN1003+EO1003)*0.25)+((EP1003+EQ1003+ER1003)*1))/EI1003,"")</f>
        <v/>
      </c>
      <c r="FG1003" s="20"/>
      <c r="FJ1003" s="34" t="str">
        <f>IF(EZ1003&lt;&gt;"",((FA1003*0.125)+((FB1003+FC1003+FD1003+FE1003+FF1003)*0.25)+((FG1003+FH1003+FI1003)*1))/EZ1003,"")</f>
        <v/>
      </c>
      <c r="FK1003" s="39">
        <v>35.071026000000003</v>
      </c>
      <c r="FL1003" s="39">
        <v>-77.114131999999998</v>
      </c>
      <c r="FM1003" s="39">
        <v>34.709200576177871</v>
      </c>
      <c r="FN1003" s="39">
        <v>35.432851423822136</v>
      </c>
      <c r="FO1003" s="39">
        <v>-77.556223359426724</v>
      </c>
      <c r="FP1003" s="39">
        <v>-76.672040640573272</v>
      </c>
      <c r="FQ1003" s="39">
        <v>34.347375152355738</v>
      </c>
      <c r="FR1003" s="39">
        <v>35.794676847644268</v>
      </c>
      <c r="FS1003" s="39">
        <v>-77.99831471885345</v>
      </c>
      <c r="FT1003" s="39">
        <v>-76.229949281146546</v>
      </c>
      <c r="FU1003" s="35"/>
      <c r="GK1003" s="34" t="str">
        <f>IF(GA1003&lt;&gt;"",((GB1003*0.125)+((GC1003+GD1003+GE1003+GF1003+GG1003)*0.25)+((GH1003+GI1003+GJ1003)*1))/GA1003,"")</f>
        <v/>
      </c>
      <c r="GP1003" s="20" t="s">
        <v>232</v>
      </c>
      <c r="HH1003" s="34" t="str">
        <f>IF(GX1003&lt;&gt;"",((GY1003*0.125)+((GZ1003+HA1003+HB1003+HC1003+HD1003)*0.25)+((HE1003+HF1003+HG1003)*1))/GX1003,"")</f>
        <v/>
      </c>
    </row>
    <row r="1004" spans="1:216" ht="15" hidden="1" customHeight="1" x14ac:dyDescent="0.35">
      <c r="A1004" s="14" t="s">
        <v>5809</v>
      </c>
      <c r="B1004" s="12" t="s">
        <v>5810</v>
      </c>
      <c r="C1004" s="13">
        <v>43829</v>
      </c>
      <c r="D1004" s="13">
        <v>45682</v>
      </c>
      <c r="E1004" s="14" t="s">
        <v>1420</v>
      </c>
      <c r="F1004" s="15" t="s">
        <v>5811</v>
      </c>
      <c r="G1004" s="15" t="s">
        <v>5812</v>
      </c>
      <c r="H1004" s="14" t="s">
        <v>1852</v>
      </c>
      <c r="I1004" s="16">
        <v>8034</v>
      </c>
      <c r="J1004" s="17">
        <v>19256</v>
      </c>
      <c r="K1004" s="18">
        <f ca="1">IF(A1004&lt;&gt;"",RANDBETWEEN(1,2000)," ")</f>
        <v>1337</v>
      </c>
      <c r="L1004" s="17" cm="1">
        <f t="array" ref="L1004">IF(A1004&lt;&gt;"",SUMPRODUCT(($E$2:$E$1303="Active") * (FK1004 &gt;= $FM$2:$FM$1303) * (FK1004 &lt;= $FN$2:$FN$1303) * (FL1004 &gt;= $FO$2:$FO$1303) * (FL1004 &lt;= $FP$2:$FP$1303)),"")</f>
        <v>8</v>
      </c>
      <c r="M1004" s="17" cm="1">
        <f t="array" ref="M1004">IF(A1004&lt;&gt;"",SUMPRODUCT(($E$2:$E$1303="Active") * (FK1004 &gt;= $FQ$2:$FQ$1303) * (FK1004 &lt;= $FR$2:$FR$1303) * (FL1004 &gt;= $FS$2:$FS$1303) * (FL1004 &lt;= $FT$2:$FT$1303)),"")</f>
        <v>12</v>
      </c>
      <c r="N1004" s="14" t="s">
        <v>218</v>
      </c>
      <c r="O1004" s="14" t="s">
        <v>316</v>
      </c>
      <c r="P1004" s="15" t="s">
        <v>991</v>
      </c>
      <c r="Q1004" s="14" t="s">
        <v>992</v>
      </c>
      <c r="R1004" s="51" t="s">
        <v>993</v>
      </c>
      <c r="S1004" s="14" t="s">
        <v>223</v>
      </c>
      <c r="T1004" s="20" t="s">
        <v>224</v>
      </c>
      <c r="U1004" s="21"/>
      <c r="V1004" s="22"/>
      <c r="W1004" s="22"/>
      <c r="X1004" s="22"/>
      <c r="Y1004" s="22"/>
      <c r="Z1004" s="22"/>
      <c r="AA1004" s="48">
        <v>2025</v>
      </c>
      <c r="AB1004" s="43"/>
      <c r="AC1004" s="63">
        <v>45658</v>
      </c>
      <c r="AD1004" s="25">
        <v>75</v>
      </c>
      <c r="AE1004" s="25">
        <v>134</v>
      </c>
      <c r="AF1004" s="26">
        <v>101</v>
      </c>
      <c r="AG1004" s="20">
        <v>165</v>
      </c>
      <c r="AH1004" s="22">
        <v>132</v>
      </c>
      <c r="AI1004" s="26">
        <v>0</v>
      </c>
      <c r="AN1004" s="27">
        <f>IF(COUNT(DV1004,ES1004,FJ1004,GK1004,HH1004)&gt;0,AVERAGE(DV1004,ES1004,FJ1004,GK1004,HH1004),"")</f>
        <v>0.2906746031746032</v>
      </c>
      <c r="AO1004" s="28">
        <f>IF((E1004&lt;&gt;""),COUNTA(AP1004:BW1004)+COUNTIF(T1004,"No"),"")</f>
        <v>0</v>
      </c>
      <c r="AP1004" s="29"/>
      <c r="AQ1004" s="29"/>
      <c r="AR1004" s="29"/>
      <c r="AS1004" s="29"/>
      <c r="AT1004" s="29"/>
      <c r="AU1004" s="29"/>
      <c r="AV1004" s="29"/>
      <c r="AW1004" s="29"/>
      <c r="AX1004" s="29"/>
      <c r="AY1004" s="29"/>
      <c r="AZ1004" s="29"/>
      <c r="BA1004" s="29"/>
      <c r="BB1004" s="29"/>
      <c r="BC1004" s="29"/>
      <c r="BD1004" s="29"/>
      <c r="BE1004" s="29"/>
      <c r="BF1004" s="29"/>
      <c r="BG1004" s="29"/>
      <c r="BH1004" s="29"/>
      <c r="BI1004" s="29"/>
      <c r="BJ1004" s="29"/>
      <c r="BK1004" s="29"/>
      <c r="BL1004" s="29"/>
      <c r="BM1004" s="29"/>
      <c r="BN1004" s="29"/>
      <c r="BO1004" s="29"/>
      <c r="BP1004" s="29"/>
      <c r="BQ1004" s="29"/>
      <c r="BR1004" s="29"/>
      <c r="BS1004" s="29"/>
      <c r="BT1004" s="29"/>
      <c r="BU1004" s="29"/>
      <c r="BV1004" s="29"/>
      <c r="BW1004" s="29"/>
      <c r="BX1004" s="30">
        <v>44144</v>
      </c>
      <c r="BY1004" s="30">
        <v>44153</v>
      </c>
      <c r="BZ1004" s="14" t="s">
        <v>248</v>
      </c>
      <c r="CA1004" s="30">
        <v>44179</v>
      </c>
      <c r="CB1004" s="14" t="s">
        <v>316</v>
      </c>
      <c r="CC1004" s="31">
        <v>44188</v>
      </c>
      <c r="CD1004" s="32" t="s">
        <v>228</v>
      </c>
      <c r="CE1004" s="33" t="s">
        <v>603</v>
      </c>
      <c r="CF1004" s="33" t="s">
        <v>604</v>
      </c>
      <c r="CG1004" s="29">
        <v>100</v>
      </c>
      <c r="CH1004" s="29">
        <v>4</v>
      </c>
      <c r="CI1004" s="29">
        <v>4</v>
      </c>
      <c r="CJ1004" s="29">
        <v>10</v>
      </c>
      <c r="CK1004" s="29">
        <v>0</v>
      </c>
      <c r="CL1004" s="29">
        <v>0</v>
      </c>
      <c r="CM1004" s="29">
        <v>1</v>
      </c>
      <c r="CN1004" s="34">
        <f>IF(CJ1004&gt;0,((CK1004*0.125)+(CL1004*0.25)+(CM1004*1))/CJ1004,"")</f>
        <v>0.1</v>
      </c>
      <c r="CO1004" s="35">
        <v>44755</v>
      </c>
      <c r="CP1004" s="35">
        <v>44755</v>
      </c>
      <c r="CQ1004" s="20" t="s">
        <v>322</v>
      </c>
      <c r="CR1004" s="35">
        <v>44770</v>
      </c>
      <c r="CS1004" s="20" t="s">
        <v>316</v>
      </c>
      <c r="CT1004" s="35" t="s">
        <v>323</v>
      </c>
      <c r="CU1004" s="35">
        <v>44512</v>
      </c>
      <c r="CV1004" s="11" t="s">
        <v>248</v>
      </c>
      <c r="CW1004" s="20" t="s">
        <v>324</v>
      </c>
      <c r="CX1004" s="11" t="s">
        <v>325</v>
      </c>
      <c r="CY1004" s="20">
        <v>57</v>
      </c>
      <c r="CZ1004" s="36">
        <v>3</v>
      </c>
      <c r="DA1004" s="36">
        <v>3</v>
      </c>
      <c r="DB1004" s="36">
        <v>8</v>
      </c>
      <c r="DC1004" s="36">
        <v>0</v>
      </c>
      <c r="DD1004" s="36">
        <v>2</v>
      </c>
      <c r="DE1004" s="36">
        <v>0</v>
      </c>
      <c r="DF1004" s="36">
        <v>0</v>
      </c>
      <c r="DG1004" s="36">
        <v>1</v>
      </c>
      <c r="DH1004" s="37">
        <f>IF(DB1004&lt;&gt;"",((DC1004*0.125)+(DD1004*0.25)+(DE1004*0.25)+(DF1004*1)+(DG1004*1))/DB1004,"")</f>
        <v>0.1875</v>
      </c>
      <c r="DI1004" s="35">
        <v>44837</v>
      </c>
      <c r="DJ1004" s="20" t="s">
        <v>248</v>
      </c>
      <c r="DK1004" s="20" t="s">
        <v>235</v>
      </c>
      <c r="DL1004" s="20" t="s">
        <v>234</v>
      </c>
      <c r="DM1004" s="20">
        <v>53</v>
      </c>
      <c r="DN1004" s="20">
        <v>3</v>
      </c>
      <c r="DO1004" s="20">
        <v>3</v>
      </c>
      <c r="DP1004" s="20">
        <v>14</v>
      </c>
      <c r="DQ1004" s="20">
        <v>0</v>
      </c>
      <c r="DR1004" s="20">
        <v>0</v>
      </c>
      <c r="DS1004" s="20">
        <v>1</v>
      </c>
      <c r="DT1004" s="20">
        <v>0</v>
      </c>
      <c r="DU1004" s="20">
        <v>7</v>
      </c>
      <c r="DV1004" s="49" cm="1">
        <f t="array" ref="DV1004">IF(AND(DI1004:DP1004&lt;&gt;""),((DQ1004*0.125)+(DR1004*0.25)+(DS1004*0.25)+(DT1004*1)+(DU1004*1))/DP1004,"")</f>
        <v>0.5178571428571429</v>
      </c>
      <c r="DW1004" s="35" t="s">
        <v>5813</v>
      </c>
      <c r="DX1004" s="35">
        <v>45579</v>
      </c>
      <c r="DY1004" s="20" t="s">
        <v>237</v>
      </c>
      <c r="DZ1004" s="35">
        <v>45614</v>
      </c>
      <c r="EA1004" s="35" t="s">
        <v>316</v>
      </c>
      <c r="EB1004" s="38" t="s">
        <v>323</v>
      </c>
      <c r="EC1004" s="35">
        <v>45146</v>
      </c>
      <c r="ED1004" s="20" t="s">
        <v>248</v>
      </c>
      <c r="EE1004" s="20" t="s">
        <v>247</v>
      </c>
      <c r="EF1004" s="20">
        <v>42</v>
      </c>
      <c r="EG1004" s="20">
        <v>3</v>
      </c>
      <c r="EH1004" s="20">
        <v>3</v>
      </c>
      <c r="EI1004" s="20">
        <v>12</v>
      </c>
      <c r="EJ1004" s="20">
        <v>0</v>
      </c>
      <c r="EK1004" s="20">
        <v>0</v>
      </c>
      <c r="EL1004" s="20">
        <v>0</v>
      </c>
      <c r="EM1004" s="20">
        <v>1</v>
      </c>
      <c r="EN1004" s="20">
        <v>0</v>
      </c>
      <c r="EO1004" s="20">
        <v>0</v>
      </c>
      <c r="EP1004" s="20">
        <v>0</v>
      </c>
      <c r="EQ1004" s="20">
        <v>1</v>
      </c>
      <c r="ER1004" s="20">
        <v>0</v>
      </c>
      <c r="ES1004" s="34">
        <f>IF(EI1004&lt;&gt;"",((EJ1004*0.125)+((EK1004+EL1004+EM1004+EN1004+EO1004)*0.25)+((EP1004+EQ1004+ER1004)*1))/EI1004,"")</f>
        <v>0.10416666666666667</v>
      </c>
      <c r="ET1004" s="35">
        <v>45422</v>
      </c>
      <c r="EU1004" s="20" t="s">
        <v>248</v>
      </c>
      <c r="EV1004" s="20" t="s">
        <v>247</v>
      </c>
      <c r="EW1004" s="20">
        <v>92</v>
      </c>
      <c r="EX1004" s="20">
        <v>3</v>
      </c>
      <c r="EY1004" s="20">
        <v>3</v>
      </c>
      <c r="EZ1004" s="28">
        <v>7</v>
      </c>
      <c r="FA1004" s="20">
        <v>0</v>
      </c>
      <c r="FB1004" s="20">
        <v>0</v>
      </c>
      <c r="FC1004" s="20">
        <v>0</v>
      </c>
      <c r="FD1004" s="20">
        <v>0</v>
      </c>
      <c r="FE1004" s="20">
        <v>3</v>
      </c>
      <c r="FF1004" s="20">
        <v>0</v>
      </c>
      <c r="FG1004" s="20">
        <v>1</v>
      </c>
      <c r="FH1004" s="20">
        <v>0</v>
      </c>
      <c r="FI1004" s="20">
        <v>0</v>
      </c>
      <c r="FJ1004" s="46">
        <f>IF(EZ1004&lt;&gt;"",((FA1004*0.125)+((FB1004+FC1004+FD1004+FE1004+FF1004)*0.25)+((FG1004+FH1004+FI1004)*1))/EZ1004,"")</f>
        <v>0.25</v>
      </c>
      <c r="FK1004" s="39">
        <v>39.907091999999999</v>
      </c>
      <c r="FL1004" s="39">
        <v>-74.996493999999998</v>
      </c>
      <c r="FM1004" s="39">
        <v>39.545266576177902</v>
      </c>
      <c r="FN1004" s="39">
        <v>40.268917423822103</v>
      </c>
      <c r="FO1004" s="39">
        <v>-75.4681823669344</v>
      </c>
      <c r="FP1004" s="39">
        <v>-74.524805633065597</v>
      </c>
      <c r="FQ1004" s="39">
        <v>39.183441152355698</v>
      </c>
      <c r="FR1004" s="39">
        <v>40.630742847644299</v>
      </c>
      <c r="FS1004" s="39">
        <v>-75.939870733868801</v>
      </c>
      <c r="FT1004" s="39">
        <v>-74.053117266131196</v>
      </c>
      <c r="FU1004" s="35"/>
      <c r="GK1004" s="34" t="str">
        <f>IF(GA1004&lt;&gt;"",((GB1004*0.125)+((GC1004+GD1004+GE1004+GF1004+GG1004)*0.25)+((GH1004+GI1004+GJ1004)*1))/GA1004,"")</f>
        <v/>
      </c>
      <c r="GN1004"/>
      <c r="GO1004" s="64"/>
      <c r="GP1004" s="20" t="s">
        <v>316</v>
      </c>
      <c r="GQ1004" s="35" t="s">
        <v>323</v>
      </c>
      <c r="HH1004" s="34" t="str">
        <f>IF(GX1004&lt;&gt;"",((GY1004*0.125)+((GZ1004+HA1004+HB1004+HC1004+HD1004)*0.25)+((HE1004+HF1004+HG1004)*1))/GX1004,"")</f>
        <v/>
      </c>
    </row>
    <row r="1005" spans="1:216" ht="15" hidden="1" customHeight="1" x14ac:dyDescent="0.35">
      <c r="A1005" s="11" t="s">
        <v>5814</v>
      </c>
      <c r="B1005" s="12" t="s">
        <v>5815</v>
      </c>
      <c r="C1005" s="13">
        <v>43829</v>
      </c>
      <c r="D1005" s="13">
        <v>45352</v>
      </c>
      <c r="E1005" s="14" t="s">
        <v>1420</v>
      </c>
      <c r="F1005" s="15" t="s">
        <v>5816</v>
      </c>
      <c r="G1005" s="15" t="s">
        <v>1959</v>
      </c>
      <c r="H1005" s="14" t="s">
        <v>1993</v>
      </c>
      <c r="I1005" s="16">
        <v>55912</v>
      </c>
      <c r="J1005" s="17">
        <v>29718</v>
      </c>
      <c r="K1005" s="18">
        <f ca="1">IF(A1005&lt;&gt;"",RANDBETWEEN(1,2000)," ")</f>
        <v>1053</v>
      </c>
      <c r="L1005" s="17" cm="1">
        <f t="array" ref="L1005">IF(A1005&lt;&gt;"",SUMPRODUCT(($E$2:$E$1303="Active") * (FK1005 &gt;= $FM$2:$FM$1303) * (FK1005 &lt;= $FN$2:$FN$1303) * (FL1005 &gt;= $FO$2:$FO$1303) * (FL1005 &lt;= $FP$2:$FP$1303)),"")</f>
        <v>1</v>
      </c>
      <c r="M1005" s="17" cm="1">
        <f t="array" ref="M1005">IF(A1005&lt;&gt;"",SUMPRODUCT(($E$2:$E$1303="Active") * (FK1005 &gt;= $FQ$2:$FQ$1303) * (FK1005 &lt;= $FR$2:$FR$1303) * (FL1005 &gt;= $FS$2:$FS$1303) * (FL1005 &lt;= $FT$2:$FT$1303)),"")</f>
        <v>2</v>
      </c>
      <c r="N1005" s="14" t="s">
        <v>287</v>
      </c>
      <c r="O1005" s="14" t="s">
        <v>219</v>
      </c>
      <c r="P1005" s="15" t="s">
        <v>5817</v>
      </c>
      <c r="Q1005" s="14" t="s">
        <v>5818</v>
      </c>
      <c r="R1005" s="15" t="s">
        <v>5819</v>
      </c>
      <c r="S1005" s="14" t="s">
        <v>223</v>
      </c>
      <c r="T1005" s="20" t="s">
        <v>224</v>
      </c>
      <c r="U1005" s="21"/>
      <c r="V1005" s="22"/>
      <c r="W1005" s="22"/>
      <c r="X1005" s="22"/>
      <c r="Y1005" s="22"/>
      <c r="Z1005" s="22"/>
      <c r="AA1005" s="48">
        <v>2024</v>
      </c>
      <c r="AC1005" s="63">
        <v>45658</v>
      </c>
      <c r="AD1005" s="25">
        <v>120</v>
      </c>
      <c r="AE1005" s="25">
        <v>117</v>
      </c>
      <c r="AF1005" s="26">
        <v>0</v>
      </c>
      <c r="AG1005" s="20">
        <v>0</v>
      </c>
      <c r="AH1005" s="22">
        <v>0</v>
      </c>
      <c r="AI1005" s="26">
        <v>0</v>
      </c>
      <c r="AN1005" s="27">
        <f>IF(COUNT(DV1005,ES1005,FJ1005,GK1005,HH1005)&gt;0,AVERAGE(DV1005,ES1005,FJ1005,GK1005,HH1005),"")</f>
        <v>0</v>
      </c>
      <c r="AO1005" s="28">
        <f>IF((E1005&lt;&gt;""),COUNTA(AP1005:BW1005)+COUNTIF(T1005,"No"),"")</f>
        <v>3</v>
      </c>
      <c r="AP1005" s="29"/>
      <c r="AQ1005" s="29"/>
      <c r="AR1005" s="29"/>
      <c r="AS1005" s="29"/>
      <c r="AT1005" s="29"/>
      <c r="AU1005" s="29"/>
      <c r="AV1005" s="29"/>
      <c r="AW1005" s="29"/>
      <c r="AX1005" s="29"/>
      <c r="AY1005" s="29"/>
      <c r="AZ1005" s="29"/>
      <c r="BA1005" s="29"/>
      <c r="BB1005" s="29" t="s">
        <v>224</v>
      </c>
      <c r="BC1005" s="29"/>
      <c r="BD1005" s="29"/>
      <c r="BE1005" s="29"/>
      <c r="BF1005" s="29"/>
      <c r="BG1005" s="29"/>
      <c r="BH1005" s="29"/>
      <c r="BI1005" s="29"/>
      <c r="BJ1005" s="29"/>
      <c r="BK1005" s="29"/>
      <c r="BL1005" s="29"/>
      <c r="BM1005" s="29"/>
      <c r="BN1005" s="29"/>
      <c r="BO1005" s="29" t="s">
        <v>224</v>
      </c>
      <c r="BP1005" s="29" t="s">
        <v>224</v>
      </c>
      <c r="BQ1005" s="29"/>
      <c r="BR1005" s="29"/>
      <c r="BS1005" s="29"/>
      <c r="BT1005" s="29"/>
      <c r="BU1005" s="29"/>
      <c r="BV1005" s="29"/>
      <c r="BW1005" s="29"/>
      <c r="BX1005" s="30">
        <v>43755</v>
      </c>
      <c r="BY1005" s="30">
        <v>43763</v>
      </c>
      <c r="BZ1005" s="14" t="s">
        <v>226</v>
      </c>
      <c r="CA1005" s="30">
        <v>43768</v>
      </c>
      <c r="CB1005" s="14" t="s">
        <v>232</v>
      </c>
      <c r="CC1005" s="31">
        <v>43768</v>
      </c>
      <c r="CD1005" s="32" t="s">
        <v>226</v>
      </c>
      <c r="CE1005" s="33" t="s">
        <v>425</v>
      </c>
      <c r="CF1005" s="33" t="s">
        <v>325</v>
      </c>
      <c r="CG1005" s="29">
        <v>78</v>
      </c>
      <c r="CH1005" s="29">
        <v>2</v>
      </c>
      <c r="CI1005" s="29">
        <v>2</v>
      </c>
      <c r="CJ1005" s="29">
        <v>20</v>
      </c>
      <c r="CK1005" s="29">
        <v>0</v>
      </c>
      <c r="CL1005" s="29">
        <v>1</v>
      </c>
      <c r="CM1005" s="29">
        <v>3</v>
      </c>
      <c r="CN1005" s="34">
        <f>IF(CJ1005&gt;0,((CK1005*0.125)+(CL1005*0.25)+(CM1005*1))/CJ1005,"")</f>
        <v>0.16250000000000001</v>
      </c>
      <c r="CO1005" s="35">
        <v>44405</v>
      </c>
      <c r="CP1005" s="35">
        <v>44414</v>
      </c>
      <c r="CQ1005" s="20" t="s">
        <v>507</v>
      </c>
      <c r="CR1005" s="35">
        <v>44440</v>
      </c>
      <c r="CS1005" s="20" t="s">
        <v>232</v>
      </c>
      <c r="CT1005" s="35">
        <v>44432</v>
      </c>
      <c r="CU1005" s="35">
        <v>44448</v>
      </c>
      <c r="CV1005" s="20" t="s">
        <v>228</v>
      </c>
      <c r="CW1005" s="20" t="s">
        <v>233</v>
      </c>
      <c r="CX1005" s="11" t="s">
        <v>234</v>
      </c>
      <c r="CY1005" s="20">
        <v>71</v>
      </c>
      <c r="CZ1005" s="36">
        <v>2</v>
      </c>
      <c r="DA1005" s="36">
        <v>2</v>
      </c>
      <c r="DB1005" s="36">
        <v>10</v>
      </c>
      <c r="DC1005" s="36">
        <v>0</v>
      </c>
      <c r="DD1005" s="36">
        <v>0</v>
      </c>
      <c r="DE1005" s="36">
        <v>0</v>
      </c>
      <c r="DF1005" s="36">
        <v>0</v>
      </c>
      <c r="DG1005" s="36">
        <v>1</v>
      </c>
      <c r="DH1005" s="37">
        <f>IF(DB1005&gt;0,((DC1005*0.125)+(DD1005*0.25)+(DE1005*0.25)+(DF1005*1)+(DG1005*1))/DB1005,"")</f>
        <v>0.1</v>
      </c>
      <c r="DI1005" s="35">
        <v>44835</v>
      </c>
      <c r="DJ1005" s="20" t="s">
        <v>228</v>
      </c>
      <c r="DK1005" s="20" t="s">
        <v>235</v>
      </c>
      <c r="DL1005" s="20" t="s">
        <v>234</v>
      </c>
      <c r="DM1005" s="20">
        <v>0</v>
      </c>
      <c r="DN1005" s="20">
        <v>0</v>
      </c>
      <c r="DO1005" s="20">
        <v>0</v>
      </c>
      <c r="DP1005" s="20">
        <v>0</v>
      </c>
      <c r="DQ1005" s="20">
        <v>0</v>
      </c>
      <c r="DR1005" s="20">
        <v>0</v>
      </c>
      <c r="DS1005" s="20">
        <v>0</v>
      </c>
      <c r="DT1005" s="20">
        <v>0</v>
      </c>
      <c r="DU1005" s="20">
        <v>0</v>
      </c>
      <c r="DV1005" s="37">
        <v>0</v>
      </c>
      <c r="EA1005" s="35" t="s">
        <v>232</v>
      </c>
      <c r="EB1005" s="38"/>
      <c r="EJ1005" s="20"/>
      <c r="EK1005" s="20"/>
      <c r="EL1005" s="20"/>
      <c r="EM1005" s="20"/>
      <c r="EN1005" s="20"/>
      <c r="EO1005" s="20"/>
      <c r="EP1005" s="20"/>
      <c r="EQ1005" s="20"/>
      <c r="ER1005" s="20"/>
      <c r="ES1005" s="34" t="str">
        <f>IF(EI1005&lt;&gt;"",((EJ1005*0.125)+((EK1005+EL1005+EM1005+EN1005+EO1005)*0.25)+((EP1005+EQ1005+ER1005)*1))/EI1005,"")</f>
        <v/>
      </c>
      <c r="FG1005" s="20"/>
      <c r="FJ1005" s="34" t="str">
        <f>IF(EZ1005&lt;&gt;"",((FA1005*0.125)+((FB1005+FC1005+FD1005+FE1005+FF1005)*0.25)+((FG1005+FH1005+FI1005)*1))/EZ1005,"")</f>
        <v/>
      </c>
      <c r="FK1005" s="39">
        <v>43.717703999999998</v>
      </c>
      <c r="FL1005" s="39">
        <v>-92.906409999999994</v>
      </c>
      <c r="FM1005" s="39">
        <v>43.355878576177865</v>
      </c>
      <c r="FN1005" s="39">
        <v>44.07952942382213</v>
      </c>
      <c r="FO1005" s="39">
        <v>-93.407030691543099</v>
      </c>
      <c r="FP1005" s="39">
        <v>-92.405789308456889</v>
      </c>
      <c r="FQ1005" s="39">
        <v>42.994053152355733</v>
      </c>
      <c r="FR1005" s="39">
        <v>44.441354847644263</v>
      </c>
      <c r="FS1005" s="39">
        <v>-93.90765138308619</v>
      </c>
      <c r="FT1005" s="39">
        <v>-91.905168616913798</v>
      </c>
      <c r="FU1005" s="35"/>
      <c r="GK1005" s="34" t="str">
        <f>IF(GA1005&lt;&gt;"",((GB1005*0.125)+((GC1005+GD1005+GE1005+GF1005+GG1005)*0.25)+((GH1005+GI1005+GJ1005)*1))/GA1005,"")</f>
        <v/>
      </c>
      <c r="GL1005"/>
      <c r="GM1005"/>
      <c r="GN1005"/>
      <c r="GO1005"/>
      <c r="HH1005" s="34" t="str">
        <f>IF(GX1005&lt;&gt;"",((GY1005*0.125)+((GZ1005+HA1005+HB1005+HC1005+HD1005)*0.25)+((HE1005+HF1005+HG1005)*1))/GX1005,"")</f>
        <v/>
      </c>
    </row>
    <row r="1006" spans="1:216" ht="15" hidden="1" customHeight="1" x14ac:dyDescent="0.35">
      <c r="A1006" s="11" t="s">
        <v>4760</v>
      </c>
      <c r="B1006" s="12" t="s">
        <v>5820</v>
      </c>
      <c r="C1006" s="13">
        <v>43829</v>
      </c>
      <c r="D1006" s="13">
        <v>45343</v>
      </c>
      <c r="E1006" s="14" t="s">
        <v>1420</v>
      </c>
      <c r="F1006" s="15" t="s">
        <v>5821</v>
      </c>
      <c r="G1006" s="15" t="s">
        <v>4763</v>
      </c>
      <c r="H1006" s="14" t="s">
        <v>1627</v>
      </c>
      <c r="I1006" s="16">
        <v>54313</v>
      </c>
      <c r="J1006" s="17">
        <v>39911</v>
      </c>
      <c r="K1006" s="18">
        <f ca="1">IF(A1006&lt;&gt;"",RANDBETWEEN(1,2000)," ")</f>
        <v>1486</v>
      </c>
      <c r="L1006" s="17" cm="1">
        <f t="array" ref="L1006">IF(A1006&lt;&gt;"",SUMPRODUCT(($E$2:$E$1303="Active") * (FK1006 &gt;= $FM$2:$FM$1303) * (FK1006 &lt;= $FN$2:$FN$1303) * (FL1006 &gt;= $FO$2:$FO$1303) * (FL1006 &lt;= $FP$2:$FP$1303)),"")</f>
        <v>2</v>
      </c>
      <c r="M1006" s="17" cm="1">
        <f t="array" ref="M1006">IF(A1006&lt;&gt;"",SUMPRODUCT(($E$2:$E$1303="Active") * (FK1006 &gt;= $FQ$2:$FQ$1303) * (FK1006 &lt;= $FR$2:$FR$1303) * (FL1006 &gt;= $FS$2:$FS$1303) * (FL1006 &lt;= $FT$2:$FT$1303)),"")</f>
        <v>4</v>
      </c>
      <c r="N1006" s="14" t="s">
        <v>287</v>
      </c>
      <c r="O1006" s="14" t="s">
        <v>219</v>
      </c>
      <c r="P1006" s="15" t="s">
        <v>4764</v>
      </c>
      <c r="Q1006" s="14" t="s">
        <v>4765</v>
      </c>
      <c r="R1006" s="15" t="s">
        <v>4766</v>
      </c>
      <c r="S1006" s="14" t="s">
        <v>224</v>
      </c>
      <c r="T1006" s="20" t="s">
        <v>224</v>
      </c>
      <c r="U1006" s="21"/>
      <c r="V1006" s="22"/>
      <c r="W1006" s="22"/>
      <c r="X1006" s="22"/>
      <c r="Y1006" s="22"/>
      <c r="Z1006" s="22"/>
      <c r="AA1006" s="48"/>
      <c r="AB1006" s="43"/>
      <c r="AC1006" s="63">
        <v>45658</v>
      </c>
      <c r="AD1006" s="25">
        <v>102</v>
      </c>
      <c r="AE1006" s="25">
        <v>107</v>
      </c>
      <c r="AF1006" s="26">
        <v>165</v>
      </c>
      <c r="AG1006" s="20">
        <v>54</v>
      </c>
      <c r="AH1006" s="22">
        <v>113</v>
      </c>
      <c r="AI1006" s="26">
        <v>0</v>
      </c>
      <c r="AN1006" s="27">
        <f>IF(COUNT(DV1006,ES1006,FJ1006,GK1006,HH1006)&gt;0,AVERAGE(DV1006,ES1006,FJ1006,GK1006,HH1006),"")</f>
        <v>0</v>
      </c>
      <c r="AO1006" s="28">
        <f>IF((E1006&lt;&gt;""),COUNTA(AP1006:BW1006)+COUNTIF(T1006,"No"),"")</f>
        <v>0</v>
      </c>
      <c r="AP1006" s="29"/>
      <c r="AQ1006" s="29"/>
      <c r="AR1006" s="29"/>
      <c r="AS1006" s="29"/>
      <c r="AT1006" s="29"/>
      <c r="AU1006" s="29"/>
      <c r="AV1006" s="29"/>
      <c r="AW1006" s="29"/>
      <c r="AX1006" s="29"/>
      <c r="AY1006" s="29"/>
      <c r="AZ1006" s="29"/>
      <c r="BA1006" s="29"/>
      <c r="BB1006" s="29"/>
      <c r="BC1006" s="29"/>
      <c r="BD1006" s="29"/>
      <c r="BE1006" s="29"/>
      <c r="BF1006" s="29"/>
      <c r="BG1006" s="29"/>
      <c r="BH1006" s="29"/>
      <c r="BI1006" s="29"/>
      <c r="BJ1006" s="29"/>
      <c r="BK1006" s="29"/>
      <c r="BL1006" s="29"/>
      <c r="BM1006" s="29"/>
      <c r="BN1006" s="29"/>
      <c r="BO1006" s="29"/>
      <c r="BP1006" s="29"/>
      <c r="BQ1006" s="29"/>
      <c r="BR1006" s="29"/>
      <c r="BS1006" s="29"/>
      <c r="BT1006" s="29"/>
      <c r="BU1006" s="29"/>
      <c r="BV1006" s="29"/>
      <c r="BW1006" s="29"/>
      <c r="BX1006" s="30">
        <v>44004</v>
      </c>
      <c r="BY1006" s="30">
        <v>44011</v>
      </c>
      <c r="BZ1006" s="14" t="s">
        <v>226</v>
      </c>
      <c r="CA1006" s="30">
        <v>44011</v>
      </c>
      <c r="CB1006" s="14" t="s">
        <v>227</v>
      </c>
      <c r="CC1006" s="31">
        <v>44068</v>
      </c>
      <c r="CD1006" s="32" t="s">
        <v>248</v>
      </c>
      <c r="CE1006" s="33" t="s">
        <v>282</v>
      </c>
      <c r="CF1006" s="33" t="s">
        <v>247</v>
      </c>
      <c r="CG1006" s="29">
        <v>42</v>
      </c>
      <c r="CH1006" s="29">
        <v>2</v>
      </c>
      <c r="CI1006" s="29">
        <v>2</v>
      </c>
      <c r="CJ1006" s="29">
        <v>10</v>
      </c>
      <c r="CK1006" s="29">
        <v>0</v>
      </c>
      <c r="CL1006" s="29">
        <v>1</v>
      </c>
      <c r="CM1006" s="29">
        <v>10</v>
      </c>
      <c r="CN1006" s="53">
        <f>IF(CJ1006&gt;0,((CK1006*0.125)+(CL1006*0.25)+(CM1006*1))/CJ1006,"")</f>
        <v>1.0249999999999999</v>
      </c>
      <c r="CO1006" s="35">
        <v>44412</v>
      </c>
      <c r="CP1006" s="35">
        <v>44414</v>
      </c>
      <c r="CQ1006" s="20" t="s">
        <v>1889</v>
      </c>
      <c r="CR1006" s="35">
        <v>44440</v>
      </c>
      <c r="CS1006" s="20" t="s">
        <v>232</v>
      </c>
      <c r="CT1006" s="35">
        <v>44418</v>
      </c>
      <c r="CU1006" s="35">
        <v>44256</v>
      </c>
      <c r="CV1006" s="11" t="s">
        <v>228</v>
      </c>
      <c r="CW1006" s="11" t="s">
        <v>293</v>
      </c>
      <c r="CX1006" s="11" t="s">
        <v>247</v>
      </c>
      <c r="CY1006" s="20">
        <v>55</v>
      </c>
      <c r="CZ1006" s="36">
        <v>4</v>
      </c>
      <c r="DA1006" s="36">
        <v>4</v>
      </c>
      <c r="DB1006" s="36">
        <v>10</v>
      </c>
      <c r="DC1006" s="36">
        <v>0</v>
      </c>
      <c r="DD1006" s="36">
        <v>0</v>
      </c>
      <c r="DE1006" s="36">
        <v>0</v>
      </c>
      <c r="DF1006" s="36">
        <v>0</v>
      </c>
      <c r="DG1006" s="36">
        <v>1</v>
      </c>
      <c r="DH1006" s="37">
        <f>IF(DB1006&gt;0,((DC1006*0.125)+(DD1006*0.25)+(DE1006*0.25)+(DF1006*1)+(DG1006*1))/DB1006,"")</f>
        <v>0.1</v>
      </c>
      <c r="DI1006" s="35">
        <v>44835</v>
      </c>
      <c r="DJ1006" s="20" t="s">
        <v>228</v>
      </c>
      <c r="DK1006" s="20" t="s">
        <v>235</v>
      </c>
      <c r="DL1006" s="20" t="s">
        <v>234</v>
      </c>
      <c r="DM1006" s="20">
        <v>77</v>
      </c>
      <c r="DN1006" s="20">
        <v>3</v>
      </c>
      <c r="DO1006" s="20">
        <v>3</v>
      </c>
      <c r="DP1006" s="20">
        <v>11</v>
      </c>
      <c r="DQ1006" s="20">
        <v>0</v>
      </c>
      <c r="DR1006" s="20">
        <v>0</v>
      </c>
      <c r="DS1006" s="20">
        <v>0</v>
      </c>
      <c r="DT1006" s="20">
        <v>0</v>
      </c>
      <c r="DU1006" s="20">
        <v>0</v>
      </c>
      <c r="DV1006" s="37" cm="1">
        <f t="array" ref="DV1006">IF(AND(DI1006:DP1006&lt;&gt;""),((DQ1006*0.125)+(DR1006*0.25)+(DS1006*0.25)+(DT1006*1)+(DU1006*1))/DP1006,"")</f>
        <v>0</v>
      </c>
      <c r="DW1006" s="35">
        <v>45463</v>
      </c>
      <c r="DX1006" s="35">
        <v>45496</v>
      </c>
      <c r="DY1006" s="20" t="s">
        <v>237</v>
      </c>
      <c r="DZ1006" s="35">
        <v>45496</v>
      </c>
      <c r="EA1006" s="35" t="s">
        <v>232</v>
      </c>
      <c r="EB1006" s="38">
        <v>45509</v>
      </c>
      <c r="EJ1006"/>
      <c r="EK1006"/>
      <c r="EL1006"/>
      <c r="EM1006"/>
      <c r="EN1006"/>
      <c r="EO1006"/>
      <c r="EP1006"/>
      <c r="EQ1006"/>
      <c r="ER1006"/>
      <c r="ES1006" s="34" t="str">
        <f>IF(EI1006&lt;&gt;"",((EJ1006*0.125)+((EK1006+EL1006+EM1006+EN1006+EO1006)*0.25)+((EP1006+EQ1006+ER1006)*1))/EI1006,"")</f>
        <v/>
      </c>
      <c r="ET1006" s="35">
        <v>45561</v>
      </c>
      <c r="EU1006" s="20" t="s">
        <v>248</v>
      </c>
      <c r="EV1006" s="20" t="s">
        <v>234</v>
      </c>
      <c r="EW1006" s="20">
        <v>50</v>
      </c>
      <c r="EX1006" s="20">
        <v>1</v>
      </c>
      <c r="EY1006" s="20">
        <v>1</v>
      </c>
      <c r="EZ1006" s="20">
        <v>5</v>
      </c>
      <c r="FA1006" s="20">
        <v>0</v>
      </c>
      <c r="FB1006" s="20">
        <v>0</v>
      </c>
      <c r="FC1006" s="20">
        <v>0</v>
      </c>
      <c r="FD1006" s="20">
        <v>0</v>
      </c>
      <c r="FE1006" s="20">
        <v>0</v>
      </c>
      <c r="FF1006" s="20">
        <v>0</v>
      </c>
      <c r="FG1006" s="20">
        <v>0</v>
      </c>
      <c r="FH1006" s="20">
        <v>0</v>
      </c>
      <c r="FI1006" s="20">
        <v>0</v>
      </c>
      <c r="FJ1006" s="34">
        <f>IF(EZ1006&lt;&gt;"",((FA1006*0.125)+((FB1006+FC1006+FD1006+FE1006+FF1006)*0.25)+((FG1006+FH1006+FI1006)*1))/EZ1006,"")</f>
        <v>0</v>
      </c>
      <c r="FK1006" s="39">
        <v>44.573605999999998</v>
      </c>
      <c r="FL1006" s="39">
        <v>-88.111509999999996</v>
      </c>
      <c r="FM1006" s="39">
        <v>44.211780576177865</v>
      </c>
      <c r="FN1006" s="39">
        <v>44.935431423822131</v>
      </c>
      <c r="FO1006" s="39">
        <v>-88.619442498737754</v>
      </c>
      <c r="FP1006" s="39">
        <v>-87.603577501262237</v>
      </c>
      <c r="FQ1006" s="39">
        <v>43.849955152355733</v>
      </c>
      <c r="FR1006" s="39">
        <v>45.297256847644263</v>
      </c>
      <c r="FS1006" s="39">
        <v>-89.127374997475513</v>
      </c>
      <c r="FT1006" s="39">
        <v>-87.095645002524478</v>
      </c>
      <c r="FU1006" s="35"/>
      <c r="GK1006" s="34" t="str">
        <f>IF(GA1006&lt;&gt;"",((GB1006*0.125)+((GC1006+GD1006+GE1006+GF1006+GG1006)*0.25)+((GH1006+GI1006+GJ1006)*1))/GA1006,"")</f>
        <v/>
      </c>
      <c r="GL1006"/>
      <c r="GM1006"/>
      <c r="GN1006"/>
      <c r="GO1006"/>
      <c r="GP1006" s="20" t="s">
        <v>232</v>
      </c>
      <c r="HH1006" s="34" t="str">
        <f>IF(GX1006&lt;&gt;"",((GY1006*0.125)+((GZ1006+HA1006+HB1006+HC1006+HD1006)*0.25)+((HE1006+HF1006+HG1006)*1))/GX1006,"")</f>
        <v/>
      </c>
    </row>
    <row r="1007" spans="1:216" ht="15" hidden="1" customHeight="1" x14ac:dyDescent="0.35">
      <c r="A1007" s="11" t="s">
        <v>5822</v>
      </c>
      <c r="B1007" s="12" t="s">
        <v>5823</v>
      </c>
      <c r="C1007" s="13">
        <v>43829</v>
      </c>
      <c r="D1007" s="13">
        <v>45261</v>
      </c>
      <c r="E1007" s="14" t="s">
        <v>1420</v>
      </c>
      <c r="F1007" s="15" t="s">
        <v>5824</v>
      </c>
      <c r="G1007" s="15" t="s">
        <v>5269</v>
      </c>
      <c r="H1007" s="14" t="s">
        <v>591</v>
      </c>
      <c r="I1007" s="16">
        <v>92123</v>
      </c>
      <c r="J1007" s="17">
        <v>30937</v>
      </c>
      <c r="K1007" s="18">
        <f ca="1">IF(A1007&lt;&gt;"",RANDBETWEEN(1,2000)," ")</f>
        <v>890</v>
      </c>
      <c r="L1007" s="17" cm="1">
        <f t="array" ref="L1007">IF(A1007&lt;&gt;"",SUMPRODUCT(($E$2:$E$1303="Active") * (FK1007 &gt;= $FM$2:$FM$1303) * (FK1007 &lt;= $FN$2:$FN$1303) * (FL1007 &gt;= $FO$2:$FO$1303) * (FL1007 &lt;= $FP$2:$FP$1303)),"")</f>
        <v>4</v>
      </c>
      <c r="M1007" s="17" cm="1">
        <f t="array" ref="M1007">IF(A1007&lt;&gt;"",SUMPRODUCT(($E$2:$E$1303="Active") * (FK1007 &gt;= $FQ$2:$FQ$1303) * (FK1007 &lt;= $FR$2:$FR$1303) * (FL1007 &gt;= $FS$2:$FS$1303) * (FL1007 &lt;= $FT$2:$FT$1303)),"")</f>
        <v>4</v>
      </c>
      <c r="N1007" s="14" t="s">
        <v>218</v>
      </c>
      <c r="O1007" s="14" t="s">
        <v>219</v>
      </c>
      <c r="P1007" s="15" t="s">
        <v>5825</v>
      </c>
      <c r="Q1007" s="14" t="s">
        <v>5826</v>
      </c>
      <c r="R1007" s="15" t="s">
        <v>5827</v>
      </c>
      <c r="S1007" s="14" t="s">
        <v>223</v>
      </c>
      <c r="T1007" s="20" t="s">
        <v>2441</v>
      </c>
      <c r="U1007" s="21"/>
      <c r="V1007" s="22"/>
      <c r="W1007" s="22"/>
      <c r="X1007" s="22"/>
      <c r="Y1007" s="22"/>
      <c r="Z1007" s="22"/>
      <c r="AA1007" s="48">
        <v>2024</v>
      </c>
      <c r="AC1007" s="63">
        <v>45658</v>
      </c>
      <c r="AD1007" s="25">
        <v>345</v>
      </c>
      <c r="AE1007" s="25">
        <v>84</v>
      </c>
      <c r="AF1007" s="26">
        <v>0</v>
      </c>
      <c r="AG1007" s="20"/>
      <c r="AH1007" s="22">
        <v>0</v>
      </c>
      <c r="AI1007" s="26">
        <v>0</v>
      </c>
      <c r="AN1007" s="27">
        <f>IF(COUNT(DV1007,ES1007,FJ1007,GK1007,HH1007)&gt;0,AVERAGE(DV1007,ES1007,FJ1007,GK1007,HH1007),"")</f>
        <v>0</v>
      </c>
      <c r="AO1007" s="28">
        <f>IF((E1007&lt;&gt;""),COUNTA(AP1007:BW1007)+COUNTIF(T1007,"No"),"")</f>
        <v>1</v>
      </c>
      <c r="AP1007" s="29"/>
      <c r="AQ1007" s="29"/>
      <c r="AR1007" s="29"/>
      <c r="AS1007" s="29"/>
      <c r="AT1007" s="29"/>
      <c r="AU1007" s="29"/>
      <c r="AV1007" s="29"/>
      <c r="AW1007" s="29"/>
      <c r="AX1007" s="29"/>
      <c r="AY1007" s="29"/>
      <c r="AZ1007" s="29"/>
      <c r="BA1007" s="29"/>
      <c r="BB1007" s="29"/>
      <c r="BC1007" s="29"/>
      <c r="BD1007" s="29"/>
      <c r="BE1007" s="29"/>
      <c r="BF1007" s="29"/>
      <c r="BG1007" s="29"/>
      <c r="BH1007" s="29"/>
      <c r="BI1007" s="29"/>
      <c r="BJ1007" s="29"/>
      <c r="BK1007" s="29"/>
      <c r="BL1007" s="29"/>
      <c r="BM1007" s="29"/>
      <c r="BN1007" s="29"/>
      <c r="BO1007" s="29"/>
      <c r="BP1007" s="29" t="s">
        <v>224</v>
      </c>
      <c r="BQ1007" s="29"/>
      <c r="BR1007" s="29"/>
      <c r="BS1007" s="29"/>
      <c r="BT1007" s="29"/>
      <c r="BU1007" s="29"/>
      <c r="BV1007" s="29"/>
      <c r="BW1007" s="29"/>
      <c r="BX1007" s="30">
        <v>44084</v>
      </c>
      <c r="BY1007" s="30">
        <v>44095</v>
      </c>
      <c r="BZ1007" s="14" t="s">
        <v>248</v>
      </c>
      <c r="CA1007" s="30">
        <v>44102</v>
      </c>
      <c r="CB1007" s="14" t="s">
        <v>232</v>
      </c>
      <c r="CC1007" s="31">
        <v>43829</v>
      </c>
      <c r="CD1007" s="32" t="s">
        <v>226</v>
      </c>
      <c r="CE1007" s="33" t="s">
        <v>291</v>
      </c>
      <c r="CF1007" s="33" t="s">
        <v>292</v>
      </c>
      <c r="CG1007" s="29">
        <v>261</v>
      </c>
      <c r="CH1007" s="29">
        <v>1</v>
      </c>
      <c r="CI1007" s="29">
        <v>1</v>
      </c>
      <c r="CJ1007" s="29">
        <v>11</v>
      </c>
      <c r="CK1007" s="29">
        <v>0</v>
      </c>
      <c r="CL1007" s="29">
        <v>0</v>
      </c>
      <c r="CM1007" s="29">
        <v>0</v>
      </c>
      <c r="CN1007" s="34">
        <f>IF(CJ1007&gt;0,((CK1007*0.125)+(CL1007*0.25)+(CM1007*1))/CJ1007,"")</f>
        <v>0</v>
      </c>
      <c r="CR1007" s="35"/>
      <c r="CS1007" s="20" t="s">
        <v>232</v>
      </c>
      <c r="CV1007" s="20"/>
      <c r="CW1007" s="20"/>
      <c r="CX1007" s="20"/>
      <c r="DH1007" s="37" t="str">
        <f>IF(DB1007&gt;0,((DC1007*0.125)+(DD1007*0.25)+(DE1007*0.25)+(DF1007*1)+(DG1007*1))/DB1007,"")</f>
        <v/>
      </c>
      <c r="DI1007" s="35" t="s">
        <v>1711</v>
      </c>
      <c r="DJ1007" s="20" t="s">
        <v>228</v>
      </c>
      <c r="DK1007" s="20" t="s">
        <v>235</v>
      </c>
      <c r="DL1007" s="20" t="s">
        <v>234</v>
      </c>
      <c r="DM1007" s="20">
        <v>0</v>
      </c>
      <c r="DN1007" s="20">
        <v>0</v>
      </c>
      <c r="DO1007" s="20">
        <v>0</v>
      </c>
      <c r="DP1007" s="20">
        <v>0</v>
      </c>
      <c r="DQ1007" s="20">
        <v>0</v>
      </c>
      <c r="DR1007" s="20">
        <v>0</v>
      </c>
      <c r="DS1007" s="20">
        <v>0</v>
      </c>
      <c r="DT1007" s="20">
        <v>0</v>
      </c>
      <c r="DU1007" s="20">
        <v>0</v>
      </c>
      <c r="DV1007" s="37">
        <v>0</v>
      </c>
      <c r="EA1007" s="35" t="s">
        <v>323</v>
      </c>
      <c r="EB1007" s="38"/>
      <c r="EJ1007" s="20"/>
      <c r="EK1007" s="20"/>
      <c r="EL1007" s="20"/>
      <c r="EM1007" s="20"/>
      <c r="EN1007" s="20"/>
      <c r="EO1007" s="20"/>
      <c r="EP1007" s="20"/>
      <c r="EQ1007" s="20"/>
      <c r="ER1007" s="20"/>
      <c r="ES1007" s="34" t="str">
        <f>IF(EI1007&lt;&gt;"",((EJ1007*0.125)+((EK1007+EL1007+EM1007+EN1007+EO1007)*0.25)+((EP1007+EQ1007+ER1007)*1))/EI1007,"")</f>
        <v/>
      </c>
      <c r="ET1007" s="20"/>
      <c r="FG1007" s="20"/>
      <c r="FJ1007" s="34" t="str">
        <f>IF(EZ1007&lt;&gt;"",((FA1007*0.125)+((FB1007+FC1007+FD1007+FE1007+FF1007)*0.25)+((FG1007+FH1007+FI1007)*1))/EZ1007,"")</f>
        <v/>
      </c>
      <c r="FK1007" s="39">
        <v>32.808748999999999</v>
      </c>
      <c r="FL1007" s="39">
        <v>-117.137609</v>
      </c>
      <c r="FM1007" s="39">
        <v>32.446923576177866</v>
      </c>
      <c r="FN1007" s="39">
        <v>33.170574423822131</v>
      </c>
      <c r="FO1007" s="39">
        <v>-117.56810556796673</v>
      </c>
      <c r="FP1007" s="39">
        <v>-116.70711243203327</v>
      </c>
      <c r="FQ1007" s="39">
        <v>32.085098152355734</v>
      </c>
      <c r="FR1007" s="39">
        <v>33.532399847644264</v>
      </c>
      <c r="FS1007" s="39">
        <v>-117.99860213593345</v>
      </c>
      <c r="FT1007" s="39">
        <v>-116.27661586406654</v>
      </c>
      <c r="FU1007" s="35"/>
      <c r="GK1007" s="34" t="str">
        <f>IF(GA1007&lt;&gt;"",((GB1007*0.125)+((GC1007+GD1007+GE1007+GF1007+GG1007)*0.25)+((GH1007+GI1007+GJ1007)*1))/GA1007,"")</f>
        <v/>
      </c>
      <c r="GL1007"/>
      <c r="GM1007"/>
      <c r="GN1007"/>
      <c r="GO1007"/>
      <c r="HH1007" s="34" t="str">
        <f>IF(GX1007&lt;&gt;"",((GY1007*0.125)+((GZ1007+HA1007+HB1007+HC1007+HD1007)*0.25)+((HE1007+HF1007+HG1007)*1))/GX1007,"")</f>
        <v/>
      </c>
    </row>
    <row r="1008" spans="1:216" ht="15" hidden="1" customHeight="1" x14ac:dyDescent="0.35">
      <c r="A1008" s="11" t="s">
        <v>5828</v>
      </c>
      <c r="B1008" s="12" t="s">
        <v>5829</v>
      </c>
      <c r="C1008" s="13">
        <v>43829</v>
      </c>
      <c r="D1008" s="13">
        <v>45261</v>
      </c>
      <c r="E1008" s="14" t="s">
        <v>1420</v>
      </c>
      <c r="F1008" s="15" t="s">
        <v>5830</v>
      </c>
      <c r="G1008" s="15" t="s">
        <v>5831</v>
      </c>
      <c r="H1008" s="14" t="s">
        <v>1033</v>
      </c>
      <c r="I1008" s="16">
        <v>32765</v>
      </c>
      <c r="J1008" s="17">
        <v>65228</v>
      </c>
      <c r="K1008" s="18">
        <f ca="1">IF(A1008&lt;&gt;"",RANDBETWEEN(1,2000)," ")</f>
        <v>343</v>
      </c>
      <c r="L1008" s="17" cm="1">
        <f t="array" ref="L1008">IF(A1008&lt;&gt;"",SUMPRODUCT(($E$2:$E$1303="Active") * (FK1008 &gt;= $FM$2:$FM$1303) * (FK1008 &lt;= $FN$2:$FN$1303) * (FL1008 &gt;= $FO$2:$FO$1303) * (FL1008 &lt;= $FP$2:$FP$1303)),"")</f>
        <v>7</v>
      </c>
      <c r="M1008" s="17" cm="1">
        <f t="array" ref="M1008">IF(A1008&lt;&gt;"",SUMPRODUCT(($E$2:$E$1303="Active") * (FK1008 &gt;= $FQ$2:$FQ$1303) * (FK1008 &lt;= $FR$2:$FR$1303) * (FL1008 &gt;= $FS$2:$FS$1303) * (FL1008 &lt;= $FT$2:$FT$1303)),"")</f>
        <v>18</v>
      </c>
      <c r="N1008" s="14" t="s">
        <v>287</v>
      </c>
      <c r="O1008" s="14" t="s">
        <v>5832</v>
      </c>
      <c r="P1008" s="15" t="s">
        <v>5833</v>
      </c>
      <c r="Q1008" s="14" t="s">
        <v>5834</v>
      </c>
      <c r="R1008" s="15" t="s">
        <v>5835</v>
      </c>
      <c r="S1008" s="14"/>
      <c r="T1008" s="20" t="s">
        <v>2441</v>
      </c>
      <c r="U1008" s="21"/>
      <c r="V1008" s="22"/>
      <c r="W1008" s="22"/>
      <c r="X1008" s="22"/>
      <c r="Y1008" s="22"/>
      <c r="Z1008" s="22"/>
      <c r="AA1008" s="48">
        <v>2024</v>
      </c>
      <c r="AC1008" s="63">
        <v>45658</v>
      </c>
      <c r="AD1008" s="25">
        <v>0</v>
      </c>
      <c r="AE1008" s="25">
        <v>0</v>
      </c>
      <c r="AF1008" s="26">
        <v>0</v>
      </c>
      <c r="AG1008" s="20"/>
      <c r="AH1008" s="22">
        <v>0</v>
      </c>
      <c r="AI1008" s="26">
        <v>0</v>
      </c>
      <c r="AN1008" s="27">
        <f>IF(COUNT(DV1008,ES1008,FJ1008,GK1008,HH1008)&gt;0,AVERAGE(DV1008,ES1008,FJ1008,GK1008,HH1008),"")</f>
        <v>0</v>
      </c>
      <c r="AO1008" s="28">
        <f>IF((E1008&lt;&gt;""),COUNTA(AP1008:BW1008)+COUNTIF(T1008,"No"),"")</f>
        <v>0</v>
      </c>
      <c r="AP1008" s="29"/>
      <c r="AQ1008" s="29"/>
      <c r="AR1008" s="29"/>
      <c r="AS1008" s="29"/>
      <c r="AT1008" s="29"/>
      <c r="AU1008" s="29"/>
      <c r="AV1008" s="29"/>
      <c r="AW1008" s="29"/>
      <c r="AX1008" s="29"/>
      <c r="AY1008" s="29"/>
      <c r="AZ1008" s="29"/>
      <c r="BA1008" s="29"/>
      <c r="BB1008" s="29"/>
      <c r="BC1008" s="29"/>
      <c r="BD1008" s="29"/>
      <c r="BE1008" s="29"/>
      <c r="BF1008" s="29"/>
      <c r="BG1008" s="29"/>
      <c r="BH1008" s="29"/>
      <c r="BI1008" s="29"/>
      <c r="BJ1008" s="29"/>
      <c r="BK1008" s="29"/>
      <c r="BL1008" s="29"/>
      <c r="BM1008" s="29"/>
      <c r="BN1008" s="29"/>
      <c r="BO1008" s="29"/>
      <c r="BP1008" s="29"/>
      <c r="BQ1008" s="29"/>
      <c r="BR1008" s="29"/>
      <c r="BS1008" s="29"/>
      <c r="BT1008" s="29"/>
      <c r="BU1008" s="29"/>
      <c r="BV1008" s="29"/>
      <c r="BW1008" s="29"/>
      <c r="BX1008" s="30"/>
      <c r="BY1008" s="30"/>
      <c r="BZ1008" s="14"/>
      <c r="CA1008" s="30"/>
      <c r="CB1008" s="14" t="s">
        <v>232</v>
      </c>
      <c r="CC1008" s="31"/>
      <c r="CD1008" s="32"/>
      <c r="CE1008" s="33"/>
      <c r="CF1008" s="33"/>
      <c r="CG1008" s="29"/>
      <c r="CH1008" s="29"/>
      <c r="CI1008" s="29"/>
      <c r="CJ1008" s="29"/>
      <c r="CK1008" s="29"/>
      <c r="CL1008" s="29"/>
      <c r="CM1008" s="29"/>
      <c r="CN1008" s="34" t="str">
        <f>IF(CJ1008&gt;0,((CK1008*0.125)+(CL1008*0.25)+(CM1008*1))/CJ1008,"")</f>
        <v/>
      </c>
      <c r="CR1008" s="35"/>
      <c r="CS1008" s="20" t="s">
        <v>232</v>
      </c>
      <c r="CV1008" s="20"/>
      <c r="CW1008" s="20"/>
      <c r="CX1008" s="20"/>
      <c r="DH1008" s="37" t="str">
        <f>IF(DB1008&gt;0,((DC1008*0.125)+(DD1008*0.25)+(DE1008*0.25)+(DF1008*1)+(DG1008*1))/DB1008,"")</f>
        <v/>
      </c>
      <c r="DI1008" s="35" t="s">
        <v>1711</v>
      </c>
      <c r="DJ1008" s="20" t="s">
        <v>228</v>
      </c>
      <c r="DK1008" s="20" t="s">
        <v>235</v>
      </c>
      <c r="DL1008" s="20" t="s">
        <v>234</v>
      </c>
      <c r="DM1008" s="20">
        <v>0</v>
      </c>
      <c r="DN1008" s="20">
        <v>0</v>
      </c>
      <c r="DO1008" s="20">
        <v>0</v>
      </c>
      <c r="DP1008" s="20">
        <v>0</v>
      </c>
      <c r="DQ1008" s="20">
        <v>0</v>
      </c>
      <c r="DR1008" s="20">
        <v>0</v>
      </c>
      <c r="DS1008" s="20">
        <v>0</v>
      </c>
      <c r="DT1008" s="20">
        <v>0</v>
      </c>
      <c r="DU1008" s="20">
        <v>0</v>
      </c>
      <c r="DV1008" s="37">
        <v>0</v>
      </c>
      <c r="EA1008" s="35" t="s">
        <v>323</v>
      </c>
      <c r="EB1008" s="38"/>
      <c r="EJ1008" s="20"/>
      <c r="EK1008" s="20"/>
      <c r="EL1008" s="20"/>
      <c r="EM1008" s="20"/>
      <c r="EN1008" s="20"/>
      <c r="EO1008" s="20"/>
      <c r="EP1008" s="20"/>
      <c r="EQ1008" s="20"/>
      <c r="ER1008" s="20"/>
      <c r="ES1008" s="34" t="str">
        <f>IF(EI1008&lt;&gt;"",((EJ1008*0.125)+((EK1008+EL1008+EM1008+EN1008+EO1008)*0.25)+((EP1008+EQ1008+ER1008)*1))/EI1008,"")</f>
        <v/>
      </c>
      <c r="ET1008" s="20"/>
      <c r="FG1008" s="20"/>
      <c r="FJ1008" s="34" t="str">
        <f>IF(EZ1008&lt;&gt;"",((FA1008*0.125)+((FB1008+FC1008+FD1008+FE1008+FF1008)*0.25)+((FG1008+FH1008+FI1008)*1))/EZ1008,"")</f>
        <v/>
      </c>
      <c r="FK1008" s="39">
        <v>28.677140000000001</v>
      </c>
      <c r="FL1008" s="39">
        <v>-81.203574000000003</v>
      </c>
      <c r="FM1008" s="39">
        <v>28.315314576177869</v>
      </c>
      <c r="FN1008" s="39">
        <v>29.038965423822134</v>
      </c>
      <c r="FO1008" s="39">
        <v>-81.615986946658737</v>
      </c>
      <c r="FP1008" s="39">
        <v>-80.79116105334127</v>
      </c>
      <c r="FQ1008" s="39">
        <v>27.953489152355736</v>
      </c>
      <c r="FR1008" s="39">
        <v>29.400790847644267</v>
      </c>
      <c r="FS1008" s="39">
        <v>-82.02839989331747</v>
      </c>
      <c r="FT1008" s="39">
        <v>-80.378748106682536</v>
      </c>
      <c r="FU1008" s="35"/>
      <c r="GK1008" s="34" t="str">
        <f>IF(GA1008&lt;&gt;"",((GB1008*0.125)+((GC1008+GD1008+GE1008+GF1008+GG1008)*0.25)+((GH1008+GI1008+GJ1008)*1))/GA1008,"")</f>
        <v/>
      </c>
      <c r="GL1008"/>
      <c r="GM1008"/>
      <c r="GN1008"/>
      <c r="GO1008"/>
      <c r="HH1008" s="34" t="str">
        <f>IF(GX1008&lt;&gt;"",((GY1008*0.125)+((GZ1008+HA1008+HB1008+HC1008+HD1008)*0.25)+((HE1008+HF1008+HG1008)*1))/GX1008,"")</f>
        <v/>
      </c>
    </row>
    <row r="1009" spans="1:216" ht="15" hidden="1" customHeight="1" x14ac:dyDescent="0.35">
      <c r="A1009" s="11" t="s">
        <v>5836</v>
      </c>
      <c r="B1009" s="12" t="s">
        <v>5837</v>
      </c>
      <c r="C1009" s="13">
        <v>43829</v>
      </c>
      <c r="D1009" s="13">
        <v>45252</v>
      </c>
      <c r="E1009" s="14" t="s">
        <v>1420</v>
      </c>
      <c r="F1009" s="15" t="s">
        <v>2792</v>
      </c>
      <c r="G1009" s="15" t="s">
        <v>2793</v>
      </c>
      <c r="H1009" s="14" t="s">
        <v>2702</v>
      </c>
      <c r="I1009" s="16">
        <v>48108</v>
      </c>
      <c r="J1009" s="17">
        <v>26639</v>
      </c>
      <c r="K1009" s="18">
        <f ca="1">IF(A1009&lt;&gt;"",RANDBETWEEN(1,2000)," ")</f>
        <v>249</v>
      </c>
      <c r="L1009" s="17" cm="1">
        <f t="array" ref="L1009">IF(A1009&lt;&gt;"",SUMPRODUCT(($E$2:$E$1303="Active") * (FK1009 &gt;= $FM$2:$FM$1303) * (FK1009 &lt;= $FN$2:$FN$1303) * (FL1009 &gt;= $FO$2:$FO$1303) * (FL1009 &lt;= $FP$2:$FP$1303)),"")</f>
        <v>3</v>
      </c>
      <c r="M1009" s="17" cm="1">
        <f t="array" ref="M1009">IF(A1009&lt;&gt;"",SUMPRODUCT(($E$2:$E$1303="Active") * (FK1009 &gt;= $FQ$2:$FQ$1303) * (FK1009 &lt;= $FR$2:$FR$1303) * (FL1009 &gt;= $FS$2:$FS$1303) * (FL1009 &lt;= $FT$2:$FT$1303)),"")</f>
        <v>9</v>
      </c>
      <c r="N1009" s="14" t="s">
        <v>287</v>
      </c>
      <c r="O1009" s="14" t="s">
        <v>219</v>
      </c>
      <c r="P1009" s="15" t="s">
        <v>5838</v>
      </c>
      <c r="Q1009" s="14" t="s">
        <v>2795</v>
      </c>
      <c r="R1009" s="15" t="s">
        <v>5839</v>
      </c>
      <c r="S1009" s="14" t="s">
        <v>223</v>
      </c>
      <c r="T1009" s="20" t="s">
        <v>224</v>
      </c>
      <c r="U1009" s="21"/>
      <c r="V1009" s="22" t="s">
        <v>224</v>
      </c>
      <c r="W1009" s="22"/>
      <c r="X1009" s="22"/>
      <c r="Y1009" s="22" t="s">
        <v>224</v>
      </c>
      <c r="Z1009" s="22"/>
      <c r="AA1009" s="48">
        <v>2024</v>
      </c>
      <c r="AC1009" s="63">
        <v>45658</v>
      </c>
      <c r="AD1009" s="25">
        <v>350</v>
      </c>
      <c r="AE1009" s="25">
        <v>386</v>
      </c>
      <c r="AF1009" s="26">
        <v>549</v>
      </c>
      <c r="AG1009" s="20">
        <v>24</v>
      </c>
      <c r="AH1009" s="22">
        <v>0</v>
      </c>
      <c r="AI1009" s="26">
        <v>0</v>
      </c>
      <c r="AN1009" s="27">
        <f>IF(COUNT(DV1009,ES1009,FJ1009,GK1009,HH1009)&gt;0,AVERAGE(DV1009,ES1009,FJ1009,GK1009,HH1009),"")</f>
        <v>0.125</v>
      </c>
      <c r="AO1009" s="28">
        <f>IF((E1009&lt;&gt;""),COUNTA(AP1009:BW1009)+COUNTIF(T1009,"No"),"")</f>
        <v>0</v>
      </c>
      <c r="AP1009" s="29"/>
      <c r="AQ1009" s="29"/>
      <c r="AR1009" s="29"/>
      <c r="AS1009" s="29"/>
      <c r="AT1009" s="29"/>
      <c r="AU1009" s="29"/>
      <c r="AV1009" s="29"/>
      <c r="AW1009" s="29"/>
      <c r="AX1009" s="29"/>
      <c r="AY1009" s="29"/>
      <c r="AZ1009" s="29"/>
      <c r="BA1009" s="29"/>
      <c r="BB1009" s="29"/>
      <c r="BC1009" s="29"/>
      <c r="BD1009" s="29"/>
      <c r="BE1009" s="29"/>
      <c r="BF1009" s="29"/>
      <c r="BG1009" s="29"/>
      <c r="BH1009" s="29"/>
      <c r="BI1009" s="29"/>
      <c r="BJ1009" s="29"/>
      <c r="BK1009" s="29"/>
      <c r="BL1009" s="29"/>
      <c r="BM1009" s="29"/>
      <c r="BN1009" s="29"/>
      <c r="BO1009" s="29"/>
      <c r="BP1009" s="29"/>
      <c r="BQ1009" s="29"/>
      <c r="BR1009" s="29"/>
      <c r="BS1009" s="29"/>
      <c r="BT1009" s="29"/>
      <c r="BU1009" s="29"/>
      <c r="BV1009" s="29"/>
      <c r="BW1009" s="29"/>
      <c r="BX1009" s="30">
        <v>43803</v>
      </c>
      <c r="BY1009" s="30">
        <v>43811</v>
      </c>
      <c r="BZ1009" s="14" t="s">
        <v>228</v>
      </c>
      <c r="CA1009" s="30">
        <v>43894</v>
      </c>
      <c r="CB1009" s="14" t="s">
        <v>227</v>
      </c>
      <c r="CC1009" s="31">
        <v>43774</v>
      </c>
      <c r="CD1009" s="32" t="s">
        <v>226</v>
      </c>
      <c r="CE1009" s="33" t="s">
        <v>425</v>
      </c>
      <c r="CF1009" s="33" t="s">
        <v>325</v>
      </c>
      <c r="CG1009" s="29">
        <v>278</v>
      </c>
      <c r="CH1009" s="29">
        <v>2</v>
      </c>
      <c r="CI1009" s="29">
        <v>2</v>
      </c>
      <c r="CJ1009" s="29">
        <v>10</v>
      </c>
      <c r="CK1009" s="29">
        <v>1</v>
      </c>
      <c r="CL1009" s="29">
        <v>1</v>
      </c>
      <c r="CM1009" s="29">
        <v>0</v>
      </c>
      <c r="CN1009" s="34">
        <f>IF(CJ1009&gt;0,((CK1009*0.125)+(CL1009*0.25)+(CM1009*1))/CJ1009,"")</f>
        <v>3.7499999999999999E-2</v>
      </c>
      <c r="CO1009" s="35">
        <v>44418</v>
      </c>
      <c r="CP1009" s="35">
        <v>44428</v>
      </c>
      <c r="CQ1009" s="20" t="s">
        <v>1889</v>
      </c>
      <c r="CR1009" s="35">
        <v>44440</v>
      </c>
      <c r="CS1009" s="20" t="s">
        <v>232</v>
      </c>
      <c r="CT1009" s="35">
        <v>44432</v>
      </c>
      <c r="CU1009" s="35">
        <v>44501</v>
      </c>
      <c r="CV1009" s="20" t="s">
        <v>226</v>
      </c>
      <c r="CW1009" s="20" t="s">
        <v>233</v>
      </c>
      <c r="CX1009" s="11" t="s">
        <v>234</v>
      </c>
      <c r="CY1009" s="20">
        <v>165</v>
      </c>
      <c r="CZ1009" s="36">
        <v>1</v>
      </c>
      <c r="DA1009" s="36">
        <v>1</v>
      </c>
      <c r="DB1009" s="36">
        <v>5</v>
      </c>
      <c r="DC1009" s="36">
        <v>0</v>
      </c>
      <c r="DD1009" s="36">
        <v>0</v>
      </c>
      <c r="DE1009" s="36">
        <v>2</v>
      </c>
      <c r="DF1009" s="36">
        <v>0</v>
      </c>
      <c r="DG1009" s="36">
        <v>0</v>
      </c>
      <c r="DH1009" s="37">
        <f>IF(DB1009&gt;0,((DC1009*0.125)+(DD1009*0.25)+(DE1009*0.25)+(DF1009*1)+(DG1009*1))/DB1009,"")</f>
        <v>0.1</v>
      </c>
      <c r="DI1009" s="35">
        <v>44835</v>
      </c>
      <c r="DJ1009" s="20" t="s">
        <v>228</v>
      </c>
      <c r="DK1009" s="20" t="s">
        <v>235</v>
      </c>
      <c r="DL1009" s="20" t="s">
        <v>234</v>
      </c>
      <c r="DM1009" s="20">
        <v>236</v>
      </c>
      <c r="DN1009" s="20">
        <v>2</v>
      </c>
      <c r="DO1009" s="20">
        <v>2</v>
      </c>
      <c r="DP1009" s="20">
        <v>10</v>
      </c>
      <c r="DQ1009" s="20">
        <v>0</v>
      </c>
      <c r="DR1009" s="20">
        <v>0</v>
      </c>
      <c r="DS1009" s="20">
        <v>1</v>
      </c>
      <c r="DT1009" s="20">
        <v>1</v>
      </c>
      <c r="DU1009" s="20">
        <v>0</v>
      </c>
      <c r="DV1009" s="37" cm="1">
        <f t="array" ref="DV1009">IF(AND(DI1009:DP1009&lt;&gt;""),((DQ1009*0.125)+(DR1009*0.25)+(DS1009*0.25)+(DT1009*1)+(DU1009*1))/DP1009,"")</f>
        <v>0.125</v>
      </c>
      <c r="EA1009" s="35" t="s">
        <v>232</v>
      </c>
      <c r="EB1009" s="38"/>
      <c r="EJ1009"/>
      <c r="EK1009"/>
      <c r="EL1009"/>
      <c r="EM1009"/>
      <c r="EN1009"/>
      <c r="EO1009"/>
      <c r="EP1009"/>
      <c r="EQ1009"/>
      <c r="ER1009"/>
      <c r="ES1009" s="53" t="str">
        <f>IF(EI1009&lt;&gt;"",((EJ1009*0.125)+((EK1009+EL1009+EM1009+EN1009+EO1009)*0.25)+((EP1009+EQ1009+ER1009)*1))/EI1009,"")</f>
        <v/>
      </c>
      <c r="ET1009" s="20"/>
      <c r="FG1009" s="20"/>
      <c r="FJ1009" s="34" t="str">
        <f>IF(EZ1009&lt;&gt;"",((FA1009*0.125)+((FB1009+FC1009+FD1009+FE1009+FF1009)*0.25)+((FG1009+FH1009+FI1009)*1))/EZ1009,"")</f>
        <v/>
      </c>
      <c r="FK1009" s="39">
        <v>42.223407000000002</v>
      </c>
      <c r="FL1009" s="39">
        <v>-83.729174999999998</v>
      </c>
      <c r="FM1009" s="39">
        <v>41.861581576177869</v>
      </c>
      <c r="FN1009" s="39">
        <v>42.585232423822134</v>
      </c>
      <c r="FO1009" s="39">
        <v>-84.21777825261789</v>
      </c>
      <c r="FP1009" s="39">
        <v>-83.240571747382106</v>
      </c>
      <c r="FQ1009" s="39">
        <v>41.499756152355737</v>
      </c>
      <c r="FR1009" s="39">
        <v>42.947057847644267</v>
      </c>
      <c r="FS1009" s="39">
        <v>-84.706381505235768</v>
      </c>
      <c r="FT1009" s="39">
        <v>-82.751968494764228</v>
      </c>
      <c r="FU1009" s="35"/>
      <c r="GK1009" s="34" t="str">
        <f>IF(GA1009&lt;&gt;"",((GB1009*0.125)+((GC1009+GD1009+GE1009+GF1009+GG1009)*0.25)+((GH1009+GI1009+GJ1009)*1))/GA1009,"")</f>
        <v/>
      </c>
      <c r="GL1009"/>
      <c r="GM1009"/>
      <c r="GN1009"/>
      <c r="GO1009"/>
      <c r="HH1009" s="34" t="str">
        <f>IF(GX1009&lt;&gt;"",((GY1009*0.125)+((GZ1009+HA1009+HB1009+HC1009+HD1009)*0.25)+((HE1009+HF1009+HG1009)*1))/GX1009,"")</f>
        <v/>
      </c>
    </row>
    <row r="1010" spans="1:216" ht="15" hidden="1" customHeight="1" x14ac:dyDescent="0.35">
      <c r="A1010" s="11" t="s">
        <v>5840</v>
      </c>
      <c r="B1010" s="12" t="s">
        <v>5841</v>
      </c>
      <c r="C1010" s="13">
        <v>43829</v>
      </c>
      <c r="D1010" s="13">
        <v>45139</v>
      </c>
      <c r="E1010" s="14" t="s">
        <v>1420</v>
      </c>
      <c r="F1010" s="15" t="s">
        <v>5842</v>
      </c>
      <c r="G1010" s="15" t="s">
        <v>5843</v>
      </c>
      <c r="H1010" s="14" t="s">
        <v>3670</v>
      </c>
      <c r="I1010" s="16">
        <v>73701</v>
      </c>
      <c r="J1010" s="17">
        <v>24744</v>
      </c>
      <c r="K1010" s="18">
        <f ca="1">IF(A1010&lt;&gt;"",RANDBETWEEN(1,2000)," ")</f>
        <v>65</v>
      </c>
      <c r="L1010" s="17" cm="1">
        <f t="array" ref="L1010">IF(A1010&lt;&gt;"",SUMPRODUCT(($E$2:$E$1303="Active") * (FK1010 &gt;= $FM$2:$FM$1303) * (FK1010 &lt;= $FN$2:$FN$1303) * (FL1010 &gt;= $FO$2:$FO$1303) * (FL1010 &lt;= $FP$2:$FP$1303)),"")</f>
        <v>0</v>
      </c>
      <c r="M1010" s="17" cm="1">
        <f t="array" ref="M1010">IF(A1010&lt;&gt;"",SUMPRODUCT(($E$2:$E$1303="Active") * (FK1010 &gt;= $FQ$2:$FQ$1303) * (FK1010 &lt;= $FR$2:$FR$1303) * (FL1010 &gt;= $FS$2:$FS$1303) * (FL1010 &lt;= $FT$2:$FT$1303)),"")</f>
        <v>1</v>
      </c>
      <c r="N1010" s="14" t="s">
        <v>287</v>
      </c>
      <c r="O1010" s="14" t="s">
        <v>219</v>
      </c>
      <c r="P1010" s="15" t="s">
        <v>5844</v>
      </c>
      <c r="Q1010" s="14" t="s">
        <v>5845</v>
      </c>
      <c r="R1010" s="15" t="s">
        <v>5846</v>
      </c>
      <c r="S1010" s="14" t="s">
        <v>223</v>
      </c>
      <c r="T1010" s="20" t="s">
        <v>224</v>
      </c>
      <c r="U1010" s="21"/>
      <c r="V1010" s="22"/>
      <c r="W1010" s="22"/>
      <c r="X1010" s="22"/>
      <c r="Y1010" s="22"/>
      <c r="Z1010" s="22"/>
      <c r="AA1010" s="48">
        <v>2024</v>
      </c>
      <c r="AC1010" s="63">
        <v>45658</v>
      </c>
      <c r="AD1010" s="25">
        <v>47</v>
      </c>
      <c r="AE1010" s="25">
        <v>33</v>
      </c>
      <c r="AF1010" s="26">
        <v>26</v>
      </c>
      <c r="AG1010" s="20">
        <v>3</v>
      </c>
      <c r="AH1010" s="22">
        <v>0</v>
      </c>
      <c r="AI1010" s="26">
        <v>0</v>
      </c>
      <c r="AN1010" s="27">
        <f>IF(COUNT(DV1010,ES1010,FJ1010,GK1010,HH1010)&gt;0,AVERAGE(DV1010,ES1010,FJ1010,GK1010,HH1010),"")</f>
        <v>0</v>
      </c>
      <c r="AO1010" s="28">
        <f>IF((E1010&lt;&gt;""),COUNTA(AP1010:BW1010)+COUNTIF(T1010,"No"),"")</f>
        <v>0</v>
      </c>
      <c r="AP1010" s="29"/>
      <c r="AQ1010" s="29"/>
      <c r="AR1010" s="29"/>
      <c r="AS1010" s="29"/>
      <c r="AT1010" s="29"/>
      <c r="AU1010" s="29"/>
      <c r="AV1010" s="29"/>
      <c r="AW1010" s="29"/>
      <c r="AX1010" s="29"/>
      <c r="AY1010" s="29"/>
      <c r="AZ1010" s="29"/>
      <c r="BA1010" s="29"/>
      <c r="BB1010" s="29"/>
      <c r="BC1010" s="29"/>
      <c r="BD1010" s="29"/>
      <c r="BE1010" s="29"/>
      <c r="BF1010" s="29"/>
      <c r="BG1010" s="29"/>
      <c r="BH1010" s="29"/>
      <c r="BI1010" s="29"/>
      <c r="BJ1010" s="29"/>
      <c r="BK1010" s="29"/>
      <c r="BL1010" s="29"/>
      <c r="BM1010" s="29"/>
      <c r="BN1010" s="29"/>
      <c r="BO1010" s="29"/>
      <c r="BP1010" s="29"/>
      <c r="BQ1010" s="29"/>
      <c r="BR1010" s="29"/>
      <c r="BS1010" s="29"/>
      <c r="BT1010" s="29"/>
      <c r="BU1010" s="29"/>
      <c r="BV1010" s="29"/>
      <c r="BW1010" s="29"/>
      <c r="BX1010" s="30">
        <v>44083</v>
      </c>
      <c r="BY1010" s="30">
        <v>44095</v>
      </c>
      <c r="BZ1010" s="14" t="s">
        <v>248</v>
      </c>
      <c r="CA1010" s="30">
        <v>44102</v>
      </c>
      <c r="CB1010" s="14" t="s">
        <v>232</v>
      </c>
      <c r="CC1010" s="31">
        <v>44053</v>
      </c>
      <c r="CD1010" s="32" t="s">
        <v>228</v>
      </c>
      <c r="CE1010" s="33" t="s">
        <v>256</v>
      </c>
      <c r="CF1010" s="33" t="s">
        <v>257</v>
      </c>
      <c r="CG1010" s="29">
        <v>23</v>
      </c>
      <c r="CH1010" s="29">
        <v>1</v>
      </c>
      <c r="CI1010" s="29">
        <v>1</v>
      </c>
      <c r="CJ1010" s="29">
        <v>5</v>
      </c>
      <c r="CK1010" s="29">
        <v>0</v>
      </c>
      <c r="CL1010" s="29">
        <v>0</v>
      </c>
      <c r="CM1010" s="29">
        <v>0</v>
      </c>
      <c r="CN1010" s="34">
        <f>IF(CJ1010&gt;0,((CK1010*0.125)+(CL1010*0.25)+(CM1010*1))/CJ1010,"")</f>
        <v>0</v>
      </c>
      <c r="CO1010" s="35">
        <v>44340</v>
      </c>
      <c r="CP1010" s="35">
        <v>44344</v>
      </c>
      <c r="CQ1010" s="20" t="s">
        <v>228</v>
      </c>
      <c r="CR1010" s="35">
        <v>44350</v>
      </c>
      <c r="CS1010" s="20" t="s">
        <v>232</v>
      </c>
      <c r="CT1010" s="35">
        <v>44350</v>
      </c>
      <c r="CU1010" s="35">
        <v>44487</v>
      </c>
      <c r="CV1010" s="11" t="s">
        <v>228</v>
      </c>
      <c r="CW1010" s="20" t="s">
        <v>233</v>
      </c>
      <c r="CX1010" s="11" t="s">
        <v>234</v>
      </c>
      <c r="CY1010" s="20">
        <v>18</v>
      </c>
      <c r="CZ1010" s="36">
        <v>1</v>
      </c>
      <c r="DA1010" s="36">
        <v>1</v>
      </c>
      <c r="DB1010" s="36">
        <v>5</v>
      </c>
      <c r="DC1010" s="36">
        <v>0</v>
      </c>
      <c r="DD1010" s="36">
        <v>0</v>
      </c>
      <c r="DE1010" s="36">
        <v>0</v>
      </c>
      <c r="DF1010" s="36">
        <v>0</v>
      </c>
      <c r="DG1010" s="36">
        <v>0</v>
      </c>
      <c r="DH1010" s="37">
        <f>IF(DB1010&gt;0,((DC1010*0.125)+(DD1010*0.25)+(DE1010*0.25)+(DF1010*1)+(DG1010*1))/DB1010,"")</f>
        <v>0</v>
      </c>
      <c r="DI1010" s="35">
        <v>44896</v>
      </c>
      <c r="DJ1010" s="20" t="s">
        <v>228</v>
      </c>
      <c r="DK1010" s="20" t="s">
        <v>235</v>
      </c>
      <c r="DL1010" s="20" t="s">
        <v>234</v>
      </c>
      <c r="DM1010" s="20">
        <v>17</v>
      </c>
      <c r="DN1010" s="20">
        <v>1</v>
      </c>
      <c r="DO1010" s="20">
        <v>1</v>
      </c>
      <c r="DP1010" s="20">
        <v>5</v>
      </c>
      <c r="DQ1010" s="20">
        <v>0</v>
      </c>
      <c r="DR1010" s="20">
        <v>0</v>
      </c>
      <c r="DS1010" s="20">
        <v>0</v>
      </c>
      <c r="DT1010" s="20">
        <v>0</v>
      </c>
      <c r="DU1010" s="20">
        <v>0</v>
      </c>
      <c r="DV1010" s="37" cm="1">
        <f t="array" ref="DV1010">IF(AND(DI1010:DP1010&lt;&gt;""),((DQ1010*0.125)+(DR1010*0.25)+(DS1010*0.25)+(DT1010*1)+(DU1010*1))/DP1010,"")</f>
        <v>0</v>
      </c>
      <c r="EA1010" s="35"/>
      <c r="EB1010" s="21"/>
      <c r="EJ1010"/>
      <c r="EK1010"/>
      <c r="EL1010"/>
      <c r="EM1010"/>
      <c r="EN1010"/>
      <c r="EO1010"/>
      <c r="EP1010"/>
      <c r="EQ1010"/>
      <c r="ER1010"/>
      <c r="ES1010" s="34" t="str">
        <f>IF(EI1010&lt;&gt;"",((EJ1010*0.125)+((EK1010+EL1010+EM1010+EN1010+EO1010)*0.25)+((EP1010+EQ1010+ER1010)*1))/EI1010,"")</f>
        <v/>
      </c>
      <c r="ET1010" s="20"/>
      <c r="FG1010" s="20"/>
      <c r="FJ1010" s="34" t="str">
        <f>IF(EZ1010&lt;&gt;"",((FA1010*0.125)+((FB1010+FC1010+FD1010+FE1010+FF1010)*0.25)+((FG1010+FH1010+FI1010)*1))/EZ1010,"")</f>
        <v/>
      </c>
      <c r="FK1010" s="39">
        <v>36.405284000000002</v>
      </c>
      <c r="FL1010" s="39">
        <v>-97.818674000000001</v>
      </c>
      <c r="FM1010" s="39">
        <v>36.043458576177869</v>
      </c>
      <c r="FN1010" s="39">
        <v>36.767109423822134</v>
      </c>
      <c r="FO1010" s="39">
        <v>-98.26823645128006</v>
      </c>
      <c r="FP1010" s="39">
        <v>-97.369111548719943</v>
      </c>
      <c r="FQ1010" s="39">
        <v>35.681633152355737</v>
      </c>
      <c r="FR1010" s="39">
        <v>37.128934847644267</v>
      </c>
      <c r="FS1010" s="39">
        <v>-98.717798902560119</v>
      </c>
      <c r="FT1010" s="39">
        <v>-96.919549097439884</v>
      </c>
      <c r="FU1010" s="35"/>
      <c r="GK1010" s="34" t="str">
        <f>IF(GA1010&lt;&gt;"",((GB1010*0.125)+((GC1010+GD1010+GE1010+GF1010+GG1010)*0.25)+((GH1010+GI1010+GJ1010)*1))/GA1010,"")</f>
        <v/>
      </c>
      <c r="GL1010"/>
      <c r="GM1010"/>
      <c r="GN1010"/>
      <c r="GO1010"/>
      <c r="HH1010" s="34" t="str">
        <f>IF(GX1010&lt;&gt;"",((GY1010*0.125)+((GZ1010+HA1010+HB1010+HC1010+HD1010)*0.25)+((HE1010+HF1010+HG1010)*1))/GX1010,"")</f>
        <v/>
      </c>
    </row>
    <row r="1011" spans="1:216" ht="15" hidden="1" customHeight="1" x14ac:dyDescent="0.35">
      <c r="A1011" s="11" t="s">
        <v>5847</v>
      </c>
      <c r="B1011" s="12" t="s">
        <v>5848</v>
      </c>
      <c r="C1011" s="13">
        <v>43829</v>
      </c>
      <c r="D1011" s="13">
        <v>45054</v>
      </c>
      <c r="E1011" s="14" t="s">
        <v>1420</v>
      </c>
      <c r="F1011" s="15" t="s">
        <v>5849</v>
      </c>
      <c r="G1011" s="15" t="s">
        <v>5850</v>
      </c>
      <c r="H1011" s="14" t="s">
        <v>2221</v>
      </c>
      <c r="I1011" s="16">
        <v>83805</v>
      </c>
      <c r="J1011" s="17">
        <v>8412</v>
      </c>
      <c r="K1011" s="18">
        <f ca="1">IF(A1011&lt;&gt;"",RANDBETWEEN(1,2000)," ")</f>
        <v>848</v>
      </c>
      <c r="L1011" s="17" cm="1">
        <f t="array" ref="L1011">IF(A1011&lt;&gt;"",SUMPRODUCT(($E$2:$E$1303="Active") * (FK1011 &gt;= $FM$2:$FM$1303) * (FK1011 &lt;= $FN$2:$FN$1303) * (FL1011 &gt;= $FO$2:$FO$1303) * (FL1011 &lt;= $FP$2:$FP$1303)),"")</f>
        <v>0</v>
      </c>
      <c r="M1011" s="17" cm="1">
        <f t="array" ref="M1011">IF(A1011&lt;&gt;"",SUMPRODUCT(($E$2:$E$1303="Active") * (FK1011 &gt;= $FQ$2:$FQ$1303) * (FK1011 &lt;= $FR$2:$FR$1303) * (FL1011 &gt;= $FS$2:$FS$1303) * (FL1011 &lt;= $FT$2:$FT$1303)),"")</f>
        <v>0</v>
      </c>
      <c r="N1011" s="14" t="s">
        <v>287</v>
      </c>
      <c r="O1011" s="14" t="s">
        <v>219</v>
      </c>
      <c r="P1011" s="15" t="s">
        <v>5851</v>
      </c>
      <c r="Q1011" s="14" t="s">
        <v>5852</v>
      </c>
      <c r="R1011" s="15" t="s">
        <v>5853</v>
      </c>
      <c r="S1011" s="14" t="s">
        <v>224</v>
      </c>
      <c r="T1011" s="20" t="s">
        <v>224</v>
      </c>
      <c r="U1011" s="21"/>
      <c r="V1011" s="22"/>
      <c r="W1011" s="22"/>
      <c r="X1011" s="22"/>
      <c r="Y1011" s="22"/>
      <c r="Z1011" s="22"/>
      <c r="AA1011" s="48">
        <v>2024</v>
      </c>
      <c r="AC1011" s="63">
        <v>45658</v>
      </c>
      <c r="AD1011" s="25">
        <v>104</v>
      </c>
      <c r="AE1011" s="25">
        <v>143</v>
      </c>
      <c r="AF1011" s="26">
        <v>125</v>
      </c>
      <c r="AG1011" s="20">
        <v>1</v>
      </c>
      <c r="AH1011" s="22">
        <v>0</v>
      </c>
      <c r="AI1011" s="26">
        <v>0</v>
      </c>
      <c r="AN1011" s="27">
        <f>IF(COUNT(DV1011,ES1011,FJ1011,GK1011,HH1011)&gt;0,AVERAGE(DV1011,ES1011,FJ1011,GK1011,HH1011),"")</f>
        <v>0</v>
      </c>
      <c r="AO1011" s="28">
        <f>IF((E1011&lt;&gt;""),COUNTA(AP1011:BW1011)+COUNTIF(T1011,"No"),"")</f>
        <v>0</v>
      </c>
      <c r="AP1011" s="29"/>
      <c r="AQ1011" s="29"/>
      <c r="AR1011" s="29"/>
      <c r="AS1011" s="29"/>
      <c r="AT1011" s="29"/>
      <c r="AU1011" s="29"/>
      <c r="AV1011" s="29"/>
      <c r="AW1011" s="29"/>
      <c r="AX1011" s="29"/>
      <c r="AY1011" s="29"/>
      <c r="AZ1011" s="29"/>
      <c r="BA1011" s="29"/>
      <c r="BB1011" s="29"/>
      <c r="BC1011" s="29"/>
      <c r="BD1011" s="29"/>
      <c r="BE1011" s="29"/>
      <c r="BF1011" s="29"/>
      <c r="BG1011" s="29"/>
      <c r="BH1011" s="29"/>
      <c r="BI1011" s="29"/>
      <c r="BJ1011" s="29"/>
      <c r="BK1011" s="29"/>
      <c r="BL1011" s="29"/>
      <c r="BM1011" s="29"/>
      <c r="BN1011" s="29"/>
      <c r="BO1011" s="29"/>
      <c r="BP1011" s="29"/>
      <c r="BQ1011" s="29"/>
      <c r="BR1011" s="29"/>
      <c r="BS1011" s="29"/>
      <c r="BT1011" s="29"/>
      <c r="BU1011" s="29"/>
      <c r="BV1011" s="29"/>
      <c r="BW1011" s="29"/>
      <c r="BX1011" s="30">
        <v>44117</v>
      </c>
      <c r="BY1011" s="30">
        <v>44123</v>
      </c>
      <c r="BZ1011" s="14" t="s">
        <v>226</v>
      </c>
      <c r="CA1011" s="30">
        <v>44131</v>
      </c>
      <c r="CB1011" s="14" t="s">
        <v>227</v>
      </c>
      <c r="CC1011" s="31">
        <v>44053</v>
      </c>
      <c r="CD1011" s="32" t="s">
        <v>228</v>
      </c>
      <c r="CE1011" s="33" t="s">
        <v>256</v>
      </c>
      <c r="CF1011" s="33" t="s">
        <v>257</v>
      </c>
      <c r="CG1011" s="29">
        <v>22</v>
      </c>
      <c r="CH1011" s="29">
        <v>1</v>
      </c>
      <c r="CI1011" s="29">
        <v>1</v>
      </c>
      <c r="CJ1011" s="29">
        <v>5</v>
      </c>
      <c r="CK1011" s="29">
        <v>0</v>
      </c>
      <c r="CL1011" s="29">
        <v>0</v>
      </c>
      <c r="CM1011" s="29">
        <v>2</v>
      </c>
      <c r="CN1011" s="34">
        <f>IF(CJ1011&gt;0,((CK1011*0.125)+(CL1011*0.25)+(CM1011*1))/CJ1011,"")</f>
        <v>0.4</v>
      </c>
      <c r="CO1011" s="35">
        <v>44663</v>
      </c>
      <c r="CP1011" s="35">
        <v>44707</v>
      </c>
      <c r="CQ1011" s="20" t="s">
        <v>595</v>
      </c>
      <c r="CR1011" s="35">
        <v>44707</v>
      </c>
      <c r="CS1011" s="20" t="s">
        <v>232</v>
      </c>
      <c r="CT1011" s="35">
        <v>44713</v>
      </c>
      <c r="CU1011" s="35">
        <v>44259</v>
      </c>
      <c r="CV1011" s="11" t="s">
        <v>228</v>
      </c>
      <c r="CW1011" s="11" t="s">
        <v>293</v>
      </c>
      <c r="CX1011" s="11" t="s">
        <v>247</v>
      </c>
      <c r="CY1011" s="20">
        <v>70</v>
      </c>
      <c r="CZ1011" s="36">
        <v>2</v>
      </c>
      <c r="DA1011" s="36">
        <v>2</v>
      </c>
      <c r="DB1011" s="36">
        <v>10</v>
      </c>
      <c r="DC1011" s="36">
        <v>0</v>
      </c>
      <c r="DD1011" s="36">
        <v>0</v>
      </c>
      <c r="DE1011" s="36">
        <v>0</v>
      </c>
      <c r="DF1011" s="36">
        <v>0</v>
      </c>
      <c r="DG1011" s="36">
        <v>1</v>
      </c>
      <c r="DH1011" s="37">
        <f>IF(DB1011&gt;0,((DC1011*0.125)+(DD1011*0.25)+(DE1011*0.25)+(DF1011*1)+(DG1011*1))/DB1011,"")</f>
        <v>0.1</v>
      </c>
      <c r="DI1011" s="35">
        <v>44606</v>
      </c>
      <c r="DJ1011" s="20" t="s">
        <v>228</v>
      </c>
      <c r="DK1011" s="20" t="s">
        <v>294</v>
      </c>
      <c r="DL1011" s="20" t="s">
        <v>247</v>
      </c>
      <c r="DM1011" s="20">
        <v>70</v>
      </c>
      <c r="DN1011" s="20">
        <v>2</v>
      </c>
      <c r="DO1011" s="20">
        <v>2</v>
      </c>
      <c r="DP1011" s="20">
        <v>10</v>
      </c>
      <c r="DQ1011" s="20">
        <v>0</v>
      </c>
      <c r="DR1011" s="20">
        <v>0</v>
      </c>
      <c r="DS1011" s="20">
        <v>0</v>
      </c>
      <c r="DT1011" s="20">
        <v>0</v>
      </c>
      <c r="DU1011" s="20">
        <v>0</v>
      </c>
      <c r="DV1011" s="37" cm="1">
        <f t="array" ref="DV1011">IF(AND(DI1011:DP1011&lt;&gt;""),((DQ1011*0.125)+(DR1011*0.25)+(DS1011*0.25)+(DT1011*1)+(DU1011*1))/DP1011,"")</f>
        <v>0</v>
      </c>
      <c r="EA1011" s="35" t="s">
        <v>232</v>
      </c>
      <c r="EB1011" s="38"/>
      <c r="EJ1011"/>
      <c r="EK1011"/>
      <c r="EL1011"/>
      <c r="EM1011"/>
      <c r="EN1011"/>
      <c r="EO1011"/>
      <c r="EP1011"/>
      <c r="EQ1011"/>
      <c r="ER1011"/>
      <c r="ES1011" s="53" t="str">
        <f>IF(EI1011&lt;&gt;"",((EJ1011*0.125)+((EK1011+EL1011+EM1011+EN1011+EO1011)*0.25)+((EP1011+EQ1011+ER1011)*1))/EI1011,"")</f>
        <v/>
      </c>
      <c r="ET1011" s="20"/>
      <c r="FG1011" s="20"/>
      <c r="FJ1011" s="34" t="str">
        <f>IF(EZ1011&lt;&gt;"",((FA1011*0.125)+((FB1011+FC1011+FD1011+FE1011+FF1011)*0.25)+((FG1011+FH1011+FI1011)*1))/EZ1011,"")</f>
        <v/>
      </c>
      <c r="FK1011" s="39">
        <v>48.750605999999998</v>
      </c>
      <c r="FL1011" s="39">
        <v>-116.633472</v>
      </c>
      <c r="FM1011" s="39">
        <v>48.388780576177865</v>
      </c>
      <c r="FN1011" s="39">
        <v>49.11243142382213</v>
      </c>
      <c r="FO1011" s="39">
        <v>-117.18224288679612</v>
      </c>
      <c r="FP1011" s="39">
        <v>-116.08470111320388</v>
      </c>
      <c r="FQ1011" s="39">
        <v>48.026955152355733</v>
      </c>
      <c r="FR1011" s="39">
        <v>49.474256847644263</v>
      </c>
      <c r="FS1011" s="39">
        <v>-117.73101377359225</v>
      </c>
      <c r="FT1011" s="39">
        <v>-115.53593022640774</v>
      </c>
      <c r="FU1011" s="35"/>
      <c r="GK1011" s="34" t="str">
        <f>IF(GA1011&lt;&gt;"",((GB1011*0.125)+((GC1011+GD1011+GE1011+GF1011+GG1011)*0.25)+((GH1011+GI1011+GJ1011)*1))/GA1011,"")</f>
        <v/>
      </c>
      <c r="GL1011"/>
      <c r="GM1011"/>
      <c r="GN1011"/>
      <c r="GO1011"/>
      <c r="HH1011" s="34" t="str">
        <f>IF(GX1011&lt;&gt;"",((GY1011*0.125)+((GZ1011+HA1011+HB1011+HC1011+HD1011)*0.25)+((HE1011+HF1011+HG1011)*1))/GX1011,"")</f>
        <v/>
      </c>
    </row>
    <row r="1012" spans="1:216" ht="15" hidden="1" customHeight="1" x14ac:dyDescent="0.35">
      <c r="A1012" s="11" t="s">
        <v>5854</v>
      </c>
      <c r="B1012" s="12" t="s">
        <v>5855</v>
      </c>
      <c r="C1012" s="13">
        <v>43829</v>
      </c>
      <c r="D1012" s="13">
        <v>45040</v>
      </c>
      <c r="E1012" s="14" t="s">
        <v>1420</v>
      </c>
      <c r="F1012" s="15" t="s">
        <v>5856</v>
      </c>
      <c r="G1012" s="15" t="s">
        <v>5857</v>
      </c>
      <c r="H1012" s="14" t="s">
        <v>1033</v>
      </c>
      <c r="I1012" s="16">
        <v>32310</v>
      </c>
      <c r="J1012" s="17">
        <v>17209</v>
      </c>
      <c r="K1012" s="18">
        <f ca="1">IF(A1012&lt;&gt;"",RANDBETWEEN(1,2000)," ")</f>
        <v>1885</v>
      </c>
      <c r="L1012" s="17" cm="1">
        <f t="array" ref="L1012">IF(A1012&lt;&gt;"",SUMPRODUCT(($E$2:$E$1303="Active") * (FK1012 &gt;= $FM$2:$FM$1303) * (FK1012 &lt;= $FN$2:$FN$1303) * (FL1012 &gt;= $FO$2:$FO$1303) * (FL1012 &lt;= $FP$2:$FP$1303)),"")</f>
        <v>2</v>
      </c>
      <c r="M1012" s="17" cm="1">
        <f t="array" ref="M1012">IF(A1012&lt;&gt;"",SUMPRODUCT(($E$2:$E$1303="Active") * (FK1012 &gt;= $FQ$2:$FQ$1303) * (FK1012 &lt;= $FR$2:$FR$1303) * (FL1012 &gt;= $FS$2:$FS$1303) * (FL1012 &lt;= $FT$2:$FT$1303)),"")</f>
        <v>2</v>
      </c>
      <c r="N1012" s="14" t="s">
        <v>287</v>
      </c>
      <c r="O1012" s="14" t="s">
        <v>219</v>
      </c>
      <c r="P1012" s="15" t="s">
        <v>5858</v>
      </c>
      <c r="Q1012" s="14" t="s">
        <v>5859</v>
      </c>
      <c r="R1012" s="15" t="s">
        <v>5860</v>
      </c>
      <c r="S1012" s="14" t="s">
        <v>224</v>
      </c>
      <c r="T1012" s="20" t="s">
        <v>224</v>
      </c>
      <c r="U1012" s="21"/>
      <c r="V1012" s="22"/>
      <c r="W1012" s="22"/>
      <c r="X1012" s="22"/>
      <c r="Y1012" s="22"/>
      <c r="Z1012" s="22"/>
      <c r="AA1012" s="48">
        <v>2024</v>
      </c>
      <c r="AC1012" s="63">
        <v>45658</v>
      </c>
      <c r="AD1012" s="25">
        <v>188</v>
      </c>
      <c r="AE1012" s="25">
        <v>233</v>
      </c>
      <c r="AF1012" s="26">
        <v>264</v>
      </c>
      <c r="AG1012" s="20">
        <v>109</v>
      </c>
      <c r="AH1012" s="22">
        <v>0</v>
      </c>
      <c r="AI1012" s="26">
        <v>0</v>
      </c>
      <c r="AN1012" s="27">
        <f>IF(COUNT(DV1012,ES1012,FJ1012,GK1012,HH1012)&gt;0,AVERAGE(DV1012,ES1012,FJ1012,GK1012,HH1012),"")</f>
        <v>0.125</v>
      </c>
      <c r="AO1012" s="28">
        <f>IF((E1012&lt;&gt;""),COUNTA(AP1012:BW1012)+COUNTIF(T1012,"No"),"")</f>
        <v>0</v>
      </c>
      <c r="AP1012" s="29"/>
      <c r="AQ1012" s="29"/>
      <c r="AR1012" s="29"/>
      <c r="AS1012" s="29"/>
      <c r="AT1012" s="29"/>
      <c r="AU1012" s="29"/>
      <c r="AV1012" s="29"/>
      <c r="AW1012" s="29"/>
      <c r="AX1012" s="29"/>
      <c r="AY1012" s="29"/>
      <c r="AZ1012" s="29"/>
      <c r="BA1012" s="29"/>
      <c r="BB1012" s="29"/>
      <c r="BC1012" s="29"/>
      <c r="BD1012" s="29"/>
      <c r="BE1012" s="29"/>
      <c r="BF1012" s="29"/>
      <c r="BG1012" s="29"/>
      <c r="BH1012" s="29"/>
      <c r="BI1012" s="29"/>
      <c r="BJ1012" s="29"/>
      <c r="BK1012" s="29"/>
      <c r="BL1012" s="29"/>
      <c r="BM1012" s="29"/>
      <c r="BN1012" s="29"/>
      <c r="BO1012" s="29"/>
      <c r="BP1012" s="29"/>
      <c r="BQ1012" s="29"/>
      <c r="BR1012" s="29"/>
      <c r="BS1012" s="29"/>
      <c r="BT1012" s="29"/>
      <c r="BU1012" s="29"/>
      <c r="BV1012" s="29"/>
      <c r="BW1012" s="29"/>
      <c r="BX1012" s="30">
        <v>44078</v>
      </c>
      <c r="BY1012" s="30">
        <v>44088</v>
      </c>
      <c r="BZ1012" s="14" t="s">
        <v>226</v>
      </c>
      <c r="CA1012" s="30">
        <v>44088</v>
      </c>
      <c r="CB1012" s="14" t="s">
        <v>232</v>
      </c>
      <c r="CC1012" s="31">
        <v>43908</v>
      </c>
      <c r="CD1012" s="32" t="s">
        <v>364</v>
      </c>
      <c r="CE1012" s="33" t="s">
        <v>380</v>
      </c>
      <c r="CF1012" s="33" t="s">
        <v>321</v>
      </c>
      <c r="CG1012" s="29">
        <v>122</v>
      </c>
      <c r="CH1012" s="29">
        <v>4</v>
      </c>
      <c r="CI1012" s="29">
        <v>4</v>
      </c>
      <c r="CJ1012" s="29">
        <v>20</v>
      </c>
      <c r="CK1012" s="29">
        <v>6</v>
      </c>
      <c r="CL1012" s="29">
        <v>2</v>
      </c>
      <c r="CM1012" s="29">
        <v>1</v>
      </c>
      <c r="CN1012" s="34">
        <f>IF(CJ1012&gt;0,((CK1012*0.125)+(CL1012*0.25)+(CM1012*1))/CJ1012,"")</f>
        <v>0.1125</v>
      </c>
      <c r="CO1012" s="35">
        <v>44637</v>
      </c>
      <c r="CP1012" s="35">
        <v>44659</v>
      </c>
      <c r="CQ1012" s="20" t="s">
        <v>595</v>
      </c>
      <c r="CR1012" s="35">
        <v>44663</v>
      </c>
      <c r="CS1012" s="20" t="s">
        <v>232</v>
      </c>
      <c r="CT1012" s="35">
        <v>44659</v>
      </c>
      <c r="CU1012" s="35">
        <v>44531</v>
      </c>
      <c r="CV1012" s="11" t="s">
        <v>228</v>
      </c>
      <c r="CW1012" s="20" t="s">
        <v>233</v>
      </c>
      <c r="CX1012" s="11" t="s">
        <v>234</v>
      </c>
      <c r="CY1012" s="20">
        <v>124</v>
      </c>
      <c r="CZ1012" s="36">
        <v>2</v>
      </c>
      <c r="DA1012" s="36">
        <v>2</v>
      </c>
      <c r="DB1012" s="36">
        <v>10</v>
      </c>
      <c r="DC1012" s="36">
        <v>0</v>
      </c>
      <c r="DD1012" s="36">
        <v>0</v>
      </c>
      <c r="DE1012" s="36">
        <v>1</v>
      </c>
      <c r="DF1012" s="36">
        <v>0</v>
      </c>
      <c r="DG1012" s="36">
        <v>2</v>
      </c>
      <c r="DH1012" s="37">
        <f>IF(DB1012&gt;0,((DC1012*0.125)+(DD1012*0.25)+(DE1012*0.25)+(DF1012*1)+(DG1012*1))/DB1012,"")</f>
        <v>0.22500000000000001</v>
      </c>
      <c r="DI1012" s="35">
        <v>44774</v>
      </c>
      <c r="DJ1012" s="20" t="s">
        <v>228</v>
      </c>
      <c r="DK1012" s="20" t="s">
        <v>235</v>
      </c>
      <c r="DL1012" s="20" t="s">
        <v>234</v>
      </c>
      <c r="DM1012" s="20">
        <v>117</v>
      </c>
      <c r="DN1012" s="20">
        <v>2</v>
      </c>
      <c r="DO1012" s="20">
        <v>2</v>
      </c>
      <c r="DP1012" s="20">
        <v>10</v>
      </c>
      <c r="DQ1012" s="20">
        <v>0</v>
      </c>
      <c r="DR1012" s="20">
        <v>0</v>
      </c>
      <c r="DS1012" s="20">
        <v>1</v>
      </c>
      <c r="DT1012" s="20">
        <v>0</v>
      </c>
      <c r="DU1012" s="20">
        <v>1</v>
      </c>
      <c r="DV1012" s="37" cm="1">
        <f t="array" ref="DV1012">IF(AND(DI1012:DP1012&lt;&gt;""),((DQ1012*0.125)+(DR1012*0.25)+(DS1012*0.25)+(DT1012*1)+(DU1012*1))/DP1012,"")</f>
        <v>0.125</v>
      </c>
      <c r="EA1012" s="35" t="s">
        <v>232</v>
      </c>
      <c r="EB1012" s="38"/>
      <c r="EJ1012"/>
      <c r="EK1012"/>
      <c r="EL1012"/>
      <c r="EM1012"/>
      <c r="EN1012"/>
      <c r="EO1012"/>
      <c r="EP1012"/>
      <c r="EQ1012"/>
      <c r="ER1012"/>
      <c r="ES1012" s="53" t="str">
        <f>IF(EI1012&lt;&gt;"",((EJ1012*0.125)+((EK1012+EL1012+EM1012+EN1012+EO1012)*0.25)+((EP1012+EQ1012+ER1012)*1))/EI1012,"")</f>
        <v/>
      </c>
      <c r="ET1012" s="20"/>
      <c r="FG1012" s="20"/>
      <c r="FJ1012" s="34" t="str">
        <f>IF(EZ1012&lt;&gt;"",((FA1012*0.125)+((FB1012+FC1012+FD1012+FE1012+FF1012)*0.25)+((FG1012+FH1012+FI1012)*1))/EZ1012,"")</f>
        <v/>
      </c>
      <c r="FK1012" s="39">
        <v>30.384951999999998</v>
      </c>
      <c r="FL1012" s="39">
        <v>-84.500467999999998</v>
      </c>
      <c r="FM1012" s="39">
        <v>30.023126576177866</v>
      </c>
      <c r="FN1012" s="39">
        <v>30.746777423822131</v>
      </c>
      <c r="FO1012" s="39">
        <v>-84.919904473576381</v>
      </c>
      <c r="FP1012" s="39">
        <v>-84.081031526423615</v>
      </c>
      <c r="FQ1012" s="39">
        <v>29.661301152355733</v>
      </c>
      <c r="FR1012" s="39">
        <v>31.108602847644264</v>
      </c>
      <c r="FS1012" s="39">
        <v>-85.339340947152778</v>
      </c>
      <c r="FT1012" s="39">
        <v>-83.661595052847218</v>
      </c>
      <c r="FU1012" s="35"/>
      <c r="GK1012" s="34" t="str">
        <f>IF(GA1012&lt;&gt;"",((GB1012*0.125)+((GC1012+GD1012+GE1012+GF1012+GG1012)*0.25)+((GH1012+GI1012+GJ1012)*1))/GA1012,"")</f>
        <v/>
      </c>
      <c r="GL1012"/>
      <c r="GM1012"/>
      <c r="GN1012"/>
      <c r="GO1012"/>
      <c r="HH1012" s="34" t="str">
        <f>IF(GX1012&lt;&gt;"",((GY1012*0.125)+((GZ1012+HA1012+HB1012+HC1012+HD1012)*0.25)+((HE1012+HF1012+HG1012)*1))/GX1012,"")</f>
        <v/>
      </c>
    </row>
    <row r="1013" spans="1:216" ht="15" hidden="1" customHeight="1" x14ac:dyDescent="0.35">
      <c r="A1013" s="14" t="s">
        <v>5861</v>
      </c>
      <c r="B1013" s="12" t="s">
        <v>5862</v>
      </c>
      <c r="C1013" s="13">
        <v>43829</v>
      </c>
      <c r="D1013" s="13">
        <v>45014</v>
      </c>
      <c r="E1013" s="14" t="s">
        <v>1420</v>
      </c>
      <c r="F1013" s="15" t="s">
        <v>5863</v>
      </c>
      <c r="G1013" s="15" t="s">
        <v>5864</v>
      </c>
      <c r="H1013" s="14" t="s">
        <v>591</v>
      </c>
      <c r="I1013" s="16">
        <v>94303</v>
      </c>
      <c r="J1013" s="17">
        <v>48281</v>
      </c>
      <c r="K1013" s="18">
        <f ca="1">IF(A1013&lt;&gt;"",RANDBETWEEN(1,2000)," ")</f>
        <v>1964</v>
      </c>
      <c r="L1013" s="17" cm="1">
        <f t="array" ref="L1013">IF(A1013&lt;&gt;"",SUMPRODUCT(($E$2:$E$1303="Active") * (FK1013 &gt;= $FM$2:$FM$1303) * (FK1013 &lt;= $FN$2:$FN$1303) * (FL1013 &gt;= $FO$2:$FO$1303) * (FL1013 &lt;= $FP$2:$FP$1303)),"")</f>
        <v>5</v>
      </c>
      <c r="M1013" s="17" cm="1">
        <f t="array" ref="M1013">IF(A1013&lt;&gt;"",SUMPRODUCT(($E$2:$E$1303="Active") * (FK1013 &gt;= $FQ$2:$FQ$1303) * (FK1013 &lt;= $FR$2:$FR$1303) * (FL1013 &gt;= $FS$2:$FS$1303) * (FL1013 &lt;= $FT$2:$FT$1303)),"")</f>
        <v>8</v>
      </c>
      <c r="N1013" s="14" t="s">
        <v>287</v>
      </c>
      <c r="O1013" s="14" t="s">
        <v>219</v>
      </c>
      <c r="P1013" s="15" t="s">
        <v>5865</v>
      </c>
      <c r="Q1013" s="14" t="s">
        <v>5866</v>
      </c>
      <c r="R1013" s="15" t="s">
        <v>5867</v>
      </c>
      <c r="S1013" s="14" t="s">
        <v>223</v>
      </c>
      <c r="T1013" s="20" t="s">
        <v>224</v>
      </c>
      <c r="U1013" s="21"/>
      <c r="V1013" s="22"/>
      <c r="W1013" s="22"/>
      <c r="X1013" s="22"/>
      <c r="Y1013" s="22"/>
      <c r="Z1013" s="22"/>
      <c r="AA1013" s="48">
        <v>2024</v>
      </c>
      <c r="AC1013" s="63">
        <v>45658</v>
      </c>
      <c r="AD1013" s="25">
        <v>363</v>
      </c>
      <c r="AE1013" s="25">
        <v>423</v>
      </c>
      <c r="AF1013" s="26">
        <v>499</v>
      </c>
      <c r="AG1013" s="20"/>
      <c r="AH1013" s="22">
        <v>0</v>
      </c>
      <c r="AI1013" s="26">
        <v>0</v>
      </c>
      <c r="AN1013" s="27">
        <f>IF(COUNT(DV1013,ES1013,FJ1013,GK1013,HH1013)&gt;0,AVERAGE(DV1013,ES1013,FJ1013,GK1013,HH1013),"")</f>
        <v>0.35833333333333334</v>
      </c>
      <c r="AO1013" s="28">
        <f>IF((E1013&lt;&gt;""),COUNTA(AP1013:BW1013)+COUNTIF(T1013,"No"),"")</f>
        <v>0</v>
      </c>
      <c r="AP1013" s="29"/>
      <c r="AQ1013" s="29"/>
      <c r="AR1013" s="29"/>
      <c r="AS1013" s="29"/>
      <c r="AT1013" s="29"/>
      <c r="AU1013" s="29"/>
      <c r="AV1013" s="29"/>
      <c r="AW1013" s="29"/>
      <c r="AX1013" s="29"/>
      <c r="AY1013" s="29"/>
      <c r="AZ1013" s="29"/>
      <c r="BA1013" s="29"/>
      <c r="BB1013" s="29"/>
      <c r="BC1013" s="29"/>
      <c r="BD1013" s="29"/>
      <c r="BE1013" s="29"/>
      <c r="BF1013" s="29"/>
      <c r="BG1013" s="29"/>
      <c r="BH1013" s="29"/>
      <c r="BI1013" s="29"/>
      <c r="BJ1013" s="29"/>
      <c r="BK1013" s="29"/>
      <c r="BL1013" s="29"/>
      <c r="BM1013" s="29"/>
      <c r="BN1013" s="29"/>
      <c r="BO1013" s="29"/>
      <c r="BP1013" s="29"/>
      <c r="BQ1013" s="29"/>
      <c r="BR1013" s="29"/>
      <c r="BS1013" s="29"/>
      <c r="BT1013" s="29"/>
      <c r="BU1013" s="29"/>
      <c r="BV1013" s="29"/>
      <c r="BW1013" s="29"/>
      <c r="BX1013" s="30">
        <v>43902</v>
      </c>
      <c r="BY1013" s="30">
        <v>43914</v>
      </c>
      <c r="BZ1013" s="14" t="s">
        <v>226</v>
      </c>
      <c r="CA1013" s="30">
        <v>43921</v>
      </c>
      <c r="CB1013" s="14" t="s">
        <v>227</v>
      </c>
      <c r="CC1013" s="31">
        <v>43794</v>
      </c>
      <c r="CD1013" s="32" t="s">
        <v>226</v>
      </c>
      <c r="CE1013" s="33" t="s">
        <v>425</v>
      </c>
      <c r="CF1013" s="33" t="s">
        <v>325</v>
      </c>
      <c r="CG1013" s="29">
        <v>490</v>
      </c>
      <c r="CH1013" s="29">
        <v>2</v>
      </c>
      <c r="CI1013" s="29">
        <v>2</v>
      </c>
      <c r="CJ1013" s="29">
        <v>10</v>
      </c>
      <c r="CK1013" s="29">
        <v>0</v>
      </c>
      <c r="CL1013" s="29">
        <v>2</v>
      </c>
      <c r="CM1013" s="29">
        <v>2</v>
      </c>
      <c r="CN1013" s="34">
        <f>IF(CJ1013&gt;0,((CK1013*0.125)+(CL1013*0.25)+(CM1013*1))/CJ1013,"")</f>
        <v>0.25</v>
      </c>
      <c r="CO1013" s="35">
        <v>44433</v>
      </c>
      <c r="CP1013" s="35">
        <v>44435</v>
      </c>
      <c r="CQ1013" s="20" t="s">
        <v>1889</v>
      </c>
      <c r="CR1013" s="35">
        <v>44440</v>
      </c>
      <c r="CS1013" s="20" t="s">
        <v>232</v>
      </c>
      <c r="CT1013" s="35">
        <v>44435</v>
      </c>
      <c r="CU1013" s="35">
        <v>44326</v>
      </c>
      <c r="CV1013" s="11" t="s">
        <v>226</v>
      </c>
      <c r="CW1013" s="11" t="s">
        <v>293</v>
      </c>
      <c r="CX1013" s="11" t="s">
        <v>247</v>
      </c>
      <c r="CY1013" s="20">
        <v>234</v>
      </c>
      <c r="CZ1013" s="36">
        <v>2</v>
      </c>
      <c r="DA1013" s="36">
        <v>2</v>
      </c>
      <c r="DB1013" s="36">
        <v>10</v>
      </c>
      <c r="DC1013" s="36">
        <v>1</v>
      </c>
      <c r="DD1013" s="36">
        <v>0</v>
      </c>
      <c r="DE1013" s="36">
        <v>0</v>
      </c>
      <c r="DF1013" s="36">
        <v>0</v>
      </c>
      <c r="DG1013" s="36">
        <v>0</v>
      </c>
      <c r="DH1013" s="37">
        <f>IF(DB1013&gt;0,((DC1013*0.125)+(DD1013*0.25)+(DE1013*0.25)+(DF1013*1)+(DG1013*1))/DB1013,"")</f>
        <v>1.2500000000000001E-2</v>
      </c>
      <c r="DI1013" s="35">
        <v>44592</v>
      </c>
      <c r="DJ1013" s="20" t="s">
        <v>228</v>
      </c>
      <c r="DK1013" s="20" t="s">
        <v>294</v>
      </c>
      <c r="DL1013" s="20" t="s">
        <v>247</v>
      </c>
      <c r="DM1013" s="20">
        <v>222</v>
      </c>
      <c r="DN1013" s="20">
        <v>3</v>
      </c>
      <c r="DO1013" s="20">
        <v>3</v>
      </c>
      <c r="DP1013" s="20">
        <v>15</v>
      </c>
      <c r="DQ1013" s="20">
        <v>1</v>
      </c>
      <c r="DR1013" s="20">
        <v>0</v>
      </c>
      <c r="DS1013" s="20">
        <v>1</v>
      </c>
      <c r="DT1013" s="20">
        <v>1</v>
      </c>
      <c r="DU1013" s="20">
        <v>4</v>
      </c>
      <c r="DV1013" s="49" cm="1">
        <f t="array" ref="DV1013">IF(AND(DI1013:DP1013&lt;&gt;""),((DQ1013*0.125)+(DR1013*0.25)+(DS1013*0.25)+(DT1013*1)+(DU1013*1))/DP1013,"")</f>
        <v>0.35833333333333334</v>
      </c>
      <c r="EA1013" s="35" t="s">
        <v>232</v>
      </c>
      <c r="EB1013" s="38"/>
      <c r="EJ1013"/>
      <c r="EK1013"/>
      <c r="EL1013"/>
      <c r="EM1013"/>
      <c r="EN1013"/>
      <c r="EO1013"/>
      <c r="EP1013"/>
      <c r="EQ1013"/>
      <c r="ER1013"/>
      <c r="ES1013" s="53" t="str">
        <f>IF(EI1013&lt;&gt;"",((EJ1013*0.125)+((EK1013+EL1013+EM1013+EN1013+EO1013)*0.25)+((EP1013+EQ1013+ER1013)*1))/EI1013,"")</f>
        <v/>
      </c>
      <c r="ET1013" s="20"/>
      <c r="FG1013" s="20"/>
      <c r="FJ1013" s="34" t="str">
        <f>IF(EZ1013&lt;&gt;"",((FA1013*0.125)+((FB1013+FC1013+FD1013+FE1013+FF1013)*0.25)+((FG1013+FH1013+FI1013)*1))/EZ1013,"")</f>
        <v/>
      </c>
      <c r="FK1013" s="39">
        <v>37.457790000000003</v>
      </c>
      <c r="FL1013" s="39">
        <v>-122.12253800000001</v>
      </c>
      <c r="FM1013" s="39">
        <v>37.09596457617787</v>
      </c>
      <c r="FN1013" s="39">
        <v>37.819615423822135</v>
      </c>
      <c r="FO1013" s="39">
        <v>-122.57835142124064</v>
      </c>
      <c r="FP1013" s="39">
        <v>-121.66672457875937</v>
      </c>
      <c r="FQ1013" s="39">
        <v>36.734139152355738</v>
      </c>
      <c r="FR1013" s="39">
        <v>38.181440847644268</v>
      </c>
      <c r="FS1013" s="39">
        <v>-123.03416484248127</v>
      </c>
      <c r="FT1013" s="39">
        <v>-121.21091115751874</v>
      </c>
      <c r="FU1013" s="35"/>
      <c r="GK1013" s="34" t="str">
        <f>IF(GA1013&lt;&gt;"",((GB1013*0.125)+((GC1013+GD1013+GE1013+GF1013+GG1013)*0.25)+((GH1013+GI1013+GJ1013)*1))/GA1013,"")</f>
        <v/>
      </c>
      <c r="GL1013"/>
      <c r="GM1013"/>
      <c r="GN1013"/>
      <c r="GO1013"/>
      <c r="HH1013" s="34" t="str">
        <f>IF(GX1013&lt;&gt;"",((GY1013*0.125)+((GZ1013+HA1013+HB1013+HC1013+HD1013)*0.25)+((HE1013+HF1013+HG1013)*1))/GX1013,"")</f>
        <v/>
      </c>
    </row>
    <row r="1014" spans="1:216" ht="15" hidden="1" customHeight="1" x14ac:dyDescent="0.35">
      <c r="A1014" s="11" t="s">
        <v>5868</v>
      </c>
      <c r="B1014" s="12" t="s">
        <v>5869</v>
      </c>
      <c r="C1014" s="13">
        <v>43829</v>
      </c>
      <c r="D1014" s="13">
        <v>45014</v>
      </c>
      <c r="E1014" s="14" t="s">
        <v>1420</v>
      </c>
      <c r="F1014" s="15" t="s">
        <v>5870</v>
      </c>
      <c r="G1014" s="15" t="s">
        <v>1672</v>
      </c>
      <c r="H1014" s="14" t="s">
        <v>1673</v>
      </c>
      <c r="I1014" s="16">
        <v>78214</v>
      </c>
      <c r="J1014" s="17">
        <v>22664</v>
      </c>
      <c r="K1014" s="18">
        <f ca="1">IF(A1014&lt;&gt;"",RANDBETWEEN(1,2000)," ")</f>
        <v>270</v>
      </c>
      <c r="L1014" s="17" cm="1">
        <f t="array" ref="L1014">IF(A1014&lt;&gt;"",SUMPRODUCT(($E$2:$E$1303="Active") * (FK1014 &gt;= $FM$2:$FM$1303) * (FK1014 &lt;= $FN$2:$FN$1303) * (FL1014 &gt;= $FO$2:$FO$1303) * (FL1014 &lt;= $FP$2:$FP$1303)),"")</f>
        <v>4</v>
      </c>
      <c r="M1014" s="17" cm="1">
        <f t="array" ref="M1014">IF(A1014&lt;&gt;"",SUMPRODUCT(($E$2:$E$1303="Active") * (FK1014 &gt;= $FQ$2:$FQ$1303) * (FK1014 &lt;= $FR$2:$FR$1303) * (FL1014 &gt;= $FS$2:$FS$1303) * (FL1014 &lt;= $FT$2:$FT$1303)),"")</f>
        <v>4</v>
      </c>
      <c r="N1014" s="14" t="s">
        <v>287</v>
      </c>
      <c r="O1014" s="14" t="s">
        <v>219</v>
      </c>
      <c r="P1014" s="15"/>
      <c r="Q1014" s="14"/>
      <c r="R1014" s="15"/>
      <c r="S1014" s="14" t="s">
        <v>223</v>
      </c>
      <c r="T1014" s="20" t="s">
        <v>224</v>
      </c>
      <c r="U1014" s="21"/>
      <c r="V1014" s="22"/>
      <c r="W1014" s="22"/>
      <c r="X1014" s="22"/>
      <c r="Y1014" s="22"/>
      <c r="Z1014" s="22"/>
      <c r="AA1014" s="48">
        <v>2024</v>
      </c>
      <c r="AC1014" s="63">
        <v>45658</v>
      </c>
      <c r="AD1014" s="25">
        <v>160</v>
      </c>
      <c r="AE1014" s="25">
        <v>164</v>
      </c>
      <c r="AF1014" s="26">
        <v>203</v>
      </c>
      <c r="AG1014" s="20"/>
      <c r="AH1014" s="22">
        <v>0</v>
      </c>
      <c r="AI1014" s="26">
        <v>0</v>
      </c>
      <c r="AN1014" s="27">
        <f>IF(COUNT(DV1014,ES1014,FJ1014,GK1014,HH1014)&gt;0,AVERAGE(DV1014,ES1014,FJ1014,GK1014,HH1014),"")</f>
        <v>1.7857142857142856E-2</v>
      </c>
      <c r="AO1014" s="28">
        <f>IF((E1014&lt;&gt;""),COUNTA(AP1014:BW1014)+COUNTIF(T1014,"No"),"")</f>
        <v>0</v>
      </c>
      <c r="AP1014" s="29"/>
      <c r="AQ1014" s="29"/>
      <c r="AR1014" s="29"/>
      <c r="AS1014" s="29"/>
      <c r="AT1014" s="29"/>
      <c r="AU1014" s="29"/>
      <c r="AV1014" s="29"/>
      <c r="AW1014" s="29"/>
      <c r="AX1014" s="29"/>
      <c r="AY1014" s="29"/>
      <c r="AZ1014" s="29"/>
      <c r="BA1014" s="29"/>
      <c r="BB1014" s="29"/>
      <c r="BC1014" s="29"/>
      <c r="BD1014" s="29"/>
      <c r="BE1014" s="29"/>
      <c r="BF1014" s="29"/>
      <c r="BG1014" s="29"/>
      <c r="BH1014" s="29"/>
      <c r="BI1014" s="29"/>
      <c r="BJ1014" s="29"/>
      <c r="BK1014" s="29"/>
      <c r="BL1014" s="29"/>
      <c r="BM1014" s="29"/>
      <c r="BN1014" s="29"/>
      <c r="BO1014" s="29"/>
      <c r="BP1014" s="29"/>
      <c r="BQ1014" s="29"/>
      <c r="BR1014" s="29"/>
      <c r="BS1014" s="29"/>
      <c r="BT1014" s="29"/>
      <c r="BU1014" s="29"/>
      <c r="BV1014" s="29"/>
      <c r="BW1014" s="29"/>
      <c r="BX1014" s="30">
        <v>44154</v>
      </c>
      <c r="BY1014" s="30">
        <v>44168</v>
      </c>
      <c r="BZ1014" s="14" t="s">
        <v>226</v>
      </c>
      <c r="CA1014" s="30">
        <v>44173</v>
      </c>
      <c r="CB1014" s="14" t="s">
        <v>232</v>
      </c>
      <c r="CC1014" s="31">
        <v>43909</v>
      </c>
      <c r="CD1014" s="32" t="s">
        <v>364</v>
      </c>
      <c r="CE1014" s="33" t="s">
        <v>282</v>
      </c>
      <c r="CF1014" s="33" t="s">
        <v>247</v>
      </c>
      <c r="CG1014" s="29">
        <v>106</v>
      </c>
      <c r="CH1014" s="29">
        <v>3</v>
      </c>
      <c r="CI1014" s="29">
        <v>3</v>
      </c>
      <c r="CJ1014" s="29">
        <v>44</v>
      </c>
      <c r="CK1014" s="29">
        <v>0</v>
      </c>
      <c r="CL1014" s="29">
        <v>1</v>
      </c>
      <c r="CM1014" s="29">
        <v>0</v>
      </c>
      <c r="CN1014" s="34">
        <f>IF(CJ1014&gt;0,((CK1014*0.125)+(CL1014*0.25)+(CM1014*1))/CJ1014,"")</f>
        <v>5.681818181818182E-3</v>
      </c>
      <c r="CO1014" s="35">
        <v>44643</v>
      </c>
      <c r="CP1014" s="35">
        <v>44669</v>
      </c>
      <c r="CQ1014" s="20" t="s">
        <v>595</v>
      </c>
      <c r="CR1014" s="35">
        <v>44669</v>
      </c>
      <c r="CS1014" s="20" t="s">
        <v>232</v>
      </c>
      <c r="CT1014" s="35">
        <v>44673</v>
      </c>
      <c r="CU1014" s="35">
        <v>44539</v>
      </c>
      <c r="CV1014" s="11" t="s">
        <v>228</v>
      </c>
      <c r="CW1014" s="20" t="s">
        <v>233</v>
      </c>
      <c r="CX1014" s="11" t="s">
        <v>234</v>
      </c>
      <c r="CY1014" s="20">
        <v>62</v>
      </c>
      <c r="CZ1014" s="36">
        <v>3</v>
      </c>
      <c r="DA1014" s="36">
        <v>3</v>
      </c>
      <c r="DB1014" s="36">
        <v>15</v>
      </c>
      <c r="DC1014" s="36">
        <v>1</v>
      </c>
      <c r="DD1014" s="36">
        <v>0</v>
      </c>
      <c r="DE1014" s="36">
        <v>0</v>
      </c>
      <c r="DF1014" s="36">
        <v>0</v>
      </c>
      <c r="DG1014" s="36">
        <v>1</v>
      </c>
      <c r="DH1014" s="37">
        <f>IF(DB1014&gt;0,((DC1014*0.125)+(DD1014*0.25)+(DE1014*0.25)+(DF1014*1)+(DG1014*1))/DB1014,"")</f>
        <v>7.4999999999999997E-2</v>
      </c>
      <c r="DI1014" s="35">
        <v>44835</v>
      </c>
      <c r="DJ1014" s="20" t="s">
        <v>228</v>
      </c>
      <c r="DK1014" s="20" t="s">
        <v>235</v>
      </c>
      <c r="DL1014" s="20" t="s">
        <v>234</v>
      </c>
      <c r="DM1014" s="20">
        <v>105</v>
      </c>
      <c r="DN1014" s="20">
        <v>3</v>
      </c>
      <c r="DO1014" s="20">
        <v>3</v>
      </c>
      <c r="DP1014" s="20">
        <v>14</v>
      </c>
      <c r="DQ1014" s="20">
        <v>0</v>
      </c>
      <c r="DR1014" s="20">
        <v>0</v>
      </c>
      <c r="DS1014" s="20">
        <v>1</v>
      </c>
      <c r="DT1014" s="20">
        <v>0</v>
      </c>
      <c r="DU1014" s="20">
        <v>0</v>
      </c>
      <c r="DV1014" s="37" cm="1">
        <f t="array" ref="DV1014">IF(AND(DI1014:DP1014&lt;&gt;""),((DQ1014*0.125)+(DR1014*0.25)+(DS1014*0.25)+(DT1014*1)+(DU1014*1))/DP1014,"")</f>
        <v>1.7857142857142856E-2</v>
      </c>
      <c r="EA1014" s="35"/>
      <c r="EB1014" s="21"/>
      <c r="EJ1014"/>
      <c r="EK1014"/>
      <c r="EL1014"/>
      <c r="EM1014"/>
      <c r="EN1014"/>
      <c r="EO1014"/>
      <c r="EP1014"/>
      <c r="EQ1014"/>
      <c r="ER1014"/>
      <c r="ES1014" s="34" t="str">
        <f>IF(EI1014&lt;&gt;"",((EJ1014*0.125)+((EK1014+EL1014+EM1014+EN1014+EO1014)*0.25)+((EP1014+EQ1014+ER1014)*1))/EI1014,"")</f>
        <v/>
      </c>
      <c r="ET1014" s="20"/>
      <c r="FG1014" s="20"/>
      <c r="FJ1014" s="34" t="str">
        <f>IF(EZ1014&lt;&gt;"",((FA1014*0.125)+((FB1014+FC1014+FD1014+FE1014+FF1014)*0.25)+((FG1014+FH1014+FI1014)*1))/EZ1014,"")</f>
        <v/>
      </c>
      <c r="FK1014" s="39">
        <v>29.329239999999999</v>
      </c>
      <c r="FL1014" s="39">
        <v>-98.474316999999999</v>
      </c>
      <c r="FM1014" s="39">
        <v>28.967414576177866</v>
      </c>
      <c r="FN1014" s="39">
        <v>29.691065423822131</v>
      </c>
      <c r="FO1014" s="39">
        <v>-98.889340363291439</v>
      </c>
      <c r="FP1014" s="39">
        <v>-98.05929363670856</v>
      </c>
      <c r="FQ1014" s="39">
        <v>28.605589152355734</v>
      </c>
      <c r="FR1014" s="39">
        <v>30.052890847644264</v>
      </c>
      <c r="FS1014" s="39">
        <v>-99.304363726582892</v>
      </c>
      <c r="FT1014" s="39">
        <v>-97.644270273417106</v>
      </c>
      <c r="FU1014" s="35"/>
      <c r="GK1014" s="34" t="str">
        <f>IF(GA1014&lt;&gt;"",((GB1014*0.125)+((GC1014+GD1014+GE1014+GF1014+GG1014)*0.25)+((GH1014+GI1014+GJ1014)*1))/GA1014,"")</f>
        <v/>
      </c>
      <c r="GL1014"/>
      <c r="GM1014"/>
      <c r="GN1014"/>
      <c r="GO1014"/>
      <c r="HH1014" s="34" t="str">
        <f>IF(GX1014&lt;&gt;"",((GY1014*0.125)+((GZ1014+HA1014+HB1014+HC1014+HD1014)*0.25)+((HE1014+HF1014+HG1014)*1))/GX1014,"")</f>
        <v/>
      </c>
    </row>
    <row r="1015" spans="1:216" ht="15" hidden="1" customHeight="1" x14ac:dyDescent="0.35">
      <c r="A1015" s="11" t="s">
        <v>5871</v>
      </c>
      <c r="B1015" s="12" t="s">
        <v>5872</v>
      </c>
      <c r="C1015" s="13">
        <v>43829</v>
      </c>
      <c r="D1015" s="13">
        <v>44994</v>
      </c>
      <c r="E1015" s="14" t="s">
        <v>1420</v>
      </c>
      <c r="F1015" s="15" t="s">
        <v>5873</v>
      </c>
      <c r="G1015" s="15" t="s">
        <v>5874</v>
      </c>
      <c r="H1015" s="14" t="s">
        <v>2702</v>
      </c>
      <c r="I1015" s="16">
        <v>49441</v>
      </c>
      <c r="J1015" s="17">
        <v>36886</v>
      </c>
      <c r="K1015" s="18">
        <f ca="1">IF(A1015&lt;&gt;"",RANDBETWEEN(1,2000)," ")</f>
        <v>523</v>
      </c>
      <c r="L1015" s="17" cm="1">
        <f t="array" ref="L1015">IF(A1015&lt;&gt;"",SUMPRODUCT(($E$2:$E$1303="Active") * (FK1015 &gt;= $FM$2:$FM$1303) * (FK1015 &lt;= $FN$2:$FN$1303) * (FL1015 &gt;= $FO$2:$FO$1303) * (FL1015 &lt;= $FP$2:$FP$1303)),"")</f>
        <v>0</v>
      </c>
      <c r="M1015" s="17" cm="1">
        <f t="array" ref="M1015">IF(A1015&lt;&gt;"",SUMPRODUCT(($E$2:$E$1303="Active") * (FK1015 &gt;= $FQ$2:$FQ$1303) * (FK1015 &lt;= $FR$2:$FR$1303) * (FL1015 &gt;= $FS$2:$FS$1303) * (FL1015 &lt;= $FT$2:$FT$1303)),"")</f>
        <v>1</v>
      </c>
      <c r="N1015" s="14" t="s">
        <v>287</v>
      </c>
      <c r="O1015" s="14" t="s">
        <v>219</v>
      </c>
      <c r="P1015" s="15" t="s">
        <v>5875</v>
      </c>
      <c r="Q1015" s="14" t="s">
        <v>5876</v>
      </c>
      <c r="R1015" s="15" t="s">
        <v>5877</v>
      </c>
      <c r="S1015" s="14" t="s">
        <v>223</v>
      </c>
      <c r="T1015" s="20" t="s">
        <v>224</v>
      </c>
      <c r="U1015" s="21"/>
      <c r="V1015" s="22"/>
      <c r="W1015" s="22"/>
      <c r="X1015" s="22"/>
      <c r="Y1015" s="22"/>
      <c r="Z1015" s="22"/>
      <c r="AA1015" s="48">
        <v>2024</v>
      </c>
      <c r="AC1015" s="63">
        <v>45658</v>
      </c>
      <c r="AD1015" s="25">
        <v>102</v>
      </c>
      <c r="AE1015" s="25">
        <v>101</v>
      </c>
      <c r="AF1015" s="26">
        <v>144</v>
      </c>
      <c r="AG1015" s="20">
        <v>8</v>
      </c>
      <c r="AH1015" s="22">
        <v>0</v>
      </c>
      <c r="AI1015" s="26">
        <v>0</v>
      </c>
      <c r="AN1015" s="27">
        <f>IF(COUNT(DV1015,ES1015,FJ1015,GK1015,HH1015)&gt;0,AVERAGE(DV1015,ES1015,FJ1015,GK1015,HH1015),"")</f>
        <v>0.15384615384615385</v>
      </c>
      <c r="AO1015" s="28">
        <f>IF((E1015&lt;&gt;""),COUNTA(AP1015:BW1015)+COUNTIF(T1015,"No"),"")</f>
        <v>0</v>
      </c>
      <c r="AP1015" s="29"/>
      <c r="AQ1015" s="29"/>
      <c r="AR1015" s="29"/>
      <c r="AS1015" s="29"/>
      <c r="AT1015" s="29"/>
      <c r="AU1015" s="29"/>
      <c r="AV1015" s="29"/>
      <c r="AW1015" s="29"/>
      <c r="AX1015" s="29"/>
      <c r="AY1015" s="29"/>
      <c r="AZ1015" s="29"/>
      <c r="BA1015" s="29"/>
      <c r="BB1015" s="29"/>
      <c r="BC1015" s="29"/>
      <c r="BD1015" s="29"/>
      <c r="BE1015" s="29"/>
      <c r="BF1015" s="29"/>
      <c r="BG1015" s="29"/>
      <c r="BH1015" s="29"/>
      <c r="BI1015" s="29"/>
      <c r="BJ1015" s="29"/>
      <c r="BK1015" s="29"/>
      <c r="BL1015" s="29"/>
      <c r="BM1015" s="29"/>
      <c r="BN1015" s="29"/>
      <c r="BO1015" s="29"/>
      <c r="BP1015" s="29"/>
      <c r="BQ1015" s="29"/>
      <c r="BR1015" s="29"/>
      <c r="BS1015" s="29"/>
      <c r="BT1015" s="29"/>
      <c r="BU1015" s="29"/>
      <c r="BV1015" s="29"/>
      <c r="BW1015" s="29"/>
      <c r="BX1015" s="30">
        <v>43794</v>
      </c>
      <c r="BY1015" s="30">
        <v>43802</v>
      </c>
      <c r="BZ1015" s="14" t="s">
        <v>228</v>
      </c>
      <c r="CA1015" s="30">
        <v>43894</v>
      </c>
      <c r="CB1015" s="14" t="s">
        <v>227</v>
      </c>
      <c r="CC1015" s="31">
        <v>43760</v>
      </c>
      <c r="CD1015" s="32" t="s">
        <v>226</v>
      </c>
      <c r="CE1015" s="33" t="s">
        <v>425</v>
      </c>
      <c r="CF1015" s="33" t="s">
        <v>325</v>
      </c>
      <c r="CG1015" s="29">
        <v>146</v>
      </c>
      <c r="CH1015" s="29">
        <v>2</v>
      </c>
      <c r="CI1015" s="29">
        <v>2</v>
      </c>
      <c r="CJ1015" s="29">
        <v>10</v>
      </c>
      <c r="CK1015" s="29">
        <v>0</v>
      </c>
      <c r="CL1015" s="29">
        <v>0</v>
      </c>
      <c r="CM1015" s="29">
        <v>0</v>
      </c>
      <c r="CN1015" s="34">
        <f>IF(CJ1015&gt;0,((CK1015*0.125)+(CL1015*0.25)+(CM1015*1))/CJ1015,"")</f>
        <v>0</v>
      </c>
      <c r="CO1015" s="35">
        <v>44417</v>
      </c>
      <c r="CP1015" s="35">
        <v>44431</v>
      </c>
      <c r="CQ1015" s="20" t="s">
        <v>1889</v>
      </c>
      <c r="CR1015" s="35">
        <v>44440</v>
      </c>
      <c r="CS1015" s="20" t="s">
        <v>232</v>
      </c>
      <c r="CT1015" s="35">
        <v>44432</v>
      </c>
      <c r="CU1015" s="35">
        <v>44481</v>
      </c>
      <c r="CV1015" s="20" t="s">
        <v>228</v>
      </c>
      <c r="CW1015" s="20" t="s">
        <v>233</v>
      </c>
      <c r="CX1015" s="11" t="s">
        <v>234</v>
      </c>
      <c r="CY1015" s="20">
        <v>45</v>
      </c>
      <c r="CZ1015" s="36">
        <v>1</v>
      </c>
      <c r="DA1015" s="36">
        <v>1</v>
      </c>
      <c r="DB1015" s="36">
        <v>5</v>
      </c>
      <c r="DC1015" s="36">
        <v>0</v>
      </c>
      <c r="DD1015" s="36">
        <v>0</v>
      </c>
      <c r="DE1015" s="36">
        <v>0</v>
      </c>
      <c r="DF1015" s="36">
        <v>0</v>
      </c>
      <c r="DG1015" s="36">
        <v>0</v>
      </c>
      <c r="DH1015" s="37">
        <f>IF(DB1015&gt;0,((DC1015*0.125)+(DD1015*0.25)+(DE1015*0.25)+(DF1015*1)+(DG1015*1))/DB1015,"")</f>
        <v>0</v>
      </c>
      <c r="DI1015" s="35">
        <v>44866</v>
      </c>
      <c r="DJ1015" s="20" t="s">
        <v>228</v>
      </c>
      <c r="DK1015" s="20" t="s">
        <v>235</v>
      </c>
      <c r="DL1015" s="20" t="s">
        <v>234</v>
      </c>
      <c r="DM1015" s="20">
        <v>52</v>
      </c>
      <c r="DN1015" s="20">
        <v>3</v>
      </c>
      <c r="DO1015" s="20">
        <v>3</v>
      </c>
      <c r="DP1015" s="20">
        <v>13</v>
      </c>
      <c r="DQ1015" s="20">
        <v>0</v>
      </c>
      <c r="DR1015" s="20">
        <v>0</v>
      </c>
      <c r="DS1015" s="20">
        <v>0</v>
      </c>
      <c r="DT1015" s="20">
        <v>1</v>
      </c>
      <c r="DU1015" s="20">
        <v>1</v>
      </c>
      <c r="DV1015" s="37" cm="1">
        <f t="array" ref="DV1015">IF(AND(DI1015:DP1015&lt;&gt;""),((DQ1015*0.125)+(DR1015*0.25)+(DS1015*0.25)+(DT1015*1)+(DU1015*1))/DP1015,"")</f>
        <v>0.15384615384615385</v>
      </c>
      <c r="EA1015" s="35" t="s">
        <v>232</v>
      </c>
      <c r="EB1015" s="38"/>
      <c r="EJ1015"/>
      <c r="EK1015"/>
      <c r="EL1015"/>
      <c r="EM1015"/>
      <c r="EN1015"/>
      <c r="EO1015"/>
      <c r="EP1015"/>
      <c r="EQ1015"/>
      <c r="ER1015"/>
      <c r="ES1015" s="53" t="str">
        <f>IF(EI1015&lt;&gt;"",((EJ1015*0.125)+((EK1015+EL1015+EM1015+EN1015+EO1015)*0.25)+((EP1015+EQ1015+ER1015)*1))/EI1015,"")</f>
        <v/>
      </c>
      <c r="ET1015" s="20"/>
      <c r="FG1015" s="20"/>
      <c r="FJ1015" s="34" t="str">
        <f>IF(EZ1015&lt;&gt;"",((FA1015*0.125)+((FB1015+FC1015+FD1015+FE1015+FF1015)*0.25)+((FG1015+FH1015+FI1015)*1))/EZ1015,"")</f>
        <v/>
      </c>
      <c r="FK1015" s="39">
        <v>43.186900999999999</v>
      </c>
      <c r="FL1015" s="39">
        <v>-86.272870999999995</v>
      </c>
      <c r="FM1015" s="39">
        <v>42.825075576177866</v>
      </c>
      <c r="FN1015" s="39">
        <v>43.548726423822131</v>
      </c>
      <c r="FO1015" s="39">
        <v>-86.76911700615581</v>
      </c>
      <c r="FP1015" s="39">
        <v>-85.77662499384418</v>
      </c>
      <c r="FQ1015" s="39">
        <v>42.463250152355734</v>
      </c>
      <c r="FR1015" s="39">
        <v>43.910551847644264</v>
      </c>
      <c r="FS1015" s="39">
        <v>-87.265363012311639</v>
      </c>
      <c r="FT1015" s="39">
        <v>-85.280378987688351</v>
      </c>
      <c r="FU1015" s="35"/>
      <c r="GK1015" s="34" t="str">
        <f>IF(GA1015&lt;&gt;"",((GB1015*0.125)+((GC1015+GD1015+GE1015+GF1015+GG1015)*0.25)+((GH1015+GI1015+GJ1015)*1))/GA1015,"")</f>
        <v/>
      </c>
      <c r="GL1015"/>
      <c r="GM1015"/>
      <c r="GN1015"/>
      <c r="GO1015"/>
      <c r="HH1015" s="34" t="str">
        <f>IF(GX1015&lt;&gt;"",((GY1015*0.125)+((GZ1015+HA1015+HB1015+HC1015+HD1015)*0.25)+((HE1015+HF1015+HG1015)*1))/GX1015,"")</f>
        <v/>
      </c>
    </row>
    <row r="1016" spans="1:216" ht="15" hidden="1" customHeight="1" x14ac:dyDescent="0.35">
      <c r="A1016" s="14" t="s">
        <v>5878</v>
      </c>
      <c r="B1016" s="12" t="s">
        <v>5879</v>
      </c>
      <c r="C1016" s="13">
        <v>43829</v>
      </c>
      <c r="D1016" s="13">
        <v>44988</v>
      </c>
      <c r="E1016" s="14" t="s">
        <v>1420</v>
      </c>
      <c r="F1016" s="15" t="s">
        <v>5880</v>
      </c>
      <c r="G1016" s="15" t="s">
        <v>4979</v>
      </c>
      <c r="H1016" s="14" t="s">
        <v>1431</v>
      </c>
      <c r="I1016" s="16">
        <v>18704</v>
      </c>
      <c r="J1016" s="17">
        <v>31138</v>
      </c>
      <c r="K1016" s="18">
        <f ca="1">IF(A1016&lt;&gt;"",RANDBETWEEN(1,2000)," ")</f>
        <v>26</v>
      </c>
      <c r="L1016" s="17" cm="1">
        <f t="array" ref="L1016">IF(A1016&lt;&gt;"",SUMPRODUCT(($E$2:$E$1303="Active") * (FK1016 &gt;= $FM$2:$FM$1303) * (FK1016 &lt;= $FN$2:$FN$1303) * (FL1016 &gt;= $FO$2:$FO$1303) * (FL1016 &lt;= $FP$2:$FP$1303)),"")</f>
        <v>1</v>
      </c>
      <c r="M1016" s="17" cm="1">
        <f t="array" ref="M1016">IF(A1016&lt;&gt;"",SUMPRODUCT(($E$2:$E$1303="Active") * (FK1016 &gt;= $FQ$2:$FQ$1303) * (FK1016 &lt;= $FR$2:$FR$1303) * (FL1016 &gt;= $FS$2:$FS$1303) * (FL1016 &lt;= $FT$2:$FT$1303)),"")</f>
        <v>3</v>
      </c>
      <c r="N1016" s="14" t="s">
        <v>287</v>
      </c>
      <c r="O1016" s="14" t="s">
        <v>219</v>
      </c>
      <c r="P1016" s="15" t="s">
        <v>5881</v>
      </c>
      <c r="Q1016" s="14" t="s">
        <v>5882</v>
      </c>
      <c r="R1016" s="15" t="s">
        <v>5883</v>
      </c>
      <c r="S1016" s="14" t="s">
        <v>223</v>
      </c>
      <c r="T1016" s="20" t="s">
        <v>223</v>
      </c>
      <c r="U1016" s="21"/>
      <c r="V1016" s="22"/>
      <c r="W1016" s="22"/>
      <c r="X1016" s="22"/>
      <c r="Y1016" s="22" t="s">
        <v>223</v>
      </c>
      <c r="Z1016" s="22"/>
      <c r="AA1016" s="48">
        <v>2024</v>
      </c>
      <c r="AC1016" s="63">
        <v>45658</v>
      </c>
      <c r="AD1016" s="25">
        <v>75</v>
      </c>
      <c r="AE1016" s="25">
        <v>70</v>
      </c>
      <c r="AF1016" s="26">
        <v>138</v>
      </c>
      <c r="AG1016" s="20">
        <v>2</v>
      </c>
      <c r="AH1016" s="22">
        <v>0</v>
      </c>
      <c r="AI1016" s="26">
        <v>0</v>
      </c>
      <c r="AN1016" s="27">
        <f>IF(COUNT(DV1016,ES1016,FJ1016,GK1016,HH1016)&gt;0,AVERAGE(DV1016,ES1016,FJ1016,GK1016,HH1016),"")</f>
        <v>0.2</v>
      </c>
      <c r="AO1016" s="28">
        <f>IF((E1016&lt;&gt;""),COUNTA(AP1016:BW1016)+COUNTIF(T1016,"No"),"")</f>
        <v>1</v>
      </c>
      <c r="AP1016" s="29"/>
      <c r="AQ1016" s="29"/>
      <c r="AR1016" s="29"/>
      <c r="AS1016" s="29"/>
      <c r="AT1016" s="29"/>
      <c r="AU1016" s="29"/>
      <c r="AV1016" s="29"/>
      <c r="AW1016" s="29"/>
      <c r="AX1016" s="29"/>
      <c r="AY1016" s="29"/>
      <c r="AZ1016" s="29"/>
      <c r="BA1016" s="29"/>
      <c r="BB1016" s="29"/>
      <c r="BC1016" s="29"/>
      <c r="BD1016" s="29"/>
      <c r="BE1016" s="29"/>
      <c r="BF1016" s="29"/>
      <c r="BG1016" s="29"/>
      <c r="BH1016" s="29"/>
      <c r="BI1016" s="29"/>
      <c r="BJ1016" s="29"/>
      <c r="BK1016" s="29"/>
      <c r="BL1016" s="29"/>
      <c r="BM1016" s="29"/>
      <c r="BN1016" s="29"/>
      <c r="BO1016" s="29"/>
      <c r="BP1016" s="29"/>
      <c r="BQ1016" s="29"/>
      <c r="BR1016" s="29"/>
      <c r="BS1016" s="29"/>
      <c r="BT1016" s="29"/>
      <c r="BU1016" s="29"/>
      <c r="BV1016" s="29"/>
      <c r="BW1016" s="29"/>
      <c r="BX1016" s="30">
        <v>43886</v>
      </c>
      <c r="BY1016" s="30">
        <v>43893</v>
      </c>
      <c r="BZ1016" s="14" t="s">
        <v>228</v>
      </c>
      <c r="CA1016" s="30">
        <v>43906</v>
      </c>
      <c r="CB1016" s="14" t="s">
        <v>227</v>
      </c>
      <c r="CC1016" s="31">
        <v>43991</v>
      </c>
      <c r="CD1016" s="32" t="s">
        <v>226</v>
      </c>
      <c r="CE1016" s="33" t="s">
        <v>282</v>
      </c>
      <c r="CF1016" s="33" t="s">
        <v>247</v>
      </c>
      <c r="CG1016" s="29">
        <v>34</v>
      </c>
      <c r="CH1016" s="29">
        <v>1</v>
      </c>
      <c r="CI1016" s="29">
        <v>1</v>
      </c>
      <c r="CJ1016" s="29">
        <v>5</v>
      </c>
      <c r="CK1016" s="29">
        <v>0</v>
      </c>
      <c r="CL1016" s="29">
        <v>3</v>
      </c>
      <c r="CM1016" s="29">
        <v>0</v>
      </c>
      <c r="CN1016" s="34">
        <f>IF(CJ1016&gt;0,((CK1016*0.125)+(CL1016*0.25)+(CM1016*1))/CJ1016,"")</f>
        <v>0.15</v>
      </c>
      <c r="CO1016" s="35">
        <v>44425</v>
      </c>
      <c r="CP1016" s="35">
        <v>44431</v>
      </c>
      <c r="CQ1016" s="20" t="s">
        <v>1889</v>
      </c>
      <c r="CR1016" s="35">
        <v>44440</v>
      </c>
      <c r="CS1016" s="20" t="s">
        <v>232</v>
      </c>
      <c r="CT1016" s="35">
        <v>44432</v>
      </c>
      <c r="CU1016" s="35">
        <v>44448</v>
      </c>
      <c r="CV1016" s="11" t="s">
        <v>228</v>
      </c>
      <c r="CW1016" s="20" t="s">
        <v>233</v>
      </c>
      <c r="CX1016" s="11" t="s">
        <v>234</v>
      </c>
      <c r="CY1016" s="20">
        <v>26</v>
      </c>
      <c r="CZ1016" s="36">
        <v>1</v>
      </c>
      <c r="DA1016" s="36">
        <v>1</v>
      </c>
      <c r="DB1016" s="36">
        <v>5</v>
      </c>
      <c r="DC1016" s="36">
        <v>0</v>
      </c>
      <c r="DD1016" s="36">
        <v>0</v>
      </c>
      <c r="DE1016" s="36">
        <v>0</v>
      </c>
      <c r="DF1016" s="36">
        <v>0</v>
      </c>
      <c r="DG1016" s="36">
        <v>1</v>
      </c>
      <c r="DH1016" s="37">
        <f>IF(DB1016&gt;0,((DC1016*0.125)+(DD1016*0.25)+(DE1016*0.25)+(DF1016*1)+(DG1016*1))/DB1016,"")</f>
        <v>0.2</v>
      </c>
      <c r="DI1016" s="35">
        <v>44743</v>
      </c>
      <c r="DJ1016" s="20" t="s">
        <v>228</v>
      </c>
      <c r="DK1016" s="20" t="s">
        <v>235</v>
      </c>
      <c r="DL1016" s="20" t="s">
        <v>234</v>
      </c>
      <c r="DM1016" s="20">
        <v>58</v>
      </c>
      <c r="DN1016" s="20">
        <v>1</v>
      </c>
      <c r="DO1016" s="20">
        <v>1</v>
      </c>
      <c r="DP1016" s="20">
        <v>5</v>
      </c>
      <c r="DQ1016" s="20">
        <v>0</v>
      </c>
      <c r="DR1016" s="20">
        <v>0</v>
      </c>
      <c r="DS1016" s="20">
        <v>0</v>
      </c>
      <c r="DT1016" s="20">
        <v>0</v>
      </c>
      <c r="DU1016" s="20">
        <v>1</v>
      </c>
      <c r="DV1016" s="37" cm="1">
        <f t="array" ref="DV1016">IF(AND(DI1016:DP1016&lt;&gt;""),((DQ1016*0.125)+(DR1016*0.25)+(DS1016*0.25)+(DT1016*1)+(DU1016*1))/DP1016,"")</f>
        <v>0.2</v>
      </c>
      <c r="EA1016" s="35" t="s">
        <v>232</v>
      </c>
      <c r="EB1016" s="21"/>
      <c r="EJ1016"/>
      <c r="EK1016"/>
      <c r="EL1016"/>
      <c r="EM1016"/>
      <c r="EN1016"/>
      <c r="EO1016"/>
      <c r="EP1016"/>
      <c r="EQ1016"/>
      <c r="ER1016"/>
      <c r="ES1016" s="53" t="str">
        <f>IF(EI1016&lt;&gt;"",((EJ1016*0.125)+((EK1016+EL1016+EM1016+EN1016+EO1016)*0.25)+((EP1016+EQ1016+ER1016)*1))/EI1016,"")</f>
        <v/>
      </c>
      <c r="ET1016" s="20"/>
      <c r="FG1016" s="20"/>
      <c r="FJ1016" s="34" t="str">
        <f>IF(EZ1016&lt;&gt;"",((FA1016*0.125)+((FB1016+FC1016+FD1016+FE1016+FF1016)*0.25)+((FG1016+FH1016+FI1016)*1))/EZ1016,"")</f>
        <v/>
      </c>
      <c r="FK1016" s="39">
        <v>41.281170000000003</v>
      </c>
      <c r="FL1016" s="39">
        <v>-75.900648000000004</v>
      </c>
      <c r="FM1016" s="39">
        <v>40.91934457617787</v>
      </c>
      <c r="FN1016" s="39">
        <v>41.642995423822136</v>
      </c>
      <c r="FO1016" s="39">
        <v>-76.382131130059591</v>
      </c>
      <c r="FP1016" s="39">
        <v>-75.419164869940417</v>
      </c>
      <c r="FQ1016" s="39">
        <v>40.557519152355738</v>
      </c>
      <c r="FR1016" s="39">
        <v>42.004820847644268</v>
      </c>
      <c r="FS1016" s="39">
        <v>-76.863614260119164</v>
      </c>
      <c r="FT1016" s="39">
        <v>-74.937681739880844</v>
      </c>
      <c r="FU1016" s="35"/>
      <c r="GK1016" s="34" t="str">
        <f>IF(GA1016&lt;&gt;"",((GB1016*0.125)+((GC1016+GD1016+GE1016+GF1016+GG1016)*0.25)+((GH1016+GI1016+GJ1016)*1))/GA1016,"")</f>
        <v/>
      </c>
      <c r="GL1016"/>
      <c r="GM1016"/>
      <c r="GN1016"/>
      <c r="GO1016"/>
      <c r="HH1016" s="34" t="str">
        <f>IF(GX1016&lt;&gt;"",((GY1016*0.125)+((GZ1016+HA1016+HB1016+HC1016+HD1016)*0.25)+((HE1016+HF1016+HG1016)*1))/GX1016,"")</f>
        <v/>
      </c>
    </row>
    <row r="1017" spans="1:216" ht="15" hidden="1" customHeight="1" x14ac:dyDescent="0.35">
      <c r="A1017" s="11" t="s">
        <v>5884</v>
      </c>
      <c r="B1017" s="12" t="s">
        <v>5885</v>
      </c>
      <c r="C1017" s="13">
        <v>43829</v>
      </c>
      <c r="D1017" s="13">
        <v>44988</v>
      </c>
      <c r="E1017" s="14" t="s">
        <v>1420</v>
      </c>
      <c r="F1017" s="15" t="s">
        <v>5886</v>
      </c>
      <c r="G1017" s="15" t="s">
        <v>2182</v>
      </c>
      <c r="H1017" s="14" t="s">
        <v>2102</v>
      </c>
      <c r="I1017" s="16">
        <v>96740</v>
      </c>
      <c r="J1017" s="17">
        <v>38234</v>
      </c>
      <c r="K1017" s="18">
        <f ca="1">IF(A1017&lt;&gt;"",RANDBETWEEN(1,2000)," ")</f>
        <v>1860</v>
      </c>
      <c r="L1017" s="17" cm="1">
        <f t="array" ref="L1017">IF(A1017&lt;&gt;"",SUMPRODUCT(($E$2:$E$1303="Active") * (FK1017 &gt;= $FM$2:$FM$1303) * (FK1017 &lt;= $FN$2:$FN$1303) * (FL1017 &gt;= $FO$2:$FO$1303) * (FL1017 &lt;= $FP$2:$FP$1303)),"")</f>
        <v>0</v>
      </c>
      <c r="M1017" s="17" cm="1">
        <f t="array" ref="M1017">IF(A1017&lt;&gt;"",SUMPRODUCT(($E$2:$E$1303="Active") * (FK1017 &gt;= $FQ$2:$FQ$1303) * (FK1017 &lt;= $FR$2:$FR$1303) * (FL1017 &gt;= $FS$2:$FS$1303) * (FL1017 &lt;= $FT$2:$FT$1303)),"")</f>
        <v>0</v>
      </c>
      <c r="N1017" s="14" t="s">
        <v>287</v>
      </c>
      <c r="O1017" s="14" t="s">
        <v>242</v>
      </c>
      <c r="P1017" s="15" t="s">
        <v>5887</v>
      </c>
      <c r="Q1017" s="14" t="s">
        <v>5888</v>
      </c>
      <c r="R1017" s="15" t="s">
        <v>5889</v>
      </c>
      <c r="S1017" s="14" t="s">
        <v>224</v>
      </c>
      <c r="U1017" s="21"/>
      <c r="V1017" s="22"/>
      <c r="W1017" s="22"/>
      <c r="X1017" s="22"/>
      <c r="Y1017" s="22"/>
      <c r="Z1017" s="22"/>
      <c r="AA1017" s="48">
        <v>2024</v>
      </c>
      <c r="AC1017" s="63">
        <v>45658</v>
      </c>
      <c r="AD1017" s="25">
        <v>196</v>
      </c>
      <c r="AE1017" s="25">
        <v>145</v>
      </c>
      <c r="AF1017" s="26">
        <v>138</v>
      </c>
      <c r="AG1017" s="20"/>
      <c r="AH1017" s="22">
        <v>0</v>
      </c>
      <c r="AI1017" s="26">
        <v>0</v>
      </c>
      <c r="AN1017" s="27">
        <f>IF(COUNT(DV1017,ES1017,FJ1017,GK1017,HH1017)&gt;0,AVERAGE(DV1017,ES1017,FJ1017,GK1017,HH1017),"")</f>
        <v>0</v>
      </c>
      <c r="AO1017" s="28">
        <f>IF((E1017&lt;&gt;""),COUNTA(AP1017:BW1017)+COUNTIF(T1017,"No"),"")</f>
        <v>0</v>
      </c>
      <c r="AP1017" s="29"/>
      <c r="AQ1017" s="29"/>
      <c r="AR1017" s="29"/>
      <c r="AS1017" s="29"/>
      <c r="AT1017" s="29"/>
      <c r="AU1017" s="29"/>
      <c r="AV1017" s="29"/>
      <c r="AW1017" s="29"/>
      <c r="AX1017" s="29"/>
      <c r="AY1017" s="29"/>
      <c r="AZ1017" s="29"/>
      <c r="BA1017" s="29"/>
      <c r="BB1017" s="29"/>
      <c r="BC1017" s="29"/>
      <c r="BD1017" s="29"/>
      <c r="BE1017" s="29"/>
      <c r="BF1017" s="29"/>
      <c r="BG1017" s="29"/>
      <c r="BH1017" s="29"/>
      <c r="BI1017" s="29"/>
      <c r="BJ1017" s="29"/>
      <c r="BK1017" s="29"/>
      <c r="BL1017" s="29"/>
      <c r="BM1017" s="29"/>
      <c r="BN1017" s="29"/>
      <c r="BO1017" s="29"/>
      <c r="BP1017" s="29"/>
      <c r="BQ1017" s="29"/>
      <c r="BR1017" s="29"/>
      <c r="BS1017" s="29"/>
      <c r="BT1017" s="29"/>
      <c r="BU1017" s="29"/>
      <c r="BV1017" s="29"/>
      <c r="BW1017" s="29"/>
      <c r="BX1017" s="30">
        <v>44139</v>
      </c>
      <c r="BY1017" s="30">
        <v>44173</v>
      </c>
      <c r="BZ1017" s="14" t="s">
        <v>226</v>
      </c>
      <c r="CA1017" s="30">
        <v>44173</v>
      </c>
      <c r="CB1017" s="14" t="s">
        <v>227</v>
      </c>
      <c r="CC1017" s="31">
        <v>43908</v>
      </c>
      <c r="CD1017" s="32" t="s">
        <v>364</v>
      </c>
      <c r="CE1017" s="33" t="s">
        <v>380</v>
      </c>
      <c r="CF1017" s="33" t="s">
        <v>321</v>
      </c>
      <c r="CG1017" s="29">
        <v>115</v>
      </c>
      <c r="CH1017" s="29">
        <v>2</v>
      </c>
      <c r="CI1017" s="29">
        <v>2</v>
      </c>
      <c r="CJ1017" s="29">
        <v>10</v>
      </c>
      <c r="CK1017" s="29">
        <v>1</v>
      </c>
      <c r="CL1017" s="29">
        <v>0</v>
      </c>
      <c r="CM1017" s="29">
        <v>3</v>
      </c>
      <c r="CN1017" s="34">
        <f>IF(CJ1017&gt;0,((CK1017*0.125)+(CL1017*0.25)+(CM1017*1))/CJ1017,"")</f>
        <v>0.3125</v>
      </c>
      <c r="CR1017" s="35"/>
      <c r="CS1017" s="20" t="s">
        <v>232</v>
      </c>
      <c r="CU1017" s="35">
        <v>44273</v>
      </c>
      <c r="CV1017" s="11" t="s">
        <v>228</v>
      </c>
      <c r="CW1017" s="11" t="s">
        <v>293</v>
      </c>
      <c r="CX1017" s="11" t="s">
        <v>247</v>
      </c>
      <c r="CY1017" s="20">
        <v>123</v>
      </c>
      <c r="CZ1017" s="36">
        <v>2</v>
      </c>
      <c r="DA1017" s="36">
        <v>2</v>
      </c>
      <c r="DB1017" s="36">
        <v>10</v>
      </c>
      <c r="DC1017" s="36">
        <v>0</v>
      </c>
      <c r="DD1017" s="36">
        <v>2</v>
      </c>
      <c r="DE1017" s="36">
        <v>1</v>
      </c>
      <c r="DF1017" s="36">
        <v>0</v>
      </c>
      <c r="DG1017" s="36">
        <v>0</v>
      </c>
      <c r="DH1017" s="37">
        <f>IF(DB1017&gt;0,((DC1017*0.125)+(DD1017*0.25)+(DE1017*0.25)+(DF1017*1)+(DG1017*1))/DB1017,"")</f>
        <v>7.4999999999999997E-2</v>
      </c>
      <c r="DI1017" s="35">
        <v>44599</v>
      </c>
      <c r="DJ1017" s="20" t="s">
        <v>228</v>
      </c>
      <c r="DK1017" s="20" t="s">
        <v>294</v>
      </c>
      <c r="DL1017" s="20" t="s">
        <v>247</v>
      </c>
      <c r="DM1017" s="20">
        <v>76</v>
      </c>
      <c r="DN1017" s="20">
        <v>1</v>
      </c>
      <c r="DO1017" s="20">
        <v>1</v>
      </c>
      <c r="DP1017" s="20">
        <v>5</v>
      </c>
      <c r="DQ1017" s="20">
        <v>0</v>
      </c>
      <c r="DR1017" s="20">
        <v>0</v>
      </c>
      <c r="DS1017" s="20">
        <v>0</v>
      </c>
      <c r="DT1017" s="20">
        <v>0</v>
      </c>
      <c r="DU1017" s="20">
        <v>0</v>
      </c>
      <c r="DV1017" s="37" cm="1">
        <f t="array" ref="DV1017">IF(AND(DI1017:DP1017&lt;&gt;""),((DQ1017*0.125)+(DR1017*0.25)+(DS1017*0.25)+(DT1017*1)+(DU1017*1))/DP1017,"")</f>
        <v>0</v>
      </c>
      <c r="EA1017" s="35"/>
      <c r="EB1017" s="21"/>
      <c r="EJ1017"/>
      <c r="EK1017"/>
      <c r="EL1017"/>
      <c r="EM1017"/>
      <c r="EN1017"/>
      <c r="EO1017"/>
      <c r="EP1017"/>
      <c r="EQ1017"/>
      <c r="ER1017"/>
      <c r="ES1017" s="34" t="str">
        <f>IF(EI1017&lt;&gt;"",((EJ1017*0.125)+((EK1017+EL1017+EM1017+EN1017+EO1017)*0.25)+((EP1017+EQ1017+ER1017)*1))/EI1017,"")</f>
        <v/>
      </c>
      <c r="ET1017" s="20"/>
      <c r="FG1017" s="20"/>
      <c r="FJ1017" s="34" t="str">
        <f>IF(EZ1017&lt;&gt;"",((FA1017*0.125)+((FB1017+FC1017+FD1017+FE1017+FF1017)*0.25)+((FG1017+FH1017+FI1017)*1))/EZ1017,"")</f>
        <v/>
      </c>
      <c r="FK1017" s="39">
        <v>19.711576000000001</v>
      </c>
      <c r="FL1017" s="39">
        <v>-155.89299399999999</v>
      </c>
      <c r="FM1017" s="39">
        <v>19.349750576177868</v>
      </c>
      <c r="FN1017" s="39">
        <v>20.073401423822133</v>
      </c>
      <c r="FO1017" s="39">
        <v>-156.27734124245467</v>
      </c>
      <c r="FP1017" s="39">
        <v>-155.50864675754531</v>
      </c>
      <c r="FQ1017" s="39">
        <v>18.987925152355736</v>
      </c>
      <c r="FR1017" s="39">
        <v>20.435226847644266</v>
      </c>
      <c r="FS1017" s="39">
        <v>-156.66168848490935</v>
      </c>
      <c r="FT1017" s="39">
        <v>-155.12429951509063</v>
      </c>
      <c r="FU1017" s="35"/>
      <c r="GK1017" s="34" t="str">
        <f>IF(GA1017&lt;&gt;"",((GB1017*0.125)+((GC1017+GD1017+GE1017+GF1017+GG1017)*0.25)+((GH1017+GI1017+GJ1017)*1))/GA1017,"")</f>
        <v/>
      </c>
      <c r="GL1017"/>
      <c r="GM1017"/>
      <c r="GN1017"/>
      <c r="GO1017"/>
      <c r="HH1017" s="34" t="str">
        <f>IF(GX1017&lt;&gt;"",((GY1017*0.125)+((GZ1017+HA1017+HB1017+HC1017+HD1017)*0.25)+((HE1017+HF1017+HG1017)*1))/GX1017,"")</f>
        <v/>
      </c>
    </row>
    <row r="1018" spans="1:216" ht="15" hidden="1" customHeight="1" x14ac:dyDescent="0.35">
      <c r="A1018" s="11" t="s">
        <v>5890</v>
      </c>
      <c r="B1018" s="12" t="s">
        <v>5891</v>
      </c>
      <c r="C1018" s="13">
        <v>43829</v>
      </c>
      <c r="D1018" s="13">
        <v>44986</v>
      </c>
      <c r="E1018" s="14" t="s">
        <v>1420</v>
      </c>
      <c r="F1018" s="15" t="s">
        <v>5892</v>
      </c>
      <c r="G1018" s="15" t="s">
        <v>5893</v>
      </c>
      <c r="H1018" s="14" t="s">
        <v>1705</v>
      </c>
      <c r="I1018" s="16">
        <v>97426</v>
      </c>
      <c r="J1018" s="17">
        <v>10521</v>
      </c>
      <c r="K1018" s="18">
        <f ca="1">IF(A1018&lt;&gt;"",RANDBETWEEN(1,2000)," ")</f>
        <v>1540</v>
      </c>
      <c r="L1018" s="17" cm="1">
        <f t="array" ref="L1018">IF(A1018&lt;&gt;"",SUMPRODUCT(($E$2:$E$1303="Active") * (FK1018 &gt;= $FM$2:$FM$1303) * (FK1018 &lt;= $FN$2:$FN$1303) * (FL1018 &gt;= $FO$2:$FO$1303) * (FL1018 &lt;= $FP$2:$FP$1303)),"")</f>
        <v>1</v>
      </c>
      <c r="M1018" s="17" cm="1">
        <f t="array" ref="M1018">IF(A1018&lt;&gt;"",SUMPRODUCT(($E$2:$E$1303="Active") * (FK1018 &gt;= $FQ$2:$FQ$1303) * (FK1018 &lt;= $FR$2:$FR$1303) * (FL1018 &gt;= $FS$2:$FS$1303) * (FL1018 &lt;= $FT$2:$FT$1303)),"")</f>
        <v>1</v>
      </c>
      <c r="N1018" s="14" t="s">
        <v>287</v>
      </c>
      <c r="O1018" s="14" t="s">
        <v>219</v>
      </c>
      <c r="P1018" s="15" t="s">
        <v>5894</v>
      </c>
      <c r="Q1018" s="14" t="s">
        <v>5895</v>
      </c>
      <c r="R1018" s="15" t="s">
        <v>5896</v>
      </c>
      <c r="S1018" s="14" t="s">
        <v>224</v>
      </c>
      <c r="T1018" s="20" t="s">
        <v>224</v>
      </c>
      <c r="U1018" s="21"/>
      <c r="V1018" s="22"/>
      <c r="W1018" s="22"/>
      <c r="X1018" s="22"/>
      <c r="Y1018" s="22"/>
      <c r="Z1018" s="22"/>
      <c r="AA1018" s="48">
        <v>2024</v>
      </c>
      <c r="AC1018" s="63">
        <v>45658</v>
      </c>
      <c r="AD1018" s="25">
        <v>88</v>
      </c>
      <c r="AE1018" s="25">
        <v>55</v>
      </c>
      <c r="AF1018" s="26">
        <v>60</v>
      </c>
      <c r="AG1018" s="20">
        <v>5</v>
      </c>
      <c r="AH1018" s="22">
        <v>0</v>
      </c>
      <c r="AI1018" s="26">
        <v>0</v>
      </c>
      <c r="AN1018" s="27">
        <f>IF(COUNT(DV1018,ES1018,FJ1018,GK1018,HH1018)&gt;0,AVERAGE(DV1018,ES1018,FJ1018,GK1018,HH1018),"")</f>
        <v>0</v>
      </c>
      <c r="AO1018" s="28">
        <f>IF((E1018&lt;&gt;""),COUNTA(AP1018:BW1018)+COUNTIF(T1018,"No"),"")</f>
        <v>0</v>
      </c>
      <c r="AP1018" s="29"/>
      <c r="AQ1018" s="29"/>
      <c r="AR1018" s="29"/>
      <c r="AS1018" s="29"/>
      <c r="AT1018" s="29"/>
      <c r="AU1018" s="29"/>
      <c r="AV1018" s="29"/>
      <c r="AW1018" s="29"/>
      <c r="AX1018" s="29"/>
      <c r="AY1018" s="29"/>
      <c r="AZ1018" s="29"/>
      <c r="BA1018" s="29"/>
      <c r="BB1018" s="29"/>
      <c r="BC1018" s="29"/>
      <c r="BD1018" s="29"/>
      <c r="BE1018" s="29"/>
      <c r="BF1018" s="29"/>
      <c r="BG1018" s="29"/>
      <c r="BH1018" s="29"/>
      <c r="BI1018" s="29"/>
      <c r="BJ1018" s="29"/>
      <c r="BK1018" s="29"/>
      <c r="BL1018" s="29"/>
      <c r="BM1018" s="29"/>
      <c r="BN1018" s="29"/>
      <c r="BO1018" s="29"/>
      <c r="BP1018" s="29"/>
      <c r="BQ1018" s="29"/>
      <c r="BR1018" s="29"/>
      <c r="BS1018" s="29"/>
      <c r="BT1018" s="29"/>
      <c r="BU1018" s="29"/>
      <c r="BV1018" s="29"/>
      <c r="BW1018" s="29"/>
      <c r="BX1018" s="30">
        <v>43983</v>
      </c>
      <c r="BY1018" s="30">
        <v>43993</v>
      </c>
      <c r="BZ1018" s="14" t="s">
        <v>226</v>
      </c>
      <c r="CA1018" s="30">
        <v>43997</v>
      </c>
      <c r="CB1018" s="14" t="s">
        <v>227</v>
      </c>
      <c r="CC1018" s="31">
        <v>43951</v>
      </c>
      <c r="CD1018" s="32" t="s">
        <v>228</v>
      </c>
      <c r="CE1018" s="33" t="s">
        <v>282</v>
      </c>
      <c r="CF1018" s="33" t="s">
        <v>247</v>
      </c>
      <c r="CG1018" s="29">
        <v>96</v>
      </c>
      <c r="CH1018" s="29">
        <v>4</v>
      </c>
      <c r="CI1018" s="29">
        <v>4</v>
      </c>
      <c r="CJ1018" s="29">
        <v>20</v>
      </c>
      <c r="CK1018" s="29">
        <v>2</v>
      </c>
      <c r="CL1018" s="29">
        <v>1</v>
      </c>
      <c r="CM1018" s="29">
        <v>0</v>
      </c>
      <c r="CN1018" s="34">
        <f>IF(CJ1018&gt;0,((CK1018*0.125)+(CL1018*0.25)+(CM1018*1))/CJ1018,"")</f>
        <v>2.5000000000000001E-2</v>
      </c>
      <c r="CO1018" s="35">
        <v>44665</v>
      </c>
      <c r="CP1018" s="35">
        <v>44684</v>
      </c>
      <c r="CQ1018" s="20" t="s">
        <v>595</v>
      </c>
      <c r="CR1018" s="35">
        <v>44684</v>
      </c>
      <c r="CS1018" s="20" t="s">
        <v>232</v>
      </c>
      <c r="CT1018" s="35">
        <v>44687</v>
      </c>
      <c r="CU1018" s="35">
        <v>44532</v>
      </c>
      <c r="CV1018" s="11" t="s">
        <v>228</v>
      </c>
      <c r="CW1018" s="20" t="s">
        <v>233</v>
      </c>
      <c r="CX1018" s="11" t="s">
        <v>234</v>
      </c>
      <c r="CY1018" s="20">
        <v>29</v>
      </c>
      <c r="CZ1018" s="36">
        <v>2</v>
      </c>
      <c r="DA1018" s="36">
        <v>2</v>
      </c>
      <c r="DB1018" s="36">
        <v>9</v>
      </c>
      <c r="DC1018" s="36">
        <v>0</v>
      </c>
      <c r="DD1018" s="36">
        <v>3</v>
      </c>
      <c r="DE1018" s="36">
        <v>1</v>
      </c>
      <c r="DF1018" s="36">
        <v>0</v>
      </c>
      <c r="DG1018" s="36">
        <v>0</v>
      </c>
      <c r="DH1018" s="37">
        <f>IF(DB1018&gt;0,((DC1018*0.125)+(DD1018*0.25)+(DE1018*0.25)+(DF1018*1)+(DG1018*1))/DB1018,"")</f>
        <v>0.1111111111111111</v>
      </c>
      <c r="DI1018" s="35">
        <v>44774</v>
      </c>
      <c r="DJ1018" s="20" t="s">
        <v>228</v>
      </c>
      <c r="DK1018" s="20" t="s">
        <v>235</v>
      </c>
      <c r="DL1018" s="20" t="s">
        <v>234</v>
      </c>
      <c r="DM1018" s="20">
        <v>26</v>
      </c>
      <c r="DN1018" s="20">
        <v>2</v>
      </c>
      <c r="DO1018" s="20">
        <v>2</v>
      </c>
      <c r="DP1018" s="20">
        <v>6</v>
      </c>
      <c r="DQ1018" s="20">
        <v>0</v>
      </c>
      <c r="DR1018" s="20">
        <v>0</v>
      </c>
      <c r="DS1018" s="20">
        <v>0</v>
      </c>
      <c r="DT1018" s="20">
        <v>0</v>
      </c>
      <c r="DU1018" s="20">
        <v>0</v>
      </c>
      <c r="DV1018" s="37" cm="1">
        <f t="array" ref="DV1018">IF(AND(DI1018:DP1018&lt;&gt;""),((DQ1018*0.125)+(DR1018*0.25)+(DS1018*0.25)+(DT1018*1)+(DU1018*1))/DP1018,"")</f>
        <v>0</v>
      </c>
      <c r="EA1018" s="35"/>
      <c r="EB1018" s="21"/>
      <c r="EJ1018"/>
      <c r="EK1018"/>
      <c r="EL1018"/>
      <c r="EM1018"/>
      <c r="EN1018"/>
      <c r="EO1018"/>
      <c r="EP1018"/>
      <c r="EQ1018"/>
      <c r="ER1018"/>
      <c r="ES1018" s="53" t="str">
        <f>IF(EI1018&lt;&gt;"",((EJ1018*0.125)+((EK1018+EL1018+EM1018+EN1018+EO1018)*0.25)+((EP1018+EQ1018+ER1018)*1))/EI1018,"")</f>
        <v/>
      </c>
      <c r="ET1018" s="20"/>
      <c r="FG1018" s="20"/>
      <c r="FJ1018" s="34" t="str">
        <f>IF(EZ1018&lt;&gt;"",((FA1018*0.125)+((FB1018+FC1018+FD1018+FE1018+FF1018)*0.25)+((FG1018+FH1018+FI1018)*1))/EZ1018,"")</f>
        <v/>
      </c>
      <c r="FK1018" s="39">
        <v>43.901212000000001</v>
      </c>
      <c r="FL1018" s="39">
        <v>-123.03850799999999</v>
      </c>
      <c r="FM1018" s="39">
        <v>43.539386576177868</v>
      </c>
      <c r="FN1018" s="39">
        <v>44.263037423822134</v>
      </c>
      <c r="FO1018" s="39">
        <v>-123.54066917030023</v>
      </c>
      <c r="FP1018" s="39">
        <v>-122.53634682969975</v>
      </c>
      <c r="FQ1018" s="39">
        <v>43.177561152355736</v>
      </c>
      <c r="FR1018" s="39">
        <v>44.624862847644266</v>
      </c>
      <c r="FS1018" s="39">
        <v>-124.04283034060047</v>
      </c>
      <c r="FT1018" s="39">
        <v>-122.03418565939951</v>
      </c>
      <c r="FU1018" s="35"/>
      <c r="GK1018" s="34" t="str">
        <f>IF(GA1018&lt;&gt;"",((GB1018*0.125)+((GC1018+GD1018+GE1018+GF1018+GG1018)*0.25)+((GH1018+GI1018+GJ1018)*1))/GA1018,"")</f>
        <v/>
      </c>
      <c r="GL1018"/>
      <c r="GM1018"/>
      <c r="GN1018"/>
      <c r="GO1018"/>
      <c r="HH1018" s="34" t="str">
        <f>IF(GX1018&lt;&gt;"",((GY1018*0.125)+((GZ1018+HA1018+HB1018+HC1018+HD1018)*0.25)+((HE1018+HF1018+HG1018)*1))/GX1018,"")</f>
        <v/>
      </c>
    </row>
    <row r="1019" spans="1:216" ht="15" hidden="1" customHeight="1" x14ac:dyDescent="0.35">
      <c r="A1019" s="14" t="s">
        <v>5897</v>
      </c>
      <c r="B1019" s="12" t="s">
        <v>5898</v>
      </c>
      <c r="C1019" s="13">
        <v>43829</v>
      </c>
      <c r="D1019" s="13">
        <v>44986</v>
      </c>
      <c r="E1019" s="14" t="s">
        <v>1420</v>
      </c>
      <c r="F1019" s="15" t="s">
        <v>5899</v>
      </c>
      <c r="G1019" s="15" t="s">
        <v>2459</v>
      </c>
      <c r="H1019" s="14" t="s">
        <v>1589</v>
      </c>
      <c r="I1019" s="16">
        <v>67010</v>
      </c>
      <c r="J1019" s="17">
        <v>13564</v>
      </c>
      <c r="K1019" s="18">
        <f ca="1">IF(A1019&lt;&gt;"",RANDBETWEEN(1,2000)," ")</f>
        <v>132</v>
      </c>
      <c r="L1019" s="17" cm="1">
        <f t="array" ref="L1019">IF(A1019&lt;&gt;"",SUMPRODUCT(($E$2:$E$1303="Active") * (FK1019 &gt;= $FM$2:$FM$1303) * (FK1019 &lt;= $FN$2:$FN$1303) * (FL1019 &gt;= $FO$2:$FO$1303) * (FL1019 &lt;= $FP$2:$FP$1303)),"")</f>
        <v>3</v>
      </c>
      <c r="M1019" s="17" cm="1">
        <f t="array" ref="M1019">IF(A1019&lt;&gt;"",SUMPRODUCT(($E$2:$E$1303="Active") * (FK1019 &gt;= $FQ$2:$FQ$1303) * (FK1019 &lt;= $FR$2:$FR$1303) * (FL1019 &gt;= $FS$2:$FS$1303) * (FL1019 &lt;= $FT$2:$FT$1303)),"")</f>
        <v>3</v>
      </c>
      <c r="N1019" s="14" t="s">
        <v>287</v>
      </c>
      <c r="O1019" s="14" t="s">
        <v>219</v>
      </c>
      <c r="P1019" s="15" t="s">
        <v>5900</v>
      </c>
      <c r="Q1019" s="14" t="s">
        <v>5901</v>
      </c>
      <c r="R1019" s="15" t="s">
        <v>5902</v>
      </c>
      <c r="S1019" s="14" t="s">
        <v>224</v>
      </c>
      <c r="T1019" s="20" t="s">
        <v>224</v>
      </c>
      <c r="U1019" s="21"/>
      <c r="V1019" s="22"/>
      <c r="W1019" s="22"/>
      <c r="X1019" s="22"/>
      <c r="Y1019" s="22"/>
      <c r="Z1019" s="22"/>
      <c r="AA1019" s="48">
        <v>2024</v>
      </c>
      <c r="AC1019" s="63">
        <v>45658</v>
      </c>
      <c r="AD1019" s="25">
        <v>310</v>
      </c>
      <c r="AE1019" s="25">
        <v>404</v>
      </c>
      <c r="AF1019" s="26">
        <v>470</v>
      </c>
      <c r="AG1019" s="20">
        <v>34</v>
      </c>
      <c r="AH1019" s="22">
        <v>0</v>
      </c>
      <c r="AI1019" s="26">
        <v>0</v>
      </c>
      <c r="AN1019" s="27">
        <f>IF(COUNT(DV1019,ES1019,FJ1019,GK1019,HH1019)&gt;0,AVERAGE(DV1019,ES1019,FJ1019,GK1019,HH1019),"")</f>
        <v>0.25</v>
      </c>
      <c r="AO1019" s="28">
        <f>IF((E1019&lt;&gt;""),COUNTA(AP1019:BW1019)+COUNTIF(T1019,"No"),"")</f>
        <v>0</v>
      </c>
      <c r="AP1019" s="29"/>
      <c r="AQ1019" s="29"/>
      <c r="AR1019" s="29"/>
      <c r="AS1019" s="29"/>
      <c r="AT1019" s="29"/>
      <c r="AU1019" s="29"/>
      <c r="AV1019" s="29"/>
      <c r="AW1019" s="29"/>
      <c r="AX1019" s="29"/>
      <c r="AY1019" s="29"/>
      <c r="AZ1019" s="29"/>
      <c r="BA1019" s="29"/>
      <c r="BB1019" s="29"/>
      <c r="BC1019" s="29"/>
      <c r="BD1019" s="29"/>
      <c r="BE1019" s="29"/>
      <c r="BF1019" s="29"/>
      <c r="BG1019" s="29"/>
      <c r="BH1019" s="29"/>
      <c r="BI1019" s="29"/>
      <c r="BJ1019" s="29"/>
      <c r="BK1019" s="29"/>
      <c r="BL1019" s="29"/>
      <c r="BM1019" s="29"/>
      <c r="BN1019" s="29"/>
      <c r="BO1019" s="29"/>
      <c r="BP1019" s="29"/>
      <c r="BQ1019" s="29"/>
      <c r="BR1019" s="29"/>
      <c r="BS1019" s="29"/>
      <c r="BT1019" s="29"/>
      <c r="BU1019" s="29"/>
      <c r="BV1019" s="29"/>
      <c r="BW1019" s="29"/>
      <c r="BX1019" s="30">
        <v>43834</v>
      </c>
      <c r="BY1019" s="30">
        <v>43837</v>
      </c>
      <c r="BZ1019" s="14" t="s">
        <v>226</v>
      </c>
      <c r="CA1019" s="30">
        <v>43859</v>
      </c>
      <c r="CB1019" s="14" t="s">
        <v>227</v>
      </c>
      <c r="CC1019" s="31">
        <v>43909</v>
      </c>
      <c r="CD1019" s="32" t="s">
        <v>364</v>
      </c>
      <c r="CE1019" s="33" t="s">
        <v>380</v>
      </c>
      <c r="CF1019" s="33" t="s">
        <v>321</v>
      </c>
      <c r="CG1019" s="29">
        <v>174</v>
      </c>
      <c r="CH1019" s="29">
        <v>1</v>
      </c>
      <c r="CI1019" s="29">
        <v>1</v>
      </c>
      <c r="CJ1019" s="29">
        <v>5</v>
      </c>
      <c r="CK1019" s="29">
        <v>1</v>
      </c>
      <c r="CL1019" s="29">
        <v>0</v>
      </c>
      <c r="CM1019" s="29">
        <v>5</v>
      </c>
      <c r="CN1019" s="53">
        <f>IF(CJ1019&gt;0,((CK1019*0.125)+(CL1019*0.25)+(CM1019*1))/CJ1019,"")</f>
        <v>1.0249999999999999</v>
      </c>
      <c r="CO1019" s="35">
        <v>44343</v>
      </c>
      <c r="CP1019" s="35">
        <v>44344</v>
      </c>
      <c r="CQ1019" s="20" t="s">
        <v>228</v>
      </c>
      <c r="CR1019" s="35">
        <v>44349</v>
      </c>
      <c r="CS1019" s="20" t="s">
        <v>232</v>
      </c>
      <c r="CT1019" s="35">
        <v>44350</v>
      </c>
      <c r="CU1019" s="35">
        <v>44256</v>
      </c>
      <c r="CV1019" s="11" t="s">
        <v>228</v>
      </c>
      <c r="CW1019" s="11" t="s">
        <v>293</v>
      </c>
      <c r="CX1019" s="11" t="s">
        <v>247</v>
      </c>
      <c r="CY1019" s="20">
        <v>178</v>
      </c>
      <c r="CZ1019" s="36">
        <v>1</v>
      </c>
      <c r="DA1019" s="36">
        <v>1</v>
      </c>
      <c r="DB1019" s="36">
        <v>5</v>
      </c>
      <c r="DC1019" s="36">
        <v>0</v>
      </c>
      <c r="DD1019" s="36">
        <v>0</v>
      </c>
      <c r="DE1019" s="36">
        <v>0</v>
      </c>
      <c r="DF1019" s="36">
        <v>0</v>
      </c>
      <c r="DG1019" s="36">
        <v>0</v>
      </c>
      <c r="DH1019" s="37">
        <f>IF(DB1019&gt;0,((DC1019*0.125)+(DD1019*0.25)+(DE1019*0.25)+(DF1019*1)+(DG1019*1))/DB1019,"")</f>
        <v>0</v>
      </c>
      <c r="DI1019" s="35">
        <v>44896</v>
      </c>
      <c r="DJ1019" s="20" t="s">
        <v>228</v>
      </c>
      <c r="DK1019" s="20" t="s">
        <v>235</v>
      </c>
      <c r="DL1019" s="20" t="s">
        <v>234</v>
      </c>
      <c r="DM1019" s="20">
        <v>199</v>
      </c>
      <c r="DN1019" s="20">
        <v>1</v>
      </c>
      <c r="DO1019" s="20">
        <v>1</v>
      </c>
      <c r="DP1019" s="20">
        <v>5</v>
      </c>
      <c r="DQ1019" s="20">
        <v>0</v>
      </c>
      <c r="DR1019" s="20">
        <v>1</v>
      </c>
      <c r="DS1019" s="20">
        <v>0</v>
      </c>
      <c r="DT1019" s="20">
        <v>1</v>
      </c>
      <c r="DU1019" s="20">
        <v>0</v>
      </c>
      <c r="DV1019" s="49" cm="1">
        <f t="array" ref="DV1019">IF(AND(DI1019:DP1019&lt;&gt;""),((DQ1019*0.125)+(DR1019*0.25)+(DS1019*0.25)+(DT1019*1)+(DU1019*1))/DP1019,"")</f>
        <v>0.25</v>
      </c>
      <c r="EA1019" s="35"/>
      <c r="EB1019" s="21"/>
      <c r="EJ1019"/>
      <c r="EK1019"/>
      <c r="EL1019"/>
      <c r="EM1019"/>
      <c r="EN1019"/>
      <c r="EO1019"/>
      <c r="EP1019"/>
      <c r="EQ1019"/>
      <c r="ER1019"/>
      <c r="ES1019" s="53" t="str">
        <f>IF(EI1019&lt;&gt;"",((EJ1019*0.125)+((EK1019+EL1019+EM1019+EN1019+EO1019)*0.25)+((EP1019+EQ1019+ER1019)*1))/EI1019,"")</f>
        <v/>
      </c>
      <c r="ET1019" s="20"/>
      <c r="FG1019" s="20"/>
      <c r="FJ1019" s="34" t="str">
        <f>IF(EZ1019&lt;&gt;"",((FA1019*0.125)+((FB1019+FC1019+FD1019+FE1019+FF1019)*0.25)+((FG1019+FH1019+FI1019)*1))/EZ1019,"")</f>
        <v/>
      </c>
      <c r="FK1019" s="39">
        <v>37.657722</v>
      </c>
      <c r="FL1019" s="39">
        <v>-96.955943000000005</v>
      </c>
      <c r="FM1019" s="39">
        <v>37.295896576177867</v>
      </c>
      <c r="FN1019" s="39">
        <v>38.019547423822132</v>
      </c>
      <c r="FO1019" s="39">
        <v>-97.412981085211143</v>
      </c>
      <c r="FP1019" s="39">
        <v>-96.498904914788866</v>
      </c>
      <c r="FQ1019" s="39">
        <v>36.934071152355735</v>
      </c>
      <c r="FR1019" s="39">
        <v>38.381372847644265</v>
      </c>
      <c r="FS1019" s="39">
        <v>-97.870019170422282</v>
      </c>
      <c r="FT1019" s="39">
        <v>-96.041866829577728</v>
      </c>
      <c r="FU1019" s="35"/>
      <c r="GK1019" s="34" t="str">
        <f>IF(GA1019&lt;&gt;"",((GB1019*0.125)+((GC1019+GD1019+GE1019+GF1019+GG1019)*0.25)+((GH1019+GI1019+GJ1019)*1))/GA1019,"")</f>
        <v/>
      </c>
      <c r="GL1019"/>
      <c r="GM1019"/>
      <c r="GN1019"/>
      <c r="GO1019"/>
      <c r="HH1019" s="34" t="str">
        <f>IF(GX1019&lt;&gt;"",((GY1019*0.125)+((GZ1019+HA1019+HB1019+HC1019+HD1019)*0.25)+((HE1019+HF1019+HG1019)*1))/GX1019,"")</f>
        <v/>
      </c>
    </row>
    <row r="1020" spans="1:216" ht="15" hidden="1" customHeight="1" x14ac:dyDescent="0.35">
      <c r="A1020" s="14" t="s">
        <v>5903</v>
      </c>
      <c r="B1020" s="12" t="s">
        <v>5904</v>
      </c>
      <c r="C1020" s="13">
        <v>43829</v>
      </c>
      <c r="D1020" s="13">
        <v>44986</v>
      </c>
      <c r="E1020" s="14" t="s">
        <v>1420</v>
      </c>
      <c r="F1020" s="15" t="s">
        <v>5905</v>
      </c>
      <c r="G1020" s="15" t="s">
        <v>2050</v>
      </c>
      <c r="H1020" s="14" t="s">
        <v>1484</v>
      </c>
      <c r="I1020" s="16">
        <v>30341</v>
      </c>
      <c r="J1020" s="17">
        <v>35959</v>
      </c>
      <c r="K1020" s="18">
        <f ca="1">IF(A1020&lt;&gt;"",RANDBETWEEN(1,2000)," ")</f>
        <v>1202</v>
      </c>
      <c r="L1020" s="17" cm="1">
        <f t="array" ref="L1020">IF(A1020&lt;&gt;"",SUMPRODUCT(($E$2:$E$1303="Active") * (FK1020 &gt;= $FM$2:$FM$1303) * (FK1020 &lt;= $FN$2:$FN$1303) * (FL1020 &gt;= $FO$2:$FO$1303) * (FL1020 &lt;= $FP$2:$FP$1303)),"")</f>
        <v>9</v>
      </c>
      <c r="M1020" s="17" cm="1">
        <f t="array" ref="M1020">IF(A1020&lt;&gt;"",SUMPRODUCT(($E$2:$E$1303="Active") * (FK1020 &gt;= $FQ$2:$FQ$1303) * (FK1020 &lt;= $FR$2:$FR$1303) * (FL1020 &gt;= $FS$2:$FS$1303) * (FL1020 &lt;= $FT$2:$FT$1303)),"")</f>
        <v>13</v>
      </c>
      <c r="N1020" s="14" t="s">
        <v>287</v>
      </c>
      <c r="O1020" s="14" t="s">
        <v>219</v>
      </c>
      <c r="P1020" s="15" t="s">
        <v>5906</v>
      </c>
      <c r="Q1020" s="14">
        <v>6786869086</v>
      </c>
      <c r="R1020" s="15" t="s">
        <v>5907</v>
      </c>
      <c r="S1020" s="14" t="s">
        <v>223</v>
      </c>
      <c r="U1020" s="21"/>
      <c r="V1020" s="22"/>
      <c r="W1020" s="22"/>
      <c r="X1020" s="22"/>
      <c r="Y1020" s="22"/>
      <c r="Z1020" s="22"/>
      <c r="AA1020" s="48">
        <v>2024</v>
      </c>
      <c r="AC1020" s="63">
        <v>45658</v>
      </c>
      <c r="AD1020" s="25">
        <v>614</v>
      </c>
      <c r="AE1020" s="25">
        <v>378</v>
      </c>
      <c r="AF1020" s="26">
        <v>17</v>
      </c>
      <c r="AG1020" s="20"/>
      <c r="AH1020" s="22">
        <v>0</v>
      </c>
      <c r="AI1020" s="26">
        <v>0</v>
      </c>
      <c r="AN1020" s="27">
        <f>IF(COUNT(DV1020,ES1020,FJ1020,GK1020,HH1020)&gt;0,AVERAGE(DV1020,ES1020,FJ1020,GK1020,HH1020),"")</f>
        <v>0</v>
      </c>
      <c r="AO1020" s="28">
        <f>IF((E1020&lt;&gt;""),COUNTA(AP1020:BW1020)+COUNTIF(T1020,"No"),"")</f>
        <v>0</v>
      </c>
      <c r="AP1020" s="29"/>
      <c r="AQ1020" s="29"/>
      <c r="AR1020" s="29"/>
      <c r="AS1020" s="29"/>
      <c r="AT1020" s="29"/>
      <c r="AU1020" s="29"/>
      <c r="AV1020" s="29"/>
      <c r="AW1020" s="29"/>
      <c r="AX1020" s="29"/>
      <c r="AY1020" s="29"/>
      <c r="AZ1020" s="29"/>
      <c r="BA1020" s="29"/>
      <c r="BB1020" s="29"/>
      <c r="BC1020" s="29"/>
      <c r="BD1020" s="29"/>
      <c r="BE1020" s="29"/>
      <c r="BF1020" s="29"/>
      <c r="BG1020" s="29"/>
      <c r="BH1020" s="29"/>
      <c r="BI1020" s="29"/>
      <c r="BJ1020" s="29"/>
      <c r="BK1020" s="29"/>
      <c r="BL1020" s="29"/>
      <c r="BM1020" s="29"/>
      <c r="BN1020" s="29"/>
      <c r="BO1020" s="29"/>
      <c r="BP1020" s="29"/>
      <c r="BQ1020" s="29"/>
      <c r="BR1020" s="29"/>
      <c r="BS1020" s="29"/>
      <c r="BT1020" s="29"/>
      <c r="BU1020" s="29"/>
      <c r="BV1020" s="29"/>
      <c r="BW1020" s="29"/>
      <c r="BX1020" s="30">
        <v>44032</v>
      </c>
      <c r="BY1020" s="30">
        <v>44046</v>
      </c>
      <c r="BZ1020" s="14" t="s">
        <v>226</v>
      </c>
      <c r="CA1020" s="30">
        <v>44047</v>
      </c>
      <c r="CB1020" s="14" t="s">
        <v>232</v>
      </c>
      <c r="CC1020" s="31">
        <v>43908</v>
      </c>
      <c r="CD1020" s="32" t="s">
        <v>364</v>
      </c>
      <c r="CE1020" s="33" t="s">
        <v>380</v>
      </c>
      <c r="CF1020" s="33" t="s">
        <v>321</v>
      </c>
      <c r="CG1020" s="29">
        <v>145</v>
      </c>
      <c r="CH1020" s="29">
        <v>1</v>
      </c>
      <c r="CI1020" s="29">
        <v>1</v>
      </c>
      <c r="CJ1020" s="29">
        <v>5</v>
      </c>
      <c r="CK1020" s="29">
        <v>1</v>
      </c>
      <c r="CL1020" s="29">
        <v>0</v>
      </c>
      <c r="CM1020" s="29">
        <v>0</v>
      </c>
      <c r="CN1020" s="34">
        <f>IF(CJ1020&gt;0,((CK1020*0.125)+(CL1020*0.25)+(CM1020*1))/CJ1020,"")</f>
        <v>2.5000000000000001E-2</v>
      </c>
      <c r="CR1020" s="35"/>
      <c r="CS1020" s="20" t="s">
        <v>232</v>
      </c>
      <c r="CU1020" s="35">
        <v>44531</v>
      </c>
      <c r="CV1020" s="11" t="s">
        <v>228</v>
      </c>
      <c r="CW1020" s="20" t="s">
        <v>233</v>
      </c>
      <c r="CX1020" s="11" t="s">
        <v>234</v>
      </c>
      <c r="CY1020" s="20">
        <v>232</v>
      </c>
      <c r="CZ1020" s="36">
        <v>1</v>
      </c>
      <c r="DA1020" s="36">
        <v>1</v>
      </c>
      <c r="DB1020" s="36">
        <v>5</v>
      </c>
      <c r="DC1020" s="36">
        <v>0</v>
      </c>
      <c r="DD1020" s="36">
        <v>0</v>
      </c>
      <c r="DE1020" s="36">
        <v>1</v>
      </c>
      <c r="DF1020" s="36">
        <v>0</v>
      </c>
      <c r="DG1020" s="36">
        <v>1</v>
      </c>
      <c r="DH1020" s="37">
        <f>IF(DB1020&gt;0,((DC1020*0.125)+(DD1020*0.25)+(DE1020*0.25)+(DF1020*1)+(DG1020*1))/DB1020,"")</f>
        <v>0.25</v>
      </c>
      <c r="DI1020" s="35" t="s">
        <v>1711</v>
      </c>
      <c r="DJ1020" s="20" t="s">
        <v>228</v>
      </c>
      <c r="DK1020" s="20" t="s">
        <v>235</v>
      </c>
      <c r="DL1020" s="20" t="s">
        <v>234</v>
      </c>
      <c r="DM1020" s="20">
        <v>0</v>
      </c>
      <c r="DN1020" s="20">
        <v>0</v>
      </c>
      <c r="DO1020" s="20">
        <v>0</v>
      </c>
      <c r="DP1020" s="20">
        <v>0</v>
      </c>
      <c r="DQ1020" s="20">
        <v>0</v>
      </c>
      <c r="DR1020" s="20">
        <v>0</v>
      </c>
      <c r="DS1020" s="20">
        <v>0</v>
      </c>
      <c r="DT1020" s="20">
        <v>0</v>
      </c>
      <c r="DU1020" s="20">
        <v>0</v>
      </c>
      <c r="DV1020" s="37">
        <v>0</v>
      </c>
      <c r="EA1020" s="35"/>
      <c r="EB1020" s="21"/>
      <c r="EJ1020"/>
      <c r="EK1020"/>
      <c r="EL1020"/>
      <c r="EM1020"/>
      <c r="EN1020"/>
      <c r="EQ1020"/>
      <c r="ER1020"/>
      <c r="ES1020" s="53" t="str">
        <f>IF(EI1020&lt;&gt;"",((EJ1020*0.125)+((EK1020+EL1020+EM1020+EN1020+EO1020)*0.25)+((EP1020+EQ1020+ER1020)*1))/EI1020,"")</f>
        <v/>
      </c>
      <c r="ET1020" s="20"/>
      <c r="FG1020" s="20"/>
      <c r="FJ1020" s="34" t="str">
        <f>IF(EZ1020&lt;&gt;"",((FA1020*0.125)+((FB1020+FC1020+FD1020+FE1020+FF1020)*0.25)+((FG1020+FH1020+FI1020)*1))/EZ1020,"")</f>
        <v/>
      </c>
      <c r="FK1020" s="39">
        <v>33.890566999999997</v>
      </c>
      <c r="FL1020" s="39">
        <v>-84.276228000000003</v>
      </c>
      <c r="FM1020" s="39">
        <v>33.528741576177865</v>
      </c>
      <c r="FN1020" s="39">
        <v>34.25239242382213</v>
      </c>
      <c r="FO1020" s="39">
        <v>-84.712107577197017</v>
      </c>
      <c r="FP1020" s="39">
        <v>-83.84034842280299</v>
      </c>
      <c r="FQ1020" s="39">
        <v>33.166916152355732</v>
      </c>
      <c r="FR1020" s="39">
        <v>34.614217847644262</v>
      </c>
      <c r="FS1020" s="39">
        <v>-85.147987154394031</v>
      </c>
      <c r="FT1020" s="39">
        <v>-83.404468845605976</v>
      </c>
      <c r="FU1020" s="35"/>
      <c r="GK1020" s="34" t="str">
        <f>IF(GA1020&lt;&gt;"",((GB1020*0.125)+((GC1020+GD1020+GE1020+GF1020+GG1020)*0.25)+((GH1020+GI1020+GJ1020)*1))/GA1020,"")</f>
        <v/>
      </c>
      <c r="GL1020"/>
      <c r="GM1020"/>
      <c r="GN1020"/>
      <c r="GO1020"/>
      <c r="HH1020" s="34" t="str">
        <f>IF(GX1020&lt;&gt;"",((GY1020*0.125)+((GZ1020+HA1020+HB1020+HC1020+HD1020)*0.25)+((HE1020+HF1020+HG1020)*1))/GX1020,"")</f>
        <v/>
      </c>
    </row>
    <row r="1021" spans="1:216" ht="15" hidden="1" customHeight="1" x14ac:dyDescent="0.35">
      <c r="A1021" s="11" t="s">
        <v>5908</v>
      </c>
      <c r="B1021" s="12" t="s">
        <v>5909</v>
      </c>
      <c r="C1021" s="13">
        <v>43829</v>
      </c>
      <c r="D1021" s="13">
        <v>44986</v>
      </c>
      <c r="E1021" s="14" t="s">
        <v>1420</v>
      </c>
      <c r="F1021" s="15" t="s">
        <v>5910</v>
      </c>
      <c r="G1021" s="15" t="s">
        <v>5911</v>
      </c>
      <c r="H1021" s="14" t="s">
        <v>3980</v>
      </c>
      <c r="I1021" s="16">
        <v>29732</v>
      </c>
      <c r="J1021" s="17">
        <v>59417</v>
      </c>
      <c r="K1021" s="18">
        <f ca="1">IF(A1021&lt;&gt;"",RANDBETWEEN(1,2000)," ")</f>
        <v>1309</v>
      </c>
      <c r="L1021" s="17" cm="1">
        <f t="array" ref="L1021">IF(A1021&lt;&gt;"",SUMPRODUCT(($E$2:$E$1303="Active") * (FK1021 &gt;= $FM$2:$FM$1303) * (FK1021 &lt;= $FN$2:$FN$1303) * (FL1021 &gt;= $FO$2:$FO$1303) * (FL1021 &lt;= $FP$2:$FP$1303)),"")</f>
        <v>4</v>
      </c>
      <c r="M1021" s="17" cm="1">
        <f t="array" ref="M1021">IF(A1021&lt;&gt;"",SUMPRODUCT(($E$2:$E$1303="Active") * (FK1021 &gt;= $FQ$2:$FQ$1303) * (FK1021 &lt;= $FR$2:$FR$1303) * (FL1021 &gt;= $FS$2:$FS$1303) * (FL1021 &lt;= $FT$2:$FT$1303)),"")</f>
        <v>5</v>
      </c>
      <c r="N1021" s="14" t="s">
        <v>287</v>
      </c>
      <c r="O1021" s="14" t="s">
        <v>219</v>
      </c>
      <c r="P1021" s="15" t="s">
        <v>323</v>
      </c>
      <c r="Q1021" s="14" t="s">
        <v>5912</v>
      </c>
      <c r="R1021" s="15" t="s">
        <v>5913</v>
      </c>
      <c r="S1021" s="14" t="s">
        <v>223</v>
      </c>
      <c r="T1021" s="20" t="s">
        <v>224</v>
      </c>
      <c r="U1021" s="21"/>
      <c r="V1021" s="22"/>
      <c r="W1021" s="22"/>
      <c r="X1021" s="22"/>
      <c r="Y1021" s="22"/>
      <c r="Z1021" s="22"/>
      <c r="AA1021" s="48">
        <v>2024</v>
      </c>
      <c r="AC1021" s="63">
        <v>45658</v>
      </c>
      <c r="AD1021" s="25">
        <v>0</v>
      </c>
      <c r="AE1021" s="25">
        <v>0</v>
      </c>
      <c r="AF1021" s="26"/>
      <c r="AG1021" s="20"/>
      <c r="AH1021" s="22">
        <v>0</v>
      </c>
      <c r="AI1021" s="26">
        <v>0</v>
      </c>
      <c r="AN1021" s="27">
        <f>IF(COUNT(DV1021,ES1021,FJ1021,GK1021,HH1021)&gt;0,AVERAGE(DV1021,ES1021,FJ1021,GK1021,HH1021),"")</f>
        <v>0</v>
      </c>
      <c r="AO1021" s="28">
        <f>IF((E1021&lt;&gt;""),COUNTA(AP1021:BW1021)+COUNTIF(T1021,"No"),"")</f>
        <v>0</v>
      </c>
      <c r="AP1021" s="29"/>
      <c r="AQ1021" s="29"/>
      <c r="AR1021" s="29"/>
      <c r="AS1021" s="29"/>
      <c r="AT1021" s="29"/>
      <c r="AU1021" s="29"/>
      <c r="AV1021" s="29"/>
      <c r="AW1021" s="29"/>
      <c r="AX1021" s="29"/>
      <c r="AY1021" s="29"/>
      <c r="AZ1021" s="29"/>
      <c r="BA1021" s="29"/>
      <c r="BB1021" s="29"/>
      <c r="BC1021" s="29"/>
      <c r="BD1021" s="29"/>
      <c r="BE1021" s="29"/>
      <c r="BF1021" s="29"/>
      <c r="BG1021" s="29"/>
      <c r="BH1021" s="29"/>
      <c r="BI1021" s="29"/>
      <c r="BJ1021" s="29"/>
      <c r="BK1021" s="29"/>
      <c r="BL1021" s="29"/>
      <c r="BM1021" s="29"/>
      <c r="BN1021" s="29"/>
      <c r="BO1021" s="29"/>
      <c r="BP1021" s="29"/>
      <c r="BQ1021" s="29"/>
      <c r="BR1021" s="29"/>
      <c r="BS1021" s="29"/>
      <c r="BT1021" s="29"/>
      <c r="BU1021" s="29"/>
      <c r="BV1021" s="29"/>
      <c r="BW1021" s="29"/>
      <c r="BX1021" s="30"/>
      <c r="BY1021" s="30"/>
      <c r="BZ1021" s="14"/>
      <c r="CA1021" s="30"/>
      <c r="CB1021" s="14" t="s">
        <v>232</v>
      </c>
      <c r="CC1021" s="31">
        <v>44053</v>
      </c>
      <c r="CD1021" s="32" t="s">
        <v>228</v>
      </c>
      <c r="CE1021" s="33" t="s">
        <v>256</v>
      </c>
      <c r="CF1021" s="33" t="s">
        <v>257</v>
      </c>
      <c r="CG1021" s="29">
        <v>45</v>
      </c>
      <c r="CH1021" s="29">
        <v>3</v>
      </c>
      <c r="CI1021" s="29">
        <v>3</v>
      </c>
      <c r="CJ1021" s="29">
        <v>11</v>
      </c>
      <c r="CK1021" s="29">
        <v>1</v>
      </c>
      <c r="CL1021" s="29">
        <v>0</v>
      </c>
      <c r="CM1021" s="29">
        <v>1</v>
      </c>
      <c r="CN1021" s="34">
        <f>IF(CJ1021&gt;0,((CK1021*0.125)+(CL1021*0.25)+(CM1021*1))/CJ1021,"")</f>
        <v>0.10227272727272728</v>
      </c>
      <c r="CO1021" s="35">
        <v>44316</v>
      </c>
      <c r="CP1021" s="35">
        <v>44319</v>
      </c>
      <c r="CQ1021" s="20" t="s">
        <v>228</v>
      </c>
      <c r="CR1021" s="35" t="s">
        <v>1711</v>
      </c>
      <c r="CS1021" s="20" t="s">
        <v>232</v>
      </c>
      <c r="CT1021" s="35">
        <v>44319</v>
      </c>
      <c r="CV1021" s="20"/>
      <c r="CW1021" s="20"/>
      <c r="CX1021" s="20"/>
      <c r="DH1021" s="37" t="str">
        <f>IF(DB1021&gt;0,((DC1021*0.125)+(DD1021*0.25)+(DE1021*0.25)+(DF1021*1)+(DG1021*1))/DB1021,"")</f>
        <v/>
      </c>
      <c r="DI1021" s="35" t="s">
        <v>1711</v>
      </c>
      <c r="DJ1021" s="20" t="s">
        <v>228</v>
      </c>
      <c r="DK1021" s="20" t="s">
        <v>235</v>
      </c>
      <c r="DL1021" s="20" t="s">
        <v>234</v>
      </c>
      <c r="DM1021" s="20">
        <v>0</v>
      </c>
      <c r="DN1021" s="20">
        <v>0</v>
      </c>
      <c r="DO1021" s="20">
        <v>0</v>
      </c>
      <c r="DP1021" s="20">
        <v>0</v>
      </c>
      <c r="DQ1021" s="20">
        <v>0</v>
      </c>
      <c r="DR1021" s="20">
        <v>0</v>
      </c>
      <c r="DS1021" s="20">
        <v>0</v>
      </c>
      <c r="DT1021" s="20">
        <v>0</v>
      </c>
      <c r="DU1021" s="20">
        <v>0</v>
      </c>
      <c r="DV1021" s="37">
        <v>0</v>
      </c>
      <c r="EA1021" s="35" t="s">
        <v>232</v>
      </c>
      <c r="EB1021" s="21"/>
      <c r="EJ1021"/>
      <c r="EK1021"/>
      <c r="EL1021"/>
      <c r="EM1021"/>
      <c r="EN1021"/>
      <c r="EQ1021"/>
      <c r="ER1021"/>
      <c r="ES1021" s="34" t="str">
        <f>IF(EI1021&lt;&gt;"",((EJ1021*0.125)+((EK1021+EL1021+EM1021+EN1021+EO1021)*0.25)+((EP1021+EQ1021+ER1021)*1))/EI1021,"")</f>
        <v/>
      </c>
      <c r="ET1021" s="20"/>
      <c r="FG1021" s="20"/>
      <c r="FJ1021" s="34" t="str">
        <f>IF(EZ1021&lt;&gt;"",((FA1021*0.125)+((FB1021+FC1021+FD1021+FE1021+FF1021)*0.25)+((FG1021+FH1021+FI1021)*1))/EZ1021,"")</f>
        <v/>
      </c>
      <c r="FK1021" s="39">
        <v>34.965935999999999</v>
      </c>
      <c r="FL1021" s="39">
        <v>-81.077579</v>
      </c>
      <c r="FM1021" s="39">
        <v>34.604110576177867</v>
      </c>
      <c r="FN1021" s="39">
        <v>35.327761423822132</v>
      </c>
      <c r="FO1021" s="39">
        <v>-81.519102557555811</v>
      </c>
      <c r="FP1021" s="39">
        <v>-80.636055442444189</v>
      </c>
      <c r="FQ1021" s="39">
        <v>34.242285152355734</v>
      </c>
      <c r="FR1021" s="39">
        <v>35.689586847644264</v>
      </c>
      <c r="FS1021" s="39">
        <v>-81.960626115111623</v>
      </c>
      <c r="FT1021" s="39">
        <v>-80.194531884888377</v>
      </c>
      <c r="FU1021" s="35"/>
      <c r="GK1021" s="34" t="str">
        <f>IF(GA1021&lt;&gt;"",((GB1021*0.125)+((GC1021+GD1021+GE1021+GF1021+GG1021)*0.25)+((GH1021+GI1021+GJ1021)*1))/GA1021,"")</f>
        <v/>
      </c>
      <c r="GL1021"/>
      <c r="GM1021"/>
      <c r="GN1021"/>
      <c r="GO1021"/>
      <c r="HH1021" s="34" t="str">
        <f>IF(GX1021&lt;&gt;"",((GY1021*0.125)+((GZ1021+HA1021+HB1021+HC1021+HD1021)*0.25)+((HE1021+HF1021+HG1021)*1))/GX1021,"")</f>
        <v/>
      </c>
    </row>
    <row r="1022" spans="1:216" ht="15" hidden="1" customHeight="1" x14ac:dyDescent="0.35">
      <c r="A1022" s="11" t="s">
        <v>5914</v>
      </c>
      <c r="B1022" s="12" t="s">
        <v>5915</v>
      </c>
      <c r="C1022" s="13">
        <v>43829</v>
      </c>
      <c r="D1022" s="13">
        <v>44957</v>
      </c>
      <c r="E1022" s="14" t="s">
        <v>1420</v>
      </c>
      <c r="F1022" s="15" t="s">
        <v>5916</v>
      </c>
      <c r="G1022" s="15" t="s">
        <v>5917</v>
      </c>
      <c r="H1022" s="14" t="s">
        <v>1855</v>
      </c>
      <c r="I1022" s="16">
        <v>23005</v>
      </c>
      <c r="J1022" s="17">
        <v>17818</v>
      </c>
      <c r="K1022" s="18">
        <f ca="1">IF(A1022&lt;&gt;"",RANDBETWEEN(1,2000)," ")</f>
        <v>930</v>
      </c>
      <c r="L1022" s="17" cm="1">
        <f t="array" ref="L1022">IF(A1022&lt;&gt;"",SUMPRODUCT(($E$2:$E$1303="Active") * (FK1022 &gt;= $FM$2:$FM$1303) * (FK1022 &lt;= $FN$2:$FN$1303) * (FL1022 &gt;= $FO$2:$FO$1303) * (FL1022 &lt;= $FP$2:$FP$1303)),"")</f>
        <v>1</v>
      </c>
      <c r="M1022" s="17" cm="1">
        <f t="array" ref="M1022">IF(A1022&lt;&gt;"",SUMPRODUCT(($E$2:$E$1303="Active") * (FK1022 &gt;= $FQ$2:$FQ$1303) * (FK1022 &lt;= $FR$2:$FR$1303) * (FL1022 &gt;= $FS$2:$FS$1303) * (FL1022 &lt;= $FT$2:$FT$1303)),"")</f>
        <v>1</v>
      </c>
      <c r="N1022" s="14" t="s">
        <v>287</v>
      </c>
      <c r="O1022" s="14" t="s">
        <v>219</v>
      </c>
      <c r="P1022" s="15" t="s">
        <v>5918</v>
      </c>
      <c r="Q1022" s="14" t="s">
        <v>5919</v>
      </c>
      <c r="R1022" s="15" t="s">
        <v>5920</v>
      </c>
      <c r="S1022" s="14" t="s">
        <v>223</v>
      </c>
      <c r="T1022" s="20" t="s">
        <v>224</v>
      </c>
      <c r="U1022" s="21"/>
      <c r="V1022" s="22"/>
      <c r="W1022" s="22"/>
      <c r="X1022" s="22"/>
      <c r="Y1022" s="22"/>
      <c r="Z1022" s="22"/>
      <c r="AA1022" s="48">
        <v>2024</v>
      </c>
      <c r="AC1022" s="63">
        <v>45658</v>
      </c>
      <c r="AD1022" s="25">
        <v>346</v>
      </c>
      <c r="AE1022" s="25">
        <v>398</v>
      </c>
      <c r="AF1022" s="26">
        <v>480</v>
      </c>
      <c r="AG1022" s="20">
        <v>55</v>
      </c>
      <c r="AH1022" s="22">
        <v>0</v>
      </c>
      <c r="AI1022" s="26">
        <v>0</v>
      </c>
      <c r="AN1022" s="27">
        <f>IF(COUNT(DV1022,ES1022,FJ1022,GK1022,HH1022)&gt;0,AVERAGE(DV1022,ES1022,FJ1022,GK1022,HH1022),"")</f>
        <v>2.5000000000000001E-2</v>
      </c>
      <c r="AO1022" s="28">
        <f>IF((E1022&lt;&gt;""),COUNTA(AP1022:BW1022)+COUNTIF(T1022,"No"),"")</f>
        <v>0</v>
      </c>
      <c r="AP1022" s="29"/>
      <c r="AQ1022" s="29"/>
      <c r="AR1022" s="29"/>
      <c r="AS1022" s="29"/>
      <c r="AT1022" s="29"/>
      <c r="AU1022" s="29"/>
      <c r="AV1022" s="29"/>
      <c r="AW1022" s="29"/>
      <c r="AX1022" s="29"/>
      <c r="AY1022" s="29"/>
      <c r="AZ1022" s="29"/>
      <c r="BA1022" s="29"/>
      <c r="BB1022" s="29"/>
      <c r="BC1022" s="29"/>
      <c r="BD1022" s="29"/>
      <c r="BE1022" s="29"/>
      <c r="BF1022" s="29"/>
      <c r="BG1022" s="29"/>
      <c r="BH1022" s="29"/>
      <c r="BI1022" s="29"/>
      <c r="BJ1022" s="29"/>
      <c r="BK1022" s="29"/>
      <c r="BL1022" s="29"/>
      <c r="BM1022" s="29"/>
      <c r="BN1022" s="29"/>
      <c r="BO1022" s="29"/>
      <c r="BP1022" s="29"/>
      <c r="BQ1022" s="29"/>
      <c r="BR1022" s="29"/>
      <c r="BS1022" s="29"/>
      <c r="BT1022" s="29"/>
      <c r="BU1022" s="29"/>
      <c r="BV1022" s="29"/>
      <c r="BW1022" s="29"/>
      <c r="BX1022" s="30">
        <v>44070</v>
      </c>
      <c r="BY1022" s="30">
        <v>44077</v>
      </c>
      <c r="BZ1022" s="14" t="s">
        <v>226</v>
      </c>
      <c r="CA1022" s="30">
        <v>44082</v>
      </c>
      <c r="CB1022" s="14" t="s">
        <v>232</v>
      </c>
      <c r="CC1022" s="31">
        <v>43810</v>
      </c>
      <c r="CD1022" s="32" t="s">
        <v>228</v>
      </c>
      <c r="CE1022" s="33" t="s">
        <v>291</v>
      </c>
      <c r="CF1022" s="33" t="s">
        <v>292</v>
      </c>
      <c r="CG1022" s="29">
        <v>208</v>
      </c>
      <c r="CH1022" s="29">
        <v>3</v>
      </c>
      <c r="CI1022" s="29">
        <v>3</v>
      </c>
      <c r="CJ1022" s="29">
        <v>16</v>
      </c>
      <c r="CK1022" s="29">
        <v>0</v>
      </c>
      <c r="CL1022" s="29">
        <v>1</v>
      </c>
      <c r="CM1022" s="29">
        <v>0</v>
      </c>
      <c r="CN1022" s="34">
        <f>IF(CJ1022&gt;0,((CK1022*0.125)+(CL1022*0.25)+(CM1022*1))/CJ1022,"")</f>
        <v>1.5625E-2</v>
      </c>
      <c r="CO1022" s="35">
        <v>44742</v>
      </c>
      <c r="CP1022" s="35">
        <v>44763</v>
      </c>
      <c r="CQ1022" s="20" t="s">
        <v>595</v>
      </c>
      <c r="CR1022" s="35">
        <v>44774</v>
      </c>
      <c r="CS1022" s="20" t="s">
        <v>232</v>
      </c>
      <c r="CT1022" s="35">
        <v>44764</v>
      </c>
      <c r="CU1022" s="35">
        <v>44532</v>
      </c>
      <c r="CV1022" s="20" t="s">
        <v>228</v>
      </c>
      <c r="CW1022" s="20" t="s">
        <v>233</v>
      </c>
      <c r="CX1022" s="11" t="s">
        <v>234</v>
      </c>
      <c r="CY1022" s="20">
        <v>191</v>
      </c>
      <c r="CZ1022" s="36">
        <v>3</v>
      </c>
      <c r="DA1022" s="36">
        <v>3</v>
      </c>
      <c r="DB1022" s="36">
        <v>13</v>
      </c>
      <c r="DC1022" s="36">
        <v>1</v>
      </c>
      <c r="DD1022" s="36">
        <v>0</v>
      </c>
      <c r="DE1022" s="36">
        <v>0</v>
      </c>
      <c r="DF1022" s="36">
        <v>0</v>
      </c>
      <c r="DG1022" s="36">
        <v>0</v>
      </c>
      <c r="DH1022" s="37">
        <f>IF(DB1022&gt;0,((DC1022*0.125)+(DD1022*0.25)+(DE1022*0.25)+(DF1022*1)+(DG1022*1))/DB1022,"")</f>
        <v>9.6153846153846159E-3</v>
      </c>
      <c r="DI1022" s="35">
        <v>44866</v>
      </c>
      <c r="DJ1022" s="20" t="s">
        <v>228</v>
      </c>
      <c r="DK1022" s="20" t="s">
        <v>235</v>
      </c>
      <c r="DL1022" s="20" t="s">
        <v>234</v>
      </c>
      <c r="DM1022" s="20">
        <v>232</v>
      </c>
      <c r="DN1022" s="20">
        <v>4</v>
      </c>
      <c r="DO1022" s="20">
        <v>4</v>
      </c>
      <c r="DP1022" s="20">
        <v>20</v>
      </c>
      <c r="DQ1022" s="20">
        <v>0</v>
      </c>
      <c r="DR1022" s="20">
        <v>0</v>
      </c>
      <c r="DS1022" s="20">
        <v>2</v>
      </c>
      <c r="DT1022" s="20">
        <v>0</v>
      </c>
      <c r="DU1022" s="20">
        <v>0</v>
      </c>
      <c r="DV1022" s="37" cm="1">
        <f t="array" ref="DV1022">IF(AND(DI1022:DP1022&lt;&gt;""),((DQ1022*0.125)+(DR1022*0.25)+(DS1022*0.25)+(DT1022*1)+(DU1022*1))/DP1022,"")</f>
        <v>2.5000000000000001E-2</v>
      </c>
      <c r="EA1022" s="35"/>
      <c r="EB1022" s="21"/>
      <c r="EJ1022"/>
      <c r="EK1022"/>
      <c r="EL1022"/>
      <c r="EM1022"/>
      <c r="EN1022"/>
      <c r="EO1022"/>
      <c r="EP1022"/>
      <c r="EQ1022"/>
      <c r="ER1022"/>
      <c r="ES1022" s="53" t="str">
        <f>IF(EI1022&lt;&gt;"",((EJ1022*0.125)+((EK1022+EL1022+EM1022+EN1022+EO1022)*0.25)+((EP1022+EQ1022+ER1022)*1))/EI1022,"")</f>
        <v/>
      </c>
      <c r="ET1022" s="20"/>
      <c r="FG1022" s="20"/>
      <c r="FJ1022" s="34" t="str">
        <f>IF(EZ1022&lt;&gt;"",((FA1022*0.125)+((FB1022+FC1022+FD1022+FE1022+FF1022)*0.25)+((FG1022+FH1022+FI1022)*1))/EZ1022,"")</f>
        <v/>
      </c>
      <c r="FK1022" s="39">
        <v>37.755477999999997</v>
      </c>
      <c r="FL1022" s="39">
        <v>-77.495897999999997</v>
      </c>
      <c r="FM1022" s="39">
        <v>37.393652576177864</v>
      </c>
      <c r="FN1022" s="39">
        <v>38.117303423822129</v>
      </c>
      <c r="FO1022" s="39">
        <v>-77.95353931066029</v>
      </c>
      <c r="FP1022" s="39">
        <v>-77.038256689339704</v>
      </c>
      <c r="FQ1022" s="39">
        <v>37.031827152355731</v>
      </c>
      <c r="FR1022" s="39">
        <v>38.479128847644262</v>
      </c>
      <c r="FS1022" s="39">
        <v>-78.411180621320597</v>
      </c>
      <c r="FT1022" s="39">
        <v>-76.580615378679397</v>
      </c>
      <c r="FU1022" s="35"/>
      <c r="GK1022" s="34" t="str">
        <f>IF(GA1022&lt;&gt;"",((GB1022*0.125)+((GC1022+GD1022+GE1022+GF1022+GG1022)*0.25)+((GH1022+GI1022+GJ1022)*1))/GA1022,"")</f>
        <v/>
      </c>
      <c r="GL1022"/>
      <c r="GM1022"/>
      <c r="GN1022"/>
      <c r="GO1022"/>
      <c r="HH1022" s="34" t="str">
        <f>IF(GX1022&lt;&gt;"",((GY1022*0.125)+((GZ1022+HA1022+HB1022+HC1022+HD1022)*0.25)+((HE1022+HF1022+HG1022)*1))/GX1022,"")</f>
        <v/>
      </c>
    </row>
    <row r="1023" spans="1:216" ht="15" hidden="1" customHeight="1" x14ac:dyDescent="0.35">
      <c r="A1023" s="11" t="s">
        <v>5921</v>
      </c>
      <c r="B1023" s="12" t="s">
        <v>5922</v>
      </c>
      <c r="C1023" s="13">
        <v>43829</v>
      </c>
      <c r="D1023" s="13">
        <v>44935</v>
      </c>
      <c r="E1023" s="14" t="s">
        <v>1420</v>
      </c>
      <c r="F1023" s="15" t="s">
        <v>5923</v>
      </c>
      <c r="G1023" s="15" t="s">
        <v>1221</v>
      </c>
      <c r="H1023" s="14" t="s">
        <v>1033</v>
      </c>
      <c r="I1023" s="16">
        <v>33765</v>
      </c>
      <c r="J1023" s="17">
        <v>13844</v>
      </c>
      <c r="K1023" s="18">
        <f ca="1">IF(A1023&lt;&gt;"",RANDBETWEEN(1,2000)," ")</f>
        <v>1965</v>
      </c>
      <c r="L1023" s="17" cm="1">
        <f t="array" ref="L1023">IF(A1023&lt;&gt;"",SUMPRODUCT(($E$2:$E$1303="Active") * (FK1023 &gt;= $FM$2:$FM$1303) * (FK1023 &lt;= $FN$2:$FN$1303) * (FL1023 &gt;= $FO$2:$FO$1303) * (FL1023 &lt;= $FP$2:$FP$1303)),"")</f>
        <v>6</v>
      </c>
      <c r="M1023" s="17" cm="1">
        <f t="array" ref="M1023">IF(A1023&lt;&gt;"",SUMPRODUCT(($E$2:$E$1303="Active") * (FK1023 &gt;= $FQ$2:$FQ$1303) * (FK1023 &lt;= $FR$2:$FR$1303) * (FL1023 &gt;= $FS$2:$FS$1303) * (FL1023 &lt;= $FT$2:$FT$1303)),"")</f>
        <v>10</v>
      </c>
      <c r="N1023" s="14" t="s">
        <v>287</v>
      </c>
      <c r="O1023" s="14" t="s">
        <v>219</v>
      </c>
      <c r="P1023" s="15" t="s">
        <v>5924</v>
      </c>
      <c r="Q1023" s="14" t="s">
        <v>5925</v>
      </c>
      <c r="R1023" s="15" t="s">
        <v>5926</v>
      </c>
      <c r="S1023" s="14" t="s">
        <v>223</v>
      </c>
      <c r="T1023" s="20" t="s">
        <v>224</v>
      </c>
      <c r="U1023" s="21"/>
      <c r="V1023" s="22"/>
      <c r="W1023" s="22"/>
      <c r="X1023" s="22"/>
      <c r="Y1023" s="22"/>
      <c r="Z1023" s="22"/>
      <c r="AA1023" s="48">
        <v>2024</v>
      </c>
      <c r="AC1023" s="63">
        <v>45658</v>
      </c>
      <c r="AD1023" s="25">
        <v>243</v>
      </c>
      <c r="AE1023" s="25">
        <v>245</v>
      </c>
      <c r="AF1023" s="26">
        <v>285</v>
      </c>
      <c r="AG1023" s="20"/>
      <c r="AH1023" s="22">
        <v>0</v>
      </c>
      <c r="AI1023" s="26">
        <v>0</v>
      </c>
      <c r="AN1023" s="27">
        <f>IF(COUNT(DV1023,ES1023,FJ1023,GK1023,HH1023)&gt;0,AVERAGE(DV1023,ES1023,FJ1023,GK1023,HH1023),"")</f>
        <v>0</v>
      </c>
      <c r="AO1023" s="28">
        <f>IF((E1023&lt;&gt;""),COUNTA(AP1023:BW1023)+COUNTIF(T1023,"No"),"")</f>
        <v>0</v>
      </c>
      <c r="AP1023" s="29"/>
      <c r="AQ1023" s="29"/>
      <c r="AR1023" s="29"/>
      <c r="AS1023" s="29"/>
      <c r="AT1023" s="29"/>
      <c r="AU1023" s="29"/>
      <c r="AV1023" s="29"/>
      <c r="AW1023" s="29"/>
      <c r="AX1023" s="29"/>
      <c r="AY1023" s="29"/>
      <c r="AZ1023" s="29"/>
      <c r="BA1023" s="29"/>
      <c r="BB1023" s="29"/>
      <c r="BC1023" s="29"/>
      <c r="BD1023" s="29"/>
      <c r="BE1023" s="29"/>
      <c r="BF1023" s="29"/>
      <c r="BG1023" s="29"/>
      <c r="BH1023" s="29"/>
      <c r="BI1023" s="29"/>
      <c r="BJ1023" s="29"/>
      <c r="BK1023" s="29"/>
      <c r="BL1023" s="29"/>
      <c r="BM1023" s="29"/>
      <c r="BN1023" s="29"/>
      <c r="BO1023" s="29"/>
      <c r="BP1023" s="29"/>
      <c r="BQ1023" s="29"/>
      <c r="BR1023" s="29"/>
      <c r="BS1023" s="29"/>
      <c r="BT1023" s="29"/>
      <c r="BU1023" s="29"/>
      <c r="BV1023" s="29"/>
      <c r="BW1023" s="29"/>
      <c r="BX1023" s="30">
        <v>44012</v>
      </c>
      <c r="BY1023" s="30">
        <v>44021</v>
      </c>
      <c r="BZ1023" s="14" t="s">
        <v>226</v>
      </c>
      <c r="CA1023" s="30">
        <v>44025</v>
      </c>
      <c r="CB1023" s="14" t="s">
        <v>232</v>
      </c>
      <c r="CC1023" s="31">
        <v>43951</v>
      </c>
      <c r="CD1023" s="32" t="s">
        <v>228</v>
      </c>
      <c r="CE1023" s="33" t="s">
        <v>282</v>
      </c>
      <c r="CF1023" s="33" t="s">
        <v>247</v>
      </c>
      <c r="CG1023" s="29">
        <v>108</v>
      </c>
      <c r="CH1023" s="29">
        <v>2</v>
      </c>
      <c r="CI1023" s="29">
        <v>2</v>
      </c>
      <c r="CJ1023" s="29">
        <v>6</v>
      </c>
      <c r="CK1023" s="29">
        <v>0</v>
      </c>
      <c r="CL1023" s="29">
        <v>0</v>
      </c>
      <c r="CM1023" s="29">
        <v>0</v>
      </c>
      <c r="CN1023" s="34">
        <f>IF(CJ1023&gt;0,((CK1023*0.125)+(CL1023*0.25)+(CM1023*1))/CJ1023,"")</f>
        <v>0</v>
      </c>
      <c r="CO1023" s="35">
        <v>44634</v>
      </c>
      <c r="CP1023" s="35">
        <v>44649</v>
      </c>
      <c r="CQ1023" s="20" t="s">
        <v>595</v>
      </c>
      <c r="CR1023" s="35">
        <v>44658</v>
      </c>
      <c r="CS1023" s="20" t="s">
        <v>232</v>
      </c>
      <c r="CT1023" s="35">
        <v>44652</v>
      </c>
      <c r="CU1023" s="35">
        <v>44476</v>
      </c>
      <c r="CV1023" s="11" t="s">
        <v>228</v>
      </c>
      <c r="CW1023" s="20" t="s">
        <v>233</v>
      </c>
      <c r="CX1023" s="11" t="s">
        <v>234</v>
      </c>
      <c r="CY1023" s="20">
        <v>134</v>
      </c>
      <c r="CZ1023" s="36">
        <v>1</v>
      </c>
      <c r="DA1023" s="36">
        <v>1</v>
      </c>
      <c r="DB1023" s="36">
        <v>5</v>
      </c>
      <c r="DC1023" s="36">
        <v>0</v>
      </c>
      <c r="DD1023" s="36">
        <v>0</v>
      </c>
      <c r="DE1023" s="36">
        <v>1</v>
      </c>
      <c r="DF1023" s="36">
        <v>1</v>
      </c>
      <c r="DG1023" s="36">
        <v>0</v>
      </c>
      <c r="DH1023" s="37">
        <f>IF(DB1023&gt;0,((DC1023*0.125)+(DD1023*0.25)+(DE1023*0.25)+(DF1023*1)+(DG1023*1))/DB1023,"")</f>
        <v>0.25</v>
      </c>
      <c r="DI1023" s="35">
        <v>44774</v>
      </c>
      <c r="DJ1023" s="20" t="s">
        <v>228</v>
      </c>
      <c r="DK1023" s="20" t="s">
        <v>235</v>
      </c>
      <c r="DL1023" s="20" t="s">
        <v>234</v>
      </c>
      <c r="DM1023" s="20">
        <v>145</v>
      </c>
      <c r="DN1023" s="20">
        <v>1</v>
      </c>
      <c r="DO1023" s="20">
        <v>1</v>
      </c>
      <c r="DP1023" s="20">
        <v>5</v>
      </c>
      <c r="DQ1023" s="20">
        <v>0</v>
      </c>
      <c r="DR1023" s="20">
        <v>0</v>
      </c>
      <c r="DS1023" s="20">
        <v>0</v>
      </c>
      <c r="DT1023" s="20">
        <v>0</v>
      </c>
      <c r="DU1023" s="20">
        <v>0</v>
      </c>
      <c r="DV1023" s="37" cm="1">
        <f t="array" ref="DV1023">IF(AND(DI1023:DP1023&lt;&gt;""),((DQ1023*0.125)+(DR1023*0.25)+(DS1023*0.25)+(DT1023*1)+(DU1023*1))/DP1023,"")</f>
        <v>0</v>
      </c>
      <c r="EA1023" s="35"/>
      <c r="EB1023" s="21"/>
      <c r="EJ1023"/>
      <c r="EK1023"/>
      <c r="EL1023"/>
      <c r="EM1023"/>
      <c r="EN1023"/>
      <c r="EO1023"/>
      <c r="EP1023"/>
      <c r="EQ1023"/>
      <c r="ER1023"/>
      <c r="ES1023" s="53" t="str">
        <f>IF(EI1023&lt;&gt;"",((EJ1023*0.125)+((EK1023+EL1023+EM1023+EN1023+EO1023)*0.25)+((EP1023+EQ1023+ER1023)*1))/EI1023,"")</f>
        <v/>
      </c>
      <c r="ET1023" s="20"/>
      <c r="FG1023" s="20"/>
      <c r="FJ1023" s="34" t="str">
        <f>IF(EZ1023&lt;&gt;"",((FA1023*0.125)+((FB1023+FC1023+FD1023+FE1023+FF1023)*0.25)+((FG1023+FH1023+FI1023)*1))/EZ1023,"")</f>
        <v/>
      </c>
      <c r="FK1023" s="39">
        <v>27.975708000000001</v>
      </c>
      <c r="FL1023" s="39">
        <v>-82.746457000000007</v>
      </c>
      <c r="FM1023" s="39">
        <v>27.613882576177868</v>
      </c>
      <c r="FN1023" s="39">
        <v>28.337533423822133</v>
      </c>
      <c r="FO1023" s="39">
        <v>-83.156157315981901</v>
      </c>
      <c r="FP1023" s="39">
        <v>-82.336756684018113</v>
      </c>
      <c r="FQ1023" s="39">
        <v>27.252057152355736</v>
      </c>
      <c r="FR1023" s="39">
        <v>28.699358847644266</v>
      </c>
      <c r="FS1023" s="39">
        <v>-83.565857631963794</v>
      </c>
      <c r="FT1023" s="39">
        <v>-81.927056368036219</v>
      </c>
      <c r="FU1023" s="35"/>
      <c r="GK1023" s="34" t="str">
        <f>IF(GA1023&lt;&gt;"",((GB1023*0.125)+((GC1023+GD1023+GE1023+GF1023+GG1023)*0.25)+((GH1023+GI1023+GJ1023)*1))/GA1023,"")</f>
        <v/>
      </c>
      <c r="GL1023"/>
      <c r="GM1023"/>
      <c r="GN1023"/>
      <c r="GO1023"/>
      <c r="HH1023" s="34" t="str">
        <f>IF(GX1023&lt;&gt;"",((GY1023*0.125)+((GZ1023+HA1023+HB1023+HC1023+HD1023)*0.25)+((HE1023+HF1023+HG1023)*1))/GX1023,"")</f>
        <v/>
      </c>
    </row>
    <row r="1024" spans="1:216" ht="15" hidden="1" customHeight="1" x14ac:dyDescent="0.35">
      <c r="A1024" s="11" t="s">
        <v>5927</v>
      </c>
      <c r="B1024" s="12" t="s">
        <v>5928</v>
      </c>
      <c r="C1024" s="13">
        <v>43829</v>
      </c>
      <c r="D1024" s="13">
        <v>44932</v>
      </c>
      <c r="E1024" s="14" t="s">
        <v>1420</v>
      </c>
      <c r="F1024" s="15" t="s">
        <v>5929</v>
      </c>
      <c r="G1024" s="15" t="s">
        <v>5930</v>
      </c>
      <c r="H1024" s="14" t="s">
        <v>1643</v>
      </c>
      <c r="I1024" s="16">
        <v>14424</v>
      </c>
      <c r="J1024" s="17">
        <v>28353</v>
      </c>
      <c r="K1024" s="18">
        <f ca="1">IF(A1024&lt;&gt;"",RANDBETWEEN(1,2000)," ")</f>
        <v>653</v>
      </c>
      <c r="L1024" s="17" cm="1">
        <f t="array" ref="L1024">IF(A1024&lt;&gt;"",SUMPRODUCT(($E$2:$E$1303="Active") * (FK1024 &gt;= $FM$2:$FM$1303) * (FK1024 &lt;= $FN$2:$FN$1303) * (FL1024 &gt;= $FO$2:$FO$1303) * (FL1024 &lt;= $FP$2:$FP$1303)),"")</f>
        <v>1</v>
      </c>
      <c r="M1024" s="17" cm="1">
        <f t="array" ref="M1024">IF(A1024&lt;&gt;"",SUMPRODUCT(($E$2:$E$1303="Active") * (FK1024 &gt;= $FQ$2:$FQ$1303) * (FK1024 &lt;= $FR$2:$FR$1303) * (FL1024 &gt;= $FS$2:$FS$1303) * (FL1024 &lt;= $FT$2:$FT$1303)),"")</f>
        <v>3</v>
      </c>
      <c r="N1024" s="14" t="s">
        <v>287</v>
      </c>
      <c r="O1024" s="14" t="s">
        <v>219</v>
      </c>
      <c r="P1024" s="15" t="s">
        <v>5931</v>
      </c>
      <c r="Q1024" s="14" t="s">
        <v>5932</v>
      </c>
      <c r="R1024" s="15" t="s">
        <v>5933</v>
      </c>
      <c r="S1024" s="14" t="s">
        <v>223</v>
      </c>
      <c r="T1024" s="20" t="s">
        <v>224</v>
      </c>
      <c r="U1024" s="21"/>
      <c r="V1024" s="22"/>
      <c r="W1024" s="22"/>
      <c r="X1024" s="22"/>
      <c r="Y1024" s="22"/>
      <c r="Z1024" s="22"/>
      <c r="AA1024" s="48">
        <v>2024</v>
      </c>
      <c r="AC1024" s="63">
        <v>45658</v>
      </c>
      <c r="AD1024" s="25">
        <v>61</v>
      </c>
      <c r="AE1024" s="25">
        <v>137</v>
      </c>
      <c r="AF1024" s="26">
        <v>120</v>
      </c>
      <c r="AG1024" s="20"/>
      <c r="AH1024" s="22">
        <v>0</v>
      </c>
      <c r="AI1024" s="26">
        <v>0</v>
      </c>
      <c r="AN1024" s="27">
        <f>IF(COUNT(DV1024,ES1024,FJ1024,GK1024,HH1024)&gt;0,AVERAGE(DV1024,ES1024,FJ1024,GK1024,HH1024),"")</f>
        <v>0</v>
      </c>
      <c r="AO1024" s="28">
        <f>IF((E1024&lt;&gt;""),COUNTA(AP1024:BW1024)+COUNTIF(T1024,"No"),"")</f>
        <v>0</v>
      </c>
      <c r="AP1024" s="29"/>
      <c r="AQ1024" s="29"/>
      <c r="AR1024" s="29"/>
      <c r="AS1024" s="29"/>
      <c r="AT1024" s="29"/>
      <c r="AU1024" s="29"/>
      <c r="AV1024" s="29"/>
      <c r="AW1024" s="29"/>
      <c r="AX1024" s="29"/>
      <c r="AY1024" s="29"/>
      <c r="AZ1024" s="29"/>
      <c r="BA1024" s="29"/>
      <c r="BB1024" s="29"/>
      <c r="BC1024" s="29"/>
      <c r="BD1024" s="29"/>
      <c r="BE1024" s="29"/>
      <c r="BF1024" s="29"/>
      <c r="BG1024" s="29"/>
      <c r="BH1024" s="29"/>
      <c r="BI1024" s="29"/>
      <c r="BJ1024" s="29"/>
      <c r="BK1024" s="29"/>
      <c r="BL1024" s="29"/>
      <c r="BM1024" s="29"/>
      <c r="BN1024" s="29"/>
      <c r="BO1024" s="29"/>
      <c r="BP1024" s="29"/>
      <c r="BQ1024" s="29"/>
      <c r="BR1024" s="29"/>
      <c r="BS1024" s="29"/>
      <c r="BT1024" s="29"/>
      <c r="BU1024" s="29"/>
      <c r="BV1024" s="29"/>
      <c r="BW1024" s="29"/>
      <c r="BX1024" s="30">
        <v>44006</v>
      </c>
      <c r="BY1024" s="30">
        <v>44019</v>
      </c>
      <c r="BZ1024" s="14" t="s">
        <v>226</v>
      </c>
      <c r="CA1024" s="30">
        <v>44025</v>
      </c>
      <c r="CB1024" s="14" t="s">
        <v>227</v>
      </c>
      <c r="CC1024" s="31">
        <v>44053</v>
      </c>
      <c r="CD1024" s="32" t="s">
        <v>228</v>
      </c>
      <c r="CE1024" s="33" t="s">
        <v>256</v>
      </c>
      <c r="CF1024" s="33" t="s">
        <v>257</v>
      </c>
      <c r="CG1024" s="29">
        <v>40</v>
      </c>
      <c r="CH1024" s="29">
        <v>1</v>
      </c>
      <c r="CI1024" s="29">
        <v>1</v>
      </c>
      <c r="CJ1024" s="29">
        <v>5</v>
      </c>
      <c r="CK1024" s="29">
        <v>1</v>
      </c>
      <c r="CL1024" s="29">
        <v>0</v>
      </c>
      <c r="CM1024" s="29">
        <v>0</v>
      </c>
      <c r="CN1024" s="34">
        <f>IF(CJ1024&gt;0,((CK1024*0.125)+(CL1024*0.25)+(CM1024*1))/CJ1024,"")</f>
        <v>2.5000000000000001E-2</v>
      </c>
      <c r="CO1024" s="35">
        <v>44725</v>
      </c>
      <c r="CP1024" s="35">
        <v>44736</v>
      </c>
      <c r="CQ1024" s="20" t="s">
        <v>595</v>
      </c>
      <c r="CR1024" s="35">
        <v>44743</v>
      </c>
      <c r="CS1024" s="20" t="s">
        <v>232</v>
      </c>
      <c r="CT1024" s="35">
        <v>44743</v>
      </c>
      <c r="CU1024" s="35">
        <v>44531</v>
      </c>
      <c r="CV1024" s="11" t="s">
        <v>228</v>
      </c>
      <c r="CW1024" s="20" t="s">
        <v>233</v>
      </c>
      <c r="CX1024" s="11" t="s">
        <v>234</v>
      </c>
      <c r="CY1024" s="20">
        <v>77</v>
      </c>
      <c r="CZ1024" s="36">
        <v>1</v>
      </c>
      <c r="DA1024" s="36">
        <v>1</v>
      </c>
      <c r="DB1024" s="36">
        <v>5</v>
      </c>
      <c r="DC1024" s="36">
        <v>0</v>
      </c>
      <c r="DD1024" s="36">
        <v>0</v>
      </c>
      <c r="DE1024" s="36">
        <v>0</v>
      </c>
      <c r="DF1024" s="36">
        <v>0</v>
      </c>
      <c r="DG1024" s="36">
        <v>0</v>
      </c>
      <c r="DH1024" s="37">
        <f>IF(DB1024&gt;0,((DC1024*0.125)+(DD1024*0.25)+(DE1024*0.25)+(DF1024*1)+(DG1024*1))/DB1024,"")</f>
        <v>0</v>
      </c>
      <c r="DI1024" s="35">
        <v>44896</v>
      </c>
      <c r="DJ1024" s="20" t="s">
        <v>248</v>
      </c>
      <c r="DK1024" s="20" t="s">
        <v>235</v>
      </c>
      <c r="DL1024" s="20" t="s">
        <v>234</v>
      </c>
      <c r="DM1024" s="20">
        <v>59</v>
      </c>
      <c r="DN1024" s="20">
        <v>2</v>
      </c>
      <c r="DO1024" s="20">
        <v>2</v>
      </c>
      <c r="DP1024" s="20">
        <v>10</v>
      </c>
      <c r="DQ1024" s="20">
        <v>0</v>
      </c>
      <c r="DR1024" s="20">
        <v>0</v>
      </c>
      <c r="DS1024" s="20">
        <v>0</v>
      </c>
      <c r="DT1024" s="20">
        <v>0</v>
      </c>
      <c r="DU1024" s="20">
        <v>0</v>
      </c>
      <c r="DV1024" s="37" cm="1">
        <f t="array" ref="DV1024">IF(AND(DI1024:DP1024&lt;&gt;""),((DQ1024*0.125)+(DR1024*0.25)+(DS1024*0.25)+(DT1024*1)+(DU1024*1))/DP1024,"")</f>
        <v>0</v>
      </c>
      <c r="EA1024" s="35"/>
      <c r="EB1024" s="21"/>
      <c r="EJ1024"/>
      <c r="EK1024"/>
      <c r="EL1024"/>
      <c r="EM1024"/>
      <c r="EN1024"/>
      <c r="EO1024"/>
      <c r="EP1024"/>
      <c r="EQ1024"/>
      <c r="ER1024"/>
      <c r="ES1024" s="53" t="str">
        <f>IF(EI1024&lt;&gt;"",((EJ1024*0.125)+((EK1024+EL1024+EM1024+EN1024+EO1024)*0.25)+((EP1024+EQ1024+ER1024)*1))/EI1024,"")</f>
        <v/>
      </c>
      <c r="ET1024" s="20"/>
      <c r="FG1024" s="20"/>
      <c r="FJ1024" s="34" t="str">
        <f>IF(EZ1024&lt;&gt;"",((FA1024*0.125)+((FB1024+FC1024+FD1024+FE1024+FF1024)*0.25)+((FG1024+FH1024+FI1024)*1))/EZ1024,"")</f>
        <v/>
      </c>
      <c r="FK1024" s="39">
        <v>42.830396999999998</v>
      </c>
      <c r="FL1024" s="39">
        <v>-77.315064000000007</v>
      </c>
      <c r="FM1024" s="39">
        <v>42.468571576177865</v>
      </c>
      <c r="FN1024" s="39">
        <v>43.19222242382213</v>
      </c>
      <c r="FO1024" s="39">
        <v>-77.808438108256951</v>
      </c>
      <c r="FP1024" s="39">
        <v>-76.821689891743063</v>
      </c>
      <c r="FQ1024" s="39">
        <v>42.106746152355733</v>
      </c>
      <c r="FR1024" s="39">
        <v>43.554047847644263</v>
      </c>
      <c r="FS1024" s="39">
        <v>-78.301812216513881</v>
      </c>
      <c r="FT1024" s="39">
        <v>-76.328315783486133</v>
      </c>
      <c r="FU1024" s="35"/>
      <c r="GK1024" s="34" t="str">
        <f>IF(GA1024&lt;&gt;"",((GB1024*0.125)+((GC1024+GD1024+GE1024+GF1024+GG1024)*0.25)+((GH1024+GI1024+GJ1024)*1))/GA1024,"")</f>
        <v/>
      </c>
      <c r="GL1024"/>
      <c r="GM1024"/>
      <c r="GN1024"/>
      <c r="GO1024"/>
      <c r="HH1024" s="34" t="str">
        <f>IF(GX1024&lt;&gt;"",((GY1024*0.125)+((GZ1024+HA1024+HB1024+HC1024+HD1024)*0.25)+((HE1024+HF1024+HG1024)*1))/GX1024,"")</f>
        <v/>
      </c>
    </row>
    <row r="1025" spans="1:216" ht="15" hidden="1" customHeight="1" x14ac:dyDescent="0.35">
      <c r="A1025" s="14" t="s">
        <v>5934</v>
      </c>
      <c r="B1025" s="12" t="s">
        <v>5935</v>
      </c>
      <c r="C1025" s="13">
        <v>43829</v>
      </c>
      <c r="D1025" s="13">
        <v>44932</v>
      </c>
      <c r="E1025" s="14" t="s">
        <v>1420</v>
      </c>
      <c r="F1025" s="15" t="s">
        <v>5936</v>
      </c>
      <c r="G1025" s="15" t="s">
        <v>5937</v>
      </c>
      <c r="H1025" s="14" t="s">
        <v>2221</v>
      </c>
      <c r="I1025" s="16">
        <v>83338</v>
      </c>
      <c r="J1025" s="17">
        <v>21486</v>
      </c>
      <c r="K1025" s="18">
        <f ca="1">IF(A1025&lt;&gt;"",RANDBETWEEN(1,2000)," ")</f>
        <v>401</v>
      </c>
      <c r="L1025" s="17" cm="1">
        <f t="array" ref="L1025">IF(A1025&lt;&gt;"",SUMPRODUCT(($E$2:$E$1303="Active") * (FK1025 &gt;= $FM$2:$FM$1303) * (FK1025 &lt;= $FN$2:$FN$1303) * (FL1025 &gt;= $FO$2:$FO$1303) * (FL1025 &lt;= $FP$2:$FP$1303)),"")</f>
        <v>0</v>
      </c>
      <c r="M1025" s="17" cm="1">
        <f t="array" ref="M1025">IF(A1025&lt;&gt;"",SUMPRODUCT(($E$2:$E$1303="Active") * (FK1025 &gt;= $FQ$2:$FQ$1303) * (FK1025 &lt;= $FR$2:$FR$1303) * (FL1025 &gt;= $FS$2:$FS$1303) * (FL1025 &lt;= $FT$2:$FT$1303)),"")</f>
        <v>0</v>
      </c>
      <c r="N1025" s="14" t="s">
        <v>287</v>
      </c>
      <c r="O1025" s="14" t="s">
        <v>219</v>
      </c>
      <c r="P1025" s="15" t="s">
        <v>5938</v>
      </c>
      <c r="Q1025" s="14" t="s">
        <v>5939</v>
      </c>
      <c r="R1025" s="15" t="s">
        <v>5940</v>
      </c>
      <c r="S1025" s="14" t="s">
        <v>223</v>
      </c>
      <c r="T1025" s="20" t="s">
        <v>224</v>
      </c>
      <c r="U1025" s="21"/>
      <c r="V1025" s="22"/>
      <c r="W1025" s="22"/>
      <c r="X1025" s="22"/>
      <c r="Y1025" s="22"/>
      <c r="Z1025" s="22"/>
      <c r="AA1025" s="48">
        <v>2024</v>
      </c>
      <c r="AC1025" s="63">
        <v>45658</v>
      </c>
      <c r="AD1025" s="25">
        <v>38</v>
      </c>
      <c r="AE1025" s="25">
        <v>29</v>
      </c>
      <c r="AF1025" s="26">
        <v>76</v>
      </c>
      <c r="AG1025" s="20"/>
      <c r="AH1025" s="22">
        <v>0</v>
      </c>
      <c r="AI1025" s="26">
        <v>0</v>
      </c>
      <c r="AN1025" s="27">
        <f>IF(COUNT(DV1025,ES1025,FJ1025,GK1025,HH1025)&gt;0,AVERAGE(DV1025,ES1025,FJ1025,GK1025,HH1025),"")</f>
        <v>0.6</v>
      </c>
      <c r="AO1025" s="28">
        <f>IF((E1025&lt;&gt;""),COUNTA(AP1025:BW1025)+COUNTIF(T1025,"No"),"")</f>
        <v>0</v>
      </c>
      <c r="AP1025" s="29"/>
      <c r="AQ1025" s="29"/>
      <c r="AR1025" s="29"/>
      <c r="AS1025" s="29"/>
      <c r="AT1025" s="29"/>
      <c r="AU1025" s="29"/>
      <c r="AV1025" s="29"/>
      <c r="AW1025" s="29"/>
      <c r="AX1025" s="29"/>
      <c r="AY1025" s="29"/>
      <c r="AZ1025" s="29"/>
      <c r="BA1025" s="29"/>
      <c r="BB1025" s="29"/>
      <c r="BC1025" s="29"/>
      <c r="BD1025" s="29"/>
      <c r="BE1025" s="29"/>
      <c r="BF1025" s="29"/>
      <c r="BG1025" s="29"/>
      <c r="BH1025" s="29"/>
      <c r="BI1025" s="29"/>
      <c r="BJ1025" s="29"/>
      <c r="BK1025" s="29"/>
      <c r="BL1025" s="29"/>
      <c r="BM1025" s="29"/>
      <c r="BN1025" s="29"/>
      <c r="BO1025" s="29"/>
      <c r="BP1025" s="29"/>
      <c r="BQ1025" s="29"/>
      <c r="BR1025" s="29"/>
      <c r="BS1025" s="29"/>
      <c r="BT1025" s="29"/>
      <c r="BU1025" s="29"/>
      <c r="BV1025" s="29"/>
      <c r="BW1025" s="29"/>
      <c r="BX1025" s="30">
        <v>43992</v>
      </c>
      <c r="BY1025" s="30">
        <v>43998</v>
      </c>
      <c r="BZ1025" s="14" t="s">
        <v>226</v>
      </c>
      <c r="CA1025" s="30">
        <v>44004</v>
      </c>
      <c r="CB1025" s="14" t="s">
        <v>227</v>
      </c>
      <c r="CC1025" s="31">
        <v>44073</v>
      </c>
      <c r="CD1025" s="32" t="s">
        <v>228</v>
      </c>
      <c r="CE1025" s="33" t="s">
        <v>229</v>
      </c>
      <c r="CF1025" s="33" t="s">
        <v>230</v>
      </c>
      <c r="CG1025" s="29">
        <v>4</v>
      </c>
      <c r="CH1025" s="29">
        <v>1</v>
      </c>
      <c r="CI1025" s="29">
        <v>1</v>
      </c>
      <c r="CJ1025" s="29">
        <v>4</v>
      </c>
      <c r="CK1025" s="29">
        <v>2</v>
      </c>
      <c r="CL1025" s="29">
        <v>0</v>
      </c>
      <c r="CM1025" s="29">
        <v>0</v>
      </c>
      <c r="CN1025" s="34">
        <f>IF(CJ1025&gt;0,((CK1025*0.125)+(CL1025*0.25)+(CM1025*1))/CJ1025,"")</f>
        <v>6.25E-2</v>
      </c>
      <c r="CR1025" s="35"/>
      <c r="CS1025" s="20" t="s">
        <v>232</v>
      </c>
      <c r="CU1025" s="35">
        <v>44531</v>
      </c>
      <c r="CV1025" s="11" t="s">
        <v>228</v>
      </c>
      <c r="CW1025" s="11" t="s">
        <v>233</v>
      </c>
      <c r="CX1025" s="11" t="s">
        <v>234</v>
      </c>
      <c r="CY1025" s="20">
        <v>11</v>
      </c>
      <c r="CZ1025" s="36">
        <v>2</v>
      </c>
      <c r="DA1025" s="36">
        <v>2</v>
      </c>
      <c r="DB1025" s="36">
        <v>7</v>
      </c>
      <c r="DC1025" s="36">
        <v>1</v>
      </c>
      <c r="DD1025" s="36">
        <v>0</v>
      </c>
      <c r="DE1025" s="36">
        <v>0</v>
      </c>
      <c r="DF1025" s="36">
        <v>0</v>
      </c>
      <c r="DG1025" s="36">
        <v>1</v>
      </c>
      <c r="DH1025" s="37">
        <f>IF(DB1025&gt;0,((DC1025*0.125)+(DD1025*0.25)+(DE1025*0.25)+(DF1025*1)+(DG1025*1))/DB1025,"")</f>
        <v>0.16071428571428573</v>
      </c>
      <c r="DI1025" s="35">
        <v>44805</v>
      </c>
      <c r="DJ1025" s="20" t="s">
        <v>228</v>
      </c>
      <c r="DK1025" s="20" t="s">
        <v>235</v>
      </c>
      <c r="DL1025" s="20" t="s">
        <v>234</v>
      </c>
      <c r="DM1025" s="20">
        <v>40</v>
      </c>
      <c r="DN1025" s="20">
        <v>1</v>
      </c>
      <c r="DO1025" s="20">
        <v>1</v>
      </c>
      <c r="DP1025" s="20">
        <v>5</v>
      </c>
      <c r="DQ1025" s="20">
        <v>0</v>
      </c>
      <c r="DR1025" s="20">
        <v>0</v>
      </c>
      <c r="DS1025" s="20">
        <v>0</v>
      </c>
      <c r="DT1025" s="20">
        <v>1</v>
      </c>
      <c r="DU1025" s="20">
        <v>2</v>
      </c>
      <c r="DV1025" s="49" cm="1">
        <f t="array" ref="DV1025">IF(AND(DI1025:DP1025&lt;&gt;""),((DQ1025*0.125)+(DR1025*0.25)+(DS1025*0.25)+(DT1025*1)+(DU1025*1))/DP1025,"")</f>
        <v>0.6</v>
      </c>
      <c r="EA1025" s="35"/>
      <c r="EB1025" s="21"/>
      <c r="EJ1025"/>
      <c r="EK1025"/>
      <c r="EL1025"/>
      <c r="EM1025"/>
      <c r="EN1025"/>
      <c r="EO1025"/>
      <c r="EP1025"/>
      <c r="EQ1025"/>
      <c r="ER1025"/>
      <c r="ES1025" s="53" t="str">
        <f>IF(EI1025&lt;&gt;"",((EJ1025*0.125)+((EK1025+EL1025+EM1025+EN1025+EO1025)*0.25)+((EP1025+EQ1025+ER1025)*1))/EI1025,"")</f>
        <v/>
      </c>
      <c r="ET1025" s="20"/>
      <c r="FG1025" s="20"/>
      <c r="FJ1025" s="34" t="str">
        <f>IF(EZ1025&lt;&gt;"",((FA1025*0.125)+((FB1025+FC1025+FD1025+FE1025+FF1025)*0.25)+((FG1025+FH1025+FI1025)*1))/EZ1025,"")</f>
        <v/>
      </c>
      <c r="FK1025" s="39">
        <v>42.720542999999999</v>
      </c>
      <c r="FL1025" s="39">
        <v>-114.312786</v>
      </c>
      <c r="FM1025" s="39">
        <v>42.358717576177867</v>
      </c>
      <c r="FN1025" s="39">
        <v>43.082368423822132</v>
      </c>
      <c r="FO1025" s="39">
        <v>-114.80528567339088</v>
      </c>
      <c r="FP1025" s="39">
        <v>-113.82028632660912</v>
      </c>
      <c r="FQ1025" s="39">
        <v>41.996892152355734</v>
      </c>
      <c r="FR1025" s="39">
        <v>43.444193847644264</v>
      </c>
      <c r="FS1025" s="39">
        <v>-115.29778534678177</v>
      </c>
      <c r="FT1025" s="39">
        <v>-113.32778665321824</v>
      </c>
      <c r="FU1025" s="35"/>
      <c r="GK1025" s="34" t="str">
        <f>IF(GA1025&lt;&gt;"",((GB1025*0.125)+((GC1025+GD1025+GE1025+GF1025+GG1025)*0.25)+((GH1025+GI1025+GJ1025)*1))/GA1025,"")</f>
        <v/>
      </c>
      <c r="GL1025"/>
      <c r="GM1025"/>
      <c r="GN1025"/>
      <c r="GO1025"/>
      <c r="HH1025" s="34" t="str">
        <f>IF(GX1025&lt;&gt;"",((GY1025*0.125)+((GZ1025+HA1025+HB1025+HC1025+HD1025)*0.25)+((HE1025+HF1025+HG1025)*1))/GX1025,"")</f>
        <v/>
      </c>
    </row>
    <row r="1026" spans="1:216" ht="15" hidden="1" customHeight="1" x14ac:dyDescent="0.35">
      <c r="A1026" s="11" t="s">
        <v>5941</v>
      </c>
      <c r="B1026" s="12" t="s">
        <v>5942</v>
      </c>
      <c r="C1026" s="13">
        <v>43829</v>
      </c>
      <c r="D1026" s="13">
        <v>44932</v>
      </c>
      <c r="E1026" s="14" t="s">
        <v>1420</v>
      </c>
      <c r="F1026" s="15" t="s">
        <v>5943</v>
      </c>
      <c r="G1026" s="15" t="s">
        <v>5944</v>
      </c>
      <c r="H1026" s="14" t="s">
        <v>1855</v>
      </c>
      <c r="I1026" s="16">
        <v>24486</v>
      </c>
      <c r="J1026" s="17">
        <v>3826</v>
      </c>
      <c r="K1026" s="18">
        <f ca="1">IF(A1026&lt;&gt;"",RANDBETWEEN(1,2000)," ")</f>
        <v>931</v>
      </c>
      <c r="L1026" s="17" cm="1">
        <f t="array" ref="L1026">IF(A1026&lt;&gt;"",SUMPRODUCT(($E$2:$E$1303="Active") * (FK1026 &gt;= $FM$2:$FM$1303) * (FK1026 &lt;= $FN$2:$FN$1303) * (FL1026 &gt;= $FO$2:$FO$1303) * (FL1026 &lt;= $FP$2:$FP$1303)),"")</f>
        <v>1</v>
      </c>
      <c r="M1026" s="17" cm="1">
        <f t="array" ref="M1026">IF(A1026&lt;&gt;"",SUMPRODUCT(($E$2:$E$1303="Active") * (FK1026 &gt;= $FQ$2:$FQ$1303) * (FK1026 &lt;= $FR$2:$FR$1303) * (FL1026 &gt;= $FS$2:$FS$1303) * (FL1026 &lt;= $FT$2:$FT$1303)),"")</f>
        <v>1</v>
      </c>
      <c r="N1026" s="14" t="s">
        <v>287</v>
      </c>
      <c r="O1026" s="14" t="s">
        <v>219</v>
      </c>
      <c r="P1026" s="15" t="s">
        <v>5945</v>
      </c>
      <c r="Q1026" s="14" t="s">
        <v>5946</v>
      </c>
      <c r="R1026" s="15" t="s">
        <v>5947</v>
      </c>
      <c r="S1026" s="14" t="s">
        <v>223</v>
      </c>
      <c r="T1026" s="20" t="s">
        <v>224</v>
      </c>
      <c r="U1026" s="21"/>
      <c r="V1026" s="22"/>
      <c r="W1026" s="22"/>
      <c r="X1026" s="22"/>
      <c r="Y1026" s="22"/>
      <c r="Z1026" s="22"/>
      <c r="AA1026" s="48">
        <v>2024</v>
      </c>
      <c r="AC1026" s="63">
        <v>45658</v>
      </c>
      <c r="AD1026" s="25">
        <v>208</v>
      </c>
      <c r="AE1026" s="25">
        <v>164</v>
      </c>
      <c r="AF1026" s="26">
        <v>283</v>
      </c>
      <c r="AG1026" s="20"/>
      <c r="AH1026" s="22">
        <v>0</v>
      </c>
      <c r="AI1026" s="26">
        <v>0</v>
      </c>
      <c r="AN1026" s="27">
        <f>IF(COUNT(DV1026,ES1026,FJ1026,GK1026,HH1026)&gt;0,AVERAGE(DV1026,ES1026,FJ1026,GK1026,HH1026),"")</f>
        <v>0</v>
      </c>
      <c r="AO1026" s="28">
        <f>IF((E1026&lt;&gt;""),COUNTA(AP1026:BW1026)+COUNTIF(T1026,"No"),"")</f>
        <v>0</v>
      </c>
      <c r="AP1026" s="29"/>
      <c r="AQ1026" s="29"/>
      <c r="AR1026" s="29"/>
      <c r="AS1026" s="29"/>
      <c r="AT1026" s="29"/>
      <c r="AU1026" s="29"/>
      <c r="AV1026" s="29"/>
      <c r="AW1026" s="29"/>
      <c r="AX1026" s="29"/>
      <c r="AY1026" s="29"/>
      <c r="AZ1026" s="29"/>
      <c r="BA1026" s="29"/>
      <c r="BB1026" s="29"/>
      <c r="BC1026" s="29"/>
      <c r="BD1026" s="29"/>
      <c r="BE1026" s="29"/>
      <c r="BF1026" s="29"/>
      <c r="BG1026" s="29"/>
      <c r="BH1026" s="29"/>
      <c r="BI1026" s="29"/>
      <c r="BJ1026" s="29"/>
      <c r="BK1026" s="29"/>
      <c r="BL1026" s="29"/>
      <c r="BM1026" s="29"/>
      <c r="BN1026" s="29"/>
      <c r="BO1026" s="29"/>
      <c r="BP1026" s="29"/>
      <c r="BQ1026" s="29"/>
      <c r="BR1026" s="29"/>
      <c r="BS1026" s="29"/>
      <c r="BT1026" s="29"/>
      <c r="BU1026" s="29"/>
      <c r="BV1026" s="29"/>
      <c r="BW1026" s="29"/>
      <c r="BX1026" s="30">
        <v>44071</v>
      </c>
      <c r="BY1026" s="30">
        <v>44077</v>
      </c>
      <c r="BZ1026" s="14" t="s">
        <v>226</v>
      </c>
      <c r="CA1026" s="30">
        <v>44082</v>
      </c>
      <c r="CB1026" s="14" t="s">
        <v>232</v>
      </c>
      <c r="CC1026" s="31">
        <v>43906</v>
      </c>
      <c r="CD1026" s="32" t="s">
        <v>364</v>
      </c>
      <c r="CE1026" s="33" t="s">
        <v>380</v>
      </c>
      <c r="CF1026" s="33" t="s">
        <v>321</v>
      </c>
      <c r="CG1026" s="29">
        <v>149</v>
      </c>
      <c r="CH1026" s="29">
        <v>1</v>
      </c>
      <c r="CI1026" s="29">
        <v>1</v>
      </c>
      <c r="CJ1026" s="29">
        <v>5</v>
      </c>
      <c r="CK1026" s="29">
        <v>1</v>
      </c>
      <c r="CL1026" s="29">
        <v>1</v>
      </c>
      <c r="CM1026" s="29">
        <v>0</v>
      </c>
      <c r="CN1026" s="34">
        <f>IF(CJ1026&gt;0,((CK1026*0.125)+(CL1026*0.25)+(CM1026*1))/CJ1026,"")</f>
        <v>7.4999999999999997E-2</v>
      </c>
      <c r="CO1026" s="35">
        <v>44741</v>
      </c>
      <c r="CP1026" s="35">
        <v>44763</v>
      </c>
      <c r="CQ1026" s="20" t="s">
        <v>595</v>
      </c>
      <c r="CR1026" s="35">
        <v>44774</v>
      </c>
      <c r="CS1026" s="20" t="s">
        <v>232</v>
      </c>
      <c r="CT1026" s="35">
        <v>44764</v>
      </c>
      <c r="CU1026" s="35">
        <v>44487</v>
      </c>
      <c r="CV1026" s="11" t="s">
        <v>226</v>
      </c>
      <c r="CW1026" s="20" t="s">
        <v>233</v>
      </c>
      <c r="CX1026" s="11" t="s">
        <v>234</v>
      </c>
      <c r="CY1026" s="20">
        <v>83</v>
      </c>
      <c r="CZ1026" s="36">
        <v>1</v>
      </c>
      <c r="DA1026" s="36">
        <v>1</v>
      </c>
      <c r="DB1026" s="36">
        <v>5</v>
      </c>
      <c r="DC1026" s="36">
        <v>0</v>
      </c>
      <c r="DD1026" s="36">
        <v>0</v>
      </c>
      <c r="DE1026" s="36">
        <v>0</v>
      </c>
      <c r="DF1026" s="36">
        <v>0</v>
      </c>
      <c r="DG1026" s="36">
        <v>0</v>
      </c>
      <c r="DH1026" s="37">
        <f>IF(DB1026&gt;0,((DC1026*0.125)+(DD1026*0.25)+(DE1026*0.25)+(DF1026*1)+(DG1026*1))/DB1026,"")</f>
        <v>0</v>
      </c>
      <c r="DI1026" s="35">
        <v>44835</v>
      </c>
      <c r="DJ1026" s="20" t="s">
        <v>228</v>
      </c>
      <c r="DK1026" s="20" t="s">
        <v>235</v>
      </c>
      <c r="DL1026" s="20" t="s">
        <v>234</v>
      </c>
      <c r="DM1026" s="20">
        <v>120</v>
      </c>
      <c r="DN1026" s="20">
        <v>1</v>
      </c>
      <c r="DO1026" s="20">
        <v>1</v>
      </c>
      <c r="DP1026" s="20">
        <v>5</v>
      </c>
      <c r="DQ1026" s="20">
        <v>0</v>
      </c>
      <c r="DR1026" s="20">
        <v>0</v>
      </c>
      <c r="DS1026" s="20">
        <v>0</v>
      </c>
      <c r="DT1026" s="20">
        <v>0</v>
      </c>
      <c r="DU1026" s="20">
        <v>0</v>
      </c>
      <c r="DV1026" s="37" cm="1">
        <f t="array" ref="DV1026">IF(AND(DI1026:DP1026&lt;&gt;""),((DQ1026*0.125)+(DR1026*0.25)+(DS1026*0.25)+(DT1026*1)+(DU1026*1))/DP1026,"")</f>
        <v>0</v>
      </c>
      <c r="EA1026" s="35"/>
      <c r="EB1026" s="21"/>
      <c r="EJ1026"/>
      <c r="EK1026"/>
      <c r="EL1026"/>
      <c r="EM1026"/>
      <c r="EN1026"/>
      <c r="EO1026"/>
      <c r="EP1026"/>
      <c r="EQ1026"/>
      <c r="ER1026"/>
      <c r="ES1026" s="53" t="str">
        <f>IF(EI1026&lt;&gt;"",((EJ1026*0.125)+((EK1026+EL1026+EM1026+EN1026+EO1026)*0.25)+((EP1026+EQ1026+ER1026)*1))/EI1026,"")</f>
        <v/>
      </c>
      <c r="ET1026" s="20"/>
      <c r="FG1026" s="20"/>
      <c r="FJ1026" s="34" t="str">
        <f>IF(EZ1026&lt;&gt;"",((FA1026*0.125)+((FB1026+FC1026+FD1026+FE1026+FF1026)*0.25)+((FG1026+FH1026+FI1026)*1))/EZ1026,"")</f>
        <v/>
      </c>
      <c r="FK1026" s="39">
        <v>38.285780000000003</v>
      </c>
      <c r="FL1026" s="39">
        <v>-78.938564</v>
      </c>
      <c r="FM1026" s="39">
        <v>37.92395457617787</v>
      </c>
      <c r="FN1026" s="39">
        <v>38.647605423822135</v>
      </c>
      <c r="FO1026" s="39">
        <v>-79.399529114043204</v>
      </c>
      <c r="FP1026" s="39">
        <v>-78.477598885956795</v>
      </c>
      <c r="FQ1026" s="39">
        <v>37.562129152355737</v>
      </c>
      <c r="FR1026" s="39">
        <v>39.009430847644268</v>
      </c>
      <c r="FS1026" s="39">
        <v>-79.860494228086409</v>
      </c>
      <c r="FT1026" s="39">
        <v>-78.01663377191359</v>
      </c>
      <c r="FU1026" s="35"/>
      <c r="GK1026" s="34" t="str">
        <f>IF(GA1026&lt;&gt;"",((GB1026*0.125)+((GC1026+GD1026+GE1026+GF1026+GG1026)*0.25)+((GH1026+GI1026+GJ1026)*1))/GA1026,"")</f>
        <v/>
      </c>
      <c r="GL1026"/>
      <c r="GM1026"/>
      <c r="GN1026"/>
      <c r="GO1026"/>
      <c r="HH1026" s="34" t="str">
        <f>IF(GX1026&lt;&gt;"",((GY1026*0.125)+((GZ1026+HA1026+HB1026+HC1026+HD1026)*0.25)+((HE1026+HF1026+HG1026)*1))/GX1026,"")</f>
        <v/>
      </c>
    </row>
    <row r="1027" spans="1:216" ht="15" hidden="1" customHeight="1" x14ac:dyDescent="0.35">
      <c r="A1027" s="11" t="s">
        <v>5948</v>
      </c>
      <c r="B1027" s="12" t="s">
        <v>5949</v>
      </c>
      <c r="C1027" s="13">
        <v>43829</v>
      </c>
      <c r="D1027" s="13">
        <v>44932</v>
      </c>
      <c r="E1027" s="14" t="s">
        <v>1420</v>
      </c>
      <c r="F1027" s="15" t="s">
        <v>5950</v>
      </c>
      <c r="G1027" s="15" t="s">
        <v>5951</v>
      </c>
      <c r="H1027" s="14" t="s">
        <v>591</v>
      </c>
      <c r="I1027" s="16">
        <v>91406</v>
      </c>
      <c r="J1027" s="17">
        <v>53252</v>
      </c>
      <c r="K1027" s="18">
        <f ca="1">IF(A1027&lt;&gt;"",RANDBETWEEN(1,2000)," ")</f>
        <v>1826</v>
      </c>
      <c r="L1027" s="17" cm="1">
        <f t="array" ref="L1027">IF(A1027&lt;&gt;"",SUMPRODUCT(($E$2:$E$1303="Active") * (FK1027 &gt;= $FM$2:$FM$1303) * (FK1027 &lt;= $FN$2:$FN$1303) * (FL1027 &gt;= $FO$2:$FO$1303) * (FL1027 &lt;= $FP$2:$FP$1303)),"")</f>
        <v>7</v>
      </c>
      <c r="M1027" s="17" cm="1">
        <f t="array" ref="M1027">IF(A1027&lt;&gt;"",SUMPRODUCT(($E$2:$E$1303="Active") * (FK1027 &gt;= $FQ$2:$FQ$1303) * (FK1027 &lt;= $FR$2:$FR$1303) * (FL1027 &gt;= $FS$2:$FS$1303) * (FL1027 &lt;= $FT$2:$FT$1303)),"")</f>
        <v>18</v>
      </c>
      <c r="N1027" s="14" t="s">
        <v>287</v>
      </c>
      <c r="O1027" s="14" t="s">
        <v>219</v>
      </c>
      <c r="P1027" s="15" t="s">
        <v>5952</v>
      </c>
      <c r="Q1027" s="14" t="s">
        <v>5953</v>
      </c>
      <c r="R1027" s="15" t="s">
        <v>5954</v>
      </c>
      <c r="S1027" s="14" t="s">
        <v>224</v>
      </c>
      <c r="T1027" s="20" t="s">
        <v>224</v>
      </c>
      <c r="U1027" s="21"/>
      <c r="V1027" s="22"/>
      <c r="W1027" s="22"/>
      <c r="X1027" s="22"/>
      <c r="Y1027" s="22"/>
      <c r="Z1027" s="22"/>
      <c r="AA1027" s="48">
        <v>2024</v>
      </c>
      <c r="AC1027" s="63">
        <v>45658</v>
      </c>
      <c r="AD1027" s="25">
        <v>821</v>
      </c>
      <c r="AE1027" s="25">
        <v>637</v>
      </c>
      <c r="AF1027" s="26">
        <v>634</v>
      </c>
      <c r="AG1027" s="20"/>
      <c r="AH1027" s="22">
        <v>0</v>
      </c>
      <c r="AI1027" s="26">
        <v>0</v>
      </c>
      <c r="AN1027" s="27">
        <f>IF(COUNT(DV1027,ES1027,FJ1027,GK1027,HH1027)&gt;0,AVERAGE(DV1027,ES1027,FJ1027,GK1027,HH1027),"")</f>
        <v>0</v>
      </c>
      <c r="AO1027" s="28">
        <f>IF((E1027&lt;&gt;""),COUNTA(AP1027:BW1027)+COUNTIF(T1027,"No"),"")</f>
        <v>0</v>
      </c>
      <c r="AP1027" s="29"/>
      <c r="AQ1027" s="29"/>
      <c r="AR1027" s="29"/>
      <c r="AS1027" s="29"/>
      <c r="AT1027" s="29"/>
      <c r="AU1027" s="29"/>
      <c r="AV1027" s="29"/>
      <c r="AW1027" s="29"/>
      <c r="AX1027" s="29"/>
      <c r="AY1027" s="29"/>
      <c r="AZ1027" s="29"/>
      <c r="BA1027" s="29"/>
      <c r="BB1027" s="29"/>
      <c r="BC1027" s="29"/>
      <c r="BD1027" s="29"/>
      <c r="BE1027" s="29"/>
      <c r="BF1027" s="29"/>
      <c r="BG1027" s="29"/>
      <c r="BH1027" s="29"/>
      <c r="BI1027" s="29"/>
      <c r="BJ1027" s="29"/>
      <c r="BK1027" s="29"/>
      <c r="BL1027" s="29"/>
      <c r="BM1027" s="29"/>
      <c r="BN1027" s="29"/>
      <c r="BO1027" s="29"/>
      <c r="BP1027" s="29"/>
      <c r="BQ1027" s="29"/>
      <c r="BR1027" s="29"/>
      <c r="BS1027" s="29"/>
      <c r="BT1027" s="29"/>
      <c r="BU1027" s="29"/>
      <c r="BV1027" s="29"/>
      <c r="BW1027" s="29"/>
      <c r="BX1027" s="30">
        <v>43868</v>
      </c>
      <c r="BY1027" s="30">
        <v>43879</v>
      </c>
      <c r="BZ1027" s="14" t="s">
        <v>228</v>
      </c>
      <c r="CA1027" s="30">
        <v>43897</v>
      </c>
      <c r="CB1027" s="14" t="s">
        <v>232</v>
      </c>
      <c r="CC1027" s="31">
        <v>43809</v>
      </c>
      <c r="CD1027" s="32" t="s">
        <v>228</v>
      </c>
      <c r="CE1027" s="33" t="s">
        <v>425</v>
      </c>
      <c r="CF1027" s="33" t="s">
        <v>325</v>
      </c>
      <c r="CG1027" s="29">
        <v>494</v>
      </c>
      <c r="CH1027" s="29">
        <v>1</v>
      </c>
      <c r="CI1027" s="29">
        <v>1</v>
      </c>
      <c r="CJ1027" s="29">
        <v>5</v>
      </c>
      <c r="CK1027" s="29">
        <v>1</v>
      </c>
      <c r="CL1027" s="29">
        <v>0</v>
      </c>
      <c r="CM1027" s="29">
        <v>0</v>
      </c>
      <c r="CN1027" s="34">
        <f>IF(CJ1027&gt;0,((CK1027*0.125)+(CL1027*0.25)+(CM1027*1))/CJ1027,"")</f>
        <v>2.5000000000000001E-2</v>
      </c>
      <c r="CO1027" s="35">
        <v>44371</v>
      </c>
      <c r="CP1027" s="35">
        <v>44377</v>
      </c>
      <c r="CQ1027" s="20" t="s">
        <v>1889</v>
      </c>
      <c r="CR1027" s="35">
        <v>44378</v>
      </c>
      <c r="CS1027" s="20" t="s">
        <v>232</v>
      </c>
      <c r="CT1027" s="35">
        <v>44385</v>
      </c>
      <c r="CU1027" s="35">
        <v>44531</v>
      </c>
      <c r="CV1027" s="11" t="s">
        <v>228</v>
      </c>
      <c r="CW1027" s="20" t="s">
        <v>233</v>
      </c>
      <c r="CX1027" s="11" t="s">
        <v>234</v>
      </c>
      <c r="CY1027" s="20">
        <v>339</v>
      </c>
      <c r="CZ1027" s="36">
        <v>1</v>
      </c>
      <c r="DA1027" s="36">
        <v>1</v>
      </c>
      <c r="DB1027" s="36">
        <v>5</v>
      </c>
      <c r="DC1027" s="36">
        <v>0</v>
      </c>
      <c r="DD1027" s="36">
        <v>0</v>
      </c>
      <c r="DE1027" s="36">
        <v>0</v>
      </c>
      <c r="DF1027" s="36">
        <v>0</v>
      </c>
      <c r="DG1027" s="36">
        <v>0</v>
      </c>
      <c r="DH1027" s="37">
        <f>IF(DB1027&gt;0,((DC1027*0.125)+(DD1027*0.25)+(DE1027*0.25)+(DF1027*1)+(DG1027*1))/DB1027,"")</f>
        <v>0</v>
      </c>
      <c r="DI1027" s="35">
        <v>44866</v>
      </c>
      <c r="DJ1027" s="20" t="s">
        <v>228</v>
      </c>
      <c r="DK1027" s="20" t="s">
        <v>235</v>
      </c>
      <c r="DL1027" s="20" t="s">
        <v>234</v>
      </c>
      <c r="DM1027" s="20">
        <v>300</v>
      </c>
      <c r="DN1027" s="20">
        <v>1</v>
      </c>
      <c r="DO1027" s="20">
        <v>1</v>
      </c>
      <c r="DP1027" s="20">
        <v>5</v>
      </c>
      <c r="DQ1027" s="20">
        <v>0</v>
      </c>
      <c r="DR1027" s="20">
        <v>0</v>
      </c>
      <c r="DS1027" s="20">
        <v>0</v>
      </c>
      <c r="DT1027" s="20">
        <v>0</v>
      </c>
      <c r="DU1027" s="20">
        <v>0</v>
      </c>
      <c r="DV1027" s="37" cm="1">
        <f t="array" ref="DV1027">IF(AND(DI1027:DP1027&lt;&gt;""),((DQ1027*0.125)+(DR1027*0.25)+(DS1027*0.25)+(DT1027*1)+(DU1027*1))/DP1027,"")</f>
        <v>0</v>
      </c>
      <c r="EA1027" s="35"/>
      <c r="EB1027" s="21"/>
      <c r="EJ1027"/>
      <c r="EK1027"/>
      <c r="EL1027"/>
      <c r="EM1027"/>
      <c r="EN1027"/>
      <c r="EO1027"/>
      <c r="EP1027"/>
      <c r="EQ1027"/>
      <c r="ER1027"/>
      <c r="ES1027" s="34" t="str">
        <f>IF(EI1027&lt;&gt;"",((EJ1027*0.125)+((EK1027+EL1027+EM1027+EN1027+EO1027)*0.25)+((EP1027+EQ1027+ER1027)*1))/EI1027,"")</f>
        <v/>
      </c>
      <c r="ET1027" s="20"/>
      <c r="FG1027" s="20"/>
      <c r="FJ1027" s="34" t="str">
        <f>IF(EZ1027&lt;&gt;"",((FA1027*0.125)+((FB1027+FC1027+FD1027+FE1027+FF1027)*0.25)+((FG1027+FH1027+FI1027)*1))/EZ1027,"")</f>
        <v/>
      </c>
      <c r="FK1027" s="39">
        <v>34.196092</v>
      </c>
      <c r="FL1027" s="39">
        <v>-118.492367</v>
      </c>
      <c r="FM1027" s="39">
        <v>33.834266576177868</v>
      </c>
      <c r="FN1027" s="39">
        <v>34.557917423822133</v>
      </c>
      <c r="FO1027" s="39">
        <v>-118.92981972798165</v>
      </c>
      <c r="FP1027" s="39">
        <v>-118.05491427201835</v>
      </c>
      <c r="FQ1027" s="39">
        <v>33.472441152355735</v>
      </c>
      <c r="FR1027" s="39">
        <v>34.919742847644265</v>
      </c>
      <c r="FS1027" s="39">
        <v>-119.3672724559633</v>
      </c>
      <c r="FT1027" s="39">
        <v>-117.6174615440367</v>
      </c>
      <c r="FU1027" s="35"/>
      <c r="GK1027" s="34" t="str">
        <f>IF(GA1027&lt;&gt;"",((GB1027*0.125)+((GC1027+GD1027+GE1027+GF1027+GG1027)*0.25)+((GH1027+GI1027+GJ1027)*1))/GA1027,"")</f>
        <v/>
      </c>
      <c r="GL1027"/>
      <c r="GM1027"/>
      <c r="GN1027"/>
      <c r="GO1027"/>
      <c r="HH1027" s="34" t="str">
        <f>IF(GX1027&lt;&gt;"",((GY1027*0.125)+((GZ1027+HA1027+HB1027+HC1027+HD1027)*0.25)+((HE1027+HF1027+HG1027)*1))/GX1027,"")</f>
        <v/>
      </c>
    </row>
    <row r="1028" spans="1:216" ht="15" hidden="1" customHeight="1" x14ac:dyDescent="0.35">
      <c r="A1028" s="14" t="s">
        <v>5955</v>
      </c>
      <c r="B1028" s="12" t="s">
        <v>5350</v>
      </c>
      <c r="C1028" s="13">
        <v>43829</v>
      </c>
      <c r="D1028" s="13">
        <v>44925</v>
      </c>
      <c r="E1028" s="14" t="s">
        <v>1420</v>
      </c>
      <c r="F1028" s="15" t="s">
        <v>5956</v>
      </c>
      <c r="G1028" s="15" t="s">
        <v>5957</v>
      </c>
      <c r="H1028" s="14" t="s">
        <v>1033</v>
      </c>
      <c r="I1028" s="16">
        <v>33966</v>
      </c>
      <c r="J1028" s="17">
        <v>11245</v>
      </c>
      <c r="K1028" s="18">
        <f ca="1">IF(A1028&lt;&gt;"",RANDBETWEEN(1,2000)," ")</f>
        <v>68</v>
      </c>
      <c r="L1028" s="17" cm="1">
        <f t="array" ref="L1028">IF(A1028&lt;&gt;"",SUMPRODUCT(($E$2:$E$1303="Active") * (FK1028 &gt;= $FM$2:$FM$1303) * (FK1028 &lt;= $FN$2:$FN$1303) * (FL1028 &gt;= $FO$2:$FO$1303) * (FL1028 &lt;= $FP$2:$FP$1303)),"")</f>
        <v>0</v>
      </c>
      <c r="M1028" s="17" cm="1">
        <f t="array" ref="M1028">IF(A1028&lt;&gt;"",SUMPRODUCT(($E$2:$E$1303="Active") * (FK1028 &gt;= $FQ$2:$FQ$1303) * (FK1028 &lt;= $FR$2:$FR$1303) * (FL1028 &gt;= $FS$2:$FS$1303) * (FL1028 &lt;= $FT$2:$FT$1303)),"")</f>
        <v>3</v>
      </c>
      <c r="N1028" s="14" t="s">
        <v>287</v>
      </c>
      <c r="O1028" s="14" t="s">
        <v>219</v>
      </c>
      <c r="P1028" s="15" t="s">
        <v>5353</v>
      </c>
      <c r="Q1028" s="14" t="s">
        <v>5354</v>
      </c>
      <c r="R1028" s="15" t="s">
        <v>5355</v>
      </c>
      <c r="S1028" s="14" t="s">
        <v>223</v>
      </c>
      <c r="T1028" s="20" t="s">
        <v>224</v>
      </c>
      <c r="U1028" s="21"/>
      <c r="V1028" s="22"/>
      <c r="W1028" s="22"/>
      <c r="X1028" s="22"/>
      <c r="Y1028" s="22"/>
      <c r="Z1028" s="22"/>
      <c r="AA1028" s="48">
        <v>2024</v>
      </c>
      <c r="AC1028" s="63">
        <v>45658</v>
      </c>
      <c r="AD1028" s="25">
        <v>423</v>
      </c>
      <c r="AE1028" s="25">
        <v>520</v>
      </c>
      <c r="AF1028" s="26">
        <v>647</v>
      </c>
      <c r="AG1028" s="20"/>
      <c r="AH1028" s="22">
        <v>0</v>
      </c>
      <c r="AI1028" s="26">
        <v>0</v>
      </c>
      <c r="AN1028" s="27">
        <f>IF(COUNT(DV1028,ES1028,FJ1028,GK1028,HH1028)&gt;0,AVERAGE(DV1028,ES1028,FJ1028,GK1028,HH1028),"")</f>
        <v>0.21666666666666667</v>
      </c>
      <c r="AO1028" s="28">
        <f>IF((E1028&lt;&gt;""),COUNTA(AP1028:BW1028)+COUNTIF(T1028,"No"),"")</f>
        <v>0</v>
      </c>
      <c r="AP1028" s="29"/>
      <c r="AQ1028" s="29"/>
      <c r="AR1028" s="29"/>
      <c r="AS1028" s="29"/>
      <c r="AT1028" s="29"/>
      <c r="AU1028" s="29"/>
      <c r="AV1028" s="29"/>
      <c r="AW1028" s="29"/>
      <c r="AX1028" s="29"/>
      <c r="AY1028" s="29"/>
      <c r="AZ1028" s="29"/>
      <c r="BA1028" s="29"/>
      <c r="BB1028" s="29"/>
      <c r="BC1028" s="29"/>
      <c r="BD1028" s="29"/>
      <c r="BE1028" s="29"/>
      <c r="BF1028" s="29"/>
      <c r="BG1028" s="29"/>
      <c r="BH1028" s="29"/>
      <c r="BI1028" s="29"/>
      <c r="BJ1028" s="29"/>
      <c r="BK1028" s="29"/>
      <c r="BL1028" s="29"/>
      <c r="BM1028" s="29"/>
      <c r="BN1028" s="29"/>
      <c r="BO1028" s="29"/>
      <c r="BP1028" s="29"/>
      <c r="BQ1028" s="29"/>
      <c r="BR1028" s="29"/>
      <c r="BS1028" s="29"/>
      <c r="BT1028" s="29"/>
      <c r="BU1028" s="29"/>
      <c r="BV1028" s="29"/>
      <c r="BW1028" s="29"/>
      <c r="BX1028" s="30">
        <v>44007</v>
      </c>
      <c r="BY1028" s="30">
        <v>44020</v>
      </c>
      <c r="BZ1028" s="14" t="s">
        <v>228</v>
      </c>
      <c r="CA1028" s="30">
        <v>44056</v>
      </c>
      <c r="CB1028" s="14" t="s">
        <v>232</v>
      </c>
      <c r="CC1028" s="31">
        <v>43864</v>
      </c>
      <c r="CD1028" s="32" t="s">
        <v>228</v>
      </c>
      <c r="CE1028" s="33" t="s">
        <v>291</v>
      </c>
      <c r="CF1028" s="33" t="s">
        <v>292</v>
      </c>
      <c r="CG1028" s="29">
        <v>200</v>
      </c>
      <c r="CH1028" s="29">
        <v>4</v>
      </c>
      <c r="CI1028" s="29">
        <v>4</v>
      </c>
      <c r="CJ1028" s="29">
        <v>16</v>
      </c>
      <c r="CK1028" s="29">
        <v>0</v>
      </c>
      <c r="CL1028" s="29">
        <v>2</v>
      </c>
      <c r="CM1028" s="29">
        <v>0</v>
      </c>
      <c r="CN1028" s="34">
        <f>IF(CJ1028&gt;0,((CK1028*0.125)+(CL1028*0.25)+(CM1028*1))/CJ1028,"")</f>
        <v>3.125E-2</v>
      </c>
      <c r="CO1028" s="35">
        <v>44635</v>
      </c>
      <c r="CP1028" s="35">
        <v>44649</v>
      </c>
      <c r="CQ1028" s="20" t="s">
        <v>595</v>
      </c>
      <c r="CR1028" s="35">
        <v>44658</v>
      </c>
      <c r="CS1028" s="20" t="s">
        <v>232</v>
      </c>
      <c r="CT1028" s="35">
        <v>44652</v>
      </c>
      <c r="CU1028" s="35">
        <v>44496</v>
      </c>
      <c r="CV1028" s="11" t="s">
        <v>226</v>
      </c>
      <c r="CW1028" s="20" t="s">
        <v>233</v>
      </c>
      <c r="CX1028" s="11" t="s">
        <v>234</v>
      </c>
      <c r="CY1028" s="20">
        <v>247</v>
      </c>
      <c r="CZ1028" s="36">
        <v>3</v>
      </c>
      <c r="DA1028" s="36">
        <v>3</v>
      </c>
      <c r="DB1028" s="36">
        <v>15</v>
      </c>
      <c r="DC1028" s="36">
        <v>0</v>
      </c>
      <c r="DD1028" s="36">
        <v>0</v>
      </c>
      <c r="DE1028" s="36">
        <v>1</v>
      </c>
      <c r="DF1028" s="36">
        <v>0</v>
      </c>
      <c r="DG1028" s="36">
        <v>0</v>
      </c>
      <c r="DH1028" s="37">
        <f>IF(DB1028&gt;0,((DC1028*0.125)+(DD1028*0.25)+(DE1028*0.25)+(DF1028*1)+(DG1028*1))/DB1028,"")</f>
        <v>1.6666666666666666E-2</v>
      </c>
      <c r="DI1028" s="35">
        <v>44866</v>
      </c>
      <c r="DJ1028" s="20" t="s">
        <v>228</v>
      </c>
      <c r="DK1028" s="20" t="s">
        <v>235</v>
      </c>
      <c r="DL1028" s="20" t="s">
        <v>234</v>
      </c>
      <c r="DM1028" s="20">
        <v>296</v>
      </c>
      <c r="DN1028" s="20">
        <v>7</v>
      </c>
      <c r="DO1028" s="20">
        <v>7</v>
      </c>
      <c r="DP1028" s="20">
        <v>30</v>
      </c>
      <c r="DQ1028" s="20">
        <v>0</v>
      </c>
      <c r="DR1028" s="20">
        <v>2</v>
      </c>
      <c r="DS1028" s="20">
        <v>0</v>
      </c>
      <c r="DT1028" s="20">
        <v>0</v>
      </c>
      <c r="DU1028" s="20">
        <v>6</v>
      </c>
      <c r="DV1028" s="37" cm="1">
        <f t="array" ref="DV1028">IF(AND(DI1028:DP1028&lt;&gt;""),((DQ1028*0.125)+(DR1028*0.25)+(DS1028*0.25)+(DT1028*1)+(DU1028*1))/DP1028,"")</f>
        <v>0.21666666666666667</v>
      </c>
      <c r="EA1028" s="35" t="s">
        <v>323</v>
      </c>
      <c r="EB1028" s="21"/>
      <c r="EJ1028"/>
      <c r="EK1028"/>
      <c r="EL1028"/>
      <c r="EM1028"/>
      <c r="EN1028"/>
      <c r="EO1028"/>
      <c r="EP1028"/>
      <c r="EQ1028"/>
      <c r="ER1028"/>
      <c r="ES1028" s="34" t="str">
        <f>IF(EI1028&lt;&gt;"",((EJ1028*0.125)+((EK1028+EL1028+EM1028+EN1028+EO1028)*0.25)+((EP1028+EQ1028+ER1028)*1))/EI1028,"")</f>
        <v/>
      </c>
      <c r="ET1028" s="20"/>
      <c r="FG1028" s="20"/>
      <c r="FJ1028" s="34" t="str">
        <f>IF(EZ1028&lt;&gt;"",((FA1028*0.125)+((FB1028+FC1028+FD1028+FE1028+FF1028)*0.25)+((FG1028+FH1028+FI1028)*1))/EZ1028,"")</f>
        <v/>
      </c>
      <c r="FK1028" s="39">
        <v>26.579592000000002</v>
      </c>
      <c r="FL1028" s="39">
        <v>-81.828676000000002</v>
      </c>
      <c r="FM1028" s="39">
        <v>26.217766576177869</v>
      </c>
      <c r="FN1028" s="39">
        <v>26.941417423822134</v>
      </c>
      <c r="FO1028" s="39">
        <v>-82.233260473638509</v>
      </c>
      <c r="FP1028" s="39">
        <v>-81.424091526361494</v>
      </c>
      <c r="FQ1028" s="39">
        <v>25.855941152355737</v>
      </c>
      <c r="FR1028" s="39">
        <v>27.303242847644267</v>
      </c>
      <c r="FS1028" s="39">
        <v>-82.637844947277003</v>
      </c>
      <c r="FT1028" s="39">
        <v>-81.019507052723</v>
      </c>
      <c r="FU1028" s="35"/>
      <c r="GK1028" s="34" t="str">
        <f>IF(GA1028&lt;&gt;"",((GB1028*0.125)+((GC1028+GD1028+GE1028+GF1028+GG1028)*0.25)+((GH1028+GI1028+GJ1028)*1))/GA1028,"")</f>
        <v/>
      </c>
      <c r="GL1028"/>
      <c r="GM1028"/>
      <c r="GN1028"/>
      <c r="GO1028"/>
      <c r="HH1028" s="34" t="str">
        <f>IF(GX1028&lt;&gt;"",((GY1028*0.125)+((GZ1028+HA1028+HB1028+HC1028+HD1028)*0.25)+((HE1028+HF1028+HG1028)*1))/GX1028,"")</f>
        <v/>
      </c>
    </row>
    <row r="1029" spans="1:216" ht="15" hidden="1" customHeight="1" x14ac:dyDescent="0.35">
      <c r="A1029" s="11" t="s">
        <v>5958</v>
      </c>
      <c r="B1029" s="12" t="s">
        <v>5959</v>
      </c>
      <c r="C1029" s="13">
        <v>43829</v>
      </c>
      <c r="D1029" s="13">
        <v>44925</v>
      </c>
      <c r="E1029" s="14" t="s">
        <v>1420</v>
      </c>
      <c r="F1029" s="15" t="s">
        <v>5960</v>
      </c>
      <c r="G1029" s="15" t="s">
        <v>5961</v>
      </c>
      <c r="H1029" s="14" t="s">
        <v>1564</v>
      </c>
      <c r="I1029" s="16">
        <v>1845</v>
      </c>
      <c r="K1029" s="18">
        <f ca="1">IF(A1029&lt;&gt;"",RANDBETWEEN(1,2000)," ")</f>
        <v>1061</v>
      </c>
      <c r="L1029" s="17" cm="1">
        <f t="array" ref="L1029">IF(A1029&lt;&gt;"",SUMPRODUCT(($E$2:$E$1303="Active") * (FK1029 &gt;= $FM$2:$FM$1303) * (FK1029 &lt;= $FN$2:$FN$1303) * (FL1029 &gt;= $FO$2:$FO$1303) * (FL1029 &lt;= $FP$2:$FP$1303)),"")</f>
        <v>4</v>
      </c>
      <c r="M1029" s="17" cm="1">
        <f t="array" ref="M1029">IF(A1029&lt;&gt;"",SUMPRODUCT(($E$2:$E$1303="Active") * (FK1029 &gt;= $FQ$2:$FQ$1303) * (FK1029 &lt;= $FR$2:$FR$1303) * (FL1029 &gt;= $FS$2:$FS$1303) * (FL1029 &lt;= $FT$2:$FT$1303)),"")</f>
        <v>6</v>
      </c>
      <c r="N1029" s="14" t="s">
        <v>287</v>
      </c>
      <c r="O1029" s="14" t="s">
        <v>219</v>
      </c>
      <c r="P1029" s="15" t="s">
        <v>5962</v>
      </c>
      <c r="Q1029" s="14" t="s">
        <v>5963</v>
      </c>
      <c r="R1029" s="15" t="s">
        <v>5964</v>
      </c>
      <c r="S1029" s="14" t="s">
        <v>223</v>
      </c>
      <c r="T1029" s="20" t="s">
        <v>224</v>
      </c>
      <c r="U1029" s="21"/>
      <c r="V1029" s="22"/>
      <c r="W1029" s="22"/>
      <c r="X1029" s="22"/>
      <c r="Y1029" s="22"/>
      <c r="Z1029" s="22"/>
      <c r="AA1029" s="48">
        <v>2024</v>
      </c>
      <c r="AC1029" s="63">
        <v>45658</v>
      </c>
      <c r="AD1029" s="25">
        <v>122</v>
      </c>
      <c r="AE1029" s="25">
        <v>75</v>
      </c>
      <c r="AF1029" s="26">
        <v>112</v>
      </c>
      <c r="AG1029" s="20"/>
      <c r="AH1029" s="22">
        <v>0</v>
      </c>
      <c r="AI1029" s="26">
        <v>0</v>
      </c>
      <c r="AN1029" s="27">
        <f>IF(COUNT(DV1029,ES1029,FJ1029,GK1029,HH1029)&gt;0,AVERAGE(DV1029,ES1029,FJ1029,GK1029,HH1029),"")</f>
        <v>0.05</v>
      </c>
      <c r="AO1029" s="28">
        <f>IF((E1029&lt;&gt;""),COUNTA(AP1029:BW1029)+COUNTIF(T1029,"No"),"")</f>
        <v>0</v>
      </c>
      <c r="AP1029" s="29"/>
      <c r="AQ1029" s="29"/>
      <c r="AR1029" s="29"/>
      <c r="AS1029" s="29"/>
      <c r="AT1029" s="29"/>
      <c r="AU1029" s="29"/>
      <c r="AV1029" s="29"/>
      <c r="AW1029" s="29"/>
      <c r="AX1029" s="29"/>
      <c r="AY1029" s="29"/>
      <c r="AZ1029" s="29"/>
      <c r="BA1029" s="29"/>
      <c r="BB1029" s="29"/>
      <c r="BC1029" s="29"/>
      <c r="BD1029" s="29"/>
      <c r="BE1029" s="29"/>
      <c r="BF1029" s="29"/>
      <c r="BG1029" s="29"/>
      <c r="BH1029" s="29"/>
      <c r="BI1029" s="29"/>
      <c r="BJ1029" s="29"/>
      <c r="BK1029" s="29"/>
      <c r="BL1029" s="29"/>
      <c r="BM1029" s="29"/>
      <c r="BN1029" s="29"/>
      <c r="BO1029" s="29"/>
      <c r="BP1029" s="29"/>
      <c r="BQ1029" s="29"/>
      <c r="BR1029" s="29"/>
      <c r="BS1029" s="29"/>
      <c r="BT1029" s="29"/>
      <c r="BU1029" s="29"/>
      <c r="BV1029" s="29"/>
      <c r="BW1029" s="29"/>
      <c r="BX1029" s="30">
        <v>44005</v>
      </c>
      <c r="BY1029" s="30">
        <v>44019</v>
      </c>
      <c r="BZ1029" s="14" t="s">
        <v>226</v>
      </c>
      <c r="CA1029" s="30">
        <v>44025</v>
      </c>
      <c r="CB1029" s="14" t="s">
        <v>227</v>
      </c>
      <c r="CC1029" s="31">
        <v>44053</v>
      </c>
      <c r="CD1029" s="32" t="s">
        <v>228</v>
      </c>
      <c r="CE1029" s="33" t="s">
        <v>256</v>
      </c>
      <c r="CF1029" s="33" t="s">
        <v>257</v>
      </c>
      <c r="CG1029" s="29">
        <v>34</v>
      </c>
      <c r="CH1029" s="29">
        <v>1</v>
      </c>
      <c r="CI1029" s="29">
        <v>1</v>
      </c>
      <c r="CJ1029" s="29">
        <v>5</v>
      </c>
      <c r="CK1029" s="29">
        <v>3</v>
      </c>
      <c r="CL1029" s="29">
        <v>0</v>
      </c>
      <c r="CM1029" s="29">
        <v>0</v>
      </c>
      <c r="CN1029" s="34">
        <f>IF(CJ1029&gt;0,((CK1029*0.125)+(CL1029*0.25)+(CM1029*1))/CJ1029,"")</f>
        <v>7.4999999999999997E-2</v>
      </c>
      <c r="CO1029" s="35">
        <v>44434</v>
      </c>
      <c r="CP1029" s="35">
        <v>44438</v>
      </c>
      <c r="CQ1029" s="20" t="s">
        <v>1889</v>
      </c>
      <c r="CR1029" s="35">
        <v>44440</v>
      </c>
      <c r="CS1029" s="20" t="s">
        <v>232</v>
      </c>
      <c r="CT1029" s="35">
        <v>44439</v>
      </c>
      <c r="CU1029" s="35">
        <v>44494</v>
      </c>
      <c r="CV1029" s="20" t="s">
        <v>228</v>
      </c>
      <c r="CW1029" s="20" t="s">
        <v>233</v>
      </c>
      <c r="CX1029" s="11" t="s">
        <v>234</v>
      </c>
      <c r="CY1029" s="20">
        <v>39</v>
      </c>
      <c r="CZ1029" s="36">
        <v>1</v>
      </c>
      <c r="DA1029" s="36">
        <v>1</v>
      </c>
      <c r="DB1029" s="36">
        <v>5</v>
      </c>
      <c r="DC1029" s="36">
        <v>0</v>
      </c>
      <c r="DD1029" s="36">
        <v>1</v>
      </c>
      <c r="DE1029" s="36">
        <v>1</v>
      </c>
      <c r="DF1029" s="36">
        <v>1</v>
      </c>
      <c r="DG1029" s="36">
        <v>0</v>
      </c>
      <c r="DH1029" s="37">
        <f>IF(DB1029&gt;0,((DC1029*0.125)+(DD1029*0.25)+(DE1029*0.25)+(DF1029*1)+(DG1029*1))/DB1029,"")</f>
        <v>0.3</v>
      </c>
      <c r="DI1029" s="35">
        <v>44743</v>
      </c>
      <c r="DJ1029" s="20" t="s">
        <v>228</v>
      </c>
      <c r="DK1029" s="20" t="s">
        <v>235</v>
      </c>
      <c r="DL1029" s="20" t="s">
        <v>234</v>
      </c>
      <c r="DM1029" s="20">
        <v>39</v>
      </c>
      <c r="DN1029" s="20">
        <v>1</v>
      </c>
      <c r="DO1029" s="20">
        <v>1</v>
      </c>
      <c r="DP1029" s="20">
        <v>5</v>
      </c>
      <c r="DQ1029" s="20">
        <v>0</v>
      </c>
      <c r="DR1029" s="20">
        <v>0</v>
      </c>
      <c r="DS1029" s="20">
        <v>1</v>
      </c>
      <c r="DT1029" s="20">
        <v>0</v>
      </c>
      <c r="DU1029" s="20">
        <v>0</v>
      </c>
      <c r="DV1029" s="37" cm="1">
        <f t="array" ref="DV1029">IF(AND(DI1029:DP1029&lt;&gt;""),((DQ1029*0.125)+(DR1029*0.25)+(DS1029*0.25)+(DT1029*1)+(DU1029*1))/DP1029,"")</f>
        <v>0.05</v>
      </c>
      <c r="EA1029" s="35"/>
      <c r="EB1029" s="21"/>
      <c r="EJ1029"/>
      <c r="EK1029"/>
      <c r="EL1029"/>
      <c r="EM1029"/>
      <c r="EN1029"/>
      <c r="EO1029"/>
      <c r="EP1029"/>
      <c r="EQ1029"/>
      <c r="ER1029"/>
      <c r="ES1029" s="34" t="str">
        <f>IF(EI1029&lt;&gt;"",((EJ1029*0.125)+((EK1029+EL1029+EM1029+EN1029+EO1029)*0.25)+((EP1029+EQ1029+ER1029)*1))/EI1029,"")</f>
        <v/>
      </c>
      <c r="ET1029" s="20"/>
      <c r="FG1029" s="20"/>
      <c r="FJ1029" s="34" t="str">
        <f>IF(EZ1029&lt;&gt;"",((FA1029*0.125)+((FB1029+FC1029+FD1029+FE1029+FF1029)*0.25)+((FG1029+FH1029+FI1029)*1))/EZ1029,"")</f>
        <v/>
      </c>
      <c r="FK1029" s="39">
        <v>42.673022000000003</v>
      </c>
      <c r="FL1029" s="39">
        <v>-71.088048999999998</v>
      </c>
      <c r="FM1029" s="39">
        <v>42.311196576177871</v>
      </c>
      <c r="FN1029" s="39">
        <v>43.034847423822136</v>
      </c>
      <c r="FO1029" s="39">
        <v>-71.580171927156613</v>
      </c>
      <c r="FP1029" s="39">
        <v>-70.595926072843383</v>
      </c>
      <c r="FQ1029" s="39">
        <v>41.949371152355738</v>
      </c>
      <c r="FR1029" s="39">
        <v>43.396672847644268</v>
      </c>
      <c r="FS1029" s="39">
        <v>-72.072294854313213</v>
      </c>
      <c r="FT1029" s="39">
        <v>-70.103803145686783</v>
      </c>
      <c r="FU1029" s="35"/>
      <c r="GK1029" s="34" t="str">
        <f>IF(GA1029&lt;&gt;"",((GB1029*0.125)+((GC1029+GD1029+GE1029+GF1029+GG1029)*0.25)+((GH1029+GI1029+GJ1029)*1))/GA1029,"")</f>
        <v/>
      </c>
      <c r="GL1029"/>
      <c r="GM1029"/>
      <c r="GN1029"/>
      <c r="GO1029"/>
      <c r="HH1029" s="34" t="str">
        <f>IF(GX1029&lt;&gt;"",((GY1029*0.125)+((GZ1029+HA1029+HB1029+HC1029+HD1029)*0.25)+((HE1029+HF1029+HG1029)*1))/GX1029,"")</f>
        <v/>
      </c>
    </row>
    <row r="1030" spans="1:216" ht="15" hidden="1" customHeight="1" x14ac:dyDescent="0.35">
      <c r="A1030" s="11" t="s">
        <v>5965</v>
      </c>
      <c r="B1030" s="12" t="s">
        <v>5966</v>
      </c>
      <c r="C1030" s="13">
        <v>43829</v>
      </c>
      <c r="D1030" s="13">
        <v>44925</v>
      </c>
      <c r="E1030" s="14" t="s">
        <v>1420</v>
      </c>
      <c r="F1030" s="15" t="s">
        <v>5240</v>
      </c>
      <c r="G1030" s="15" t="s">
        <v>1032</v>
      </c>
      <c r="H1030" s="14" t="s">
        <v>1033</v>
      </c>
      <c r="I1030" s="16">
        <v>33186</v>
      </c>
      <c r="J1030" s="17">
        <v>69866</v>
      </c>
      <c r="K1030" s="18">
        <f ca="1">IF(A1030&lt;&gt;"",RANDBETWEEN(1,2000)," ")</f>
        <v>1493</v>
      </c>
      <c r="L1030" s="17" cm="1">
        <f t="array" ref="L1030">IF(A1030&lt;&gt;"",SUMPRODUCT(($E$2:$E$1303="Active") * (FK1030 &gt;= $FM$2:$FM$1303) * (FK1030 &lt;= $FN$2:$FN$1303) * (FL1030 &gt;= $FO$2:$FO$1303) * (FL1030 &lt;= $FP$2:$FP$1303)),"")</f>
        <v>5</v>
      </c>
      <c r="M1030" s="17" cm="1">
        <f t="array" ref="M1030">IF(A1030&lt;&gt;"",SUMPRODUCT(($E$2:$E$1303="Active") * (FK1030 &gt;= $FQ$2:$FQ$1303) * (FK1030 &lt;= $FR$2:$FR$1303) * (FL1030 &gt;= $FS$2:$FS$1303) * (FL1030 &lt;= $FT$2:$FT$1303)),"")</f>
        <v>10</v>
      </c>
      <c r="N1030" s="14" t="s">
        <v>287</v>
      </c>
      <c r="O1030" s="14" t="s">
        <v>219</v>
      </c>
      <c r="P1030" s="15" t="s">
        <v>5241</v>
      </c>
      <c r="Q1030" s="14" t="s">
        <v>5242</v>
      </c>
      <c r="R1030" s="15" t="s">
        <v>5967</v>
      </c>
      <c r="S1030" s="14" t="s">
        <v>224</v>
      </c>
      <c r="T1030" s="20" t="s">
        <v>224</v>
      </c>
      <c r="U1030" s="21"/>
      <c r="V1030" s="22"/>
      <c r="W1030" s="22"/>
      <c r="X1030" s="22"/>
      <c r="Y1030" s="22"/>
      <c r="Z1030" s="22"/>
      <c r="AA1030" s="48">
        <v>2024</v>
      </c>
      <c r="AC1030" s="63">
        <v>45658</v>
      </c>
      <c r="AD1030" s="25">
        <v>520</v>
      </c>
      <c r="AE1030" s="25">
        <v>463</v>
      </c>
      <c r="AF1030" s="26">
        <v>572</v>
      </c>
      <c r="AG1030" s="20"/>
      <c r="AH1030" s="22">
        <v>0</v>
      </c>
      <c r="AI1030" s="26">
        <v>0</v>
      </c>
      <c r="AN1030" s="27">
        <f>IF(COUNT(DV1030,ES1030,FJ1030,GK1030,HH1030)&gt;0,AVERAGE(DV1030,ES1030,FJ1030,GK1030,HH1030),"")</f>
        <v>0.05</v>
      </c>
      <c r="AO1030" s="28">
        <f>IF((E1030&lt;&gt;""),COUNTA(AP1030:BW1030)+COUNTIF(T1030,"No"),"")</f>
        <v>0</v>
      </c>
      <c r="AP1030" s="29"/>
      <c r="AQ1030" s="29"/>
      <c r="AR1030" s="29"/>
      <c r="AS1030" s="29"/>
      <c r="AT1030" s="29"/>
      <c r="AU1030" s="29"/>
      <c r="AV1030" s="29"/>
      <c r="AW1030" s="29"/>
      <c r="AX1030" s="29"/>
      <c r="AY1030" s="29"/>
      <c r="AZ1030" s="29"/>
      <c r="BA1030" s="29"/>
      <c r="BB1030" s="29"/>
      <c r="BC1030" s="29"/>
      <c r="BD1030" s="29"/>
      <c r="BE1030" s="29"/>
      <c r="BF1030" s="29"/>
      <c r="BG1030" s="29"/>
      <c r="BH1030" s="29"/>
      <c r="BI1030" s="29"/>
      <c r="BJ1030" s="29"/>
      <c r="BK1030" s="29"/>
      <c r="BL1030" s="29"/>
      <c r="BM1030" s="29"/>
      <c r="BN1030" s="29"/>
      <c r="BO1030" s="29"/>
      <c r="BP1030" s="29"/>
      <c r="BQ1030" s="29"/>
      <c r="BR1030" s="29"/>
      <c r="BS1030" s="29"/>
      <c r="BT1030" s="29"/>
      <c r="BU1030" s="29"/>
      <c r="BV1030" s="29"/>
      <c r="BW1030" s="29"/>
      <c r="BX1030" s="30">
        <v>43851</v>
      </c>
      <c r="BY1030" s="30">
        <v>43879</v>
      </c>
      <c r="BZ1030" s="14" t="s">
        <v>228</v>
      </c>
      <c r="CA1030" s="30">
        <v>43906</v>
      </c>
      <c r="CB1030" s="14" t="s">
        <v>232</v>
      </c>
      <c r="CC1030" s="31">
        <v>43796</v>
      </c>
      <c r="CD1030" s="32" t="s">
        <v>228</v>
      </c>
      <c r="CE1030" s="33" t="s">
        <v>425</v>
      </c>
      <c r="CF1030" s="33" t="s">
        <v>325</v>
      </c>
      <c r="CG1030" s="29">
        <v>332</v>
      </c>
      <c r="CH1030" s="29">
        <v>1</v>
      </c>
      <c r="CI1030" s="29">
        <v>1</v>
      </c>
      <c r="CJ1030" s="29">
        <v>5</v>
      </c>
      <c r="CK1030" s="29">
        <v>0</v>
      </c>
      <c r="CL1030" s="29">
        <v>0</v>
      </c>
      <c r="CM1030" s="29">
        <v>2</v>
      </c>
      <c r="CN1030" s="34">
        <f>IF(CJ1030&gt;0,((CK1030*0.125)+(CL1030*0.25)+(CM1030*1))/CJ1030,"")</f>
        <v>0.4</v>
      </c>
      <c r="CO1030" s="35">
        <v>44865</v>
      </c>
      <c r="CP1030" s="35">
        <v>44880</v>
      </c>
      <c r="CQ1030" s="20" t="s">
        <v>595</v>
      </c>
      <c r="CR1030" s="35">
        <v>44880</v>
      </c>
      <c r="CS1030" s="20" t="s">
        <v>232</v>
      </c>
      <c r="CT1030" s="35">
        <v>44886</v>
      </c>
      <c r="CU1030" s="35">
        <v>44259</v>
      </c>
      <c r="CV1030" s="11" t="s">
        <v>228</v>
      </c>
      <c r="CW1030" s="11" t="s">
        <v>293</v>
      </c>
      <c r="CX1030" s="11" t="s">
        <v>247</v>
      </c>
      <c r="CY1030" s="20">
        <v>268</v>
      </c>
      <c r="CZ1030" s="36">
        <v>1</v>
      </c>
      <c r="DA1030" s="36">
        <v>1</v>
      </c>
      <c r="DB1030" s="36">
        <v>5</v>
      </c>
      <c r="DC1030" s="36">
        <v>0</v>
      </c>
      <c r="DD1030" s="36">
        <v>0</v>
      </c>
      <c r="DE1030" s="36">
        <v>0</v>
      </c>
      <c r="DF1030" s="36">
        <v>0</v>
      </c>
      <c r="DG1030" s="36">
        <v>1</v>
      </c>
      <c r="DH1030" s="37">
        <f>IF(DB1030&gt;0,((DC1030*0.125)+(DD1030*0.25)+(DE1030*0.25)+(DF1030*1)+(DG1030*1))/DB1030,"")</f>
        <v>0.2</v>
      </c>
      <c r="DI1030" s="35">
        <v>44606</v>
      </c>
      <c r="DJ1030" s="20" t="s">
        <v>228</v>
      </c>
      <c r="DK1030" s="20" t="s">
        <v>294</v>
      </c>
      <c r="DL1030" s="20" t="s">
        <v>247</v>
      </c>
      <c r="DM1030" s="20">
        <v>226</v>
      </c>
      <c r="DN1030" s="20">
        <v>1</v>
      </c>
      <c r="DO1030" s="20">
        <v>1</v>
      </c>
      <c r="DP1030" s="20">
        <v>5</v>
      </c>
      <c r="DQ1030" s="20">
        <v>0</v>
      </c>
      <c r="DR1030" s="20">
        <v>1</v>
      </c>
      <c r="DS1030" s="20">
        <v>0</v>
      </c>
      <c r="DT1030" s="20">
        <v>0</v>
      </c>
      <c r="DU1030" s="20">
        <v>0</v>
      </c>
      <c r="DV1030" s="37" cm="1">
        <f t="array" ref="DV1030">IF(AND(DI1030:DP1030&lt;&gt;""),((DQ1030*0.125)+(DR1030*0.25)+(DS1030*0.25)+(DT1030*1)+(DU1030*1))/DP1030,"")</f>
        <v>0.05</v>
      </c>
      <c r="EA1030" s="35"/>
      <c r="EB1030" s="21"/>
      <c r="EJ1030"/>
      <c r="EK1030"/>
      <c r="EL1030"/>
      <c r="EM1030"/>
      <c r="EN1030"/>
      <c r="EO1030"/>
      <c r="EP1030"/>
      <c r="EQ1030"/>
      <c r="ER1030"/>
      <c r="ES1030" s="53" t="str">
        <f>IF(EI1030&lt;&gt;"",((EJ1030*0.125)+((EK1030+EL1030+EM1030+EN1030+EO1030)*0.25)+((EP1030+EQ1030+ER1030)*1))/EI1030,"")</f>
        <v/>
      </c>
      <c r="ET1030" s="20"/>
      <c r="FG1030" s="20"/>
      <c r="FJ1030" s="34" t="str">
        <f>IF(EZ1030&lt;&gt;"",((FA1030*0.125)+((FB1030+FC1030+FD1030+FE1030+FF1030)*0.25)+((FG1030+FH1030+FI1030)*1))/EZ1030,"")</f>
        <v/>
      </c>
      <c r="FK1030" s="39">
        <v>25.656027999999999</v>
      </c>
      <c r="FL1030" s="39">
        <v>-80.414856</v>
      </c>
      <c r="FM1030" s="39">
        <v>25.294202576177867</v>
      </c>
      <c r="FN1030" s="39">
        <v>26.017853423822132</v>
      </c>
      <c r="FO1030" s="39">
        <v>-80.816255581006558</v>
      </c>
      <c r="FP1030" s="39">
        <v>-80.013456418993442</v>
      </c>
      <c r="FQ1030" s="39">
        <v>24.932377152355734</v>
      </c>
      <c r="FR1030" s="39">
        <v>26.379678847644264</v>
      </c>
      <c r="FS1030" s="39">
        <v>-81.217655162013116</v>
      </c>
      <c r="FT1030" s="39">
        <v>-79.612056837986884</v>
      </c>
      <c r="FU1030" s="35"/>
      <c r="GK1030" s="34" t="str">
        <f>IF(GA1030&lt;&gt;"",((GB1030*0.125)+((GC1030+GD1030+GE1030+GF1030+GG1030)*0.25)+((GH1030+GI1030+GJ1030)*1))/GA1030,"")</f>
        <v/>
      </c>
      <c r="GL1030"/>
      <c r="GM1030"/>
      <c r="GN1030"/>
      <c r="GO1030"/>
      <c r="HH1030" s="34" t="str">
        <f>IF(GX1030&lt;&gt;"",((GY1030*0.125)+((GZ1030+HA1030+HB1030+HC1030+HD1030)*0.25)+((HE1030+HF1030+HG1030)*1))/GX1030,"")</f>
        <v/>
      </c>
    </row>
    <row r="1031" spans="1:216" ht="15" hidden="1" customHeight="1" x14ac:dyDescent="0.35">
      <c r="A1031" s="11" t="s">
        <v>5968</v>
      </c>
      <c r="B1031" s="12" t="s">
        <v>5969</v>
      </c>
      <c r="C1031" s="13">
        <v>43829</v>
      </c>
      <c r="D1031" s="13">
        <v>44925</v>
      </c>
      <c r="E1031" s="14" t="s">
        <v>1420</v>
      </c>
      <c r="F1031" s="15" t="s">
        <v>5970</v>
      </c>
      <c r="G1031" s="15" t="s">
        <v>5971</v>
      </c>
      <c r="H1031" s="14" t="s">
        <v>1589</v>
      </c>
      <c r="I1031" s="16">
        <v>67501</v>
      </c>
      <c r="J1031" s="17">
        <v>24779</v>
      </c>
      <c r="K1031" s="18">
        <f ca="1">IF(A1031&lt;&gt;"",RANDBETWEEN(1,2000)," ")</f>
        <v>916</v>
      </c>
      <c r="L1031" s="17" cm="1">
        <f t="array" ref="L1031">IF(A1031&lt;&gt;"",SUMPRODUCT(($E$2:$E$1303="Active") * (FK1031 &gt;= $FM$2:$FM$1303) * (FK1031 &lt;= $FN$2:$FN$1303) * (FL1031 &gt;= $FO$2:$FO$1303) * (FL1031 &lt;= $FP$2:$FP$1303)),"")</f>
        <v>0</v>
      </c>
      <c r="M1031" s="17" cm="1">
        <f t="array" ref="M1031">IF(A1031&lt;&gt;"",SUMPRODUCT(($E$2:$E$1303="Active") * (FK1031 &gt;= $FQ$2:$FQ$1303) * (FK1031 &lt;= $FR$2:$FR$1303) * (FL1031 &gt;= $FS$2:$FS$1303) * (FL1031 &lt;= $FT$2:$FT$1303)),"")</f>
        <v>2</v>
      </c>
      <c r="N1031" s="14" t="s">
        <v>287</v>
      </c>
      <c r="O1031" s="14" t="s">
        <v>219</v>
      </c>
      <c r="P1031" s="15" t="s">
        <v>5972</v>
      </c>
      <c r="Q1031" s="14" t="s">
        <v>5973</v>
      </c>
      <c r="R1031" s="15" t="s">
        <v>5974</v>
      </c>
      <c r="S1031" s="14" t="s">
        <v>224</v>
      </c>
      <c r="T1031" s="20" t="s">
        <v>224</v>
      </c>
      <c r="U1031" s="21"/>
      <c r="V1031" s="22"/>
      <c r="W1031" s="22"/>
      <c r="X1031" s="22"/>
      <c r="Y1031" s="22"/>
      <c r="Z1031" s="22"/>
      <c r="AA1031" s="48">
        <v>2024</v>
      </c>
      <c r="AC1031" s="63">
        <v>45658</v>
      </c>
      <c r="AD1031" s="25">
        <v>15</v>
      </c>
      <c r="AE1031" s="25">
        <v>24</v>
      </c>
      <c r="AF1031" s="26">
        <v>24</v>
      </c>
      <c r="AG1031" s="20"/>
      <c r="AH1031" s="22">
        <v>0</v>
      </c>
      <c r="AI1031" s="26">
        <v>0</v>
      </c>
      <c r="AN1031" s="27">
        <f>IF(COUNT(DV1031,ES1031,FJ1031,GK1031,HH1031)&gt;0,AVERAGE(DV1031,ES1031,FJ1031,GK1031,HH1031),"")</f>
        <v>0.05</v>
      </c>
      <c r="AO1031" s="28">
        <f>IF((E1031&lt;&gt;""),COUNTA(AP1031:BW1031)+COUNTIF(T1031,"No"),"")</f>
        <v>0</v>
      </c>
      <c r="AP1031" s="29"/>
      <c r="AQ1031" s="29"/>
      <c r="AR1031" s="29"/>
      <c r="AS1031" s="29"/>
      <c r="AT1031" s="29"/>
      <c r="AU1031" s="29"/>
      <c r="AV1031" s="29"/>
      <c r="AW1031" s="29"/>
      <c r="AX1031" s="29"/>
      <c r="AY1031" s="29"/>
      <c r="AZ1031" s="29"/>
      <c r="BA1031" s="29"/>
      <c r="BB1031" s="29"/>
      <c r="BC1031" s="29"/>
      <c r="BD1031" s="29"/>
      <c r="BE1031" s="29"/>
      <c r="BF1031" s="29"/>
      <c r="BG1031" s="29"/>
      <c r="BH1031" s="29"/>
      <c r="BI1031" s="29"/>
      <c r="BJ1031" s="29"/>
      <c r="BK1031" s="29"/>
      <c r="BL1031" s="29"/>
      <c r="BM1031" s="29"/>
      <c r="BN1031" s="29"/>
      <c r="BO1031" s="29"/>
      <c r="BP1031" s="29"/>
      <c r="BQ1031" s="29"/>
      <c r="BR1031" s="29"/>
      <c r="BS1031" s="29"/>
      <c r="BT1031" s="29"/>
      <c r="BU1031" s="29"/>
      <c r="BV1031" s="29"/>
      <c r="BW1031" s="29"/>
      <c r="BX1031" s="30">
        <v>43833</v>
      </c>
      <c r="BY1031" s="30">
        <v>43837</v>
      </c>
      <c r="BZ1031" s="14" t="s">
        <v>226</v>
      </c>
      <c r="CA1031" s="30">
        <v>43859</v>
      </c>
      <c r="CB1031" s="14" t="s">
        <v>227</v>
      </c>
      <c r="CC1031" s="31">
        <v>44053</v>
      </c>
      <c r="CD1031" s="32" t="s">
        <v>228</v>
      </c>
      <c r="CE1031" s="33" t="s">
        <v>256</v>
      </c>
      <c r="CF1031" s="33" t="s">
        <v>257</v>
      </c>
      <c r="CG1031" s="29">
        <v>9</v>
      </c>
      <c r="CH1031" s="29">
        <v>1</v>
      </c>
      <c r="CI1031" s="29">
        <v>1</v>
      </c>
      <c r="CJ1031" s="29">
        <v>5</v>
      </c>
      <c r="CK1031" s="29">
        <v>0</v>
      </c>
      <c r="CL1031" s="29">
        <v>0</v>
      </c>
      <c r="CM1031" s="29">
        <v>0</v>
      </c>
      <c r="CN1031" s="34">
        <f>IF(CJ1031&gt;0,((CK1031*0.125)+(CL1031*0.25)+(CM1031*1))/CJ1031,"")</f>
        <v>0</v>
      </c>
      <c r="CO1031" s="35">
        <v>44830</v>
      </c>
      <c r="CP1031" s="35">
        <v>44837</v>
      </c>
      <c r="CQ1031" s="20" t="s">
        <v>595</v>
      </c>
      <c r="CR1031" s="35">
        <v>44841</v>
      </c>
      <c r="CS1031" s="20" t="s">
        <v>232</v>
      </c>
      <c r="CT1031" s="35">
        <v>44848</v>
      </c>
      <c r="CU1031" s="35">
        <v>44487</v>
      </c>
      <c r="CV1031" s="11" t="s">
        <v>228</v>
      </c>
      <c r="CW1031" s="20" t="s">
        <v>233</v>
      </c>
      <c r="CX1031" s="11" t="s">
        <v>234</v>
      </c>
      <c r="CY1031" s="20">
        <v>15</v>
      </c>
      <c r="CZ1031" s="36">
        <v>1</v>
      </c>
      <c r="DA1031" s="36">
        <v>1</v>
      </c>
      <c r="DB1031" s="36">
        <v>5</v>
      </c>
      <c r="DC1031" s="36">
        <v>0</v>
      </c>
      <c r="DD1031" s="36">
        <v>0</v>
      </c>
      <c r="DE1031" s="36">
        <v>0</v>
      </c>
      <c r="DF1031" s="36">
        <v>0</v>
      </c>
      <c r="DG1031" s="36">
        <v>0</v>
      </c>
      <c r="DH1031" s="37">
        <f>IF(DB1031&gt;0,((DC1031*0.125)+(DD1031*0.25)+(DE1031*0.25)+(DF1031*1)+(DG1031*1))/DB1031,"")</f>
        <v>0</v>
      </c>
      <c r="DI1031" s="35">
        <v>44896</v>
      </c>
      <c r="DJ1031" s="20" t="s">
        <v>248</v>
      </c>
      <c r="DK1031" s="20" t="s">
        <v>235</v>
      </c>
      <c r="DL1031" s="20" t="s">
        <v>234</v>
      </c>
      <c r="DM1031" s="20">
        <v>9</v>
      </c>
      <c r="DN1031" s="20">
        <v>1</v>
      </c>
      <c r="DO1031" s="20">
        <v>1</v>
      </c>
      <c r="DP1031" s="20">
        <v>5</v>
      </c>
      <c r="DQ1031" s="20">
        <v>0</v>
      </c>
      <c r="DR1031" s="20">
        <v>0</v>
      </c>
      <c r="DS1031" s="20">
        <v>1</v>
      </c>
      <c r="DT1031" s="20">
        <v>0</v>
      </c>
      <c r="DU1031" s="20">
        <v>0</v>
      </c>
      <c r="DV1031" s="37" cm="1">
        <f t="array" ref="DV1031">IF(AND(DI1031:DP1031&lt;&gt;""),((DQ1031*0.125)+(DR1031*0.25)+(DS1031*0.25)+(DT1031*1)+(DU1031*1))/DP1031,"")</f>
        <v>0.05</v>
      </c>
      <c r="EA1031" s="35"/>
      <c r="EB1031" s="21"/>
      <c r="EJ1031"/>
      <c r="EK1031"/>
      <c r="EL1031"/>
      <c r="EM1031"/>
      <c r="EN1031"/>
      <c r="EO1031"/>
      <c r="EP1031"/>
      <c r="EQ1031"/>
      <c r="ER1031"/>
      <c r="ES1031" s="34" t="str">
        <f>IF(EI1031&lt;&gt;"",((EJ1031*0.125)+((EK1031+EL1031+EM1031+EN1031+EO1031)*0.25)+((EP1031+EQ1031+ER1031)*1))/EI1031,"")</f>
        <v/>
      </c>
      <c r="ET1031" s="20"/>
      <c r="FG1031" s="20"/>
      <c r="FJ1031" s="34" t="str">
        <f>IF(EZ1031&lt;&gt;"",((FA1031*0.125)+((FB1031+FC1031+FD1031+FE1031+FF1031)*0.25)+((FG1031+FH1031+FI1031)*1))/EZ1031,"")</f>
        <v/>
      </c>
      <c r="FK1031" s="39">
        <v>37.959305999999998</v>
      </c>
      <c r="FL1031" s="39">
        <v>-97.904047000000006</v>
      </c>
      <c r="FM1031" s="39">
        <v>37.597480576177865</v>
      </c>
      <c r="FN1031" s="39">
        <v>38.321131423822131</v>
      </c>
      <c r="FO1031" s="39">
        <v>-98.362955519262371</v>
      </c>
      <c r="FP1031" s="39">
        <v>-97.44513848073764</v>
      </c>
      <c r="FQ1031" s="39">
        <v>37.235655152355733</v>
      </c>
      <c r="FR1031" s="39">
        <v>38.682956847644263</v>
      </c>
      <c r="FS1031" s="39">
        <v>-98.821864038524723</v>
      </c>
      <c r="FT1031" s="39">
        <v>-96.986229961475289</v>
      </c>
      <c r="FU1031" s="35"/>
      <c r="GK1031" s="34" t="str">
        <f>IF(GA1031&lt;&gt;"",((GB1031*0.125)+((GC1031+GD1031+GE1031+GF1031+GG1031)*0.25)+((GH1031+GI1031+GJ1031)*1))/GA1031,"")</f>
        <v/>
      </c>
      <c r="GL1031"/>
      <c r="GM1031"/>
      <c r="GN1031"/>
      <c r="GO1031"/>
      <c r="HH1031" s="34" t="str">
        <f>IF(GX1031&lt;&gt;"",((GY1031*0.125)+((GZ1031+HA1031+HB1031+HC1031+HD1031)*0.25)+((HE1031+HF1031+HG1031)*1))/GX1031,"")</f>
        <v/>
      </c>
    </row>
    <row r="1032" spans="1:216" ht="15" hidden="1" customHeight="1" x14ac:dyDescent="0.35">
      <c r="A1032" s="11" t="s">
        <v>5975</v>
      </c>
      <c r="B1032" s="12" t="s">
        <v>5976</v>
      </c>
      <c r="C1032" s="13">
        <v>43829</v>
      </c>
      <c r="D1032" s="13">
        <v>44894</v>
      </c>
      <c r="E1032" s="14" t="s">
        <v>1420</v>
      </c>
      <c r="F1032" s="15" t="s">
        <v>5977</v>
      </c>
      <c r="G1032" s="15" t="s">
        <v>4128</v>
      </c>
      <c r="H1032" s="14" t="s">
        <v>4097</v>
      </c>
      <c r="I1032" s="16">
        <v>37902</v>
      </c>
      <c r="J1032" s="17">
        <v>2479</v>
      </c>
      <c r="K1032" s="18">
        <f ca="1">IF(A1032&lt;&gt;"",RANDBETWEEN(1,2000)," ")</f>
        <v>1313</v>
      </c>
      <c r="L1032" s="17" cm="1">
        <f t="array" ref="L1032">IF(A1032&lt;&gt;"",SUMPRODUCT(($E$2:$E$1303="Active") * (FK1032 &gt;= $FM$2:$FM$1303) * (FK1032 &lt;= $FN$2:$FN$1303) * (FL1032 &gt;= $FO$2:$FO$1303) * (FL1032 &lt;= $FP$2:$FP$1303)),"")</f>
        <v>2</v>
      </c>
      <c r="M1032" s="17" cm="1">
        <f t="array" ref="M1032">IF(A1032&lt;&gt;"",SUMPRODUCT(($E$2:$E$1303="Active") * (FK1032 &gt;= $FQ$2:$FQ$1303) * (FK1032 &lt;= $FR$2:$FR$1303) * (FL1032 &gt;= $FS$2:$FS$1303) * (FL1032 &lt;= $FT$2:$FT$1303)),"")</f>
        <v>3</v>
      </c>
      <c r="N1032" s="14" t="s">
        <v>287</v>
      </c>
      <c r="O1032" s="14" t="s">
        <v>219</v>
      </c>
      <c r="P1032" s="15" t="s">
        <v>5978</v>
      </c>
      <c r="Q1032" s="14" t="s">
        <v>5979</v>
      </c>
      <c r="R1032" s="15" t="s">
        <v>5980</v>
      </c>
      <c r="S1032" s="14" t="s">
        <v>224</v>
      </c>
      <c r="T1032" s="20" t="s">
        <v>224</v>
      </c>
      <c r="U1032" s="21"/>
      <c r="V1032" s="22"/>
      <c r="W1032" s="22"/>
      <c r="X1032" s="22"/>
      <c r="Y1032" s="22"/>
      <c r="Z1032" s="22"/>
      <c r="AA1032" s="48">
        <v>2024</v>
      </c>
      <c r="AC1032" s="63">
        <v>45658</v>
      </c>
      <c r="AD1032" s="25">
        <v>204</v>
      </c>
      <c r="AE1032" s="25">
        <v>206</v>
      </c>
      <c r="AF1032" s="26">
        <v>200</v>
      </c>
      <c r="AG1032" s="20"/>
      <c r="AH1032" s="22">
        <v>0</v>
      </c>
      <c r="AI1032" s="26">
        <v>0</v>
      </c>
      <c r="AN1032" s="27">
        <f>IF(COUNT(DV1032,ES1032,FJ1032,GK1032,HH1032)&gt;0,AVERAGE(DV1032,ES1032,FJ1032,GK1032,HH1032),"")</f>
        <v>0.25</v>
      </c>
      <c r="AO1032" s="28">
        <f>IF((E1032&lt;&gt;""),COUNTA(AP1032:BW1032)+COUNTIF(T1032,"No"),"")</f>
        <v>0</v>
      </c>
      <c r="AP1032" s="29"/>
      <c r="AQ1032" s="29"/>
      <c r="AR1032" s="29"/>
      <c r="AS1032" s="29"/>
      <c r="AT1032" s="29"/>
      <c r="AU1032" s="29"/>
      <c r="AV1032" s="29"/>
      <c r="AW1032" s="29"/>
      <c r="AX1032" s="29"/>
      <c r="AY1032" s="29"/>
      <c r="AZ1032" s="29"/>
      <c r="BA1032" s="29"/>
      <c r="BB1032" s="29"/>
      <c r="BC1032" s="29"/>
      <c r="BD1032" s="29"/>
      <c r="BE1032" s="29"/>
      <c r="BF1032" s="29"/>
      <c r="BG1032" s="29"/>
      <c r="BH1032" s="29"/>
      <c r="BI1032" s="29"/>
      <c r="BJ1032" s="29"/>
      <c r="BK1032" s="29"/>
      <c r="BL1032" s="29"/>
      <c r="BM1032" s="29"/>
      <c r="BN1032" s="29"/>
      <c r="BO1032" s="29"/>
      <c r="BP1032" s="29"/>
      <c r="BQ1032" s="29"/>
      <c r="BR1032" s="29"/>
      <c r="BS1032" s="29"/>
      <c r="BT1032" s="29"/>
      <c r="BU1032" s="29"/>
      <c r="BV1032" s="29"/>
      <c r="BW1032" s="29"/>
      <c r="BX1032" s="30">
        <v>43962</v>
      </c>
      <c r="BY1032" s="30">
        <v>43977</v>
      </c>
      <c r="BZ1032" s="14" t="s">
        <v>226</v>
      </c>
      <c r="CA1032" s="30">
        <v>43983</v>
      </c>
      <c r="CB1032" s="14" t="s">
        <v>227</v>
      </c>
      <c r="CC1032" s="31">
        <v>43909</v>
      </c>
      <c r="CD1032" s="32" t="s">
        <v>364</v>
      </c>
      <c r="CE1032" s="33" t="s">
        <v>380</v>
      </c>
      <c r="CF1032" s="33" t="s">
        <v>321</v>
      </c>
      <c r="CG1032" s="29">
        <v>126</v>
      </c>
      <c r="CH1032" s="29">
        <v>4</v>
      </c>
      <c r="CI1032" s="29">
        <v>4</v>
      </c>
      <c r="CJ1032" s="29">
        <v>20</v>
      </c>
      <c r="CK1032" s="29">
        <v>2</v>
      </c>
      <c r="CL1032" s="29">
        <v>2</v>
      </c>
      <c r="CM1032" s="29">
        <v>2</v>
      </c>
      <c r="CN1032" s="34">
        <f>IF(CJ1032&gt;0,((CK1032*0.125)+(CL1032*0.25)+(CM1032*1))/CJ1032,"")</f>
        <v>0.13750000000000001</v>
      </c>
      <c r="CO1032" s="35">
        <v>44321</v>
      </c>
      <c r="CP1032" s="35">
        <v>44326</v>
      </c>
      <c r="CQ1032" s="20" t="s">
        <v>228</v>
      </c>
      <c r="CR1032" s="35">
        <v>44349</v>
      </c>
      <c r="CS1032" s="20" t="s">
        <v>232</v>
      </c>
      <c r="CT1032" s="35">
        <v>44327</v>
      </c>
      <c r="CU1032" s="35">
        <v>44467</v>
      </c>
      <c r="CV1032" s="11" t="s">
        <v>248</v>
      </c>
      <c r="CW1032" s="20" t="s">
        <v>233</v>
      </c>
      <c r="CX1032" s="11" t="s">
        <v>234</v>
      </c>
      <c r="CY1032" s="20">
        <v>89</v>
      </c>
      <c r="CZ1032" s="36">
        <v>2</v>
      </c>
      <c r="DA1032" s="36">
        <v>2</v>
      </c>
      <c r="DB1032" s="36">
        <v>10</v>
      </c>
      <c r="DC1032" s="36">
        <v>0</v>
      </c>
      <c r="DD1032" s="36">
        <v>1</v>
      </c>
      <c r="DE1032" s="36">
        <v>1</v>
      </c>
      <c r="DF1032" s="36">
        <v>1</v>
      </c>
      <c r="DG1032" s="36">
        <v>0</v>
      </c>
      <c r="DH1032" s="37">
        <f>IF(DB1032&gt;0,((DC1032*0.125)+(DD1032*0.25)+(DE1032*0.25)+(DF1032*1)+(DG1032*1))/DB1032,"")</f>
        <v>0.15</v>
      </c>
      <c r="DI1032" s="35">
        <v>44805</v>
      </c>
      <c r="DJ1032" s="20" t="s">
        <v>228</v>
      </c>
      <c r="DK1032" s="20" t="s">
        <v>235</v>
      </c>
      <c r="DL1032" s="20" t="s">
        <v>234</v>
      </c>
      <c r="DM1032" s="20">
        <v>92</v>
      </c>
      <c r="DN1032" s="20">
        <v>1</v>
      </c>
      <c r="DO1032" s="20">
        <v>1</v>
      </c>
      <c r="DP1032" s="20">
        <v>5</v>
      </c>
      <c r="DQ1032" s="20">
        <v>0</v>
      </c>
      <c r="DR1032" s="20">
        <v>0</v>
      </c>
      <c r="DS1032" s="20">
        <v>1</v>
      </c>
      <c r="DT1032" s="20">
        <v>0</v>
      </c>
      <c r="DU1032" s="20">
        <v>1</v>
      </c>
      <c r="DV1032" s="49" cm="1">
        <f t="array" ref="DV1032">IF(AND(DI1032:DP1032&lt;&gt;""),((DQ1032*0.125)+(DR1032*0.25)+(DS1032*0.25)+(DT1032*1)+(DU1032*1))/DP1032,"")</f>
        <v>0.25</v>
      </c>
      <c r="EA1032" s="35"/>
      <c r="EB1032" s="21"/>
      <c r="EJ1032"/>
      <c r="EK1032"/>
      <c r="EL1032"/>
      <c r="EM1032"/>
      <c r="EN1032"/>
      <c r="EO1032"/>
      <c r="EP1032"/>
      <c r="EQ1032"/>
      <c r="ER1032"/>
      <c r="ES1032" s="34" t="str">
        <f>IF(EI1032&lt;&gt;"",((EJ1032*0.125)+((EK1032+EL1032+EM1032+EN1032+EO1032)*0.25)+((EP1032+EQ1032+ER1032)*1))/EI1032,"")</f>
        <v/>
      </c>
      <c r="ET1032" s="20"/>
      <c r="FG1032" s="20"/>
      <c r="FJ1032" s="34" t="str">
        <f>IF(EZ1032&lt;&gt;"",((FA1032*0.125)+((FB1032+FC1032+FD1032+FE1032+FF1032)*0.25)+((FG1032+FH1032+FI1032)*1))/EZ1032,"")</f>
        <v/>
      </c>
      <c r="FK1032" s="39">
        <v>35.962918000000002</v>
      </c>
      <c r="FL1032" s="39">
        <v>-83.920599999999993</v>
      </c>
      <c r="FM1032" s="39">
        <v>35.601092576177869</v>
      </c>
      <c r="FN1032" s="39">
        <v>36.324743423822135</v>
      </c>
      <c r="FO1032" s="39">
        <v>-84.367630710467083</v>
      </c>
      <c r="FP1032" s="39">
        <v>-83.473569289532904</v>
      </c>
      <c r="FQ1032" s="39">
        <v>35.239267152355737</v>
      </c>
      <c r="FR1032" s="39">
        <v>36.686568847644267</v>
      </c>
      <c r="FS1032" s="39">
        <v>-84.814661420934172</v>
      </c>
      <c r="FT1032" s="39">
        <v>-83.026538579065814</v>
      </c>
      <c r="FU1032" s="35"/>
      <c r="GK1032" s="34" t="str">
        <f>IF(GA1032&lt;&gt;"",((GB1032*0.125)+((GC1032+GD1032+GE1032+GF1032+GG1032)*0.25)+((GH1032+GI1032+GJ1032)*1))/GA1032,"")</f>
        <v/>
      </c>
      <c r="GL1032"/>
      <c r="GM1032"/>
      <c r="GN1032"/>
      <c r="GO1032"/>
      <c r="HH1032" s="34" t="str">
        <f>IF(GX1032&lt;&gt;"",((GY1032*0.125)+((GZ1032+HA1032+HB1032+HC1032+HD1032)*0.25)+((HE1032+HF1032+HG1032)*1))/GX1032,"")</f>
        <v/>
      </c>
    </row>
    <row r="1033" spans="1:216" ht="15" hidden="1" customHeight="1" x14ac:dyDescent="0.35">
      <c r="A1033" s="11" t="s">
        <v>5981</v>
      </c>
      <c r="B1033" s="12" t="s">
        <v>5982</v>
      </c>
      <c r="C1033" s="13">
        <v>43829</v>
      </c>
      <c r="D1033" s="13">
        <v>44865</v>
      </c>
      <c r="E1033" s="14" t="s">
        <v>1420</v>
      </c>
      <c r="F1033" s="15" t="s">
        <v>5983</v>
      </c>
      <c r="G1033" s="15" t="s">
        <v>618</v>
      </c>
      <c r="H1033" s="14" t="s">
        <v>591</v>
      </c>
      <c r="I1033" s="16">
        <v>96001</v>
      </c>
      <c r="J1033" s="17">
        <v>33914</v>
      </c>
      <c r="K1033" s="18">
        <f ca="1">IF(A1033&lt;&gt;"",RANDBETWEEN(1,2000)," ")</f>
        <v>1840</v>
      </c>
      <c r="L1033" s="17" cm="1">
        <f t="array" ref="L1033">IF(A1033&lt;&gt;"",SUMPRODUCT(($E$2:$E$1303="Active") * (FK1033 &gt;= $FM$2:$FM$1303) * (FK1033 &lt;= $FN$2:$FN$1303) * (FL1033 &gt;= $FO$2:$FO$1303) * (FL1033 &lt;= $FP$2:$FP$1303)),"")</f>
        <v>2</v>
      </c>
      <c r="M1033" s="17" cm="1">
        <f t="array" ref="M1033">IF(A1033&lt;&gt;"",SUMPRODUCT(($E$2:$E$1303="Active") * (FK1033 &gt;= $FQ$2:$FQ$1303) * (FK1033 &lt;= $FR$2:$FR$1303) * (FL1033 &gt;= $FS$2:$FS$1303) * (FL1033 &lt;= $FT$2:$FT$1303)),"")</f>
        <v>2</v>
      </c>
      <c r="N1033" s="14" t="s">
        <v>287</v>
      </c>
      <c r="O1033" s="14" t="s">
        <v>219</v>
      </c>
      <c r="P1033" s="15" t="s">
        <v>5984</v>
      </c>
      <c r="Q1033" s="14" t="s">
        <v>5985</v>
      </c>
      <c r="R1033" s="15" t="s">
        <v>5986</v>
      </c>
      <c r="S1033" s="14" t="s">
        <v>224</v>
      </c>
      <c r="U1033" s="21"/>
      <c r="V1033" s="22"/>
      <c r="W1033" s="22"/>
      <c r="X1033" s="22"/>
      <c r="Y1033" s="22"/>
      <c r="Z1033" s="22"/>
      <c r="AA1033" s="48">
        <v>2024</v>
      </c>
      <c r="AC1033" s="63">
        <v>45658</v>
      </c>
      <c r="AD1033" s="25">
        <v>149</v>
      </c>
      <c r="AE1033" s="25">
        <v>159</v>
      </c>
      <c r="AF1033" s="26">
        <v>99</v>
      </c>
      <c r="AG1033" s="20"/>
      <c r="AH1033" s="22">
        <v>0</v>
      </c>
      <c r="AI1033" s="26">
        <v>0</v>
      </c>
      <c r="AN1033" s="27">
        <f>IF(COUNT(DV1033,ES1033,FJ1033,GK1033,HH1033)&gt;0,AVERAGE(DV1033,ES1033,FJ1033,GK1033,HH1033),"")</f>
        <v>2.2727272727272728E-2</v>
      </c>
      <c r="AO1033" s="28">
        <f>IF((E1033&lt;&gt;""),COUNTA(AP1033:BW1033)+COUNTIF(T1033,"No"),"")</f>
        <v>1</v>
      </c>
      <c r="AP1033" s="29"/>
      <c r="AQ1033" s="29"/>
      <c r="AR1033" s="29"/>
      <c r="AS1033" s="29"/>
      <c r="AT1033" s="29"/>
      <c r="AU1033" s="29"/>
      <c r="AV1033" s="29"/>
      <c r="AW1033" s="29"/>
      <c r="AX1033" s="29"/>
      <c r="AY1033" s="29"/>
      <c r="AZ1033" s="29"/>
      <c r="BA1033" s="29"/>
      <c r="BB1033" s="29"/>
      <c r="BC1033" s="29"/>
      <c r="BD1033" s="29"/>
      <c r="BE1033" s="29"/>
      <c r="BF1033" s="29"/>
      <c r="BG1033" s="29"/>
      <c r="BH1033" s="29"/>
      <c r="BI1033" s="29"/>
      <c r="BJ1033" s="29"/>
      <c r="BK1033" s="29"/>
      <c r="BL1033" s="29"/>
      <c r="BM1033" s="29"/>
      <c r="BN1033" s="29"/>
      <c r="BO1033" s="29"/>
      <c r="BP1033" s="29" t="s">
        <v>224</v>
      </c>
      <c r="BQ1033" s="29"/>
      <c r="BR1033" s="29"/>
      <c r="BS1033" s="29"/>
      <c r="BT1033" s="29"/>
      <c r="BU1033" s="29"/>
      <c r="BV1033" s="29"/>
      <c r="BW1033" s="29"/>
      <c r="BX1033" s="30">
        <v>43904</v>
      </c>
      <c r="BY1033" s="30">
        <v>43914</v>
      </c>
      <c r="BZ1033" s="14" t="s">
        <v>226</v>
      </c>
      <c r="CA1033" s="30">
        <v>43921</v>
      </c>
      <c r="CB1033" s="14" t="s">
        <v>227</v>
      </c>
      <c r="CC1033" s="31">
        <v>43951</v>
      </c>
      <c r="CD1033" s="32" t="s">
        <v>228</v>
      </c>
      <c r="CE1033" s="33" t="s">
        <v>282</v>
      </c>
      <c r="CF1033" s="33" t="s">
        <v>247</v>
      </c>
      <c r="CG1033" s="29">
        <v>69</v>
      </c>
      <c r="CH1033" s="29">
        <v>2</v>
      </c>
      <c r="CI1033" s="29">
        <v>2</v>
      </c>
      <c r="CJ1033" s="29">
        <v>10</v>
      </c>
      <c r="CK1033" s="29">
        <v>1</v>
      </c>
      <c r="CL1033" s="29">
        <v>0</v>
      </c>
      <c r="CM1033" s="29">
        <v>0</v>
      </c>
      <c r="CN1033" s="34">
        <f>IF(CJ1033&gt;0,((CK1033*0.125)+(CL1033*0.25)+(CM1033*1))/CJ1033,"")</f>
        <v>1.2500000000000001E-2</v>
      </c>
      <c r="CR1033" s="35"/>
      <c r="CS1033" s="20" t="s">
        <v>232</v>
      </c>
      <c r="CU1033" s="35">
        <v>44532</v>
      </c>
      <c r="CV1033" s="20" t="s">
        <v>228</v>
      </c>
      <c r="CW1033" s="20" t="s">
        <v>233</v>
      </c>
      <c r="CX1033" s="11" t="s">
        <v>234</v>
      </c>
      <c r="CY1033" s="20">
        <v>87</v>
      </c>
      <c r="CZ1033" s="36">
        <v>2</v>
      </c>
      <c r="DA1033" s="36">
        <v>2</v>
      </c>
      <c r="DB1033" s="36">
        <v>10</v>
      </c>
      <c r="DC1033" s="36">
        <v>0</v>
      </c>
      <c r="DD1033" s="36">
        <v>1</v>
      </c>
      <c r="DE1033" s="36">
        <v>0</v>
      </c>
      <c r="DF1033" s="36">
        <v>0</v>
      </c>
      <c r="DG1033" s="36">
        <v>2</v>
      </c>
      <c r="DH1033" s="37">
        <f>IF(DB1033&gt;0,((DC1033*0.125)+(DD1033*0.25)+(DE1033*0.25)+(DF1033*1)+(DG1033*1))/DB1033,"")</f>
        <v>0.22500000000000001</v>
      </c>
      <c r="DI1033" s="35">
        <v>44743</v>
      </c>
      <c r="DJ1033" s="20" t="s">
        <v>228</v>
      </c>
      <c r="DK1033" s="20" t="s">
        <v>235</v>
      </c>
      <c r="DL1033" s="20" t="s">
        <v>234</v>
      </c>
      <c r="DM1033" s="20">
        <v>86</v>
      </c>
      <c r="DN1033" s="20">
        <v>3</v>
      </c>
      <c r="DO1033" s="20">
        <v>3</v>
      </c>
      <c r="DP1033" s="20">
        <v>11</v>
      </c>
      <c r="DQ1033" s="20">
        <v>0</v>
      </c>
      <c r="DR1033" s="20">
        <v>1</v>
      </c>
      <c r="DS1033" s="20">
        <v>0</v>
      </c>
      <c r="DT1033" s="20">
        <v>0</v>
      </c>
      <c r="DU1033" s="20">
        <v>0</v>
      </c>
      <c r="DV1033" s="37" cm="1">
        <f t="array" ref="DV1033">IF(AND(DI1033:DP1033&lt;&gt;""),((DQ1033*0.125)+(DR1033*0.25)+(DS1033*0.25)+(DT1033*1)+(DU1033*1))/DP1033,"")</f>
        <v>2.2727272727272728E-2</v>
      </c>
      <c r="EA1033" s="35"/>
      <c r="EB1033" s="21"/>
      <c r="EJ1033"/>
      <c r="EK1033"/>
      <c r="EL1033"/>
      <c r="EM1033"/>
      <c r="EN1033"/>
      <c r="EO1033"/>
      <c r="EP1033"/>
      <c r="EQ1033"/>
      <c r="ER1033"/>
      <c r="ES1033" s="53" t="str">
        <f>IF(EI1033&lt;&gt;"",((EJ1033*0.125)+((EK1033+EL1033+EM1033+EN1033+EO1033)*0.25)+((EP1033+EQ1033+ER1033)*1))/EI1033,"")</f>
        <v/>
      </c>
      <c r="ET1033" s="20"/>
      <c r="FG1033" s="20"/>
      <c r="FJ1033" s="34" t="str">
        <f>IF(EZ1033&lt;&gt;"",((FA1033*0.125)+((FB1033+FC1033+FD1033+FE1033+FF1033)*0.25)+((FG1033+FH1033+FI1033)*1))/EZ1033,"")</f>
        <v/>
      </c>
      <c r="FK1033" s="39">
        <v>40.624664000000003</v>
      </c>
      <c r="FL1033" s="39">
        <v>-122.465895</v>
      </c>
      <c r="FM1033" s="39">
        <v>40.26283857617787</v>
      </c>
      <c r="FN1033" s="39">
        <v>40.986489423822135</v>
      </c>
      <c r="FO1033" s="39">
        <v>-122.94261392865795</v>
      </c>
      <c r="FP1033" s="39">
        <v>-121.98917607134206</v>
      </c>
      <c r="FQ1033" s="39">
        <v>39.901013152355738</v>
      </c>
      <c r="FR1033" s="39">
        <v>41.348314847644268</v>
      </c>
      <c r="FS1033" s="39">
        <v>-123.41933285731589</v>
      </c>
      <c r="FT1033" s="39">
        <v>-121.51245714268411</v>
      </c>
      <c r="FU1033" s="35"/>
      <c r="GK1033" s="34" t="str">
        <f>IF(GA1033&lt;&gt;"",((GB1033*0.125)+((GC1033+GD1033+GE1033+GF1033+GG1033)*0.25)+((GH1033+GI1033+GJ1033)*1))/GA1033,"")</f>
        <v/>
      </c>
      <c r="GL1033"/>
      <c r="GM1033"/>
      <c r="GN1033"/>
      <c r="GO1033"/>
      <c r="HH1033" s="34" t="str">
        <f>IF(GX1033&lt;&gt;"",((GY1033*0.125)+((GZ1033+HA1033+HB1033+HC1033+HD1033)*0.25)+((HE1033+HF1033+HG1033)*1))/GX1033,"")</f>
        <v/>
      </c>
    </row>
    <row r="1034" spans="1:216" ht="15" hidden="1" customHeight="1" x14ac:dyDescent="0.35">
      <c r="A1034" s="11" t="s">
        <v>5987</v>
      </c>
      <c r="B1034" s="12" t="s">
        <v>5988</v>
      </c>
      <c r="C1034" s="13">
        <v>43829</v>
      </c>
      <c r="D1034" s="13">
        <v>44865</v>
      </c>
      <c r="E1034" s="14" t="s">
        <v>1420</v>
      </c>
      <c r="F1034" s="15" t="s">
        <v>5989</v>
      </c>
      <c r="G1034" s="15" t="s">
        <v>5990</v>
      </c>
      <c r="H1034" s="14" t="s">
        <v>1627</v>
      </c>
      <c r="I1034" s="16">
        <v>54313</v>
      </c>
      <c r="J1034" s="17">
        <v>39911</v>
      </c>
      <c r="K1034" s="18">
        <f ca="1">IF(A1034&lt;&gt;"",RANDBETWEEN(1,2000)," ")</f>
        <v>1593</v>
      </c>
      <c r="L1034" s="17" cm="1">
        <f t="array" ref="L1034">IF(A1034&lt;&gt;"",SUMPRODUCT(($E$2:$E$1303="Active") * (FK1034 &gt;= $FM$2:$FM$1303) * (FK1034 &lt;= $FN$2:$FN$1303) * (FL1034 &gt;= $FO$2:$FO$1303) * (FL1034 &lt;= $FP$2:$FP$1303)),"")</f>
        <v>2</v>
      </c>
      <c r="M1034" s="17" cm="1">
        <f t="array" ref="M1034">IF(A1034&lt;&gt;"",SUMPRODUCT(($E$2:$E$1303="Active") * (FK1034 &gt;= $FQ$2:$FQ$1303) * (FK1034 &lt;= $FR$2:$FR$1303) * (FL1034 &gt;= $FS$2:$FS$1303) * (FL1034 &lt;= $FT$2:$FT$1303)),"")</f>
        <v>4</v>
      </c>
      <c r="N1034" s="14" t="s">
        <v>287</v>
      </c>
      <c r="O1034" s="14" t="s">
        <v>219</v>
      </c>
      <c r="P1034" s="15"/>
      <c r="Q1034" s="14"/>
      <c r="R1034" s="15"/>
      <c r="S1034" s="14" t="s">
        <v>224</v>
      </c>
      <c r="T1034" s="20" t="s">
        <v>224</v>
      </c>
      <c r="U1034" s="21"/>
      <c r="V1034" s="22"/>
      <c r="W1034" s="22"/>
      <c r="X1034" s="22"/>
      <c r="Y1034" s="22"/>
      <c r="Z1034" s="22"/>
      <c r="AA1034" s="48">
        <v>2024</v>
      </c>
      <c r="AC1034" s="63">
        <v>45658</v>
      </c>
      <c r="AD1034" s="25">
        <v>102</v>
      </c>
      <c r="AE1034" s="25">
        <v>97</v>
      </c>
      <c r="AF1034" s="26">
        <v>47</v>
      </c>
      <c r="AG1034" s="20"/>
      <c r="AH1034" s="22">
        <v>0</v>
      </c>
      <c r="AI1034" s="26">
        <v>0</v>
      </c>
      <c r="AN1034" s="27">
        <f>IF(COUNT(DV1034,ES1034,FJ1034,GK1034,HH1034)&gt;0,AVERAGE(DV1034,ES1034,FJ1034,GK1034,HH1034),"")</f>
        <v>2.5000000000000001E-2</v>
      </c>
      <c r="AO1034" s="28">
        <f>IF((E1034&lt;&gt;""),COUNTA(AP1034:BW1034)+COUNTIF(T1034,"No"),"")</f>
        <v>0</v>
      </c>
      <c r="AP1034" s="29"/>
      <c r="AQ1034" s="29"/>
      <c r="AR1034" s="29"/>
      <c r="AS1034" s="29"/>
      <c r="AT1034" s="29"/>
      <c r="AU1034" s="29"/>
      <c r="AV1034" s="29"/>
      <c r="AW1034" s="29"/>
      <c r="AX1034" s="29"/>
      <c r="AY1034" s="29"/>
      <c r="AZ1034" s="29"/>
      <c r="BA1034" s="29"/>
      <c r="BB1034" s="29"/>
      <c r="BC1034" s="29"/>
      <c r="BD1034" s="29"/>
      <c r="BE1034" s="29"/>
      <c r="BF1034" s="29"/>
      <c r="BG1034" s="29"/>
      <c r="BH1034" s="29"/>
      <c r="BI1034" s="29"/>
      <c r="BJ1034" s="29"/>
      <c r="BK1034" s="29"/>
      <c r="BL1034" s="29"/>
      <c r="BM1034" s="29"/>
      <c r="BN1034" s="29"/>
      <c r="BO1034" s="29"/>
      <c r="BP1034" s="29"/>
      <c r="BQ1034" s="29"/>
      <c r="BR1034" s="29"/>
      <c r="BS1034" s="29"/>
      <c r="BT1034" s="29"/>
      <c r="BU1034" s="29"/>
      <c r="BV1034" s="29"/>
      <c r="BW1034" s="29"/>
      <c r="BX1034" s="30">
        <v>44004</v>
      </c>
      <c r="BY1034" s="30">
        <v>44011</v>
      </c>
      <c r="BZ1034" s="14" t="s">
        <v>226</v>
      </c>
      <c r="CA1034" s="30">
        <v>44011</v>
      </c>
      <c r="CB1034" s="14" t="s">
        <v>227</v>
      </c>
      <c r="CC1034" s="31">
        <v>43801</v>
      </c>
      <c r="CD1034" s="32" t="s">
        <v>228</v>
      </c>
      <c r="CE1034" s="33" t="s">
        <v>425</v>
      </c>
      <c r="CF1034" s="33" t="s">
        <v>325</v>
      </c>
      <c r="CG1034" s="29">
        <v>78</v>
      </c>
      <c r="CH1034" s="29">
        <v>3</v>
      </c>
      <c r="CI1034" s="29">
        <v>3</v>
      </c>
      <c r="CJ1034" s="29">
        <v>15</v>
      </c>
      <c r="CK1034" s="29">
        <v>0</v>
      </c>
      <c r="CL1034" s="29">
        <v>1</v>
      </c>
      <c r="CM1034" s="29">
        <v>1</v>
      </c>
      <c r="CN1034" s="34">
        <f>IF(CJ1034&gt;0,((CK1034*0.125)+(CL1034*0.25)+(CM1034*1))/CJ1034,"")</f>
        <v>8.3333333333333329E-2</v>
      </c>
      <c r="CO1034" s="35">
        <v>44412</v>
      </c>
      <c r="CP1034" s="35">
        <v>44414</v>
      </c>
      <c r="CQ1034" s="20" t="s">
        <v>1889</v>
      </c>
      <c r="CR1034" s="35">
        <v>44440</v>
      </c>
      <c r="CS1034" s="20" t="s">
        <v>232</v>
      </c>
      <c r="CT1034" s="35">
        <v>44418</v>
      </c>
      <c r="CU1034" s="35">
        <v>44495</v>
      </c>
      <c r="CV1034" s="11" t="s">
        <v>228</v>
      </c>
      <c r="CW1034" s="20" t="s">
        <v>233</v>
      </c>
      <c r="CX1034" s="11" t="s">
        <v>234</v>
      </c>
      <c r="CY1034" s="20">
        <v>55</v>
      </c>
      <c r="CZ1034" s="36">
        <v>3</v>
      </c>
      <c r="DA1034" s="36">
        <v>3</v>
      </c>
      <c r="DB1034" s="36">
        <v>7</v>
      </c>
      <c r="DC1034" s="36">
        <v>0</v>
      </c>
      <c r="DD1034" s="36">
        <v>0</v>
      </c>
      <c r="DE1034" s="36">
        <v>0</v>
      </c>
      <c r="DF1034" s="36">
        <v>0</v>
      </c>
      <c r="DG1034" s="36">
        <v>0</v>
      </c>
      <c r="DH1034" s="37">
        <f>IF(DB1034&gt;0,((DC1034*0.125)+(DD1034*0.25)+(DE1034*0.25)+(DF1034*1)+(DG1034*1))/DB1034,"")</f>
        <v>0</v>
      </c>
      <c r="DI1034" s="35">
        <v>44805</v>
      </c>
      <c r="DJ1034" s="20" t="s">
        <v>228</v>
      </c>
      <c r="DK1034" s="20" t="s">
        <v>235</v>
      </c>
      <c r="DL1034" s="20" t="s">
        <v>234</v>
      </c>
      <c r="DM1034" s="20">
        <v>41</v>
      </c>
      <c r="DN1034" s="20">
        <v>2</v>
      </c>
      <c r="DO1034" s="20">
        <v>2</v>
      </c>
      <c r="DP1034" s="20">
        <v>10</v>
      </c>
      <c r="DQ1034" s="20">
        <v>0</v>
      </c>
      <c r="DR1034" s="20">
        <v>1</v>
      </c>
      <c r="DS1034" s="20">
        <v>0</v>
      </c>
      <c r="DT1034" s="20">
        <v>0</v>
      </c>
      <c r="DU1034" s="20">
        <v>0</v>
      </c>
      <c r="DV1034" s="37" cm="1">
        <f t="array" ref="DV1034">IF(AND(DI1034:DP1034&lt;&gt;""),((DQ1034*0.125)+(DR1034*0.25)+(DS1034*0.25)+(DT1034*1)+(DU1034*1))/DP1034,"")</f>
        <v>2.5000000000000001E-2</v>
      </c>
      <c r="EA1034" s="35"/>
      <c r="EB1034" s="21"/>
      <c r="EJ1034"/>
      <c r="EK1034"/>
      <c r="EL1034"/>
      <c r="EM1034"/>
      <c r="EN1034"/>
      <c r="EO1034"/>
      <c r="EP1034"/>
      <c r="EQ1034"/>
      <c r="ER1034"/>
      <c r="ES1034" s="53" t="str">
        <f>IF(EI1034&lt;&gt;"",((EJ1034*0.125)+((EK1034+EL1034+EM1034+EN1034+EO1034)*0.25)+((EP1034+EQ1034+ER1034)*1))/EI1034,"")</f>
        <v/>
      </c>
      <c r="ET1034" s="20"/>
      <c r="FG1034" s="20"/>
      <c r="FJ1034" s="34" t="str">
        <f>IF(EZ1034&lt;&gt;"",((FA1034*0.125)+((FB1034+FC1034+FD1034+FE1034+FF1034)*0.25)+((FG1034+FH1034+FI1034)*1))/EZ1034,"")</f>
        <v/>
      </c>
      <c r="FK1034" s="39">
        <v>44.573605999999998</v>
      </c>
      <c r="FL1034" s="39">
        <v>-88.111509999999996</v>
      </c>
      <c r="FM1034" s="39">
        <v>44.211780576177865</v>
      </c>
      <c r="FN1034" s="39">
        <v>44.935431423822131</v>
      </c>
      <c r="FO1034" s="39">
        <v>-88.619442498737754</v>
      </c>
      <c r="FP1034" s="39">
        <v>-87.603577501262237</v>
      </c>
      <c r="FQ1034" s="39">
        <v>43.849955152355733</v>
      </c>
      <c r="FR1034" s="39">
        <v>45.297256847644263</v>
      </c>
      <c r="FS1034" s="39">
        <v>-89.127374997475513</v>
      </c>
      <c r="FT1034" s="39">
        <v>-87.095645002524478</v>
      </c>
      <c r="FU1034" s="35"/>
      <c r="GK1034" s="34" t="str">
        <f>IF(GA1034&lt;&gt;"",((GB1034*0.125)+((GC1034+GD1034+GE1034+GF1034+GG1034)*0.25)+((GH1034+GI1034+GJ1034)*1))/GA1034,"")</f>
        <v/>
      </c>
      <c r="GL1034"/>
      <c r="GM1034"/>
      <c r="GN1034"/>
      <c r="GO1034"/>
      <c r="HH1034" s="34" t="str">
        <f>IF(GX1034&lt;&gt;"",((GY1034*0.125)+((GZ1034+HA1034+HB1034+HC1034+HD1034)*0.25)+((HE1034+HF1034+HG1034)*1))/GX1034,"")</f>
        <v/>
      </c>
    </row>
    <row r="1035" spans="1:216" ht="15" hidden="1" customHeight="1" x14ac:dyDescent="0.35">
      <c r="A1035" s="11" t="s">
        <v>5991</v>
      </c>
      <c r="B1035" s="12" t="s">
        <v>5992</v>
      </c>
      <c r="C1035" s="13">
        <v>43829</v>
      </c>
      <c r="D1035" s="13">
        <v>44854</v>
      </c>
      <c r="E1035" s="14" t="s">
        <v>1420</v>
      </c>
      <c r="F1035" s="15" t="s">
        <v>5993</v>
      </c>
      <c r="G1035" s="15" t="s">
        <v>5994</v>
      </c>
      <c r="H1035" s="14" t="s">
        <v>591</v>
      </c>
      <c r="I1035" s="16">
        <v>93654</v>
      </c>
      <c r="J1035" s="17">
        <v>30620</v>
      </c>
      <c r="K1035" s="18">
        <f ca="1">IF(A1035&lt;&gt;"",RANDBETWEEN(1,2000)," ")</f>
        <v>1008</v>
      </c>
      <c r="L1035" s="17" cm="1">
        <f t="array" ref="L1035">IF(A1035&lt;&gt;"",SUMPRODUCT(($E$2:$E$1303="Active") * (FK1035 &gt;= $FM$2:$FM$1303) * (FK1035 &lt;= $FN$2:$FN$1303) * (FL1035 &gt;= $FO$2:$FO$1303) * (FL1035 &lt;= $FP$2:$FP$1303)),"")</f>
        <v>3</v>
      </c>
      <c r="M1035" s="17" cm="1">
        <f t="array" ref="M1035">IF(A1035&lt;&gt;"",SUMPRODUCT(($E$2:$E$1303="Active") * (FK1035 &gt;= $FQ$2:$FQ$1303) * (FK1035 &lt;= $FR$2:$FR$1303) * (FL1035 &gt;= $FS$2:$FS$1303) * (FL1035 &lt;= $FT$2:$FT$1303)),"")</f>
        <v>3</v>
      </c>
      <c r="N1035" s="14" t="s">
        <v>218</v>
      </c>
      <c r="O1035" s="14" t="s">
        <v>219</v>
      </c>
      <c r="P1035" s="15" t="s">
        <v>5995</v>
      </c>
      <c r="Q1035" s="14" t="s">
        <v>5996</v>
      </c>
      <c r="R1035" s="15" t="s">
        <v>5997</v>
      </c>
      <c r="S1035" s="14" t="s">
        <v>223</v>
      </c>
      <c r="T1035" s="20" t="s">
        <v>224</v>
      </c>
      <c r="U1035" s="21"/>
      <c r="V1035" s="22"/>
      <c r="W1035" s="22"/>
      <c r="X1035" s="22"/>
      <c r="Y1035" s="22"/>
      <c r="Z1035" s="22"/>
      <c r="AA1035" s="48">
        <v>2024</v>
      </c>
      <c r="AC1035" s="63">
        <v>45658</v>
      </c>
      <c r="AD1035" s="25">
        <v>68</v>
      </c>
      <c r="AE1035" s="25">
        <v>85</v>
      </c>
      <c r="AF1035" s="26">
        <v>8</v>
      </c>
      <c r="AG1035" s="20"/>
      <c r="AH1035" s="22">
        <v>0</v>
      </c>
      <c r="AI1035" s="26">
        <v>0</v>
      </c>
      <c r="AN1035" s="27" t="str">
        <f>IF(COUNT(DV1035,ES1035,FJ1035,GK1035,HH1035)&gt;0,AVERAGE(DV1035,ES1035,FJ1035,GK1035,HH1035),"")</f>
        <v/>
      </c>
      <c r="AO1035" s="28">
        <f>IF((E1035&lt;&gt;""),COUNTA(AP1035:BW1035)+COUNTIF(T1035,"No"),"")</f>
        <v>0</v>
      </c>
      <c r="AP1035" s="29"/>
      <c r="AQ1035" s="29"/>
      <c r="AR1035" s="29"/>
      <c r="AS1035" s="29"/>
      <c r="AT1035" s="29"/>
      <c r="AU1035" s="29"/>
      <c r="AV1035" s="29"/>
      <c r="AW1035" s="29"/>
      <c r="AX1035" s="29"/>
      <c r="AY1035" s="29"/>
      <c r="AZ1035" s="29"/>
      <c r="BA1035" s="29"/>
      <c r="BB1035" s="29"/>
      <c r="BC1035" s="29"/>
      <c r="BD1035" s="29"/>
      <c r="BE1035" s="29"/>
      <c r="BF1035" s="29"/>
      <c r="BG1035" s="29"/>
      <c r="BH1035" s="29"/>
      <c r="BI1035" s="29"/>
      <c r="BJ1035" s="29"/>
      <c r="BK1035" s="29"/>
      <c r="BL1035" s="29"/>
      <c r="BM1035" s="29"/>
      <c r="BN1035" s="29"/>
      <c r="BO1035" s="29"/>
      <c r="BP1035" s="29"/>
      <c r="BQ1035" s="29"/>
      <c r="BR1035" s="29"/>
      <c r="BS1035" s="29"/>
      <c r="BT1035" s="29"/>
      <c r="BU1035" s="29"/>
      <c r="BV1035" s="29"/>
      <c r="BW1035" s="29"/>
      <c r="BX1035" s="30">
        <v>43900</v>
      </c>
      <c r="BY1035" s="30">
        <v>43914</v>
      </c>
      <c r="BZ1035" s="14" t="s">
        <v>228</v>
      </c>
      <c r="CA1035" s="30">
        <v>43978</v>
      </c>
      <c r="CB1035" s="14" t="s">
        <v>227</v>
      </c>
      <c r="CC1035" s="31">
        <v>43991</v>
      </c>
      <c r="CD1035" s="32" t="s">
        <v>226</v>
      </c>
      <c r="CE1035" s="33" t="s">
        <v>282</v>
      </c>
      <c r="CF1035" s="33" t="s">
        <v>247</v>
      </c>
      <c r="CG1035" s="29">
        <v>65</v>
      </c>
      <c r="CH1035" s="29">
        <v>1</v>
      </c>
      <c r="CI1035" s="29">
        <v>1</v>
      </c>
      <c r="CJ1035" s="29">
        <v>5</v>
      </c>
      <c r="CK1035" s="29">
        <v>1</v>
      </c>
      <c r="CL1035" s="29">
        <v>1</v>
      </c>
      <c r="CM1035" s="29">
        <v>0</v>
      </c>
      <c r="CN1035" s="34">
        <f>IF(CJ1035&gt;0,((CK1035*0.125)+(CL1035*0.25)+(CM1035*1))/CJ1035,"")</f>
        <v>7.4999999999999997E-2</v>
      </c>
      <c r="CO1035" s="35">
        <v>44434</v>
      </c>
      <c r="CP1035" s="35">
        <v>44435</v>
      </c>
      <c r="CQ1035" s="20" t="s">
        <v>1889</v>
      </c>
      <c r="CR1035" s="35">
        <v>44440</v>
      </c>
      <c r="CS1035" s="20" t="s">
        <v>232</v>
      </c>
      <c r="CT1035" s="35">
        <v>44435</v>
      </c>
      <c r="CU1035" s="35">
        <v>44494</v>
      </c>
      <c r="CV1035" s="20" t="s">
        <v>228</v>
      </c>
      <c r="CW1035" s="20" t="s">
        <v>233</v>
      </c>
      <c r="CX1035" s="11" t="s">
        <v>234</v>
      </c>
      <c r="CY1035" s="20">
        <v>52</v>
      </c>
      <c r="CZ1035" s="36">
        <v>1</v>
      </c>
      <c r="DA1035" s="36">
        <v>1</v>
      </c>
      <c r="DB1035" s="36">
        <v>5</v>
      </c>
      <c r="DC1035" s="36">
        <v>0</v>
      </c>
      <c r="DD1035" s="36">
        <v>0</v>
      </c>
      <c r="DE1035" s="36">
        <v>0</v>
      </c>
      <c r="DF1035" s="36">
        <v>0</v>
      </c>
      <c r="DG1035" s="36">
        <v>0</v>
      </c>
      <c r="DH1035" s="37">
        <f>IF(DB1035&gt;0,((DC1035*0.125)+(DD1035*0.25)+(DE1035*0.25)+(DF1035*1)+(DG1035*1))/DB1035,"")</f>
        <v>0</v>
      </c>
      <c r="DV1035" s="37" t="str" cm="1">
        <f t="array" ref="DV1035">IF(AND(DI1035:DP1035&lt;&gt;""),((DQ1035*0.125)+(DR1035*0.25)+(DS1035*0.25)+(DT1035*1)+(DU1035*1))/DP1035,"")</f>
        <v/>
      </c>
      <c r="EA1035" s="35"/>
      <c r="EB1035" s="21"/>
      <c r="EJ1035"/>
      <c r="EK1035"/>
      <c r="EL1035"/>
      <c r="EM1035"/>
      <c r="EN1035"/>
      <c r="EQ1035"/>
      <c r="ER1035"/>
      <c r="ES1035" s="53" t="str">
        <f>IF(EI1035&lt;&gt;"",((EJ1035*0.125)+((EK1035+EL1035+EM1035+EN1035+EO1035)*0.25)+((EP1035+EQ1035+ER1035)*1))/EI1035,"")</f>
        <v/>
      </c>
      <c r="ET1035" s="20"/>
      <c r="FG1035" s="20"/>
      <c r="FJ1035" s="34" t="str">
        <f>IF(EZ1035&lt;&gt;"",((FA1035*0.125)+((FB1035+FC1035+FD1035+FE1035+FF1035)*0.25)+((FG1035+FH1035+FI1035)*1))/EZ1035,"")</f>
        <v/>
      </c>
      <c r="FK1035" s="39">
        <v>36.661853000000001</v>
      </c>
      <c r="FL1035" s="39">
        <v>-119.380455</v>
      </c>
      <c r="FM1035" s="39">
        <v>36.300027576177868</v>
      </c>
      <c r="FN1035" s="39">
        <v>37.023678423822133</v>
      </c>
      <c r="FO1035" s="39">
        <v>-119.83151139497961</v>
      </c>
      <c r="FP1035" s="39">
        <v>-118.92939860502038</v>
      </c>
      <c r="FQ1035" s="39">
        <v>35.938202152355736</v>
      </c>
      <c r="FR1035" s="39">
        <v>37.385503847644266</v>
      </c>
      <c r="FS1035" s="39">
        <v>-120.28256778995923</v>
      </c>
      <c r="FT1035" s="39">
        <v>-118.47834221004076</v>
      </c>
      <c r="FU1035" s="35"/>
      <c r="GK1035" s="34" t="str">
        <f>IF(GA1035&lt;&gt;"",((GB1035*0.125)+((GC1035+GD1035+GE1035+GF1035+GG1035)*0.25)+((GH1035+GI1035+GJ1035)*1))/GA1035,"")</f>
        <v/>
      </c>
      <c r="GL1035"/>
      <c r="GM1035"/>
      <c r="GN1035"/>
      <c r="GO1035"/>
      <c r="HH1035" s="34" t="str">
        <f>IF(GX1035&lt;&gt;"",((GY1035*0.125)+((GZ1035+HA1035+HB1035+HC1035+HD1035)*0.25)+((HE1035+HF1035+HG1035)*1))/GX1035,"")</f>
        <v/>
      </c>
    </row>
    <row r="1036" spans="1:216" ht="15" hidden="1" customHeight="1" x14ac:dyDescent="0.35">
      <c r="A1036" s="11" t="s">
        <v>5998</v>
      </c>
      <c r="B1036" s="12" t="s">
        <v>5999</v>
      </c>
      <c r="C1036" s="13">
        <v>43829</v>
      </c>
      <c r="D1036" s="13"/>
      <c r="E1036" s="14" t="s">
        <v>1420</v>
      </c>
      <c r="F1036" s="15" t="s">
        <v>6000</v>
      </c>
      <c r="G1036" s="15" t="s">
        <v>6001</v>
      </c>
      <c r="H1036" s="14" t="s">
        <v>591</v>
      </c>
      <c r="I1036" s="16">
        <v>94541</v>
      </c>
      <c r="J1036" s="17">
        <v>69736</v>
      </c>
      <c r="K1036" s="18">
        <f ca="1">IF(A1036&lt;&gt;"",RANDBETWEEN(1,2000)," ")</f>
        <v>541</v>
      </c>
      <c r="L1036" s="17" cm="1">
        <f t="array" ref="L1036">IF(A1036&lt;&gt;"",SUMPRODUCT(($E$2:$E$1303="Active") * (FK1036 &gt;= $FM$2:$FM$1303) * (FK1036 &lt;= $FN$2:$FN$1303) * (FL1036 &gt;= $FO$2:$FO$1303) * (FL1036 &lt;= $FP$2:$FP$1303)),"")</f>
        <v>7</v>
      </c>
      <c r="M1036" s="17" cm="1">
        <f t="array" ref="M1036">IF(A1036&lt;&gt;"",SUMPRODUCT(($E$2:$E$1303="Active") * (FK1036 &gt;= $FQ$2:$FQ$1303) * (FK1036 &lt;= $FR$2:$FR$1303) * (FL1036 &gt;= $FS$2:$FS$1303) * (FL1036 &lt;= $FT$2:$FT$1303)),"")</f>
        <v>7</v>
      </c>
      <c r="N1036" s="14" t="s">
        <v>287</v>
      </c>
      <c r="O1036" s="14" t="s">
        <v>219</v>
      </c>
      <c r="P1036" s="15" t="s">
        <v>6002</v>
      </c>
      <c r="Q1036" s="14" t="s">
        <v>6003</v>
      </c>
      <c r="R1036" s="15" t="s">
        <v>6004</v>
      </c>
      <c r="S1036" s="14" t="s">
        <v>223</v>
      </c>
      <c r="U1036" s="21"/>
      <c r="V1036" s="22"/>
      <c r="W1036" s="22"/>
      <c r="X1036" s="22"/>
      <c r="Y1036" s="22"/>
      <c r="Z1036" s="22"/>
      <c r="AA1036" s="48">
        <v>2024</v>
      </c>
      <c r="AC1036" s="63">
        <v>45658</v>
      </c>
      <c r="AD1036" s="25">
        <v>25</v>
      </c>
      <c r="AE1036" s="25">
        <v>0</v>
      </c>
      <c r="AF1036" s="26"/>
      <c r="AG1036" s="20"/>
      <c r="AH1036" s="22">
        <v>0</v>
      </c>
      <c r="AI1036" s="26">
        <v>0</v>
      </c>
      <c r="AN1036" s="27" t="str">
        <f>IF(COUNT(DV1036,ES1036,FJ1036,GK1036,HH1036)&gt;0,AVERAGE(DV1036,ES1036,FJ1036,GK1036,HH1036),"")</f>
        <v/>
      </c>
      <c r="AO1036" s="28">
        <f>IF((E1036&lt;&gt;""),COUNTA(AP1036:BW1036)+COUNTIF(T1036,"No"),"")</f>
        <v>0</v>
      </c>
      <c r="AP1036" s="29"/>
      <c r="AQ1036" s="29"/>
      <c r="AR1036" s="29"/>
      <c r="AS1036" s="29"/>
      <c r="AT1036" s="29"/>
      <c r="AU1036" s="29"/>
      <c r="AV1036" s="29"/>
      <c r="AW1036" s="29"/>
      <c r="AX1036" s="29"/>
      <c r="AY1036" s="29"/>
      <c r="AZ1036" s="29"/>
      <c r="BA1036" s="29"/>
      <c r="BB1036" s="29"/>
      <c r="BC1036" s="29"/>
      <c r="BD1036" s="29"/>
      <c r="BE1036" s="29"/>
      <c r="BF1036" s="29"/>
      <c r="BG1036" s="29"/>
      <c r="BH1036" s="29"/>
      <c r="BI1036" s="29"/>
      <c r="BJ1036" s="29"/>
      <c r="BK1036" s="29"/>
      <c r="BL1036" s="29"/>
      <c r="BM1036" s="29"/>
      <c r="BN1036" s="29"/>
      <c r="BO1036" s="29"/>
      <c r="BP1036" s="29"/>
      <c r="BQ1036" s="29"/>
      <c r="BR1036" s="29"/>
      <c r="BS1036" s="29"/>
      <c r="BT1036" s="29"/>
      <c r="BU1036" s="29"/>
      <c r="BV1036" s="29"/>
      <c r="BW1036" s="29"/>
      <c r="BX1036" s="30">
        <v>43901</v>
      </c>
      <c r="BY1036" s="30">
        <v>43914</v>
      </c>
      <c r="BZ1036" s="14" t="s">
        <v>226</v>
      </c>
      <c r="CA1036" s="30">
        <v>43921</v>
      </c>
      <c r="CB1036" s="14" t="s">
        <v>227</v>
      </c>
      <c r="CC1036" s="31">
        <v>43794</v>
      </c>
      <c r="CD1036" s="32" t="s">
        <v>226</v>
      </c>
      <c r="CE1036" s="33" t="s">
        <v>425</v>
      </c>
      <c r="CF1036" s="33" t="s">
        <v>325</v>
      </c>
      <c r="CG1036" s="29">
        <v>351</v>
      </c>
      <c r="CH1036" s="29">
        <v>3</v>
      </c>
      <c r="CI1036" s="29">
        <v>2</v>
      </c>
      <c r="CJ1036" s="29">
        <v>10</v>
      </c>
      <c r="CK1036" s="29">
        <v>0</v>
      </c>
      <c r="CL1036" s="29">
        <v>2</v>
      </c>
      <c r="CM1036" s="29">
        <v>2</v>
      </c>
      <c r="CN1036" s="34">
        <f>IF(CJ1036&gt;0,((CK1036*0.125)+(CL1036*0.25)+(CM1036*1))/CJ1036,"")</f>
        <v>0.25</v>
      </c>
      <c r="CR1036" s="35"/>
      <c r="CS1036" s="20" t="s">
        <v>232</v>
      </c>
      <c r="DH1036" s="37" t="str">
        <f>IF(DB1036&gt;0,((DC1036*0.125)+(DD1036*0.25)+(DE1036*0.25)+(DF1036*1)+(DG1036*1))/DB1036,"")</f>
        <v/>
      </c>
      <c r="DV1036" s="37" t="str" cm="1">
        <f t="array" ref="DV1036">IF(AND(DI1036:DP1036&lt;&gt;""),((DQ1036*0.125)+(DR1036*0.25)+(DS1036*0.25)+(DT1036*1)+(DU1036*1))/DP1036,"")</f>
        <v/>
      </c>
      <c r="EA1036" s="35"/>
      <c r="EB1036" s="21"/>
      <c r="EJ1036"/>
      <c r="EK1036"/>
      <c r="EL1036"/>
      <c r="EM1036"/>
      <c r="EN1036"/>
      <c r="EQ1036"/>
      <c r="ER1036"/>
      <c r="ES1036" s="34" t="str">
        <f>IF(EI1036&lt;&gt;"",((EJ1036*0.125)+((EK1036+EL1036+EM1036+EN1036+EO1036)*0.25)+((EP1036+EQ1036+ER1036)*1))/EI1036,"")</f>
        <v/>
      </c>
      <c r="ET1036" s="20"/>
      <c r="FG1036" s="20"/>
      <c r="FJ1036" s="34" t="str">
        <f>IF(EZ1036&lt;&gt;"",((FA1036*0.125)+((FB1036+FC1036+FD1036+FE1036+FF1036)*0.25)+((FG1036+FH1036+FI1036)*1))/EZ1036,"")</f>
        <v/>
      </c>
      <c r="FK1036" s="39">
        <v>37.674011999999998</v>
      </c>
      <c r="FL1036" s="39">
        <v>-122.082657</v>
      </c>
      <c r="FM1036" s="39">
        <v>37.312186576177865</v>
      </c>
      <c r="FN1036" s="39">
        <v>38.03583742382213</v>
      </c>
      <c r="FO1036" s="39">
        <v>-122.53979540351472</v>
      </c>
      <c r="FP1036" s="39">
        <v>-121.62551859648528</v>
      </c>
      <c r="FQ1036" s="39">
        <v>36.950361152355732</v>
      </c>
      <c r="FR1036" s="39">
        <v>38.397662847644263</v>
      </c>
      <c r="FS1036" s="39">
        <v>-122.99693380702945</v>
      </c>
      <c r="FT1036" s="39">
        <v>-121.16838019297055</v>
      </c>
      <c r="FU1036" s="35"/>
      <c r="GK1036" s="34" t="str">
        <f>IF(GA1036&lt;&gt;"",((GB1036*0.125)+((GC1036+GD1036+GE1036+GF1036+GG1036)*0.25)+((GH1036+GI1036+GJ1036)*1))/GA1036,"")</f>
        <v/>
      </c>
      <c r="GL1036"/>
      <c r="GM1036"/>
      <c r="GN1036"/>
      <c r="GO1036"/>
      <c r="HH1036" s="34" t="str">
        <f>IF(GX1036&lt;&gt;"",((GY1036*0.125)+((GZ1036+HA1036+HB1036+HC1036+HD1036)*0.25)+((HE1036+HF1036+HG1036)*1))/GX1036,"")</f>
        <v/>
      </c>
    </row>
    <row r="1037" spans="1:216" ht="15" hidden="1" customHeight="1" x14ac:dyDescent="0.35">
      <c r="A1037" s="14" t="s">
        <v>6005</v>
      </c>
      <c r="B1037" s="12" t="s">
        <v>6006</v>
      </c>
      <c r="C1037" s="13">
        <v>43829</v>
      </c>
      <c r="D1037" s="13"/>
      <c r="E1037" s="14" t="s">
        <v>1420</v>
      </c>
      <c r="F1037" s="15" t="s">
        <v>6007</v>
      </c>
      <c r="G1037" s="15" t="s">
        <v>1451</v>
      </c>
      <c r="H1037" s="14" t="s">
        <v>1033</v>
      </c>
      <c r="I1037" s="16">
        <v>33024</v>
      </c>
      <c r="J1037" s="17">
        <v>74843</v>
      </c>
      <c r="K1037" s="18">
        <f ca="1">IF(A1037&lt;&gt;"",RANDBETWEEN(1,2000)," ")</f>
        <v>602</v>
      </c>
      <c r="L1037" s="17" cm="1">
        <f t="array" ref="L1037">IF(A1037&lt;&gt;"",SUMPRODUCT(($E$2:$E$1303="Active") * (FK1037 &gt;= $FM$2:$FM$1303) * (FK1037 &lt;= $FN$2:$FN$1303) * (FL1037 &gt;= $FO$2:$FO$1303) * (FL1037 &lt;= $FP$2:$FP$1303)),"")</f>
        <v>8</v>
      </c>
      <c r="M1037" s="17" cm="1">
        <f t="array" ref="M1037">IF(A1037&lt;&gt;"",SUMPRODUCT(($E$2:$E$1303="Active") * (FK1037 &gt;= $FQ$2:$FQ$1303) * (FK1037 &lt;= $FR$2:$FR$1303) * (FL1037 &gt;= $FS$2:$FS$1303) * (FL1037 &lt;= $FT$2:$FT$1303)),"")</f>
        <v>11</v>
      </c>
      <c r="N1037" s="14" t="s">
        <v>218</v>
      </c>
      <c r="O1037" s="14" t="s">
        <v>219</v>
      </c>
      <c r="P1037" s="15" t="s">
        <v>6008</v>
      </c>
      <c r="Q1037" s="14" t="s">
        <v>6009</v>
      </c>
      <c r="R1037" s="15" t="s">
        <v>6010</v>
      </c>
      <c r="S1037" s="14"/>
      <c r="U1037" s="21"/>
      <c r="V1037" s="22"/>
      <c r="W1037" s="22"/>
      <c r="X1037" s="22"/>
      <c r="Y1037" s="22"/>
      <c r="Z1037" s="22"/>
      <c r="AA1037" s="48">
        <v>2024</v>
      </c>
      <c r="AC1037" s="63">
        <v>45658</v>
      </c>
      <c r="AD1037" s="25">
        <v>73</v>
      </c>
      <c r="AE1037" s="25">
        <v>0</v>
      </c>
      <c r="AF1037" s="26"/>
      <c r="AG1037" s="20"/>
      <c r="AH1037" s="22">
        <v>0</v>
      </c>
      <c r="AI1037" s="26">
        <v>0</v>
      </c>
      <c r="AN1037" s="27" t="str">
        <f>IF(COUNT(DV1037,ES1037,FJ1037,GK1037,HH1037)&gt;0,AVERAGE(DV1037,ES1037,FJ1037,GK1037,HH1037),"")</f>
        <v/>
      </c>
      <c r="AO1037" s="28">
        <f>IF((E1037&lt;&gt;""),COUNTA(AP1037:BW1037)+COUNTIF(T1037,"No"),"")</f>
        <v>0</v>
      </c>
      <c r="AP1037" s="29"/>
      <c r="AQ1037" s="29"/>
      <c r="AR1037" s="29"/>
      <c r="AS1037" s="29"/>
      <c r="AT1037" s="29"/>
      <c r="AU1037" s="29"/>
      <c r="AV1037" s="29"/>
      <c r="AW1037" s="29"/>
      <c r="AX1037" s="29"/>
      <c r="AY1037" s="29"/>
      <c r="AZ1037" s="29"/>
      <c r="BA1037" s="29"/>
      <c r="BB1037" s="29"/>
      <c r="BC1037" s="29"/>
      <c r="BD1037" s="29"/>
      <c r="BE1037" s="29"/>
      <c r="BF1037" s="29"/>
      <c r="BG1037" s="29"/>
      <c r="BH1037" s="29"/>
      <c r="BI1037" s="29"/>
      <c r="BJ1037" s="29"/>
      <c r="BK1037" s="29"/>
      <c r="BL1037" s="29"/>
      <c r="BM1037" s="29"/>
      <c r="BN1037" s="29"/>
      <c r="BO1037" s="29"/>
      <c r="BP1037" s="29"/>
      <c r="BQ1037" s="29"/>
      <c r="BR1037" s="29"/>
      <c r="BS1037" s="29"/>
      <c r="BT1037" s="29"/>
      <c r="BU1037" s="29"/>
      <c r="BV1037" s="29"/>
      <c r="BW1037" s="29"/>
      <c r="BX1037" s="30">
        <v>43805</v>
      </c>
      <c r="BY1037" s="30">
        <v>43815</v>
      </c>
      <c r="BZ1037" s="14" t="s">
        <v>226</v>
      </c>
      <c r="CA1037" s="30">
        <v>43816</v>
      </c>
      <c r="CB1037" s="14" t="s">
        <v>232</v>
      </c>
      <c r="CC1037" s="31">
        <v>44057</v>
      </c>
      <c r="CD1037" s="32" t="s">
        <v>228</v>
      </c>
      <c r="CE1037" s="33" t="s">
        <v>256</v>
      </c>
      <c r="CF1037" s="33" t="s">
        <v>257</v>
      </c>
      <c r="CG1037" s="29">
        <v>195</v>
      </c>
      <c r="CH1037" s="29">
        <v>5</v>
      </c>
      <c r="CI1037" s="29">
        <v>5</v>
      </c>
      <c r="CJ1037" s="29">
        <v>23</v>
      </c>
      <c r="CK1037" s="29">
        <v>1</v>
      </c>
      <c r="CL1037" s="29">
        <v>1</v>
      </c>
      <c r="CM1037" s="29">
        <v>1</v>
      </c>
      <c r="CN1037" s="34">
        <f>IF(CJ1037&gt;0,((CK1037*0.125)+(CL1037*0.25)+(CM1037*1))/CJ1037,"")</f>
        <v>5.9782608695652176E-2</v>
      </c>
      <c r="CR1037" s="35"/>
      <c r="CS1037" s="20" t="s">
        <v>232</v>
      </c>
      <c r="DH1037" s="37" t="str">
        <f>IF(DB1037&gt;0,((DC1037*0.125)+(DD1037*0.25)+(DE1037*0.25)+(DF1037*1)+(DG1037*1))/DB1037,"")</f>
        <v/>
      </c>
      <c r="DV1037" s="37" t="str" cm="1">
        <f t="array" ref="DV1037">IF(AND(DI1037:DP1037&lt;&gt;""),((DQ1037*0.125)+(DR1037*0.25)+(DS1037*0.25)+(DT1037*1)+(DU1037*1))/DP1037,"")</f>
        <v/>
      </c>
      <c r="EA1037" s="35"/>
      <c r="EB1037" s="21"/>
      <c r="EJ1037"/>
      <c r="EK1037"/>
      <c r="EL1037"/>
      <c r="EM1037"/>
      <c r="EN1037"/>
      <c r="EQ1037"/>
      <c r="ER1037"/>
      <c r="ES1037" s="34" t="str">
        <f>IF(EI1037&lt;&gt;"",((EJ1037*0.125)+((EK1037+EL1037+EM1037+EN1037+EO1037)*0.25)+((EP1037+EQ1037+ER1037)*1))/EI1037,"")</f>
        <v/>
      </c>
      <c r="ET1037" s="20"/>
      <c r="FG1037" s="20"/>
      <c r="FJ1037" s="34" t="str">
        <f>IF(EZ1037&lt;&gt;"",((FA1037*0.125)+((FB1037+FC1037+FD1037+FE1037+FF1037)*0.25)+((FG1037+FH1037+FI1037)*1))/EZ1037,"")</f>
        <v/>
      </c>
      <c r="FK1037" s="39">
        <v>26.02722</v>
      </c>
      <c r="FL1037" s="39">
        <v>-80.244353000000004</v>
      </c>
      <c r="FM1037" s="39">
        <v>25.665394576177867</v>
      </c>
      <c r="FN1037" s="39">
        <v>26.389045423822132</v>
      </c>
      <c r="FO1037" s="39">
        <v>-80.647014015212363</v>
      </c>
      <c r="FP1037" s="39">
        <v>-79.841691984787644</v>
      </c>
      <c r="FQ1037" s="39">
        <v>25.303569152355735</v>
      </c>
      <c r="FR1037" s="39">
        <v>26.750870847644265</v>
      </c>
      <c r="FS1037" s="39">
        <v>-81.049675030424723</v>
      </c>
      <c r="FT1037" s="39">
        <v>-79.439030969575285</v>
      </c>
      <c r="FU1037" s="35"/>
      <c r="GK1037" s="34" t="str">
        <f>IF(GA1037&lt;&gt;"",((GB1037*0.125)+((GC1037+GD1037+GE1037+GF1037+GG1037)*0.25)+((GH1037+GI1037+GJ1037)*1))/GA1037,"")</f>
        <v/>
      </c>
      <c r="GL1037"/>
      <c r="GM1037"/>
      <c r="GN1037"/>
      <c r="GO1037"/>
      <c r="HH1037" s="34" t="str">
        <f>IF(GX1037&lt;&gt;"",((GY1037*0.125)+((GZ1037+HA1037+HB1037+HC1037+HD1037)*0.25)+((HE1037+HF1037+HG1037)*1))/GX1037,"")</f>
        <v/>
      </c>
    </row>
    <row r="1038" spans="1:216" ht="15" hidden="1" customHeight="1" x14ac:dyDescent="0.35">
      <c r="A1038" s="14" t="s">
        <v>6011</v>
      </c>
      <c r="B1038" s="12" t="s">
        <v>6012</v>
      </c>
      <c r="C1038" s="13">
        <v>43829</v>
      </c>
      <c r="D1038" s="13"/>
      <c r="E1038" s="14" t="s">
        <v>1420</v>
      </c>
      <c r="F1038" s="15" t="s">
        <v>6013</v>
      </c>
      <c r="G1038" s="15" t="s">
        <v>4177</v>
      </c>
      <c r="H1038" s="14" t="s">
        <v>4097</v>
      </c>
      <c r="I1038" s="16">
        <v>38115</v>
      </c>
      <c r="J1038" s="17">
        <v>40076</v>
      </c>
      <c r="K1038" s="18">
        <f ca="1">IF(A1038&lt;&gt;"",RANDBETWEEN(1,2000)," ")</f>
        <v>1869</v>
      </c>
      <c r="L1038" s="17" cm="1">
        <f t="array" ref="L1038">IF(A1038&lt;&gt;"",SUMPRODUCT(($E$2:$E$1303="Active") * (FK1038 &gt;= $FM$2:$FM$1303) * (FK1038 &lt;= $FN$2:$FN$1303) * (FL1038 &gt;= $FO$2:$FO$1303) * (FL1038 &lt;= $FP$2:$FP$1303)),"")</f>
        <v>3</v>
      </c>
      <c r="M1038" s="17" cm="1">
        <f t="array" ref="M1038">IF(A1038&lt;&gt;"",SUMPRODUCT(($E$2:$E$1303="Active") * (FK1038 &gt;= $FQ$2:$FQ$1303) * (FK1038 &lt;= $FR$2:$FR$1303) * (FL1038 &gt;= $FS$2:$FS$1303) * (FL1038 &lt;= $FT$2:$FT$1303)),"")</f>
        <v>4</v>
      </c>
      <c r="N1038" s="14" t="s">
        <v>218</v>
      </c>
      <c r="O1038" s="14" t="s">
        <v>316</v>
      </c>
      <c r="P1038" s="15"/>
      <c r="Q1038" s="14"/>
      <c r="R1038" s="15"/>
      <c r="S1038" s="14" t="s">
        <v>223</v>
      </c>
      <c r="T1038" s="20" t="s">
        <v>224</v>
      </c>
      <c r="U1038" s="21"/>
      <c r="V1038" s="22"/>
      <c r="W1038" s="22"/>
      <c r="X1038" s="22"/>
      <c r="Y1038" s="22"/>
      <c r="Z1038" s="22"/>
      <c r="AA1038" s="48">
        <v>2024</v>
      </c>
      <c r="AC1038" s="63">
        <v>45658</v>
      </c>
      <c r="AD1038" s="25">
        <v>97</v>
      </c>
      <c r="AE1038" s="25">
        <v>459</v>
      </c>
      <c r="AF1038" s="26">
        <v>310</v>
      </c>
      <c r="AG1038" s="20"/>
      <c r="AH1038" s="22">
        <v>0</v>
      </c>
      <c r="AI1038" s="26">
        <v>0</v>
      </c>
      <c r="AN1038" s="27">
        <f>IF(COUNT(DV1038,ES1038,FJ1038,GK1038,HH1038)&gt;0,AVERAGE(DV1038,ES1038,FJ1038,GK1038,HH1038),"")</f>
        <v>0.26666666666666666</v>
      </c>
      <c r="AO1038" s="28">
        <f>IF((E1038&lt;&gt;""),COUNTA(AP1038:BW1038)+COUNTIF(T1038,"No"),"")</f>
        <v>0</v>
      </c>
      <c r="AP1038" s="29"/>
      <c r="AQ1038" s="29"/>
      <c r="AR1038" s="29"/>
      <c r="AS1038" s="29"/>
      <c r="AT1038" s="29"/>
      <c r="AU1038" s="29"/>
      <c r="AV1038" s="29"/>
      <c r="AW1038" s="29"/>
      <c r="AX1038" s="29"/>
      <c r="AY1038" s="29"/>
      <c r="AZ1038" s="29"/>
      <c r="BA1038" s="29"/>
      <c r="BB1038" s="29"/>
      <c r="BC1038" s="29"/>
      <c r="BD1038" s="29"/>
      <c r="BE1038" s="29"/>
      <c r="BF1038" s="29"/>
      <c r="BG1038" s="29"/>
      <c r="BH1038" s="29"/>
      <c r="BI1038" s="29"/>
      <c r="BJ1038" s="29"/>
      <c r="BK1038" s="29"/>
      <c r="BL1038" s="29"/>
      <c r="BM1038" s="29"/>
      <c r="BN1038" s="29"/>
      <c r="BO1038" s="29"/>
      <c r="BP1038" s="29"/>
      <c r="BQ1038" s="29"/>
      <c r="BR1038" s="29"/>
      <c r="BS1038" s="29"/>
      <c r="BT1038" s="29"/>
      <c r="BU1038" s="29"/>
      <c r="BV1038" s="29"/>
      <c r="BW1038" s="29"/>
      <c r="BX1038" s="30">
        <v>44071</v>
      </c>
      <c r="BY1038" s="30">
        <v>44153</v>
      </c>
      <c r="BZ1038" s="14" t="s">
        <v>248</v>
      </c>
      <c r="CA1038" s="30">
        <v>44154</v>
      </c>
      <c r="CB1038" s="14" t="s">
        <v>316</v>
      </c>
      <c r="CC1038" s="31">
        <v>44188</v>
      </c>
      <c r="CD1038" s="32" t="s">
        <v>228</v>
      </c>
      <c r="CE1038" s="33" t="s">
        <v>320</v>
      </c>
      <c r="CF1038" s="33" t="s">
        <v>321</v>
      </c>
      <c r="CG1038" s="29">
        <v>100</v>
      </c>
      <c r="CH1038" s="29">
        <v>2</v>
      </c>
      <c r="CI1038" s="29">
        <v>2</v>
      </c>
      <c r="CJ1038" s="29">
        <v>10</v>
      </c>
      <c r="CK1038" s="29">
        <v>0</v>
      </c>
      <c r="CL1038" s="29">
        <v>1</v>
      </c>
      <c r="CM1038" s="29">
        <v>0</v>
      </c>
      <c r="CN1038" s="34">
        <f>IF(CJ1038&gt;0,((CK1038*0.125)+(CL1038*0.25)+(CM1038*1))/CJ1038,"")</f>
        <v>2.5000000000000001E-2</v>
      </c>
      <c r="CO1038" s="35">
        <v>44613</v>
      </c>
      <c r="CP1038" s="35">
        <v>44615</v>
      </c>
      <c r="CQ1038" s="20" t="s">
        <v>248</v>
      </c>
      <c r="CR1038" s="35">
        <v>44622</v>
      </c>
      <c r="CS1038" s="20" t="s">
        <v>316</v>
      </c>
      <c r="CT1038" s="35" t="s">
        <v>323</v>
      </c>
      <c r="CU1038" s="35">
        <v>44476</v>
      </c>
      <c r="CV1038" s="11" t="s">
        <v>248</v>
      </c>
      <c r="CW1038" s="11" t="s">
        <v>324</v>
      </c>
      <c r="CX1038" s="11" t="s">
        <v>325</v>
      </c>
      <c r="CY1038" s="20">
        <v>252</v>
      </c>
      <c r="CZ1038" s="36">
        <v>2</v>
      </c>
      <c r="DA1038" s="36">
        <v>2</v>
      </c>
      <c r="DB1038" s="36">
        <v>10</v>
      </c>
      <c r="DC1038" s="36">
        <v>0</v>
      </c>
      <c r="DD1038" s="36">
        <v>0</v>
      </c>
      <c r="DE1038" s="36">
        <v>1</v>
      </c>
      <c r="DF1038" s="36">
        <v>4</v>
      </c>
      <c r="DG1038" s="36">
        <v>2</v>
      </c>
      <c r="DH1038" s="37">
        <f>IF(DB1038&lt;&gt;"",((DC1038*0.125)+(DD1038*0.25)+(DE1038*0.25)+(DF1038*1)+(DG1038*1))/DB1038,"")</f>
        <v>0.625</v>
      </c>
      <c r="DI1038" s="35">
        <v>44774</v>
      </c>
      <c r="DJ1038" s="20" t="s">
        <v>248</v>
      </c>
      <c r="DK1038" s="20" t="s">
        <v>235</v>
      </c>
      <c r="DL1038" s="20" t="s">
        <v>234</v>
      </c>
      <c r="DM1038" s="20">
        <v>154</v>
      </c>
      <c r="DN1038" s="20">
        <v>3</v>
      </c>
      <c r="DO1038" s="20">
        <v>3</v>
      </c>
      <c r="DP1038" s="20">
        <v>15</v>
      </c>
      <c r="DQ1038" s="20">
        <v>0</v>
      </c>
      <c r="DR1038" s="20">
        <v>0</v>
      </c>
      <c r="DS1038" s="20">
        <v>0</v>
      </c>
      <c r="DT1038" s="20">
        <v>1</v>
      </c>
      <c r="DU1038" s="20">
        <v>3</v>
      </c>
      <c r="DV1038" s="49" cm="1">
        <f t="array" ref="DV1038">IF(AND(DI1038:DP1038&lt;&gt;""),((DQ1038*0.125)+(DR1038*0.25)+(DS1038*0.25)+(DT1038*1)+(DU1038*1))/DP1038,"")</f>
        <v>0.26666666666666666</v>
      </c>
      <c r="EA1038" s="35"/>
      <c r="EB1038" s="21"/>
      <c r="EJ1038"/>
      <c r="EK1038"/>
      <c r="EL1038"/>
      <c r="EM1038"/>
      <c r="EN1038"/>
      <c r="EO1038"/>
      <c r="EP1038"/>
      <c r="EQ1038"/>
      <c r="ER1038"/>
      <c r="ES1038" s="34" t="str">
        <f>IF(EI1038&lt;&gt;"",((EJ1038*0.125)+((EK1038+EL1038+EM1038+EN1038+EO1038)*0.25)+((EP1038+EQ1038+ER1038)*1))/EI1038,"")</f>
        <v/>
      </c>
      <c r="ET1038" s="20"/>
      <c r="FG1038" s="20"/>
      <c r="FJ1038" s="34" t="str">
        <f>IF(EZ1038&lt;&gt;"",((FA1038*0.125)+((FB1038+FC1038+FD1038+FE1038+FF1038)*0.25)+((FG1038+FH1038+FI1038)*1))/EZ1038,"")</f>
        <v/>
      </c>
      <c r="FK1038" s="39">
        <v>35.059078</v>
      </c>
      <c r="FL1038" s="39">
        <v>-89.860320000000002</v>
      </c>
      <c r="FM1038" s="39">
        <v>34.697252576177867</v>
      </c>
      <c r="FN1038" s="39">
        <v>35.420903423822132</v>
      </c>
      <c r="FO1038" s="39">
        <v>-90.302346655797876</v>
      </c>
      <c r="FP1038" s="39">
        <v>-89.418293344202127</v>
      </c>
      <c r="FQ1038" s="39">
        <v>34.335427152355734</v>
      </c>
      <c r="FR1038" s="39">
        <v>35.782728847644265</v>
      </c>
      <c r="FS1038" s="39">
        <v>-90.744373311595751</v>
      </c>
      <c r="FT1038" s="39">
        <v>-88.976266688404252</v>
      </c>
      <c r="FU1038" s="35"/>
      <c r="GK1038" s="34" t="str">
        <f>IF(GA1038&lt;&gt;"",((GB1038*0.125)+((GC1038+GD1038+GE1038+GF1038+GG1038)*0.25)+((GH1038+GI1038+GJ1038)*1))/GA1038,"")</f>
        <v/>
      </c>
      <c r="GL1038"/>
      <c r="GM1038"/>
      <c r="GN1038"/>
      <c r="GO1038"/>
      <c r="HH1038" s="34" t="str">
        <f>IF(GX1038&lt;&gt;"",((GY1038*0.125)+((GZ1038+HA1038+HB1038+HC1038+HD1038)*0.25)+((HE1038+HF1038+HG1038)*1))/GX1038,"")</f>
        <v/>
      </c>
    </row>
    <row r="1039" spans="1:216" ht="15" hidden="1" customHeight="1" x14ac:dyDescent="0.35">
      <c r="A1039" s="14" t="s">
        <v>6014</v>
      </c>
      <c r="B1039" s="12" t="s">
        <v>6015</v>
      </c>
      <c r="C1039" s="13">
        <v>43829</v>
      </c>
      <c r="D1039" s="13"/>
      <c r="E1039" s="14" t="s">
        <v>1420</v>
      </c>
      <c r="F1039" s="15" t="s">
        <v>6016</v>
      </c>
      <c r="G1039" s="15" t="s">
        <v>1047</v>
      </c>
      <c r="H1039" s="14" t="s">
        <v>1033</v>
      </c>
      <c r="I1039" s="16">
        <v>32583</v>
      </c>
      <c r="J1039" s="17">
        <v>31047</v>
      </c>
      <c r="K1039" s="18">
        <f ca="1">IF(A1039&lt;&gt;"",RANDBETWEEN(1,2000)," ")</f>
        <v>50</v>
      </c>
      <c r="L1039" s="17" cm="1">
        <f t="array" ref="L1039">IF(A1039&lt;&gt;"",SUMPRODUCT(($E$2:$E$1303="Active") * (FK1039 &gt;= $FM$2:$FM$1303) * (FK1039 &lt;= $FN$2:$FN$1303) * (FL1039 &gt;= $FO$2:$FO$1303) * (FL1039 &lt;= $FP$2:$FP$1303)),"")</f>
        <v>4</v>
      </c>
      <c r="M1039" s="17" cm="1">
        <f t="array" ref="M1039">IF(A1039&lt;&gt;"",SUMPRODUCT(($E$2:$E$1303="Active") * (FK1039 &gt;= $FQ$2:$FQ$1303) * (FK1039 &lt;= $FR$2:$FR$1303) * (FL1039 &gt;= $FS$2:$FS$1303) * (FL1039 &lt;= $FT$2:$FT$1303)),"")</f>
        <v>6</v>
      </c>
      <c r="N1039" s="14" t="s">
        <v>287</v>
      </c>
      <c r="O1039" s="14" t="s">
        <v>219</v>
      </c>
      <c r="P1039" s="15" t="s">
        <v>6017</v>
      </c>
      <c r="Q1039" s="14" t="s">
        <v>1049</v>
      </c>
      <c r="R1039" s="15" t="s">
        <v>6018</v>
      </c>
      <c r="S1039" s="14" t="s">
        <v>223</v>
      </c>
      <c r="T1039" s="20" t="s">
        <v>224</v>
      </c>
      <c r="U1039" s="21"/>
      <c r="V1039" s="22"/>
      <c r="W1039" s="22"/>
      <c r="X1039" s="22"/>
      <c r="Y1039" s="22"/>
      <c r="Z1039" s="22"/>
      <c r="AA1039" s="48">
        <v>2024</v>
      </c>
      <c r="AC1039" s="63">
        <v>45658</v>
      </c>
      <c r="AD1039" s="25">
        <v>571</v>
      </c>
      <c r="AE1039" s="25">
        <v>365</v>
      </c>
      <c r="AF1039" s="26">
        <v>352</v>
      </c>
      <c r="AG1039" s="20"/>
      <c r="AH1039" s="22">
        <v>0</v>
      </c>
      <c r="AI1039" s="26">
        <v>0</v>
      </c>
      <c r="AN1039" s="27">
        <f>IF(COUNT(DV1039,ES1039,FJ1039,GK1039,HH1039)&gt;0,AVERAGE(DV1039,ES1039,FJ1039,GK1039,HH1039),"")</f>
        <v>0.16250000000000001</v>
      </c>
      <c r="AO1039" s="28">
        <f>IF((E1039&lt;&gt;""),COUNTA(AP1039:BW1039)+COUNTIF(T1039,"No"),"")</f>
        <v>0</v>
      </c>
      <c r="AP1039" s="29"/>
      <c r="AQ1039" s="29"/>
      <c r="AR1039" s="29"/>
      <c r="AS1039" s="29"/>
      <c r="AT1039" s="29"/>
      <c r="AU1039" s="29"/>
      <c r="AV1039" s="29"/>
      <c r="AW1039" s="29"/>
      <c r="AX1039" s="29"/>
      <c r="AY1039" s="29"/>
      <c r="AZ1039" s="29"/>
      <c r="BA1039" s="29"/>
      <c r="BB1039" s="29"/>
      <c r="BC1039" s="29"/>
      <c r="BD1039" s="29"/>
      <c r="BE1039" s="29"/>
      <c r="BF1039" s="29"/>
      <c r="BG1039" s="29"/>
      <c r="BH1039" s="29"/>
      <c r="BI1039" s="29"/>
      <c r="BJ1039" s="29"/>
      <c r="BK1039" s="29"/>
      <c r="BL1039" s="29"/>
      <c r="BM1039" s="29"/>
      <c r="BN1039" s="29"/>
      <c r="BO1039" s="29"/>
      <c r="BP1039" s="29"/>
      <c r="BQ1039" s="29"/>
      <c r="BR1039" s="29"/>
      <c r="BS1039" s="29"/>
      <c r="BT1039" s="29"/>
      <c r="BU1039" s="29"/>
      <c r="BV1039" s="29"/>
      <c r="BW1039" s="29"/>
      <c r="BX1039" s="30">
        <v>43788</v>
      </c>
      <c r="BY1039" s="30">
        <v>43802</v>
      </c>
      <c r="BZ1039" s="14" t="s">
        <v>228</v>
      </c>
      <c r="CA1039" s="30">
        <v>43894</v>
      </c>
      <c r="CB1039" s="14" t="s">
        <v>227</v>
      </c>
      <c r="CC1039" s="31">
        <v>43830</v>
      </c>
      <c r="CD1039" s="32" t="s">
        <v>226</v>
      </c>
      <c r="CE1039" s="33" t="s">
        <v>291</v>
      </c>
      <c r="CF1039" s="33" t="s">
        <v>292</v>
      </c>
      <c r="CG1039" s="29">
        <v>238</v>
      </c>
      <c r="CH1039" s="29">
        <v>3</v>
      </c>
      <c r="CI1039" s="29">
        <v>3</v>
      </c>
      <c r="CJ1039" s="29">
        <v>13</v>
      </c>
      <c r="CK1039" s="29">
        <v>2</v>
      </c>
      <c r="CL1039" s="29">
        <v>0</v>
      </c>
      <c r="CM1039" s="29">
        <v>0</v>
      </c>
      <c r="CN1039" s="34">
        <f>IF(CJ1039&gt;0,((CK1039*0.125)+(CL1039*0.25)+(CM1039*1))/CJ1039,"")</f>
        <v>1.9230769230769232E-2</v>
      </c>
      <c r="CO1039" s="35">
        <v>44337</v>
      </c>
      <c r="CP1039" s="35">
        <v>44340</v>
      </c>
      <c r="CQ1039" s="20" t="s">
        <v>228</v>
      </c>
      <c r="CR1039" s="35">
        <v>44349</v>
      </c>
      <c r="CS1039" s="20" t="s">
        <v>232</v>
      </c>
      <c r="CT1039" s="35">
        <v>44341</v>
      </c>
      <c r="CU1039" s="35">
        <v>44532</v>
      </c>
      <c r="CV1039" s="11" t="s">
        <v>228</v>
      </c>
      <c r="CW1039" s="20" t="s">
        <v>233</v>
      </c>
      <c r="CX1039" s="11" t="s">
        <v>234</v>
      </c>
      <c r="CY1039" s="20">
        <v>191</v>
      </c>
      <c r="CZ1039" s="36">
        <v>3</v>
      </c>
      <c r="DA1039" s="36">
        <v>3</v>
      </c>
      <c r="DB1039" s="36">
        <v>14</v>
      </c>
      <c r="DC1039" s="36">
        <v>0</v>
      </c>
      <c r="DD1039" s="36">
        <v>0</v>
      </c>
      <c r="DE1039" s="36">
        <v>4</v>
      </c>
      <c r="DF1039" s="36">
        <v>1</v>
      </c>
      <c r="DG1039" s="36">
        <v>0</v>
      </c>
      <c r="DH1039" s="37">
        <f>IF(DB1039&gt;0,((DC1039*0.125)+(DD1039*0.25)+(DE1039*0.25)+(DF1039*1)+(DG1039*1))/DB1039,"")</f>
        <v>0.14285714285714285</v>
      </c>
      <c r="DI1039" s="35">
        <v>44774</v>
      </c>
      <c r="DJ1039" s="20" t="s">
        <v>228</v>
      </c>
      <c r="DK1039" s="20" t="s">
        <v>235</v>
      </c>
      <c r="DL1039" s="20" t="s">
        <v>234</v>
      </c>
      <c r="DM1039" s="20">
        <v>189</v>
      </c>
      <c r="DN1039" s="20">
        <v>4</v>
      </c>
      <c r="DO1039" s="20">
        <v>4</v>
      </c>
      <c r="DP1039" s="20">
        <v>20</v>
      </c>
      <c r="DQ1039" s="20">
        <v>0</v>
      </c>
      <c r="DR1039" s="20">
        <v>0</v>
      </c>
      <c r="DS1039" s="20">
        <v>1</v>
      </c>
      <c r="DT1039" s="20">
        <v>1</v>
      </c>
      <c r="DU1039" s="20">
        <v>2</v>
      </c>
      <c r="DV1039" s="37" cm="1">
        <f t="array" ref="DV1039">IF(AND(DI1039:DP1039&lt;&gt;""),((DQ1039*0.125)+(DR1039*0.25)+(DS1039*0.25)+(DT1039*1)+(DU1039*1))/DP1039,"")</f>
        <v>0.16250000000000001</v>
      </c>
      <c r="EA1039" s="35"/>
      <c r="EB1039" s="21"/>
      <c r="EJ1039"/>
      <c r="EK1039"/>
      <c r="EL1039"/>
      <c r="EM1039"/>
      <c r="EN1039"/>
      <c r="EO1039"/>
      <c r="EP1039"/>
      <c r="EQ1039"/>
      <c r="ER1039"/>
      <c r="ES1039" s="34" t="str">
        <f>IF(EI1039&lt;&gt;"",((EJ1039*0.125)+((EK1039+EL1039+EM1039+EN1039+EO1039)*0.25)+((EP1039+EQ1039+ER1039)*1))/EI1039,"")</f>
        <v/>
      </c>
      <c r="ET1039" s="20"/>
      <c r="FG1039" s="20"/>
      <c r="FJ1039" s="34" t="str">
        <f>IF(EZ1039&lt;&gt;"",((FA1039*0.125)+((FB1039+FC1039+FD1039+FE1039+FF1039)*0.25)+((FG1039+FH1039+FI1039)*1))/EZ1039,"")</f>
        <v/>
      </c>
      <c r="FK1039" s="39">
        <v>30.566126000000001</v>
      </c>
      <c r="FL1039" s="39">
        <v>-86.970229000000003</v>
      </c>
      <c r="FM1039" s="39">
        <v>30.204300576177868</v>
      </c>
      <c r="FN1039" s="39">
        <v>30.927951423822133</v>
      </c>
      <c r="FO1039" s="39">
        <v>-87.390446684764129</v>
      </c>
      <c r="FP1039" s="39">
        <v>-86.550011315235878</v>
      </c>
      <c r="FQ1039" s="39">
        <v>29.842475152355735</v>
      </c>
      <c r="FR1039" s="39">
        <v>31.289776847644266</v>
      </c>
      <c r="FS1039" s="39">
        <v>-87.810664369528268</v>
      </c>
      <c r="FT1039" s="39">
        <v>-86.129793630471738</v>
      </c>
      <c r="FU1039" s="35"/>
      <c r="GK1039" s="34" t="str">
        <f>IF(GA1039&lt;&gt;"",((GB1039*0.125)+((GC1039+GD1039+GE1039+GF1039+GG1039)*0.25)+((GH1039+GI1039+GJ1039)*1))/GA1039,"")</f>
        <v/>
      </c>
      <c r="GL1039"/>
      <c r="GM1039"/>
      <c r="GN1039"/>
      <c r="GO1039"/>
      <c r="HH1039" s="34" t="str">
        <f>IF(GX1039&lt;&gt;"",((GY1039*0.125)+((GZ1039+HA1039+HB1039+HC1039+HD1039)*0.25)+((HE1039+HF1039+HG1039)*1))/GX1039,"")</f>
        <v/>
      </c>
    </row>
    <row r="1040" spans="1:216" ht="15" hidden="1" customHeight="1" x14ac:dyDescent="0.35">
      <c r="A1040" s="11" t="s">
        <v>6019</v>
      </c>
      <c r="B1040" s="12" t="s">
        <v>6020</v>
      </c>
      <c r="C1040" s="13">
        <v>43829</v>
      </c>
      <c r="D1040" s="13"/>
      <c r="E1040" s="14" t="s">
        <v>1420</v>
      </c>
      <c r="F1040" s="15" t="s">
        <v>6021</v>
      </c>
      <c r="G1040" s="15" t="s">
        <v>1806</v>
      </c>
      <c r="H1040" s="14" t="s">
        <v>1528</v>
      </c>
      <c r="I1040" s="16">
        <v>44313</v>
      </c>
      <c r="J1040" s="17">
        <v>25678</v>
      </c>
      <c r="K1040" s="18">
        <f ca="1">IF(A1040&lt;&gt;"",RANDBETWEEN(1,2000)," ")</f>
        <v>1801</v>
      </c>
      <c r="L1040" s="17" cm="1">
        <f t="array" ref="L1040">IF(A1040&lt;&gt;"",SUMPRODUCT(($E$2:$E$1303="Active") * (FK1040 &gt;= $FM$2:$FM$1303) * (FK1040 &lt;= $FN$2:$FN$1303) * (FL1040 &gt;= $FO$2:$FO$1303) * (FL1040 &lt;= $FP$2:$FP$1303)),"")</f>
        <v>3</v>
      </c>
      <c r="M1040" s="17" cm="1">
        <f t="array" ref="M1040">IF(A1040&lt;&gt;"",SUMPRODUCT(($E$2:$E$1303="Active") * (FK1040 &gt;= $FQ$2:$FQ$1303) * (FK1040 &lt;= $FR$2:$FR$1303) * (FL1040 &gt;= $FS$2:$FS$1303) * (FL1040 &lt;= $FT$2:$FT$1303)),"")</f>
        <v>5</v>
      </c>
      <c r="N1040" s="14" t="s">
        <v>218</v>
      </c>
      <c r="O1040" s="14" t="s">
        <v>316</v>
      </c>
      <c r="P1040" s="15"/>
      <c r="Q1040" s="14" t="s">
        <v>6022</v>
      </c>
      <c r="R1040" s="15"/>
      <c r="S1040" s="14" t="s">
        <v>223</v>
      </c>
      <c r="T1040" s="20" t="s">
        <v>224</v>
      </c>
      <c r="U1040" s="21"/>
      <c r="V1040" s="22"/>
      <c r="W1040" s="22"/>
      <c r="X1040" s="22"/>
      <c r="Y1040" s="22"/>
      <c r="Z1040" s="22"/>
      <c r="AA1040" s="48">
        <v>2024</v>
      </c>
      <c r="AC1040" s="63">
        <v>45658</v>
      </c>
      <c r="AD1040" s="25">
        <v>108</v>
      </c>
      <c r="AE1040" s="25">
        <v>187</v>
      </c>
      <c r="AF1040" s="26">
        <v>144</v>
      </c>
      <c r="AG1040" s="20"/>
      <c r="AH1040" s="22">
        <v>0</v>
      </c>
      <c r="AI1040" s="26">
        <v>0</v>
      </c>
      <c r="AN1040" s="27">
        <f>IF(COUNT(DV1040,ES1040,FJ1040,GK1040,HH1040)&gt;0,AVERAGE(DV1040,ES1040,FJ1040,GK1040,HH1040),"")</f>
        <v>0.1</v>
      </c>
      <c r="AO1040" s="28">
        <f>IF((E1040&lt;&gt;""),COUNTA(AP1040:BW1040)+COUNTIF(T1040,"No"),"")</f>
        <v>0</v>
      </c>
      <c r="AP1040" s="29"/>
      <c r="AQ1040" s="29"/>
      <c r="AR1040" s="29"/>
      <c r="AS1040" s="29"/>
      <c r="AT1040" s="29"/>
      <c r="AU1040" s="29"/>
      <c r="AV1040" s="29"/>
      <c r="AW1040" s="29"/>
      <c r="AX1040" s="29"/>
      <c r="AY1040" s="29"/>
      <c r="AZ1040" s="29"/>
      <c r="BA1040" s="29"/>
      <c r="BB1040" s="29"/>
      <c r="BC1040" s="29"/>
      <c r="BD1040" s="29"/>
      <c r="BE1040" s="29"/>
      <c r="BF1040" s="29"/>
      <c r="BG1040" s="29"/>
      <c r="BH1040" s="29"/>
      <c r="BI1040" s="29"/>
      <c r="BJ1040" s="29"/>
      <c r="BK1040" s="29"/>
      <c r="BL1040" s="29"/>
      <c r="BM1040" s="29"/>
      <c r="BN1040" s="29"/>
      <c r="BO1040" s="29"/>
      <c r="BP1040" s="29"/>
      <c r="BQ1040" s="29"/>
      <c r="BR1040" s="29"/>
      <c r="BS1040" s="29"/>
      <c r="BT1040" s="29"/>
      <c r="BU1040" s="29"/>
      <c r="BV1040" s="29"/>
      <c r="BW1040" s="29"/>
      <c r="BX1040" s="30">
        <v>44053</v>
      </c>
      <c r="BY1040" s="30">
        <v>44126</v>
      </c>
      <c r="BZ1040" s="14" t="s">
        <v>248</v>
      </c>
      <c r="CA1040" s="30">
        <v>44126</v>
      </c>
      <c r="CB1040" s="14" t="s">
        <v>316</v>
      </c>
      <c r="CC1040" s="31">
        <v>44187</v>
      </c>
      <c r="CD1040" s="32" t="s">
        <v>228</v>
      </c>
      <c r="CE1040" s="33" t="s">
        <v>320</v>
      </c>
      <c r="CF1040" s="33" t="s">
        <v>321</v>
      </c>
      <c r="CG1040" s="29">
        <v>100</v>
      </c>
      <c r="CH1040" s="29">
        <v>3</v>
      </c>
      <c r="CI1040" s="29">
        <v>3</v>
      </c>
      <c r="CJ1040" s="29">
        <v>10</v>
      </c>
      <c r="CK1040" s="29">
        <v>0</v>
      </c>
      <c r="CL1040" s="29">
        <v>1</v>
      </c>
      <c r="CM1040" s="29">
        <v>3</v>
      </c>
      <c r="CN1040" s="34">
        <f>IF(CJ1040&gt;0,((CK1040*0.125)+(CL1040*0.25)+(CM1040*1))/CJ1040,"")</f>
        <v>0.32500000000000001</v>
      </c>
      <c r="CO1040" s="35">
        <v>44648</v>
      </c>
      <c r="CP1040" s="35">
        <v>44648</v>
      </c>
      <c r="CQ1040" s="20" t="s">
        <v>248</v>
      </c>
      <c r="CR1040" s="35">
        <v>44650</v>
      </c>
      <c r="CS1040" s="20" t="s">
        <v>316</v>
      </c>
      <c r="CT1040" s="35" t="s">
        <v>323</v>
      </c>
      <c r="CU1040" s="35">
        <v>44475</v>
      </c>
      <c r="CV1040" s="11" t="s">
        <v>248</v>
      </c>
      <c r="CW1040" s="11" t="s">
        <v>233</v>
      </c>
      <c r="CX1040" s="11" t="s">
        <v>234</v>
      </c>
      <c r="CY1040" s="20">
        <v>112</v>
      </c>
      <c r="CZ1040" s="36">
        <v>3</v>
      </c>
      <c r="DA1040" s="36">
        <v>3</v>
      </c>
      <c r="DB1040" s="36">
        <v>15</v>
      </c>
      <c r="DC1040" s="36">
        <v>0</v>
      </c>
      <c r="DD1040" s="36">
        <v>1</v>
      </c>
      <c r="DE1040" s="36">
        <v>0</v>
      </c>
      <c r="DF1040" s="36">
        <v>3</v>
      </c>
      <c r="DG1040" s="36">
        <v>5</v>
      </c>
      <c r="DH1040" s="37">
        <f>IF(DB1040&lt;&gt;"",((DC1040*0.125)+(DD1040*0.25)+(DE1040*0.25)+(DF1040*1)+(DG1040*1))/DB1040,"")</f>
        <v>0.55000000000000004</v>
      </c>
      <c r="DI1040" s="35">
        <v>44757</v>
      </c>
      <c r="DJ1040" s="20" t="s">
        <v>248</v>
      </c>
      <c r="DK1040" s="20" t="s">
        <v>235</v>
      </c>
      <c r="DL1040" s="20" t="s">
        <v>234</v>
      </c>
      <c r="DM1040" s="20">
        <v>80</v>
      </c>
      <c r="DN1040" s="20">
        <v>2</v>
      </c>
      <c r="DO1040" s="20">
        <v>2</v>
      </c>
      <c r="DP1040" s="20">
        <v>10</v>
      </c>
      <c r="DQ1040" s="20">
        <v>0</v>
      </c>
      <c r="DR1040" s="20">
        <v>0</v>
      </c>
      <c r="DS1040" s="20">
        <v>0</v>
      </c>
      <c r="DT1040" s="20">
        <v>0</v>
      </c>
      <c r="DU1040" s="20">
        <v>1</v>
      </c>
      <c r="DV1040" s="37" cm="1">
        <f t="array" ref="DV1040">IF(AND(DI1040:DP1040&lt;&gt;""),((DQ1040*0.125)+(DR1040*0.25)+(DS1040*0.25)+(DT1040*1)+(DU1040*1))/DP1040,"")</f>
        <v>0.1</v>
      </c>
      <c r="EA1040" s="35" t="s">
        <v>316</v>
      </c>
      <c r="EB1040" s="21"/>
      <c r="EJ1040"/>
      <c r="EK1040"/>
      <c r="EL1040"/>
      <c r="EM1040"/>
      <c r="EN1040"/>
      <c r="EO1040"/>
      <c r="EP1040"/>
      <c r="EQ1040"/>
      <c r="ER1040"/>
      <c r="ES1040" s="34" t="str">
        <f>IF(EI1040&lt;&gt;"",((EJ1040*0.125)+((EK1040+EL1040+EM1040+EN1040+EO1040)*0.25)+((EP1040+EQ1040+ER1040)*1))/EI1040,"")</f>
        <v/>
      </c>
      <c r="ET1040" s="20"/>
      <c r="FG1040" s="20"/>
      <c r="FJ1040" s="34" t="str">
        <f>IF(EZ1040&lt;&gt;"",((FA1040*0.125)+((FB1040+FC1040+FD1040+FE1040+FF1040)*0.25)+((FG1040+FH1040+FI1040)*1))/EZ1040,"")</f>
        <v/>
      </c>
      <c r="FK1040" s="39">
        <v>41.147633999999996</v>
      </c>
      <c r="FL1040" s="39">
        <v>-81.565348999999998</v>
      </c>
      <c r="FM1040" s="39">
        <v>40.785808576177864</v>
      </c>
      <c r="FN1040" s="39">
        <v>41.509459423822129</v>
      </c>
      <c r="FO1040" s="39">
        <v>-82.045850252051835</v>
      </c>
      <c r="FP1040" s="39">
        <v>-81.08484774794816</v>
      </c>
      <c r="FQ1040" s="39">
        <v>40.423983152355731</v>
      </c>
      <c r="FR1040" s="39">
        <v>41.871284847644262</v>
      </c>
      <c r="FS1040" s="39">
        <v>-82.526351504103658</v>
      </c>
      <c r="FT1040" s="39">
        <v>-80.604346495896337</v>
      </c>
      <c r="FU1040" s="35"/>
      <c r="GK1040" s="34" t="str">
        <f>IF(GA1040&lt;&gt;"",((GB1040*0.125)+((GC1040+GD1040+GE1040+GF1040+GG1040)*0.25)+((GH1040+GI1040+GJ1040)*1))/GA1040,"")</f>
        <v/>
      </c>
      <c r="GL1040"/>
      <c r="GM1040"/>
      <c r="GN1040"/>
      <c r="GO1040"/>
      <c r="HH1040" s="34" t="str">
        <f>IF(GX1040&lt;&gt;"",((GY1040*0.125)+((GZ1040+HA1040+HB1040+HC1040+HD1040)*0.25)+((HE1040+HF1040+HG1040)*1))/GX1040,"")</f>
        <v/>
      </c>
    </row>
    <row r="1041" spans="1:216" ht="15" hidden="1" customHeight="1" x14ac:dyDescent="0.35">
      <c r="A1041" s="11" t="s">
        <v>6023</v>
      </c>
      <c r="B1041" s="12" t="s">
        <v>6024</v>
      </c>
      <c r="C1041" s="13">
        <v>43829</v>
      </c>
      <c r="D1041" s="13"/>
      <c r="E1041" s="14" t="s">
        <v>1420</v>
      </c>
      <c r="F1041" s="15" t="s">
        <v>6025</v>
      </c>
      <c r="G1041" s="15" t="s">
        <v>1865</v>
      </c>
      <c r="H1041" s="14" t="s">
        <v>1673</v>
      </c>
      <c r="I1041" s="16">
        <v>75247</v>
      </c>
      <c r="J1041" s="17">
        <v>830</v>
      </c>
      <c r="K1041" s="18">
        <f ca="1">IF(A1041&lt;&gt;"",RANDBETWEEN(1,2000)," ")</f>
        <v>1979</v>
      </c>
      <c r="L1041" s="17" cm="1">
        <f t="array" ref="L1041">IF(A1041&lt;&gt;"",SUMPRODUCT(($E$2:$E$1303="Active") * (FK1041 &gt;= $FM$2:$FM$1303) * (FK1041 &lt;= $FN$2:$FN$1303) * (FL1041 &gt;= $FO$2:$FO$1303) * (FL1041 &lt;= $FP$2:$FP$1303)),"")</f>
        <v>13</v>
      </c>
      <c r="M1041" s="17" cm="1">
        <f t="array" ref="M1041">IF(A1041&lt;&gt;"",SUMPRODUCT(($E$2:$E$1303="Active") * (FK1041 &gt;= $FQ$2:$FQ$1303) * (FK1041 &lt;= $FR$2:$FR$1303) * (FL1041 &gt;= $FS$2:$FS$1303) * (FL1041 &lt;= $FT$2:$FT$1303)),"")</f>
        <v>16</v>
      </c>
      <c r="N1041" s="14" t="s">
        <v>218</v>
      </c>
      <c r="O1041" s="14" t="s">
        <v>316</v>
      </c>
      <c r="P1041" s="15"/>
      <c r="Q1041" s="14"/>
      <c r="R1041" s="15"/>
      <c r="S1041" s="14" t="s">
        <v>223</v>
      </c>
      <c r="T1041" s="20" t="s">
        <v>224</v>
      </c>
      <c r="U1041" s="21"/>
      <c r="V1041" s="22"/>
      <c r="W1041" s="22"/>
      <c r="X1041" s="22"/>
      <c r="Y1041" s="22"/>
      <c r="Z1041" s="22"/>
      <c r="AA1041" s="48">
        <v>2024</v>
      </c>
      <c r="AC1041" s="63">
        <v>45658</v>
      </c>
      <c r="AD1041" s="25">
        <v>219</v>
      </c>
      <c r="AE1041" s="25">
        <v>318</v>
      </c>
      <c r="AF1041" s="26">
        <v>158</v>
      </c>
      <c r="AG1041" s="20">
        <v>38</v>
      </c>
      <c r="AH1041" s="22">
        <v>0</v>
      </c>
      <c r="AI1041" s="26">
        <v>0</v>
      </c>
      <c r="AN1041" s="27">
        <f>IF(COUNT(DV1041,ES1041,FJ1041,GK1041,HH1041)&gt;0,AVERAGE(DV1041,ES1041,FJ1041,GK1041,HH1041),"")</f>
        <v>0.14285714285714285</v>
      </c>
      <c r="AO1041" s="28">
        <f>IF((E1041&lt;&gt;""),COUNTA(AP1041:BW1041)+COUNTIF(T1041,"No"),"")</f>
        <v>0</v>
      </c>
      <c r="AP1041" s="29"/>
      <c r="AQ1041" s="29"/>
      <c r="AR1041" s="29"/>
      <c r="AS1041" s="29"/>
      <c r="AT1041" s="29"/>
      <c r="AU1041" s="29"/>
      <c r="AV1041" s="29"/>
      <c r="AW1041" s="29"/>
      <c r="AX1041" s="29"/>
      <c r="AY1041" s="29"/>
      <c r="AZ1041" s="29"/>
      <c r="BA1041" s="29"/>
      <c r="BB1041" s="29"/>
      <c r="BC1041" s="29"/>
      <c r="BD1041" s="29"/>
      <c r="BE1041" s="29"/>
      <c r="BF1041" s="29"/>
      <c r="BG1041" s="29"/>
      <c r="BH1041" s="29"/>
      <c r="BI1041" s="29"/>
      <c r="BJ1041" s="29"/>
      <c r="BK1041" s="29"/>
      <c r="BL1041" s="29"/>
      <c r="BM1041" s="29"/>
      <c r="BN1041" s="29"/>
      <c r="BO1041" s="29"/>
      <c r="BP1041" s="29"/>
      <c r="BQ1041" s="29"/>
      <c r="BR1041" s="29"/>
      <c r="BS1041" s="29"/>
      <c r="BT1041" s="29"/>
      <c r="BU1041" s="29"/>
      <c r="BV1041" s="29"/>
      <c r="BW1041" s="29"/>
      <c r="BX1041" s="30">
        <v>44006</v>
      </c>
      <c r="BY1041" s="30">
        <v>44006</v>
      </c>
      <c r="BZ1041" s="14" t="s">
        <v>228</v>
      </c>
      <c r="CA1041" s="30">
        <v>44022</v>
      </c>
      <c r="CB1041" s="14" t="s">
        <v>316</v>
      </c>
      <c r="CC1041" s="31">
        <v>44176</v>
      </c>
      <c r="CD1041" s="32" t="s">
        <v>228</v>
      </c>
      <c r="CE1041" s="33" t="s">
        <v>320</v>
      </c>
      <c r="CF1041" s="33" t="s">
        <v>321</v>
      </c>
      <c r="CG1041" s="29">
        <v>100</v>
      </c>
      <c r="CH1041" s="29">
        <v>3</v>
      </c>
      <c r="CI1041" s="29">
        <v>3</v>
      </c>
      <c r="CJ1041" s="29">
        <v>10</v>
      </c>
      <c r="CK1041" s="29">
        <v>0</v>
      </c>
      <c r="CL1041" s="29">
        <v>1</v>
      </c>
      <c r="CM1041" s="29">
        <v>0</v>
      </c>
      <c r="CN1041" s="34">
        <f>IF(CJ1041&gt;0,((CK1041*0.125)+(CL1041*0.25)+(CM1041*1))/CJ1041,"")</f>
        <v>2.5000000000000001E-2</v>
      </c>
      <c r="CO1041" s="35">
        <v>44343</v>
      </c>
      <c r="CP1041" s="35">
        <v>44348</v>
      </c>
      <c r="CQ1041" s="20" t="s">
        <v>248</v>
      </c>
      <c r="CR1041" s="35">
        <v>44349</v>
      </c>
      <c r="CS1041" s="20" t="s">
        <v>316</v>
      </c>
      <c r="CT1041" s="35" t="s">
        <v>323</v>
      </c>
      <c r="CU1041" s="35">
        <v>44483</v>
      </c>
      <c r="CV1041" s="11" t="s">
        <v>248</v>
      </c>
      <c r="CW1041" s="11" t="s">
        <v>324</v>
      </c>
      <c r="CX1041" s="11" t="s">
        <v>325</v>
      </c>
      <c r="CY1041" s="20">
        <v>166</v>
      </c>
      <c r="CZ1041" s="36">
        <v>3</v>
      </c>
      <c r="DA1041" s="36">
        <v>3</v>
      </c>
      <c r="DB1041" s="36">
        <v>14</v>
      </c>
      <c r="DC1041" s="36">
        <v>0</v>
      </c>
      <c r="DD1041" s="36">
        <v>0</v>
      </c>
      <c r="DE1041" s="36">
        <v>0</v>
      </c>
      <c r="DF1041" s="36">
        <v>3</v>
      </c>
      <c r="DG1041" s="36">
        <v>4</v>
      </c>
      <c r="DH1041" s="37">
        <f>IF(DB1041&lt;&gt;"",((DC1041*0.125)+(DD1041*0.25)+(DE1041*0.25)+(DF1041*1)+(DG1041*1))/DB1041,"")</f>
        <v>0.5</v>
      </c>
      <c r="DI1041" s="35">
        <v>44774</v>
      </c>
      <c r="DJ1041" s="20" t="s">
        <v>248</v>
      </c>
      <c r="DK1041" s="20" t="s">
        <v>235</v>
      </c>
      <c r="DL1041" s="20" t="s">
        <v>234</v>
      </c>
      <c r="DM1041" s="20">
        <v>40</v>
      </c>
      <c r="DN1041" s="20">
        <v>5</v>
      </c>
      <c r="DO1041" s="20">
        <v>5</v>
      </c>
      <c r="DP1041" s="20">
        <v>14</v>
      </c>
      <c r="DQ1041" s="20">
        <v>0</v>
      </c>
      <c r="DR1041" s="20">
        <v>0</v>
      </c>
      <c r="DS1041" s="20">
        <v>0</v>
      </c>
      <c r="DT1041" s="20">
        <v>1</v>
      </c>
      <c r="DU1041" s="20">
        <v>1</v>
      </c>
      <c r="DV1041" s="37" cm="1">
        <f t="array" ref="DV1041">IF(AND(DI1041:DP1041&lt;&gt;""),((DQ1041*0.125)+(DR1041*0.25)+(DS1041*0.25)+(DT1041*1)+(DU1041*1))/DP1041,"")</f>
        <v>0.14285714285714285</v>
      </c>
      <c r="EA1041" s="35"/>
      <c r="EB1041" s="21"/>
      <c r="EJ1041"/>
      <c r="EK1041"/>
      <c r="EL1041"/>
      <c r="EM1041"/>
      <c r="EN1041"/>
      <c r="EO1041"/>
      <c r="EP1041"/>
      <c r="EQ1041"/>
      <c r="ER1041"/>
      <c r="ES1041" s="34" t="str">
        <f>IF(EI1041&lt;&gt;"",((EJ1041*0.125)+((EK1041+EL1041+EM1041+EN1041+EO1041)*0.25)+((EP1041+EQ1041+ER1041)*1))/EI1041,"")</f>
        <v/>
      </c>
      <c r="ET1041" s="20"/>
      <c r="FG1041" s="20"/>
      <c r="FJ1041" s="34" t="str">
        <f>IF(EZ1041&lt;&gt;"",((FA1041*0.125)+((FB1041+FC1041+FD1041+FE1041+FF1041)*0.25)+((FG1041+FH1041+FI1041)*1))/EZ1041,"")</f>
        <v/>
      </c>
      <c r="FK1041" s="39">
        <v>32.819319999999998</v>
      </c>
      <c r="FL1041" s="39">
        <v>-96.877465000000001</v>
      </c>
      <c r="FM1041" s="39">
        <v>32.457494576177865</v>
      </c>
      <c r="FN1041" s="39">
        <v>33.18114542382213</v>
      </c>
      <c r="FO1041" s="39">
        <v>-97.308012785169495</v>
      </c>
      <c r="FP1041" s="39">
        <v>-96.446917214830506</v>
      </c>
      <c r="FQ1041" s="39">
        <v>32.095669152355732</v>
      </c>
      <c r="FR1041" s="39">
        <v>33.542970847644263</v>
      </c>
      <c r="FS1041" s="39">
        <v>-97.73856057033899</v>
      </c>
      <c r="FT1041" s="39">
        <v>-96.016369429661012</v>
      </c>
      <c r="FU1041" s="35"/>
      <c r="GK1041" s="34" t="str">
        <f>IF(GA1041&lt;&gt;"",((GB1041*0.125)+((GC1041+GD1041+GE1041+GF1041+GG1041)*0.25)+((GH1041+GI1041+GJ1041)*1))/GA1041,"")</f>
        <v/>
      </c>
      <c r="GL1041"/>
      <c r="GM1041"/>
      <c r="GN1041"/>
      <c r="GO1041"/>
      <c r="HH1041" s="34" t="str">
        <f>IF(GX1041&lt;&gt;"",((GY1041*0.125)+((GZ1041+HA1041+HB1041+HC1041+HD1041)*0.25)+((HE1041+HF1041+HG1041)*1))/GX1041,"")</f>
        <v/>
      </c>
    </row>
    <row r="1042" spans="1:216" ht="15" hidden="1" customHeight="1" x14ac:dyDescent="0.35">
      <c r="A1042" s="11" t="s">
        <v>6026</v>
      </c>
      <c r="B1042" s="12" t="s">
        <v>6027</v>
      </c>
      <c r="C1042" s="13">
        <v>43829</v>
      </c>
      <c r="D1042" s="13"/>
      <c r="E1042" s="14" t="s">
        <v>1420</v>
      </c>
      <c r="F1042" s="15" t="s">
        <v>1919</v>
      </c>
      <c r="G1042" s="15" t="s">
        <v>1920</v>
      </c>
      <c r="H1042" s="14" t="s">
        <v>1921</v>
      </c>
      <c r="I1042" s="16">
        <v>71106</v>
      </c>
      <c r="J1042" s="17">
        <v>34906</v>
      </c>
      <c r="K1042" s="18">
        <f ca="1">IF(A1042&lt;&gt;"",RANDBETWEEN(1,2000)," ")</f>
        <v>1673</v>
      </c>
      <c r="L1042" s="17" cm="1">
        <f t="array" ref="L1042">IF(A1042&lt;&gt;"",SUMPRODUCT(($E$2:$E$1303="Active") * (FK1042 &gt;= $FM$2:$FM$1303) * (FK1042 &lt;= $FN$2:$FN$1303) * (FL1042 &gt;= $FO$2:$FO$1303) * (FL1042 &lt;= $FP$2:$FP$1303)),"")</f>
        <v>1</v>
      </c>
      <c r="M1042" s="17" cm="1">
        <f t="array" ref="M1042">IF(A1042&lt;&gt;"",SUMPRODUCT(($E$2:$E$1303="Active") * (FK1042 &gt;= $FQ$2:$FQ$1303) * (FK1042 &lt;= $FR$2:$FR$1303) * (FL1042 &gt;= $FS$2:$FS$1303) * (FL1042 &lt;= $FT$2:$FT$1303)),"")</f>
        <v>1</v>
      </c>
      <c r="N1042" s="14" t="s">
        <v>218</v>
      </c>
      <c r="O1042" s="14" t="s">
        <v>316</v>
      </c>
      <c r="P1042" s="15" t="s">
        <v>6028</v>
      </c>
      <c r="Q1042" s="14" t="s">
        <v>6029</v>
      </c>
      <c r="R1042" s="15" t="s">
        <v>6030</v>
      </c>
      <c r="S1042" s="14" t="s">
        <v>223</v>
      </c>
      <c r="T1042" s="20" t="s">
        <v>224</v>
      </c>
      <c r="U1042" s="21"/>
      <c r="V1042" s="22"/>
      <c r="W1042" s="22"/>
      <c r="X1042" s="22"/>
      <c r="Y1042" s="22"/>
      <c r="Z1042" s="22"/>
      <c r="AA1042" s="48">
        <v>2024</v>
      </c>
      <c r="AC1042" s="63">
        <v>45658</v>
      </c>
      <c r="AD1042" s="25">
        <v>155</v>
      </c>
      <c r="AE1042" s="25">
        <v>167</v>
      </c>
      <c r="AF1042" s="26">
        <v>109</v>
      </c>
      <c r="AG1042" s="20">
        <v>59</v>
      </c>
      <c r="AH1042" s="22">
        <v>0</v>
      </c>
      <c r="AI1042" s="26">
        <v>0</v>
      </c>
      <c r="AN1042" s="27">
        <f>IF(COUNT(DV1042,ES1042,FJ1042,GK1042,HH1042)&gt;0,AVERAGE(DV1042,ES1042,FJ1042,GK1042,HH1042),"")</f>
        <v>0.15</v>
      </c>
      <c r="AO1042" s="28">
        <f>IF((E1042&lt;&gt;""),COUNTA(AP1042:BW1042)+COUNTIF(T1042,"No"),"")</f>
        <v>0</v>
      </c>
      <c r="AP1042" s="29"/>
      <c r="AQ1042" s="29"/>
      <c r="AR1042" s="29"/>
      <c r="AS1042" s="29"/>
      <c r="AT1042" s="29"/>
      <c r="AU1042" s="29"/>
      <c r="AV1042" s="29"/>
      <c r="AW1042" s="29"/>
      <c r="AX1042" s="29"/>
      <c r="AY1042" s="29"/>
      <c r="AZ1042" s="29"/>
      <c r="BA1042" s="29"/>
      <c r="BB1042" s="29"/>
      <c r="BC1042" s="29"/>
      <c r="BD1042" s="29"/>
      <c r="BE1042" s="29"/>
      <c r="BF1042" s="29"/>
      <c r="BG1042" s="29"/>
      <c r="BH1042" s="29"/>
      <c r="BI1042" s="29"/>
      <c r="BJ1042" s="29"/>
      <c r="BK1042" s="29"/>
      <c r="BL1042" s="29"/>
      <c r="BM1042" s="29"/>
      <c r="BN1042" s="29"/>
      <c r="BO1042" s="29"/>
      <c r="BP1042" s="29"/>
      <c r="BQ1042" s="29"/>
      <c r="BR1042" s="29"/>
      <c r="BS1042" s="29"/>
      <c r="BT1042" s="29"/>
      <c r="BU1042" s="29"/>
      <c r="BV1042" s="29"/>
      <c r="BW1042" s="29"/>
      <c r="BX1042" s="30">
        <v>44148</v>
      </c>
      <c r="BY1042" s="30">
        <v>44148</v>
      </c>
      <c r="BZ1042" s="14" t="s">
        <v>248</v>
      </c>
      <c r="CA1042" s="30">
        <v>44148</v>
      </c>
      <c r="CB1042" s="14" t="s">
        <v>316</v>
      </c>
      <c r="CC1042" s="31">
        <v>44182</v>
      </c>
      <c r="CD1042" s="32" t="s">
        <v>228</v>
      </c>
      <c r="CE1042" s="33" t="s">
        <v>320</v>
      </c>
      <c r="CF1042" s="33" t="s">
        <v>321</v>
      </c>
      <c r="CG1042" s="29">
        <v>100</v>
      </c>
      <c r="CH1042" s="29">
        <v>4</v>
      </c>
      <c r="CI1042" s="29">
        <v>4</v>
      </c>
      <c r="CJ1042" s="29">
        <v>10</v>
      </c>
      <c r="CK1042" s="29">
        <v>0</v>
      </c>
      <c r="CL1042" s="29">
        <v>0</v>
      </c>
      <c r="CM1042" s="29">
        <v>0</v>
      </c>
      <c r="CN1042" s="34">
        <f>IF(CJ1042&gt;0,((CK1042*0.125)+(CL1042*0.25)+(CM1042*1))/CJ1042,"")</f>
        <v>0</v>
      </c>
      <c r="CO1042" s="35">
        <v>44592</v>
      </c>
      <c r="CP1042" s="35">
        <v>44602</v>
      </c>
      <c r="CQ1042" s="20" t="s">
        <v>248</v>
      </c>
      <c r="CR1042" s="35">
        <v>44621</v>
      </c>
      <c r="CS1042" s="20" t="s">
        <v>316</v>
      </c>
      <c r="CT1042" s="35" t="s">
        <v>323</v>
      </c>
      <c r="CU1042" s="35">
        <v>44482</v>
      </c>
      <c r="CV1042" s="11" t="s">
        <v>248</v>
      </c>
      <c r="CW1042" s="11" t="s">
        <v>324</v>
      </c>
      <c r="CX1042" s="11" t="s">
        <v>325</v>
      </c>
      <c r="CY1042" s="20">
        <v>88</v>
      </c>
      <c r="CZ1042" s="36">
        <v>4</v>
      </c>
      <c r="DA1042" s="36">
        <v>4</v>
      </c>
      <c r="DB1042" s="36">
        <v>20</v>
      </c>
      <c r="DC1042" s="36">
        <v>0</v>
      </c>
      <c r="DD1042" s="36">
        <v>3</v>
      </c>
      <c r="DE1042" s="36">
        <v>2</v>
      </c>
      <c r="DF1042" s="36">
        <v>8</v>
      </c>
      <c r="DG1042" s="36">
        <v>0</v>
      </c>
      <c r="DH1042" s="37">
        <f>IF(DB1042&lt;&gt;"",((DC1042*0.125)+(DD1042*0.25)+(DE1042*0.25)+(DF1042*1)+(DG1042*1))/DB1042,"")</f>
        <v>0.46250000000000002</v>
      </c>
      <c r="DI1042" s="35">
        <v>44757</v>
      </c>
      <c r="DJ1042" s="20" t="s">
        <v>248</v>
      </c>
      <c r="DK1042" s="20" t="s">
        <v>235</v>
      </c>
      <c r="DL1042" s="20" t="s">
        <v>234</v>
      </c>
      <c r="DM1042" s="20">
        <v>58</v>
      </c>
      <c r="DN1042" s="20">
        <v>2</v>
      </c>
      <c r="DO1042" s="20">
        <v>2</v>
      </c>
      <c r="DP1042" s="20">
        <v>10</v>
      </c>
      <c r="DQ1042" s="20">
        <v>0</v>
      </c>
      <c r="DR1042" s="20">
        <v>0</v>
      </c>
      <c r="DS1042" s="20">
        <v>6</v>
      </c>
      <c r="DT1042" s="20">
        <v>0</v>
      </c>
      <c r="DU1042" s="20">
        <v>0</v>
      </c>
      <c r="DV1042" s="37" cm="1">
        <f t="array" ref="DV1042">IF(AND(DI1042:DP1042&lt;&gt;""),((DQ1042*0.125)+(DR1042*0.25)+(DS1042*0.25)+(DT1042*1)+(DU1042*1))/DP1042,"")</f>
        <v>0.15</v>
      </c>
      <c r="EA1042" s="35" t="s">
        <v>316</v>
      </c>
      <c r="EB1042" s="38" t="s">
        <v>323</v>
      </c>
      <c r="EJ1042"/>
      <c r="EK1042"/>
      <c r="EL1042"/>
      <c r="EM1042"/>
      <c r="EN1042"/>
      <c r="EO1042"/>
      <c r="EP1042"/>
      <c r="EQ1042"/>
      <c r="ER1042"/>
      <c r="ES1042" s="34" t="str">
        <f>IF(EI1042&lt;&gt;"",((EJ1042*0.125)+((EK1042+EL1042+EM1042+EN1042+EO1042)*0.25)+((EP1042+EQ1042+ER1042)*1))/EI1042,"")</f>
        <v/>
      </c>
      <c r="ET1042" s="20"/>
      <c r="FG1042" s="20"/>
      <c r="FJ1042" s="34" t="str">
        <f>IF(EZ1042&lt;&gt;"",((FA1042*0.125)+((FB1042+FC1042+FD1042+FE1042+FF1042)*0.25)+((FG1042+FH1042+FI1042)*1))/EZ1042,"")</f>
        <v/>
      </c>
      <c r="FK1042" s="39">
        <v>32.393759000000003</v>
      </c>
      <c r="FL1042" s="39">
        <v>-93.728561999999997</v>
      </c>
      <c r="FM1042" s="39">
        <v>32.03193357617787</v>
      </c>
      <c r="FN1042" s="39">
        <v>32.755584423822135</v>
      </c>
      <c r="FO1042" s="39">
        <v>-94.157068987663862</v>
      </c>
      <c r="FP1042" s="39">
        <v>-93.300055012336131</v>
      </c>
      <c r="FQ1042" s="39">
        <v>31.670108152355738</v>
      </c>
      <c r="FR1042" s="39">
        <v>33.117409847644268</v>
      </c>
      <c r="FS1042" s="39">
        <v>-94.585575975327728</v>
      </c>
      <c r="FT1042" s="39">
        <v>-92.871548024672265</v>
      </c>
      <c r="FU1042" s="35"/>
      <c r="GK1042" s="34" t="str">
        <f>IF(GA1042&lt;&gt;"",((GB1042*0.125)+((GC1042+GD1042+GE1042+GF1042+GG1042)*0.25)+((GH1042+GI1042+GJ1042)*1))/GA1042,"")</f>
        <v/>
      </c>
      <c r="GL1042"/>
      <c r="GM1042"/>
      <c r="GN1042"/>
      <c r="GO1042"/>
      <c r="HH1042" s="34" t="str">
        <f>IF(GX1042&lt;&gt;"",((GY1042*0.125)+((GZ1042+HA1042+HB1042+HC1042+HD1042)*0.25)+((HE1042+HF1042+HG1042)*1))/GX1042,"")</f>
        <v/>
      </c>
    </row>
    <row r="1043" spans="1:216" ht="15" hidden="1" customHeight="1" x14ac:dyDescent="0.35">
      <c r="A1043" s="11" t="s">
        <v>1872</v>
      </c>
      <c r="B1043" s="12" t="s">
        <v>6031</v>
      </c>
      <c r="C1043" s="13">
        <v>43829</v>
      </c>
      <c r="D1043" s="13"/>
      <c r="E1043" s="14" t="s">
        <v>1420</v>
      </c>
      <c r="F1043" s="15" t="s">
        <v>6032</v>
      </c>
      <c r="G1043" s="15" t="s">
        <v>6033</v>
      </c>
      <c r="H1043" s="14" t="s">
        <v>1722</v>
      </c>
      <c r="I1043" s="16">
        <v>84116</v>
      </c>
      <c r="J1043" s="17">
        <v>35327</v>
      </c>
      <c r="K1043" s="18">
        <f ca="1">IF(A1043&lt;&gt;"",RANDBETWEEN(1,2000)," ")</f>
        <v>1016</v>
      </c>
      <c r="L1043" s="17" cm="1">
        <f t="array" ref="L1043">IF(A1043&lt;&gt;"",SUMPRODUCT(($E$2:$E$1303="Active") * (FK1043 &gt;= $FM$2:$FM$1303) * (FK1043 &lt;= $FN$2:$FN$1303) * (FL1043 &gt;= $FO$2:$FO$1303) * (FL1043 &lt;= $FP$2:$FP$1303)),"")</f>
        <v>5</v>
      </c>
      <c r="M1043" s="17" cm="1">
        <f t="array" ref="M1043">IF(A1043&lt;&gt;"",SUMPRODUCT(($E$2:$E$1303="Active") * (FK1043 &gt;= $FQ$2:$FQ$1303) * (FK1043 &lt;= $FR$2:$FR$1303) * (FL1043 &gt;= $FS$2:$FS$1303) * (FL1043 &lt;= $FT$2:$FT$1303)),"")</f>
        <v>7</v>
      </c>
      <c r="N1043" s="14" t="s">
        <v>287</v>
      </c>
      <c r="O1043" s="14" t="s">
        <v>219</v>
      </c>
      <c r="P1043" s="15" t="s">
        <v>6034</v>
      </c>
      <c r="Q1043" s="14" t="s">
        <v>1876</v>
      </c>
      <c r="R1043" s="15" t="s">
        <v>6035</v>
      </c>
      <c r="S1043" s="14" t="s">
        <v>224</v>
      </c>
      <c r="T1043" s="20" t="s">
        <v>224</v>
      </c>
      <c r="U1043" s="21"/>
      <c r="V1043" s="22"/>
      <c r="W1043" s="22"/>
      <c r="X1043" s="22"/>
      <c r="Y1043" s="22"/>
      <c r="Z1043" s="22"/>
      <c r="AA1043" s="48">
        <v>2024</v>
      </c>
      <c r="AC1043" s="63">
        <v>45658</v>
      </c>
      <c r="AD1043" s="25">
        <v>534</v>
      </c>
      <c r="AE1043" s="25">
        <v>351</v>
      </c>
      <c r="AF1043" s="26">
        <v>344</v>
      </c>
      <c r="AG1043" s="20"/>
      <c r="AH1043" s="22">
        <v>0</v>
      </c>
      <c r="AI1043" s="26">
        <v>0</v>
      </c>
      <c r="AN1043" s="27">
        <f>IF(COUNT(DV1043,ES1043,FJ1043,GK1043,HH1043)&gt;0,AVERAGE(DV1043,ES1043,FJ1043,GK1043,HH1043),"")</f>
        <v>0</v>
      </c>
      <c r="AO1043" s="28">
        <f>IF((E1043&lt;&gt;""),COUNTA(AP1043:BW1043)+COUNTIF(T1043,"No"),"")</f>
        <v>0</v>
      </c>
      <c r="AP1043" s="29"/>
      <c r="AQ1043" s="29"/>
      <c r="AR1043" s="29"/>
      <c r="AS1043" s="29"/>
      <c r="AT1043" s="29"/>
      <c r="AU1043" s="29"/>
      <c r="AV1043" s="29"/>
      <c r="AW1043" s="29"/>
      <c r="AX1043" s="29"/>
      <c r="AY1043" s="29"/>
      <c r="AZ1043" s="29"/>
      <c r="BA1043" s="29"/>
      <c r="BB1043" s="29"/>
      <c r="BC1043" s="29"/>
      <c r="BD1043" s="29"/>
      <c r="BE1043" s="29"/>
      <c r="BF1043" s="29"/>
      <c r="BG1043" s="29"/>
      <c r="BH1043" s="29"/>
      <c r="BI1043" s="29"/>
      <c r="BJ1043" s="29"/>
      <c r="BK1043" s="29"/>
      <c r="BL1043" s="29"/>
      <c r="BM1043" s="29"/>
      <c r="BN1043" s="29"/>
      <c r="BO1043" s="29"/>
      <c r="BP1043" s="29"/>
      <c r="BQ1043" s="29"/>
      <c r="BR1043" s="29"/>
      <c r="BS1043" s="29"/>
      <c r="BT1043" s="29"/>
      <c r="BU1043" s="29"/>
      <c r="BV1043" s="29"/>
      <c r="BW1043" s="29"/>
      <c r="BX1043" s="30">
        <v>43879</v>
      </c>
      <c r="BY1043" s="30">
        <v>43886</v>
      </c>
      <c r="BZ1043" s="14" t="s">
        <v>226</v>
      </c>
      <c r="CA1043" s="30">
        <v>43892</v>
      </c>
      <c r="CB1043" s="14" t="s">
        <v>227</v>
      </c>
      <c r="CC1043" s="31">
        <v>43810</v>
      </c>
      <c r="CD1043" s="32" t="s">
        <v>228</v>
      </c>
      <c r="CE1043" s="33" t="s">
        <v>291</v>
      </c>
      <c r="CF1043" s="33" t="s">
        <v>292</v>
      </c>
      <c r="CG1043" s="29">
        <v>195</v>
      </c>
      <c r="CH1043" s="29">
        <v>2</v>
      </c>
      <c r="CI1043" s="29">
        <v>2</v>
      </c>
      <c r="CJ1043" s="29">
        <v>12</v>
      </c>
      <c r="CK1043" s="29">
        <v>0</v>
      </c>
      <c r="CL1043" s="29">
        <v>2</v>
      </c>
      <c r="CM1043" s="29">
        <v>2</v>
      </c>
      <c r="CN1043" s="34">
        <f>IF(CJ1043&gt;0,((CK1043*0.125)+(CL1043*0.25)+(CM1043*1))/CJ1043,"")</f>
        <v>0.20833333333333334</v>
      </c>
      <c r="CO1043" s="35">
        <v>44649</v>
      </c>
      <c r="CP1043" s="35">
        <v>44670</v>
      </c>
      <c r="CQ1043" s="20" t="s">
        <v>595</v>
      </c>
      <c r="CR1043" s="35">
        <v>44670</v>
      </c>
      <c r="CS1043" s="20" t="s">
        <v>232</v>
      </c>
      <c r="CT1043" s="35">
        <v>44673</v>
      </c>
      <c r="CU1043" s="35">
        <v>44446</v>
      </c>
      <c r="CV1043" s="11" t="s">
        <v>228</v>
      </c>
      <c r="CW1043" s="20" t="s">
        <v>233</v>
      </c>
      <c r="CX1043" s="11" t="s">
        <v>234</v>
      </c>
      <c r="CY1043" s="20">
        <v>178</v>
      </c>
      <c r="CZ1043" s="36">
        <v>3</v>
      </c>
      <c r="DA1043" s="36">
        <v>3</v>
      </c>
      <c r="DB1043" s="36">
        <v>11</v>
      </c>
      <c r="DC1043" s="36">
        <v>0</v>
      </c>
      <c r="DD1043" s="36">
        <v>0</v>
      </c>
      <c r="DE1043" s="36">
        <v>0</v>
      </c>
      <c r="DF1043" s="36">
        <v>1</v>
      </c>
      <c r="DG1043" s="36">
        <v>0</v>
      </c>
      <c r="DH1043" s="37">
        <f>IF(DB1043&gt;0,((DC1043*0.125)+(DD1043*0.25)+(DE1043*0.25)+(DF1043*1)+(DG1043*1))/DB1043,"")</f>
        <v>9.0909090909090912E-2</v>
      </c>
      <c r="DI1043" s="35">
        <v>44835</v>
      </c>
      <c r="DJ1043" s="20" t="s">
        <v>228</v>
      </c>
      <c r="DK1043" s="20" t="s">
        <v>235</v>
      </c>
      <c r="DL1043" s="20" t="s">
        <v>234</v>
      </c>
      <c r="DM1043" s="20">
        <v>184</v>
      </c>
      <c r="DN1043" s="20">
        <v>4</v>
      </c>
      <c r="DO1043" s="20">
        <v>4</v>
      </c>
      <c r="DP1043" s="20">
        <v>17</v>
      </c>
      <c r="DQ1043" s="20">
        <v>0</v>
      </c>
      <c r="DR1043" s="20">
        <v>0</v>
      </c>
      <c r="DS1043" s="20">
        <v>0</v>
      </c>
      <c r="DT1043" s="20">
        <v>0</v>
      </c>
      <c r="DU1043" s="20">
        <v>0</v>
      </c>
      <c r="DV1043" s="37" cm="1">
        <f t="array" ref="DV1043">IF(AND(DI1043:DP1043&lt;&gt;""),((DQ1043*0.125)+(DR1043*0.25)+(DS1043*0.25)+(DT1043*1)+(DU1043*1))/DP1043,"")</f>
        <v>0</v>
      </c>
      <c r="EA1043" s="35" t="s">
        <v>323</v>
      </c>
      <c r="EB1043" s="38"/>
      <c r="EJ1043"/>
      <c r="EK1043"/>
      <c r="EL1043"/>
      <c r="EM1043"/>
      <c r="EN1043"/>
      <c r="EO1043"/>
      <c r="EP1043"/>
      <c r="EQ1043"/>
      <c r="ER1043"/>
      <c r="ES1043" s="34" t="str">
        <f>IF(EI1043&lt;&gt;"",((EJ1043*0.125)+((EK1043+EL1043+EM1043+EN1043+EO1043)*0.25)+((EP1043+EQ1043+ER1043)*1))/EI1043,"")</f>
        <v/>
      </c>
      <c r="ET1043" s="20"/>
      <c r="FG1043" s="20"/>
      <c r="FJ1043" s="34" t="str">
        <f>IF(EZ1043&lt;&gt;"",((FA1043*0.125)+((FB1043+FC1043+FD1043+FE1043+FF1043)*0.25)+((FG1043+FH1043+FI1043)*1))/EZ1043,"")</f>
        <v/>
      </c>
      <c r="FK1043" s="39">
        <v>40.802370000000003</v>
      </c>
      <c r="FL1043" s="39">
        <v>-111.96021399999999</v>
      </c>
      <c r="FM1043" s="39">
        <v>40.440544576177871</v>
      </c>
      <c r="FN1043" s="39">
        <v>41.164195423822136</v>
      </c>
      <c r="FO1043" s="39">
        <v>-112.43820700769915</v>
      </c>
      <c r="FP1043" s="39">
        <v>-111.48222099230084</v>
      </c>
      <c r="FQ1043" s="39">
        <v>40.078719152355738</v>
      </c>
      <c r="FR1043" s="39">
        <v>41.526020847644268</v>
      </c>
      <c r="FS1043" s="39">
        <v>-112.9162000153983</v>
      </c>
      <c r="FT1043" s="39">
        <v>-111.00422798460168</v>
      </c>
      <c r="FU1043" s="35"/>
      <c r="GK1043" s="34" t="str">
        <f>IF(GA1043&lt;&gt;"",((GB1043*0.125)+((GC1043+GD1043+GE1043+GF1043+GG1043)*0.25)+((GH1043+GI1043+GJ1043)*1))/GA1043,"")</f>
        <v/>
      </c>
      <c r="GL1043"/>
      <c r="GM1043"/>
      <c r="GN1043"/>
      <c r="GO1043"/>
      <c r="HH1043" s="34" t="str">
        <f>IF(GX1043&lt;&gt;"",((GY1043*0.125)+((GZ1043+HA1043+HB1043+HC1043+HD1043)*0.25)+((HE1043+HF1043+HG1043)*1))/GX1043,"")</f>
        <v/>
      </c>
    </row>
    <row r="1044" spans="1:216" ht="15" hidden="1" customHeight="1" x14ac:dyDescent="0.35">
      <c r="A1044" s="11" t="s">
        <v>6036</v>
      </c>
      <c r="B1044" s="12" t="s">
        <v>6037</v>
      </c>
      <c r="C1044" s="13">
        <v>43829</v>
      </c>
      <c r="D1044" s="13"/>
      <c r="E1044" s="14" t="s">
        <v>1420</v>
      </c>
      <c r="F1044" s="15" t="s">
        <v>6038</v>
      </c>
      <c r="G1044" s="15" t="s">
        <v>6039</v>
      </c>
      <c r="H1044" s="14" t="s">
        <v>1528</v>
      </c>
      <c r="I1044" s="16">
        <v>45241</v>
      </c>
      <c r="J1044" s="17">
        <v>24380</v>
      </c>
      <c r="K1044" s="18">
        <f ca="1">IF(A1044&lt;&gt;"",RANDBETWEEN(1,2000)," ")</f>
        <v>959</v>
      </c>
      <c r="L1044" s="17" cm="1">
        <f t="array" ref="L1044">IF(A1044&lt;&gt;"",SUMPRODUCT(($E$2:$E$1303="Active") * (FK1044 &gt;= $FM$2:$FM$1303) * (FK1044 &lt;= $FN$2:$FN$1303) * (FL1044 &gt;= $FO$2:$FO$1303) * (FL1044 &lt;= $FP$2:$FP$1303)),"")</f>
        <v>3</v>
      </c>
      <c r="M1044" s="17" cm="1">
        <f t="array" ref="M1044">IF(A1044&lt;&gt;"",SUMPRODUCT(($E$2:$E$1303="Active") * (FK1044 &gt;= $FQ$2:$FQ$1303) * (FK1044 &lt;= $FR$2:$FR$1303) * (FL1044 &gt;= $FS$2:$FS$1303) * (FL1044 &lt;= $FT$2:$FT$1303)),"")</f>
        <v>6</v>
      </c>
      <c r="N1044" s="14" t="s">
        <v>218</v>
      </c>
      <c r="O1044" s="14" t="s">
        <v>316</v>
      </c>
      <c r="P1044" s="15"/>
      <c r="Q1044" s="14"/>
      <c r="R1044" s="15"/>
      <c r="S1044" s="14" t="s">
        <v>223</v>
      </c>
      <c r="T1044" s="20" t="s">
        <v>224</v>
      </c>
      <c r="U1044" s="21"/>
      <c r="V1044" s="22"/>
      <c r="W1044" s="22"/>
      <c r="X1044" s="22"/>
      <c r="Y1044" s="22"/>
      <c r="Z1044" s="22"/>
      <c r="AA1044" s="48">
        <v>2024</v>
      </c>
      <c r="AC1044" s="63">
        <v>45658</v>
      </c>
      <c r="AD1044" s="25">
        <v>143</v>
      </c>
      <c r="AE1044" s="25">
        <v>220</v>
      </c>
      <c r="AF1044" s="26">
        <v>60</v>
      </c>
      <c r="AG1044" s="20"/>
      <c r="AH1044" s="22">
        <v>0</v>
      </c>
      <c r="AI1044" s="26">
        <v>0</v>
      </c>
      <c r="AN1044" s="27" t="str">
        <f>IF(COUNT(DV1044,ES1044,FJ1044,GK1044,HH1044)&gt;0,AVERAGE(DV1044,ES1044,FJ1044,GK1044,HH1044),"")</f>
        <v/>
      </c>
      <c r="AO1044" s="28">
        <f>IF((E1044&lt;&gt;""),COUNTA(AP1044:BW1044)+COUNTIF(T1044,"No"),"")</f>
        <v>0</v>
      </c>
      <c r="AP1044" s="29"/>
      <c r="AQ1044" s="29"/>
      <c r="AR1044" s="29"/>
      <c r="AS1044" s="29"/>
      <c r="AT1044" s="29"/>
      <c r="AU1044" s="29"/>
      <c r="AV1044" s="29"/>
      <c r="AW1044" s="29"/>
      <c r="AX1044" s="29"/>
      <c r="AY1044" s="29"/>
      <c r="AZ1044" s="29"/>
      <c r="BA1044" s="29"/>
      <c r="BB1044" s="29"/>
      <c r="BC1044" s="29"/>
      <c r="BD1044" s="29"/>
      <c r="BE1044" s="29"/>
      <c r="BF1044" s="29"/>
      <c r="BG1044" s="29"/>
      <c r="BH1044" s="29"/>
      <c r="BI1044" s="29"/>
      <c r="BJ1044" s="29"/>
      <c r="BK1044" s="29"/>
      <c r="BL1044" s="29"/>
      <c r="BM1044" s="29"/>
      <c r="BN1044" s="29"/>
      <c r="BO1044" s="29"/>
      <c r="BP1044" s="29"/>
      <c r="BQ1044" s="29"/>
      <c r="BR1044" s="29"/>
      <c r="BS1044" s="29"/>
      <c r="BT1044" s="29"/>
      <c r="BU1044" s="29"/>
      <c r="BV1044" s="29"/>
      <c r="BW1044" s="29"/>
      <c r="BX1044" s="30">
        <v>44053</v>
      </c>
      <c r="BY1044" s="30">
        <v>44131</v>
      </c>
      <c r="BZ1044" s="14" t="s">
        <v>248</v>
      </c>
      <c r="CA1044" s="30">
        <v>44131</v>
      </c>
      <c r="CB1044" s="14" t="s">
        <v>316</v>
      </c>
      <c r="CC1044" s="31">
        <v>44187</v>
      </c>
      <c r="CD1044" s="32" t="s">
        <v>228</v>
      </c>
      <c r="CE1044" s="33" t="s">
        <v>320</v>
      </c>
      <c r="CF1044" s="33" t="s">
        <v>321</v>
      </c>
      <c r="CG1044" s="29">
        <v>100</v>
      </c>
      <c r="CH1044" s="29">
        <v>5</v>
      </c>
      <c r="CI1044" s="29">
        <v>5</v>
      </c>
      <c r="CJ1044" s="29">
        <v>10</v>
      </c>
      <c r="CK1044" s="29">
        <v>0</v>
      </c>
      <c r="CL1044" s="29">
        <v>0</v>
      </c>
      <c r="CM1044" s="29">
        <v>1</v>
      </c>
      <c r="CN1044" s="34">
        <f>IF(CJ1044&gt;0,((CK1044*0.125)+(CL1044*0.25)+(CM1044*1))/CJ1044,"")</f>
        <v>0.1</v>
      </c>
      <c r="CO1044" s="35">
        <v>44648</v>
      </c>
      <c r="CP1044" s="35">
        <v>44646</v>
      </c>
      <c r="CQ1044" s="20" t="s">
        <v>248</v>
      </c>
      <c r="CR1044" s="35">
        <v>44648</v>
      </c>
      <c r="CS1044" s="20" t="s">
        <v>316</v>
      </c>
      <c r="CT1044" s="35" t="s">
        <v>323</v>
      </c>
      <c r="CU1044" s="35">
        <v>44495</v>
      </c>
      <c r="CV1044" s="11" t="s">
        <v>248</v>
      </c>
      <c r="CW1044" s="11" t="s">
        <v>324</v>
      </c>
      <c r="CX1044" s="11" t="s">
        <v>325</v>
      </c>
      <c r="CY1044" s="20">
        <v>119</v>
      </c>
      <c r="CZ1044" s="36">
        <v>9</v>
      </c>
      <c r="DA1044" s="36">
        <v>9</v>
      </c>
      <c r="DB1044" s="36">
        <v>34</v>
      </c>
      <c r="DC1044" s="36">
        <v>0</v>
      </c>
      <c r="DD1044" s="36">
        <v>0</v>
      </c>
      <c r="DE1044" s="36">
        <v>0</v>
      </c>
      <c r="DF1044" s="36">
        <v>0</v>
      </c>
      <c r="DG1044" s="36">
        <v>9</v>
      </c>
      <c r="DH1044" s="37">
        <f>IF(DB1044&lt;&gt;"",((DC1044*0.125)+(DD1044*0.25)+(DE1044*0.25)+(DF1044*1)+(DG1044*1))/DB1044,"")</f>
        <v>0.26470588235294118</v>
      </c>
      <c r="DI1044" s="35">
        <v>44837</v>
      </c>
      <c r="DJ1044" s="20" t="s">
        <v>248</v>
      </c>
      <c r="DK1044" s="20" t="s">
        <v>235</v>
      </c>
      <c r="DL1044" s="20" t="s">
        <v>234</v>
      </c>
      <c r="DV1044" s="37" t="str" cm="1">
        <f t="array" ref="DV1044">IF(AND(DI1044:DP1044&lt;&gt;""),((DQ1044*0.125)+(DR1044*0.25)+(DS1044*0.25)+(DT1044*1)+(DU1044*1))/DP1044,"")</f>
        <v/>
      </c>
      <c r="EA1044" s="35"/>
      <c r="EB1044" s="21"/>
      <c r="EJ1044"/>
      <c r="EK1044"/>
      <c r="EL1044"/>
      <c r="EM1044"/>
      <c r="EN1044"/>
      <c r="EO1044"/>
      <c r="EP1044"/>
      <c r="EQ1044"/>
      <c r="ER1044"/>
      <c r="ES1044" s="34" t="str">
        <f>IF(EI1044&lt;&gt;"",((EJ1044*0.125)+((EK1044+EL1044+EM1044+EN1044+EO1044)*0.25)+((EP1044+EQ1044+ER1044)*1))/EI1044,"")</f>
        <v/>
      </c>
      <c r="ET1044" s="20"/>
      <c r="FG1044" s="20"/>
      <c r="FJ1044" s="34" t="str">
        <f>IF(EZ1044&lt;&gt;"",((FA1044*0.125)+((FB1044+FC1044+FD1044+FE1044+FF1044)*0.25)+((FG1044+FH1044+FI1044)*1))/EZ1044,"")</f>
        <v/>
      </c>
      <c r="FK1044" s="39">
        <v>39.274287000000001</v>
      </c>
      <c r="FL1044" s="39">
        <v>-84.395427999999995</v>
      </c>
      <c r="FM1044" s="39">
        <v>38.912461576177868</v>
      </c>
      <c r="FN1044" s="39">
        <v>39.636112423822134</v>
      </c>
      <c r="FO1044" s="39">
        <v>-84.862827598809361</v>
      </c>
      <c r="FP1044" s="39">
        <v>-83.92802840119063</v>
      </c>
      <c r="FQ1044" s="39">
        <v>38.550636152355736</v>
      </c>
      <c r="FR1044" s="39">
        <v>39.997937847644266</v>
      </c>
      <c r="FS1044" s="39">
        <v>-85.330227197618726</v>
      </c>
      <c r="FT1044" s="39">
        <v>-83.460628802381265</v>
      </c>
      <c r="FU1044" s="35"/>
      <c r="GK1044" s="34" t="str">
        <f>IF(GA1044&lt;&gt;"",((GB1044*0.125)+((GC1044+GD1044+GE1044+GF1044+GG1044)*0.25)+((GH1044+GI1044+GJ1044)*1))/GA1044,"")</f>
        <v/>
      </c>
      <c r="GL1044"/>
      <c r="GM1044"/>
      <c r="GN1044"/>
      <c r="GO1044"/>
      <c r="HH1044" s="34" t="str">
        <f>IF(GX1044&lt;&gt;"",((GY1044*0.125)+((GZ1044+HA1044+HB1044+HC1044+HD1044)*0.25)+((HE1044+HF1044+HG1044)*1))/GX1044,"")</f>
        <v/>
      </c>
    </row>
    <row r="1045" spans="1:216" ht="15" hidden="1" customHeight="1" x14ac:dyDescent="0.35">
      <c r="A1045" s="14" t="s">
        <v>6040</v>
      </c>
      <c r="B1045" s="12" t="s">
        <v>6041</v>
      </c>
      <c r="C1045" s="13">
        <v>43829</v>
      </c>
      <c r="D1045" s="13"/>
      <c r="E1045" s="14" t="s">
        <v>1420</v>
      </c>
      <c r="F1045" s="15" t="s">
        <v>6042</v>
      </c>
      <c r="G1045" s="15" t="s">
        <v>6043</v>
      </c>
      <c r="H1045" s="14" t="s">
        <v>1512</v>
      </c>
      <c r="I1045" s="16">
        <v>20706</v>
      </c>
      <c r="J1045" s="17">
        <v>43623</v>
      </c>
      <c r="K1045" s="18">
        <f ca="1">IF(A1045&lt;&gt;"",RANDBETWEEN(1,2000)," ")</f>
        <v>1691</v>
      </c>
      <c r="L1045" s="17" cm="1">
        <f t="array" ref="L1045">IF(A1045&lt;&gt;"",SUMPRODUCT(($E$2:$E$1303="Active") * (FK1045 &gt;= $FM$2:$FM$1303) * (FK1045 &lt;= $FN$2:$FN$1303) * (FL1045 &gt;= $FO$2:$FO$1303) * (FL1045 &lt;= $FP$2:$FP$1303)),"")</f>
        <v>2</v>
      </c>
      <c r="M1045" s="17" cm="1">
        <f t="array" ref="M1045">IF(A1045&lt;&gt;"",SUMPRODUCT(($E$2:$E$1303="Active") * (FK1045 &gt;= $FQ$2:$FQ$1303) * (FK1045 &lt;= $FR$2:$FR$1303) * (FL1045 &gt;= $FS$2:$FS$1303) * (FL1045 &lt;= $FT$2:$FT$1303)),"")</f>
        <v>6</v>
      </c>
      <c r="N1045" s="14" t="s">
        <v>218</v>
      </c>
      <c r="O1045" s="14" t="s">
        <v>316</v>
      </c>
      <c r="P1045" s="15"/>
      <c r="Q1045" s="14"/>
      <c r="R1045" s="15"/>
      <c r="S1045" s="14" t="s">
        <v>223</v>
      </c>
      <c r="T1045" s="20" t="s">
        <v>224</v>
      </c>
      <c r="U1045" s="21"/>
      <c r="V1045" s="22"/>
      <c r="W1045" s="22"/>
      <c r="X1045" s="22"/>
      <c r="Y1045" s="22"/>
      <c r="Z1045" s="22"/>
      <c r="AA1045" s="48">
        <v>2024</v>
      </c>
      <c r="AC1045" s="63">
        <v>45658</v>
      </c>
      <c r="AD1045" s="25">
        <v>30</v>
      </c>
      <c r="AE1045" s="25">
        <v>79</v>
      </c>
      <c r="AF1045" s="26"/>
      <c r="AG1045" s="20"/>
      <c r="AH1045" s="22">
        <v>0</v>
      </c>
      <c r="AI1045" s="26">
        <v>0</v>
      </c>
      <c r="AN1045" s="27" t="str">
        <f>IF(COUNT(DV1045,ES1045,FJ1045,GK1045,HH1045)&gt;0,AVERAGE(DV1045,ES1045,FJ1045,GK1045,HH1045),"")</f>
        <v/>
      </c>
      <c r="AO1045" s="28">
        <f>IF((E1045&lt;&gt;""),COUNTA(AP1045:BW1045)+COUNTIF(T1045,"No"),"")</f>
        <v>0</v>
      </c>
      <c r="AP1045" s="29"/>
      <c r="AQ1045" s="29"/>
      <c r="AR1045" s="29"/>
      <c r="AS1045" s="29"/>
      <c r="AT1045" s="29"/>
      <c r="AU1045" s="29"/>
      <c r="AV1045" s="29"/>
      <c r="AW1045" s="29"/>
      <c r="AX1045" s="29"/>
      <c r="AY1045" s="29"/>
      <c r="AZ1045" s="29"/>
      <c r="BA1045" s="29"/>
      <c r="BB1045" s="29"/>
      <c r="BC1045" s="29"/>
      <c r="BD1045" s="29"/>
      <c r="BE1045" s="29"/>
      <c r="BF1045" s="29"/>
      <c r="BG1045" s="29"/>
      <c r="BH1045" s="29"/>
      <c r="BI1045" s="29"/>
      <c r="BJ1045" s="29"/>
      <c r="BK1045" s="29"/>
      <c r="BL1045" s="29"/>
      <c r="BM1045" s="29"/>
      <c r="BN1045" s="29"/>
      <c r="BO1045" s="29"/>
      <c r="BP1045" s="29"/>
      <c r="BQ1045" s="29"/>
      <c r="BR1045" s="29"/>
      <c r="BS1045" s="29"/>
      <c r="BT1045" s="29"/>
      <c r="BU1045" s="29"/>
      <c r="BV1045" s="29"/>
      <c r="BW1045" s="29"/>
      <c r="BX1045" s="30">
        <v>44112</v>
      </c>
      <c r="BY1045" s="30">
        <v>44137</v>
      </c>
      <c r="BZ1045" s="14" t="s">
        <v>248</v>
      </c>
      <c r="CA1045" s="30">
        <v>44137</v>
      </c>
      <c r="CB1045" s="14" t="s">
        <v>316</v>
      </c>
      <c r="CC1045" s="31">
        <v>44188</v>
      </c>
      <c r="CD1045" s="32" t="s">
        <v>228</v>
      </c>
      <c r="CE1045" s="33" t="s">
        <v>320</v>
      </c>
      <c r="CF1045" s="33" t="s">
        <v>321</v>
      </c>
      <c r="CG1045" s="29">
        <v>100</v>
      </c>
      <c r="CH1045" s="29">
        <v>3</v>
      </c>
      <c r="CI1045" s="29">
        <v>3</v>
      </c>
      <c r="CJ1045" s="29">
        <v>10</v>
      </c>
      <c r="CK1045" s="29">
        <v>0</v>
      </c>
      <c r="CL1045" s="29">
        <v>2</v>
      </c>
      <c r="CM1045" s="29">
        <v>8</v>
      </c>
      <c r="CN1045" s="53">
        <f>IF(CJ1045&gt;0,((CK1045*0.125)+(CL1045*0.25)+(CM1045*1))/CJ1045,"")</f>
        <v>0.85</v>
      </c>
      <c r="CR1045" s="35"/>
      <c r="CS1045" s="20" t="s">
        <v>323</v>
      </c>
      <c r="CT1045" s="35" t="s">
        <v>323</v>
      </c>
      <c r="CU1045" s="35">
        <v>44501</v>
      </c>
      <c r="CV1045" s="11" t="s">
        <v>1128</v>
      </c>
      <c r="CW1045" s="11" t="s">
        <v>324</v>
      </c>
      <c r="CX1045" s="11" t="s">
        <v>325</v>
      </c>
      <c r="CY1045" s="20">
        <v>55</v>
      </c>
      <c r="CZ1045" s="36">
        <v>4</v>
      </c>
      <c r="DA1045" s="36">
        <v>4</v>
      </c>
      <c r="DB1045" s="36">
        <v>20</v>
      </c>
      <c r="DC1045" s="36">
        <v>0</v>
      </c>
      <c r="DD1045" s="36">
        <v>1</v>
      </c>
      <c r="DE1045" s="36">
        <v>2</v>
      </c>
      <c r="DF1045" s="36">
        <v>0</v>
      </c>
      <c r="DG1045" s="36">
        <v>4</v>
      </c>
      <c r="DH1045" s="37">
        <f>IF(DB1045&lt;&gt;"",((DC1045*0.125)+(DD1045*0.25)+(DE1045*0.25)+(DF1045*1)+(DG1045*1))/DB1045,"")</f>
        <v>0.23749999999999999</v>
      </c>
      <c r="DI1045" s="35">
        <v>44866</v>
      </c>
      <c r="DJ1045" s="20" t="s">
        <v>248</v>
      </c>
      <c r="DK1045" s="20" t="s">
        <v>235</v>
      </c>
      <c r="DL1045" s="20" t="s">
        <v>234</v>
      </c>
      <c r="DV1045" s="37" t="str" cm="1">
        <f t="array" ref="DV1045">IF(AND(DI1045:DP1045&lt;&gt;""),((DQ1045*0.125)+(DR1045*0.25)+(DS1045*0.25)+(DT1045*1)+(DU1045*1))/DP1045,"")</f>
        <v/>
      </c>
      <c r="EA1045" s="35"/>
      <c r="EB1045" s="21"/>
      <c r="EJ1045"/>
      <c r="EK1045"/>
      <c r="EL1045"/>
      <c r="EM1045"/>
      <c r="EN1045"/>
      <c r="EO1045"/>
      <c r="EP1045"/>
      <c r="EQ1045"/>
      <c r="ER1045"/>
      <c r="ES1045" s="34" t="str">
        <f>IF(EI1045&lt;&gt;"",((EJ1045*0.125)+((EK1045+EL1045+EM1045+EN1045+EO1045)*0.25)+((EP1045+EQ1045+ER1045)*1))/EI1045,"")</f>
        <v/>
      </c>
      <c r="ET1045" s="20"/>
      <c r="FG1045" s="20"/>
      <c r="FJ1045" s="34" t="str">
        <f>IF(EZ1045&lt;&gt;"",((FA1045*0.125)+((FB1045+FC1045+FD1045+FE1045+FF1045)*0.25)+((FG1045+FH1045+FI1045)*1))/EZ1045,"")</f>
        <v/>
      </c>
      <c r="FK1045" s="39">
        <v>38.960659</v>
      </c>
      <c r="FL1045" s="39">
        <v>-76.854732999999996</v>
      </c>
      <c r="FM1045" s="39">
        <v>38.598833576177867</v>
      </c>
      <c r="FN1045" s="39">
        <v>39.322484423822132</v>
      </c>
      <c r="FO1045" s="39">
        <v>-77.320056704782914</v>
      </c>
      <c r="FP1045" s="39">
        <v>-76.389409295217078</v>
      </c>
      <c r="FQ1045" s="39">
        <v>38.237008152355735</v>
      </c>
      <c r="FR1045" s="39">
        <v>39.684309847644265</v>
      </c>
      <c r="FS1045" s="39">
        <v>-77.785380409565832</v>
      </c>
      <c r="FT1045" s="39">
        <v>-75.92408559043416</v>
      </c>
      <c r="FU1045" s="35"/>
      <c r="GK1045" s="34" t="str">
        <f>IF(GA1045&lt;&gt;"",((GB1045*0.125)+((GC1045+GD1045+GE1045+GF1045+GG1045)*0.25)+((GH1045+GI1045+GJ1045)*1))/GA1045,"")</f>
        <v/>
      </c>
      <c r="GL1045"/>
      <c r="GM1045"/>
      <c r="GN1045"/>
      <c r="GO1045"/>
      <c r="HH1045" s="34" t="str">
        <f>IF(GX1045&lt;&gt;"",((GY1045*0.125)+((GZ1045+HA1045+HB1045+HC1045+HD1045)*0.25)+((HE1045+HF1045+HG1045)*1))/GX1045,"")</f>
        <v/>
      </c>
    </row>
    <row r="1046" spans="1:216" ht="15" hidden="1" customHeight="1" x14ac:dyDescent="0.35">
      <c r="A1046" s="14" t="s">
        <v>6044</v>
      </c>
      <c r="B1046" s="12" t="s">
        <v>6045</v>
      </c>
      <c r="C1046" s="13">
        <v>43829</v>
      </c>
      <c r="D1046" s="13"/>
      <c r="E1046" s="14" t="s">
        <v>1420</v>
      </c>
      <c r="F1046" s="15" t="s">
        <v>6046</v>
      </c>
      <c r="G1046" s="15" t="s">
        <v>1430</v>
      </c>
      <c r="H1046" s="14" t="s">
        <v>1431</v>
      </c>
      <c r="I1046" s="16">
        <v>18104</v>
      </c>
      <c r="J1046" s="17">
        <v>47289</v>
      </c>
      <c r="K1046" s="18">
        <f ca="1">IF(A1046&lt;&gt;"",RANDBETWEEN(1,2000)," ")</f>
        <v>1872</v>
      </c>
      <c r="L1046" s="17" cm="1">
        <f t="array" ref="L1046">IF(A1046&lt;&gt;"",SUMPRODUCT(($E$2:$E$1303="Active") * (FK1046 &gt;= $FM$2:$FM$1303) * (FK1046 &lt;= $FN$2:$FN$1303) * (FL1046 &gt;= $FO$2:$FO$1303) * (FL1046 &lt;= $FP$2:$FP$1303)),"")</f>
        <v>1</v>
      </c>
      <c r="M1046" s="17" cm="1">
        <f t="array" ref="M1046">IF(A1046&lt;&gt;"",SUMPRODUCT(($E$2:$E$1303="Active") * (FK1046 &gt;= $FQ$2:$FQ$1303) * (FK1046 &lt;= $FR$2:$FR$1303) * (FL1046 &gt;= $FS$2:$FS$1303) * (FL1046 &lt;= $FT$2:$FT$1303)),"")</f>
        <v>11</v>
      </c>
      <c r="N1046" s="14" t="s">
        <v>218</v>
      </c>
      <c r="O1046" s="14" t="s">
        <v>316</v>
      </c>
      <c r="P1046" s="15"/>
      <c r="Q1046" s="14"/>
      <c r="R1046" s="15"/>
      <c r="S1046" s="14" t="s">
        <v>223</v>
      </c>
      <c r="T1046" s="20" t="s">
        <v>224</v>
      </c>
      <c r="U1046" s="21"/>
      <c r="V1046" s="22"/>
      <c r="W1046" s="22"/>
      <c r="X1046" s="22"/>
      <c r="Y1046" s="22"/>
      <c r="Z1046" s="22"/>
      <c r="AA1046" s="48">
        <v>2024</v>
      </c>
      <c r="AC1046" s="63">
        <v>45658</v>
      </c>
      <c r="AD1046" s="25">
        <v>132</v>
      </c>
      <c r="AE1046" s="25">
        <v>167</v>
      </c>
      <c r="AF1046" s="26"/>
      <c r="AG1046" s="20"/>
      <c r="AH1046" s="22">
        <v>0</v>
      </c>
      <c r="AI1046" s="26">
        <v>0</v>
      </c>
      <c r="AN1046" s="27" t="str">
        <f>IF(COUNT(DV1046,ES1046,FJ1046,GK1046,HH1046)&gt;0,AVERAGE(DV1046,ES1046,FJ1046,GK1046,HH1046),"")</f>
        <v/>
      </c>
      <c r="AO1046" s="28">
        <f>IF((E1046&lt;&gt;""),COUNTA(AP1046:BW1046)+COUNTIF(T1046,"No"),"")</f>
        <v>0</v>
      </c>
      <c r="AP1046" s="29"/>
      <c r="AQ1046" s="29"/>
      <c r="AR1046" s="29"/>
      <c r="AS1046" s="29"/>
      <c r="AT1046" s="29"/>
      <c r="AU1046" s="29"/>
      <c r="AV1046" s="29"/>
      <c r="AW1046" s="29"/>
      <c r="AX1046" s="29"/>
      <c r="AY1046" s="29"/>
      <c r="AZ1046" s="29"/>
      <c r="BA1046" s="29"/>
      <c r="BB1046" s="29"/>
      <c r="BC1046" s="29"/>
      <c r="BD1046" s="29"/>
      <c r="BE1046" s="29"/>
      <c r="BF1046" s="29"/>
      <c r="BG1046" s="29"/>
      <c r="BH1046" s="29"/>
      <c r="BI1046" s="29"/>
      <c r="BJ1046" s="29"/>
      <c r="BK1046" s="29"/>
      <c r="BL1046" s="29"/>
      <c r="BM1046" s="29"/>
      <c r="BN1046" s="29"/>
      <c r="BO1046" s="29"/>
      <c r="BP1046" s="29"/>
      <c r="BQ1046" s="29"/>
      <c r="BR1046" s="29"/>
      <c r="BS1046" s="29"/>
      <c r="BT1046" s="29"/>
      <c r="BU1046" s="29"/>
      <c r="BV1046" s="29"/>
      <c r="BW1046" s="29"/>
      <c r="BX1046" s="30">
        <v>44124</v>
      </c>
      <c r="BY1046" s="30">
        <v>44154</v>
      </c>
      <c r="BZ1046" s="14" t="s">
        <v>248</v>
      </c>
      <c r="CA1046" s="30">
        <v>44154</v>
      </c>
      <c r="CB1046" s="14" t="s">
        <v>316</v>
      </c>
      <c r="CC1046" s="31">
        <v>44188</v>
      </c>
      <c r="CD1046" s="32" t="s">
        <v>228</v>
      </c>
      <c r="CE1046" s="33" t="s">
        <v>320</v>
      </c>
      <c r="CF1046" s="33" t="s">
        <v>321</v>
      </c>
      <c r="CG1046" s="29">
        <v>100</v>
      </c>
      <c r="CH1046" s="29">
        <v>4</v>
      </c>
      <c r="CI1046" s="29">
        <v>4</v>
      </c>
      <c r="CJ1046" s="29">
        <v>10</v>
      </c>
      <c r="CK1046" s="29">
        <v>0</v>
      </c>
      <c r="CL1046" s="29">
        <v>0</v>
      </c>
      <c r="CM1046" s="29">
        <v>2</v>
      </c>
      <c r="CN1046" s="34">
        <f>IF(CJ1046&gt;0,((CK1046*0.125)+(CL1046*0.25)+(CM1046*1))/CJ1046,"")</f>
        <v>0.2</v>
      </c>
      <c r="CR1046" s="35"/>
      <c r="CS1046" s="20" t="s">
        <v>323</v>
      </c>
      <c r="CT1046" s="35" t="s">
        <v>323</v>
      </c>
      <c r="CU1046" s="35">
        <v>44498</v>
      </c>
      <c r="CV1046" s="11" t="s">
        <v>248</v>
      </c>
      <c r="CW1046" s="11" t="s">
        <v>324</v>
      </c>
      <c r="CX1046" s="11" t="s">
        <v>325</v>
      </c>
      <c r="CY1046" s="20">
        <v>115</v>
      </c>
      <c r="CZ1046" s="36">
        <v>3</v>
      </c>
      <c r="DA1046" s="36">
        <v>3</v>
      </c>
      <c r="DB1046" s="36">
        <v>10</v>
      </c>
      <c r="DC1046" s="36">
        <v>0</v>
      </c>
      <c r="DD1046" s="36">
        <v>0</v>
      </c>
      <c r="DE1046" s="36">
        <v>1</v>
      </c>
      <c r="DF1046" s="36">
        <v>0</v>
      </c>
      <c r="DG1046" s="36">
        <v>2</v>
      </c>
      <c r="DH1046" s="37">
        <f>IF(DB1046&lt;&gt;"",((DC1046*0.125)+(DD1046*0.25)+(DE1046*0.25)+(DF1046*1)+(DG1046*1))/DB1046,"")</f>
        <v>0.22500000000000001</v>
      </c>
      <c r="DI1046" s="35">
        <v>44866</v>
      </c>
      <c r="DJ1046" s="20" t="s">
        <v>248</v>
      </c>
      <c r="DK1046" s="20" t="s">
        <v>235</v>
      </c>
      <c r="DL1046" s="20" t="s">
        <v>234</v>
      </c>
      <c r="DV1046" s="37" t="str" cm="1">
        <f t="array" ref="DV1046">IF(AND(DI1046:DP1046&lt;&gt;""),((DQ1046*0.125)+(DR1046*0.25)+(DS1046*0.25)+(DT1046*1)+(DU1046*1))/DP1046,"")</f>
        <v/>
      </c>
      <c r="EA1046" s="35"/>
      <c r="EB1046" s="21"/>
      <c r="EJ1046"/>
      <c r="EK1046"/>
      <c r="EL1046"/>
      <c r="EM1046"/>
      <c r="EN1046"/>
      <c r="EO1046"/>
      <c r="EP1046"/>
      <c r="EQ1046"/>
      <c r="ER1046"/>
      <c r="ES1046" s="34" t="str">
        <f>IF(EI1046&lt;&gt;"",((EJ1046*0.125)+((EK1046+EL1046+EM1046+EN1046+EO1046)*0.25)+((EP1046+EQ1046+ER1046)*1))/EI1046,"")</f>
        <v/>
      </c>
      <c r="ET1046" s="20"/>
      <c r="FG1046" s="20"/>
      <c r="FJ1046" s="34" t="str">
        <f>IF(EZ1046&lt;&gt;"",((FA1046*0.125)+((FB1046+FC1046+FD1046+FE1046+FF1046)*0.25)+((FG1046+FH1046+FI1046)*1))/EZ1046,"")</f>
        <v/>
      </c>
      <c r="FK1046" s="39">
        <v>40.615591000000002</v>
      </c>
      <c r="FL1046" s="39">
        <v>-75.543661</v>
      </c>
      <c r="FM1046" s="39">
        <v>40.253765576177869</v>
      </c>
      <c r="FN1046" s="39">
        <v>40.977416423822135</v>
      </c>
      <c r="FO1046" s="39">
        <v>-76.020315184098649</v>
      </c>
      <c r="FP1046" s="39">
        <v>-75.067006815901351</v>
      </c>
      <c r="FQ1046" s="39">
        <v>39.891940152355737</v>
      </c>
      <c r="FR1046" s="39">
        <v>41.339241847644267</v>
      </c>
      <c r="FS1046" s="39">
        <v>-76.496969368197298</v>
      </c>
      <c r="FT1046" s="39">
        <v>-74.590352631802702</v>
      </c>
      <c r="FU1046" s="35"/>
      <c r="GK1046" s="34" t="str">
        <f>IF(GA1046&lt;&gt;"",((GB1046*0.125)+((GC1046+GD1046+GE1046+GF1046+GG1046)*0.25)+((GH1046+GI1046+GJ1046)*1))/GA1046,"")</f>
        <v/>
      </c>
      <c r="GL1046"/>
      <c r="GM1046"/>
      <c r="GN1046"/>
      <c r="GO1046"/>
      <c r="HH1046" s="34" t="str">
        <f>IF(GX1046&lt;&gt;"",((GY1046*0.125)+((GZ1046+HA1046+HB1046+HC1046+HD1046)*0.25)+((HE1046+HF1046+HG1046)*1))/GX1046,"")</f>
        <v/>
      </c>
    </row>
    <row r="1047" spans="1:216" ht="15" hidden="1" customHeight="1" x14ac:dyDescent="0.35">
      <c r="A1047" s="11" t="s">
        <v>6047</v>
      </c>
      <c r="B1047" s="12" t="s">
        <v>6048</v>
      </c>
      <c r="C1047" s="13">
        <v>43829</v>
      </c>
      <c r="D1047" s="13"/>
      <c r="E1047" s="14" t="s">
        <v>1420</v>
      </c>
      <c r="F1047" s="15" t="s">
        <v>6049</v>
      </c>
      <c r="G1047" s="15" t="s">
        <v>6050</v>
      </c>
      <c r="H1047" s="14" t="s">
        <v>1993</v>
      </c>
      <c r="I1047" s="16">
        <v>56560</v>
      </c>
      <c r="J1047" s="17">
        <v>44205</v>
      </c>
      <c r="K1047" s="18">
        <f ca="1">IF(A1047&lt;&gt;"",RANDBETWEEN(1,2000)," ")</f>
        <v>539</v>
      </c>
      <c r="L1047" s="17" cm="1">
        <f t="array" ref="L1047">IF(A1047&lt;&gt;"",SUMPRODUCT(($E$2:$E$1303="Active") * (FK1047 &gt;= $FM$2:$FM$1303) * (FK1047 &lt;= $FN$2:$FN$1303) * (FL1047 &gt;= $FO$2:$FO$1303) * (FL1047 &lt;= $FP$2:$FP$1303)),"")</f>
        <v>1</v>
      </c>
      <c r="M1047" s="17" cm="1">
        <f t="array" ref="M1047">IF(A1047&lt;&gt;"",SUMPRODUCT(($E$2:$E$1303="Active") * (FK1047 &gt;= $FQ$2:$FQ$1303) * (FK1047 &lt;= $FR$2:$FR$1303) * (FL1047 &gt;= $FS$2:$FS$1303) * (FL1047 &lt;= $FT$2:$FT$1303)),"")</f>
        <v>1</v>
      </c>
      <c r="N1047" s="14" t="s">
        <v>218</v>
      </c>
      <c r="O1047" s="14" t="s">
        <v>316</v>
      </c>
      <c r="P1047" s="15"/>
      <c r="Q1047" s="14"/>
      <c r="R1047" s="15"/>
      <c r="S1047" s="14" t="s">
        <v>223</v>
      </c>
      <c r="T1047" s="20" t="s">
        <v>224</v>
      </c>
      <c r="U1047" s="21"/>
      <c r="V1047" s="22"/>
      <c r="W1047" s="22"/>
      <c r="X1047" s="22"/>
      <c r="Y1047" s="22"/>
      <c r="Z1047" s="22"/>
      <c r="AA1047" s="48">
        <v>2024</v>
      </c>
      <c r="AC1047" s="63">
        <v>45658</v>
      </c>
      <c r="AD1047" s="25">
        <v>185</v>
      </c>
      <c r="AE1047" s="25">
        <v>194</v>
      </c>
      <c r="AF1047" s="26">
        <v>66</v>
      </c>
      <c r="AG1047" s="20"/>
      <c r="AH1047" s="22">
        <v>0</v>
      </c>
      <c r="AI1047" s="26">
        <v>0</v>
      </c>
      <c r="AN1047" s="27" t="str">
        <f>IF(COUNT(DV1047,ES1047,FJ1047,GK1047,HH1047)&gt;0,AVERAGE(DV1047,ES1047,FJ1047,GK1047,HH1047),"")</f>
        <v/>
      </c>
      <c r="AO1047" s="28">
        <f>IF((E1047&lt;&gt;""),COUNTA(AP1047:BW1047)+COUNTIF(T1047,"No"),"")</f>
        <v>0</v>
      </c>
      <c r="AP1047" s="29"/>
      <c r="AQ1047" s="29"/>
      <c r="AR1047" s="29"/>
      <c r="AS1047" s="29"/>
      <c r="AT1047" s="29"/>
      <c r="AU1047" s="29"/>
      <c r="AV1047" s="29"/>
      <c r="AW1047" s="29"/>
      <c r="AX1047" s="29"/>
      <c r="AY1047" s="29"/>
      <c r="AZ1047" s="29"/>
      <c r="BA1047" s="29"/>
      <c r="BB1047" s="29"/>
      <c r="BC1047" s="29"/>
      <c r="BD1047" s="29"/>
      <c r="BE1047" s="29"/>
      <c r="BF1047" s="29"/>
      <c r="BG1047" s="29"/>
      <c r="BH1047" s="29"/>
      <c r="BI1047" s="29"/>
      <c r="BJ1047" s="29"/>
      <c r="BK1047" s="29"/>
      <c r="BL1047" s="29"/>
      <c r="BM1047" s="29"/>
      <c r="BN1047" s="29"/>
      <c r="BO1047" s="29"/>
      <c r="BP1047" s="29"/>
      <c r="BQ1047" s="29"/>
      <c r="BR1047" s="29"/>
      <c r="BS1047" s="29"/>
      <c r="BT1047" s="29"/>
      <c r="BU1047" s="29"/>
      <c r="BV1047" s="29"/>
      <c r="BW1047" s="29"/>
      <c r="BX1047" s="30">
        <v>44154</v>
      </c>
      <c r="BY1047" s="30">
        <v>44155</v>
      </c>
      <c r="BZ1047" s="14" t="s">
        <v>248</v>
      </c>
      <c r="CA1047" s="30">
        <v>44168</v>
      </c>
      <c r="CB1047" s="14" t="s">
        <v>316</v>
      </c>
      <c r="CC1047" s="31">
        <v>44182</v>
      </c>
      <c r="CD1047" s="32" t="s">
        <v>228</v>
      </c>
      <c r="CE1047" s="33" t="s">
        <v>320</v>
      </c>
      <c r="CF1047" s="33" t="s">
        <v>321</v>
      </c>
      <c r="CG1047" s="29">
        <v>100</v>
      </c>
      <c r="CH1047" s="29">
        <v>2</v>
      </c>
      <c r="CI1047" s="29">
        <v>2</v>
      </c>
      <c r="CJ1047" s="29">
        <v>10</v>
      </c>
      <c r="CK1047" s="29">
        <v>0</v>
      </c>
      <c r="CL1047" s="29">
        <v>0</v>
      </c>
      <c r="CM1047" s="29">
        <v>3</v>
      </c>
      <c r="CN1047" s="34">
        <f>IF(CJ1047&gt;0,((CK1047*0.125)+(CL1047*0.25)+(CM1047*1))/CJ1047,"")</f>
        <v>0.3</v>
      </c>
      <c r="CO1047" s="35">
        <v>44629</v>
      </c>
      <c r="CP1047" s="35">
        <v>44629</v>
      </c>
      <c r="CQ1047" s="20" t="s">
        <v>248</v>
      </c>
      <c r="CR1047" s="35">
        <v>44629</v>
      </c>
      <c r="CS1047" s="20" t="s">
        <v>316</v>
      </c>
      <c r="CT1047" s="35" t="s">
        <v>323</v>
      </c>
      <c r="CU1047" s="35">
        <v>44491</v>
      </c>
      <c r="CV1047" s="20" t="s">
        <v>248</v>
      </c>
      <c r="CW1047" s="11" t="s">
        <v>324</v>
      </c>
      <c r="CX1047" s="11" t="s">
        <v>325</v>
      </c>
      <c r="CY1047" s="20">
        <v>104</v>
      </c>
      <c r="CZ1047" s="36">
        <v>2</v>
      </c>
      <c r="DA1047" s="36">
        <v>2</v>
      </c>
      <c r="DB1047" s="36">
        <v>10</v>
      </c>
      <c r="DC1047" s="36">
        <v>0</v>
      </c>
      <c r="DD1047" s="36">
        <v>1</v>
      </c>
      <c r="DE1047" s="36">
        <v>0</v>
      </c>
      <c r="DF1047" s="36">
        <v>2</v>
      </c>
      <c r="DG1047" s="36">
        <v>0</v>
      </c>
      <c r="DH1047" s="37">
        <f>IF(DB1047&lt;&gt;"",((DC1047*0.125)+(DD1047*0.25)+(DE1047*0.25)+(DF1047*1)+(DG1047*1))/DB1047,"")</f>
        <v>0.22500000000000001</v>
      </c>
      <c r="DI1047" s="35">
        <v>44781</v>
      </c>
      <c r="DV1047" s="37" t="str" cm="1">
        <f t="array" ref="DV1047">IF(AND(DI1047:DP1047&lt;&gt;""),((DQ1047*0.125)+(DR1047*0.25)+(DS1047*0.25)+(DT1047*1)+(DU1047*1))/DP1047,"")</f>
        <v/>
      </c>
      <c r="EA1047" s="35"/>
      <c r="EB1047" s="21"/>
      <c r="EJ1047"/>
      <c r="EK1047"/>
      <c r="EL1047"/>
      <c r="EM1047"/>
      <c r="EN1047"/>
      <c r="EO1047"/>
      <c r="EP1047"/>
      <c r="EQ1047"/>
      <c r="ER1047"/>
      <c r="ES1047" s="34" t="str">
        <f>IF(EI1047&lt;&gt;"",((EJ1047*0.125)+((EK1047+EL1047+EM1047+EN1047+EO1047)*0.25)+((EP1047+EQ1047+ER1047)*1))/EI1047,"")</f>
        <v/>
      </c>
      <c r="ET1047" s="20"/>
      <c r="FG1047" s="20"/>
      <c r="FJ1047" s="34" t="str">
        <f>IF(EZ1047&lt;&gt;"",((FA1047*0.125)+((FB1047+FC1047+FD1047+FE1047+FF1047)*0.25)+((FG1047+FH1047+FI1047)*1))/EZ1047,"")</f>
        <v/>
      </c>
      <c r="FK1047" s="39">
        <v>46.846544000000002</v>
      </c>
      <c r="FL1047" s="39">
        <v>-96.701415999999995</v>
      </c>
      <c r="FM1047" s="39">
        <v>46.484718576177869</v>
      </c>
      <c r="FN1047" s="39">
        <v>47.208369423822134</v>
      </c>
      <c r="FO1047" s="39">
        <v>-97.230435569564818</v>
      </c>
      <c r="FP1047" s="39">
        <v>-96.172396430435171</v>
      </c>
      <c r="FQ1047" s="39">
        <v>46.122893152355736</v>
      </c>
      <c r="FR1047" s="39">
        <v>47.570194847644267</v>
      </c>
      <c r="FS1047" s="39">
        <v>-97.759455139129642</v>
      </c>
      <c r="FT1047" s="39">
        <v>-95.643376860870347</v>
      </c>
      <c r="FU1047" s="35"/>
      <c r="GK1047" s="34" t="str">
        <f>IF(GA1047&lt;&gt;"",((GB1047*0.125)+((GC1047+GD1047+GE1047+GF1047+GG1047)*0.25)+((GH1047+GI1047+GJ1047)*1))/GA1047,"")</f>
        <v/>
      </c>
      <c r="GL1047"/>
      <c r="GM1047"/>
      <c r="GN1047"/>
      <c r="GO1047"/>
      <c r="HH1047" s="34" t="str">
        <f>IF(GX1047&lt;&gt;"",((GY1047*0.125)+((GZ1047+HA1047+HB1047+HC1047+HD1047)*0.25)+((HE1047+HF1047+HG1047)*1))/GX1047,"")</f>
        <v/>
      </c>
    </row>
    <row r="1048" spans="1:216" ht="15" hidden="1" customHeight="1" x14ac:dyDescent="0.35">
      <c r="A1048" s="11" t="s">
        <v>6051</v>
      </c>
      <c r="B1048" s="12" t="s">
        <v>6052</v>
      </c>
      <c r="C1048" s="13">
        <v>43829</v>
      </c>
      <c r="D1048" s="13"/>
      <c r="E1048" s="14" t="s">
        <v>1420</v>
      </c>
      <c r="F1048" s="15" t="s">
        <v>6053</v>
      </c>
      <c r="G1048" s="15" t="s">
        <v>5276</v>
      </c>
      <c r="H1048" s="14" t="s">
        <v>591</v>
      </c>
      <c r="I1048" s="16">
        <v>95354</v>
      </c>
      <c r="J1048" s="17">
        <v>26765</v>
      </c>
      <c r="K1048" s="18">
        <f ca="1">IF(A1048&lt;&gt;"",RANDBETWEEN(1,2000)," ")</f>
        <v>1817</v>
      </c>
      <c r="L1048" s="17" cm="1">
        <f t="array" ref="L1048">IF(A1048&lt;&gt;"",SUMPRODUCT(($E$2:$E$1303="Active") * (FK1048 &gt;= $FM$2:$FM$1303) * (FK1048 &lt;= $FN$2:$FN$1303) * (FL1048 &gt;= $FO$2:$FO$1303) * (FL1048 &lt;= $FP$2:$FP$1303)),"")</f>
        <v>1</v>
      </c>
      <c r="M1048" s="17" cm="1">
        <f t="array" ref="M1048">IF(A1048&lt;&gt;"",SUMPRODUCT(($E$2:$E$1303="Active") * (FK1048 &gt;= $FQ$2:$FQ$1303) * (FK1048 &lt;= $FR$2:$FR$1303) * (FL1048 &gt;= $FS$2:$FS$1303) * (FL1048 &lt;= $FT$2:$FT$1303)),"")</f>
        <v>3</v>
      </c>
      <c r="N1048" s="14" t="s">
        <v>287</v>
      </c>
      <c r="O1048" s="14" t="s">
        <v>219</v>
      </c>
      <c r="P1048" s="15" t="s">
        <v>6054</v>
      </c>
      <c r="Q1048" s="14" t="s">
        <v>6055</v>
      </c>
      <c r="R1048" s="15" t="s">
        <v>6056</v>
      </c>
      <c r="S1048" s="14"/>
      <c r="U1048" s="21"/>
      <c r="V1048" s="22"/>
      <c r="W1048" s="22"/>
      <c r="X1048" s="22"/>
      <c r="Y1048" s="22"/>
      <c r="Z1048" s="22"/>
      <c r="AA1048" s="48">
        <v>2024</v>
      </c>
      <c r="AC1048" s="63">
        <v>45658</v>
      </c>
      <c r="AD1048" s="25">
        <v>156</v>
      </c>
      <c r="AE1048" s="25">
        <v>0</v>
      </c>
      <c r="AF1048" s="26"/>
      <c r="AG1048" s="20"/>
      <c r="AH1048" s="22">
        <v>0</v>
      </c>
      <c r="AI1048" s="26">
        <v>0</v>
      </c>
      <c r="AN1048" s="27" t="str">
        <f>IF(COUNT(DV1048,ES1048,FJ1048,GK1048,HH1048)&gt;0,AVERAGE(DV1048,ES1048,FJ1048,GK1048,HH1048),"")</f>
        <v/>
      </c>
      <c r="AO1048" s="28">
        <f>IF((E1048&lt;&gt;""),COUNTA(AP1048:BW1048)+COUNTIF(T1048,"No"),"")</f>
        <v>1</v>
      </c>
      <c r="AP1048" s="29"/>
      <c r="AQ1048" s="29"/>
      <c r="AR1048" s="29"/>
      <c r="AS1048" s="29"/>
      <c r="AT1048" s="29"/>
      <c r="AU1048" s="29"/>
      <c r="AV1048" s="29"/>
      <c r="AW1048" s="29"/>
      <c r="AX1048" s="29"/>
      <c r="AY1048" s="29"/>
      <c r="AZ1048" s="29"/>
      <c r="BA1048" s="29"/>
      <c r="BB1048" s="29"/>
      <c r="BC1048" s="29"/>
      <c r="BD1048" s="29"/>
      <c r="BE1048" s="29"/>
      <c r="BF1048" s="29"/>
      <c r="BG1048" s="29"/>
      <c r="BH1048" s="29"/>
      <c r="BI1048" s="29"/>
      <c r="BJ1048" s="29"/>
      <c r="BK1048" s="29"/>
      <c r="BL1048" s="29"/>
      <c r="BM1048" s="29"/>
      <c r="BN1048" s="29"/>
      <c r="BO1048" s="29"/>
      <c r="BP1048" s="29" t="s">
        <v>224</v>
      </c>
      <c r="BQ1048" s="29"/>
      <c r="BR1048" s="29"/>
      <c r="BS1048" s="29"/>
      <c r="BT1048" s="29"/>
      <c r="BU1048" s="29"/>
      <c r="BV1048" s="29"/>
      <c r="BW1048" s="29"/>
      <c r="BX1048" s="30">
        <v>43900</v>
      </c>
      <c r="BY1048" s="30">
        <v>43914</v>
      </c>
      <c r="BZ1048" s="14" t="s">
        <v>226</v>
      </c>
      <c r="CA1048" s="30">
        <v>43921</v>
      </c>
      <c r="CB1048" s="14" t="s">
        <v>227</v>
      </c>
      <c r="CC1048" s="31">
        <v>43908</v>
      </c>
      <c r="CD1048" s="32" t="s">
        <v>364</v>
      </c>
      <c r="CE1048" s="33" t="s">
        <v>380</v>
      </c>
      <c r="CF1048" s="33" t="s">
        <v>321</v>
      </c>
      <c r="CG1048" s="29">
        <v>158</v>
      </c>
      <c r="CH1048" s="29">
        <v>1</v>
      </c>
      <c r="CI1048" s="29">
        <v>1</v>
      </c>
      <c r="CJ1048" s="29">
        <v>5</v>
      </c>
      <c r="CK1048" s="29">
        <v>0</v>
      </c>
      <c r="CL1048" s="29">
        <v>0</v>
      </c>
      <c r="CM1048" s="29">
        <v>2</v>
      </c>
      <c r="CN1048" s="34">
        <f>IF(CJ1048&gt;0,((CK1048*0.125)+(CL1048*0.25)+(CM1048*1))/CJ1048,"")</f>
        <v>0.4</v>
      </c>
      <c r="CR1048" s="35"/>
      <c r="CS1048" s="20" t="s">
        <v>232</v>
      </c>
      <c r="CU1048" s="35">
        <v>44258</v>
      </c>
      <c r="CV1048" s="11" t="s">
        <v>228</v>
      </c>
      <c r="CW1048" s="11" t="s">
        <v>293</v>
      </c>
      <c r="CX1048" s="11" t="s">
        <v>247</v>
      </c>
      <c r="CY1048" s="20">
        <v>78</v>
      </c>
      <c r="CZ1048" s="36">
        <v>1</v>
      </c>
      <c r="DA1048" s="36">
        <v>1</v>
      </c>
      <c r="DB1048" s="36">
        <v>5</v>
      </c>
      <c r="DC1048" s="36">
        <v>0</v>
      </c>
      <c r="DD1048" s="36">
        <v>0</v>
      </c>
      <c r="DE1048" s="36">
        <v>0</v>
      </c>
      <c r="DF1048" s="36">
        <v>1</v>
      </c>
      <c r="DG1048" s="36">
        <v>0</v>
      </c>
      <c r="DH1048" s="37">
        <f>IF(DB1048&gt;0,((DC1048*0.125)+(DD1048*0.25)+(DE1048*0.25)+(DF1048*1)+(DG1048*1))/DB1048,"")</f>
        <v>0.2</v>
      </c>
      <c r="DV1048" s="37" t="str" cm="1">
        <f t="array" ref="DV1048">IF(AND(DI1048:DP1048&lt;&gt;""),((DQ1048*0.125)+(DR1048*0.25)+(DS1048*0.25)+(DT1048*1)+(DU1048*1))/DP1048,"")</f>
        <v/>
      </c>
      <c r="EA1048" s="35"/>
      <c r="EB1048" s="21"/>
      <c r="EJ1048"/>
      <c r="EK1048"/>
      <c r="EL1048"/>
      <c r="EM1048"/>
      <c r="EN1048"/>
      <c r="EQ1048"/>
      <c r="ER1048"/>
      <c r="ES1048" s="53" t="str">
        <f>IF(EI1048&lt;&gt;"",((EJ1048*0.125)+((EK1048+EL1048+EM1048+EN1048+EO1048)*0.25)+((EP1048+EQ1048+ER1048)*1))/EI1048,"")</f>
        <v/>
      </c>
      <c r="ET1048" s="20"/>
      <c r="FG1048" s="20"/>
      <c r="FJ1048" s="34" t="str">
        <f>IF(EZ1048&lt;&gt;"",((FA1048*0.125)+((FB1048+FC1048+FD1048+FE1048+FF1048)*0.25)+((FG1048+FH1048+FI1048)*1))/EZ1048,"")</f>
        <v/>
      </c>
      <c r="FK1048" s="39">
        <v>37.637377999999998</v>
      </c>
      <c r="FL1048" s="39">
        <v>-120.970083</v>
      </c>
      <c r="FM1048" s="39">
        <v>37.275552576177866</v>
      </c>
      <c r="FN1048" s="39">
        <v>37.999203423822131</v>
      </c>
      <c r="FO1048" s="39">
        <v>-121.42699591492394</v>
      </c>
      <c r="FP1048" s="39">
        <v>-120.51317008507607</v>
      </c>
      <c r="FQ1048" s="39">
        <v>36.913727152355733</v>
      </c>
      <c r="FR1048" s="39">
        <v>38.361028847644263</v>
      </c>
      <c r="FS1048" s="39">
        <v>-121.88390882984787</v>
      </c>
      <c r="FT1048" s="39">
        <v>-120.05625717015214</v>
      </c>
      <c r="FU1048" s="35"/>
      <c r="GK1048" s="34" t="str">
        <f>IF(GA1048&lt;&gt;"",((GB1048*0.125)+((GC1048+GD1048+GE1048+GF1048+GG1048)*0.25)+((GH1048+GI1048+GJ1048)*1))/GA1048,"")</f>
        <v/>
      </c>
      <c r="GL1048"/>
      <c r="GM1048"/>
      <c r="GN1048"/>
      <c r="GO1048"/>
      <c r="HH1048" s="34" t="str">
        <f>IF(GX1048&lt;&gt;"",((GY1048*0.125)+((GZ1048+HA1048+HB1048+HC1048+HD1048)*0.25)+((HE1048+HF1048+HG1048)*1))/GX1048,"")</f>
        <v/>
      </c>
    </row>
    <row r="1049" spans="1:216" ht="15" hidden="1" customHeight="1" x14ac:dyDescent="0.35">
      <c r="A1049" s="11" t="s">
        <v>6057</v>
      </c>
      <c r="B1049" s="12" t="s">
        <v>6058</v>
      </c>
      <c r="C1049" s="13">
        <v>43829</v>
      </c>
      <c r="D1049" s="13"/>
      <c r="E1049" s="14" t="s">
        <v>1420</v>
      </c>
      <c r="F1049" s="15" t="s">
        <v>6059</v>
      </c>
      <c r="G1049" s="15" t="s">
        <v>6060</v>
      </c>
      <c r="H1049" s="14" t="s">
        <v>1722</v>
      </c>
      <c r="I1049" s="16">
        <v>84054</v>
      </c>
      <c r="J1049" s="17">
        <v>21552</v>
      </c>
      <c r="K1049" s="18">
        <f ca="1">IF(A1049&lt;&gt;"",RANDBETWEEN(1,2000)," ")</f>
        <v>485</v>
      </c>
      <c r="L1049" s="17" cm="1">
        <f t="array" ref="L1049">IF(A1049&lt;&gt;"",SUMPRODUCT(($E$2:$E$1303="Active") * (FK1049 &gt;= $FM$2:$FM$1303) * (FK1049 &lt;= $FN$2:$FN$1303) * (FL1049 &gt;= $FO$2:$FO$1303) * (FL1049 &lt;= $FP$2:$FP$1303)),"")</f>
        <v>5</v>
      </c>
      <c r="M1049" s="17" cm="1">
        <f t="array" ref="M1049">IF(A1049&lt;&gt;"",SUMPRODUCT(($E$2:$E$1303="Active") * (FK1049 &gt;= $FQ$2:$FQ$1303) * (FK1049 &lt;= $FR$2:$FR$1303) * (FL1049 &gt;= $FS$2:$FS$1303) * (FL1049 &lt;= $FT$2:$FT$1303)),"")</f>
        <v>7</v>
      </c>
      <c r="N1049" s="14" t="s">
        <v>218</v>
      </c>
      <c r="O1049" s="14" t="s">
        <v>316</v>
      </c>
      <c r="P1049" s="15"/>
      <c r="Q1049" s="14"/>
      <c r="R1049" s="15"/>
      <c r="S1049" s="14" t="s">
        <v>223</v>
      </c>
      <c r="T1049" s="20" t="s">
        <v>224</v>
      </c>
      <c r="U1049" s="21"/>
      <c r="V1049" s="22"/>
      <c r="W1049" s="22"/>
      <c r="X1049" s="22"/>
      <c r="Y1049" s="22"/>
      <c r="Z1049" s="22"/>
      <c r="AA1049" s="48">
        <v>2024</v>
      </c>
      <c r="AC1049" s="63">
        <v>45658</v>
      </c>
      <c r="AD1049" s="25">
        <v>286</v>
      </c>
      <c r="AE1049" s="25">
        <v>230</v>
      </c>
      <c r="AF1049" s="26"/>
      <c r="AG1049" s="20"/>
      <c r="AH1049" s="22">
        <v>0</v>
      </c>
      <c r="AI1049" s="26">
        <v>0</v>
      </c>
      <c r="AN1049" s="27" t="str">
        <f>IF(COUNT(DV1049,ES1049,FJ1049,GK1049,HH1049)&gt;0,AVERAGE(DV1049,ES1049,FJ1049,GK1049,HH1049),"")</f>
        <v/>
      </c>
      <c r="AO1049" s="28">
        <f>IF((E1049&lt;&gt;""),COUNTA(AP1049:BW1049)+COUNTIF(T1049,"No"),"")</f>
        <v>0</v>
      </c>
      <c r="AP1049" s="29"/>
      <c r="AQ1049" s="29"/>
      <c r="AR1049" s="29"/>
      <c r="AS1049" s="29"/>
      <c r="AT1049" s="29"/>
      <c r="AU1049" s="29"/>
      <c r="AV1049" s="29"/>
      <c r="AW1049" s="29"/>
      <c r="AX1049" s="29"/>
      <c r="AY1049" s="29"/>
      <c r="AZ1049" s="29"/>
      <c r="BA1049" s="29"/>
      <c r="BB1049" s="29"/>
      <c r="BC1049" s="29"/>
      <c r="BD1049" s="29"/>
      <c r="BE1049" s="29"/>
      <c r="BF1049" s="29"/>
      <c r="BG1049" s="29"/>
      <c r="BH1049" s="29"/>
      <c r="BI1049" s="29"/>
      <c r="BJ1049" s="29"/>
      <c r="BK1049" s="29"/>
      <c r="BL1049" s="29"/>
      <c r="BM1049" s="29"/>
      <c r="BN1049" s="29"/>
      <c r="BO1049" s="29"/>
      <c r="BP1049" s="29"/>
      <c r="BQ1049" s="29"/>
      <c r="BR1049" s="29"/>
      <c r="BS1049" s="29"/>
      <c r="BT1049" s="29"/>
      <c r="BU1049" s="29"/>
      <c r="BV1049" s="29"/>
      <c r="BW1049" s="29"/>
      <c r="BX1049" s="30">
        <v>44139</v>
      </c>
      <c r="BY1049" s="30">
        <v>44139</v>
      </c>
      <c r="BZ1049" s="14" t="s">
        <v>248</v>
      </c>
      <c r="CA1049" s="30">
        <v>44169</v>
      </c>
      <c r="CB1049" s="14" t="s">
        <v>316</v>
      </c>
      <c r="CC1049" s="31">
        <v>44174</v>
      </c>
      <c r="CD1049" s="32" t="s">
        <v>228</v>
      </c>
      <c r="CE1049" s="33" t="s">
        <v>320</v>
      </c>
      <c r="CF1049" s="33" t="s">
        <v>321</v>
      </c>
      <c r="CG1049" s="29">
        <v>100</v>
      </c>
      <c r="CH1049" s="29">
        <v>2</v>
      </c>
      <c r="CI1049" s="29">
        <v>2</v>
      </c>
      <c r="CJ1049" s="29">
        <v>10</v>
      </c>
      <c r="CK1049" s="29">
        <v>0</v>
      </c>
      <c r="CL1049" s="29">
        <v>2</v>
      </c>
      <c r="CM1049" s="29">
        <v>4</v>
      </c>
      <c r="CN1049" s="53">
        <f>IF(CJ1049&gt;0,((CK1049*0.125)+(CL1049*0.25)+(CM1049*1))/CJ1049,"")</f>
        <v>0.45</v>
      </c>
      <c r="CO1049" s="35">
        <v>44251</v>
      </c>
      <c r="CP1049" s="35">
        <v>44256</v>
      </c>
      <c r="CQ1049" s="20" t="s">
        <v>248</v>
      </c>
      <c r="CR1049" s="47">
        <v>44256</v>
      </c>
      <c r="CS1049" s="20" t="s">
        <v>316</v>
      </c>
      <c r="CT1049" s="35" t="s">
        <v>323</v>
      </c>
      <c r="CU1049" s="35">
        <v>44504</v>
      </c>
      <c r="CV1049" s="11" t="s">
        <v>248</v>
      </c>
      <c r="CW1049" s="20" t="s">
        <v>324</v>
      </c>
      <c r="CX1049" s="11" t="s">
        <v>325</v>
      </c>
      <c r="CY1049" s="20">
        <v>95</v>
      </c>
      <c r="CZ1049" s="36">
        <v>2</v>
      </c>
      <c r="DA1049" s="36">
        <v>2</v>
      </c>
      <c r="DB1049" s="36">
        <v>10</v>
      </c>
      <c r="DC1049" s="36">
        <v>0</v>
      </c>
      <c r="DD1049" s="36">
        <v>0</v>
      </c>
      <c r="DE1049" s="36">
        <v>2</v>
      </c>
      <c r="DF1049" s="36">
        <v>0</v>
      </c>
      <c r="DG1049" s="36">
        <v>1</v>
      </c>
      <c r="DH1049" s="37">
        <f>IF(DB1049&lt;&gt;"",((DC1049*0.125)+(DD1049*0.25)+(DE1049*0.25)+(DF1049*1)+(DG1049*1))/DB1049,"")</f>
        <v>0.15</v>
      </c>
      <c r="DI1049" s="35">
        <v>44866</v>
      </c>
      <c r="DJ1049" s="20" t="s">
        <v>248</v>
      </c>
      <c r="DK1049" s="20" t="s">
        <v>235</v>
      </c>
      <c r="DL1049" s="20" t="s">
        <v>234</v>
      </c>
      <c r="DV1049" s="37" t="str" cm="1">
        <f t="array" ref="DV1049">IF(AND(DI1049:DP1049&lt;&gt;""),((DQ1049*0.125)+(DR1049*0.25)+(DS1049*0.25)+(DT1049*1)+(DU1049*1))/DP1049,"")</f>
        <v/>
      </c>
      <c r="EA1049" s="35"/>
      <c r="EB1049" s="21"/>
      <c r="EJ1049"/>
      <c r="EK1049"/>
      <c r="EL1049"/>
      <c r="EM1049"/>
      <c r="EN1049"/>
      <c r="EQ1049"/>
      <c r="ER1049"/>
      <c r="ES1049" s="34" t="str">
        <f>IF(EI1049&lt;&gt;"",((EJ1049*0.125)+((EK1049+EL1049+EM1049+EN1049+EO1049)*0.25)+((EP1049+EQ1049+ER1049)*1))/EI1049,"")</f>
        <v/>
      </c>
      <c r="ET1049" s="20"/>
      <c r="FG1049" s="20"/>
      <c r="FJ1049" s="34" t="str">
        <f>IF(EZ1049&lt;&gt;"",((FA1049*0.125)+((FB1049+FC1049+FD1049+FE1049+FF1049)*0.25)+((FG1049+FH1049+FI1049)*1))/EZ1049,"")</f>
        <v/>
      </c>
      <c r="FK1049" s="39">
        <v>40.842061999999999</v>
      </c>
      <c r="FL1049" s="39">
        <v>-111.91974</v>
      </c>
      <c r="FM1049" s="39">
        <v>40.480236576177866</v>
      </c>
      <c r="FN1049" s="39">
        <v>41.203887423822131</v>
      </c>
      <c r="FO1049" s="39">
        <v>-112.39801914342364</v>
      </c>
      <c r="FP1049" s="39">
        <v>-111.44146085657637</v>
      </c>
      <c r="FQ1049" s="39">
        <v>40.118411152355733</v>
      </c>
      <c r="FR1049" s="39">
        <v>41.565712847644264</v>
      </c>
      <c r="FS1049" s="39">
        <v>-112.87629828684729</v>
      </c>
      <c r="FT1049" s="39">
        <v>-110.96318171315272</v>
      </c>
      <c r="FU1049" s="35"/>
      <c r="GK1049" s="34" t="str">
        <f>IF(GA1049&lt;&gt;"",((GB1049*0.125)+((GC1049+GD1049+GE1049+GF1049+GG1049)*0.25)+((GH1049+GI1049+GJ1049)*1))/GA1049,"")</f>
        <v/>
      </c>
      <c r="GL1049"/>
      <c r="GM1049"/>
      <c r="GN1049"/>
      <c r="GO1049"/>
      <c r="HH1049" s="34" t="str">
        <f>IF(GX1049&lt;&gt;"",((GY1049*0.125)+((GZ1049+HA1049+HB1049+HC1049+HD1049)*0.25)+((HE1049+HF1049+HG1049)*1))/GX1049,"")</f>
        <v/>
      </c>
    </row>
    <row r="1050" spans="1:216" ht="15" hidden="1" customHeight="1" x14ac:dyDescent="0.35">
      <c r="A1050" s="11" t="s">
        <v>6061</v>
      </c>
      <c r="B1050" s="12" t="s">
        <v>6062</v>
      </c>
      <c r="C1050" s="13">
        <v>43829</v>
      </c>
      <c r="D1050" s="13"/>
      <c r="E1050" s="14" t="s">
        <v>1420</v>
      </c>
      <c r="F1050" s="15" t="s">
        <v>6063</v>
      </c>
      <c r="G1050" s="15" t="s">
        <v>6064</v>
      </c>
      <c r="H1050" s="14" t="s">
        <v>405</v>
      </c>
      <c r="I1050" s="16">
        <v>72118</v>
      </c>
      <c r="J1050" s="17">
        <v>22582</v>
      </c>
      <c r="K1050" s="18">
        <f ca="1">IF(A1050&lt;&gt;"",RANDBETWEEN(1,2000)," ")</f>
        <v>719</v>
      </c>
      <c r="L1050" s="17" cm="1">
        <f t="array" ref="L1050">IF(A1050&lt;&gt;"",SUMPRODUCT(($E$2:$E$1303="Active") * (FK1050 &gt;= $FM$2:$FM$1303) * (FK1050 &lt;= $FN$2:$FN$1303) * (FL1050 &gt;= $FO$2:$FO$1303) * (FL1050 &lt;= $FP$2:$FP$1303)),"")</f>
        <v>1</v>
      </c>
      <c r="M1050" s="17" cm="1">
        <f t="array" ref="M1050">IF(A1050&lt;&gt;"",SUMPRODUCT(($E$2:$E$1303="Active") * (FK1050 &gt;= $FQ$2:$FQ$1303) * (FK1050 &lt;= $FR$2:$FR$1303) * (FL1050 &gt;= $FS$2:$FS$1303) * (FL1050 &lt;= $FT$2:$FT$1303)),"")</f>
        <v>3</v>
      </c>
      <c r="N1050" s="14" t="s">
        <v>287</v>
      </c>
      <c r="O1050" s="14" t="s">
        <v>242</v>
      </c>
      <c r="P1050" s="15"/>
      <c r="Q1050" s="14"/>
      <c r="R1050" s="15"/>
      <c r="S1050" s="14" t="s">
        <v>223</v>
      </c>
      <c r="T1050" s="20" t="s">
        <v>224</v>
      </c>
      <c r="U1050" s="21"/>
      <c r="V1050" s="22"/>
      <c r="W1050" s="22"/>
      <c r="X1050" s="22"/>
      <c r="Y1050" s="22"/>
      <c r="Z1050" s="22"/>
      <c r="AA1050" s="48">
        <v>2024</v>
      </c>
      <c r="AC1050" s="63">
        <v>45658</v>
      </c>
      <c r="AD1050" s="25">
        <v>421</v>
      </c>
      <c r="AE1050" s="25">
        <v>438</v>
      </c>
      <c r="AF1050" s="26">
        <v>232</v>
      </c>
      <c r="AG1050" s="20"/>
      <c r="AH1050" s="22">
        <v>0</v>
      </c>
      <c r="AI1050" s="26">
        <v>0</v>
      </c>
      <c r="AN1050" s="27">
        <f>IF(COUNT(DV1050,ES1050,FJ1050,GK1050,HH1050)&gt;0,AVERAGE(DV1050,ES1050,FJ1050,GK1050,HH1050),"")</f>
        <v>0</v>
      </c>
      <c r="AO1050" s="28">
        <f>IF((E1050&lt;&gt;""),COUNTA(AP1050:BW1050)+COUNTIF(T1050,"No"),"")</f>
        <v>0</v>
      </c>
      <c r="AP1050" s="29"/>
      <c r="AQ1050" s="29"/>
      <c r="AR1050" s="29"/>
      <c r="AS1050" s="29"/>
      <c r="AT1050" s="29"/>
      <c r="AU1050" s="29"/>
      <c r="AV1050" s="29"/>
      <c r="AW1050" s="29"/>
      <c r="AX1050" s="29"/>
      <c r="AY1050" s="29"/>
      <c r="AZ1050" s="29"/>
      <c r="BA1050" s="29"/>
      <c r="BB1050" s="29"/>
      <c r="BC1050" s="29"/>
      <c r="BD1050" s="29"/>
      <c r="BE1050" s="29"/>
      <c r="BF1050" s="29"/>
      <c r="BG1050" s="29"/>
      <c r="BH1050" s="29"/>
      <c r="BI1050" s="29"/>
      <c r="BJ1050" s="29"/>
      <c r="BK1050" s="29"/>
      <c r="BL1050" s="29"/>
      <c r="BM1050" s="29"/>
      <c r="BN1050" s="29"/>
      <c r="BO1050" s="29"/>
      <c r="BP1050" s="29"/>
      <c r="BQ1050" s="29"/>
      <c r="BR1050" s="29"/>
      <c r="BS1050" s="29"/>
      <c r="BT1050" s="29"/>
      <c r="BU1050" s="29"/>
      <c r="BV1050" s="29"/>
      <c r="BW1050" s="29"/>
      <c r="BX1050" s="30">
        <v>44095</v>
      </c>
      <c r="BY1050" s="30">
        <v>44109</v>
      </c>
      <c r="BZ1050" s="14" t="s">
        <v>226</v>
      </c>
      <c r="CA1050" s="30">
        <v>44110</v>
      </c>
      <c r="CB1050" s="14" t="s">
        <v>232</v>
      </c>
      <c r="CC1050" s="31">
        <v>43909</v>
      </c>
      <c r="CD1050" s="32" t="s">
        <v>364</v>
      </c>
      <c r="CE1050" s="33" t="s">
        <v>380</v>
      </c>
      <c r="CF1050" s="33" t="s">
        <v>321</v>
      </c>
      <c r="CG1050" s="29">
        <v>148</v>
      </c>
      <c r="CH1050" s="29">
        <v>2</v>
      </c>
      <c r="CI1050" s="29">
        <v>2</v>
      </c>
      <c r="CJ1050" s="29">
        <v>10</v>
      </c>
      <c r="CK1050" s="29">
        <v>2</v>
      </c>
      <c r="CL1050" s="29">
        <v>1</v>
      </c>
      <c r="CM1050" s="29">
        <v>0</v>
      </c>
      <c r="CN1050" s="34">
        <f>IF(CJ1050&gt;0,((CK1050*0.125)+(CL1050*0.25)+(CM1050*1))/CJ1050,"")</f>
        <v>0.05</v>
      </c>
      <c r="CO1050" s="35">
        <v>44336</v>
      </c>
      <c r="CP1050" s="35">
        <v>44341</v>
      </c>
      <c r="CQ1050" s="20" t="s">
        <v>228</v>
      </c>
      <c r="CR1050" s="35">
        <v>44349</v>
      </c>
      <c r="CS1050" s="20" t="s">
        <v>232</v>
      </c>
      <c r="CT1050" s="35">
        <v>44341</v>
      </c>
      <c r="CU1050" s="35">
        <v>44474</v>
      </c>
      <c r="CV1050" s="11" t="s">
        <v>228</v>
      </c>
      <c r="CW1050" s="20" t="s">
        <v>233</v>
      </c>
      <c r="CX1050" s="11" t="s">
        <v>234</v>
      </c>
      <c r="CY1050" s="20">
        <v>236</v>
      </c>
      <c r="CZ1050" s="36">
        <v>3</v>
      </c>
      <c r="DA1050" s="36">
        <v>3</v>
      </c>
      <c r="DB1050" s="36">
        <v>15</v>
      </c>
      <c r="DC1050" s="36">
        <v>0</v>
      </c>
      <c r="DD1050" s="36">
        <v>0</v>
      </c>
      <c r="DE1050" s="36">
        <v>2</v>
      </c>
      <c r="DF1050" s="36">
        <v>0</v>
      </c>
      <c r="DG1050" s="36">
        <v>2</v>
      </c>
      <c r="DH1050" s="37">
        <f>IF(DB1050&gt;0,((DC1050*0.125)+(DD1050*0.25)+(DE1050*0.25)+(DF1050*1)+(DG1050*1))/DB1050,"")</f>
        <v>0.16666666666666666</v>
      </c>
      <c r="DI1050" s="35">
        <v>44805</v>
      </c>
      <c r="DJ1050" s="20" t="s">
        <v>228</v>
      </c>
      <c r="DK1050" s="20" t="s">
        <v>235</v>
      </c>
      <c r="DL1050" s="20" t="s">
        <v>234</v>
      </c>
      <c r="DM1050" s="20">
        <v>190</v>
      </c>
      <c r="DN1050" s="20">
        <v>2</v>
      </c>
      <c r="DO1050" s="20">
        <v>2</v>
      </c>
      <c r="DP1050" s="20">
        <v>10</v>
      </c>
      <c r="DV1050" s="37" cm="1">
        <f t="array" ref="DV1050">IF(AND(DI1050:DP1050&lt;&gt;""),((DQ1050*0.125)+(DR1050*0.25)+(DS1050*0.25)+(DT1050*1)+(DU1050*1))/DP1050,"")</f>
        <v>0</v>
      </c>
      <c r="EA1050" s="35"/>
      <c r="EB1050" s="21"/>
      <c r="EJ1050"/>
      <c r="EK1050"/>
      <c r="EL1050"/>
      <c r="EM1050"/>
      <c r="EN1050"/>
      <c r="EO1050"/>
      <c r="EP1050"/>
      <c r="EQ1050"/>
      <c r="ER1050"/>
      <c r="ES1050" s="53" t="str">
        <f>IF(EI1050&lt;&gt;"",((EJ1050*0.125)+((EK1050+EL1050+EM1050+EN1050+EO1050)*0.25)+((EP1050+EQ1050+ER1050)*1))/EI1050,"")</f>
        <v/>
      </c>
      <c r="ET1050" s="20"/>
      <c r="FG1050" s="20"/>
      <c r="FJ1050" s="34" t="str">
        <f>IF(EZ1050&lt;&gt;"",((FA1050*0.125)+((FB1050+FC1050+FD1050+FE1050+FF1050)*0.25)+((FG1050+FH1050+FI1050)*1))/EZ1050,"")</f>
        <v/>
      </c>
      <c r="FK1050" s="39">
        <v>34.843359999999997</v>
      </c>
      <c r="FL1050" s="39">
        <v>-92.324612000000002</v>
      </c>
      <c r="FM1050" s="39">
        <v>34.481534576177864</v>
      </c>
      <c r="FN1050" s="39">
        <v>35.20518542382213</v>
      </c>
      <c r="FO1050" s="39">
        <v>-92.765476989879559</v>
      </c>
      <c r="FP1050" s="39">
        <v>-91.883747010120445</v>
      </c>
      <c r="FQ1050" s="39">
        <v>34.119709152355732</v>
      </c>
      <c r="FR1050" s="39">
        <v>35.567010847644262</v>
      </c>
      <c r="FS1050" s="39">
        <v>-93.206341979759131</v>
      </c>
      <c r="FT1050" s="39">
        <v>-91.442882020240873</v>
      </c>
      <c r="FU1050" s="35"/>
      <c r="GK1050" s="34" t="str">
        <f>IF(GA1050&lt;&gt;"",((GB1050*0.125)+((GC1050+GD1050+GE1050+GF1050+GG1050)*0.25)+((GH1050+GI1050+GJ1050)*1))/GA1050,"")</f>
        <v/>
      </c>
      <c r="GL1050"/>
      <c r="GM1050"/>
      <c r="GN1050"/>
      <c r="GO1050"/>
      <c r="HH1050" s="34" t="str">
        <f>IF(GX1050&lt;&gt;"",((GY1050*0.125)+((GZ1050+HA1050+HB1050+HC1050+HD1050)*0.25)+((HE1050+HF1050+HG1050)*1))/GX1050,"")</f>
        <v/>
      </c>
    </row>
    <row r="1051" spans="1:216" ht="15" hidden="1" customHeight="1" x14ac:dyDescent="0.35">
      <c r="A1051" s="11" t="s">
        <v>6065</v>
      </c>
      <c r="B1051" s="12" t="s">
        <v>6066</v>
      </c>
      <c r="C1051" s="13">
        <v>43829</v>
      </c>
      <c r="D1051" s="13"/>
      <c r="E1051" s="14" t="s">
        <v>1420</v>
      </c>
      <c r="F1051" s="15" t="s">
        <v>6067</v>
      </c>
      <c r="G1051" s="15" t="s">
        <v>949</v>
      </c>
      <c r="H1051" s="14" t="s">
        <v>897</v>
      </c>
      <c r="I1051" s="16">
        <v>80915</v>
      </c>
      <c r="J1051" s="17">
        <v>22548</v>
      </c>
      <c r="K1051" s="18">
        <f ca="1">IF(A1051&lt;&gt;"",RANDBETWEEN(1,2000)," ")</f>
        <v>792</v>
      </c>
      <c r="L1051" s="17" cm="1">
        <f t="array" ref="L1051">IF(A1051&lt;&gt;"",SUMPRODUCT(($E$2:$E$1303="Active") * (FK1051 &gt;= $FM$2:$FM$1303) * (FK1051 &lt;= $FN$2:$FN$1303) * (FL1051 &gt;= $FO$2:$FO$1303) * (FL1051 &lt;= $FP$2:$FP$1303)),"")</f>
        <v>2</v>
      </c>
      <c r="M1051" s="17" cm="1">
        <f t="array" ref="M1051">IF(A1051&lt;&gt;"",SUMPRODUCT(($E$2:$E$1303="Active") * (FK1051 &gt;= $FQ$2:$FQ$1303) * (FK1051 &lt;= $FR$2:$FR$1303) * (FL1051 &gt;= $FS$2:$FS$1303) * (FL1051 &lt;= $FT$2:$FT$1303)),"")</f>
        <v>6</v>
      </c>
      <c r="N1051" s="14" t="s">
        <v>218</v>
      </c>
      <c r="O1051" s="14" t="s">
        <v>316</v>
      </c>
      <c r="P1051" s="15" t="s">
        <v>6068</v>
      </c>
      <c r="Q1051" s="14" t="s">
        <v>6069</v>
      </c>
      <c r="R1051" s="15" t="s">
        <v>6070</v>
      </c>
      <c r="S1051" s="14" t="s">
        <v>223</v>
      </c>
      <c r="T1051" s="20" t="s">
        <v>224</v>
      </c>
      <c r="U1051" s="21"/>
      <c r="V1051" s="22"/>
      <c r="W1051" s="22"/>
      <c r="X1051" s="22"/>
      <c r="Y1051" s="22"/>
      <c r="Z1051" s="22"/>
      <c r="AA1051" s="48">
        <v>2024</v>
      </c>
      <c r="AC1051" s="63">
        <v>45658</v>
      </c>
      <c r="AD1051" s="25">
        <v>66</v>
      </c>
      <c r="AE1051" s="25">
        <v>236</v>
      </c>
      <c r="AF1051" s="26">
        <v>239</v>
      </c>
      <c r="AG1051" s="20"/>
      <c r="AH1051" s="22">
        <v>0</v>
      </c>
      <c r="AI1051" s="26">
        <v>0</v>
      </c>
      <c r="AN1051" s="27">
        <f>IF(COUNT(DV1051,ES1051,FJ1051,GK1051,HH1051)&gt;0,AVERAGE(DV1051,ES1051,FJ1051,GK1051,HH1051),"")</f>
        <v>0.19230769230769232</v>
      </c>
      <c r="AO1051" s="28">
        <f>IF((E1051&lt;&gt;""),COUNTA(AP1051:BW1051)+COUNTIF(T1051,"No"),"")</f>
        <v>0</v>
      </c>
      <c r="AP1051" s="29"/>
      <c r="AQ1051" s="29"/>
      <c r="AR1051" s="29"/>
      <c r="AS1051" s="29"/>
      <c r="AT1051" s="29"/>
      <c r="AU1051" s="29"/>
      <c r="AV1051" s="29"/>
      <c r="AW1051" s="29"/>
      <c r="AX1051" s="29"/>
      <c r="AY1051" s="29"/>
      <c r="AZ1051" s="29"/>
      <c r="BA1051" s="29"/>
      <c r="BB1051" s="29"/>
      <c r="BC1051" s="29"/>
      <c r="BD1051" s="29"/>
      <c r="BE1051" s="29"/>
      <c r="BF1051" s="29"/>
      <c r="BG1051" s="29"/>
      <c r="BH1051" s="29"/>
      <c r="BI1051" s="29"/>
      <c r="BJ1051" s="29"/>
      <c r="BK1051" s="29"/>
      <c r="BL1051" s="29"/>
      <c r="BM1051" s="29"/>
      <c r="BN1051" s="29"/>
      <c r="BO1051" s="29"/>
      <c r="BP1051" s="29"/>
      <c r="BQ1051" s="29"/>
      <c r="BR1051" s="29"/>
      <c r="BS1051" s="29"/>
      <c r="BT1051" s="29"/>
      <c r="BU1051" s="29"/>
      <c r="BV1051" s="29"/>
      <c r="BW1051" s="29"/>
      <c r="BX1051" s="30">
        <v>43839</v>
      </c>
      <c r="BY1051" s="30">
        <v>43845</v>
      </c>
      <c r="BZ1051" s="14" t="s">
        <v>226</v>
      </c>
      <c r="CA1051" s="30">
        <v>43859</v>
      </c>
      <c r="CB1051" s="14" t="s">
        <v>316</v>
      </c>
      <c r="CC1051" s="31">
        <v>44182</v>
      </c>
      <c r="CD1051" s="32" t="s">
        <v>228</v>
      </c>
      <c r="CE1051" s="33" t="s">
        <v>320</v>
      </c>
      <c r="CF1051" s="33" t="s">
        <v>321</v>
      </c>
      <c r="CG1051" s="29">
        <v>100</v>
      </c>
      <c r="CH1051" s="29">
        <v>3</v>
      </c>
      <c r="CI1051" s="29">
        <v>3</v>
      </c>
      <c r="CJ1051" s="29">
        <v>10</v>
      </c>
      <c r="CK1051" s="29">
        <v>0</v>
      </c>
      <c r="CL1051" s="29">
        <v>0</v>
      </c>
      <c r="CM1051" s="29">
        <v>1</v>
      </c>
      <c r="CN1051" s="34">
        <f>IF(CJ1051&gt;0,((CK1051*0.125)+(CL1051*0.25)+(CM1051*1))/CJ1051,"")</f>
        <v>0.1</v>
      </c>
      <c r="CO1051" s="35">
        <v>44301</v>
      </c>
      <c r="CP1051" s="35">
        <v>44301</v>
      </c>
      <c r="CQ1051" s="20" t="s">
        <v>248</v>
      </c>
      <c r="CR1051" s="35">
        <v>44302</v>
      </c>
      <c r="CS1051" s="20" t="s">
        <v>316</v>
      </c>
      <c r="CT1051" s="35" t="s">
        <v>323</v>
      </c>
      <c r="CU1051" s="35">
        <v>44530</v>
      </c>
      <c r="CV1051" s="11" t="s">
        <v>248</v>
      </c>
      <c r="CW1051" s="20" t="s">
        <v>324</v>
      </c>
      <c r="CX1051" s="11" t="s">
        <v>325</v>
      </c>
      <c r="CY1051" s="20">
        <v>101</v>
      </c>
      <c r="CZ1051" s="36">
        <v>8</v>
      </c>
      <c r="DA1051" s="36">
        <v>8</v>
      </c>
      <c r="DB1051" s="36">
        <v>38</v>
      </c>
      <c r="DC1051" s="36">
        <v>0</v>
      </c>
      <c r="DD1051" s="36">
        <v>0</v>
      </c>
      <c r="DE1051" s="36">
        <v>0</v>
      </c>
      <c r="DF1051" s="36">
        <v>0</v>
      </c>
      <c r="DG1051" s="36">
        <v>1</v>
      </c>
      <c r="DH1051" s="37">
        <f>IF(DB1051&lt;&gt;"",((DC1051*0.125)+(DD1051*0.25)+(DE1051*0.25)+(DF1051*1)+(DG1051*1))/DB1051,"")</f>
        <v>2.6315789473684209E-2</v>
      </c>
      <c r="DI1051" s="35">
        <v>44831</v>
      </c>
      <c r="DJ1051" s="20" t="s">
        <v>248</v>
      </c>
      <c r="DK1051" s="20" t="s">
        <v>235</v>
      </c>
      <c r="DL1051" s="20" t="s">
        <v>234</v>
      </c>
      <c r="DM1051" s="20">
        <v>140</v>
      </c>
      <c r="DN1051" s="20">
        <v>3</v>
      </c>
      <c r="DO1051" s="20">
        <v>3</v>
      </c>
      <c r="DP1051" s="20">
        <v>13</v>
      </c>
      <c r="DQ1051" s="20">
        <v>0</v>
      </c>
      <c r="DR1051" s="20">
        <v>2</v>
      </c>
      <c r="DS1051" s="20">
        <v>0</v>
      </c>
      <c r="DT1051" s="20">
        <v>0</v>
      </c>
      <c r="DU1051" s="20">
        <v>2</v>
      </c>
      <c r="DV1051" s="37" cm="1">
        <f t="array" ref="DV1051">IF(AND(DI1051:DP1051&lt;&gt;""),((DQ1051*0.125)+(DR1051*0.25)+(DS1051*0.25)+(DT1051*1)+(DU1051*1))/DP1051,"")</f>
        <v>0.19230769230769232</v>
      </c>
      <c r="EA1051" s="35" t="s">
        <v>316</v>
      </c>
      <c r="EB1051" s="38" t="s">
        <v>323</v>
      </c>
      <c r="EJ1051"/>
      <c r="EK1051"/>
      <c r="EL1051"/>
      <c r="EM1051"/>
      <c r="EN1051"/>
      <c r="EO1051"/>
      <c r="EP1051"/>
      <c r="EQ1051"/>
      <c r="ER1051"/>
      <c r="ES1051" s="34" t="str">
        <f>IF(EI1051&lt;&gt;"",((EJ1051*0.125)+((EK1051+EL1051+EM1051+EN1051+EO1051)*0.25)+((EP1051+EQ1051+ER1051)*1))/EI1051,"")</f>
        <v/>
      </c>
      <c r="ET1051" s="20"/>
      <c r="FG1051" s="20"/>
      <c r="FJ1051" s="34" t="str">
        <f>IF(EZ1051&lt;&gt;"",((FA1051*0.125)+((FB1051+FC1051+FD1051+FE1051+FF1051)*0.25)+((FG1051+FH1051+FI1051)*1))/EZ1051,"")</f>
        <v/>
      </c>
      <c r="FK1051" s="39">
        <v>38.854501999999997</v>
      </c>
      <c r="FL1051" s="39">
        <v>-104.715363</v>
      </c>
      <c r="FM1051" s="39">
        <v>38.492676576177864</v>
      </c>
      <c r="FN1051" s="39">
        <v>39.216327423822129</v>
      </c>
      <c r="FO1051" s="39">
        <v>-105.17999137143063</v>
      </c>
      <c r="FP1051" s="39">
        <v>-104.25073462856936</v>
      </c>
      <c r="FQ1051" s="39">
        <v>38.130851152355731</v>
      </c>
      <c r="FR1051" s="39">
        <v>39.578152847644262</v>
      </c>
      <c r="FS1051" s="39">
        <v>-105.64461974286125</v>
      </c>
      <c r="FT1051" s="39">
        <v>-103.78610625713874</v>
      </c>
      <c r="FU1051" s="35"/>
      <c r="GK1051" s="34" t="str">
        <f>IF(GA1051&lt;&gt;"",((GB1051*0.125)+((GC1051+GD1051+GE1051+GF1051+GG1051)*0.25)+((GH1051+GI1051+GJ1051)*1))/GA1051,"")</f>
        <v/>
      </c>
      <c r="GL1051"/>
      <c r="GM1051"/>
      <c r="GN1051"/>
      <c r="GO1051"/>
      <c r="HH1051" s="34" t="str">
        <f>IF(GX1051&lt;&gt;"",((GY1051*0.125)+((GZ1051+HA1051+HB1051+HC1051+HD1051)*0.25)+((HE1051+HF1051+HG1051)*1))/GX1051,"")</f>
        <v/>
      </c>
    </row>
    <row r="1052" spans="1:216" ht="15" hidden="1" customHeight="1" x14ac:dyDescent="0.35">
      <c r="A1052" s="14" t="s">
        <v>6071</v>
      </c>
      <c r="B1052" s="12" t="s">
        <v>6072</v>
      </c>
      <c r="C1052" s="13">
        <v>43829</v>
      </c>
      <c r="D1052" s="13"/>
      <c r="E1052" s="14" t="s">
        <v>1420</v>
      </c>
      <c r="F1052" s="15" t="s">
        <v>6073</v>
      </c>
      <c r="G1052" s="15" t="s">
        <v>6074</v>
      </c>
      <c r="H1052" s="14" t="s">
        <v>1556</v>
      </c>
      <c r="I1052" s="16">
        <v>98665</v>
      </c>
      <c r="J1052" s="17">
        <v>28780</v>
      </c>
      <c r="K1052" s="18">
        <f ca="1">IF(A1052&lt;&gt;"",RANDBETWEEN(1,2000)," ")</f>
        <v>1854</v>
      </c>
      <c r="L1052" s="17" cm="1">
        <f t="array" ref="L1052">IF(A1052&lt;&gt;"",SUMPRODUCT(($E$2:$E$1303="Active") * (FK1052 &gt;= $FM$2:$FM$1303) * (FK1052 &lt;= $FN$2:$FN$1303) * (FL1052 &gt;= $FO$2:$FO$1303) * (FL1052 &lt;= $FP$2:$FP$1303)),"")</f>
        <v>5</v>
      </c>
      <c r="M1052" s="17" cm="1">
        <f t="array" ref="M1052">IF(A1052&lt;&gt;"",SUMPRODUCT(($E$2:$E$1303="Active") * (FK1052 &gt;= $FQ$2:$FQ$1303) * (FK1052 &lt;= $FR$2:$FR$1303) * (FL1052 &gt;= $FS$2:$FS$1303) * (FL1052 &lt;= $FT$2:$FT$1303)),"")</f>
        <v>8</v>
      </c>
      <c r="N1052" s="14" t="s">
        <v>218</v>
      </c>
      <c r="O1052" s="14" t="s">
        <v>316</v>
      </c>
      <c r="P1052" s="15"/>
      <c r="Q1052" s="14"/>
      <c r="R1052" s="15"/>
      <c r="S1052" s="14" t="s">
        <v>223</v>
      </c>
      <c r="T1052" s="20" t="s">
        <v>224</v>
      </c>
      <c r="U1052" s="21"/>
      <c r="V1052" s="22"/>
      <c r="W1052" s="22"/>
      <c r="X1052" s="22"/>
      <c r="Y1052" s="22"/>
      <c r="Z1052" s="22"/>
      <c r="AA1052" s="48">
        <v>2024</v>
      </c>
      <c r="AC1052" s="63">
        <v>45658</v>
      </c>
      <c r="AD1052" s="25">
        <v>134</v>
      </c>
      <c r="AE1052" s="25">
        <v>234</v>
      </c>
      <c r="AF1052" s="26">
        <v>81</v>
      </c>
      <c r="AG1052" s="20"/>
      <c r="AH1052" s="22">
        <v>0</v>
      </c>
      <c r="AI1052" s="26">
        <v>0</v>
      </c>
      <c r="AN1052" s="27" t="str">
        <f>IF(COUNT(DV1052,ES1052,FJ1052,GK1052,HH1052)&gt;0,AVERAGE(DV1052,ES1052,FJ1052,GK1052,HH1052),"")</f>
        <v/>
      </c>
      <c r="AO1052" s="28">
        <f>IF((E1052&lt;&gt;""),COUNTA(AP1052:BW1052)+COUNTIF(T1052,"No"),"")</f>
        <v>0</v>
      </c>
      <c r="AP1052" s="29"/>
      <c r="AQ1052" s="29"/>
      <c r="AR1052" s="29"/>
      <c r="AS1052" s="29"/>
      <c r="AT1052" s="29"/>
      <c r="AU1052" s="29"/>
      <c r="AV1052" s="29"/>
      <c r="AW1052" s="29"/>
      <c r="AX1052" s="29"/>
      <c r="AY1052" s="29"/>
      <c r="AZ1052" s="29"/>
      <c r="BA1052" s="29"/>
      <c r="BB1052" s="29"/>
      <c r="BC1052" s="29"/>
      <c r="BD1052" s="29"/>
      <c r="BE1052" s="29"/>
      <c r="BF1052" s="29"/>
      <c r="BG1052" s="29"/>
      <c r="BH1052" s="29"/>
      <c r="BI1052" s="29"/>
      <c r="BJ1052" s="29"/>
      <c r="BK1052" s="29"/>
      <c r="BL1052" s="29"/>
      <c r="BM1052" s="29"/>
      <c r="BN1052" s="29"/>
      <c r="BO1052" s="29"/>
      <c r="BP1052" s="29"/>
      <c r="BQ1052" s="29"/>
      <c r="BR1052" s="29"/>
      <c r="BS1052" s="29"/>
      <c r="BT1052" s="29"/>
      <c r="BU1052" s="29"/>
      <c r="BV1052" s="29"/>
      <c r="BW1052" s="29"/>
      <c r="BX1052" s="30">
        <v>44132</v>
      </c>
      <c r="BY1052" s="30">
        <v>44132</v>
      </c>
      <c r="BZ1052" s="14" t="s">
        <v>248</v>
      </c>
      <c r="CA1052" s="30">
        <v>44144</v>
      </c>
      <c r="CB1052" s="14" t="s">
        <v>316</v>
      </c>
      <c r="CC1052" s="31">
        <v>44174</v>
      </c>
      <c r="CD1052" s="32" t="s">
        <v>228</v>
      </c>
      <c r="CE1052" s="33" t="s">
        <v>320</v>
      </c>
      <c r="CF1052" s="33" t="s">
        <v>321</v>
      </c>
      <c r="CG1052" s="29">
        <v>100</v>
      </c>
      <c r="CH1052" s="29">
        <v>3</v>
      </c>
      <c r="CI1052" s="29">
        <v>3</v>
      </c>
      <c r="CJ1052" s="29">
        <v>10</v>
      </c>
      <c r="CK1052" s="29">
        <v>0</v>
      </c>
      <c r="CL1052" s="29">
        <v>0</v>
      </c>
      <c r="CM1052" s="29">
        <v>4</v>
      </c>
      <c r="CN1052" s="34">
        <f>IF(CJ1052&gt;0,((CK1052*0.125)+(CL1052*0.25)+(CM1052*1))/CJ1052,"")</f>
        <v>0.4</v>
      </c>
      <c r="CO1052" s="35">
        <v>44251</v>
      </c>
      <c r="CP1052" s="35">
        <v>44252</v>
      </c>
      <c r="CQ1052" s="20" t="s">
        <v>248</v>
      </c>
      <c r="CR1052" s="47">
        <v>44252</v>
      </c>
      <c r="CS1052" s="20" t="s">
        <v>316</v>
      </c>
      <c r="CT1052" s="35" t="s">
        <v>323</v>
      </c>
      <c r="CU1052" s="35">
        <v>44510</v>
      </c>
      <c r="CV1052" s="20" t="s">
        <v>248</v>
      </c>
      <c r="CW1052" s="20" t="s">
        <v>324</v>
      </c>
      <c r="CX1052" s="11" t="s">
        <v>325</v>
      </c>
      <c r="CY1052" s="20">
        <v>115</v>
      </c>
      <c r="CZ1052" s="36">
        <v>11</v>
      </c>
      <c r="DA1052" s="36">
        <v>11</v>
      </c>
      <c r="DB1052" s="36">
        <v>43</v>
      </c>
      <c r="DC1052" s="36">
        <v>0</v>
      </c>
      <c r="DD1052" s="36">
        <v>1</v>
      </c>
      <c r="DE1052" s="36">
        <v>2</v>
      </c>
      <c r="DF1052" s="36">
        <v>0</v>
      </c>
      <c r="DG1052" s="36">
        <v>3</v>
      </c>
      <c r="DH1052" s="37">
        <f>IF(DB1052&lt;&gt;"",((DC1052*0.125)+(DD1052*0.25)+(DE1052*0.25)+(DF1052*1)+(DG1052*1))/DB1052,"")</f>
        <v>8.7209302325581398E-2</v>
      </c>
      <c r="DI1052" s="35">
        <v>44866</v>
      </c>
      <c r="DJ1052" s="20" t="s">
        <v>248</v>
      </c>
      <c r="DK1052" s="20" t="s">
        <v>235</v>
      </c>
      <c r="DL1052" s="20" t="s">
        <v>234</v>
      </c>
      <c r="DV1052" s="37" t="str" cm="1">
        <f t="array" ref="DV1052">IF(AND(DI1052:DP1052&lt;&gt;""),((DQ1052*0.125)+(DR1052*0.25)+(DS1052*0.25)+(DT1052*1)+(DU1052*1))/DP1052,"")</f>
        <v/>
      </c>
      <c r="EA1052" s="35"/>
      <c r="EB1052" s="21"/>
      <c r="EJ1052"/>
      <c r="EK1052"/>
      <c r="EL1052"/>
      <c r="EM1052"/>
      <c r="EN1052"/>
      <c r="EO1052"/>
      <c r="EP1052"/>
      <c r="EQ1052"/>
      <c r="ER1052"/>
      <c r="ES1052" s="34" t="str">
        <f>IF(EI1052&lt;&gt;"",((EJ1052*0.125)+((EK1052+EL1052+EM1052+EN1052+EO1052)*0.25)+((EP1052+EQ1052+ER1052)*1))/EI1052,"")</f>
        <v/>
      </c>
      <c r="ET1052" s="20"/>
      <c r="FG1052" s="20"/>
      <c r="FJ1052" s="34" t="str">
        <f>IF(EZ1052&lt;&gt;"",((FA1052*0.125)+((FB1052+FC1052+FD1052+FE1052+FF1052)*0.25)+((FG1052+FH1052+FI1052)*1))/EZ1052,"")</f>
        <v/>
      </c>
      <c r="FK1052" s="39">
        <v>45.679855000000003</v>
      </c>
      <c r="FL1052" s="39">
        <v>-122.649732</v>
      </c>
      <c r="FM1052" s="39">
        <v>45.318029576177871</v>
      </c>
      <c r="FN1052" s="39">
        <v>46.041680423822136</v>
      </c>
      <c r="FO1052" s="39">
        <v>-123.16761174432506</v>
      </c>
      <c r="FP1052" s="39">
        <v>-122.13185225567494</v>
      </c>
      <c r="FQ1052" s="39">
        <v>44.956204152355738</v>
      </c>
      <c r="FR1052" s="39">
        <v>46.403505847644269</v>
      </c>
      <c r="FS1052" s="39">
        <v>-123.6854914886501</v>
      </c>
      <c r="FT1052" s="39">
        <v>-121.6139725113499</v>
      </c>
      <c r="FU1052" s="35"/>
      <c r="GK1052" s="34" t="str">
        <f>IF(GA1052&lt;&gt;"",((GB1052*0.125)+((GC1052+GD1052+GE1052+GF1052+GG1052)*0.25)+((GH1052+GI1052+GJ1052)*1))/GA1052,"")</f>
        <v/>
      </c>
      <c r="GL1052"/>
      <c r="GM1052"/>
      <c r="GN1052"/>
      <c r="GO1052"/>
      <c r="HH1052" s="34" t="str">
        <f>IF(GX1052&lt;&gt;"",((GY1052*0.125)+((GZ1052+HA1052+HB1052+HC1052+HD1052)*0.25)+((HE1052+HF1052+HG1052)*1))/GX1052,"")</f>
        <v/>
      </c>
    </row>
    <row r="1053" spans="1:216" ht="15" hidden="1" customHeight="1" x14ac:dyDescent="0.35">
      <c r="A1053" s="11" t="s">
        <v>6075</v>
      </c>
      <c r="B1053" s="12" t="s">
        <v>6076</v>
      </c>
      <c r="C1053" s="13">
        <v>43829</v>
      </c>
      <c r="D1053" s="13"/>
      <c r="E1053" s="14" t="s">
        <v>1420</v>
      </c>
      <c r="F1053" s="15" t="s">
        <v>6077</v>
      </c>
      <c r="G1053" s="15" t="s">
        <v>6078</v>
      </c>
      <c r="H1053" s="14" t="s">
        <v>1033</v>
      </c>
      <c r="I1053" s="16">
        <v>33982</v>
      </c>
      <c r="J1053" s="17">
        <v>12404</v>
      </c>
      <c r="K1053" s="18">
        <f ca="1">IF(A1053&lt;&gt;"",RANDBETWEEN(1,2000)," ")</f>
        <v>827</v>
      </c>
      <c r="L1053" s="17" cm="1">
        <f t="array" ref="L1053">IF(A1053&lt;&gt;"",SUMPRODUCT(($E$2:$E$1303="Active") * (FK1053 &gt;= $FM$2:$FM$1303) * (FK1053 &lt;= $FN$2:$FN$1303) * (FL1053 &gt;= $FO$2:$FO$1303) * (FL1053 &lt;= $FP$2:$FP$1303)),"")</f>
        <v>1</v>
      </c>
      <c r="M1053" s="17" cm="1">
        <f t="array" ref="M1053">IF(A1053&lt;&gt;"",SUMPRODUCT(($E$2:$E$1303="Active") * (FK1053 &gt;= $FQ$2:$FQ$1303) * (FK1053 &lt;= $FR$2:$FR$1303) * (FL1053 &gt;= $FS$2:$FS$1303) * (FL1053 &lt;= $FT$2:$FT$1303)),"")</f>
        <v>3</v>
      </c>
      <c r="N1053" s="14" t="s">
        <v>287</v>
      </c>
      <c r="O1053" s="14" t="s">
        <v>219</v>
      </c>
      <c r="P1053" s="15" t="s">
        <v>6079</v>
      </c>
      <c r="Q1053" s="14" t="s">
        <v>6080</v>
      </c>
      <c r="R1053" s="15" t="s">
        <v>6081</v>
      </c>
      <c r="S1053" s="14" t="s">
        <v>223</v>
      </c>
      <c r="U1053" s="21"/>
      <c r="V1053" s="22"/>
      <c r="W1053" s="22"/>
      <c r="X1053" s="22"/>
      <c r="Y1053" s="22"/>
      <c r="Z1053" s="22"/>
      <c r="AA1053" s="48">
        <v>2024</v>
      </c>
      <c r="AC1053" s="63">
        <v>45658</v>
      </c>
      <c r="AD1053" s="25">
        <v>123</v>
      </c>
      <c r="AE1053" s="25">
        <v>135</v>
      </c>
      <c r="AF1053" s="26">
        <v>34</v>
      </c>
      <c r="AG1053" s="20"/>
      <c r="AH1053" s="22">
        <v>0</v>
      </c>
      <c r="AI1053" s="26">
        <v>0</v>
      </c>
      <c r="AN1053" s="27">
        <f>IF(COUNT(DV1053,ES1053,FJ1053,GK1053,HH1053)&gt;0,AVERAGE(DV1053,ES1053,FJ1053,GK1053,HH1053),"")</f>
        <v>0.2</v>
      </c>
      <c r="AO1053" s="28">
        <f>IF((E1053&lt;&gt;""),COUNTA(AP1053:BW1053)+COUNTIF(T1053,"No"),"")</f>
        <v>0</v>
      </c>
      <c r="AP1053" s="29"/>
      <c r="AQ1053" s="29"/>
      <c r="AR1053" s="29"/>
      <c r="AS1053" s="29"/>
      <c r="AT1053" s="29"/>
      <c r="AU1053" s="29"/>
      <c r="AV1053" s="29"/>
      <c r="AW1053" s="29"/>
      <c r="AX1053" s="29"/>
      <c r="AY1053" s="29"/>
      <c r="AZ1053" s="29"/>
      <c r="BA1053" s="29"/>
      <c r="BB1053" s="29"/>
      <c r="BC1053" s="29"/>
      <c r="BD1053" s="29"/>
      <c r="BE1053" s="29"/>
      <c r="BF1053" s="29"/>
      <c r="BG1053" s="29"/>
      <c r="BH1053" s="29"/>
      <c r="BI1053" s="29"/>
      <c r="BJ1053" s="29"/>
      <c r="BK1053" s="29"/>
      <c r="BL1053" s="29"/>
      <c r="BM1053" s="29"/>
      <c r="BN1053" s="29"/>
      <c r="BO1053" s="29"/>
      <c r="BP1053" s="29"/>
      <c r="BQ1053" s="29"/>
      <c r="BR1053" s="29"/>
      <c r="BS1053" s="29"/>
      <c r="BT1053" s="29"/>
      <c r="BU1053" s="29"/>
      <c r="BV1053" s="29"/>
      <c r="BW1053" s="29"/>
      <c r="BX1053" s="30">
        <v>43795</v>
      </c>
      <c r="BY1053" s="30">
        <v>43815</v>
      </c>
      <c r="BZ1053" s="14" t="s">
        <v>228</v>
      </c>
      <c r="CA1053" s="30">
        <v>43895</v>
      </c>
      <c r="CB1053" s="14" t="s">
        <v>232</v>
      </c>
      <c r="CC1053" s="31">
        <v>44033</v>
      </c>
      <c r="CD1053" s="32" t="s">
        <v>248</v>
      </c>
      <c r="CE1053" s="33" t="s">
        <v>282</v>
      </c>
      <c r="CF1053" s="33" t="s">
        <v>247</v>
      </c>
      <c r="CG1053" s="29">
        <v>76</v>
      </c>
      <c r="CH1053" s="29">
        <v>2</v>
      </c>
      <c r="CI1053" s="29">
        <v>2</v>
      </c>
      <c r="CJ1053" s="29">
        <v>10</v>
      </c>
      <c r="CK1053" s="29">
        <v>1</v>
      </c>
      <c r="CL1053" s="29">
        <v>0</v>
      </c>
      <c r="CM1053" s="29">
        <v>0</v>
      </c>
      <c r="CN1053" s="34">
        <f>IF(CJ1053&gt;0,((CK1053*0.125)+(CL1053*0.25)+(CM1053*1))/CJ1053,"")</f>
        <v>1.2500000000000001E-2</v>
      </c>
      <c r="CO1053" s="35">
        <v>44648</v>
      </c>
      <c r="CR1053" s="35"/>
      <c r="CS1053" s="20" t="s">
        <v>232</v>
      </c>
      <c r="CT1053" s="35">
        <v>44652</v>
      </c>
      <c r="CU1053" s="35">
        <v>44539</v>
      </c>
      <c r="CV1053" s="11" t="s">
        <v>228</v>
      </c>
      <c r="CW1053" s="20" t="s">
        <v>233</v>
      </c>
      <c r="CX1053" s="11" t="s">
        <v>234</v>
      </c>
      <c r="CY1053" s="20">
        <v>73</v>
      </c>
      <c r="CZ1053" s="36">
        <v>1</v>
      </c>
      <c r="DA1053" s="36">
        <v>1</v>
      </c>
      <c r="DB1053" s="36">
        <v>5</v>
      </c>
      <c r="DC1053" s="36">
        <v>0</v>
      </c>
      <c r="DD1053" s="36">
        <v>0</v>
      </c>
      <c r="DE1053" s="36">
        <v>1</v>
      </c>
      <c r="DF1053" s="36">
        <v>2</v>
      </c>
      <c r="DG1053" s="36">
        <v>0</v>
      </c>
      <c r="DH1053" s="37">
        <f>IF(DB1053&gt;0,((DC1053*0.125)+(DD1053*0.25)+(DE1053*0.25)+(DF1053*1)+(DG1053*1))/DB1053,"")</f>
        <v>0.45</v>
      </c>
      <c r="DI1053" s="35">
        <v>44743</v>
      </c>
      <c r="DJ1053" s="20" t="s">
        <v>228</v>
      </c>
      <c r="DK1053" s="20" t="s">
        <v>235</v>
      </c>
      <c r="DL1053" s="20" t="s">
        <v>234</v>
      </c>
      <c r="DM1053" s="20">
        <v>34</v>
      </c>
      <c r="DN1053" s="20">
        <v>1</v>
      </c>
      <c r="DO1053" s="20">
        <v>1</v>
      </c>
      <c r="DP1053" s="20">
        <v>5</v>
      </c>
      <c r="DQ1053" s="20">
        <v>0</v>
      </c>
      <c r="DR1053" s="20">
        <v>0</v>
      </c>
      <c r="DS1053" s="20">
        <v>0</v>
      </c>
      <c r="DT1053" s="20">
        <v>0</v>
      </c>
      <c r="DU1053" s="20">
        <v>1</v>
      </c>
      <c r="DV1053" s="37" cm="1">
        <f t="array" ref="DV1053">IF(AND(DI1053:DP1053&lt;&gt;""),((DQ1053*0.125)+(DR1053*0.25)+(DS1053*0.25)+(DT1053*1)+(DU1053*1))/DP1053,"")</f>
        <v>0.2</v>
      </c>
      <c r="EA1053" s="35"/>
      <c r="EB1053" s="21"/>
      <c r="EJ1053"/>
      <c r="EK1053"/>
      <c r="EL1053"/>
      <c r="EM1053"/>
      <c r="EN1053"/>
      <c r="EO1053"/>
      <c r="EP1053"/>
      <c r="EQ1053"/>
      <c r="ER1053"/>
      <c r="ES1053" s="34" t="str">
        <f>IF(EI1053&lt;&gt;"",((EJ1053*0.125)+((EK1053+EL1053+EM1053+EN1053+EO1053)*0.25)+((EP1053+EQ1053+ER1053)*1))/EI1053,"")</f>
        <v/>
      </c>
      <c r="ET1053" s="20"/>
      <c r="FG1053" s="20"/>
      <c r="FJ1053" s="34" t="str">
        <f>IF(EZ1053&lt;&gt;"",((FA1053*0.125)+((FB1053+FC1053+FD1053+FE1053+FF1053)*0.25)+((FG1053+FH1053+FI1053)*1))/EZ1053,"")</f>
        <v/>
      </c>
      <c r="FK1053" s="39">
        <v>26.901980999999999</v>
      </c>
      <c r="FL1053" s="39">
        <v>-81.791608999999994</v>
      </c>
      <c r="FM1053" s="39">
        <v>26.540155576177867</v>
      </c>
      <c r="FN1053" s="39">
        <v>27.263806423822132</v>
      </c>
      <c r="FO1053" s="39">
        <v>-82.197342093976999</v>
      </c>
      <c r="FP1053" s="39">
        <v>-81.385875906022989</v>
      </c>
      <c r="FQ1053" s="39">
        <v>26.178330152355734</v>
      </c>
      <c r="FR1053" s="39">
        <v>27.625631847644264</v>
      </c>
      <c r="FS1053" s="39">
        <v>-82.603075187953991</v>
      </c>
      <c r="FT1053" s="39">
        <v>-80.980142812045997</v>
      </c>
      <c r="FU1053" s="35"/>
      <c r="GK1053" s="34" t="str">
        <f>IF(GA1053&lt;&gt;"",((GB1053*0.125)+((GC1053+GD1053+GE1053+GF1053+GG1053)*0.25)+((GH1053+GI1053+GJ1053)*1))/GA1053,"")</f>
        <v/>
      </c>
      <c r="GL1053"/>
      <c r="GM1053"/>
      <c r="GN1053"/>
      <c r="GO1053"/>
      <c r="HH1053" s="34" t="str">
        <f>IF(GX1053&lt;&gt;"",((GY1053*0.125)+((GZ1053+HA1053+HB1053+HC1053+HD1053)*0.25)+((HE1053+HF1053+HG1053)*1))/GX1053,"")</f>
        <v/>
      </c>
    </row>
    <row r="1054" spans="1:216" ht="15" hidden="1" customHeight="1" x14ac:dyDescent="0.35">
      <c r="A1054" s="11" t="s">
        <v>6082</v>
      </c>
      <c r="B1054" s="12" t="s">
        <v>6083</v>
      </c>
      <c r="C1054" s="13">
        <v>43829</v>
      </c>
      <c r="D1054" s="13"/>
      <c r="E1054" s="14" t="s">
        <v>1420</v>
      </c>
      <c r="F1054" s="15" t="s">
        <v>6084</v>
      </c>
      <c r="G1054" s="15" t="s">
        <v>4259</v>
      </c>
      <c r="H1054" s="14" t="s">
        <v>1673</v>
      </c>
      <c r="I1054" s="16">
        <v>76106</v>
      </c>
      <c r="J1054" s="17">
        <v>36521</v>
      </c>
      <c r="K1054" s="18">
        <f ca="1">IF(A1054&lt;&gt;"",RANDBETWEEN(1,2000)," ")</f>
        <v>1541</v>
      </c>
      <c r="L1054" s="17" cm="1">
        <f t="array" ref="L1054">IF(A1054&lt;&gt;"",SUMPRODUCT(($E$2:$E$1303="Active") * (FK1054 &gt;= $FM$2:$FM$1303) * (FK1054 &lt;= $FN$2:$FN$1303) * (FL1054 &gt;= $FO$2:$FO$1303) * (FL1054 &lt;= $FP$2:$FP$1303)),"")</f>
        <v>8</v>
      </c>
      <c r="M1054" s="17" cm="1">
        <f t="array" ref="M1054">IF(A1054&lt;&gt;"",SUMPRODUCT(($E$2:$E$1303="Active") * (FK1054 &gt;= $FQ$2:$FQ$1303) * (FK1054 &lt;= $FR$2:$FR$1303) * (FL1054 &gt;= $FS$2:$FS$1303) * (FL1054 &lt;= $FT$2:$FT$1303)),"")</f>
        <v>17</v>
      </c>
      <c r="N1054" s="14" t="s">
        <v>287</v>
      </c>
      <c r="O1054" s="14" t="s">
        <v>219</v>
      </c>
      <c r="P1054" s="15" t="s">
        <v>6085</v>
      </c>
      <c r="Q1054" s="14" t="s">
        <v>6086</v>
      </c>
      <c r="R1054" s="15" t="s">
        <v>6087</v>
      </c>
      <c r="S1054" s="14" t="s">
        <v>224</v>
      </c>
      <c r="T1054" s="20" t="s">
        <v>224</v>
      </c>
      <c r="U1054" s="21"/>
      <c r="V1054" s="22"/>
      <c r="W1054" s="22"/>
      <c r="X1054" s="22"/>
      <c r="Y1054" s="22"/>
      <c r="Z1054" s="22"/>
      <c r="AA1054" s="48">
        <v>2024</v>
      </c>
      <c r="AC1054" s="63">
        <v>45658</v>
      </c>
      <c r="AD1054" s="25">
        <v>188</v>
      </c>
      <c r="AE1054" s="25">
        <v>117</v>
      </c>
      <c r="AF1054" s="26">
        <v>7</v>
      </c>
      <c r="AG1054" s="20"/>
      <c r="AH1054" s="22">
        <v>0</v>
      </c>
      <c r="AI1054" s="26">
        <v>0</v>
      </c>
      <c r="AN1054" s="27">
        <f>IF(COUNT(DV1054,ES1054,FJ1054,GK1054,HH1054)&gt;0,AVERAGE(DV1054,ES1054,FJ1054,GK1054,HH1054),"")</f>
        <v>0.05</v>
      </c>
      <c r="AO1054" s="28">
        <f>IF((E1054&lt;&gt;""),COUNTA(AP1054:BW1054)+COUNTIF(T1054,"No"),"")</f>
        <v>0</v>
      </c>
      <c r="AP1054" s="29"/>
      <c r="AQ1054" s="29"/>
      <c r="AR1054" s="29"/>
      <c r="AS1054" s="29"/>
      <c r="AT1054" s="29"/>
      <c r="AU1054" s="29"/>
      <c r="AV1054" s="29"/>
      <c r="AW1054" s="29"/>
      <c r="AX1054" s="29"/>
      <c r="AY1054" s="29"/>
      <c r="AZ1054" s="29"/>
      <c r="BA1054" s="29"/>
      <c r="BB1054" s="29"/>
      <c r="BC1054" s="29"/>
      <c r="BD1054" s="29"/>
      <c r="BE1054" s="29"/>
      <c r="BF1054" s="29"/>
      <c r="BG1054" s="29"/>
      <c r="BH1054" s="29"/>
      <c r="BI1054" s="29"/>
      <c r="BJ1054" s="29"/>
      <c r="BK1054" s="29"/>
      <c r="BL1054" s="29"/>
      <c r="BM1054" s="29"/>
      <c r="BN1054" s="29"/>
      <c r="BO1054" s="29"/>
      <c r="BP1054" s="29"/>
      <c r="BQ1054" s="29"/>
      <c r="BR1054" s="29"/>
      <c r="BS1054" s="29"/>
      <c r="BT1054" s="29"/>
      <c r="BU1054" s="29"/>
      <c r="BV1054" s="29"/>
      <c r="BW1054" s="29"/>
      <c r="BX1054" s="30">
        <v>44147</v>
      </c>
      <c r="BY1054" s="30">
        <v>44165</v>
      </c>
      <c r="BZ1054" s="14" t="s">
        <v>226</v>
      </c>
      <c r="CA1054" s="30">
        <v>44165</v>
      </c>
      <c r="CB1054" s="14" t="s">
        <v>232</v>
      </c>
      <c r="CC1054" s="31">
        <v>43885</v>
      </c>
      <c r="CD1054" s="32" t="s">
        <v>226</v>
      </c>
      <c r="CE1054" s="33" t="s">
        <v>380</v>
      </c>
      <c r="CF1054" s="33" t="s">
        <v>321</v>
      </c>
      <c r="CG1054" s="29">
        <v>144</v>
      </c>
      <c r="CH1054" s="29">
        <v>2</v>
      </c>
      <c r="CI1054" s="29">
        <v>2</v>
      </c>
      <c r="CJ1054" s="29">
        <v>9</v>
      </c>
      <c r="CK1054" s="29">
        <v>0</v>
      </c>
      <c r="CL1054" s="29">
        <v>1</v>
      </c>
      <c r="CM1054" s="29">
        <v>1</v>
      </c>
      <c r="CN1054" s="34">
        <f>IF(CJ1054&gt;0,((CK1054*0.125)+(CL1054*0.25)+(CM1054*1))/CJ1054,"")</f>
        <v>0.1388888888888889</v>
      </c>
      <c r="CO1054" s="35">
        <v>44469</v>
      </c>
      <c r="CP1054" s="35">
        <v>44475</v>
      </c>
      <c r="CQ1054" s="20" t="s">
        <v>1889</v>
      </c>
      <c r="CR1054" s="35">
        <v>44501</v>
      </c>
      <c r="CS1054" s="20" t="s">
        <v>232</v>
      </c>
      <c r="CT1054" s="35">
        <v>44477</v>
      </c>
      <c r="CU1054" s="35">
        <v>44455</v>
      </c>
      <c r="CV1054" s="11" t="s">
        <v>248</v>
      </c>
      <c r="CW1054" s="20" t="s">
        <v>233</v>
      </c>
      <c r="CX1054" s="11" t="s">
        <v>234</v>
      </c>
      <c r="CY1054" s="20">
        <v>67</v>
      </c>
      <c r="CZ1054" s="36">
        <v>1</v>
      </c>
      <c r="DA1054" s="36">
        <v>1</v>
      </c>
      <c r="DB1054" s="36">
        <v>5</v>
      </c>
      <c r="DC1054" s="36">
        <v>0</v>
      </c>
      <c r="DD1054" s="36">
        <v>1</v>
      </c>
      <c r="DE1054" s="36">
        <v>0</v>
      </c>
      <c r="DF1054" s="36">
        <v>0</v>
      </c>
      <c r="DG1054" s="36">
        <v>2</v>
      </c>
      <c r="DH1054" s="37">
        <f>IF(DB1054&gt;0,((DC1054*0.125)+(DD1054*0.25)+(DE1054*0.25)+(DF1054*1)+(DG1054*1))/DB1054,"")</f>
        <v>0.45</v>
      </c>
      <c r="DI1054" s="35">
        <v>44743</v>
      </c>
      <c r="DJ1054" s="20" t="s">
        <v>228</v>
      </c>
      <c r="DK1054" s="20" t="s">
        <v>235</v>
      </c>
      <c r="DL1054" s="20" t="s">
        <v>234</v>
      </c>
      <c r="DM1054" s="20">
        <v>7</v>
      </c>
      <c r="DN1054" s="20">
        <v>1</v>
      </c>
      <c r="DO1054" s="20">
        <v>1</v>
      </c>
      <c r="DP1054" s="20">
        <v>5</v>
      </c>
      <c r="DQ1054" s="20">
        <v>0</v>
      </c>
      <c r="DR1054" s="20">
        <v>1</v>
      </c>
      <c r="DS1054" s="20">
        <v>0</v>
      </c>
      <c r="DT1054" s="20">
        <v>0</v>
      </c>
      <c r="DU1054" s="20">
        <v>0</v>
      </c>
      <c r="DV1054" s="37" cm="1">
        <f t="array" ref="DV1054">IF(AND(DI1054:DP1054&lt;&gt;""),((DQ1054*0.125)+(DR1054*0.25)+(DS1054*0.25)+(DT1054*1)+(DU1054*1))/DP1054,"")</f>
        <v>0.05</v>
      </c>
      <c r="EA1054" s="35" t="s">
        <v>323</v>
      </c>
      <c r="EB1054" s="38"/>
      <c r="EJ1054"/>
      <c r="EK1054"/>
      <c r="EL1054"/>
      <c r="EM1054"/>
      <c r="EN1054"/>
      <c r="EQ1054"/>
      <c r="ER1054"/>
      <c r="ES1054" s="53" t="str">
        <f>IF(EI1054&lt;&gt;"",((EJ1054*0.125)+((EK1054+EL1054+EM1054+EN1054+EO1054)*0.25)+((EP1054+EQ1054+ER1054)*1))/EI1054,"")</f>
        <v/>
      </c>
      <c r="ET1054" s="20"/>
      <c r="FG1054" s="20"/>
      <c r="FJ1054" s="34" t="str">
        <f>IF(EZ1054&lt;&gt;"",((FA1054*0.125)+((FB1054+FC1054+FD1054+FE1054+FF1054)*0.25)+((FG1054+FH1054+FI1054)*1))/EZ1054,"")</f>
        <v/>
      </c>
      <c r="FK1054" s="39">
        <v>32.810150999999998</v>
      </c>
      <c r="FL1054" s="39">
        <v>-97.361311999999998</v>
      </c>
      <c r="FM1054" s="39">
        <v>32.448325576177865</v>
      </c>
      <c r="FN1054" s="39">
        <v>33.17197642382213</v>
      </c>
      <c r="FO1054" s="39">
        <v>-97.791815359206822</v>
      </c>
      <c r="FP1054" s="39">
        <v>-96.930808640793174</v>
      </c>
      <c r="FQ1054" s="39">
        <v>32.086500152355732</v>
      </c>
      <c r="FR1054" s="39">
        <v>33.533801847644263</v>
      </c>
      <c r="FS1054" s="39">
        <v>-98.222318718413661</v>
      </c>
      <c r="FT1054" s="39">
        <v>-96.500305281586336</v>
      </c>
      <c r="FU1054" s="35"/>
      <c r="GK1054" s="34" t="str">
        <f>IF(GA1054&lt;&gt;"",((GB1054*0.125)+((GC1054+GD1054+GE1054+GF1054+GG1054)*0.25)+((GH1054+GI1054+GJ1054)*1))/GA1054,"")</f>
        <v/>
      </c>
      <c r="GL1054"/>
      <c r="GM1054"/>
      <c r="GN1054"/>
      <c r="GO1054"/>
      <c r="HH1054" s="34" t="str">
        <f>IF(GX1054&lt;&gt;"",((GY1054*0.125)+((GZ1054+HA1054+HB1054+HC1054+HD1054)*0.25)+((HE1054+HF1054+HG1054)*1))/GX1054,"")</f>
        <v/>
      </c>
    </row>
    <row r="1055" spans="1:216" ht="15" hidden="1" customHeight="1" x14ac:dyDescent="0.35">
      <c r="A1055" s="11" t="s">
        <v>6088</v>
      </c>
      <c r="B1055" s="12" t="s">
        <v>6089</v>
      </c>
      <c r="C1055" s="13">
        <v>43829</v>
      </c>
      <c r="D1055" s="13"/>
      <c r="E1055" s="14" t="s">
        <v>1420</v>
      </c>
      <c r="F1055" s="15" t="s">
        <v>6090</v>
      </c>
      <c r="G1055" s="15" t="s">
        <v>2065</v>
      </c>
      <c r="H1055" s="14" t="s">
        <v>1423</v>
      </c>
      <c r="I1055" s="16">
        <v>39701</v>
      </c>
      <c r="J1055" s="17">
        <v>12487</v>
      </c>
      <c r="K1055" s="18">
        <f ca="1">IF(A1055&lt;&gt;"",RANDBETWEEN(1,2000)," ")</f>
        <v>478</v>
      </c>
      <c r="L1055" s="17" cm="1">
        <f t="array" ref="L1055">IF(A1055&lt;&gt;"",SUMPRODUCT(($E$2:$E$1303="Active") * (FK1055 &gt;= $FM$2:$FM$1303) * (FK1055 &lt;= $FN$2:$FN$1303) * (FL1055 &gt;= $FO$2:$FO$1303) * (FL1055 &lt;= $FP$2:$FP$1303)),"")</f>
        <v>1</v>
      </c>
      <c r="M1055" s="17" cm="1">
        <f t="array" ref="M1055">IF(A1055&lt;&gt;"",SUMPRODUCT(($E$2:$E$1303="Active") * (FK1055 &gt;= $FQ$2:$FQ$1303) * (FK1055 &lt;= $FR$2:$FR$1303) * (FL1055 &gt;= $FS$2:$FS$1303) * (FL1055 &lt;= $FT$2:$FT$1303)),"")</f>
        <v>1</v>
      </c>
      <c r="N1055" s="14" t="s">
        <v>287</v>
      </c>
      <c r="O1055" s="14" t="s">
        <v>219</v>
      </c>
      <c r="P1055" s="15" t="s">
        <v>6091</v>
      </c>
      <c r="Q1055" s="14" t="s">
        <v>6092</v>
      </c>
      <c r="R1055" s="15" t="s">
        <v>6093</v>
      </c>
      <c r="S1055" s="14" t="s">
        <v>224</v>
      </c>
      <c r="U1055" s="21"/>
      <c r="V1055" s="22"/>
      <c r="W1055" s="22"/>
      <c r="X1055" s="22"/>
      <c r="Y1055" s="22"/>
      <c r="Z1055" s="22"/>
      <c r="AA1055" s="48">
        <v>2024</v>
      </c>
      <c r="AC1055" s="63">
        <v>45658</v>
      </c>
      <c r="AD1055" s="25">
        <v>339</v>
      </c>
      <c r="AE1055" s="25">
        <v>332</v>
      </c>
      <c r="AF1055" s="26">
        <v>306</v>
      </c>
      <c r="AG1055" s="20"/>
      <c r="AH1055" s="22">
        <v>0</v>
      </c>
      <c r="AI1055" s="26">
        <v>0</v>
      </c>
      <c r="AN1055" s="27">
        <f>IF(COUNT(DV1055,ES1055,FJ1055,GK1055,HH1055)&gt;0,AVERAGE(DV1055,ES1055,FJ1055,GK1055,HH1055),"")</f>
        <v>0</v>
      </c>
      <c r="AO1055" s="28">
        <f>IF((E1055&lt;&gt;""),COUNTA(AP1055:BW1055)+COUNTIF(T1055,"No"),"")</f>
        <v>3</v>
      </c>
      <c r="AP1055" s="29"/>
      <c r="AQ1055" s="29"/>
      <c r="AR1055" s="29"/>
      <c r="AS1055" s="29"/>
      <c r="AT1055" s="29"/>
      <c r="AU1055" s="29"/>
      <c r="AV1055" s="29"/>
      <c r="AW1055" s="29"/>
      <c r="AX1055" s="29"/>
      <c r="AY1055" s="29"/>
      <c r="AZ1055" s="29"/>
      <c r="BA1055" s="29"/>
      <c r="BB1055" s="29" t="s">
        <v>224</v>
      </c>
      <c r="BC1055" s="29"/>
      <c r="BD1055" s="29"/>
      <c r="BE1055" s="29"/>
      <c r="BF1055" s="29"/>
      <c r="BG1055" s="29"/>
      <c r="BH1055" s="29"/>
      <c r="BI1055" s="29"/>
      <c r="BJ1055" s="29"/>
      <c r="BK1055" s="29"/>
      <c r="BL1055" s="29"/>
      <c r="BM1055" s="29"/>
      <c r="BN1055" s="29"/>
      <c r="BO1055" s="29" t="s">
        <v>224</v>
      </c>
      <c r="BP1055" s="29" t="s">
        <v>224</v>
      </c>
      <c r="BQ1055" s="29"/>
      <c r="BR1055" s="29"/>
      <c r="BS1055" s="29"/>
      <c r="BT1055" s="29"/>
      <c r="BU1055" s="29"/>
      <c r="BV1055" s="29"/>
      <c r="BW1055" s="29"/>
      <c r="BX1055" s="30">
        <v>44096</v>
      </c>
      <c r="BY1055" s="30">
        <v>44103</v>
      </c>
      <c r="BZ1055" s="14" t="s">
        <v>226</v>
      </c>
      <c r="CA1055" s="30">
        <v>44104</v>
      </c>
      <c r="CB1055" s="14" t="s">
        <v>232</v>
      </c>
      <c r="CC1055" s="31">
        <v>43907</v>
      </c>
      <c r="CD1055" s="32" t="s">
        <v>364</v>
      </c>
      <c r="CE1055" s="33" t="s">
        <v>291</v>
      </c>
      <c r="CF1055" s="33" t="s">
        <v>292</v>
      </c>
      <c r="CG1055" s="29">
        <v>215</v>
      </c>
      <c r="CH1055" s="29">
        <v>4</v>
      </c>
      <c r="CI1055" s="29">
        <v>4</v>
      </c>
      <c r="CJ1055" s="29">
        <v>20</v>
      </c>
      <c r="CK1055" s="29">
        <v>0</v>
      </c>
      <c r="CL1055" s="29">
        <v>1</v>
      </c>
      <c r="CM1055" s="29">
        <v>2</v>
      </c>
      <c r="CN1055" s="34">
        <f>IF(CJ1055&gt;0,((CK1055*0.125)+(CL1055*0.25)+(CM1055*1))/CJ1055,"")</f>
        <v>0.1125</v>
      </c>
      <c r="CO1055" s="35">
        <v>44334</v>
      </c>
      <c r="CR1055" s="20"/>
      <c r="CS1055" s="20" t="s">
        <v>232</v>
      </c>
      <c r="CT1055" s="35">
        <v>44341</v>
      </c>
      <c r="CU1055" s="35">
        <v>44473</v>
      </c>
      <c r="CV1055" s="11" t="s">
        <v>226</v>
      </c>
      <c r="CW1055" s="20" t="s">
        <v>233</v>
      </c>
      <c r="CX1055" s="11" t="s">
        <v>234</v>
      </c>
      <c r="CY1055" s="20">
        <v>184</v>
      </c>
      <c r="CZ1055" s="36">
        <v>4</v>
      </c>
      <c r="DA1055" s="36">
        <v>4</v>
      </c>
      <c r="DB1055" s="36">
        <v>20</v>
      </c>
      <c r="DC1055" s="36">
        <v>0</v>
      </c>
      <c r="DD1055" s="36">
        <v>0</v>
      </c>
      <c r="DE1055" s="36">
        <v>0</v>
      </c>
      <c r="DF1055" s="36">
        <v>0</v>
      </c>
      <c r="DG1055" s="36">
        <v>0</v>
      </c>
      <c r="DH1055" s="37">
        <f>IF(DB1055&gt;0,((DC1055*0.125)+(DD1055*0.25)+(DE1055*0.25)+(DF1055*1)+(DG1055*1))/DB1055,"")</f>
        <v>0</v>
      </c>
      <c r="DI1055" s="35" t="s">
        <v>1711</v>
      </c>
      <c r="DJ1055" s="20" t="s">
        <v>228</v>
      </c>
      <c r="DK1055" s="20" t="s">
        <v>235</v>
      </c>
      <c r="DL1055" s="20" t="s">
        <v>234</v>
      </c>
      <c r="DM1055" s="20">
        <v>0</v>
      </c>
      <c r="DN1055" s="20">
        <v>0</v>
      </c>
      <c r="DO1055" s="20">
        <v>0</v>
      </c>
      <c r="DP1055" s="20">
        <v>0</v>
      </c>
      <c r="DQ1055" s="20">
        <v>0</v>
      </c>
      <c r="DR1055" s="20">
        <v>0</v>
      </c>
      <c r="DS1055" s="20">
        <v>0</v>
      </c>
      <c r="DT1055" s="20">
        <v>0</v>
      </c>
      <c r="DU1055" s="20">
        <v>0</v>
      </c>
      <c r="DV1055" s="37">
        <v>0</v>
      </c>
      <c r="EA1055" s="35" t="s">
        <v>323</v>
      </c>
      <c r="EB1055" s="38"/>
      <c r="EJ1055"/>
      <c r="EK1055"/>
      <c r="EL1055"/>
      <c r="EM1055"/>
      <c r="EN1055"/>
      <c r="EO1055"/>
      <c r="EP1055"/>
      <c r="EQ1055"/>
      <c r="ER1055"/>
      <c r="ES1055" s="53" t="str">
        <f>IF(EI1055&lt;&gt;"",((EJ1055*0.125)+((EK1055+EL1055+EM1055+EN1055+EO1055)*0.25)+((EP1055+EQ1055+ER1055)*1))/EI1055,"")</f>
        <v/>
      </c>
      <c r="ET1055" s="20"/>
      <c r="FG1055" s="20"/>
      <c r="FJ1055" s="34" t="str">
        <f>IF(EZ1055&lt;&gt;"",((FA1055*0.125)+((FB1055+FC1055+FD1055+FE1055+FF1055)*0.25)+((FG1055+FH1055+FI1055)*1))/EZ1055,"")</f>
        <v/>
      </c>
      <c r="FK1055" s="39">
        <v>33.419485999999999</v>
      </c>
      <c r="FL1055" s="39">
        <v>-88.486928000000006</v>
      </c>
      <c r="FM1055" s="39">
        <v>33.057660576177867</v>
      </c>
      <c r="FN1055" s="39">
        <v>33.781311423822132</v>
      </c>
      <c r="FO1055" s="39">
        <v>-88.920428064718919</v>
      </c>
      <c r="FP1055" s="39">
        <v>-88.053427935281093</v>
      </c>
      <c r="FQ1055" s="39">
        <v>32.695835152355734</v>
      </c>
      <c r="FR1055" s="39">
        <v>34.143136847644264</v>
      </c>
      <c r="FS1055" s="39">
        <v>-89.353928129437847</v>
      </c>
      <c r="FT1055" s="39">
        <v>-87.619927870562165</v>
      </c>
      <c r="FU1055" s="35"/>
      <c r="GK1055" s="34" t="str">
        <f>IF(GA1055&lt;&gt;"",((GB1055*0.125)+((GC1055+GD1055+GE1055+GF1055+GG1055)*0.25)+((GH1055+GI1055+GJ1055)*1))/GA1055,"")</f>
        <v/>
      </c>
      <c r="GL1055"/>
      <c r="GM1055"/>
      <c r="GN1055"/>
      <c r="GO1055"/>
      <c r="HH1055" s="34" t="str">
        <f>IF(GX1055&lt;&gt;"",((GY1055*0.125)+((GZ1055+HA1055+HB1055+HC1055+HD1055)*0.25)+((HE1055+HF1055+HG1055)*1))/GX1055,"")</f>
        <v/>
      </c>
    </row>
    <row r="1056" spans="1:216" ht="15" customHeight="1" x14ac:dyDescent="0.35">
      <c r="A1056" s="11" t="s">
        <v>6094</v>
      </c>
      <c r="B1056" s="12" t="s">
        <v>6095</v>
      </c>
      <c r="C1056" s="13">
        <v>43009</v>
      </c>
      <c r="D1056" s="13">
        <v>44987</v>
      </c>
      <c r="E1056" s="14" t="s">
        <v>5254</v>
      </c>
      <c r="F1056" s="15" t="s">
        <v>6096</v>
      </c>
      <c r="G1056" s="15" t="s">
        <v>6097</v>
      </c>
      <c r="H1056" s="14" t="s">
        <v>1852</v>
      </c>
      <c r="I1056" s="75">
        <v>8550</v>
      </c>
      <c r="J1056" s="17">
        <v>21034</v>
      </c>
      <c r="K1056" s="18">
        <f ca="1">IF(A1056&lt;&gt;"",RANDBETWEEN(1,2000)," ")</f>
        <v>1818</v>
      </c>
      <c r="L1056" s="17" cm="1">
        <f t="array" ref="L1056">IF(A1056&lt;&gt;"",SUMPRODUCT(($E$2:$E$1303="Active") * (FK1056 &gt;= $FM$2:$FM$1303) * (FK1056 &lt;= $FN$2:$FN$1303) * (FL1056 &gt;= $FO$2:$FO$1303) * (FL1056 &lt;= $FP$2:$FP$1303)),"")</f>
        <v>7</v>
      </c>
      <c r="M1056" s="17" cm="1">
        <f t="array" ref="M1056">IF(A1056&lt;&gt;"",SUMPRODUCT(($E$2:$E$1303="Active") * (FK1056 &gt;= $FQ$2:$FQ$1303) * (FK1056 &lt;= $FR$2:$FR$1303) * (FL1056 &gt;= $FS$2:$FS$1303) * (FL1056 &lt;= $FT$2:$FT$1303)),"")</f>
        <v>27</v>
      </c>
      <c r="N1056" s="14" t="s">
        <v>218</v>
      </c>
      <c r="O1056" s="14" t="s">
        <v>219</v>
      </c>
      <c r="P1056" s="15" t="s">
        <v>6098</v>
      </c>
      <c r="Q1056" s="14" t="s">
        <v>6099</v>
      </c>
      <c r="R1056" s="15" t="s">
        <v>6100</v>
      </c>
      <c r="S1056" s="14" t="s">
        <v>223</v>
      </c>
      <c r="T1056" s="20" t="s">
        <v>2441</v>
      </c>
      <c r="U1056" s="21"/>
      <c r="V1056" s="22"/>
      <c r="W1056" s="22"/>
      <c r="X1056" s="22"/>
      <c r="Y1056" s="22"/>
      <c r="Z1056" s="22"/>
      <c r="AB1056" s="23">
        <v>43843</v>
      </c>
      <c r="AC1056" s="63">
        <v>45931</v>
      </c>
      <c r="AD1056" s="25">
        <v>0</v>
      </c>
      <c r="AE1056" s="25">
        <v>0</v>
      </c>
      <c r="AF1056" s="26">
        <v>0</v>
      </c>
      <c r="AG1056" s="20">
        <v>0</v>
      </c>
      <c r="AH1056" s="22">
        <v>0</v>
      </c>
      <c r="AI1056" s="26">
        <v>0</v>
      </c>
      <c r="AN1056" s="27" t="str">
        <f>IF(COUNT(DV1056,ES1056,FJ1056,GK1056,HH1056)&gt;0,AVERAGE(DV1056,ES1056,FJ1056,GK1056,HH1056),"")</f>
        <v/>
      </c>
      <c r="AO1056" s="28">
        <f>IF((E1056&lt;&gt;""),COUNTA(AP1056:BW1056)+COUNTIF(T1056,"No"),"")</f>
        <v>2</v>
      </c>
      <c r="AP1056" s="29"/>
      <c r="AQ1056" s="29"/>
      <c r="AR1056" s="29"/>
      <c r="AS1056" s="29"/>
      <c r="AT1056" s="29"/>
      <c r="AU1056" s="29"/>
      <c r="AV1056" s="29"/>
      <c r="AW1056" s="29"/>
      <c r="AX1056" s="29"/>
      <c r="AY1056" s="29"/>
      <c r="AZ1056" s="29"/>
      <c r="BA1056" s="29"/>
      <c r="BB1056" s="29"/>
      <c r="BC1056" s="29"/>
      <c r="BD1056" s="29"/>
      <c r="BE1056" s="29"/>
      <c r="BF1056" s="29"/>
      <c r="BG1056" s="29"/>
      <c r="BH1056" s="29" t="s">
        <v>224</v>
      </c>
      <c r="BI1056" s="29"/>
      <c r="BJ1056" s="29"/>
      <c r="BK1056" s="29"/>
      <c r="BL1056" s="29"/>
      <c r="BM1056" s="29"/>
      <c r="BN1056" s="29"/>
      <c r="BO1056" s="29"/>
      <c r="BP1056" s="29" t="s">
        <v>224</v>
      </c>
      <c r="BQ1056" s="29"/>
      <c r="BR1056" s="29"/>
      <c r="BS1056" s="29"/>
      <c r="BT1056" s="29"/>
      <c r="BU1056" s="29"/>
      <c r="BV1056" s="29"/>
      <c r="BW1056" s="29"/>
      <c r="BX1056" s="30">
        <v>44155</v>
      </c>
      <c r="BY1056" s="30">
        <v>44169</v>
      </c>
      <c r="BZ1056" s="14" t="s">
        <v>226</v>
      </c>
      <c r="CA1056" s="30">
        <v>44173</v>
      </c>
      <c r="CB1056" s="14" t="s">
        <v>227</v>
      </c>
      <c r="CC1056" s="31">
        <v>43951</v>
      </c>
      <c r="CD1056" s="32" t="s">
        <v>228</v>
      </c>
      <c r="CE1056" s="33" t="s">
        <v>282</v>
      </c>
      <c r="CF1056" s="33" t="s">
        <v>247</v>
      </c>
      <c r="CG1056" s="29">
        <v>83</v>
      </c>
      <c r="CH1056" s="29">
        <v>2</v>
      </c>
      <c r="CI1056" s="29">
        <v>2</v>
      </c>
      <c r="CJ1056" s="29">
        <v>10</v>
      </c>
      <c r="CK1056" s="29">
        <v>0</v>
      </c>
      <c r="CL1056" s="29">
        <v>0</v>
      </c>
      <c r="CM1056" s="29">
        <v>1</v>
      </c>
      <c r="CN1056" s="34">
        <f>IF(CJ1056&gt;0,((CK1056*0.125)+(CL1056*0.25)+(CM1056*1))/CJ1056,"")</f>
        <v>0.1</v>
      </c>
      <c r="CR1056" s="35"/>
      <c r="CS1056" s="20" t="s">
        <v>232</v>
      </c>
      <c r="CV1056" s="20"/>
      <c r="CW1056" s="20"/>
      <c r="CX1056" s="20"/>
      <c r="DH1056" s="37" t="str">
        <f>IF(DB1056&gt;0,((DC1056*0.125)+(DD1056*0.25)+(DE1056*0.25)+(DF1056*1)+(DG1056*1))/DB1056,"")</f>
        <v/>
      </c>
      <c r="DJ1056" s="20" t="s">
        <v>228</v>
      </c>
      <c r="DK1056" s="20" t="s">
        <v>235</v>
      </c>
      <c r="DL1056" s="20" t="s">
        <v>234</v>
      </c>
      <c r="DM1056" s="20">
        <v>0</v>
      </c>
      <c r="DN1056" s="20">
        <v>0</v>
      </c>
      <c r="DO1056" s="20">
        <v>0</v>
      </c>
      <c r="DP1056" s="20">
        <v>0</v>
      </c>
      <c r="DQ1056" s="20">
        <v>0</v>
      </c>
      <c r="DR1056" s="20">
        <v>0</v>
      </c>
      <c r="DS1056" s="20">
        <v>0</v>
      </c>
      <c r="DT1056" s="20">
        <v>0</v>
      </c>
      <c r="DU1056" s="20">
        <v>0</v>
      </c>
      <c r="EA1056" s="35" t="s">
        <v>232</v>
      </c>
      <c r="EB1056" s="38"/>
      <c r="EJ1056" s="20"/>
      <c r="EK1056" s="20"/>
      <c r="EL1056" s="20"/>
      <c r="EM1056" s="20"/>
      <c r="EN1056" s="20"/>
      <c r="EO1056" s="20"/>
      <c r="EP1056" s="20"/>
      <c r="EQ1056" s="20"/>
      <c r="ER1056" s="20"/>
      <c r="ES1056" s="34" t="str">
        <f>IF(EI1056&lt;&gt;"",((EJ1056*0.125)+((EK1056+EL1056+EM1056+EN1056+EO1056)*0.25)+((EP1056+EQ1056+ER1056)*1))/EI1056,"")</f>
        <v/>
      </c>
      <c r="FG1056" s="20"/>
      <c r="FJ1056" s="34" t="str">
        <f>IF(EZ1056&lt;&gt;"",((FA1056*0.125)+((FB1056+FC1056+FD1056+FE1056+FF1056)*0.25)+((FG1056+FH1056+FI1056)*1))/EZ1056,"")</f>
        <v/>
      </c>
      <c r="FK1056" s="39">
        <v>40.282615999999997</v>
      </c>
      <c r="FL1056" s="39">
        <v>-74.620518000000004</v>
      </c>
      <c r="FM1056" s="39">
        <v>39.920790576177865</v>
      </c>
      <c r="FN1056" s="39">
        <v>40.64444142382213</v>
      </c>
      <c r="FO1056" s="39">
        <v>-75.094816393541009</v>
      </c>
      <c r="FP1056" s="39">
        <v>-74.146219606458999</v>
      </c>
      <c r="FQ1056" s="39">
        <v>39.558965152355732</v>
      </c>
      <c r="FR1056" s="39">
        <v>41.006266847644262</v>
      </c>
      <c r="FS1056" s="39">
        <v>-75.569114787082015</v>
      </c>
      <c r="FT1056" s="39">
        <v>-73.671921212917994</v>
      </c>
      <c r="FU1056" s="35"/>
      <c r="GK1056" s="34" t="str">
        <f>IF(GA1056&lt;&gt;"",((GB1056*0.125)+((GC1056+GD1056+GE1056+GF1056+GG1056)*0.25)+((GH1056+GI1056+GJ1056)*1))/GA1056,"")</f>
        <v/>
      </c>
      <c r="GP1056" s="20" t="s">
        <v>232</v>
      </c>
      <c r="HH1056" s="34" t="str">
        <f>IF(GX1056&lt;&gt;"",((GY1056*0.125)+((GZ1056+HA1056+HB1056+HC1056+HD1056)*0.25)+((HE1056+HF1056+HG1056)*1))/GX1056,"")</f>
        <v/>
      </c>
    </row>
    <row r="1057" spans="1:216" ht="15" customHeight="1" x14ac:dyDescent="0.35">
      <c r="A1057" s="11" t="s">
        <v>6101</v>
      </c>
      <c r="B1057" s="12" t="s">
        <v>6102</v>
      </c>
      <c r="C1057" s="43">
        <v>44673</v>
      </c>
      <c r="D1057" s="13">
        <v>45209</v>
      </c>
      <c r="E1057" s="14" t="s">
        <v>5254</v>
      </c>
      <c r="F1057" s="15" t="s">
        <v>6103</v>
      </c>
      <c r="G1057" s="15" t="s">
        <v>6104</v>
      </c>
      <c r="H1057" s="14" t="s">
        <v>1643</v>
      </c>
      <c r="I1057" s="16">
        <v>13790</v>
      </c>
      <c r="J1057" s="17">
        <v>18478</v>
      </c>
      <c r="K1057" s="18">
        <f ca="1">IF(A1057&lt;&gt;"",RANDBETWEEN(1,2000)," ")</f>
        <v>1967</v>
      </c>
      <c r="L1057" s="17" cm="1">
        <f t="array" ref="L1057">IF(A1057&lt;&gt;"",SUMPRODUCT(($E$2:$E$1303="Active") * (FK1057 &gt;= $FM$2:$FM$1303) * (FK1057 &lt;= $FN$2:$FN$1303) * (FL1057 &gt;= $FO$2:$FO$1303) * (FL1057 &lt;= $FP$2:$FP$1303)),"")</f>
        <v>0</v>
      </c>
      <c r="M1057" s="17" cm="1">
        <f t="array" ref="M1057">IF(A1057&lt;&gt;"",SUMPRODUCT(($E$2:$E$1303="Active") * (FK1057 &gt;= $FQ$2:$FQ$1303) * (FK1057 &lt;= $FR$2:$FR$1303) * (FL1057 &gt;= $FS$2:$FS$1303) * (FL1057 &lt;= $FT$2:$FT$1303)),"")</f>
        <v>2</v>
      </c>
      <c r="N1057" s="14" t="s">
        <v>287</v>
      </c>
      <c r="O1057" s="14" t="s">
        <v>242</v>
      </c>
      <c r="P1057" s="15" t="s">
        <v>3304</v>
      </c>
      <c r="Q1057" s="14" t="s">
        <v>3305</v>
      </c>
      <c r="R1057" s="15" t="s">
        <v>3306</v>
      </c>
      <c r="S1057" s="14" t="s">
        <v>223</v>
      </c>
      <c r="T1057" s="20" t="s">
        <v>224</v>
      </c>
      <c r="U1057" s="21"/>
      <c r="V1057" s="22"/>
      <c r="W1057" s="22"/>
      <c r="X1057" s="22"/>
      <c r="Y1057" s="22"/>
      <c r="Z1057" s="22"/>
      <c r="AB1057" s="23">
        <v>45163.479166666664</v>
      </c>
      <c r="AC1057" s="63">
        <v>45931</v>
      </c>
      <c r="AF1057" s="26">
        <v>55</v>
      </c>
      <c r="AG1057" s="20">
        <v>113</v>
      </c>
      <c r="AH1057" s="22">
        <v>0</v>
      </c>
      <c r="AI1057" s="26">
        <v>0</v>
      </c>
      <c r="AN1057" s="27" t="str">
        <f>IF(COUNT(DV1057,ES1057,FJ1057,GK1057,HH1057)&gt;0,AVERAGE(DV1057,ES1057,FJ1057,GK1057,HH1057),"")</f>
        <v/>
      </c>
      <c r="AO1057" s="28">
        <f>IF((E1057&lt;&gt;""),COUNTA(AP1057:BW1057)+COUNTIF(T1057,"No"),"")</f>
        <v>1</v>
      </c>
      <c r="BP1057" s="20" t="s">
        <v>224</v>
      </c>
      <c r="CN1057" s="34" t="str">
        <f>IF(CJ1057&gt;0,((CK1057*0.125)+(CL1057*0.25)+(CM1057*1))/CJ1057,"")</f>
        <v/>
      </c>
      <c r="CS1057" s="20" t="s">
        <v>323</v>
      </c>
      <c r="CT1057" s="35" t="s">
        <v>323</v>
      </c>
      <c r="DH1057" s="37" t="str">
        <f>IF(DB1057&gt;0,((DC1057*0.125)+(DD1057*0.25)+(DE1057*0.25)+(DF1057*1)+(DG1057*1))/DB1057,"")</f>
        <v/>
      </c>
      <c r="DJ1057" s="20" t="s">
        <v>248</v>
      </c>
      <c r="DK1057" s="20" t="s">
        <v>235</v>
      </c>
      <c r="DL1057" s="20" t="s">
        <v>234</v>
      </c>
      <c r="DM1057" s="20">
        <v>0</v>
      </c>
      <c r="DN1057" s="20">
        <v>0</v>
      </c>
      <c r="DO1057" s="20">
        <v>0</v>
      </c>
      <c r="DP1057" s="20">
        <v>0</v>
      </c>
      <c r="DQ1057" s="20">
        <v>0</v>
      </c>
      <c r="DR1057" s="20">
        <v>0</v>
      </c>
      <c r="DS1057" s="20">
        <v>0</v>
      </c>
      <c r="DT1057" s="20">
        <v>0</v>
      </c>
      <c r="DU1057" s="20">
        <v>0</v>
      </c>
      <c r="DW1057" s="35">
        <v>45159</v>
      </c>
      <c r="DX1057" s="35">
        <v>45201</v>
      </c>
      <c r="DY1057" s="20" t="s">
        <v>237</v>
      </c>
      <c r="DZ1057" s="35">
        <v>45201</v>
      </c>
      <c r="EA1057" s="35" t="s">
        <v>232</v>
      </c>
      <c r="EB1057" s="38">
        <v>45212</v>
      </c>
      <c r="EJ1057" s="20"/>
      <c r="EK1057" s="20"/>
      <c r="EL1057" s="20"/>
      <c r="EM1057" s="20"/>
      <c r="EN1057" s="20"/>
      <c r="EO1057" s="20"/>
      <c r="EP1057" s="20"/>
      <c r="EQ1057" s="20"/>
      <c r="ER1057" s="20"/>
      <c r="ES1057" s="34" t="str">
        <f>IF(EI1057&lt;&gt;"",((EJ1057*0.125)+((EK1057+EL1057+EM1057+EN1057+EO1057)*0.25)+((EP1057+EQ1057+ER1057)*1))/EI1057,"")</f>
        <v/>
      </c>
      <c r="FG1057" s="20"/>
      <c r="FJ1057" s="34" t="str">
        <f>IF(EZ1057&lt;&gt;"",((FA1057*0.125)+((FB1057+FC1057+FD1057+FE1057+FF1057)*0.25)+((FG1057+FH1057+FI1057)*1))/EZ1057,"")</f>
        <v/>
      </c>
      <c r="FK1057" s="39">
        <v>42.164152000000001</v>
      </c>
      <c r="FL1057" s="39">
        <v>-76.004301999999996</v>
      </c>
      <c r="FM1057" s="39">
        <v>41.802326576177869</v>
      </c>
      <c r="FN1057" s="39">
        <v>42.525977423822134</v>
      </c>
      <c r="FO1057" s="39">
        <v>-76.492447379166975</v>
      </c>
      <c r="FP1057" s="39">
        <v>-75.516156620833016</v>
      </c>
      <c r="FQ1057" s="39">
        <v>41.440501152355736</v>
      </c>
      <c r="FR1057" s="39">
        <v>42.887802847644267</v>
      </c>
      <c r="FS1057" s="39">
        <v>-76.980592758333955</v>
      </c>
      <c r="FT1057" s="39">
        <v>-75.028011241666036</v>
      </c>
      <c r="FU1057" s="35"/>
      <c r="GK1057" s="34" t="str">
        <f>IF(GA1057&lt;&gt;"",((GB1057*0.125)+((GC1057+GD1057+GE1057+GF1057+GG1057)*0.25)+((GH1057+GI1057+GJ1057)*1))/GA1057,"")</f>
        <v/>
      </c>
      <c r="GP1057" s="20" t="s">
        <v>232</v>
      </c>
      <c r="HH1057" s="34" t="str">
        <f>IF(GX1057&lt;&gt;"",((GY1057*0.125)+((GZ1057+HA1057+HB1057+HC1057+HD1057)*0.25)+((HE1057+HF1057+HG1057)*1))/GX1057,"")</f>
        <v/>
      </c>
    </row>
    <row r="1058" spans="1:216" ht="15" hidden="1" customHeight="1" x14ac:dyDescent="0.35">
      <c r="A1058" s="11" t="s">
        <v>6105</v>
      </c>
      <c r="B1058" s="12" t="s">
        <v>6106</v>
      </c>
      <c r="C1058" s="13">
        <v>43829</v>
      </c>
      <c r="D1058" s="13">
        <v>44932</v>
      </c>
      <c r="E1058" s="14" t="s">
        <v>1420</v>
      </c>
      <c r="F1058" s="15" t="s">
        <v>6107</v>
      </c>
      <c r="G1058" s="15" t="s">
        <v>6108</v>
      </c>
      <c r="H1058" s="14" t="s">
        <v>1705</v>
      </c>
      <c r="I1058" s="16">
        <v>97060</v>
      </c>
      <c r="J1058" s="17">
        <v>21792</v>
      </c>
      <c r="K1058" s="18">
        <f ca="1">IF(A1058&lt;&gt;"",RANDBETWEEN(1,2000)," ")</f>
        <v>401</v>
      </c>
      <c r="L1058" s="17" cm="1">
        <f t="array" ref="L1058">IF(A1058&lt;&gt;"",SUMPRODUCT(($E$2:$E$1303="Active") * (FK1058 &gt;= $FM$2:$FM$1303) * (FK1058 &lt;= $FN$2:$FN$1303) * (FL1058 &gt;= $FO$2:$FO$1303) * (FL1058 &lt;= $FP$2:$FP$1303)),"")</f>
        <v>4</v>
      </c>
      <c r="M1058" s="17" cm="1">
        <f t="array" ref="M1058">IF(A1058&lt;&gt;"",SUMPRODUCT(($E$2:$E$1303="Active") * (FK1058 &gt;= $FQ$2:$FQ$1303) * (FK1058 &lt;= $FR$2:$FR$1303) * (FL1058 &gt;= $FS$2:$FS$1303) * (FL1058 &lt;= $FT$2:$FT$1303)),"")</f>
        <v>9</v>
      </c>
      <c r="N1058" s="14" t="s">
        <v>287</v>
      </c>
      <c r="O1058" s="14" t="s">
        <v>219</v>
      </c>
      <c r="P1058" s="15" t="s">
        <v>6109</v>
      </c>
      <c r="Q1058" s="14" t="s">
        <v>6110</v>
      </c>
      <c r="R1058" s="15" t="s">
        <v>6111</v>
      </c>
      <c r="S1058" s="14" t="s">
        <v>224</v>
      </c>
      <c r="T1058" s="20" t="s">
        <v>224</v>
      </c>
      <c r="U1058" s="21"/>
      <c r="V1058" s="22"/>
      <c r="W1058" s="22"/>
      <c r="X1058" s="22"/>
      <c r="Y1058" s="22"/>
      <c r="Z1058" s="22"/>
      <c r="AA1058" s="48">
        <v>2024</v>
      </c>
      <c r="AC1058" s="63">
        <v>45658</v>
      </c>
      <c r="AD1058" s="25">
        <v>342</v>
      </c>
      <c r="AE1058" s="25">
        <v>279</v>
      </c>
      <c r="AF1058" s="26">
        <v>371</v>
      </c>
      <c r="AG1058" s="20">
        <v>2</v>
      </c>
      <c r="AH1058" s="22">
        <v>0</v>
      </c>
      <c r="AI1058" s="26">
        <v>0</v>
      </c>
      <c r="AN1058" s="27">
        <f>IF(COUNT(DV1058,ES1058,FJ1058,GK1058,HH1058)&gt;0,AVERAGE(DV1058,ES1058,FJ1058,GK1058,HH1058),"")</f>
        <v>0.4</v>
      </c>
      <c r="AO1058" s="28">
        <f>IF((E1058&lt;&gt;""),COUNTA(AP1058:BW1058)+COUNTIF(T1058,"No"),"")</f>
        <v>0</v>
      </c>
      <c r="AP1058" s="29"/>
      <c r="AQ1058" s="29"/>
      <c r="AR1058" s="29"/>
      <c r="AS1058" s="29"/>
      <c r="AT1058" s="29"/>
      <c r="AU1058" s="29"/>
      <c r="AV1058" s="29"/>
      <c r="AW1058" s="29"/>
      <c r="AX1058" s="29"/>
      <c r="AY1058" s="29"/>
      <c r="AZ1058" s="29"/>
      <c r="BA1058" s="29"/>
      <c r="BB1058" s="29"/>
      <c r="BC1058" s="29"/>
      <c r="BD1058" s="29"/>
      <c r="BE1058" s="29"/>
      <c r="BF1058" s="29"/>
      <c r="BG1058" s="29"/>
      <c r="BH1058" s="29"/>
      <c r="BI1058" s="29"/>
      <c r="BJ1058" s="29"/>
      <c r="BK1058" s="29"/>
      <c r="BL1058" s="29"/>
      <c r="BM1058" s="29"/>
      <c r="BN1058" s="29"/>
      <c r="BO1058" s="29"/>
      <c r="BP1058" s="29"/>
      <c r="BQ1058" s="29"/>
      <c r="BR1058" s="29"/>
      <c r="BS1058" s="29"/>
      <c r="BT1058" s="29"/>
      <c r="BU1058" s="29"/>
      <c r="BV1058" s="29"/>
      <c r="BW1058" s="29"/>
      <c r="BX1058" s="30">
        <v>43985</v>
      </c>
      <c r="BY1058" s="30">
        <v>43993</v>
      </c>
      <c r="BZ1058" s="14" t="s">
        <v>226</v>
      </c>
      <c r="CA1058" s="30">
        <v>43997</v>
      </c>
      <c r="CB1058" s="14" t="s">
        <v>227</v>
      </c>
      <c r="CC1058" s="31">
        <v>43908</v>
      </c>
      <c r="CD1058" s="32" t="s">
        <v>364</v>
      </c>
      <c r="CE1058" s="33" t="s">
        <v>291</v>
      </c>
      <c r="CF1058" s="33" t="s">
        <v>292</v>
      </c>
      <c r="CG1058" s="29">
        <v>233</v>
      </c>
      <c r="CH1058" s="29">
        <v>2</v>
      </c>
      <c r="CI1058" s="29">
        <v>2</v>
      </c>
      <c r="CJ1058" s="29">
        <v>10</v>
      </c>
      <c r="CK1058" s="29">
        <v>0</v>
      </c>
      <c r="CL1058" s="29">
        <v>2</v>
      </c>
      <c r="CM1058" s="29">
        <v>0</v>
      </c>
      <c r="CN1058" s="34">
        <f>IF(CJ1058&gt;0,((CK1058*0.125)+(CL1058*0.25)+(CM1058*1))/CJ1058,"")</f>
        <v>0.05</v>
      </c>
      <c r="CO1058" s="35">
        <v>44397</v>
      </c>
      <c r="CP1058" s="35">
        <v>44399</v>
      </c>
      <c r="CQ1058" s="20" t="s">
        <v>1889</v>
      </c>
      <c r="CR1058" s="35">
        <v>44410</v>
      </c>
      <c r="CS1058" s="20" t="s">
        <v>232</v>
      </c>
      <c r="CT1058" s="35">
        <v>44407</v>
      </c>
      <c r="CU1058" s="35">
        <v>44474</v>
      </c>
      <c r="CV1058" s="11" t="s">
        <v>228</v>
      </c>
      <c r="CW1058" s="20" t="s">
        <v>233</v>
      </c>
      <c r="CX1058" s="11" t="s">
        <v>234</v>
      </c>
      <c r="CY1058" s="20">
        <v>152</v>
      </c>
      <c r="CZ1058" s="36">
        <v>1</v>
      </c>
      <c r="DA1058" s="36">
        <v>1</v>
      </c>
      <c r="DB1058" s="36">
        <v>5</v>
      </c>
      <c r="DC1058" s="36">
        <v>0</v>
      </c>
      <c r="DD1058" s="36">
        <v>2</v>
      </c>
      <c r="DE1058" s="36">
        <v>1</v>
      </c>
      <c r="DF1058" s="36">
        <v>0</v>
      </c>
      <c r="DG1058" s="36">
        <v>1</v>
      </c>
      <c r="DH1058" s="37">
        <f>IF(DB1058&gt;0,((DC1058*0.125)+(DD1058*0.25)+(DE1058*0.25)+(DF1058*1)+(DG1058*1))/DB1058,"")</f>
        <v>0.35</v>
      </c>
      <c r="DI1058" s="35">
        <v>44743</v>
      </c>
      <c r="DJ1058" s="20" t="s">
        <v>228</v>
      </c>
      <c r="DK1058" s="20" t="s">
        <v>235</v>
      </c>
      <c r="DL1058" s="20" t="s">
        <v>234</v>
      </c>
      <c r="DM1058" s="20">
        <v>170</v>
      </c>
      <c r="DN1058" s="20">
        <v>2</v>
      </c>
      <c r="DO1058" s="20">
        <v>2</v>
      </c>
      <c r="DP1058" s="20">
        <v>10</v>
      </c>
      <c r="DQ1058" s="20">
        <v>0</v>
      </c>
      <c r="DR1058" s="20">
        <v>0</v>
      </c>
      <c r="DS1058" s="20">
        <v>0</v>
      </c>
      <c r="DT1058" s="20">
        <v>2</v>
      </c>
      <c r="DU1058" s="20">
        <v>2</v>
      </c>
      <c r="DV1058" s="49" cm="1">
        <f t="array" ref="DV1058">IF(AND(DI1058:DP1058&lt;&gt;""),((DQ1058*0.125)+(DR1058*0.25)+(DS1058*0.25)+(DT1058*1)+(DU1058*1))/DP1058,"")</f>
        <v>0.4</v>
      </c>
      <c r="EA1058" s="35"/>
      <c r="EB1058" s="21"/>
      <c r="EJ1058"/>
      <c r="EK1058"/>
      <c r="EL1058"/>
      <c r="EM1058"/>
      <c r="EN1058"/>
      <c r="EO1058"/>
      <c r="EP1058"/>
      <c r="EQ1058"/>
      <c r="ER1058"/>
      <c r="ES1058" s="34" t="str">
        <f>IF(EI1058&lt;&gt;"",((EJ1058*0.125)+((EK1058+EL1058+EM1058+EN1058+EO1058)*0.25)+((EP1058+EQ1058+ER1058)*1))/EI1058,"")</f>
        <v/>
      </c>
      <c r="ET1058" s="20"/>
      <c r="FG1058" s="20"/>
      <c r="FJ1058" s="34" t="str">
        <f>IF(EZ1058&lt;&gt;"",((FA1058*0.125)+((FB1058+FC1058+FD1058+FE1058+FF1058)*0.25)+((FG1058+FH1058+FI1058)*1))/EZ1058,"")</f>
        <v/>
      </c>
      <c r="FK1058" s="39">
        <v>45.528908000000001</v>
      </c>
      <c r="FL1058" s="39">
        <v>-122.36003700000001</v>
      </c>
      <c r="FM1058" s="39">
        <v>45.167082576177869</v>
      </c>
      <c r="FN1058" s="39">
        <v>45.890733423822134</v>
      </c>
      <c r="FO1058" s="39">
        <v>-122.87652515820253</v>
      </c>
      <c r="FP1058" s="39">
        <v>-121.84354884179749</v>
      </c>
      <c r="FQ1058" s="39">
        <v>44.805257152355736</v>
      </c>
      <c r="FR1058" s="39">
        <v>46.252558847644266</v>
      </c>
      <c r="FS1058" s="39">
        <v>-123.39301331640505</v>
      </c>
      <c r="FT1058" s="39">
        <v>-121.32706068359496</v>
      </c>
      <c r="FU1058" s="35"/>
      <c r="GK1058" s="34" t="str">
        <f>IF(GA1058&lt;&gt;"",((GB1058*0.125)+((GC1058+GD1058+GE1058+GF1058+GG1058)*0.25)+((GH1058+GI1058+GJ1058)*1))/GA1058,"")</f>
        <v/>
      </c>
      <c r="GL1058"/>
      <c r="GM1058"/>
      <c r="GN1058"/>
      <c r="GO1058"/>
      <c r="HH1058" s="34" t="str">
        <f>IF(GX1058&lt;&gt;"",((GY1058*0.125)+((GZ1058+HA1058+HB1058+HC1058+HD1058)*0.25)+((HE1058+HF1058+HG1058)*1))/GX1058,"")</f>
        <v/>
      </c>
    </row>
    <row r="1059" spans="1:216" ht="15" hidden="1" customHeight="1" x14ac:dyDescent="0.35">
      <c r="A1059" s="11" t="s">
        <v>4830</v>
      </c>
      <c r="B1059" s="12" t="s">
        <v>6112</v>
      </c>
      <c r="C1059" s="13">
        <v>43009</v>
      </c>
      <c r="D1059" s="13">
        <v>45747</v>
      </c>
      <c r="E1059" s="14" t="s">
        <v>1420</v>
      </c>
      <c r="F1059" s="15" t="s">
        <v>6113</v>
      </c>
      <c r="G1059" s="15" t="s">
        <v>4833</v>
      </c>
      <c r="H1059" s="14" t="s">
        <v>4819</v>
      </c>
      <c r="I1059" s="16">
        <v>82604</v>
      </c>
      <c r="J1059" s="17">
        <v>26539</v>
      </c>
      <c r="K1059" s="18">
        <f ca="1">IF(A1059&lt;&gt;"",RANDBETWEEN(1,2000)," ")</f>
        <v>1600</v>
      </c>
      <c r="L1059" s="17" cm="1">
        <f t="array" ref="L1059">IF(A1059&lt;&gt;"",SUMPRODUCT(($E$2:$E$1303="Active") * (FK1059 &gt;= $FM$2:$FM$1303) * (FK1059 &lt;= $FN$2:$FN$1303) * (FL1059 &gt;= $FO$2:$FO$1303) * (FL1059 &lt;= $FP$2:$FP$1303)),"")</f>
        <v>1</v>
      </c>
      <c r="M1059" s="17" cm="1">
        <f t="array" ref="M1059">IF(A1059&lt;&gt;"",SUMPRODUCT(($E$2:$E$1303="Active") * (FK1059 &gt;= $FQ$2:$FQ$1303) * (FK1059 &lt;= $FR$2:$FR$1303) * (FL1059 &gt;= $FS$2:$FS$1303) * (FL1059 &lt;= $FT$2:$FT$1303)),"")</f>
        <v>1</v>
      </c>
      <c r="N1059" s="14" t="s">
        <v>287</v>
      </c>
      <c r="O1059" s="14" t="s">
        <v>219</v>
      </c>
      <c r="P1059" s="15" t="s">
        <v>4834</v>
      </c>
      <c r="Q1059" s="14" t="s">
        <v>4835</v>
      </c>
      <c r="R1059" s="15" t="s">
        <v>4836</v>
      </c>
      <c r="S1059" s="14" t="s">
        <v>224</v>
      </c>
      <c r="T1059" s="20" t="s">
        <v>224</v>
      </c>
      <c r="U1059" s="21"/>
      <c r="V1059" s="22"/>
      <c r="W1059" s="22"/>
      <c r="X1059" s="22"/>
      <c r="Y1059" s="22"/>
      <c r="Z1059" s="22"/>
      <c r="AA1059" s="48"/>
      <c r="AB1059" s="43"/>
      <c r="AC1059" s="63">
        <v>45658</v>
      </c>
      <c r="AD1059" s="25">
        <v>109</v>
      </c>
      <c r="AE1059" s="25">
        <v>154</v>
      </c>
      <c r="AF1059" s="26">
        <v>130</v>
      </c>
      <c r="AG1059" s="20">
        <v>137</v>
      </c>
      <c r="AH1059" s="22">
        <v>104</v>
      </c>
      <c r="AI1059" s="26">
        <v>37</v>
      </c>
      <c r="AN1059" s="27">
        <f>IF(COUNT(DV1059,ES1059,FJ1059,GK1059,HH1059)&gt;0,AVERAGE(DV1059,ES1059,FJ1059,GK1059,HH1059),"")</f>
        <v>8.3333333333333329E-2</v>
      </c>
      <c r="AO1059" s="28">
        <f>IF((E1059&lt;&gt;""),COUNTA(AP1059:BW1059)+COUNTIF(T1059,"No"),"")</f>
        <v>0</v>
      </c>
      <c r="AP1059" s="29"/>
      <c r="AQ1059" s="29"/>
      <c r="AR1059" s="29"/>
      <c r="AS1059" s="29"/>
      <c r="AT1059" s="29"/>
      <c r="AU1059" s="29"/>
      <c r="AV1059" s="29"/>
      <c r="AW1059" s="29"/>
      <c r="AX1059" s="29"/>
      <c r="AY1059" s="29"/>
      <c r="AZ1059" s="29"/>
      <c r="BA1059" s="29"/>
      <c r="BB1059" s="29"/>
      <c r="BC1059" s="29"/>
      <c r="BD1059" s="29"/>
      <c r="BE1059" s="29"/>
      <c r="BF1059" s="29"/>
      <c r="BG1059" s="29"/>
      <c r="BH1059" s="29"/>
      <c r="BI1059" s="29"/>
      <c r="BJ1059" s="29"/>
      <c r="BK1059" s="29"/>
      <c r="BL1059" s="29"/>
      <c r="BM1059" s="29"/>
      <c r="BN1059" s="29"/>
      <c r="BO1059" s="29"/>
      <c r="BP1059" s="29"/>
      <c r="BQ1059" s="29"/>
      <c r="BR1059" s="29"/>
      <c r="BS1059" s="29"/>
      <c r="BT1059" s="29"/>
      <c r="BU1059" s="29"/>
      <c r="BV1059" s="29"/>
      <c r="BW1059" s="29"/>
      <c r="BX1059" s="30">
        <v>44058</v>
      </c>
      <c r="BY1059" s="30">
        <v>44095</v>
      </c>
      <c r="BZ1059" s="14" t="s">
        <v>226</v>
      </c>
      <c r="CA1059" s="30">
        <v>44095</v>
      </c>
      <c r="CB1059" s="14" t="s">
        <v>227</v>
      </c>
      <c r="CC1059" s="31">
        <v>44057</v>
      </c>
      <c r="CD1059" s="32" t="s">
        <v>228</v>
      </c>
      <c r="CE1059" s="33" t="s">
        <v>256</v>
      </c>
      <c r="CF1059" s="33" t="s">
        <v>257</v>
      </c>
      <c r="CG1059" s="29">
        <v>52</v>
      </c>
      <c r="CH1059" s="29">
        <v>1</v>
      </c>
      <c r="CI1059" s="29">
        <v>1</v>
      </c>
      <c r="CJ1059" s="29">
        <v>5</v>
      </c>
      <c r="CK1059" s="29">
        <v>1</v>
      </c>
      <c r="CL1059" s="29">
        <v>0</v>
      </c>
      <c r="CM1059" s="29">
        <v>0</v>
      </c>
      <c r="CN1059" s="34">
        <f>IF(CJ1059&gt;0,((CK1059*0.125)+(CL1059*0.25)+(CM1059*1))/CJ1059,"")</f>
        <v>2.5000000000000001E-2</v>
      </c>
      <c r="CO1059" s="35">
        <v>44400</v>
      </c>
      <c r="CP1059" s="35">
        <v>44403</v>
      </c>
      <c r="CQ1059" s="20" t="s">
        <v>507</v>
      </c>
      <c r="CR1059" s="35">
        <v>44410</v>
      </c>
      <c r="CS1059" s="20" t="s">
        <v>232</v>
      </c>
      <c r="CT1059" s="35">
        <v>44407</v>
      </c>
      <c r="CU1059" s="35">
        <v>44508</v>
      </c>
      <c r="CV1059" s="11" t="s">
        <v>226</v>
      </c>
      <c r="CW1059" s="20" t="s">
        <v>233</v>
      </c>
      <c r="CX1059" s="11" t="s">
        <v>234</v>
      </c>
      <c r="CY1059" s="20">
        <v>82</v>
      </c>
      <c r="CZ1059" s="36">
        <v>3</v>
      </c>
      <c r="DA1059" s="36">
        <v>3</v>
      </c>
      <c r="DB1059" s="36">
        <v>11</v>
      </c>
      <c r="DC1059" s="36">
        <v>0</v>
      </c>
      <c r="DD1059" s="36">
        <v>1</v>
      </c>
      <c r="DE1059" s="36">
        <v>0</v>
      </c>
      <c r="DF1059" s="36">
        <v>0</v>
      </c>
      <c r="DG1059" s="36">
        <v>2</v>
      </c>
      <c r="DH1059" s="37">
        <f>IF(DB1059&gt;0,((DC1059*0.125)+(DD1059*0.25)+(DE1059*0.25)+(DF1059*1)+(DG1059*1))/DB1059,"")</f>
        <v>0.20454545454545456</v>
      </c>
      <c r="DI1059" s="35">
        <v>44774</v>
      </c>
      <c r="DJ1059" s="20" t="s">
        <v>228</v>
      </c>
      <c r="DK1059" s="20" t="s">
        <v>235</v>
      </c>
      <c r="DL1059" s="20" t="s">
        <v>234</v>
      </c>
      <c r="DM1059" s="20">
        <v>83</v>
      </c>
      <c r="DN1059" s="20">
        <v>3</v>
      </c>
      <c r="DO1059" s="20">
        <v>3</v>
      </c>
      <c r="DP1059" s="20">
        <v>9</v>
      </c>
      <c r="DQ1059" s="20">
        <v>0</v>
      </c>
      <c r="DR1059" s="20">
        <v>0</v>
      </c>
      <c r="DS1059" s="20">
        <v>0</v>
      </c>
      <c r="DT1059" s="20">
        <v>0</v>
      </c>
      <c r="DU1059" s="20">
        <v>0</v>
      </c>
      <c r="DV1059" s="37" cm="1">
        <f t="array" ref="DV1059">IF(AND(DI1059:DP1059&lt;&gt;""),((DQ1059*0.125)+(DR1059*0.25)+(DS1059*0.25)+(DT1059*1)+(DU1059*1))/DP1059,"")</f>
        <v>0</v>
      </c>
      <c r="DW1059" s="35">
        <v>45380</v>
      </c>
      <c r="DX1059" s="35">
        <v>45401</v>
      </c>
      <c r="DY1059" s="20" t="s">
        <v>237</v>
      </c>
      <c r="DZ1059" s="35">
        <v>45401</v>
      </c>
      <c r="EA1059" s="35" t="s">
        <v>232</v>
      </c>
      <c r="EB1059" s="38">
        <v>45408</v>
      </c>
      <c r="EC1059" s="35">
        <v>45290</v>
      </c>
      <c r="ED1059" s="20" t="s">
        <v>228</v>
      </c>
      <c r="EE1059" s="20" t="s">
        <v>247</v>
      </c>
      <c r="EF1059" s="20">
        <v>47</v>
      </c>
      <c r="EG1059" s="20">
        <v>1</v>
      </c>
      <c r="EH1059" s="20">
        <v>1</v>
      </c>
      <c r="EI1059" s="20">
        <v>5</v>
      </c>
      <c r="EJ1059" s="20">
        <v>0</v>
      </c>
      <c r="EK1059" s="20">
        <v>0</v>
      </c>
      <c r="EL1059" s="20">
        <v>0</v>
      </c>
      <c r="EM1059" s="20">
        <v>1</v>
      </c>
      <c r="EN1059" s="20">
        <v>0</v>
      </c>
      <c r="EO1059" s="20">
        <v>0</v>
      </c>
      <c r="EP1059" s="20">
        <v>1</v>
      </c>
      <c r="EQ1059" s="20">
        <v>0</v>
      </c>
      <c r="ER1059" s="20">
        <v>0</v>
      </c>
      <c r="ES1059" s="46">
        <f>IF(EI1059&lt;&gt;"",((EJ1059*0.125)+((EK1059+EL1059+EM1059+EN1059+EO1059)*0.25)+((EP1059+EQ1059+ER1059)*1))/EI1059,"")</f>
        <v>0.25</v>
      </c>
      <c r="ET1059" s="35">
        <v>45352</v>
      </c>
      <c r="EU1059" s="20" t="s">
        <v>248</v>
      </c>
      <c r="EV1059" s="20" t="s">
        <v>247</v>
      </c>
      <c r="EW1059" s="20">
        <v>62</v>
      </c>
      <c r="EX1059" s="20">
        <v>1</v>
      </c>
      <c r="EY1059" s="20">
        <v>1</v>
      </c>
      <c r="EZ1059" s="28">
        <v>5</v>
      </c>
      <c r="FA1059" s="20">
        <v>0</v>
      </c>
      <c r="FB1059" s="20">
        <v>0</v>
      </c>
      <c r="FC1059" s="20">
        <v>0</v>
      </c>
      <c r="FD1059" s="20">
        <v>0</v>
      </c>
      <c r="FE1059" s="20">
        <v>0</v>
      </c>
      <c r="FF1059" s="20">
        <v>0</v>
      </c>
      <c r="FG1059" s="20">
        <v>0</v>
      </c>
      <c r="FH1059" s="20">
        <v>0</v>
      </c>
      <c r="FI1059" s="20">
        <v>0</v>
      </c>
      <c r="FJ1059" s="34">
        <f>IF(EZ1059&lt;&gt;"",((FA1059*0.125)+((FB1059+FC1059+FD1059+FE1059+FF1059)*0.25)+((FG1059+FH1059+FI1059)*1))/EZ1059,"")</f>
        <v>0</v>
      </c>
      <c r="FK1059" s="39">
        <v>42.966360000000002</v>
      </c>
      <c r="FL1059" s="39">
        <v>-106.80708</v>
      </c>
      <c r="FM1059" s="39">
        <v>42.604534576177869</v>
      </c>
      <c r="FN1059" s="39">
        <v>43.328185423822134</v>
      </c>
      <c r="FO1059" s="39">
        <v>-107.30154320157635</v>
      </c>
      <c r="FP1059" s="39">
        <v>-106.31261679842365</v>
      </c>
      <c r="FQ1059" s="39">
        <v>42.242709152355737</v>
      </c>
      <c r="FR1059" s="39">
        <v>43.690010847644267</v>
      </c>
      <c r="FS1059" s="39">
        <v>-107.79600640315272</v>
      </c>
      <c r="FT1059" s="39">
        <v>-105.81815359684728</v>
      </c>
      <c r="FU1059" s="35"/>
      <c r="GK1059" s="34" t="str">
        <f>IF(GA1059&lt;&gt;"",((GB1059*0.125)+((GC1059+GD1059+GE1059+GF1059+GG1059)*0.25)+((GH1059+GI1059+GJ1059)*1))/GA1059,"")</f>
        <v/>
      </c>
      <c r="GN1059"/>
      <c r="GO1059" s="64"/>
      <c r="GP1059" s="20" t="s">
        <v>232</v>
      </c>
      <c r="HH1059" s="34" t="str">
        <f>IF(GX1059&lt;&gt;"",((GY1059*0.125)+((GZ1059+HA1059+HB1059+HC1059+HD1059)*0.25)+((HE1059+HF1059+HG1059)*1))/GX1059,"")</f>
        <v/>
      </c>
    </row>
    <row r="1060" spans="1:216" ht="15" hidden="1" customHeight="1" x14ac:dyDescent="0.35">
      <c r="A1060" s="11" t="s">
        <v>6114</v>
      </c>
      <c r="B1060" s="12" t="s">
        <v>6115</v>
      </c>
      <c r="C1060" s="13">
        <v>43009</v>
      </c>
      <c r="D1060" s="13">
        <v>45728</v>
      </c>
      <c r="E1060" s="14" t="s">
        <v>1420</v>
      </c>
      <c r="F1060" s="15" t="s">
        <v>6116</v>
      </c>
      <c r="G1060" s="15" t="s">
        <v>3421</v>
      </c>
      <c r="H1060" s="14" t="s">
        <v>1573</v>
      </c>
      <c r="I1060" s="16">
        <v>89121</v>
      </c>
      <c r="J1060" s="17">
        <v>68692</v>
      </c>
      <c r="K1060" s="18">
        <f ca="1">IF(A1060&lt;&gt;"",RANDBETWEEN(1,2000)," ")</f>
        <v>705</v>
      </c>
      <c r="L1060" s="17" cm="1">
        <f t="array" ref="L1060">IF(A1060&lt;&gt;"",SUMPRODUCT(($E$2:$E$1303="Active") * (FK1060 &gt;= $FM$2:$FM$1303) * (FK1060 &lt;= $FN$2:$FN$1303) * (FL1060 &gt;= $FO$2:$FO$1303) * (FL1060 &lt;= $FP$2:$FP$1303)),"")</f>
        <v>5</v>
      </c>
      <c r="M1060" s="17" cm="1">
        <f t="array" ref="M1060">IF(A1060&lt;&gt;"",SUMPRODUCT(($E$2:$E$1303="Active") * (FK1060 &gt;= $FQ$2:$FQ$1303) * (FK1060 &lt;= $FR$2:$FR$1303) * (FL1060 &gt;= $FS$2:$FS$1303) * (FL1060 &lt;= $FT$2:$FT$1303)),"")</f>
        <v>5</v>
      </c>
      <c r="N1060" s="14" t="s">
        <v>218</v>
      </c>
      <c r="O1060" s="14" t="s">
        <v>316</v>
      </c>
      <c r="P1060" s="15" t="s">
        <v>6117</v>
      </c>
      <c r="Q1060" s="14" t="s">
        <v>6118</v>
      </c>
      <c r="R1060" s="15" t="s">
        <v>1676</v>
      </c>
      <c r="S1060" s="14" t="s">
        <v>223</v>
      </c>
      <c r="T1060" s="20" t="s">
        <v>224</v>
      </c>
      <c r="U1060" s="21"/>
      <c r="V1060" s="22"/>
      <c r="W1060" s="22"/>
      <c r="X1060" s="22"/>
      <c r="Y1060" s="22"/>
      <c r="Z1060" s="22"/>
      <c r="AA1060" s="48">
        <v>2024</v>
      </c>
      <c r="AC1060" s="63">
        <v>45658</v>
      </c>
      <c r="AD1060" s="25">
        <v>273</v>
      </c>
      <c r="AE1060" s="25">
        <v>287</v>
      </c>
      <c r="AF1060" s="26">
        <v>385</v>
      </c>
      <c r="AG1060" s="20">
        <v>1023</v>
      </c>
      <c r="AH1060" s="22">
        <v>326</v>
      </c>
      <c r="AI1060" s="26">
        <v>0</v>
      </c>
      <c r="AN1060" s="27">
        <f>IF(COUNT(DV1060,ES1060,FJ1060,GK1060,HH1060)&gt;0,AVERAGE(DV1060,ES1060,FJ1060,GK1060,HH1060),"")</f>
        <v>0.34222222222222221</v>
      </c>
      <c r="AO1060" s="28">
        <f>IF((E1060&lt;&gt;""),COUNTA(AP1060:BW1060)+COUNTIF(T1060,"No"),"")</f>
        <v>0</v>
      </c>
      <c r="AP1060" s="29"/>
      <c r="AQ1060" s="29"/>
      <c r="AR1060" s="29"/>
      <c r="AS1060" s="29"/>
      <c r="AT1060" s="29"/>
      <c r="AU1060" s="29"/>
      <c r="AV1060" s="29"/>
      <c r="AW1060" s="29"/>
      <c r="AX1060" s="29"/>
      <c r="AY1060" s="29"/>
      <c r="AZ1060" s="29"/>
      <c r="BA1060" s="29"/>
      <c r="BB1060" s="29"/>
      <c r="BC1060" s="29"/>
      <c r="BD1060" s="29"/>
      <c r="BE1060" s="29"/>
      <c r="BF1060" s="29"/>
      <c r="BG1060" s="29"/>
      <c r="BH1060" s="29"/>
      <c r="BI1060" s="29"/>
      <c r="BJ1060" s="29"/>
      <c r="BK1060" s="29"/>
      <c r="BL1060" s="29"/>
      <c r="BM1060" s="29"/>
      <c r="BN1060" s="29"/>
      <c r="BO1060" s="29"/>
      <c r="BP1060" s="29"/>
      <c r="BQ1060" s="29"/>
      <c r="BR1060" s="29"/>
      <c r="BS1060" s="29"/>
      <c r="BT1060" s="29"/>
      <c r="BU1060" s="29"/>
      <c r="BV1060" s="29"/>
      <c r="BW1060" s="29"/>
      <c r="BX1060" s="30">
        <v>44142</v>
      </c>
      <c r="BY1060" s="30">
        <v>44145</v>
      </c>
      <c r="BZ1060" s="14" t="s">
        <v>248</v>
      </c>
      <c r="CA1060" s="30">
        <v>44173</v>
      </c>
      <c r="CB1060" s="14" t="s">
        <v>316</v>
      </c>
      <c r="CC1060" s="31">
        <v>44174</v>
      </c>
      <c r="CD1060" s="32" t="s">
        <v>228</v>
      </c>
      <c r="CE1060" s="33" t="s">
        <v>320</v>
      </c>
      <c r="CF1060" s="33" t="s">
        <v>321</v>
      </c>
      <c r="CG1060" s="29">
        <v>100</v>
      </c>
      <c r="CH1060" s="29">
        <v>3</v>
      </c>
      <c r="CI1060" s="29">
        <v>3</v>
      </c>
      <c r="CJ1060" s="29">
        <v>10</v>
      </c>
      <c r="CK1060" s="29">
        <v>1</v>
      </c>
      <c r="CL1060" s="29">
        <v>0</v>
      </c>
      <c r="CM1060" s="29">
        <v>1</v>
      </c>
      <c r="CN1060" s="34">
        <f>IF(CJ1060&gt;0,((CK1060*0.125)+(CL1060*0.25)+(CM1060*1))/CJ1060,"")</f>
        <v>0.1125</v>
      </c>
      <c r="CO1060" s="35">
        <v>44236</v>
      </c>
      <c r="CP1060" s="35">
        <v>44237</v>
      </c>
      <c r="CQ1060" s="20" t="s">
        <v>322</v>
      </c>
      <c r="CR1060" s="47">
        <v>44238</v>
      </c>
      <c r="CS1060" s="20" t="s">
        <v>316</v>
      </c>
      <c r="CT1060" s="35" t="s">
        <v>323</v>
      </c>
      <c r="CU1060" s="35">
        <v>44508</v>
      </c>
      <c r="CV1060" s="20" t="s">
        <v>248</v>
      </c>
      <c r="CW1060" s="20" t="s">
        <v>324</v>
      </c>
      <c r="CX1060" s="11" t="s">
        <v>325</v>
      </c>
      <c r="CY1060" s="20">
        <v>141</v>
      </c>
      <c r="CZ1060" s="36">
        <v>5</v>
      </c>
      <c r="DA1060" s="36">
        <v>5</v>
      </c>
      <c r="DB1060" s="36">
        <v>22</v>
      </c>
      <c r="DC1060" s="36">
        <v>0</v>
      </c>
      <c r="DD1060" s="36">
        <v>2</v>
      </c>
      <c r="DE1060" s="36">
        <v>2</v>
      </c>
      <c r="DF1060" s="36">
        <v>1</v>
      </c>
      <c r="DG1060" s="36">
        <v>5</v>
      </c>
      <c r="DH1060" s="46">
        <f>IF(DB1060&lt;&gt;"",((DC1060*0.125)+(DD1060*0.25)+(DE1060*0.25)+(DF1060*1)+(DG1060*1))/DB1060,"")</f>
        <v>0.31818181818181818</v>
      </c>
      <c r="DI1060" s="35">
        <v>44757</v>
      </c>
      <c r="DJ1060" s="20" t="s">
        <v>248</v>
      </c>
      <c r="DK1060" s="20" t="s">
        <v>235</v>
      </c>
      <c r="DL1060" s="20" t="s">
        <v>234</v>
      </c>
      <c r="DM1060" s="20">
        <v>115</v>
      </c>
      <c r="DN1060" s="20">
        <v>5</v>
      </c>
      <c r="DO1060" s="20">
        <v>5</v>
      </c>
      <c r="DP1060" s="20">
        <v>15</v>
      </c>
      <c r="DQ1060" s="20">
        <v>0</v>
      </c>
      <c r="DR1060" s="20">
        <v>2</v>
      </c>
      <c r="DS1060" s="20">
        <v>0</v>
      </c>
      <c r="DT1060" s="20">
        <v>0</v>
      </c>
      <c r="DU1060" s="20">
        <v>4</v>
      </c>
      <c r="DV1060" s="49" cm="1">
        <f t="array" ref="DV1060">IF(AND(DI1060:DP1060&lt;&gt;""),((DQ1060*0.125)+(DR1060*0.25)+(DS1060*0.25)+(DT1060*1)+(DU1060*1))/DP1060,"")</f>
        <v>0.3</v>
      </c>
      <c r="DW1060" s="35">
        <v>45036</v>
      </c>
      <c r="DX1060" s="35">
        <v>45040</v>
      </c>
      <c r="DY1060" s="20" t="s">
        <v>322</v>
      </c>
      <c r="DZ1060" s="35">
        <v>45063</v>
      </c>
      <c r="EA1060" s="35" t="s">
        <v>316</v>
      </c>
      <c r="EB1060" s="38" t="s">
        <v>323</v>
      </c>
      <c r="EC1060" s="35">
        <v>45163</v>
      </c>
      <c r="ED1060" s="20" t="s">
        <v>248</v>
      </c>
      <c r="EE1060" s="20" t="s">
        <v>247</v>
      </c>
      <c r="EF1060" s="20">
        <v>253</v>
      </c>
      <c r="EG1060" s="20">
        <v>3</v>
      </c>
      <c r="EH1060" s="20">
        <v>3</v>
      </c>
      <c r="EI1060" s="20">
        <v>15</v>
      </c>
      <c r="EJ1060" s="20">
        <v>0</v>
      </c>
      <c r="EK1060" s="20">
        <v>0</v>
      </c>
      <c r="EL1060" s="20">
        <v>0</v>
      </c>
      <c r="EM1060" s="20">
        <v>0</v>
      </c>
      <c r="EN1060" s="20">
        <v>0</v>
      </c>
      <c r="EO1060" s="20">
        <v>0</v>
      </c>
      <c r="EP1060" s="20">
        <v>2</v>
      </c>
      <c r="EQ1060" s="20">
        <v>0</v>
      </c>
      <c r="ER1060" s="20">
        <v>2</v>
      </c>
      <c r="ES1060" s="46">
        <f>IF(EI1060&lt;&gt;"",((EJ1060*0.125)+((EK1060+EL1060+EM1060+EN1060+EO1060)*0.25)+((EP1060+EQ1060+ER1060)*1))/EI1060,"")</f>
        <v>0.26666666666666666</v>
      </c>
      <c r="ET1060" s="35">
        <v>45379</v>
      </c>
      <c r="EU1060" s="20" t="s">
        <v>228</v>
      </c>
      <c r="EV1060" s="20" t="s">
        <v>247</v>
      </c>
      <c r="EW1060" s="20">
        <v>511</v>
      </c>
      <c r="EX1060" s="20">
        <v>3</v>
      </c>
      <c r="EY1060" s="20">
        <v>3</v>
      </c>
      <c r="EZ1060" s="28">
        <v>25</v>
      </c>
      <c r="FA1060" s="20">
        <v>0</v>
      </c>
      <c r="FB1060" s="20">
        <v>0</v>
      </c>
      <c r="FC1060" s="20">
        <v>0</v>
      </c>
      <c r="FD1060" s="20">
        <v>2</v>
      </c>
      <c r="FE1060" s="20">
        <v>0</v>
      </c>
      <c r="FF1060" s="20">
        <v>0</v>
      </c>
      <c r="FG1060" s="20">
        <v>4</v>
      </c>
      <c r="FH1060" s="20">
        <v>4</v>
      </c>
      <c r="FI1060" s="20">
        <v>3</v>
      </c>
      <c r="FJ1060" s="46">
        <f>IF(EZ1060&lt;&gt;"",((FA1060*0.125)+((FB1060+FC1060+FD1060+FE1060+FF1060)*0.25)+((FG1060+FH1060+FI1060)*1))/EZ1060,"")</f>
        <v>0.46</v>
      </c>
      <c r="FK1060" s="39">
        <v>36.122810000000001</v>
      </c>
      <c r="FL1060" s="39">
        <v>-115.089015</v>
      </c>
      <c r="FM1060" s="39">
        <v>35.760984576177869</v>
      </c>
      <c r="FN1060" s="39">
        <v>36.484635423822134</v>
      </c>
      <c r="FO1060" s="39">
        <v>-115.53695442412207</v>
      </c>
      <c r="FP1060" s="39">
        <v>-114.64107557587793</v>
      </c>
      <c r="FQ1060" s="39">
        <v>35.399159152355736</v>
      </c>
      <c r="FR1060" s="39">
        <v>36.846460847644266</v>
      </c>
      <c r="FS1060" s="39">
        <v>-115.98489384824416</v>
      </c>
      <c r="FT1060" s="39">
        <v>-114.19313615175585</v>
      </c>
      <c r="FU1060" s="35"/>
      <c r="GK1060" s="34" t="str">
        <f>IF(GA1060&lt;&gt;"",((GB1060*0.125)+((GC1060+GD1060+GE1060+GF1060+GG1060)*0.25)+((GH1060+GI1060+GJ1060)*1))/GA1060,"")</f>
        <v/>
      </c>
      <c r="GN1060"/>
      <c r="GO1060" s="64"/>
      <c r="GP1060" s="20" t="s">
        <v>316</v>
      </c>
      <c r="GQ1060" s="35" t="s">
        <v>323</v>
      </c>
      <c r="HH1060" s="34" t="str">
        <f>IF(GX1060&lt;&gt;"",((GY1060*0.125)+((GZ1060+HA1060+HB1060+HC1060+HD1060)*0.25)+((HE1060+HF1060+HG1060)*1))/GX1060,"")</f>
        <v/>
      </c>
    </row>
    <row r="1061" spans="1:216" ht="15" customHeight="1" x14ac:dyDescent="0.35">
      <c r="A1061" s="11" t="s">
        <v>6119</v>
      </c>
      <c r="B1061" s="12" t="s">
        <v>6120</v>
      </c>
      <c r="C1061" s="43">
        <v>44673</v>
      </c>
      <c r="D1061" s="13">
        <v>45177</v>
      </c>
      <c r="E1061" s="11" t="s">
        <v>5254</v>
      </c>
      <c r="F1061" s="19" t="s">
        <v>6121</v>
      </c>
      <c r="G1061" s="19" t="s">
        <v>3588</v>
      </c>
      <c r="H1061" s="11" t="s">
        <v>1643</v>
      </c>
      <c r="I1061" s="42">
        <v>12205</v>
      </c>
      <c r="J1061" s="17">
        <v>27168</v>
      </c>
      <c r="K1061" s="18">
        <f ca="1">IF(A1061&lt;&gt;"",RANDBETWEEN(1,2000)," ")</f>
        <v>322</v>
      </c>
      <c r="L1061" s="17" cm="1">
        <f t="array" ref="L1061">IF(A1061&lt;&gt;"",SUMPRODUCT(($E$2:$E$1303="Active") * (FK1061 &gt;= $FM$2:$FM$1303) * (FK1061 &lt;= $FN$2:$FN$1303) * (FL1061 &gt;= $FO$2:$FO$1303) * (FL1061 &lt;= $FP$2:$FP$1303)),"")</f>
        <v>1</v>
      </c>
      <c r="M1061" s="17" cm="1">
        <f t="array" ref="M1061">IF(A1061&lt;&gt;"",SUMPRODUCT(($E$2:$E$1303="Active") * (FK1061 &gt;= $FQ$2:$FQ$1303) * (FK1061 &lt;= $FR$2:$FR$1303) * (FL1061 &gt;= $FS$2:$FS$1303) * (FL1061 &lt;= $FT$2:$FT$1303)),"")</f>
        <v>1</v>
      </c>
      <c r="N1061" s="11" t="s">
        <v>287</v>
      </c>
      <c r="O1061" s="11" t="s">
        <v>242</v>
      </c>
      <c r="P1061" s="19" t="s">
        <v>3304</v>
      </c>
      <c r="Q1061" s="11" t="s">
        <v>3305</v>
      </c>
      <c r="R1061" s="19" t="s">
        <v>3306</v>
      </c>
      <c r="S1061" s="11" t="s">
        <v>224</v>
      </c>
      <c r="T1061" s="20" t="s">
        <v>224</v>
      </c>
      <c r="U1061" s="21"/>
      <c r="V1061" s="22"/>
      <c r="W1061" s="22"/>
      <c r="X1061" s="22"/>
      <c r="Y1061" s="22"/>
      <c r="Z1061" s="22"/>
      <c r="AB1061" s="23">
        <v>45169.479166666664</v>
      </c>
      <c r="AC1061" s="63">
        <v>45931</v>
      </c>
      <c r="AF1061" s="26">
        <v>253</v>
      </c>
      <c r="AG1061" s="20">
        <v>381</v>
      </c>
      <c r="AH1061" s="22">
        <v>0</v>
      </c>
      <c r="AI1061" s="26">
        <v>0</v>
      </c>
      <c r="AN1061" s="27" t="str">
        <f>IF(COUNT(DV1061,ES1061,FJ1061,GK1061,HH1061)&gt;0,AVERAGE(DV1061,ES1061,FJ1061,GK1061,HH1061),"")</f>
        <v/>
      </c>
      <c r="AO1061" s="28">
        <f>IF((E1061&lt;&gt;""),COUNTA(AP1061:BW1061)+COUNTIF(T1061,"No"),"")</f>
        <v>2</v>
      </c>
      <c r="BP1061" s="20" t="s">
        <v>224</v>
      </c>
      <c r="BT1061" s="20" t="s">
        <v>6122</v>
      </c>
      <c r="CN1061" s="34" t="str">
        <f>IF(CJ1061&gt;0,((CK1061*0.125)+(CL1061*0.25)+(CM1061*1))/CJ1061,"")</f>
        <v/>
      </c>
      <c r="CS1061" s="20" t="s">
        <v>323</v>
      </c>
      <c r="CT1061" s="35" t="s">
        <v>323</v>
      </c>
      <c r="DH1061" s="37" t="str">
        <f>IF(DB1061&gt;0,((DC1061*0.125)+(DD1061*0.25)+(DE1061*0.25)+(DF1061*1)+(DG1061*1))/DB1061,"")</f>
        <v/>
      </c>
      <c r="DJ1061" s="20" t="s">
        <v>248</v>
      </c>
      <c r="DK1061" s="20" t="s">
        <v>235</v>
      </c>
      <c r="DL1061" s="20" t="s">
        <v>234</v>
      </c>
      <c r="DM1061" s="20">
        <v>0</v>
      </c>
      <c r="DN1061" s="20">
        <v>0</v>
      </c>
      <c r="DO1061" s="20">
        <v>0</v>
      </c>
      <c r="DP1061" s="20">
        <v>0</v>
      </c>
      <c r="DQ1061" s="20">
        <v>0</v>
      </c>
      <c r="DR1061" s="20">
        <v>0</v>
      </c>
      <c r="DS1061" s="20">
        <v>0</v>
      </c>
      <c r="DT1061" s="20">
        <v>0</v>
      </c>
      <c r="DU1061" s="20">
        <v>0</v>
      </c>
      <c r="DW1061" s="35">
        <v>45160</v>
      </c>
      <c r="DX1061" s="35">
        <v>45167</v>
      </c>
      <c r="DY1061" s="20" t="s">
        <v>492</v>
      </c>
      <c r="DZ1061" s="35">
        <v>45170</v>
      </c>
      <c r="EA1061" s="35" t="s">
        <v>232</v>
      </c>
      <c r="EB1061" s="38">
        <v>45170</v>
      </c>
      <c r="EJ1061" s="20"/>
      <c r="EK1061" s="20"/>
      <c r="EL1061" s="20"/>
      <c r="EM1061" s="20"/>
      <c r="EN1061" s="20"/>
      <c r="EO1061" s="20"/>
      <c r="EP1061" s="20"/>
      <c r="EQ1061" s="20"/>
      <c r="ER1061" s="20"/>
      <c r="ES1061" s="34" t="str">
        <f>IF(EI1061&lt;&gt;"",((EJ1061*0.125)+((EK1061+EL1061+EM1061+EN1061+EO1061)*0.25)+((EP1061+EQ1061+ER1061)*1))/EI1061,"")</f>
        <v/>
      </c>
      <c r="FG1061" s="20"/>
      <c r="FJ1061" s="34" t="str">
        <f>IF(EZ1061&lt;&gt;"",((FA1061*0.125)+((FB1061+FC1061+FD1061+FE1061+FF1061)*0.25)+((FG1061+FH1061+FI1061)*1))/EZ1061,"")</f>
        <v/>
      </c>
      <c r="FK1061" s="39">
        <v>42.716766</v>
      </c>
      <c r="FL1061" s="39">
        <v>-73.817216000000002</v>
      </c>
      <c r="FM1061" s="39">
        <v>42.354940576177867</v>
      </c>
      <c r="FN1061" s="39">
        <v>43.078591423822132</v>
      </c>
      <c r="FO1061" s="39">
        <v>-74.309685695859102</v>
      </c>
      <c r="FP1061" s="39">
        <v>-73.324746304140902</v>
      </c>
      <c r="FQ1061" s="39">
        <v>41.993115152355735</v>
      </c>
      <c r="FR1061" s="39">
        <v>43.440416847644265</v>
      </c>
      <c r="FS1061" s="39">
        <v>-74.802155391718216</v>
      </c>
      <c r="FT1061" s="39">
        <v>-72.832276608281788</v>
      </c>
      <c r="FU1061" s="35"/>
      <c r="GK1061" s="34" t="str">
        <f>IF(GA1061&lt;&gt;"",((GB1061*0.125)+((GC1061+GD1061+GE1061+GF1061+GG1061)*0.25)+((GH1061+GI1061+GJ1061)*1))/GA1061,"")</f>
        <v/>
      </c>
      <c r="GP1061" s="20" t="s">
        <v>232</v>
      </c>
      <c r="HH1061" s="34" t="str">
        <f>IF(GX1061&lt;&gt;"",((GY1061*0.125)+((GZ1061+HA1061+HB1061+HC1061+HD1061)*0.25)+((HE1061+HF1061+HG1061)*1))/GX1061,"")</f>
        <v/>
      </c>
    </row>
    <row r="1062" spans="1:216" ht="15" hidden="1" customHeight="1" x14ac:dyDescent="0.35">
      <c r="A1062" s="11" t="s">
        <v>6123</v>
      </c>
      <c r="B1062" s="12" t="s">
        <v>6124</v>
      </c>
      <c r="C1062" s="13">
        <v>43009</v>
      </c>
      <c r="D1062" s="13">
        <v>45569</v>
      </c>
      <c r="E1062" s="14" t="s">
        <v>1420</v>
      </c>
      <c r="F1062" s="15" t="s">
        <v>6125</v>
      </c>
      <c r="G1062" s="15" t="s">
        <v>6126</v>
      </c>
      <c r="H1062" s="14" t="s">
        <v>2221</v>
      </c>
      <c r="I1062" s="16">
        <v>83605</v>
      </c>
      <c r="J1062" s="17">
        <v>38561</v>
      </c>
      <c r="K1062" s="18">
        <f ca="1">IF(A1062&lt;&gt;"",RANDBETWEEN(1,2000)," ")</f>
        <v>713</v>
      </c>
      <c r="L1062" s="17" cm="1">
        <f t="array" ref="L1062">IF(A1062&lt;&gt;"",SUMPRODUCT(($E$2:$E$1303="Active") * (FK1062 &gt;= $FM$2:$FM$1303) * (FK1062 &lt;= $FN$2:$FN$1303) * (FL1062 &gt;= $FO$2:$FO$1303) * (FL1062 &lt;= $FP$2:$FP$1303)),"")</f>
        <v>2</v>
      </c>
      <c r="M1062" s="17" cm="1">
        <f t="array" ref="M1062">IF(A1062&lt;&gt;"",SUMPRODUCT(($E$2:$E$1303="Active") * (FK1062 &gt;= $FQ$2:$FQ$1303) * (FK1062 &lt;= $FR$2:$FR$1303) * (FL1062 &gt;= $FS$2:$FS$1303) * (FL1062 &lt;= $FT$2:$FT$1303)),"")</f>
        <v>2</v>
      </c>
      <c r="N1062" s="14" t="s">
        <v>287</v>
      </c>
      <c r="O1062" s="14" t="s">
        <v>219</v>
      </c>
      <c r="P1062" s="15" t="s">
        <v>6127</v>
      </c>
      <c r="Q1062" s="14" t="s">
        <v>6128</v>
      </c>
      <c r="R1062" s="15" t="s">
        <v>6129</v>
      </c>
      <c r="S1062" s="14" t="s">
        <v>224</v>
      </c>
      <c r="T1062" s="20" t="s">
        <v>224</v>
      </c>
      <c r="U1062" s="21" t="s">
        <v>224</v>
      </c>
      <c r="V1062" s="22"/>
      <c r="W1062" s="22"/>
      <c r="X1062" s="22" t="s">
        <v>224</v>
      </c>
      <c r="Y1062" s="22"/>
      <c r="Z1062" s="22"/>
      <c r="AA1062" s="48">
        <v>2024</v>
      </c>
      <c r="AC1062" s="63">
        <v>45658</v>
      </c>
      <c r="AD1062" s="25">
        <v>460</v>
      </c>
      <c r="AE1062" s="25">
        <v>399</v>
      </c>
      <c r="AF1062" s="26">
        <v>347</v>
      </c>
      <c r="AG1062" s="20">
        <v>0</v>
      </c>
      <c r="AH1062" s="22">
        <v>0</v>
      </c>
      <c r="AI1062" s="26">
        <v>0</v>
      </c>
      <c r="AN1062" s="27">
        <f>IF(COUNT(DV1062,ES1062,FJ1062,GK1062,HH1062)&gt;0,AVERAGE(DV1062,ES1062,FJ1062,GK1062,HH1062),"")</f>
        <v>0.05</v>
      </c>
      <c r="AO1062" s="28">
        <f>IF((E1062&lt;&gt;""),COUNTA(AP1062:BW1062)+COUNTIF(T1062,"No"),"")</f>
        <v>0</v>
      </c>
      <c r="AP1062" s="29"/>
      <c r="AQ1062" s="29"/>
      <c r="AR1062" s="29"/>
      <c r="AS1062" s="29"/>
      <c r="AT1062" s="29"/>
      <c r="AU1062" s="29"/>
      <c r="AV1062" s="29"/>
      <c r="AW1062" s="29"/>
      <c r="AX1062" s="29"/>
      <c r="AY1062" s="29"/>
      <c r="AZ1062" s="29"/>
      <c r="BA1062" s="29"/>
      <c r="BB1062" s="29"/>
      <c r="BC1062" s="29"/>
      <c r="BD1062" s="29"/>
      <c r="BE1062" s="29"/>
      <c r="BF1062" s="29"/>
      <c r="BG1062" s="29"/>
      <c r="BH1062" s="29"/>
      <c r="BI1062" s="29"/>
      <c r="BJ1062" s="29"/>
      <c r="BK1062" s="29"/>
      <c r="BL1062" s="29"/>
      <c r="BM1062" s="29"/>
      <c r="BN1062" s="29"/>
      <c r="BO1062" s="29"/>
      <c r="BP1062" s="29"/>
      <c r="BQ1062" s="29"/>
      <c r="BR1062" s="29"/>
      <c r="BS1062" s="29"/>
      <c r="BT1062" s="29"/>
      <c r="BU1062" s="29"/>
      <c r="BV1062" s="29"/>
      <c r="BW1062" s="29"/>
      <c r="BX1062" s="30">
        <v>43992</v>
      </c>
      <c r="BY1062" s="30">
        <v>43998</v>
      </c>
      <c r="BZ1062" s="14" t="s">
        <v>226</v>
      </c>
      <c r="CA1062" s="30">
        <v>44004</v>
      </c>
      <c r="CB1062" s="14" t="s">
        <v>227</v>
      </c>
      <c r="CC1062" s="31">
        <v>43829</v>
      </c>
      <c r="CD1062" s="32" t="s">
        <v>226</v>
      </c>
      <c r="CE1062" s="33" t="s">
        <v>291</v>
      </c>
      <c r="CF1062" s="33" t="s">
        <v>292</v>
      </c>
      <c r="CG1062" s="29">
        <v>219</v>
      </c>
      <c r="CH1062" s="29">
        <v>1</v>
      </c>
      <c r="CI1062" s="29">
        <v>1</v>
      </c>
      <c r="CJ1062" s="29">
        <v>5</v>
      </c>
      <c r="CK1062" s="29">
        <v>1</v>
      </c>
      <c r="CL1062" s="29">
        <v>0</v>
      </c>
      <c r="CM1062" s="29">
        <v>0</v>
      </c>
      <c r="CN1062" s="34">
        <f>IF(CJ1062&gt;0,((CK1062*0.125)+(CL1062*0.25)+(CM1062*1))/CJ1062,"")</f>
        <v>2.5000000000000001E-2</v>
      </c>
      <c r="CO1062" s="35">
        <v>44658</v>
      </c>
      <c r="CP1062" s="35">
        <v>44686</v>
      </c>
      <c r="CQ1062" s="20" t="s">
        <v>237</v>
      </c>
      <c r="CR1062" s="35">
        <v>44686</v>
      </c>
      <c r="CS1062" s="20" t="s">
        <v>232</v>
      </c>
      <c r="CT1062" s="35">
        <v>44694</v>
      </c>
      <c r="CU1062" s="35">
        <v>44531</v>
      </c>
      <c r="CV1062" s="20" t="s">
        <v>228</v>
      </c>
      <c r="CW1062" s="20" t="s">
        <v>233</v>
      </c>
      <c r="CX1062" s="11" t="s">
        <v>234</v>
      </c>
      <c r="CY1062" s="20">
        <v>192</v>
      </c>
      <c r="CZ1062" s="36">
        <v>2</v>
      </c>
      <c r="DA1062" s="36">
        <v>2</v>
      </c>
      <c r="DB1062" s="36">
        <v>10</v>
      </c>
      <c r="DC1062" s="36">
        <v>0</v>
      </c>
      <c r="DD1062" s="36">
        <v>0</v>
      </c>
      <c r="DE1062" s="36">
        <v>1</v>
      </c>
      <c r="DF1062" s="36">
        <v>0</v>
      </c>
      <c r="DG1062" s="36">
        <v>0</v>
      </c>
      <c r="DH1062" s="37">
        <f>IF(DB1062&gt;0,((DC1062*0.125)+(DD1062*0.25)+(DE1062*0.25)+(DF1062*1)+(DG1062*1))/DB1062,"")</f>
        <v>2.5000000000000001E-2</v>
      </c>
      <c r="DI1062" s="35">
        <v>44835</v>
      </c>
      <c r="DJ1062" s="20" t="s">
        <v>228</v>
      </c>
      <c r="DK1062" s="20" t="s">
        <v>235</v>
      </c>
      <c r="DL1062" s="20" t="s">
        <v>234</v>
      </c>
      <c r="DM1062" s="20">
        <v>190</v>
      </c>
      <c r="DN1062" s="20">
        <v>2</v>
      </c>
      <c r="DO1062" s="20">
        <v>2</v>
      </c>
      <c r="DP1062" s="20">
        <v>10</v>
      </c>
      <c r="DQ1062" s="20">
        <v>0</v>
      </c>
      <c r="DR1062" s="20">
        <v>1</v>
      </c>
      <c r="DS1062" s="20">
        <v>1</v>
      </c>
      <c r="DT1062" s="20">
        <v>0</v>
      </c>
      <c r="DU1062" s="20">
        <v>0</v>
      </c>
      <c r="DV1062" s="37" cm="1">
        <f t="array" ref="DV1062">IF(AND(DI1062:DP1062&lt;&gt;""),((DQ1062*0.125)+(DR1062*0.25)+(DS1062*0.25)+(DT1062*1)+(DU1062*1))/DP1062,"")</f>
        <v>0.05</v>
      </c>
      <c r="EA1062" s="35" t="s">
        <v>232</v>
      </c>
      <c r="EB1062" s="38"/>
      <c r="EJ1062" s="20"/>
      <c r="EK1062" s="20"/>
      <c r="EL1062" s="20"/>
      <c r="EM1062" s="20"/>
      <c r="EN1062" s="20"/>
      <c r="EO1062" s="20"/>
      <c r="EP1062" s="20"/>
      <c r="EQ1062" s="20"/>
      <c r="ER1062" s="20"/>
      <c r="ES1062" s="34" t="str">
        <f>IF(EI1062&lt;&gt;"",((EJ1062*0.125)+((EK1062+EL1062+EM1062+EN1062+EO1062)*0.25)+((EP1062+EQ1062+ER1062)*1))/EI1062,"")</f>
        <v/>
      </c>
      <c r="FG1062" s="20"/>
      <c r="FJ1062" s="34" t="str">
        <f>IF(EZ1062&lt;&gt;"",((FA1062*0.125)+((FB1062+FC1062+FD1062+FE1062+FF1062)*0.25)+((FG1062+FH1062+FI1062)*1))/EZ1062,"")</f>
        <v/>
      </c>
      <c r="FK1062" s="39">
        <v>43.668103000000002</v>
      </c>
      <c r="FL1062" s="39">
        <v>-116.648324</v>
      </c>
      <c r="FM1062" s="39">
        <v>43.30627757617787</v>
      </c>
      <c r="FN1062" s="39">
        <v>44.029928423822135</v>
      </c>
      <c r="FO1062" s="39">
        <v>-117.1485308110628</v>
      </c>
      <c r="FP1062" s="39">
        <v>-116.14811718893721</v>
      </c>
      <c r="FQ1062" s="39">
        <v>42.944452152355737</v>
      </c>
      <c r="FR1062" s="39">
        <v>44.391753847644267</v>
      </c>
      <c r="FS1062" s="39">
        <v>-117.64873762212561</v>
      </c>
      <c r="FT1062" s="39">
        <v>-115.6479103778744</v>
      </c>
      <c r="FU1062" s="35"/>
      <c r="GK1062" s="34" t="str">
        <f>IF(GA1062&lt;&gt;"",((GB1062*0.125)+((GC1062+GD1062+GE1062+GF1062+GG1062)*0.25)+((GH1062+GI1062+GJ1062)*1))/GA1062,"")</f>
        <v/>
      </c>
      <c r="GL1062"/>
      <c r="GM1062"/>
      <c r="GN1062"/>
      <c r="GO1062"/>
      <c r="HH1062" s="34" t="str">
        <f>IF(GX1062&lt;&gt;"",((GY1062*0.125)+((GZ1062+HA1062+HB1062+HC1062+HD1062)*0.25)+((HE1062+HF1062+HG1062)*1))/GX1062,"")</f>
        <v/>
      </c>
    </row>
    <row r="1063" spans="1:216" ht="15" customHeight="1" x14ac:dyDescent="0.35">
      <c r="A1063" s="11" t="s">
        <v>6130</v>
      </c>
      <c r="B1063" s="12" t="s">
        <v>6131</v>
      </c>
      <c r="C1063" s="13">
        <v>43009</v>
      </c>
      <c r="D1063" s="13">
        <v>44987</v>
      </c>
      <c r="E1063" s="14" t="s">
        <v>5254</v>
      </c>
      <c r="F1063" s="15" t="s">
        <v>6132</v>
      </c>
      <c r="G1063" s="15" t="s">
        <v>6133</v>
      </c>
      <c r="H1063" s="14" t="s">
        <v>1705</v>
      </c>
      <c r="I1063" s="16">
        <v>97333</v>
      </c>
      <c r="J1063" s="17">
        <v>22941</v>
      </c>
      <c r="K1063" s="18">
        <f ca="1">IF(A1063&lt;&gt;"",RANDBETWEEN(1,2000)," ")</f>
        <v>9</v>
      </c>
      <c r="L1063" s="17" cm="1">
        <f t="array" ref="L1063">IF(A1063&lt;&gt;"",SUMPRODUCT(($E$2:$E$1303="Active") * (FK1063 &gt;= $FM$2:$FM$1303) * (FK1063 &lt;= $FN$2:$FN$1303) * (FL1063 &gt;= $FO$2:$FO$1303) * (FL1063 &lt;= $FP$2:$FP$1303)),"")</f>
        <v>1</v>
      </c>
      <c r="M1063" s="17" cm="1">
        <f t="array" ref="M1063">IF(A1063&lt;&gt;"",SUMPRODUCT(($E$2:$E$1303="Active") * (FK1063 &gt;= $FQ$2:$FQ$1303) * (FK1063 &lt;= $FR$2:$FR$1303) * (FL1063 &gt;= $FS$2:$FS$1303) * (FL1063 &lt;= $FT$2:$FT$1303)),"")</f>
        <v>3</v>
      </c>
      <c r="N1063" s="14" t="s">
        <v>287</v>
      </c>
      <c r="O1063" s="14" t="s">
        <v>219</v>
      </c>
      <c r="P1063" s="15" t="s">
        <v>6134</v>
      </c>
      <c r="Q1063" s="14" t="s">
        <v>6135</v>
      </c>
      <c r="R1063" s="15" t="s">
        <v>6136</v>
      </c>
      <c r="S1063" s="20" t="s">
        <v>2441</v>
      </c>
      <c r="T1063" s="20" t="s">
        <v>2441</v>
      </c>
      <c r="U1063" s="21"/>
      <c r="V1063" s="22"/>
      <c r="W1063" s="22"/>
      <c r="X1063" s="22"/>
      <c r="Y1063" s="22"/>
      <c r="Z1063" s="22"/>
      <c r="AB1063" s="23">
        <v>43908</v>
      </c>
      <c r="AC1063" s="63">
        <v>45931</v>
      </c>
      <c r="AD1063" s="25">
        <v>26</v>
      </c>
      <c r="AE1063" s="25">
        <v>0</v>
      </c>
      <c r="AF1063" s="26">
        <v>0</v>
      </c>
      <c r="AG1063" s="20">
        <v>0</v>
      </c>
      <c r="AH1063" s="22">
        <v>0</v>
      </c>
      <c r="AI1063" s="26">
        <v>0</v>
      </c>
      <c r="AN1063" s="27" t="str">
        <f>IF(COUNT(DV1063,ES1063,FJ1063,GK1063,HH1063)&gt;0,AVERAGE(DV1063,ES1063,FJ1063,GK1063,HH1063),"")</f>
        <v/>
      </c>
      <c r="AO1063" s="28">
        <f>IF((E1063&lt;&gt;""),COUNTA(AP1063:BW1063)+COUNTIF(T1063,"No"),"")</f>
        <v>1</v>
      </c>
      <c r="AP1063" s="29"/>
      <c r="AQ1063" s="29"/>
      <c r="AR1063" s="29"/>
      <c r="AS1063" s="29"/>
      <c r="AT1063" s="29"/>
      <c r="AU1063" s="29"/>
      <c r="AV1063" s="29"/>
      <c r="AW1063" s="29"/>
      <c r="AX1063" s="29"/>
      <c r="AY1063" s="29"/>
      <c r="AZ1063" s="29"/>
      <c r="BA1063" s="29"/>
      <c r="BB1063" s="29"/>
      <c r="BC1063" s="29"/>
      <c r="BD1063" s="29"/>
      <c r="BE1063" s="29"/>
      <c r="BF1063" s="29"/>
      <c r="BG1063" s="29"/>
      <c r="BH1063" s="29"/>
      <c r="BI1063" s="29"/>
      <c r="BJ1063" s="29"/>
      <c r="BK1063" s="29"/>
      <c r="BL1063" s="29"/>
      <c r="BM1063" s="29"/>
      <c r="BN1063" s="29"/>
      <c r="BO1063" s="29"/>
      <c r="BP1063" s="29" t="s">
        <v>224</v>
      </c>
      <c r="BQ1063" s="29"/>
      <c r="BR1063" s="29"/>
      <c r="BS1063" s="29"/>
      <c r="BT1063" s="29"/>
      <c r="BU1063" s="29"/>
      <c r="BV1063" s="29"/>
      <c r="BW1063" s="29"/>
      <c r="BX1063" s="30">
        <v>43983</v>
      </c>
      <c r="BY1063" s="30">
        <v>43993</v>
      </c>
      <c r="BZ1063" s="14" t="s">
        <v>226</v>
      </c>
      <c r="CA1063" s="30">
        <v>43997</v>
      </c>
      <c r="CB1063" s="14" t="s">
        <v>227</v>
      </c>
      <c r="CC1063" s="31">
        <v>43951</v>
      </c>
      <c r="CD1063" s="32" t="s">
        <v>228</v>
      </c>
      <c r="CE1063" s="33" t="s">
        <v>282</v>
      </c>
      <c r="CF1063" s="33" t="s">
        <v>247</v>
      </c>
      <c r="CG1063" s="29">
        <v>30</v>
      </c>
      <c r="CH1063" s="29">
        <v>1</v>
      </c>
      <c r="CI1063" s="29">
        <v>1</v>
      </c>
      <c r="CJ1063" s="29">
        <v>5</v>
      </c>
      <c r="CK1063" s="29">
        <v>0</v>
      </c>
      <c r="CL1063" s="29">
        <v>0</v>
      </c>
      <c r="CM1063" s="29">
        <v>0</v>
      </c>
      <c r="CN1063" s="34">
        <f>IF(CJ1063&gt;0,((CK1063*0.125)+(CL1063*0.25)+(CM1063*1))/CJ1063,"")</f>
        <v>0</v>
      </c>
      <c r="CO1063" s="35">
        <v>44397</v>
      </c>
      <c r="CR1063" s="20"/>
      <c r="CS1063" s="20" t="s">
        <v>232</v>
      </c>
      <c r="DH1063" s="37" t="str">
        <f>IF(DB1063&gt;0,((DC1063*0.125)+(DD1063*0.25)+(DE1063*0.25)+(DF1063*1)+(DG1063*1))/DB1063,"")</f>
        <v/>
      </c>
      <c r="DJ1063" s="20" t="s">
        <v>228</v>
      </c>
      <c r="DK1063" s="20" t="s">
        <v>235</v>
      </c>
      <c r="DL1063" s="20" t="s">
        <v>234</v>
      </c>
      <c r="DM1063" s="20">
        <v>0</v>
      </c>
      <c r="DN1063" s="20">
        <v>0</v>
      </c>
      <c r="DO1063" s="20">
        <v>0</v>
      </c>
      <c r="DP1063" s="20">
        <v>0</v>
      </c>
      <c r="DQ1063" s="20">
        <v>0</v>
      </c>
      <c r="DR1063" s="20">
        <v>0</v>
      </c>
      <c r="DS1063" s="20">
        <v>0</v>
      </c>
      <c r="DT1063" s="20">
        <v>0</v>
      </c>
      <c r="DU1063" s="20">
        <v>0</v>
      </c>
      <c r="EA1063" s="35" t="s">
        <v>232</v>
      </c>
      <c r="EB1063" s="38"/>
      <c r="EJ1063" s="20"/>
      <c r="EK1063" s="20"/>
      <c r="EL1063" s="20"/>
      <c r="EM1063" s="20"/>
      <c r="EN1063" s="20"/>
      <c r="EO1063" s="20"/>
      <c r="EP1063" s="20"/>
      <c r="EQ1063" s="20"/>
      <c r="ER1063" s="20"/>
      <c r="ES1063" s="34" t="str">
        <f>IF(EI1063&lt;&gt;"",((EJ1063*0.125)+((EK1063+EL1063+EM1063+EN1063+EO1063)*0.25)+((EP1063+EQ1063+ER1063)*1))/EI1063,"")</f>
        <v/>
      </c>
      <c r="FG1063" s="20"/>
      <c r="FJ1063" s="34" t="str">
        <f>IF(EZ1063&lt;&gt;"",((FA1063*0.125)+((FB1063+FC1063+FD1063+FE1063+FF1063)*0.25)+((FG1063+FH1063+FI1063)*1))/EZ1063,"")</f>
        <v/>
      </c>
      <c r="FK1063" s="39">
        <v>44.475073999999999</v>
      </c>
      <c r="FL1063" s="39">
        <v>-123.32905599999999</v>
      </c>
      <c r="FM1063" s="39">
        <v>44.113248576177867</v>
      </c>
      <c r="FN1063" s="39">
        <v>44.836899423822132</v>
      </c>
      <c r="FO1063" s="39">
        <v>-123.83613011311201</v>
      </c>
      <c r="FP1063" s="39">
        <v>-122.82198188688798</v>
      </c>
      <c r="FQ1063" s="39">
        <v>43.751423152355734</v>
      </c>
      <c r="FR1063" s="39">
        <v>45.198724847644264</v>
      </c>
      <c r="FS1063" s="39">
        <v>-124.34320422622402</v>
      </c>
      <c r="FT1063" s="39">
        <v>-122.31490777377597</v>
      </c>
      <c r="FU1063" s="35"/>
      <c r="GK1063" s="34" t="str">
        <f>IF(GA1063&lt;&gt;"",((GB1063*0.125)+((GC1063+GD1063+GE1063+GF1063+GG1063)*0.25)+((GH1063+GI1063+GJ1063)*1))/GA1063,"")</f>
        <v/>
      </c>
      <c r="GP1063" s="20" t="s">
        <v>232</v>
      </c>
      <c r="HH1063" s="34" t="str">
        <f>IF(GX1063&lt;&gt;"",((GY1063*0.125)+((GZ1063+HA1063+HB1063+HC1063+HD1063)*0.25)+((HE1063+HF1063+HG1063)*1))/GX1063,"")</f>
        <v/>
      </c>
    </row>
    <row r="1064" spans="1:216" ht="15" customHeight="1" x14ac:dyDescent="0.35">
      <c r="A1064" s="11" t="s">
        <v>6137</v>
      </c>
      <c r="B1064" s="12" t="s">
        <v>6138</v>
      </c>
      <c r="C1064" s="13">
        <v>43009</v>
      </c>
      <c r="D1064" s="13">
        <v>45090</v>
      </c>
      <c r="E1064" s="14" t="s">
        <v>5254</v>
      </c>
      <c r="F1064" s="15" t="s">
        <v>6139</v>
      </c>
      <c r="G1064" s="15" t="s">
        <v>6140</v>
      </c>
      <c r="H1064" s="14" t="s">
        <v>3980</v>
      </c>
      <c r="I1064" s="16">
        <v>29180</v>
      </c>
      <c r="J1064" s="17">
        <v>12445</v>
      </c>
      <c r="K1064" s="18">
        <f ca="1">IF(A1064&lt;&gt;"",RANDBETWEEN(1,2000)," ")</f>
        <v>162</v>
      </c>
      <c r="L1064" s="17" cm="1">
        <f t="array" ref="L1064">IF(A1064&lt;&gt;"",SUMPRODUCT(($E$2:$E$1303="Active") * (FK1064 &gt;= $FM$2:$FM$1303) * (FK1064 &lt;= $FN$2:$FN$1303) * (FL1064 &gt;= $FO$2:$FO$1303) * (FL1064 &lt;= $FP$2:$FP$1303)),"")</f>
        <v>2</v>
      </c>
      <c r="M1064" s="17" cm="1">
        <f t="array" ref="M1064">IF(A1064&lt;&gt;"",SUMPRODUCT(($E$2:$E$1303="Active") * (FK1064 &gt;= $FQ$2:$FQ$1303) * (FK1064 &lt;= $FR$2:$FR$1303) * (FL1064 &gt;= $FS$2:$FS$1303) * (FL1064 &lt;= $FT$2:$FT$1303)),"")</f>
        <v>3</v>
      </c>
      <c r="N1064" s="14" t="s">
        <v>287</v>
      </c>
      <c r="O1064" s="14" t="s">
        <v>219</v>
      </c>
      <c r="P1064" s="15" t="s">
        <v>6141</v>
      </c>
      <c r="Q1064" s="14" t="s">
        <v>6142</v>
      </c>
      <c r="R1064" s="15" t="s">
        <v>6143</v>
      </c>
      <c r="S1064" s="14" t="s">
        <v>224</v>
      </c>
      <c r="T1064" s="20" t="s">
        <v>224</v>
      </c>
      <c r="U1064" s="21"/>
      <c r="V1064" s="22"/>
      <c r="W1064" s="22"/>
      <c r="X1064" s="22"/>
      <c r="Y1064" s="22"/>
      <c r="Z1064" s="22"/>
      <c r="AB1064" s="23">
        <v>44930</v>
      </c>
      <c r="AC1064" s="63">
        <v>45931</v>
      </c>
      <c r="AD1064" s="25">
        <v>247</v>
      </c>
      <c r="AE1064" s="25">
        <v>130</v>
      </c>
      <c r="AF1064" s="26">
        <v>251</v>
      </c>
      <c r="AG1064" s="20">
        <v>1</v>
      </c>
      <c r="AH1064" s="22">
        <v>0</v>
      </c>
      <c r="AI1064" s="26">
        <v>0</v>
      </c>
      <c r="AN1064" s="27">
        <f>IF(COUNT(DV1064,ES1064,FJ1064,GK1064,HH1064)&gt;0,AVERAGE(DV1064,ES1064,FJ1064,GK1064,HH1064),"")</f>
        <v>0</v>
      </c>
      <c r="AO1064" s="28">
        <f>IF((E1064&lt;&gt;""),COUNTA(AP1064:BW1064)+COUNTIF(T1064,"No"),"")</f>
        <v>4</v>
      </c>
      <c r="AP1064" s="29"/>
      <c r="AQ1064" s="29"/>
      <c r="AR1064" s="29"/>
      <c r="AS1064" s="29"/>
      <c r="AT1064" s="29"/>
      <c r="AU1064" s="29"/>
      <c r="AV1064" s="29"/>
      <c r="AW1064" s="29"/>
      <c r="AX1064" s="29"/>
      <c r="AY1064" s="29"/>
      <c r="AZ1064" s="29" t="s">
        <v>224</v>
      </c>
      <c r="BA1064" s="29"/>
      <c r="BB1064" s="29"/>
      <c r="BC1064" s="29"/>
      <c r="BD1064" s="29"/>
      <c r="BE1064" s="29"/>
      <c r="BF1064" s="29"/>
      <c r="BG1064" s="29"/>
      <c r="BH1064" s="29"/>
      <c r="BI1064" s="29"/>
      <c r="BJ1064" s="29"/>
      <c r="BK1064" s="29"/>
      <c r="BL1064" s="29"/>
      <c r="BM1064" s="29"/>
      <c r="BN1064" s="29" t="s">
        <v>224</v>
      </c>
      <c r="BO1064" s="29"/>
      <c r="BP1064" s="29" t="s">
        <v>224</v>
      </c>
      <c r="BQ1064" s="29"/>
      <c r="BR1064" s="29"/>
      <c r="BS1064" s="29"/>
      <c r="BT1064" s="29" t="s">
        <v>440</v>
      </c>
      <c r="BU1064" s="29"/>
      <c r="BV1064" s="29"/>
      <c r="BW1064" s="29"/>
      <c r="BX1064" s="30">
        <v>44075</v>
      </c>
      <c r="BY1064" s="30">
        <v>44088</v>
      </c>
      <c r="BZ1064" s="14" t="s">
        <v>226</v>
      </c>
      <c r="CA1064" s="30">
        <v>44088</v>
      </c>
      <c r="CB1064" s="14" t="s">
        <v>232</v>
      </c>
      <c r="CC1064" s="31">
        <v>43908</v>
      </c>
      <c r="CD1064" s="32" t="s">
        <v>364</v>
      </c>
      <c r="CE1064" s="33" t="s">
        <v>380</v>
      </c>
      <c r="CF1064" s="33" t="s">
        <v>321</v>
      </c>
      <c r="CG1064" s="29">
        <v>124</v>
      </c>
      <c r="CH1064" s="29">
        <v>4</v>
      </c>
      <c r="CI1064" s="29">
        <v>4</v>
      </c>
      <c r="CJ1064" s="29">
        <v>19</v>
      </c>
      <c r="CK1064" s="29">
        <v>1</v>
      </c>
      <c r="CL1064" s="29">
        <v>1</v>
      </c>
      <c r="CM1064" s="29">
        <v>1</v>
      </c>
      <c r="CN1064" s="34">
        <f>IF(CJ1064&gt;0,((CK1064*0.125)+(CL1064*0.25)+(CM1064*1))/CJ1064,"")</f>
        <v>7.2368421052631582E-2</v>
      </c>
      <c r="CO1064" s="35">
        <v>44316</v>
      </c>
      <c r="CP1064" s="35">
        <v>44328</v>
      </c>
      <c r="CQ1064" s="20" t="s">
        <v>231</v>
      </c>
      <c r="CR1064" s="35">
        <v>44349</v>
      </c>
      <c r="CS1064" s="20" t="s">
        <v>232</v>
      </c>
      <c r="CT1064" s="35">
        <v>44319</v>
      </c>
      <c r="CU1064" s="35">
        <v>44487</v>
      </c>
      <c r="CV1064" s="20" t="s">
        <v>226</v>
      </c>
      <c r="CW1064" s="20" t="s">
        <v>233</v>
      </c>
      <c r="CX1064" s="11" t="s">
        <v>234</v>
      </c>
      <c r="CY1064" s="20">
        <v>71</v>
      </c>
      <c r="CZ1064" s="36">
        <v>4</v>
      </c>
      <c r="DA1064" s="36">
        <v>4</v>
      </c>
      <c r="DB1064" s="36">
        <v>16</v>
      </c>
      <c r="DC1064" s="36">
        <v>0</v>
      </c>
      <c r="DD1064" s="36">
        <v>1</v>
      </c>
      <c r="DE1064" s="36">
        <v>0</v>
      </c>
      <c r="DF1064" s="36">
        <v>0</v>
      </c>
      <c r="DG1064" s="36">
        <v>0</v>
      </c>
      <c r="DH1064" s="37">
        <f>IF(DB1064&gt;0,((DC1064*0.125)+(DD1064*0.25)+(DE1064*0.25)+(DF1064*1)+(DG1064*1))/DB1064,"")</f>
        <v>1.5625E-2</v>
      </c>
      <c r="DI1064" s="35">
        <v>44896</v>
      </c>
      <c r="DJ1064" s="20" t="s">
        <v>228</v>
      </c>
      <c r="DK1064" s="20" t="s">
        <v>235</v>
      </c>
      <c r="DL1064" s="20" t="s">
        <v>234</v>
      </c>
      <c r="DM1064" s="20">
        <v>142</v>
      </c>
      <c r="DN1064" s="20">
        <v>5</v>
      </c>
      <c r="DO1064" s="20">
        <v>5</v>
      </c>
      <c r="DP1064" s="20">
        <v>20</v>
      </c>
      <c r="DQ1064" s="20">
        <v>0</v>
      </c>
      <c r="DR1064" s="20">
        <v>0</v>
      </c>
      <c r="DS1064" s="20">
        <v>0</v>
      </c>
      <c r="DT1064" s="20">
        <v>0</v>
      </c>
      <c r="DU1064" s="20">
        <v>0</v>
      </c>
      <c r="DV1064" s="37" cm="1">
        <f t="array" ref="DV1064">IF(AND(DI1064:DP1064&lt;&gt;""),((DQ1064*0.125)+(DR1064*0.25)+(DS1064*0.25)+(DT1064*1)+(DU1064*1))/DP1064,"")</f>
        <v>0</v>
      </c>
      <c r="DW1064" s="35">
        <v>45069</v>
      </c>
      <c r="DX1064" s="35">
        <v>45076</v>
      </c>
      <c r="DY1064" s="20" t="s">
        <v>237</v>
      </c>
      <c r="DZ1064" s="35">
        <v>45076</v>
      </c>
      <c r="EA1064" s="35" t="s">
        <v>232</v>
      </c>
      <c r="EB1064" s="40">
        <v>45100</v>
      </c>
      <c r="EJ1064" s="20"/>
      <c r="EK1064" s="20"/>
      <c r="EL1064" s="20"/>
      <c r="EM1064" s="20"/>
      <c r="EN1064" s="20"/>
      <c r="EO1064" s="20"/>
      <c r="EP1064" s="20"/>
      <c r="EQ1064" s="20"/>
      <c r="ER1064" s="20"/>
      <c r="ES1064" s="34" t="str">
        <f>IF(EI1064&lt;&gt;"",((EJ1064*0.125)+((EK1064+EL1064+EM1064+EN1064+EO1064)*0.25)+((EP1064+EQ1064+ER1064)*1))/EI1064,"")</f>
        <v/>
      </c>
      <c r="FG1064" s="20"/>
      <c r="FJ1064" s="34" t="str">
        <f>IF(EZ1064&lt;&gt;"",((FA1064*0.125)+((FB1064+FC1064+FD1064+FE1064+FF1064)*0.25)+((FG1064+FH1064+FI1064)*1))/EZ1064,"")</f>
        <v/>
      </c>
      <c r="FK1064" s="39">
        <v>34.357979</v>
      </c>
      <c r="FL1064" s="39">
        <v>-81.059476000000004</v>
      </c>
      <c r="FM1064" s="39">
        <v>33.996153576177868</v>
      </c>
      <c r="FN1064" s="39">
        <v>34.719804423822133</v>
      </c>
      <c r="FO1064" s="39">
        <v>-81.497771960659108</v>
      </c>
      <c r="FP1064" s="39">
        <v>-80.621180039340899</v>
      </c>
      <c r="FQ1064" s="39">
        <v>33.634328152355735</v>
      </c>
      <c r="FR1064" s="39">
        <v>35.081629847644265</v>
      </c>
      <c r="FS1064" s="39">
        <v>-81.936067921318227</v>
      </c>
      <c r="FT1064" s="39">
        <v>-80.182884078681781</v>
      </c>
      <c r="FU1064" s="35"/>
      <c r="GK1064" s="34" t="str">
        <f>IF(GA1064&lt;&gt;"",((GB1064*0.125)+((GC1064+GD1064+GE1064+GF1064+GG1064)*0.25)+((GH1064+GI1064+GJ1064)*1))/GA1064,"")</f>
        <v/>
      </c>
      <c r="GP1064" s="20" t="s">
        <v>232</v>
      </c>
      <c r="HH1064" s="34" t="str">
        <f>IF(GX1064&lt;&gt;"",((GY1064*0.125)+((GZ1064+HA1064+HB1064+HC1064+HD1064)*0.25)+((HE1064+HF1064+HG1064)*1))/GX1064,"")</f>
        <v/>
      </c>
    </row>
    <row r="1065" spans="1:216" ht="15" hidden="1" customHeight="1" x14ac:dyDescent="0.35">
      <c r="A1065" s="11" t="s">
        <v>6144</v>
      </c>
      <c r="B1065" s="12" t="s">
        <v>6145</v>
      </c>
      <c r="C1065" s="13">
        <v>43009</v>
      </c>
      <c r="D1065" s="13">
        <v>45567</v>
      </c>
      <c r="E1065" s="14" t="s">
        <v>1420</v>
      </c>
      <c r="F1065" s="15" t="s">
        <v>6146</v>
      </c>
      <c r="G1065" s="15" t="s">
        <v>6147</v>
      </c>
      <c r="H1065" s="14" t="s">
        <v>1608</v>
      </c>
      <c r="I1065" s="16">
        <v>46038</v>
      </c>
      <c r="J1065" s="17">
        <v>42694</v>
      </c>
      <c r="K1065" s="18">
        <f ca="1">IF(A1065&lt;&gt;"",RANDBETWEEN(1,2000)," ")</f>
        <v>342</v>
      </c>
      <c r="L1065" s="17" cm="1">
        <f t="array" ref="L1065">IF(A1065&lt;&gt;"",SUMPRODUCT(($E$2:$E$1303="Active") * (FK1065 &gt;= $FM$2:$FM$1303) * (FK1065 &lt;= $FN$2:$FN$1303) * (FL1065 &gt;= $FO$2:$FO$1303) * (FL1065 &lt;= $FP$2:$FP$1303)),"")</f>
        <v>3</v>
      </c>
      <c r="M1065" s="17" cm="1">
        <f t="array" ref="M1065">IF(A1065&lt;&gt;"",SUMPRODUCT(($E$2:$E$1303="Active") * (FK1065 &gt;= $FQ$2:$FQ$1303) * (FK1065 &lt;= $FR$2:$FR$1303) * (FL1065 &gt;= $FS$2:$FS$1303) * (FL1065 &lt;= $FT$2:$FT$1303)),"")</f>
        <v>4</v>
      </c>
      <c r="N1065" s="14" t="s">
        <v>287</v>
      </c>
      <c r="O1065" s="14" t="s">
        <v>219</v>
      </c>
      <c r="P1065" s="15" t="s">
        <v>6148</v>
      </c>
      <c r="Q1065" s="14" t="s">
        <v>6149</v>
      </c>
      <c r="R1065" s="15" t="s">
        <v>6150</v>
      </c>
      <c r="S1065" s="14" t="s">
        <v>223</v>
      </c>
      <c r="T1065" s="20" t="s">
        <v>224</v>
      </c>
      <c r="U1065" s="21"/>
      <c r="V1065" s="22"/>
      <c r="W1065" s="22"/>
      <c r="X1065" s="22"/>
      <c r="Y1065" s="22"/>
      <c r="Z1065" s="22"/>
      <c r="AA1065" s="48"/>
      <c r="AC1065" s="63">
        <v>45658</v>
      </c>
      <c r="AD1065" s="25">
        <v>479</v>
      </c>
      <c r="AE1065" s="25">
        <v>517</v>
      </c>
      <c r="AF1065" s="26">
        <v>403</v>
      </c>
      <c r="AG1065" s="20">
        <v>98</v>
      </c>
      <c r="AH1065" s="22">
        <v>0</v>
      </c>
      <c r="AI1065" s="26">
        <v>0</v>
      </c>
      <c r="AN1065" s="27">
        <f>IF(COUNT(DV1065,ES1065,FJ1065,GK1065,HH1065)&gt;0,AVERAGE(DV1065,ES1065,FJ1065,GK1065,HH1065),"")</f>
        <v>0.125</v>
      </c>
      <c r="AO1065" s="28">
        <f>IF((E1065&lt;&gt;""),COUNTA(AP1065:BW1065)+COUNTIF(T1065,"No"),"")</f>
        <v>0</v>
      </c>
      <c r="AP1065" s="29"/>
      <c r="AQ1065" s="29"/>
      <c r="AR1065" s="29"/>
      <c r="AS1065" s="29"/>
      <c r="AT1065" s="29"/>
      <c r="AU1065" s="29"/>
      <c r="AV1065" s="29"/>
      <c r="AW1065" s="29"/>
      <c r="AX1065" s="29"/>
      <c r="AY1065" s="29"/>
      <c r="AZ1065" s="29"/>
      <c r="BA1065" s="29"/>
      <c r="BB1065" s="29"/>
      <c r="BC1065" s="29"/>
      <c r="BD1065" s="29"/>
      <c r="BE1065" s="29"/>
      <c r="BF1065" s="29"/>
      <c r="BG1065" s="29"/>
      <c r="BH1065" s="29"/>
      <c r="BI1065" s="29"/>
      <c r="BJ1065" s="29"/>
      <c r="BK1065" s="29"/>
      <c r="BL1065" s="29"/>
      <c r="BM1065" s="29"/>
      <c r="BN1065" s="29"/>
      <c r="BO1065" s="29"/>
      <c r="BP1065" s="29"/>
      <c r="BQ1065" s="29"/>
      <c r="BR1065" s="29"/>
      <c r="BS1065" s="29"/>
      <c r="BT1065" s="29"/>
      <c r="BU1065" s="29"/>
      <c r="BV1065" s="29"/>
      <c r="BW1065" s="29"/>
      <c r="BX1065" s="30">
        <v>43901</v>
      </c>
      <c r="BY1065" s="30">
        <v>43907</v>
      </c>
      <c r="BZ1065" s="14" t="s">
        <v>226</v>
      </c>
      <c r="CA1065" s="30">
        <v>43921</v>
      </c>
      <c r="CB1065" s="14" t="s">
        <v>227</v>
      </c>
      <c r="CC1065" s="31">
        <v>43909</v>
      </c>
      <c r="CD1065" s="32" t="s">
        <v>364</v>
      </c>
      <c r="CE1065" s="33" t="s">
        <v>380</v>
      </c>
      <c r="CF1065" s="33" t="s">
        <v>321</v>
      </c>
      <c r="CG1065" s="29">
        <v>152</v>
      </c>
      <c r="CH1065" s="29">
        <v>3</v>
      </c>
      <c r="CI1065" s="29">
        <v>3</v>
      </c>
      <c r="CJ1065" s="29">
        <v>11</v>
      </c>
      <c r="CK1065" s="29">
        <v>2</v>
      </c>
      <c r="CL1065" s="29">
        <v>0</v>
      </c>
      <c r="CM1065" s="29">
        <v>1</v>
      </c>
      <c r="CN1065" s="34">
        <f>IF(CJ1065&gt;0,((CK1065*0.125)+(CL1065*0.25)+(CM1065*1))/CJ1065,"")</f>
        <v>0.11363636363636363</v>
      </c>
      <c r="CO1065" s="35">
        <v>44420</v>
      </c>
      <c r="CP1065" s="35">
        <v>44431</v>
      </c>
      <c r="CQ1065" s="20" t="s">
        <v>507</v>
      </c>
      <c r="CR1065" s="35">
        <v>44440</v>
      </c>
      <c r="CS1065" s="20" t="s">
        <v>232</v>
      </c>
      <c r="CT1065" s="35">
        <v>44432</v>
      </c>
      <c r="CU1065" s="35">
        <v>44480</v>
      </c>
      <c r="CV1065" s="11" t="s">
        <v>226</v>
      </c>
      <c r="CW1065" s="20" t="s">
        <v>233</v>
      </c>
      <c r="CX1065" s="11" t="s">
        <v>234</v>
      </c>
      <c r="CY1065" s="20">
        <v>270</v>
      </c>
      <c r="CZ1065" s="36">
        <v>2</v>
      </c>
      <c r="DA1065" s="36">
        <v>2</v>
      </c>
      <c r="DB1065" s="36">
        <v>10</v>
      </c>
      <c r="DC1065" s="36">
        <v>0</v>
      </c>
      <c r="DD1065" s="36">
        <v>0</v>
      </c>
      <c r="DE1065" s="36">
        <v>3</v>
      </c>
      <c r="DF1065" s="36">
        <v>0</v>
      </c>
      <c r="DG1065" s="36">
        <v>0</v>
      </c>
      <c r="DH1065" s="37">
        <f>IF(DB1065&gt;0,((DC1065*0.125)+(DD1065*0.25)+(DE1065*0.25)+(DF1065*1)+(DG1065*1))/DB1065,"")</f>
        <v>7.4999999999999997E-2</v>
      </c>
      <c r="DI1065" s="35">
        <v>44835</v>
      </c>
      <c r="DJ1065" s="20" t="s">
        <v>228</v>
      </c>
      <c r="DK1065" s="20" t="s">
        <v>235</v>
      </c>
      <c r="DL1065" s="20" t="s">
        <v>234</v>
      </c>
      <c r="DM1065" s="20">
        <v>169</v>
      </c>
      <c r="DN1065" s="20">
        <v>2</v>
      </c>
      <c r="DO1065" s="20">
        <v>2</v>
      </c>
      <c r="DP1065" s="20">
        <v>10</v>
      </c>
      <c r="DQ1065" s="20">
        <v>0</v>
      </c>
      <c r="DR1065" s="20">
        <v>0</v>
      </c>
      <c r="DS1065" s="20">
        <v>1</v>
      </c>
      <c r="DT1065" s="20">
        <v>0</v>
      </c>
      <c r="DU1065" s="20">
        <v>1</v>
      </c>
      <c r="DV1065" s="37" cm="1">
        <f t="array" ref="DV1065">IF(AND(DI1065:DP1065&lt;&gt;""),((DQ1065*0.125)+(DR1065*0.25)+(DS1065*0.25)+(DT1065*1)+(DU1065*1))/DP1065,"")</f>
        <v>0.125</v>
      </c>
      <c r="DW1065" s="35">
        <v>45166</v>
      </c>
      <c r="EA1065" s="35" t="s">
        <v>232</v>
      </c>
      <c r="EB1065" s="38">
        <v>45184</v>
      </c>
      <c r="EJ1065" s="20"/>
      <c r="EK1065" s="20"/>
      <c r="EL1065" s="20"/>
      <c r="EM1065" s="20"/>
      <c r="EN1065" s="20"/>
      <c r="EO1065" s="20"/>
      <c r="EP1065" s="20"/>
      <c r="EQ1065" s="20"/>
      <c r="ER1065" s="20"/>
      <c r="ES1065" s="34" t="str">
        <f>IF(EI1065&lt;&gt;"",((EJ1065*0.125)+((EK1065+EL1065+EM1065+EN1065+EO1065)*0.25)+((EP1065+EQ1065+ER1065)*1))/EI1065,"")</f>
        <v/>
      </c>
      <c r="FG1065" s="20"/>
      <c r="FJ1065" s="34" t="str">
        <f>IF(EZ1065&lt;&gt;"",((FA1065*0.125)+((FB1065+FC1065+FD1065+FE1065+FF1065)*0.25)+((FG1065+FH1065+FI1065)*1))/EZ1065,"")</f>
        <v/>
      </c>
      <c r="FK1065" s="39">
        <v>39.963701999999998</v>
      </c>
      <c r="FL1065" s="39">
        <v>-86.011347999999998</v>
      </c>
      <c r="FM1065" s="39">
        <v>39.601876576177865</v>
      </c>
      <c r="FN1065" s="39">
        <v>40.32552742382213</v>
      </c>
      <c r="FO1065" s="39">
        <v>-86.483426690016813</v>
      </c>
      <c r="FP1065" s="39">
        <v>-85.539269309983183</v>
      </c>
      <c r="FQ1065" s="39">
        <v>39.240051152355733</v>
      </c>
      <c r="FR1065" s="39">
        <v>40.687352847644263</v>
      </c>
      <c r="FS1065" s="39">
        <v>-86.955505380033642</v>
      </c>
      <c r="FT1065" s="39">
        <v>-85.067190619966354</v>
      </c>
      <c r="FU1065" s="35"/>
      <c r="GK1065" s="34" t="str">
        <f>IF(GA1065&lt;&gt;"",((GB1065*0.125)+((GC1065+GD1065+GE1065+GF1065+GG1065)*0.25)+((GH1065+GI1065+GJ1065)*1))/GA1065,"")</f>
        <v/>
      </c>
      <c r="GL1065"/>
      <c r="GM1065"/>
      <c r="GN1065"/>
      <c r="GO1065"/>
      <c r="HH1065" s="34" t="str">
        <f>IF(GX1065&lt;&gt;"",((GY1065*0.125)+((GZ1065+HA1065+HB1065+HC1065+HD1065)*0.25)+((HE1065+HF1065+HG1065)*1))/GX1065,"")</f>
        <v/>
      </c>
    </row>
    <row r="1066" spans="1:216" ht="15" hidden="1" customHeight="1" x14ac:dyDescent="0.35">
      <c r="A1066" s="11" t="s">
        <v>6151</v>
      </c>
      <c r="B1066" s="12" t="s">
        <v>6152</v>
      </c>
      <c r="C1066" s="13">
        <v>43009</v>
      </c>
      <c r="D1066" s="13">
        <v>45567</v>
      </c>
      <c r="E1066" s="14" t="s">
        <v>1420</v>
      </c>
      <c r="F1066" s="15" t="s">
        <v>6153</v>
      </c>
      <c r="G1066" s="15" t="s">
        <v>6154</v>
      </c>
      <c r="H1066" s="14" t="s">
        <v>591</v>
      </c>
      <c r="I1066" s="16">
        <v>93539</v>
      </c>
      <c r="J1066" s="17">
        <v>0</v>
      </c>
      <c r="K1066" s="18">
        <f ca="1">IF(A1066&lt;&gt;"",RANDBETWEEN(1,2000)," ")</f>
        <v>96</v>
      </c>
      <c r="L1066" s="17" cm="1">
        <f t="array" ref="L1066">IF(A1066&lt;&gt;"",SUMPRODUCT(($E$2:$E$1303="Active") * (FK1066 &gt;= $FM$2:$FM$1303) * (FK1066 &lt;= $FN$2:$FN$1303) * (FL1066 &gt;= $FO$2:$FO$1303) * (FL1066 &lt;= $FP$2:$FP$1303)),"")</f>
        <v>0</v>
      </c>
      <c r="M1066" s="17" cm="1">
        <f t="array" ref="M1066">IF(A1066&lt;&gt;"",SUMPRODUCT(($E$2:$E$1303="Active") * (FK1066 &gt;= $FQ$2:$FQ$1303) * (FK1066 &lt;= $FR$2:$FR$1303) * (FL1066 &gt;= $FS$2:$FS$1303) * (FL1066 &lt;= $FT$2:$FT$1303)),"")</f>
        <v>7</v>
      </c>
      <c r="N1066" s="14" t="s">
        <v>287</v>
      </c>
      <c r="O1066" s="14" t="s">
        <v>219</v>
      </c>
      <c r="P1066" s="15" t="s">
        <v>6155</v>
      </c>
      <c r="Q1066" s="14" t="s">
        <v>6156</v>
      </c>
      <c r="R1066" s="15" t="s">
        <v>6157</v>
      </c>
      <c r="S1066" s="14" t="s">
        <v>224</v>
      </c>
      <c r="T1066" s="20" t="s">
        <v>224</v>
      </c>
      <c r="U1066" s="21"/>
      <c r="V1066" s="22"/>
      <c r="W1066" s="22"/>
      <c r="X1066" s="22"/>
      <c r="Y1066" s="22"/>
      <c r="Z1066" s="22"/>
      <c r="AA1066" s="48">
        <v>2024</v>
      </c>
      <c r="AB1066" s="43"/>
      <c r="AC1066" s="63">
        <v>45658</v>
      </c>
      <c r="AD1066" s="25">
        <v>99</v>
      </c>
      <c r="AE1066" s="25">
        <v>115</v>
      </c>
      <c r="AF1066" s="26">
        <v>131</v>
      </c>
      <c r="AG1066" s="20">
        <v>137</v>
      </c>
      <c r="AH1066" s="22">
        <v>0</v>
      </c>
      <c r="AI1066" s="26">
        <v>0</v>
      </c>
      <c r="AN1066" s="27">
        <f>IF(COUNT(DV1066,ES1066,FJ1066,GK1066,HH1066)&gt;0,AVERAGE(DV1066,ES1066,FJ1066,GK1066,HH1066),"")</f>
        <v>7.5352112676056349E-2</v>
      </c>
      <c r="AO1066" s="28">
        <f>IF((E1066&lt;&gt;""),COUNTA(AP1066:BW1066)+COUNTIF(T1066,"No"),"")</f>
        <v>1</v>
      </c>
      <c r="AP1066" s="29"/>
      <c r="AQ1066" s="29"/>
      <c r="AR1066" s="29"/>
      <c r="AS1066" s="29"/>
      <c r="AT1066" s="29"/>
      <c r="AU1066" s="29"/>
      <c r="AV1066" s="29"/>
      <c r="AW1066" s="29"/>
      <c r="AX1066" s="29"/>
      <c r="AY1066" s="29"/>
      <c r="AZ1066" s="29"/>
      <c r="BA1066" s="29"/>
      <c r="BB1066" s="29"/>
      <c r="BC1066" s="29"/>
      <c r="BD1066" s="29"/>
      <c r="BE1066" s="29"/>
      <c r="BF1066" s="29"/>
      <c r="BG1066" s="29"/>
      <c r="BH1066" s="29"/>
      <c r="BI1066" s="29"/>
      <c r="BJ1066" s="29"/>
      <c r="BK1066" s="29"/>
      <c r="BL1066" s="29"/>
      <c r="BM1066" s="29"/>
      <c r="BN1066" s="29"/>
      <c r="BO1066" s="29"/>
      <c r="BP1066" s="29" t="s">
        <v>224</v>
      </c>
      <c r="BQ1066" s="29"/>
      <c r="BR1066" s="29"/>
      <c r="BS1066" s="29"/>
      <c r="BT1066" s="29"/>
      <c r="BU1066" s="29"/>
      <c r="BV1066" s="29"/>
      <c r="BW1066" s="29"/>
      <c r="BX1066" s="30">
        <v>43889</v>
      </c>
      <c r="BY1066" s="30">
        <v>43899</v>
      </c>
      <c r="BZ1066" s="14" t="s">
        <v>226</v>
      </c>
      <c r="CA1066" s="30">
        <v>43907</v>
      </c>
      <c r="CB1066" s="14" t="s">
        <v>232</v>
      </c>
      <c r="CC1066" s="31">
        <v>43910</v>
      </c>
      <c r="CD1066" s="32" t="s">
        <v>364</v>
      </c>
      <c r="CE1066" s="33" t="s">
        <v>380</v>
      </c>
      <c r="CF1066" s="33" t="s">
        <v>321</v>
      </c>
      <c r="CG1066" s="29">
        <v>105</v>
      </c>
      <c r="CH1066" s="29">
        <v>1</v>
      </c>
      <c r="CI1066" s="29">
        <v>1</v>
      </c>
      <c r="CJ1066" s="29">
        <v>5</v>
      </c>
      <c r="CK1066" s="29">
        <v>0</v>
      </c>
      <c r="CL1066" s="29">
        <v>2</v>
      </c>
      <c r="CM1066" s="29">
        <v>0</v>
      </c>
      <c r="CN1066" s="34">
        <f>IF(CJ1066&gt;0,((CK1066*0.125)+(CL1066*0.25)+(CM1066*1))/CJ1066,"")</f>
        <v>0.1</v>
      </c>
      <c r="CO1066" s="35">
        <v>44783</v>
      </c>
      <c r="CP1066" s="35">
        <v>44791</v>
      </c>
      <c r="CQ1066" s="20" t="s">
        <v>237</v>
      </c>
      <c r="CR1066" s="35">
        <v>44805</v>
      </c>
      <c r="CS1066" s="20" t="s">
        <v>232</v>
      </c>
      <c r="CT1066" s="35">
        <v>44799</v>
      </c>
      <c r="CU1066" s="35">
        <v>44498</v>
      </c>
      <c r="CV1066" s="11" t="s">
        <v>228</v>
      </c>
      <c r="CW1066" s="20" t="s">
        <v>233</v>
      </c>
      <c r="CX1066" s="11" t="s">
        <v>234</v>
      </c>
      <c r="CY1066" s="20">
        <v>38</v>
      </c>
      <c r="CZ1066" s="36">
        <v>1</v>
      </c>
      <c r="DA1066" s="36">
        <v>1</v>
      </c>
      <c r="DB1066" s="36">
        <v>5</v>
      </c>
      <c r="DC1066" s="36">
        <v>0</v>
      </c>
      <c r="DD1066" s="36">
        <v>0</v>
      </c>
      <c r="DE1066" s="36">
        <v>0</v>
      </c>
      <c r="DF1066" s="36">
        <v>0</v>
      </c>
      <c r="DG1066" s="36">
        <v>0</v>
      </c>
      <c r="DH1066" s="37">
        <f>IF(DB1066&gt;0,((DC1066*0.125)+(DD1066*0.25)+(DE1066*0.25)+(DF1066*1)+(DG1066*1))/DB1066,"")</f>
        <v>0</v>
      </c>
      <c r="DI1066" s="35">
        <v>44835</v>
      </c>
      <c r="DJ1066" s="20" t="s">
        <v>228</v>
      </c>
      <c r="DK1066" s="20" t="s">
        <v>235</v>
      </c>
      <c r="DL1066" s="20" t="s">
        <v>234</v>
      </c>
      <c r="DM1066" s="20">
        <v>58</v>
      </c>
      <c r="DN1066" s="20">
        <v>1</v>
      </c>
      <c r="DO1066" s="20">
        <v>1</v>
      </c>
      <c r="DP1066" s="20">
        <v>5</v>
      </c>
      <c r="DQ1066" s="20">
        <v>0</v>
      </c>
      <c r="DR1066" s="20">
        <v>0</v>
      </c>
      <c r="DS1066" s="20">
        <v>0</v>
      </c>
      <c r="DT1066" s="20">
        <v>0</v>
      </c>
      <c r="DU1066" s="20">
        <v>0</v>
      </c>
      <c r="DV1066" s="37" cm="1">
        <f t="array" ref="DV1066">IF(AND(DI1066:DP1066&lt;&gt;""),((DQ1066*0.125)+(DR1066*0.25)+(DS1066*0.25)+(DT1066*1)+(DU1066*1))/DP1066,"")</f>
        <v>0</v>
      </c>
      <c r="DW1066" s="35">
        <v>45364</v>
      </c>
      <c r="DX1066" s="35">
        <v>45380</v>
      </c>
      <c r="DY1066" s="20" t="s">
        <v>237</v>
      </c>
      <c r="DZ1066" s="35">
        <v>45380</v>
      </c>
      <c r="EA1066" s="35" t="s">
        <v>232</v>
      </c>
      <c r="EB1066" s="40">
        <v>45380</v>
      </c>
      <c r="EC1066" s="35">
        <v>45265</v>
      </c>
      <c r="ED1066" s="20" t="s">
        <v>228</v>
      </c>
      <c r="EE1066" s="20" t="s">
        <v>247</v>
      </c>
      <c r="EF1066" s="20">
        <v>73</v>
      </c>
      <c r="EG1066" s="20">
        <v>1</v>
      </c>
      <c r="EH1066" s="20">
        <v>1</v>
      </c>
      <c r="EI1066" s="20">
        <v>5</v>
      </c>
      <c r="EJ1066" s="20">
        <v>0</v>
      </c>
      <c r="EK1066" s="20">
        <v>0</v>
      </c>
      <c r="EL1066" s="20">
        <v>1</v>
      </c>
      <c r="EM1066" s="20">
        <v>0</v>
      </c>
      <c r="EN1066" s="20">
        <v>0</v>
      </c>
      <c r="EO1066" s="20">
        <v>0</v>
      </c>
      <c r="EP1066" s="20">
        <v>0</v>
      </c>
      <c r="EQ1066" s="20">
        <v>0</v>
      </c>
      <c r="ER1066" s="20">
        <v>0</v>
      </c>
      <c r="ES1066" s="34">
        <f>IF(EI1066&lt;&gt;"",((EJ1066*0.125)+((EK1066+EL1066+EM1066+EN1066+EO1066)*0.25)+((EP1066+EQ1066+ER1066)*1))/EI1066,"")</f>
        <v>0.05</v>
      </c>
      <c r="ET1066" s="35">
        <v>45475</v>
      </c>
      <c r="EU1066" s="20" t="s">
        <v>248</v>
      </c>
      <c r="EV1066" s="20" t="s">
        <v>247</v>
      </c>
      <c r="EW1066" s="20">
        <v>71</v>
      </c>
      <c r="EX1066" s="20">
        <v>1</v>
      </c>
      <c r="EY1066" s="20">
        <v>1</v>
      </c>
      <c r="EZ1066" s="28">
        <f>71*0.08</f>
        <v>5.68</v>
      </c>
      <c r="FA1066" s="20">
        <v>0</v>
      </c>
      <c r="FB1066" s="20">
        <v>0</v>
      </c>
      <c r="FC1066" s="20">
        <v>0</v>
      </c>
      <c r="FD1066" s="20">
        <v>0</v>
      </c>
      <c r="FE1066" s="20">
        <v>0</v>
      </c>
      <c r="FF1066" s="20">
        <v>0</v>
      </c>
      <c r="FG1066" s="20">
        <v>0</v>
      </c>
      <c r="FH1066" s="20">
        <v>1</v>
      </c>
      <c r="FI1066" s="20">
        <v>0</v>
      </c>
      <c r="FJ1066" s="34">
        <f>IF(EZ1066&lt;&gt;"",((FA1066*0.125)+((FB1066+FC1066+FD1066+FE1066+FF1066)*0.25)+((FG1066+FH1066+FI1066)*1))/EZ1066,"")</f>
        <v>0.17605633802816903</v>
      </c>
      <c r="FK1066" s="39">
        <v>34.6982</v>
      </c>
      <c r="FL1066" s="39">
        <v>-118.13590000000001</v>
      </c>
      <c r="FM1066" s="39">
        <v>34.336374576177867</v>
      </c>
      <c r="FN1066" s="39">
        <v>35.060025423822132</v>
      </c>
      <c r="FO1066" s="39">
        <v>-118.57599022163353</v>
      </c>
      <c r="FP1066" s="39">
        <v>-117.69580977836648</v>
      </c>
      <c r="FQ1066" s="39">
        <v>33.974549152355735</v>
      </c>
      <c r="FR1066" s="39">
        <v>35.421850847644265</v>
      </c>
      <c r="FS1066" s="39">
        <v>-119.01608044326706</v>
      </c>
      <c r="FT1066" s="39">
        <v>-117.25571955673296</v>
      </c>
      <c r="FU1066" s="35"/>
      <c r="GK1066" s="34" t="str">
        <f>IF(GA1066&lt;&gt;"",((GB1066*0.125)+((GC1066+GD1066+GE1066+GF1066+GG1066)*0.25)+((GH1066+GI1066+GJ1066)*1))/GA1066,"")</f>
        <v/>
      </c>
      <c r="GL1066"/>
      <c r="GM1066"/>
      <c r="GN1066"/>
      <c r="GO1066"/>
      <c r="HH1066" s="34" t="str">
        <f>IF(GX1066&lt;&gt;"",((GY1066*0.125)+((GZ1066+HA1066+HB1066+HC1066+HD1066)*0.25)+((HE1066+HF1066+HG1066)*1))/GX1066,"")</f>
        <v/>
      </c>
    </row>
    <row r="1067" spans="1:216" ht="15" hidden="1" customHeight="1" x14ac:dyDescent="0.35">
      <c r="A1067" s="11" t="s">
        <v>3024</v>
      </c>
      <c r="B1067" s="12" t="s">
        <v>6158</v>
      </c>
      <c r="C1067" s="13">
        <v>43009</v>
      </c>
      <c r="D1067" s="13">
        <v>45539</v>
      </c>
      <c r="E1067" s="14" t="s">
        <v>1420</v>
      </c>
      <c r="F1067" s="15" t="s">
        <v>6159</v>
      </c>
      <c r="G1067" s="15" t="s">
        <v>3027</v>
      </c>
      <c r="H1067" s="14" t="s">
        <v>2993</v>
      </c>
      <c r="I1067" s="16">
        <v>59714</v>
      </c>
      <c r="J1067" s="17">
        <v>22333</v>
      </c>
      <c r="K1067" s="18">
        <f ca="1">IF(A1067&lt;&gt;"",RANDBETWEEN(1,2000)," ")</f>
        <v>757</v>
      </c>
      <c r="L1067" s="17" cm="1">
        <f t="array" ref="L1067">IF(A1067&lt;&gt;"",SUMPRODUCT(($E$2:$E$1303="Active") * (FK1067 &gt;= $FM$2:$FM$1303) * (FK1067 &lt;= $FN$2:$FN$1303) * (FL1067 &gt;= $FO$2:$FO$1303) * (FL1067 &lt;= $FP$2:$FP$1303)),"")</f>
        <v>1</v>
      </c>
      <c r="M1067" s="17" cm="1">
        <f t="array" ref="M1067">IF(A1067&lt;&gt;"",SUMPRODUCT(($E$2:$E$1303="Active") * (FK1067 &gt;= $FQ$2:$FQ$1303) * (FK1067 &lt;= $FR$2:$FR$1303) * (FL1067 &gt;= $FS$2:$FS$1303) * (FL1067 &lt;= $FT$2:$FT$1303)),"")</f>
        <v>1</v>
      </c>
      <c r="N1067" s="14" t="s">
        <v>287</v>
      </c>
      <c r="O1067" s="14" t="s">
        <v>219</v>
      </c>
      <c r="P1067" s="15" t="s">
        <v>6160</v>
      </c>
      <c r="Q1067" s="14" t="s">
        <v>3029</v>
      </c>
      <c r="R1067" s="15" t="s">
        <v>6161</v>
      </c>
      <c r="S1067" s="14" t="s">
        <v>224</v>
      </c>
      <c r="T1067" s="20" t="s">
        <v>223</v>
      </c>
      <c r="U1067" s="21"/>
      <c r="V1067" s="22" t="s">
        <v>224</v>
      </c>
      <c r="W1067" s="22" t="s">
        <v>223</v>
      </c>
      <c r="X1067" s="22"/>
      <c r="Y1067" s="22" t="s">
        <v>223</v>
      </c>
      <c r="Z1067" s="22"/>
      <c r="AA1067" s="48"/>
      <c r="AB1067" s="43"/>
      <c r="AC1067" s="63">
        <v>45658</v>
      </c>
      <c r="AD1067" s="25">
        <v>347</v>
      </c>
      <c r="AE1067" s="25">
        <v>448</v>
      </c>
      <c r="AF1067" s="26">
        <v>456</v>
      </c>
      <c r="AG1067" s="20">
        <v>510</v>
      </c>
      <c r="AI1067" s="26">
        <v>165</v>
      </c>
      <c r="AN1067" s="27">
        <f>IF(COUNT(DV1067,ES1067,FJ1067,GK1067,HH1067)&gt;0,AVERAGE(DV1067,ES1067,FJ1067,GK1067,HH1067),"")</f>
        <v>9.722222222222221E-2</v>
      </c>
      <c r="AO1067" s="28">
        <f>IF((E1067&lt;&gt;""),COUNTA(AP1067:BW1067)+COUNTIF(T1067,"No"),"")</f>
        <v>2</v>
      </c>
      <c r="AP1067" s="29"/>
      <c r="AQ1067" s="29"/>
      <c r="AR1067" s="29"/>
      <c r="AS1067" s="29"/>
      <c r="AT1067" s="29"/>
      <c r="AU1067" s="29"/>
      <c r="AV1067" s="29"/>
      <c r="AW1067" s="29"/>
      <c r="AX1067" s="29"/>
      <c r="AY1067" s="29"/>
      <c r="AZ1067" s="29"/>
      <c r="BA1067" s="29"/>
      <c r="BB1067" s="29"/>
      <c r="BC1067" s="29"/>
      <c r="BD1067" s="29"/>
      <c r="BE1067" s="29"/>
      <c r="BF1067" s="29"/>
      <c r="BG1067" s="29"/>
      <c r="BH1067" s="29"/>
      <c r="BI1067" s="29"/>
      <c r="BJ1067" s="29"/>
      <c r="BK1067" s="29"/>
      <c r="BL1067" s="29"/>
      <c r="BM1067" s="29"/>
      <c r="BN1067" s="29"/>
      <c r="BO1067" s="29"/>
      <c r="BP1067" s="29"/>
      <c r="BQ1067" s="29"/>
      <c r="BR1067" s="29"/>
      <c r="BS1067" s="29"/>
      <c r="BT1067" s="29" t="s">
        <v>440</v>
      </c>
      <c r="BU1067" s="29"/>
      <c r="BV1067" s="29"/>
      <c r="BW1067" s="29"/>
      <c r="BX1067" s="30">
        <v>44113</v>
      </c>
      <c r="BY1067" s="30">
        <v>44118</v>
      </c>
      <c r="BZ1067" s="14" t="s">
        <v>226</v>
      </c>
      <c r="CA1067" s="30">
        <v>44123</v>
      </c>
      <c r="CB1067" s="14" t="s">
        <v>227</v>
      </c>
      <c r="CC1067" s="31">
        <v>43832</v>
      </c>
      <c r="CD1067" s="32" t="s">
        <v>228</v>
      </c>
      <c r="CE1067" s="33" t="s">
        <v>291</v>
      </c>
      <c r="CF1067" s="33" t="s">
        <v>292</v>
      </c>
      <c r="CG1067" s="29">
        <v>191</v>
      </c>
      <c r="CH1067" s="29">
        <v>3</v>
      </c>
      <c r="CI1067" s="29">
        <v>3</v>
      </c>
      <c r="CJ1067" s="29">
        <v>15</v>
      </c>
      <c r="CK1067" s="29">
        <v>0</v>
      </c>
      <c r="CL1067" s="29">
        <v>1</v>
      </c>
      <c r="CM1067" s="29">
        <v>1</v>
      </c>
      <c r="CN1067" s="34">
        <f>IF(CJ1067&gt;0,((CK1067*0.125)+(CL1067*0.25)+(CM1067*1))/CJ1067,"")</f>
        <v>8.3333333333333329E-2</v>
      </c>
      <c r="CO1067" s="35">
        <v>44662</v>
      </c>
      <c r="CP1067" s="35">
        <v>44680</v>
      </c>
      <c r="CQ1067" s="20" t="s">
        <v>237</v>
      </c>
      <c r="CR1067" s="35">
        <v>44680</v>
      </c>
      <c r="CS1067" s="20" t="s">
        <v>232</v>
      </c>
      <c r="CT1067" s="35">
        <v>44687</v>
      </c>
      <c r="CU1067" s="35">
        <v>44495</v>
      </c>
      <c r="CV1067" s="11" t="s">
        <v>228</v>
      </c>
      <c r="CW1067" s="20" t="s">
        <v>233</v>
      </c>
      <c r="CX1067" s="11" t="s">
        <v>234</v>
      </c>
      <c r="CY1067" s="20">
        <v>246</v>
      </c>
      <c r="CZ1067" s="36">
        <v>3</v>
      </c>
      <c r="DA1067" s="36">
        <v>3</v>
      </c>
      <c r="DB1067" s="36">
        <v>14</v>
      </c>
      <c r="DC1067" s="36">
        <v>0</v>
      </c>
      <c r="DD1067" s="36">
        <v>0</v>
      </c>
      <c r="DE1067" s="36">
        <v>0</v>
      </c>
      <c r="DF1067" s="36">
        <v>0</v>
      </c>
      <c r="DG1067" s="36">
        <v>0</v>
      </c>
      <c r="DH1067" s="37">
        <f>IF(DB1067&gt;0,((DC1067*0.125)+(DD1067*0.25)+(DE1067*0.25)+(DF1067*1)+(DG1067*1))/DB1067,"")</f>
        <v>0</v>
      </c>
      <c r="DI1067" s="35">
        <v>44896</v>
      </c>
      <c r="DJ1067" s="20" t="s">
        <v>228</v>
      </c>
      <c r="DK1067" s="20" t="s">
        <v>235</v>
      </c>
      <c r="DL1067" s="20" t="s">
        <v>234</v>
      </c>
      <c r="DM1067" s="20">
        <v>239</v>
      </c>
      <c r="DN1067" s="20">
        <v>3</v>
      </c>
      <c r="DO1067" s="20">
        <v>3</v>
      </c>
      <c r="DP1067" s="20">
        <v>15</v>
      </c>
      <c r="DQ1067" s="20">
        <v>0</v>
      </c>
      <c r="DR1067" s="20">
        <v>1</v>
      </c>
      <c r="DS1067" s="20">
        <v>0</v>
      </c>
      <c r="DT1067" s="20">
        <v>0</v>
      </c>
      <c r="DU1067" s="20">
        <v>0</v>
      </c>
      <c r="DV1067" s="37" cm="1">
        <f t="array" ref="DV1067">IF(AND(DI1067:DP1067&lt;&gt;""),((DQ1067*0.125)+(DR1067*0.25)+(DS1067*0.25)+(DT1067*1)+(DU1067*1))/DP1067,"")</f>
        <v>1.6666666666666666E-2</v>
      </c>
      <c r="DW1067" s="35">
        <v>45379</v>
      </c>
      <c r="DX1067" s="35">
        <v>45400</v>
      </c>
      <c r="DY1067" s="20" t="s">
        <v>237</v>
      </c>
      <c r="DZ1067" s="35">
        <v>45400</v>
      </c>
      <c r="EA1067" s="35" t="s">
        <v>232</v>
      </c>
      <c r="EB1067" s="38">
        <v>45401</v>
      </c>
      <c r="EC1067" s="35">
        <v>45265</v>
      </c>
      <c r="ED1067" s="20" t="s">
        <v>228</v>
      </c>
      <c r="EE1067" s="20" t="s">
        <v>247</v>
      </c>
      <c r="EF1067" s="20">
        <v>217</v>
      </c>
      <c r="EG1067" s="20">
        <v>2</v>
      </c>
      <c r="EH1067" s="20">
        <v>2</v>
      </c>
      <c r="EI1067" s="20">
        <v>10</v>
      </c>
      <c r="EJ1067" s="20">
        <v>0</v>
      </c>
      <c r="EK1067" s="20">
        <v>0</v>
      </c>
      <c r="EL1067" s="20">
        <v>0</v>
      </c>
      <c r="EM1067" s="20">
        <v>1</v>
      </c>
      <c r="EN1067" s="20">
        <v>0</v>
      </c>
      <c r="EO1067" s="20">
        <v>0</v>
      </c>
      <c r="EP1067" s="20">
        <v>1</v>
      </c>
      <c r="EQ1067" s="20">
        <v>0</v>
      </c>
      <c r="ER1067" s="20">
        <v>0</v>
      </c>
      <c r="ES1067" s="34">
        <f>IF(EI1067&lt;&gt;"",((EJ1067*0.125)+((EK1067+EL1067+EM1067+EN1067+EO1067)*0.25)+((EP1067+EQ1067+ER1067)*1))/EI1067,"")</f>
        <v>0.125</v>
      </c>
      <c r="ET1067" s="35">
        <v>45415</v>
      </c>
      <c r="EU1067" s="20" t="s">
        <v>248</v>
      </c>
      <c r="EV1067" s="20" t="s">
        <v>247</v>
      </c>
      <c r="EW1067" s="20">
        <v>254</v>
      </c>
      <c r="EX1067" s="20">
        <v>3</v>
      </c>
      <c r="EY1067" s="20">
        <v>3</v>
      </c>
      <c r="EZ1067" s="28">
        <v>20</v>
      </c>
      <c r="FA1067" s="20">
        <v>0</v>
      </c>
      <c r="FB1067" s="20">
        <v>0</v>
      </c>
      <c r="FC1067" s="20">
        <v>0</v>
      </c>
      <c r="FD1067" s="20">
        <v>0</v>
      </c>
      <c r="FE1067" s="20">
        <v>0</v>
      </c>
      <c r="FF1067" s="20">
        <v>0</v>
      </c>
      <c r="FG1067" s="20">
        <v>0</v>
      </c>
      <c r="FH1067" s="20">
        <v>2</v>
      </c>
      <c r="FI1067" s="20">
        <v>1</v>
      </c>
      <c r="FJ1067" s="34">
        <f>IF(EZ1067&lt;&gt;"",((FA1067*0.125)+((FB1067+FC1067+FD1067+FE1067+FF1067)*0.25)+((FG1067+FH1067+FI1067)*1))/EZ1067,"")</f>
        <v>0.15</v>
      </c>
      <c r="FK1067" s="39">
        <v>45.961257000000003</v>
      </c>
      <c r="FL1067" s="39">
        <v>-111.060321</v>
      </c>
      <c r="FM1067" s="39">
        <v>45.599431576177871</v>
      </c>
      <c r="FN1067" s="39">
        <v>46.323082423822136</v>
      </c>
      <c r="FO1067" s="39">
        <v>-111.5808248078207</v>
      </c>
      <c r="FP1067" s="39">
        <v>-110.5398171921793</v>
      </c>
      <c r="FQ1067" s="39">
        <v>45.237606152355738</v>
      </c>
      <c r="FR1067" s="39">
        <v>46.684907847644268</v>
      </c>
      <c r="FS1067" s="39">
        <v>-112.10132861564141</v>
      </c>
      <c r="FT1067" s="39">
        <v>-110.0193133843586</v>
      </c>
      <c r="FU1067" s="35"/>
      <c r="GK1067" s="34" t="str">
        <f>IF(GA1067&lt;&gt;"",((GB1067*0.125)+((GC1067+GD1067+GE1067+GF1067+GG1067)*0.25)+((GH1067+GI1067+GJ1067)*1))/GA1067,"")</f>
        <v/>
      </c>
      <c r="GL1067"/>
      <c r="GM1067"/>
      <c r="GN1067"/>
      <c r="GO1067"/>
      <c r="HH1067" s="34" t="str">
        <f>IF(GX1067&lt;&gt;"",((GY1067*0.125)+((GZ1067+HA1067+HB1067+HC1067+HD1067)*0.25)+((HE1067+HF1067+HG1067)*1))/GX1067,"")</f>
        <v/>
      </c>
    </row>
    <row r="1068" spans="1:216" ht="15" hidden="1" customHeight="1" x14ac:dyDescent="0.35">
      <c r="A1068" s="11" t="s">
        <v>6162</v>
      </c>
      <c r="B1068" s="12" t="s">
        <v>6163</v>
      </c>
      <c r="C1068" s="13">
        <v>43009</v>
      </c>
      <c r="D1068" s="13">
        <v>45474</v>
      </c>
      <c r="E1068" s="14" t="s">
        <v>1420</v>
      </c>
      <c r="F1068" s="15" t="s">
        <v>6164</v>
      </c>
      <c r="G1068" s="15" t="s">
        <v>6165</v>
      </c>
      <c r="H1068" s="14" t="s">
        <v>4097</v>
      </c>
      <c r="I1068" s="16">
        <v>38053</v>
      </c>
      <c r="J1068" s="17">
        <v>26839</v>
      </c>
      <c r="K1068" s="18">
        <f ca="1">IF(A1068&lt;&gt;"",RANDBETWEEN(1,2000)," ")</f>
        <v>1436</v>
      </c>
      <c r="L1068" s="17" cm="1">
        <f t="array" ref="L1068">IF(A1068&lt;&gt;"",SUMPRODUCT(($E$2:$E$1303="Active") * (FK1068 &gt;= $FM$2:$FM$1303) * (FK1068 &lt;= $FN$2:$FN$1303) * (FL1068 &gt;= $FO$2:$FO$1303) * (FL1068 &lt;= $FP$2:$FP$1303)),"")</f>
        <v>2</v>
      </c>
      <c r="M1068" s="17" cm="1">
        <f t="array" ref="M1068">IF(A1068&lt;&gt;"",SUMPRODUCT(($E$2:$E$1303="Active") * (FK1068 &gt;= $FQ$2:$FQ$1303) * (FK1068 &lt;= $FR$2:$FR$1303) * (FL1068 &gt;= $FS$2:$FS$1303) * (FL1068 &lt;= $FT$2:$FT$1303)),"")</f>
        <v>4</v>
      </c>
      <c r="N1068" s="14" t="s">
        <v>287</v>
      </c>
      <c r="O1068" s="14" t="s">
        <v>219</v>
      </c>
      <c r="P1068" s="15" t="s">
        <v>6166</v>
      </c>
      <c r="Q1068" s="14" t="s">
        <v>6167</v>
      </c>
      <c r="R1068" s="15" t="s">
        <v>6168</v>
      </c>
      <c r="S1068" s="14" t="s">
        <v>224</v>
      </c>
      <c r="T1068" s="20" t="s">
        <v>224</v>
      </c>
      <c r="U1068" s="21"/>
      <c r="V1068" s="22"/>
      <c r="W1068" s="22"/>
      <c r="X1068" s="22"/>
      <c r="Y1068" s="22"/>
      <c r="Z1068" s="22"/>
      <c r="AA1068" s="48"/>
      <c r="AC1068" s="63">
        <v>45658</v>
      </c>
      <c r="AD1068" s="25">
        <v>305</v>
      </c>
      <c r="AE1068" s="25">
        <v>344</v>
      </c>
      <c r="AF1068" s="26">
        <v>354</v>
      </c>
      <c r="AG1068" s="20">
        <v>115</v>
      </c>
      <c r="AH1068" s="22">
        <v>0</v>
      </c>
      <c r="AI1068" s="26">
        <v>0</v>
      </c>
      <c r="AN1068" s="27">
        <f>IF(COUNT(DV1068,ES1068,FJ1068,GK1068,HH1068)&gt;0,AVERAGE(DV1068,ES1068,FJ1068,GK1068,HH1068),"")</f>
        <v>0</v>
      </c>
      <c r="AO1068" s="28">
        <f>IF((E1068&lt;&gt;""),COUNTA(AP1068:BW1068)+COUNTIF(T1068,"No"),"")</f>
        <v>1</v>
      </c>
      <c r="AP1068" s="29"/>
      <c r="AQ1068" s="29"/>
      <c r="AR1068" s="29"/>
      <c r="AS1068" s="29"/>
      <c r="AT1068" s="29"/>
      <c r="AU1068" s="29"/>
      <c r="AV1068" s="29"/>
      <c r="AW1068" s="29"/>
      <c r="AX1068" s="29"/>
      <c r="AY1068" s="29"/>
      <c r="AZ1068" s="29"/>
      <c r="BA1068" s="29"/>
      <c r="BB1068" s="29"/>
      <c r="BC1068" s="29"/>
      <c r="BD1068" s="29"/>
      <c r="BE1068" s="29"/>
      <c r="BF1068" s="29"/>
      <c r="BG1068" s="29"/>
      <c r="BH1068" s="29"/>
      <c r="BI1068" s="29"/>
      <c r="BJ1068" s="29"/>
      <c r="BK1068" s="29"/>
      <c r="BL1068" s="29"/>
      <c r="BM1068" s="29"/>
      <c r="BN1068" s="29"/>
      <c r="BO1068" s="29"/>
      <c r="BP1068" s="29" t="s">
        <v>224</v>
      </c>
      <c r="BQ1068" s="29"/>
      <c r="BR1068" s="29"/>
      <c r="BS1068" s="29"/>
      <c r="BT1068" s="29"/>
      <c r="BU1068" s="29"/>
      <c r="BV1068" s="29"/>
      <c r="BW1068" s="29"/>
      <c r="BX1068" s="30">
        <v>43965</v>
      </c>
      <c r="BY1068" s="30">
        <v>43977</v>
      </c>
      <c r="BZ1068" s="14" t="s">
        <v>228</v>
      </c>
      <c r="CA1068" s="30">
        <v>43979</v>
      </c>
      <c r="CB1068" s="14" t="s">
        <v>227</v>
      </c>
      <c r="CC1068" s="31">
        <v>43907</v>
      </c>
      <c r="CD1068" s="32" t="s">
        <v>364</v>
      </c>
      <c r="CE1068" s="33" t="s">
        <v>380</v>
      </c>
      <c r="CF1068" s="33" t="s">
        <v>321</v>
      </c>
      <c r="CG1068" s="29">
        <v>152</v>
      </c>
      <c r="CH1068" s="29">
        <v>1</v>
      </c>
      <c r="CI1068" s="29">
        <v>1</v>
      </c>
      <c r="CJ1068" s="29">
        <v>5</v>
      </c>
      <c r="CK1068" s="29">
        <v>0</v>
      </c>
      <c r="CL1068" s="29">
        <v>0</v>
      </c>
      <c r="CM1068" s="29">
        <v>0</v>
      </c>
      <c r="CN1068" s="34">
        <f>IF(CJ1068&gt;0,((CK1068*0.125)+(CL1068*0.25)+(CM1068*1))/CJ1068,"")</f>
        <v>0</v>
      </c>
      <c r="CO1068" s="35">
        <v>44321</v>
      </c>
      <c r="CP1068" s="35">
        <v>44327</v>
      </c>
      <c r="CQ1068" s="20" t="s">
        <v>231</v>
      </c>
      <c r="CR1068" s="35">
        <v>44349</v>
      </c>
      <c r="CS1068" s="20" t="s">
        <v>232</v>
      </c>
      <c r="CT1068" s="35">
        <v>44327</v>
      </c>
      <c r="CU1068" s="35">
        <v>44489</v>
      </c>
      <c r="CV1068" s="11" t="s">
        <v>228</v>
      </c>
      <c r="CW1068" s="20" t="s">
        <v>233</v>
      </c>
      <c r="CX1068" s="11" t="s">
        <v>234</v>
      </c>
      <c r="CY1068" s="20">
        <v>169</v>
      </c>
      <c r="CZ1068" s="36">
        <v>1</v>
      </c>
      <c r="DA1068" s="36">
        <v>1</v>
      </c>
      <c r="DB1068" s="36">
        <v>5</v>
      </c>
      <c r="DC1068" s="36">
        <v>0</v>
      </c>
      <c r="DD1068" s="36">
        <v>0</v>
      </c>
      <c r="DE1068" s="36">
        <v>0</v>
      </c>
      <c r="DF1068" s="36">
        <v>0</v>
      </c>
      <c r="DG1068" s="36">
        <v>0</v>
      </c>
      <c r="DH1068" s="37">
        <f>IF(DB1068&gt;0,((DC1068*0.125)+(DD1068*0.25)+(DE1068*0.25)+(DF1068*1)+(DG1068*1))/DB1068,"")</f>
        <v>0</v>
      </c>
      <c r="DI1068" s="35">
        <v>44896</v>
      </c>
      <c r="DJ1068" s="20" t="s">
        <v>228</v>
      </c>
      <c r="DK1068" s="20" t="s">
        <v>235</v>
      </c>
      <c r="DL1068" s="20" t="s">
        <v>234</v>
      </c>
      <c r="DM1068" s="20">
        <v>193</v>
      </c>
      <c r="DN1068" s="20">
        <v>1</v>
      </c>
      <c r="DO1068" s="20">
        <v>1</v>
      </c>
      <c r="DP1068" s="20">
        <v>5</v>
      </c>
      <c r="DQ1068" s="20">
        <v>0</v>
      </c>
      <c r="DR1068" s="20">
        <v>0</v>
      </c>
      <c r="DS1068" s="20">
        <v>0</v>
      </c>
      <c r="DT1068" s="20">
        <v>0</v>
      </c>
      <c r="DU1068" s="20">
        <v>0</v>
      </c>
      <c r="DV1068" s="37" cm="1">
        <f t="array" ref="DV1068">IF(AND(DI1068:DP1068&lt;&gt;""),((DQ1068*0.125)+(DR1068*0.25)+(DS1068*0.25)+(DT1068*1)+(DU1068*1))/DP1068,"")</f>
        <v>0</v>
      </c>
      <c r="DW1068" s="35">
        <v>45061</v>
      </c>
      <c r="DX1068" s="35">
        <v>45068</v>
      </c>
      <c r="DY1068" s="20" t="s">
        <v>237</v>
      </c>
      <c r="DZ1068" s="35">
        <v>45068</v>
      </c>
      <c r="EA1068" s="35" t="s">
        <v>232</v>
      </c>
      <c r="EB1068" s="40">
        <v>45100</v>
      </c>
      <c r="EJ1068" s="20"/>
      <c r="EK1068" s="20"/>
      <c r="EL1068" s="20"/>
      <c r="EM1068" s="20"/>
      <c r="EN1068" s="20"/>
      <c r="EO1068" s="20"/>
      <c r="EP1068" s="20"/>
      <c r="EQ1068" s="20"/>
      <c r="ER1068" s="20"/>
      <c r="ES1068" s="34" t="str">
        <f>IF(EI1068&lt;&gt;"",((EJ1068*0.125)+((EK1068+EL1068+EM1068+EN1068+EO1068)*0.25)+((EP1068+EQ1068+ER1068)*1))/EI1068,"")</f>
        <v/>
      </c>
      <c r="FG1068" s="20"/>
      <c r="FJ1068" s="34" t="str">
        <f>IF(EZ1068&lt;&gt;"",((FA1068*0.125)+((FB1068+FC1068+FD1068+FE1068+FF1068)*0.25)+((FG1068+FH1068+FI1068)*1))/EZ1068,"")</f>
        <v/>
      </c>
      <c r="FK1068" s="39">
        <v>35.349452999999997</v>
      </c>
      <c r="FL1068" s="39">
        <v>-89.899617000000006</v>
      </c>
      <c r="FM1068" s="39">
        <v>34.987627576177864</v>
      </c>
      <c r="FN1068" s="39">
        <v>35.711278423822129</v>
      </c>
      <c r="FO1068" s="39">
        <v>-90.343227020663448</v>
      </c>
      <c r="FP1068" s="39">
        <v>-89.456006979336564</v>
      </c>
      <c r="FQ1068" s="39">
        <v>34.625802152355732</v>
      </c>
      <c r="FR1068" s="39">
        <v>36.073103847644262</v>
      </c>
      <c r="FS1068" s="39">
        <v>-90.786837041326876</v>
      </c>
      <c r="FT1068" s="39">
        <v>-89.012396958673136</v>
      </c>
      <c r="FU1068" s="35"/>
      <c r="GK1068" s="34" t="str">
        <f>IF(GA1068&lt;&gt;"",((GB1068*0.125)+((GC1068+GD1068+GE1068+GF1068+GG1068)*0.25)+((GH1068+GI1068+GJ1068)*1))/GA1068,"")</f>
        <v/>
      </c>
      <c r="GL1068"/>
      <c r="GM1068"/>
      <c r="GN1068"/>
      <c r="GO1068"/>
      <c r="HH1068" s="34" t="str">
        <f>IF(GX1068&lt;&gt;"",((GY1068*0.125)+((GZ1068+HA1068+HB1068+HC1068+HD1068)*0.25)+((HE1068+HF1068+HG1068)*1))/GX1068,"")</f>
        <v/>
      </c>
    </row>
    <row r="1069" spans="1:216" ht="15" hidden="1" customHeight="1" x14ac:dyDescent="0.35">
      <c r="A1069" s="14" t="s">
        <v>6169</v>
      </c>
      <c r="B1069" s="12" t="s">
        <v>6170</v>
      </c>
      <c r="C1069" s="13">
        <v>43009</v>
      </c>
      <c r="D1069" s="13">
        <v>45443</v>
      </c>
      <c r="E1069" s="14" t="s">
        <v>1420</v>
      </c>
      <c r="F1069" s="15" t="s">
        <v>6171</v>
      </c>
      <c r="G1069" s="15" t="s">
        <v>6172</v>
      </c>
      <c r="H1069" s="14" t="s">
        <v>1520</v>
      </c>
      <c r="I1069" s="16">
        <v>63123</v>
      </c>
      <c r="J1069" s="17">
        <v>50989</v>
      </c>
      <c r="K1069" s="18">
        <f ca="1">IF(A1069&lt;&gt;"",RANDBETWEEN(1,2000)," ")</f>
        <v>1815</v>
      </c>
      <c r="L1069" s="17" cm="1">
        <f t="array" ref="L1069">IF(A1069&lt;&gt;"",SUMPRODUCT(($E$2:$E$1303="Active") * (FK1069 &gt;= $FM$2:$FM$1303) * (FK1069 &lt;= $FN$2:$FN$1303) * (FL1069 &gt;= $FO$2:$FO$1303) * (FL1069 &lt;= $FP$2:$FP$1303)),"")</f>
        <v>2</v>
      </c>
      <c r="M1069" s="17" cm="1">
        <f t="array" ref="M1069">IF(A1069&lt;&gt;"",SUMPRODUCT(($E$2:$E$1303="Active") * (FK1069 &gt;= $FQ$2:$FQ$1303) * (FK1069 &lt;= $FR$2:$FR$1303) * (FL1069 &gt;= $FS$2:$FS$1303) * (FL1069 &lt;= $FT$2:$FT$1303)),"")</f>
        <v>2</v>
      </c>
      <c r="N1069" s="14" t="s">
        <v>218</v>
      </c>
      <c r="O1069" s="14" t="s">
        <v>219</v>
      </c>
      <c r="P1069" s="15" t="s">
        <v>6173</v>
      </c>
      <c r="Q1069" s="14" t="s">
        <v>6174</v>
      </c>
      <c r="R1069" s="15" t="s">
        <v>6175</v>
      </c>
      <c r="S1069" s="14" t="s">
        <v>224</v>
      </c>
      <c r="T1069" s="20" t="s">
        <v>224</v>
      </c>
      <c r="U1069" s="21"/>
      <c r="V1069" s="22"/>
      <c r="W1069" s="22"/>
      <c r="X1069" s="22"/>
      <c r="Y1069" s="22"/>
      <c r="Z1069" s="22"/>
      <c r="AA1069" s="48">
        <v>2024</v>
      </c>
      <c r="AC1069" s="63">
        <v>45658</v>
      </c>
      <c r="AD1069" s="25">
        <v>431</v>
      </c>
      <c r="AE1069" s="25">
        <v>470</v>
      </c>
      <c r="AF1069" s="26">
        <v>727</v>
      </c>
      <c r="AG1069" s="20">
        <v>648</v>
      </c>
      <c r="AH1069" s="22">
        <v>0</v>
      </c>
      <c r="AI1069" s="26">
        <v>0</v>
      </c>
      <c r="AN1069" s="27">
        <f>IF(COUNT(DV1069,ES1069,FJ1069,GK1069,HH1069)&gt;0,AVERAGE(DV1069,ES1069,FJ1069,GK1069,HH1069),"")</f>
        <v>0.33888888888888885</v>
      </c>
      <c r="AO1069" s="28">
        <f>IF((E1069&lt;&gt;""),COUNTA(AP1069:BW1069)+COUNTIF(T1069,"No"),"")</f>
        <v>0</v>
      </c>
      <c r="AP1069" s="29"/>
      <c r="AQ1069" s="29"/>
      <c r="AR1069" s="29"/>
      <c r="AS1069" s="29"/>
      <c r="AT1069" s="29"/>
      <c r="AU1069" s="29"/>
      <c r="AV1069" s="29"/>
      <c r="AW1069" s="29"/>
      <c r="AX1069" s="29"/>
      <c r="AY1069" s="29"/>
      <c r="AZ1069" s="29"/>
      <c r="BA1069" s="29"/>
      <c r="BB1069" s="29"/>
      <c r="BC1069" s="29"/>
      <c r="BD1069" s="29"/>
      <c r="BE1069" s="29"/>
      <c r="BF1069" s="29"/>
      <c r="BG1069" s="29"/>
      <c r="BH1069" s="29"/>
      <c r="BI1069" s="29"/>
      <c r="BJ1069" s="29"/>
      <c r="BK1069" s="29"/>
      <c r="BL1069" s="29"/>
      <c r="BM1069" s="29"/>
      <c r="BN1069" s="29"/>
      <c r="BO1069" s="29"/>
      <c r="BP1069" s="29"/>
      <c r="BQ1069" s="29"/>
      <c r="BR1069" s="29"/>
      <c r="BS1069" s="29"/>
      <c r="BT1069" s="29"/>
      <c r="BU1069" s="29"/>
      <c r="BV1069" s="29"/>
      <c r="BW1069" s="29"/>
      <c r="BX1069" s="30">
        <v>43840</v>
      </c>
      <c r="BY1069" s="30">
        <v>43867</v>
      </c>
      <c r="BZ1069" s="14" t="s">
        <v>226</v>
      </c>
      <c r="CA1069" s="30">
        <v>43859</v>
      </c>
      <c r="CB1069" s="14" t="s">
        <v>227</v>
      </c>
      <c r="CC1069" s="31">
        <v>43909</v>
      </c>
      <c r="CD1069" s="32" t="s">
        <v>364</v>
      </c>
      <c r="CE1069" s="33" t="s">
        <v>291</v>
      </c>
      <c r="CF1069" s="33" t="s">
        <v>292</v>
      </c>
      <c r="CG1069" s="29">
        <v>186</v>
      </c>
      <c r="CH1069" s="29">
        <v>4</v>
      </c>
      <c r="CI1069" s="29">
        <v>4</v>
      </c>
      <c r="CJ1069" s="29">
        <v>20</v>
      </c>
      <c r="CK1069" s="29">
        <v>3</v>
      </c>
      <c r="CL1069" s="29">
        <v>2</v>
      </c>
      <c r="CM1069" s="29">
        <v>0</v>
      </c>
      <c r="CN1069" s="34">
        <f>IF(CJ1069&gt;0,((CK1069*0.125)+(CL1069*0.25)+(CM1069*1))/CJ1069,"")</f>
        <v>4.3749999999999997E-2</v>
      </c>
      <c r="CO1069" s="35">
        <v>44719</v>
      </c>
      <c r="CP1069" s="35">
        <v>44734</v>
      </c>
      <c r="CQ1069" s="20" t="s">
        <v>237</v>
      </c>
      <c r="CR1069" s="35">
        <v>44743</v>
      </c>
      <c r="CS1069" s="20" t="s">
        <v>232</v>
      </c>
      <c r="CT1069" s="35">
        <v>44743</v>
      </c>
      <c r="CU1069" s="35">
        <v>44473</v>
      </c>
      <c r="CV1069" s="20" t="s">
        <v>228</v>
      </c>
      <c r="CW1069" s="20" t="s">
        <v>233</v>
      </c>
      <c r="CX1069" s="11" t="s">
        <v>234</v>
      </c>
      <c r="CY1069" s="20">
        <v>202</v>
      </c>
      <c r="CZ1069" s="36">
        <v>4</v>
      </c>
      <c r="DA1069" s="36">
        <v>4</v>
      </c>
      <c r="DB1069" s="36">
        <v>16</v>
      </c>
      <c r="DC1069" s="36">
        <v>0</v>
      </c>
      <c r="DD1069" s="36">
        <v>0</v>
      </c>
      <c r="DE1069" s="36">
        <v>0</v>
      </c>
      <c r="DF1069" s="36">
        <v>0</v>
      </c>
      <c r="DG1069" s="36">
        <v>1</v>
      </c>
      <c r="DH1069" s="37">
        <f>IF(DB1069&gt;0,((DC1069*0.125)+(DD1069*0.25)+(DE1069*0.25)+(DF1069*1)+(DG1069*1))/DB1069,"")</f>
        <v>6.25E-2</v>
      </c>
      <c r="DI1069" s="35">
        <v>44896</v>
      </c>
      <c r="DJ1069" s="20" t="s">
        <v>228</v>
      </c>
      <c r="DK1069" s="20" t="s">
        <v>235</v>
      </c>
      <c r="DL1069" s="20" t="s">
        <v>234</v>
      </c>
      <c r="DM1069" s="20">
        <v>405</v>
      </c>
      <c r="DN1069" s="20">
        <v>4</v>
      </c>
      <c r="DO1069" s="20">
        <v>4</v>
      </c>
      <c r="DP1069" s="20">
        <v>20</v>
      </c>
      <c r="DQ1069" s="20">
        <v>0</v>
      </c>
      <c r="DR1069" s="20">
        <v>0</v>
      </c>
      <c r="DS1069" s="20">
        <v>0</v>
      </c>
      <c r="DT1069" s="20">
        <v>5</v>
      </c>
      <c r="DU1069" s="20">
        <v>3</v>
      </c>
      <c r="DV1069" s="49" cm="1">
        <f t="array" ref="DV1069">IF(AND(DI1069:DP1069&lt;&gt;""),((DQ1069*0.125)+(DR1069*0.25)+(DS1069*0.25)+(DT1069*1)+(DU1069*1))/DP1069,"")</f>
        <v>0.4</v>
      </c>
      <c r="EA1069" s="35" t="s">
        <v>232</v>
      </c>
      <c r="EB1069" s="38"/>
      <c r="EC1069" s="35">
        <v>45211</v>
      </c>
      <c r="ED1069" s="20" t="s">
        <v>248</v>
      </c>
      <c r="EE1069" s="20" t="s">
        <v>247</v>
      </c>
      <c r="EF1069" s="20">
        <v>322</v>
      </c>
      <c r="EG1069" s="20">
        <v>3</v>
      </c>
      <c r="EH1069" s="20">
        <v>3</v>
      </c>
      <c r="EI1069" s="20">
        <v>15</v>
      </c>
      <c r="EJ1069" s="20">
        <v>0</v>
      </c>
      <c r="EK1069" s="20">
        <v>0</v>
      </c>
      <c r="EL1069" s="20">
        <v>1</v>
      </c>
      <c r="EM1069" s="20">
        <v>0</v>
      </c>
      <c r="EN1069" s="20">
        <v>0</v>
      </c>
      <c r="EO1069" s="20">
        <v>0</v>
      </c>
      <c r="EP1069" s="20">
        <v>2</v>
      </c>
      <c r="EQ1069" s="20">
        <v>1</v>
      </c>
      <c r="ER1069" s="20">
        <v>1</v>
      </c>
      <c r="ES1069" s="46">
        <f>IF(EI1069&lt;&gt;"",((EJ1069*0.125)+((EK1069+EL1069+EM1069+EN1069+EO1069)*0.25)+((EP1069+EQ1069+ER1069)*1))/EI1069,"")</f>
        <v>0.28333333333333333</v>
      </c>
      <c r="ET1069" s="35">
        <v>45328</v>
      </c>
      <c r="EU1069" s="20" t="s">
        <v>248</v>
      </c>
      <c r="EV1069" s="20" t="s">
        <v>247</v>
      </c>
      <c r="EW1069" s="20">
        <v>360</v>
      </c>
      <c r="EX1069" s="20">
        <v>3</v>
      </c>
      <c r="EY1069" s="20">
        <v>3</v>
      </c>
      <c r="EZ1069" s="20">
        <v>15</v>
      </c>
      <c r="FA1069" s="20">
        <v>0</v>
      </c>
      <c r="FB1069" s="20">
        <v>0</v>
      </c>
      <c r="FC1069" s="20">
        <v>0</v>
      </c>
      <c r="FD1069" s="20">
        <v>0</v>
      </c>
      <c r="FE1069" s="20">
        <v>0</v>
      </c>
      <c r="FF1069" s="20">
        <v>0</v>
      </c>
      <c r="FG1069" s="20">
        <v>4</v>
      </c>
      <c r="FH1069" s="20">
        <v>1</v>
      </c>
      <c r="FI1069" s="20">
        <v>0</v>
      </c>
      <c r="FJ1069" s="61">
        <f>IF(EZ1069&lt;&gt;"",((FA1069*0.125)+((FB1069+FC1069+FD1069+FE1069+FF1069)*0.25)+((FG1069+FH1069+FI1069)*1))/EZ1069,"")</f>
        <v>0.33333333333333331</v>
      </c>
      <c r="FK1069" s="39">
        <v>38.548788000000002</v>
      </c>
      <c r="FL1069" s="39">
        <v>-90.319760000000002</v>
      </c>
      <c r="FM1069" s="39">
        <v>38.186962576177869</v>
      </c>
      <c r="FN1069" s="39">
        <v>38.910613423822134</v>
      </c>
      <c r="FO1069" s="39">
        <v>-90.782406332809799</v>
      </c>
      <c r="FP1069" s="39">
        <v>-89.857113667190205</v>
      </c>
      <c r="FQ1069" s="39">
        <v>37.825137152355737</v>
      </c>
      <c r="FR1069" s="39">
        <v>39.272438847644267</v>
      </c>
      <c r="FS1069" s="39">
        <v>-91.245052665619596</v>
      </c>
      <c r="FT1069" s="39">
        <v>-89.394467334380408</v>
      </c>
      <c r="FU1069" s="35"/>
      <c r="GK1069" s="34" t="str">
        <f>IF(GA1069&lt;&gt;"",((GB1069*0.125)+((GC1069+GD1069+GE1069+GF1069+GG1069)*0.25)+((GH1069+GI1069+GJ1069)*1))/GA1069,"")</f>
        <v/>
      </c>
      <c r="GL1069"/>
      <c r="GM1069"/>
      <c r="GN1069"/>
      <c r="GO1069"/>
      <c r="HH1069" s="34" t="str">
        <f>IF(GX1069&lt;&gt;"",((GY1069*0.125)+((GZ1069+HA1069+HB1069+HC1069+HD1069)*0.25)+((HE1069+HF1069+HG1069)*1))/GX1069,"")</f>
        <v/>
      </c>
    </row>
    <row r="1070" spans="1:216" ht="15" hidden="1" customHeight="1" x14ac:dyDescent="0.35">
      <c r="A1070" s="11" t="s">
        <v>6176</v>
      </c>
      <c r="B1070" s="12" t="s">
        <v>6177</v>
      </c>
      <c r="C1070" s="13">
        <v>43009</v>
      </c>
      <c r="D1070" s="13">
        <v>45443</v>
      </c>
      <c r="E1070" s="14" t="s">
        <v>1420</v>
      </c>
      <c r="F1070" s="15" t="s">
        <v>6178</v>
      </c>
      <c r="G1070" s="15" t="s">
        <v>6179</v>
      </c>
      <c r="H1070" s="14" t="s">
        <v>466</v>
      </c>
      <c r="I1070" s="16">
        <v>85307</v>
      </c>
      <c r="J1070" s="17">
        <v>10742</v>
      </c>
      <c r="K1070" s="18">
        <f ca="1">IF(A1070&lt;&gt;"",RANDBETWEEN(1,2000)," ")</f>
        <v>298</v>
      </c>
      <c r="L1070" s="17" cm="1">
        <f t="array" ref="L1070">IF(A1070&lt;&gt;"",SUMPRODUCT(($E$2:$E$1303="Active") * (FK1070 &gt;= $FM$2:$FM$1303) * (FK1070 &lt;= $FN$2:$FN$1303) * (FL1070 &gt;= $FO$2:$FO$1303) * (FL1070 &lt;= $FP$2:$FP$1303)),"")</f>
        <v>7</v>
      </c>
      <c r="M1070" s="17" cm="1">
        <f t="array" ref="M1070">IF(A1070&lt;&gt;"",SUMPRODUCT(($E$2:$E$1303="Active") * (FK1070 &gt;= $FQ$2:$FQ$1303) * (FK1070 &lt;= $FR$2:$FR$1303) * (FL1070 &gt;= $FS$2:$FS$1303) * (FL1070 &lt;= $FT$2:$FT$1303)),"")</f>
        <v>11</v>
      </c>
      <c r="N1070" s="14" t="s">
        <v>287</v>
      </c>
      <c r="O1070" s="14" t="s">
        <v>219</v>
      </c>
      <c r="P1070" s="15" t="s">
        <v>6180</v>
      </c>
      <c r="Q1070" s="14" t="s">
        <v>6181</v>
      </c>
      <c r="R1070" s="15" t="s">
        <v>6182</v>
      </c>
      <c r="S1070" s="14" t="s">
        <v>223</v>
      </c>
      <c r="T1070" s="20" t="s">
        <v>224</v>
      </c>
      <c r="U1070" s="21"/>
      <c r="V1070" s="22"/>
      <c r="W1070" s="22"/>
      <c r="X1070" s="22"/>
      <c r="Y1070" s="22"/>
      <c r="Z1070" s="22"/>
      <c r="AA1070" s="48">
        <v>2024</v>
      </c>
      <c r="AC1070" s="63">
        <v>45658</v>
      </c>
      <c r="AD1070" s="25">
        <v>121</v>
      </c>
      <c r="AE1070" s="25">
        <v>277</v>
      </c>
      <c r="AF1070" s="26">
        <v>383</v>
      </c>
      <c r="AG1070" s="20">
        <v>472</v>
      </c>
      <c r="AH1070" s="22">
        <v>0</v>
      </c>
      <c r="AI1070" s="26">
        <v>0</v>
      </c>
      <c r="AN1070" s="27">
        <f>IF(COUNT(DV1070,ES1070,FJ1070,GK1070,HH1070)&gt;0,AVERAGE(DV1070,ES1070,FJ1070,GK1070,HH1070),"")</f>
        <v>0.1125</v>
      </c>
      <c r="AO1070" s="28">
        <f>IF((E1070&lt;&gt;""),COUNTA(AP1070:BW1070)+COUNTIF(T1070,"No"),"")</f>
        <v>0</v>
      </c>
      <c r="AP1070" s="29"/>
      <c r="AQ1070" s="29"/>
      <c r="AR1070" s="29"/>
      <c r="AS1070" s="29"/>
      <c r="AT1070" s="29"/>
      <c r="AU1070" s="29"/>
      <c r="AV1070" s="29"/>
      <c r="AW1070" s="29"/>
      <c r="AX1070" s="29"/>
      <c r="AY1070" s="29"/>
      <c r="AZ1070" s="29"/>
      <c r="BA1070" s="29"/>
      <c r="BB1070" s="29"/>
      <c r="BC1070" s="29"/>
      <c r="BD1070" s="29"/>
      <c r="BE1070" s="29"/>
      <c r="BF1070" s="29"/>
      <c r="BG1070" s="29"/>
      <c r="BH1070" s="29"/>
      <c r="BI1070" s="29"/>
      <c r="BJ1070" s="29"/>
      <c r="BK1070" s="29"/>
      <c r="BL1070" s="29"/>
      <c r="BM1070" s="29"/>
      <c r="BN1070" s="29"/>
      <c r="BO1070" s="29"/>
      <c r="BP1070" s="29"/>
      <c r="BQ1070" s="29"/>
      <c r="BR1070" s="29"/>
      <c r="BS1070" s="29"/>
      <c r="BT1070" s="29"/>
      <c r="BU1070" s="29"/>
      <c r="BV1070" s="29"/>
      <c r="BW1070" s="29"/>
      <c r="BX1070" s="30">
        <v>44104</v>
      </c>
      <c r="BY1070" s="30">
        <v>44118</v>
      </c>
      <c r="BZ1070" s="14" t="s">
        <v>226</v>
      </c>
      <c r="CA1070" s="30">
        <v>44123</v>
      </c>
      <c r="CB1070" s="14" t="s">
        <v>232</v>
      </c>
      <c r="CC1070" s="31">
        <v>43969</v>
      </c>
      <c r="CD1070" s="32" t="s">
        <v>226</v>
      </c>
      <c r="CE1070" s="33" t="s">
        <v>282</v>
      </c>
      <c r="CF1070" s="33" t="s">
        <v>247</v>
      </c>
      <c r="CG1070" s="29">
        <v>69</v>
      </c>
      <c r="CH1070" s="29">
        <v>2</v>
      </c>
      <c r="CI1070" s="29">
        <v>2</v>
      </c>
      <c r="CJ1070" s="29">
        <v>9</v>
      </c>
      <c r="CK1070" s="29">
        <v>0</v>
      </c>
      <c r="CL1070" s="29">
        <v>0</v>
      </c>
      <c r="CM1070" s="29">
        <v>0</v>
      </c>
      <c r="CN1070" s="34">
        <f>IF(CJ1070&gt;0,((CK1070*0.125)+(CL1070*0.25)+(CM1070*1))/CJ1070,"")</f>
        <v>0</v>
      </c>
      <c r="CO1070" s="35">
        <v>44460</v>
      </c>
      <c r="CP1070" s="35">
        <v>44461</v>
      </c>
      <c r="CQ1070" s="20" t="s">
        <v>507</v>
      </c>
      <c r="CR1070" s="35">
        <v>44470</v>
      </c>
      <c r="CS1070" s="20" t="s">
        <v>232</v>
      </c>
      <c r="CT1070" s="35">
        <v>44463</v>
      </c>
      <c r="CU1070" s="35">
        <v>44480</v>
      </c>
      <c r="CV1070" s="11" t="s">
        <v>228</v>
      </c>
      <c r="CW1070" s="20" t="s">
        <v>233</v>
      </c>
      <c r="CX1070" s="11" t="s">
        <v>234</v>
      </c>
      <c r="CY1070" s="20">
        <v>128</v>
      </c>
      <c r="CZ1070" s="36">
        <v>2</v>
      </c>
      <c r="DA1070" s="36">
        <v>2</v>
      </c>
      <c r="DB1070" s="36">
        <v>10</v>
      </c>
      <c r="DC1070" s="36">
        <v>0</v>
      </c>
      <c r="DD1070" s="36">
        <v>0</v>
      </c>
      <c r="DE1070" s="36">
        <v>0</v>
      </c>
      <c r="DF1070" s="36">
        <v>0</v>
      </c>
      <c r="DG1070" s="36">
        <v>0</v>
      </c>
      <c r="DH1070" s="37">
        <f>IF(DB1070&gt;0,((DC1070*0.125)+(DD1070*0.25)+(DE1070*0.25)+(DF1070*1)+(DG1070*1))/DB1070,"")</f>
        <v>0</v>
      </c>
      <c r="DI1070" s="35">
        <v>44896</v>
      </c>
      <c r="DJ1070" s="20" t="s">
        <v>228</v>
      </c>
      <c r="DK1070" s="20" t="s">
        <v>235</v>
      </c>
      <c r="DL1070" s="20" t="s">
        <v>234</v>
      </c>
      <c r="DM1070" s="20">
        <v>229</v>
      </c>
      <c r="DN1070" s="20">
        <v>2</v>
      </c>
      <c r="DO1070" s="20">
        <v>2</v>
      </c>
      <c r="DP1070" s="20">
        <v>10</v>
      </c>
      <c r="DQ1070" s="20">
        <v>0</v>
      </c>
      <c r="DR1070" s="20">
        <v>1</v>
      </c>
      <c r="DS1070" s="20">
        <v>0</v>
      </c>
      <c r="DT1070" s="20">
        <v>0</v>
      </c>
      <c r="DU1070" s="20">
        <v>2</v>
      </c>
      <c r="DV1070" s="37" cm="1">
        <f t="array" ref="DV1070">IF(AND(DI1070:DP1070&lt;&gt;""),((DQ1070*0.125)+(DR1070*0.25)+(DS1070*0.25)+(DT1070*1)+(DU1070*1))/DP1070,"")</f>
        <v>0.22500000000000001</v>
      </c>
      <c r="DW1070" s="35">
        <v>45358</v>
      </c>
      <c r="DX1070" s="82"/>
      <c r="EA1070" s="35" t="s">
        <v>232</v>
      </c>
      <c r="EB1070" s="40">
        <v>45380</v>
      </c>
      <c r="EC1070" s="35">
        <v>45231</v>
      </c>
      <c r="ED1070" s="20" t="s">
        <v>248</v>
      </c>
      <c r="EE1070" s="20" t="s">
        <v>247</v>
      </c>
      <c r="EF1070" s="20">
        <v>154</v>
      </c>
      <c r="EG1070" s="20">
        <v>1</v>
      </c>
      <c r="EH1070" s="20">
        <v>1</v>
      </c>
      <c r="EI1070" s="20">
        <v>5</v>
      </c>
      <c r="EJ1070" s="20">
        <v>0</v>
      </c>
      <c r="EK1070" s="20">
        <v>0</v>
      </c>
      <c r="EL1070" s="20">
        <v>0</v>
      </c>
      <c r="EM1070" s="20">
        <v>0</v>
      </c>
      <c r="EN1070" s="20">
        <v>0</v>
      </c>
      <c r="EO1070" s="20">
        <v>0</v>
      </c>
      <c r="EP1070" s="20">
        <v>0</v>
      </c>
      <c r="EQ1070" s="20">
        <v>0</v>
      </c>
      <c r="ER1070" s="20">
        <v>0</v>
      </c>
      <c r="ES1070" s="34">
        <f>IF(EI1070&lt;&gt;"",((EJ1070*0.125)+((EK1070+EL1070+EM1070+EN1070+EO1070)*0.25)+((EP1070+EQ1070+ER1070)*1))/EI1070,"")</f>
        <v>0</v>
      </c>
      <c r="FG1070" s="20"/>
      <c r="FJ1070" s="34" t="str">
        <f>IF(EZ1070&lt;&gt;"",((FA1070*0.125)+((FB1070+FC1070+FD1070+FE1070+FF1070)*0.25)+((FG1070+FH1070+FI1070)*1))/EZ1070,"")</f>
        <v/>
      </c>
      <c r="FK1070" s="39">
        <v>33.529412000000001</v>
      </c>
      <c r="FL1070" s="39">
        <v>-112.315634</v>
      </c>
      <c r="FM1070" s="39">
        <v>33.167586576177868</v>
      </c>
      <c r="FN1070" s="39">
        <v>33.891237423822133</v>
      </c>
      <c r="FO1070" s="39">
        <v>-112.74968437128192</v>
      </c>
      <c r="FP1070" s="39">
        <v>-111.88158362871809</v>
      </c>
      <c r="FQ1070" s="39">
        <v>32.805761152355736</v>
      </c>
      <c r="FR1070" s="39">
        <v>34.253062847644266</v>
      </c>
      <c r="FS1070" s="39">
        <v>-113.18373474256384</v>
      </c>
      <c r="FT1070" s="39">
        <v>-111.44753325743616</v>
      </c>
      <c r="FU1070" s="35"/>
      <c r="GK1070" s="34" t="str">
        <f>IF(GA1070&lt;&gt;"",((GB1070*0.125)+((GC1070+GD1070+GE1070+GF1070+GG1070)*0.25)+((GH1070+GI1070+GJ1070)*1))/GA1070,"")</f>
        <v/>
      </c>
      <c r="GL1070"/>
      <c r="GM1070"/>
      <c r="GN1070"/>
      <c r="GO1070"/>
      <c r="HH1070" s="34" t="str">
        <f>IF(GX1070&lt;&gt;"",((GY1070*0.125)+((GZ1070+HA1070+HB1070+HC1070+HD1070)*0.25)+((HE1070+HF1070+HG1070)*1))/GX1070,"")</f>
        <v/>
      </c>
    </row>
    <row r="1071" spans="1:216" ht="15" hidden="1" customHeight="1" x14ac:dyDescent="0.35">
      <c r="A1071" s="14" t="s">
        <v>6183</v>
      </c>
      <c r="B1071" s="12" t="s">
        <v>6184</v>
      </c>
      <c r="C1071" s="13">
        <v>43009</v>
      </c>
      <c r="D1071" s="13">
        <v>45443</v>
      </c>
      <c r="E1071" s="14" t="s">
        <v>1420</v>
      </c>
      <c r="F1071" s="15" t="s">
        <v>6185</v>
      </c>
      <c r="G1071" s="15" t="s">
        <v>6186</v>
      </c>
      <c r="H1071" s="14" t="s">
        <v>1512</v>
      </c>
      <c r="I1071" s="16">
        <v>21921</v>
      </c>
      <c r="J1071" s="17">
        <v>44983</v>
      </c>
      <c r="K1071" s="18">
        <f ca="1">IF(A1071&lt;&gt;"",RANDBETWEEN(1,2000)," ")</f>
        <v>39</v>
      </c>
      <c r="L1071" s="17" cm="1">
        <f t="array" ref="L1071">IF(A1071&lt;&gt;"",SUMPRODUCT(($E$2:$E$1303="Active") * (FK1071 &gt;= $FM$2:$FM$1303) * (FK1071 &lt;= $FN$2:$FN$1303) * (FL1071 &gt;= $FO$2:$FO$1303) * (FL1071 &lt;= $FP$2:$FP$1303)),"")</f>
        <v>1</v>
      </c>
      <c r="M1071" s="17" cm="1">
        <f t="array" ref="M1071">IF(A1071&lt;&gt;"",SUMPRODUCT(($E$2:$E$1303="Active") * (FK1071 &gt;= $FQ$2:$FQ$1303) * (FK1071 &lt;= $FR$2:$FR$1303) * (FL1071 &gt;= $FS$2:$FS$1303) * (FL1071 &lt;= $FT$2:$FT$1303)),"")</f>
        <v>10</v>
      </c>
      <c r="N1071" s="14" t="s">
        <v>287</v>
      </c>
      <c r="O1071" s="14" t="s">
        <v>219</v>
      </c>
      <c r="P1071" s="15" t="s">
        <v>6187</v>
      </c>
      <c r="Q1071" s="14" t="s">
        <v>6188</v>
      </c>
      <c r="R1071" s="15" t="s">
        <v>6189</v>
      </c>
      <c r="S1071" s="14" t="s">
        <v>223</v>
      </c>
      <c r="T1071" s="20" t="s">
        <v>224</v>
      </c>
      <c r="U1071" s="21"/>
      <c r="V1071" s="22"/>
      <c r="W1071" s="22"/>
      <c r="X1071" s="22"/>
      <c r="Y1071" s="22"/>
      <c r="Z1071" s="22"/>
      <c r="AA1071" s="48"/>
      <c r="AC1071" s="63">
        <v>45658</v>
      </c>
      <c r="AD1071" s="25">
        <v>101</v>
      </c>
      <c r="AE1071" s="25">
        <v>66</v>
      </c>
      <c r="AF1071" s="26">
        <v>32</v>
      </c>
      <c r="AG1071" s="20">
        <v>5</v>
      </c>
      <c r="AH1071" s="22">
        <v>0</v>
      </c>
      <c r="AI1071" s="26">
        <v>0</v>
      </c>
      <c r="AN1071" s="27">
        <f>IF(COUNT(DV1071,ES1071,FJ1071,GK1071,HH1071)&gt;0,AVERAGE(DV1071,ES1071,FJ1071,GK1071,HH1071),"")</f>
        <v>0.25</v>
      </c>
      <c r="AO1071" s="28">
        <f>IF((E1071&lt;&gt;""),COUNTA(AP1071:BW1071)+COUNTIF(T1071,"No"),"")</f>
        <v>0</v>
      </c>
      <c r="AP1071" s="29"/>
      <c r="AQ1071" s="29"/>
      <c r="AR1071" s="29"/>
      <c r="AS1071" s="29"/>
      <c r="AT1071" s="29"/>
      <c r="AU1071" s="29"/>
      <c r="AV1071" s="29"/>
      <c r="AW1071" s="29"/>
      <c r="AX1071" s="29"/>
      <c r="AY1071" s="29"/>
      <c r="AZ1071" s="29"/>
      <c r="BA1071" s="29"/>
      <c r="BB1071" s="29"/>
      <c r="BC1071" s="29"/>
      <c r="BD1071" s="29"/>
      <c r="BE1071" s="29"/>
      <c r="BF1071" s="29"/>
      <c r="BG1071" s="29"/>
      <c r="BH1071" s="29"/>
      <c r="BI1071" s="29"/>
      <c r="BJ1071" s="29"/>
      <c r="BK1071" s="29"/>
      <c r="BL1071" s="29"/>
      <c r="BM1071" s="29"/>
      <c r="BN1071" s="29"/>
      <c r="BO1071" s="29"/>
      <c r="BP1071" s="29"/>
      <c r="BQ1071" s="29"/>
      <c r="BR1071" s="29"/>
      <c r="BS1071" s="29"/>
      <c r="BT1071" s="29"/>
      <c r="BU1071" s="29"/>
      <c r="BV1071" s="29"/>
      <c r="BW1071" s="29"/>
      <c r="BX1071" s="30">
        <v>43809</v>
      </c>
      <c r="BY1071" s="30">
        <v>43816</v>
      </c>
      <c r="BZ1071" s="14" t="s">
        <v>226</v>
      </c>
      <c r="CA1071" s="30">
        <v>43830</v>
      </c>
      <c r="CB1071" s="14" t="s">
        <v>227</v>
      </c>
      <c r="CC1071" s="31">
        <v>43980</v>
      </c>
      <c r="CD1071" s="32" t="s">
        <v>226</v>
      </c>
      <c r="CE1071" s="33" t="s">
        <v>282</v>
      </c>
      <c r="CF1071" s="33" t="s">
        <v>247</v>
      </c>
      <c r="CG1071" s="29">
        <v>47</v>
      </c>
      <c r="CH1071" s="29">
        <v>1</v>
      </c>
      <c r="CI1071" s="29">
        <v>1</v>
      </c>
      <c r="CJ1071" s="29">
        <v>5</v>
      </c>
      <c r="CK1071" s="29">
        <v>0</v>
      </c>
      <c r="CL1071" s="29">
        <v>1</v>
      </c>
      <c r="CM1071" s="29">
        <v>1</v>
      </c>
      <c r="CN1071" s="34">
        <f>IF(CJ1071&gt;0,((CK1071*0.125)+(CL1071*0.25)+(CM1071*1))/CJ1071,"")</f>
        <v>0.25</v>
      </c>
      <c r="CO1071" s="35">
        <v>44733</v>
      </c>
      <c r="CP1071" s="35">
        <v>44741</v>
      </c>
      <c r="CQ1071" s="20" t="s">
        <v>237</v>
      </c>
      <c r="CR1071" s="35">
        <v>44743</v>
      </c>
      <c r="CS1071" s="20" t="s">
        <v>232</v>
      </c>
      <c r="CT1071" s="35">
        <v>44743</v>
      </c>
      <c r="CU1071" s="35">
        <v>44326</v>
      </c>
      <c r="CV1071" s="11" t="s">
        <v>226</v>
      </c>
      <c r="CW1071" s="11" t="s">
        <v>293</v>
      </c>
      <c r="CX1071" s="11" t="s">
        <v>247</v>
      </c>
      <c r="CY1071" s="20">
        <v>64</v>
      </c>
      <c r="CZ1071" s="36">
        <v>1</v>
      </c>
      <c r="DA1071" s="36">
        <v>1</v>
      </c>
      <c r="DB1071" s="36">
        <v>5</v>
      </c>
      <c r="DC1071" s="36">
        <v>0</v>
      </c>
      <c r="DD1071" s="36">
        <v>0</v>
      </c>
      <c r="DE1071" s="36">
        <v>0</v>
      </c>
      <c r="DF1071" s="36">
        <v>0</v>
      </c>
      <c r="DG1071" s="36">
        <v>1</v>
      </c>
      <c r="DH1071" s="37">
        <f>IF(DB1071&gt;0,((DC1071*0.125)+(DD1071*0.25)+(DE1071*0.25)+(DF1071*1)+(DG1071*1))/DB1071,"")</f>
        <v>0.2</v>
      </c>
      <c r="DI1071" s="35">
        <v>44592</v>
      </c>
      <c r="DJ1071" s="20" t="s">
        <v>228</v>
      </c>
      <c r="DK1071" s="20" t="s">
        <v>294</v>
      </c>
      <c r="DL1071" s="20" t="s">
        <v>247</v>
      </c>
      <c r="DM1071" s="20">
        <v>16</v>
      </c>
      <c r="DN1071" s="20">
        <v>1</v>
      </c>
      <c r="DO1071" s="20">
        <v>1</v>
      </c>
      <c r="DP1071" s="20">
        <v>5</v>
      </c>
      <c r="DQ1071" s="20">
        <v>0</v>
      </c>
      <c r="DR1071" s="20">
        <v>0</v>
      </c>
      <c r="DS1071" s="20">
        <v>1</v>
      </c>
      <c r="DT1071" s="20">
        <v>0</v>
      </c>
      <c r="DU1071" s="20">
        <v>1</v>
      </c>
      <c r="DV1071" s="49" cm="1">
        <f t="array" ref="DV1071">IF(AND(DI1071:DP1071&lt;&gt;""),((DQ1071*0.125)+(DR1071*0.25)+(DS1071*0.25)+(DT1071*1)+(DU1071*1))/DP1071,"")</f>
        <v>0.25</v>
      </c>
      <c r="EA1071" s="35" t="s">
        <v>232</v>
      </c>
      <c r="EB1071" s="38"/>
      <c r="EJ1071" s="20"/>
      <c r="EK1071" s="20"/>
      <c r="EL1071" s="20"/>
      <c r="EM1071" s="20"/>
      <c r="EN1071" s="20"/>
      <c r="EO1071" s="20"/>
      <c r="EP1071" s="20"/>
      <c r="EQ1071" s="20"/>
      <c r="ER1071" s="20"/>
      <c r="ES1071" s="34" t="str">
        <f>IF(EI1071&lt;&gt;"",((EJ1071*0.125)+((EK1071+EL1071+EM1071+EN1071+EO1071)*0.25)+((EP1071+EQ1071+ER1071)*1))/EI1071,"")</f>
        <v/>
      </c>
      <c r="EV1071" s="20" t="s">
        <v>247</v>
      </c>
      <c r="FG1071" s="20"/>
      <c r="FJ1071" s="34" t="str">
        <f>IF(EZ1071&lt;&gt;"",((FA1071*0.125)+((FB1071+FC1071+FD1071+FE1071+FF1071)*0.25)+((FG1071+FH1071+FI1071)*1))/EZ1071,"")</f>
        <v/>
      </c>
      <c r="FK1071" s="39">
        <v>39.617117</v>
      </c>
      <c r="FL1071" s="39">
        <v>-75.867654000000002</v>
      </c>
      <c r="FM1071" s="39">
        <v>39.255291576177868</v>
      </c>
      <c r="FN1071" s="39">
        <v>39.978942423822133</v>
      </c>
      <c r="FO1071" s="39">
        <v>-76.337360249860325</v>
      </c>
      <c r="FP1071" s="39">
        <v>-75.397947750139679</v>
      </c>
      <c r="FQ1071" s="39">
        <v>38.893466152355735</v>
      </c>
      <c r="FR1071" s="39">
        <v>40.340767847644265</v>
      </c>
      <c r="FS1071" s="39">
        <v>-76.807066499720648</v>
      </c>
      <c r="FT1071" s="39">
        <v>-74.928241500279356</v>
      </c>
      <c r="FU1071" s="35"/>
      <c r="GK1071" s="34" t="str">
        <f>IF(GA1071&lt;&gt;"",((GB1071*0.125)+((GC1071+GD1071+GE1071+GF1071+GG1071)*0.25)+((GH1071+GI1071+GJ1071)*1))/GA1071,"")</f>
        <v/>
      </c>
      <c r="GL1071"/>
      <c r="GM1071"/>
      <c r="GN1071"/>
      <c r="GO1071"/>
      <c r="HH1071" s="34" t="str">
        <f>IF(GX1071&lt;&gt;"",((GY1071*0.125)+((GZ1071+HA1071+HB1071+HC1071+HD1071)*0.25)+((HE1071+HF1071+HG1071)*1))/GX1071,"")</f>
        <v/>
      </c>
    </row>
    <row r="1072" spans="1:216" ht="15" hidden="1" customHeight="1" x14ac:dyDescent="0.35">
      <c r="A1072" s="11" t="s">
        <v>6190</v>
      </c>
      <c r="B1072" s="12" t="s">
        <v>6191</v>
      </c>
      <c r="C1072" s="13">
        <v>43009</v>
      </c>
      <c r="D1072" s="13">
        <v>45443</v>
      </c>
      <c r="E1072" s="14" t="s">
        <v>1420</v>
      </c>
      <c r="F1072" s="15" t="s">
        <v>6192</v>
      </c>
      <c r="G1072" s="15" t="s">
        <v>6193</v>
      </c>
      <c r="H1072" s="14" t="s">
        <v>2688</v>
      </c>
      <c r="I1072" s="75">
        <v>4605</v>
      </c>
      <c r="J1072" s="17">
        <v>13651</v>
      </c>
      <c r="K1072" s="18">
        <f ca="1">IF(A1072&lt;&gt;"",RANDBETWEEN(1,2000)," ")</f>
        <v>1879</v>
      </c>
      <c r="L1072" s="17" cm="1">
        <f t="array" ref="L1072">IF(A1072&lt;&gt;"",SUMPRODUCT(($E$2:$E$1303="Active") * (FK1072 &gt;= $FM$2:$FM$1303) * (FK1072 &lt;= $FN$2:$FN$1303) * (FL1072 &gt;= $FO$2:$FO$1303) * (FL1072 &lt;= $FP$2:$FP$1303)),"")</f>
        <v>0</v>
      </c>
      <c r="M1072" s="17" cm="1">
        <f t="array" ref="M1072">IF(A1072&lt;&gt;"",SUMPRODUCT(($E$2:$E$1303="Active") * (FK1072 &gt;= $FQ$2:$FQ$1303) * (FK1072 &lt;= $FR$2:$FR$1303) * (FL1072 &gt;= $FS$2:$FS$1303) * (FL1072 &lt;= $FT$2:$FT$1303)),"")</f>
        <v>0</v>
      </c>
      <c r="N1072" s="14" t="s">
        <v>287</v>
      </c>
      <c r="O1072" s="14" t="s">
        <v>219</v>
      </c>
      <c r="P1072" s="15" t="s">
        <v>6194</v>
      </c>
      <c r="Q1072" s="14" t="s">
        <v>6195</v>
      </c>
      <c r="R1072" s="15" t="s">
        <v>6196</v>
      </c>
      <c r="S1072" s="20" t="s">
        <v>2441</v>
      </c>
      <c r="T1072" s="20" t="s">
        <v>224</v>
      </c>
      <c r="U1072" s="21"/>
      <c r="V1072" s="22"/>
      <c r="W1072" s="22"/>
      <c r="X1072" s="22"/>
      <c r="Y1072" s="22"/>
      <c r="Z1072" s="22"/>
      <c r="AA1072" s="48"/>
      <c r="AC1072" s="63">
        <v>45658</v>
      </c>
      <c r="AD1072" s="25">
        <v>0</v>
      </c>
      <c r="AE1072" s="25">
        <v>0</v>
      </c>
      <c r="AF1072" s="26">
        <v>0</v>
      </c>
      <c r="AG1072" s="20">
        <v>0</v>
      </c>
      <c r="AH1072" s="22">
        <v>0</v>
      </c>
      <c r="AI1072" s="26">
        <v>0</v>
      </c>
      <c r="AN1072" s="27" t="str">
        <f>IF(COUNT(DV1072,ES1072,FJ1072,GK1072,HH1072)&gt;0,AVERAGE(DV1072,ES1072,FJ1072,GK1072,HH1072),"")</f>
        <v/>
      </c>
      <c r="AO1072" s="28">
        <f>IF((E1072&lt;&gt;""),COUNTA(AP1072:BW1072)+COUNTIF(T1072,"No"),"")</f>
        <v>0</v>
      </c>
      <c r="AP1072" s="29"/>
      <c r="AQ1072" s="29"/>
      <c r="AR1072" s="29"/>
      <c r="AS1072" s="29"/>
      <c r="AT1072" s="29"/>
      <c r="AU1072" s="29"/>
      <c r="AV1072" s="29"/>
      <c r="AW1072" s="29"/>
      <c r="AX1072" s="29"/>
      <c r="AY1072" s="29"/>
      <c r="AZ1072" s="29"/>
      <c r="BA1072" s="29"/>
      <c r="BB1072" s="29"/>
      <c r="BC1072" s="29"/>
      <c r="BD1072" s="29"/>
      <c r="BE1072" s="29"/>
      <c r="BF1072" s="29"/>
      <c r="BG1072" s="29"/>
      <c r="BH1072" s="29"/>
      <c r="BI1072" s="29"/>
      <c r="BJ1072" s="29"/>
      <c r="BK1072" s="29"/>
      <c r="BL1072" s="29"/>
      <c r="BM1072" s="29"/>
      <c r="BN1072" s="29"/>
      <c r="BO1072" s="29"/>
      <c r="BP1072" s="29"/>
      <c r="BQ1072" s="29"/>
      <c r="BR1072" s="29"/>
      <c r="BS1072" s="29"/>
      <c r="BT1072" s="29"/>
      <c r="BU1072" s="29"/>
      <c r="BV1072" s="29"/>
      <c r="BW1072" s="29"/>
      <c r="BX1072" s="30"/>
      <c r="BY1072" s="30"/>
      <c r="BZ1072" s="14"/>
      <c r="CA1072" s="30"/>
      <c r="CB1072" s="14" t="s">
        <v>227</v>
      </c>
      <c r="CC1072" s="31">
        <v>43759</v>
      </c>
      <c r="CD1072" s="32" t="s">
        <v>228</v>
      </c>
      <c r="CE1072" s="33" t="s">
        <v>425</v>
      </c>
      <c r="CF1072" s="33" t="s">
        <v>325</v>
      </c>
      <c r="CG1072" s="29">
        <v>29</v>
      </c>
      <c r="CH1072" s="29">
        <v>1</v>
      </c>
      <c r="CI1072" s="29">
        <v>1</v>
      </c>
      <c r="CJ1072" s="29">
        <v>5</v>
      </c>
      <c r="CK1072" s="29">
        <v>1</v>
      </c>
      <c r="CL1072" s="29">
        <v>1</v>
      </c>
      <c r="CM1072" s="29">
        <v>0</v>
      </c>
      <c r="CN1072" s="34">
        <f>IF(CJ1072&gt;0,((CK1072*0.125)+(CL1072*0.25)+(CM1072*1))/CJ1072,"")</f>
        <v>7.4999999999999997E-2</v>
      </c>
      <c r="CR1072" s="35"/>
      <c r="CS1072" s="20" t="s">
        <v>232</v>
      </c>
      <c r="DH1072" s="37" t="str">
        <f>IF(DB1072&gt;0,((DC1072*0.125)+(DD1072*0.25)+(DE1072*0.25)+(DF1072*1)+(DG1072*1))/DB1072,"")</f>
        <v/>
      </c>
      <c r="DJ1072" s="20" t="s">
        <v>228</v>
      </c>
      <c r="DK1072" s="20" t="s">
        <v>235</v>
      </c>
      <c r="DL1072" s="20" t="s">
        <v>234</v>
      </c>
      <c r="DM1072" s="20">
        <v>0</v>
      </c>
      <c r="DN1072" s="20">
        <v>0</v>
      </c>
      <c r="DO1072" s="20">
        <v>0</v>
      </c>
      <c r="DP1072" s="20">
        <v>0</v>
      </c>
      <c r="DQ1072" s="20">
        <v>0</v>
      </c>
      <c r="DR1072" s="20">
        <v>0</v>
      </c>
      <c r="DS1072" s="20">
        <v>0</v>
      </c>
      <c r="DT1072" s="20">
        <v>0</v>
      </c>
      <c r="DU1072" s="20">
        <v>0</v>
      </c>
      <c r="EA1072" s="35" t="s">
        <v>232</v>
      </c>
      <c r="EB1072" s="38"/>
      <c r="EJ1072" s="20"/>
      <c r="EK1072" s="20"/>
      <c r="EL1072" s="20"/>
      <c r="EM1072" s="20"/>
      <c r="EN1072" s="20"/>
      <c r="EO1072" s="20"/>
      <c r="EP1072" s="20"/>
      <c r="EQ1072" s="20"/>
      <c r="ER1072" s="20"/>
      <c r="ES1072" s="34" t="str">
        <f>IF(EI1072&lt;&gt;"",((EJ1072*0.125)+((EK1072+EL1072+EM1072+EN1072+EO1072)*0.25)+((EP1072+EQ1072+ER1072)*1))/EI1072,"")</f>
        <v/>
      </c>
      <c r="FG1072" s="20"/>
      <c r="FJ1072" s="34" t="str">
        <f>IF(EZ1072&lt;&gt;"",((FA1072*0.125)+((FB1072+FC1072+FD1072+FE1072+FF1072)*0.25)+((FG1072+FH1072+FI1072)*1))/EZ1072,"")</f>
        <v/>
      </c>
      <c r="FK1072" s="39">
        <v>44.650621999999998</v>
      </c>
      <c r="FL1072" s="39">
        <v>-68.411912999999998</v>
      </c>
      <c r="FM1072" s="39">
        <v>44.288796576177866</v>
      </c>
      <c r="FN1072" s="39">
        <v>45.012447423822131</v>
      </c>
      <c r="FO1072" s="39">
        <v>-68.920519517551028</v>
      </c>
      <c r="FP1072" s="39">
        <v>-67.903306482448968</v>
      </c>
      <c r="FQ1072" s="39">
        <v>43.926971152355733</v>
      </c>
      <c r="FR1072" s="39">
        <v>45.374272847644264</v>
      </c>
      <c r="FS1072" s="39">
        <v>-69.429126035102044</v>
      </c>
      <c r="FT1072" s="39">
        <v>-67.394699964897953</v>
      </c>
      <c r="FU1072" s="35"/>
      <c r="GK1072" s="34" t="str">
        <f>IF(GA1072&lt;&gt;"",((GB1072*0.125)+((GC1072+GD1072+GE1072+GF1072+GG1072)*0.25)+((GH1072+GI1072+GJ1072)*1))/GA1072,"")</f>
        <v/>
      </c>
      <c r="GL1072"/>
      <c r="GM1072"/>
      <c r="GN1072"/>
      <c r="GO1072"/>
      <c r="HH1072" s="34" t="str">
        <f>IF(GX1072&lt;&gt;"",((GY1072*0.125)+((GZ1072+HA1072+HB1072+HC1072+HD1072)*0.25)+((HE1072+HF1072+HG1072)*1))/GX1072,"")</f>
        <v/>
      </c>
    </row>
    <row r="1073" spans="1:216" ht="15" customHeight="1" x14ac:dyDescent="0.35">
      <c r="A1073" s="14" t="s">
        <v>6197</v>
      </c>
      <c r="B1073" s="12" t="s">
        <v>6198</v>
      </c>
      <c r="C1073" s="13">
        <v>43009</v>
      </c>
      <c r="D1073" s="13">
        <v>45005</v>
      </c>
      <c r="E1073" s="14" t="s">
        <v>5254</v>
      </c>
      <c r="F1073" s="15" t="s">
        <v>6199</v>
      </c>
      <c r="G1073" s="15" t="s">
        <v>1746</v>
      </c>
      <c r="H1073" s="14" t="s">
        <v>1673</v>
      </c>
      <c r="I1073" s="16">
        <v>77379</v>
      </c>
      <c r="J1073" s="17">
        <v>84704</v>
      </c>
      <c r="K1073" s="18">
        <f ca="1">IF(A1073&lt;&gt;"",RANDBETWEEN(1,2000)," ")</f>
        <v>471</v>
      </c>
      <c r="L1073" s="17" cm="1">
        <f t="array" ref="L1073">IF(A1073&lt;&gt;"",SUMPRODUCT(($E$2:$E$1303="Active") * (FK1073 &gt;= $FM$2:$FM$1303) * (FK1073 &lt;= $FN$2:$FN$1303) * (FL1073 &gt;= $FO$2:$FO$1303) * (FL1073 &lt;= $FP$2:$FP$1303)),"")</f>
        <v>7</v>
      </c>
      <c r="M1073" s="17" cm="1">
        <f t="array" ref="M1073">IF(A1073&lt;&gt;"",SUMPRODUCT(($E$2:$E$1303="Active") * (FK1073 &gt;= $FQ$2:$FQ$1303) * (FK1073 &lt;= $FR$2:$FR$1303) * (FL1073 &gt;= $FS$2:$FS$1303) * (FL1073 &lt;= $FT$2:$FT$1303)),"")</f>
        <v>12</v>
      </c>
      <c r="N1073" s="14" t="s">
        <v>287</v>
      </c>
      <c r="O1073" s="14" t="s">
        <v>219</v>
      </c>
      <c r="P1073" s="15" t="s">
        <v>6200</v>
      </c>
      <c r="Q1073" s="14" t="s">
        <v>6201</v>
      </c>
      <c r="R1073" s="15" t="s">
        <v>6202</v>
      </c>
      <c r="S1073" s="14" t="s">
        <v>223</v>
      </c>
      <c r="T1073" s="20" t="s">
        <v>224</v>
      </c>
      <c r="U1073" s="21"/>
      <c r="V1073" s="22"/>
      <c r="W1073" s="22"/>
      <c r="X1073" s="22"/>
      <c r="Y1073" s="22"/>
      <c r="Z1073" s="22"/>
      <c r="AA1073" s="22" t="s">
        <v>542</v>
      </c>
      <c r="AB1073" s="23">
        <v>45010</v>
      </c>
      <c r="AC1073" s="63">
        <v>45931</v>
      </c>
      <c r="AD1073" s="25">
        <v>340</v>
      </c>
      <c r="AE1073" s="25">
        <v>232</v>
      </c>
      <c r="AF1073" s="26">
        <v>388</v>
      </c>
      <c r="AG1073" s="20">
        <v>158</v>
      </c>
      <c r="AH1073" s="22">
        <v>0</v>
      </c>
      <c r="AI1073" s="26">
        <v>0</v>
      </c>
      <c r="AN1073" s="27">
        <f>IF(COUNT(DV1073,ES1073,FJ1073,GK1073,HH1073)&gt;0,AVERAGE(DV1073,ES1073,FJ1073,GK1073,HH1073),"")</f>
        <v>0.15441176470588236</v>
      </c>
      <c r="AO1073" s="28">
        <f>IF((E1073&lt;&gt;""),COUNTA(AP1073:BW1073)+COUNTIF(T1073,"No"),"")</f>
        <v>1</v>
      </c>
      <c r="AP1073" s="29"/>
      <c r="AQ1073" s="29"/>
      <c r="AR1073" s="29"/>
      <c r="AS1073" s="29"/>
      <c r="AT1073" s="29"/>
      <c r="AU1073" s="29"/>
      <c r="AV1073" s="29"/>
      <c r="AW1073" s="29"/>
      <c r="AX1073" s="29"/>
      <c r="AY1073" s="29"/>
      <c r="AZ1073" s="29"/>
      <c r="BA1073" s="29"/>
      <c r="BB1073" s="29"/>
      <c r="BC1073" s="29"/>
      <c r="BD1073" s="29"/>
      <c r="BE1073" s="29"/>
      <c r="BF1073" s="29"/>
      <c r="BG1073" s="29"/>
      <c r="BH1073" s="29"/>
      <c r="BI1073" s="29"/>
      <c r="BJ1073" s="29"/>
      <c r="BK1073" s="29"/>
      <c r="BL1073" s="29"/>
      <c r="BM1073" s="29"/>
      <c r="BN1073" s="29"/>
      <c r="BO1073" s="29"/>
      <c r="BP1073" s="29"/>
      <c r="BQ1073" s="29"/>
      <c r="BR1073" s="29"/>
      <c r="BS1073" s="29"/>
      <c r="BT1073" s="29" t="s">
        <v>6203</v>
      </c>
      <c r="BU1073" s="29"/>
      <c r="BV1073" s="29"/>
      <c r="BW1073" s="29"/>
      <c r="BX1073" s="30">
        <v>44155</v>
      </c>
      <c r="BY1073" s="30">
        <v>44168</v>
      </c>
      <c r="BZ1073" s="14" t="s">
        <v>226</v>
      </c>
      <c r="CA1073" s="30">
        <v>44173</v>
      </c>
      <c r="CB1073" s="14" t="s">
        <v>232</v>
      </c>
      <c r="CC1073" s="31">
        <v>43907</v>
      </c>
      <c r="CD1073" s="32" t="s">
        <v>364</v>
      </c>
      <c r="CE1073" s="33" t="s">
        <v>380</v>
      </c>
      <c r="CF1073" s="33" t="s">
        <v>321</v>
      </c>
      <c r="CG1073" s="29">
        <v>148</v>
      </c>
      <c r="CH1073" s="29">
        <v>5</v>
      </c>
      <c r="CI1073" s="29">
        <v>5</v>
      </c>
      <c r="CJ1073" s="29">
        <v>25</v>
      </c>
      <c r="CK1073" s="29">
        <v>3</v>
      </c>
      <c r="CL1073" s="29">
        <v>2</v>
      </c>
      <c r="CM1073" s="29">
        <v>5</v>
      </c>
      <c r="CN1073" s="34">
        <f>IF(CJ1073&gt;0,((CK1073*0.125)+(CL1073*0.25)+(CM1073*1))/CJ1073,"")</f>
        <v>0.23499999999999999</v>
      </c>
      <c r="CO1073" s="35">
        <v>44642</v>
      </c>
      <c r="CP1073" s="35">
        <v>44659</v>
      </c>
      <c r="CQ1073" s="20" t="s">
        <v>237</v>
      </c>
      <c r="CR1073" s="35">
        <v>44663</v>
      </c>
      <c r="CS1073" s="20" t="s">
        <v>232</v>
      </c>
      <c r="CT1073" s="35">
        <v>44659</v>
      </c>
      <c r="CU1073" s="35">
        <v>44441</v>
      </c>
      <c r="CV1073" s="11" t="s">
        <v>228</v>
      </c>
      <c r="CW1073" s="20" t="s">
        <v>233</v>
      </c>
      <c r="CX1073" s="11" t="s">
        <v>234</v>
      </c>
      <c r="CY1073" s="20">
        <v>120</v>
      </c>
      <c r="CZ1073" s="36">
        <v>4</v>
      </c>
      <c r="DA1073" s="36">
        <v>4</v>
      </c>
      <c r="DB1073" s="36">
        <v>20</v>
      </c>
      <c r="DC1073" s="36">
        <v>0</v>
      </c>
      <c r="DD1073" s="36">
        <v>2</v>
      </c>
      <c r="DE1073" s="36">
        <v>2</v>
      </c>
      <c r="DF1073" s="36">
        <v>0</v>
      </c>
      <c r="DG1073" s="36">
        <v>1</v>
      </c>
      <c r="DH1073" s="37">
        <f>IF(DB1073&gt;0,((DC1073*0.125)+(DD1073*0.25)+(DE1073*0.25)+(DF1073*1)+(DG1073*1))/DB1073,"")</f>
        <v>0.1</v>
      </c>
      <c r="DI1073" s="35">
        <v>44774</v>
      </c>
      <c r="DJ1073" s="20" t="s">
        <v>228</v>
      </c>
      <c r="DK1073" s="20" t="s">
        <v>235</v>
      </c>
      <c r="DL1073" s="20" t="s">
        <v>234</v>
      </c>
      <c r="DM1073" s="20">
        <v>157</v>
      </c>
      <c r="DN1073" s="20">
        <v>5</v>
      </c>
      <c r="DO1073" s="20">
        <v>5</v>
      </c>
      <c r="DP1073" s="20">
        <v>17</v>
      </c>
      <c r="DQ1073" s="20">
        <v>1</v>
      </c>
      <c r="DR1073" s="20">
        <v>1</v>
      </c>
      <c r="DS1073" s="20">
        <v>1</v>
      </c>
      <c r="DT1073" s="20">
        <v>1</v>
      </c>
      <c r="DU1073" s="20">
        <v>1</v>
      </c>
      <c r="DV1073" s="37" cm="1">
        <f t="array" ref="DV1073">IF(AND(DI1073:DP1073&lt;&gt;""),((DQ1073*0.125)+(DR1073*0.25)+(DS1073*0.25)+(DT1073*1)+(DU1073*1))/DP1073,"")</f>
        <v>0.15441176470588236</v>
      </c>
      <c r="DW1073" s="35">
        <v>44994</v>
      </c>
      <c r="DX1073" s="35">
        <v>44995</v>
      </c>
      <c r="DY1073" s="20" t="s">
        <v>237</v>
      </c>
      <c r="DZ1073" s="35">
        <v>44995</v>
      </c>
      <c r="EA1073" s="35" t="s">
        <v>232</v>
      </c>
      <c r="EB1073" s="38">
        <v>45002</v>
      </c>
      <c r="EJ1073" s="20"/>
      <c r="EK1073" s="20"/>
      <c r="EL1073" s="20"/>
      <c r="EM1073" s="20"/>
      <c r="EN1073" s="20"/>
      <c r="EO1073" s="20"/>
      <c r="EP1073" s="20"/>
      <c r="EQ1073" s="20"/>
      <c r="ER1073" s="20"/>
      <c r="ES1073" s="34" t="str">
        <f>IF(EI1073&lt;&gt;"",((EJ1073*0.125)+((EK1073+EL1073+EM1073+EN1073+EO1073)*0.25)+((EP1073+EQ1073+ER1073)*1))/EI1073,"")</f>
        <v/>
      </c>
      <c r="FG1073" s="20"/>
      <c r="FJ1073" s="34" t="str">
        <f>IF(EZ1073&lt;&gt;"",((FA1073*0.125)+((FB1073+FC1073+FD1073+FE1073+FF1073)*0.25)+((FG1073+FH1073+FI1073)*1))/EZ1073,"")</f>
        <v/>
      </c>
      <c r="FK1073" s="39">
        <v>30.038540999999999</v>
      </c>
      <c r="FL1073" s="39">
        <v>-95.532551999999995</v>
      </c>
      <c r="FM1073" s="39">
        <v>29.676715576177866</v>
      </c>
      <c r="FN1073" s="39">
        <v>30.400366423822131</v>
      </c>
      <c r="FO1073" s="39">
        <v>-95.950514428076644</v>
      </c>
      <c r="FP1073" s="39">
        <v>-95.114589571923347</v>
      </c>
      <c r="FQ1073" s="39">
        <v>29.314890152355733</v>
      </c>
      <c r="FR1073" s="39">
        <v>30.762191847644264</v>
      </c>
      <c r="FS1073" s="39">
        <v>-96.368476856153293</v>
      </c>
      <c r="FT1073" s="39">
        <v>-94.696627143846698</v>
      </c>
      <c r="FU1073" s="35"/>
      <c r="GK1073" s="34" t="str">
        <f>IF(GA1073&lt;&gt;"",((GB1073*0.125)+((GC1073+GD1073+GE1073+GF1073+GG1073)*0.25)+((GH1073+GI1073+GJ1073)*1))/GA1073,"")</f>
        <v/>
      </c>
      <c r="GP1073" s="20" t="s">
        <v>232</v>
      </c>
      <c r="HH1073" s="34" t="str">
        <f>IF(GX1073&lt;&gt;"",((GY1073*0.125)+((GZ1073+HA1073+HB1073+HC1073+HD1073)*0.25)+((HE1073+HF1073+HG1073)*1))/GX1073,"")</f>
        <v/>
      </c>
    </row>
    <row r="1074" spans="1:216" ht="15" hidden="1" customHeight="1" x14ac:dyDescent="0.35">
      <c r="A1074" s="11" t="s">
        <v>6204</v>
      </c>
      <c r="B1074" s="12" t="s">
        <v>6205</v>
      </c>
      <c r="C1074" s="13">
        <v>43009</v>
      </c>
      <c r="D1074" s="13">
        <v>45352</v>
      </c>
      <c r="E1074" s="14" t="s">
        <v>1420</v>
      </c>
      <c r="F1074" s="15" t="s">
        <v>6206</v>
      </c>
      <c r="G1074" s="15" t="s">
        <v>5208</v>
      </c>
      <c r="H1074" s="14" t="s">
        <v>466</v>
      </c>
      <c r="I1074" s="16">
        <v>85260</v>
      </c>
      <c r="J1074" s="17">
        <v>37967</v>
      </c>
      <c r="K1074" s="18">
        <f ca="1">IF(A1074&lt;&gt;"",RANDBETWEEN(1,2000)," ")</f>
        <v>744</v>
      </c>
      <c r="L1074" s="17" cm="1">
        <f t="array" ref="L1074">IF(A1074&lt;&gt;"",SUMPRODUCT(($E$2:$E$1303="Active") * (FK1074 &gt;= $FM$2:$FM$1303) * (FK1074 &lt;= $FN$2:$FN$1303) * (FL1074 &gt;= $FO$2:$FO$1303) * (FL1074 &lt;= $FP$2:$FP$1303)),"")</f>
        <v>8</v>
      </c>
      <c r="M1074" s="17" cm="1">
        <f t="array" ref="M1074">IF(A1074&lt;&gt;"",SUMPRODUCT(($E$2:$E$1303="Active") * (FK1074 &gt;= $FQ$2:$FQ$1303) * (FK1074 &lt;= $FR$2:$FR$1303) * (FL1074 &gt;= $FS$2:$FS$1303) * (FL1074 &lt;= $FT$2:$FT$1303)),"")</f>
        <v>11</v>
      </c>
      <c r="N1074" s="14" t="s">
        <v>287</v>
      </c>
      <c r="O1074" s="14" t="s">
        <v>219</v>
      </c>
      <c r="P1074" s="19" t="s">
        <v>1723</v>
      </c>
      <c r="Q1074" s="14" t="s">
        <v>520</v>
      </c>
      <c r="R1074" s="15" t="s">
        <v>1724</v>
      </c>
      <c r="S1074" s="14" t="s">
        <v>223</v>
      </c>
      <c r="T1074" s="20" t="s">
        <v>224</v>
      </c>
      <c r="U1074" s="21"/>
      <c r="V1074" s="22"/>
      <c r="W1074" s="22"/>
      <c r="X1074" s="22"/>
      <c r="Y1074" s="22"/>
      <c r="Z1074" s="22"/>
      <c r="AA1074" s="48">
        <v>2024</v>
      </c>
      <c r="AC1074" s="63">
        <v>45658</v>
      </c>
      <c r="AD1074" s="25">
        <v>223</v>
      </c>
      <c r="AE1074" s="25">
        <v>176</v>
      </c>
      <c r="AF1074" s="26">
        <v>58</v>
      </c>
      <c r="AG1074" s="20">
        <v>0</v>
      </c>
      <c r="AH1074" s="22">
        <v>0</v>
      </c>
      <c r="AI1074" s="26">
        <v>0</v>
      </c>
      <c r="AN1074" s="27">
        <f>IF(COUNT(DV1074,ES1074,FJ1074,GK1074,HH1074)&gt;0,AVERAGE(DV1074,ES1074,FJ1074,GK1074,HH1074),"")</f>
        <v>0</v>
      </c>
      <c r="AO1074" s="28">
        <f>IF((E1074&lt;&gt;""),COUNTA(AP1074:BW1074)+COUNTIF(T1074,"No"),"")</f>
        <v>0</v>
      </c>
      <c r="AP1074" s="29"/>
      <c r="AQ1074" s="29"/>
      <c r="AR1074" s="29"/>
      <c r="AS1074" s="29"/>
      <c r="AT1074" s="29"/>
      <c r="AU1074" s="29"/>
      <c r="AV1074" s="29"/>
      <c r="AW1074" s="29"/>
      <c r="AX1074" s="29"/>
      <c r="AY1074" s="29"/>
      <c r="AZ1074" s="29"/>
      <c r="BA1074" s="29"/>
      <c r="BB1074" s="29"/>
      <c r="BC1074" s="29"/>
      <c r="BD1074" s="29"/>
      <c r="BE1074" s="29"/>
      <c r="BF1074" s="29"/>
      <c r="BG1074" s="29"/>
      <c r="BH1074" s="29"/>
      <c r="BI1074" s="29"/>
      <c r="BJ1074" s="29"/>
      <c r="BK1074" s="29"/>
      <c r="BL1074" s="29"/>
      <c r="BM1074" s="29"/>
      <c r="BN1074" s="29"/>
      <c r="BO1074" s="29"/>
      <c r="BP1074" s="29"/>
      <c r="BQ1074" s="29"/>
      <c r="BR1074" s="29"/>
      <c r="BS1074" s="29"/>
      <c r="BT1074" s="29"/>
      <c r="BU1074" s="29"/>
      <c r="BV1074" s="29"/>
      <c r="BW1074" s="29"/>
      <c r="BX1074" s="30">
        <v>44103</v>
      </c>
      <c r="BY1074" s="30">
        <v>44117</v>
      </c>
      <c r="BZ1074" s="14" t="s">
        <v>226</v>
      </c>
      <c r="CA1074" s="30">
        <v>44123</v>
      </c>
      <c r="CB1074" s="14" t="s">
        <v>232</v>
      </c>
      <c r="CC1074" s="31">
        <v>43907</v>
      </c>
      <c r="CD1074" s="32" t="s">
        <v>364</v>
      </c>
      <c r="CE1074" s="33" t="s">
        <v>380</v>
      </c>
      <c r="CF1074" s="33" t="s">
        <v>321</v>
      </c>
      <c r="CG1074" s="29">
        <v>140</v>
      </c>
      <c r="CH1074" s="29">
        <v>4</v>
      </c>
      <c r="CI1074" s="29">
        <v>4</v>
      </c>
      <c r="CJ1074" s="29">
        <v>16</v>
      </c>
      <c r="CK1074" s="29">
        <v>0</v>
      </c>
      <c r="CL1074" s="29">
        <v>0</v>
      </c>
      <c r="CM1074" s="29">
        <v>0</v>
      </c>
      <c r="CN1074" s="34">
        <f>IF(CJ1074&gt;0,((CK1074*0.125)+(CL1074*0.25)+(CM1074*1))/CJ1074,"")</f>
        <v>0</v>
      </c>
      <c r="CO1074" s="35">
        <v>44357</v>
      </c>
      <c r="CP1074" s="35">
        <v>44358</v>
      </c>
      <c r="CQ1074" s="20" t="s">
        <v>507</v>
      </c>
      <c r="CR1074" s="35">
        <v>44372</v>
      </c>
      <c r="CS1074" s="20" t="s">
        <v>232</v>
      </c>
      <c r="CT1074" s="35">
        <v>44361</v>
      </c>
      <c r="CU1074" s="35">
        <v>44482</v>
      </c>
      <c r="CV1074" s="20" t="s">
        <v>228</v>
      </c>
      <c r="CW1074" s="20" t="s">
        <v>233</v>
      </c>
      <c r="CX1074" s="11" t="s">
        <v>234</v>
      </c>
      <c r="CY1074" s="20">
        <v>80</v>
      </c>
      <c r="CZ1074" s="36">
        <v>1</v>
      </c>
      <c r="DA1074" s="36">
        <v>1</v>
      </c>
      <c r="DB1074" s="36">
        <v>5</v>
      </c>
      <c r="DC1074" s="36">
        <v>0</v>
      </c>
      <c r="DD1074" s="36">
        <v>1</v>
      </c>
      <c r="DE1074" s="36">
        <v>0</v>
      </c>
      <c r="DF1074" s="36">
        <v>0</v>
      </c>
      <c r="DG1074" s="36">
        <v>0</v>
      </c>
      <c r="DH1074" s="37">
        <f>IF(DB1074&gt;0,((DC1074*0.125)+(DD1074*0.25)+(DE1074*0.25)+(DF1074*1)+(DG1074*1))/DB1074,"")</f>
        <v>0.05</v>
      </c>
      <c r="DI1074" s="35">
        <v>44866</v>
      </c>
      <c r="DJ1074" s="20" t="s">
        <v>228</v>
      </c>
      <c r="DK1074" s="20" t="s">
        <v>235</v>
      </c>
      <c r="DL1074" s="20" t="s">
        <v>234</v>
      </c>
      <c r="DM1074" s="20">
        <v>54</v>
      </c>
      <c r="DN1074" s="20">
        <v>3</v>
      </c>
      <c r="DO1074" s="20">
        <v>3</v>
      </c>
      <c r="DP1074" s="20">
        <v>15</v>
      </c>
      <c r="DQ1074" s="20">
        <v>0</v>
      </c>
      <c r="DR1074" s="20">
        <v>0</v>
      </c>
      <c r="DS1074" s="20">
        <v>0</v>
      </c>
      <c r="DT1074" s="20">
        <v>0</v>
      </c>
      <c r="DU1074" s="20">
        <v>0</v>
      </c>
      <c r="DV1074" s="37" cm="1">
        <f t="array" ref="DV1074">IF(AND(DI1074:DP1074&lt;&gt;""),((DQ1074*0.125)+(DR1074*0.25)+(DS1074*0.25)+(DT1074*1)+(DU1074*1))/DP1074,"")</f>
        <v>0</v>
      </c>
      <c r="EA1074" s="35" t="s">
        <v>232</v>
      </c>
      <c r="EB1074" s="38"/>
      <c r="EJ1074" s="20"/>
      <c r="EK1074" s="20"/>
      <c r="EL1074" s="20"/>
      <c r="EM1074" s="20"/>
      <c r="EN1074" s="20"/>
      <c r="EO1074" s="20"/>
      <c r="EP1074" s="20"/>
      <c r="EQ1074" s="20"/>
      <c r="ER1074" s="20"/>
      <c r="ES1074" s="34" t="str">
        <f>IF(EI1074&lt;&gt;"",((EJ1074*0.125)+((EK1074+EL1074+EM1074+EN1074+EO1074)*0.25)+((EP1074+EQ1074+ER1074)*1))/EI1074,"")</f>
        <v/>
      </c>
      <c r="FG1074" s="20"/>
      <c r="FJ1074" s="34" t="str">
        <f>IF(EZ1074&lt;&gt;"",((FA1074*0.125)+((FB1074+FC1074+FD1074+FE1074+FF1074)*0.25)+((FG1074+FH1074+FI1074)*1))/EZ1074,"")</f>
        <v/>
      </c>
      <c r="FK1074" s="39">
        <v>33.610962000000001</v>
      </c>
      <c r="FL1074" s="39">
        <v>-111.890114</v>
      </c>
      <c r="FM1074" s="39">
        <v>33.249136576177868</v>
      </c>
      <c r="FN1074" s="39">
        <v>33.972787423822133</v>
      </c>
      <c r="FO1074" s="39">
        <v>-112.32457456113524</v>
      </c>
      <c r="FP1074" s="39">
        <v>-111.45565343886476</v>
      </c>
      <c r="FQ1074" s="39">
        <v>32.887311152355736</v>
      </c>
      <c r="FR1074" s="39">
        <v>34.334612847644266</v>
      </c>
      <c r="FS1074" s="39">
        <v>-112.75903512227046</v>
      </c>
      <c r="FT1074" s="39">
        <v>-111.02119287772953</v>
      </c>
      <c r="FU1074" s="35"/>
      <c r="GK1074" s="34" t="str">
        <f>IF(GA1074&lt;&gt;"",((GB1074*0.125)+((GC1074+GD1074+GE1074+GF1074+GG1074)*0.25)+((GH1074+GI1074+GJ1074)*1))/GA1074,"")</f>
        <v/>
      </c>
      <c r="GL1074"/>
      <c r="GM1074"/>
      <c r="GN1074"/>
      <c r="GO1074"/>
      <c r="HH1074" s="34" t="str">
        <f>IF(GX1074&lt;&gt;"",((GY1074*0.125)+((GZ1074+HA1074+HB1074+HC1074+HD1074)*0.25)+((HE1074+HF1074+HG1074)*1))/GX1074,"")</f>
        <v/>
      </c>
    </row>
    <row r="1075" spans="1:216" ht="15" hidden="1" customHeight="1" x14ac:dyDescent="0.35">
      <c r="A1075" s="11" t="s">
        <v>6105</v>
      </c>
      <c r="B1075" s="12" t="s">
        <v>6106</v>
      </c>
      <c r="C1075" s="43">
        <v>43009</v>
      </c>
      <c r="D1075" s="13"/>
      <c r="E1075" s="11" t="s">
        <v>1420</v>
      </c>
      <c r="F1075" s="19" t="s">
        <v>6207</v>
      </c>
      <c r="G1075" s="19" t="s">
        <v>6108</v>
      </c>
      <c r="H1075" s="11" t="s">
        <v>1705</v>
      </c>
      <c r="I1075" s="42">
        <v>97060</v>
      </c>
      <c r="J1075" s="17">
        <v>21792</v>
      </c>
      <c r="K1075" s="18">
        <f ca="1">IF(A1075&lt;&gt;"",RANDBETWEEN(1,2000)," ")</f>
        <v>1465</v>
      </c>
      <c r="L1075" s="17" cm="1">
        <f t="array" ref="L1075">IF(A1075&lt;&gt;"",SUMPRODUCT(($E$2:$E$1303="Active") * (FK1075 &gt;= $FM$2:$FM$1303) * (FK1075 &lt;= $FN$2:$FN$1303) * (FL1075 &gt;= $FO$2:$FO$1303) * (FL1075 &lt;= $FP$2:$FP$1303)),"")</f>
        <v>4</v>
      </c>
      <c r="M1075" s="17" cm="1">
        <f t="array" ref="M1075">IF(A1075&lt;&gt;"",SUMPRODUCT(($E$2:$E$1303="Active") * (FK1075 &gt;= $FQ$2:$FQ$1303) * (FK1075 &lt;= $FR$2:$FR$1303) * (FL1075 &gt;= $FS$2:$FS$1303) * (FL1075 &lt;= $FT$2:$FT$1303)),"")</f>
        <v>9</v>
      </c>
      <c r="Q1075" s="11" t="s">
        <v>6208</v>
      </c>
      <c r="AA1075" s="48">
        <v>2024</v>
      </c>
      <c r="AC1075" s="63">
        <v>45658</v>
      </c>
      <c r="AF1075" s="26"/>
      <c r="AG1075" s="20">
        <v>2</v>
      </c>
      <c r="AH1075" s="22">
        <v>0</v>
      </c>
      <c r="AI1075" s="26">
        <v>0</v>
      </c>
      <c r="AN1075" s="27" t="str">
        <f>IF(COUNT(DV1075,ES1075,FJ1075,GK1075,HH1075)&gt;0,AVERAGE(DV1075,ES1075,FJ1075,GK1075,HH1075),"")</f>
        <v/>
      </c>
      <c r="AO1075" s="28">
        <f>IF((E1075&lt;&gt;""),COUNTA(AP1075:BW1075)+COUNTIF(T1075,"No"),"")</f>
        <v>0</v>
      </c>
      <c r="EA1075" s="35"/>
      <c r="EJ1075"/>
      <c r="EK1075"/>
      <c r="EL1075"/>
      <c r="EM1075"/>
      <c r="EN1075"/>
      <c r="EQ1075"/>
      <c r="ER1075"/>
      <c r="ES1075" s="34" t="str">
        <f>IF(EI1075&lt;&gt;"",((EJ1075*0.125)+((EK1075+EL1075+EM1075+EN1075+EO1075)*0.25)+((EP1075+EQ1075+ER1075)*1))/EI1075,"")</f>
        <v/>
      </c>
      <c r="ET1075" s="20"/>
      <c r="FG1075" s="20"/>
      <c r="FJ1075" s="34" t="str">
        <f>IF(EZ1075&lt;&gt;"",((FA1075*0.125)+((FB1075+FC1075+FD1075+FE1075+FF1075)*0.25)+((FG1075+FH1075+FI1075)*1))/EZ1075,"")</f>
        <v/>
      </c>
      <c r="FK1075" s="39">
        <v>45.528908000000001</v>
      </c>
      <c r="FL1075" s="39">
        <v>-122.36003700000001</v>
      </c>
      <c r="FM1075" s="39">
        <v>45.167082576177869</v>
      </c>
      <c r="FN1075" s="39">
        <v>45.890733423822134</v>
      </c>
      <c r="FO1075" s="39">
        <v>-122.87652515820253</v>
      </c>
      <c r="FP1075" s="39">
        <v>-121.84354884179749</v>
      </c>
      <c r="FQ1075" s="39">
        <v>44.805257152355736</v>
      </c>
      <c r="FR1075" s="39">
        <v>46.252558847644266</v>
      </c>
      <c r="FS1075" s="39">
        <v>-123.39301331640505</v>
      </c>
      <c r="FT1075" s="39">
        <v>-121.32706068359496</v>
      </c>
      <c r="FU1075" s="35"/>
      <c r="GK1075" s="34" t="str">
        <f>IF(GA1075&lt;&gt;"",((GB1075*0.125)+((GC1075+GD1075+GE1075+GF1075+GG1075)*0.25)+((GH1075+GI1075+GJ1075)*1))/GA1075,"")</f>
        <v/>
      </c>
      <c r="GL1075"/>
      <c r="GM1075"/>
      <c r="GN1075"/>
      <c r="GO1075"/>
      <c r="HH1075" s="34" t="str">
        <f>IF(GX1075&lt;&gt;"",((GY1075*0.125)+((GZ1075+HA1075+HB1075+HC1075+HD1075)*0.25)+((HE1075+HF1075+HG1075)*1))/GX1075,"")</f>
        <v/>
      </c>
    </row>
    <row r="1076" spans="1:216" ht="15" hidden="1" customHeight="1" x14ac:dyDescent="0.35">
      <c r="A1076" s="11" t="s">
        <v>6209</v>
      </c>
      <c r="B1076" s="12" t="s">
        <v>6210</v>
      </c>
      <c r="C1076" s="13">
        <v>43009</v>
      </c>
      <c r="D1076" s="13">
        <v>45352</v>
      </c>
      <c r="E1076" s="14" t="s">
        <v>1420</v>
      </c>
      <c r="F1076" s="15" t="s">
        <v>6211</v>
      </c>
      <c r="G1076" s="15" t="s">
        <v>6212</v>
      </c>
      <c r="H1076" s="14" t="s">
        <v>1512</v>
      </c>
      <c r="I1076" s="16">
        <v>21037</v>
      </c>
      <c r="J1076" s="17">
        <v>21453</v>
      </c>
      <c r="K1076" s="18">
        <f ca="1">IF(A1076&lt;&gt;"",RANDBETWEEN(1,2000)," ")</f>
        <v>1461</v>
      </c>
      <c r="L1076" s="17" cm="1">
        <f t="array" ref="L1076">IF(A1076&lt;&gt;"",SUMPRODUCT(($E$2:$E$1303="Active") * (FK1076 &gt;= $FM$2:$FM$1303) * (FK1076 &lt;= $FN$2:$FN$1303) * (FL1076 &gt;= $FO$2:$FO$1303) * (FL1076 &lt;= $FP$2:$FP$1303)),"")</f>
        <v>1</v>
      </c>
      <c r="M1076" s="17" cm="1">
        <f t="array" ref="M1076">IF(A1076&lt;&gt;"",SUMPRODUCT(($E$2:$E$1303="Active") * (FK1076 &gt;= $FQ$2:$FQ$1303) * (FK1076 &lt;= $FR$2:$FR$1303) * (FL1076 &gt;= $FS$2:$FS$1303) * (FL1076 &lt;= $FT$2:$FT$1303)),"")</f>
        <v>5</v>
      </c>
      <c r="N1076" s="14" t="s">
        <v>287</v>
      </c>
      <c r="O1076" s="14" t="s">
        <v>219</v>
      </c>
      <c r="P1076" s="15" t="s">
        <v>6213</v>
      </c>
      <c r="Q1076" s="14" t="s">
        <v>6214</v>
      </c>
      <c r="R1076" s="15" t="s">
        <v>6215</v>
      </c>
      <c r="S1076" s="14" t="s">
        <v>223</v>
      </c>
      <c r="T1076" s="20" t="s">
        <v>224</v>
      </c>
      <c r="U1076" s="21"/>
      <c r="V1076" s="22"/>
      <c r="W1076" s="22"/>
      <c r="X1076" s="22"/>
      <c r="Y1076" s="22"/>
      <c r="Z1076" s="22"/>
      <c r="AA1076" s="48">
        <v>2024</v>
      </c>
      <c r="AC1076" s="63">
        <v>45658</v>
      </c>
      <c r="AD1076" s="25">
        <v>87</v>
      </c>
      <c r="AE1076" s="25">
        <v>78</v>
      </c>
      <c r="AF1076" s="26">
        <v>55</v>
      </c>
      <c r="AG1076" s="20">
        <v>39</v>
      </c>
      <c r="AH1076" s="22">
        <v>0</v>
      </c>
      <c r="AI1076" s="26">
        <v>0</v>
      </c>
      <c r="AN1076" s="27">
        <f>IF(COUNT(DV1076,ES1076,FJ1076,GK1076,HH1076)&gt;0,AVERAGE(DV1076,ES1076,FJ1076,GK1076,HH1076),"")</f>
        <v>1.0416666666666666E-2</v>
      </c>
      <c r="AO1076" s="28">
        <f>IF((E1076&lt;&gt;""),COUNTA(AP1076:BW1076)+COUNTIF(T1076,"No"),"")</f>
        <v>0</v>
      </c>
      <c r="AP1076" s="29"/>
      <c r="AQ1076" s="29"/>
      <c r="AR1076" s="29"/>
      <c r="AS1076" s="29"/>
      <c r="AT1076" s="29"/>
      <c r="AU1076" s="29"/>
      <c r="AV1076" s="29"/>
      <c r="AW1076" s="29"/>
      <c r="AX1076" s="29"/>
      <c r="AY1076" s="29"/>
      <c r="AZ1076" s="29"/>
      <c r="BA1076" s="29"/>
      <c r="BB1076" s="29"/>
      <c r="BC1076" s="29"/>
      <c r="BD1076" s="29"/>
      <c r="BE1076" s="29"/>
      <c r="BF1076" s="29"/>
      <c r="BG1076" s="29"/>
      <c r="BH1076" s="29"/>
      <c r="BI1076" s="29"/>
      <c r="BJ1076" s="29"/>
      <c r="BK1076" s="29"/>
      <c r="BL1076" s="29"/>
      <c r="BM1076" s="29"/>
      <c r="BN1076" s="29"/>
      <c r="BO1076" s="29"/>
      <c r="BP1076" s="29"/>
      <c r="BQ1076" s="29"/>
      <c r="BR1076" s="29"/>
      <c r="BS1076" s="29"/>
      <c r="BT1076" s="29"/>
      <c r="BU1076" s="29"/>
      <c r="BV1076" s="29"/>
      <c r="BW1076" s="29"/>
      <c r="BX1076" s="30">
        <v>43812</v>
      </c>
      <c r="BY1076" s="30">
        <v>43816</v>
      </c>
      <c r="BZ1076" s="14" t="s">
        <v>226</v>
      </c>
      <c r="CA1076" s="30">
        <v>43830</v>
      </c>
      <c r="CB1076" s="14" t="s">
        <v>227</v>
      </c>
      <c r="CC1076" s="31">
        <v>43951</v>
      </c>
      <c r="CD1076" s="32" t="s">
        <v>248</v>
      </c>
      <c r="CE1076" s="33" t="s">
        <v>282</v>
      </c>
      <c r="CF1076" s="33" t="s">
        <v>247</v>
      </c>
      <c r="CG1076" s="29">
        <v>57</v>
      </c>
      <c r="CH1076" s="29">
        <v>2</v>
      </c>
      <c r="CI1076" s="29">
        <v>2</v>
      </c>
      <c r="CJ1076" s="29">
        <v>10</v>
      </c>
      <c r="CK1076" s="29">
        <v>3</v>
      </c>
      <c r="CL1076" s="29">
        <v>2</v>
      </c>
      <c r="CM1076" s="29">
        <v>1</v>
      </c>
      <c r="CN1076" s="34">
        <f>IF(CJ1076&gt;0,((CK1076*0.125)+(CL1076*0.25)+(CM1076*1))/CJ1076,"")</f>
        <v>0.1875</v>
      </c>
      <c r="CO1076" s="35">
        <v>44427</v>
      </c>
      <c r="CP1076" s="35">
        <v>44431</v>
      </c>
      <c r="CQ1076" s="20" t="s">
        <v>507</v>
      </c>
      <c r="CR1076" s="35">
        <v>44440</v>
      </c>
      <c r="CS1076" s="20" t="s">
        <v>232</v>
      </c>
      <c r="CT1076" s="35">
        <v>44432</v>
      </c>
      <c r="CU1076" s="35">
        <v>44453</v>
      </c>
      <c r="CV1076" s="11" t="s">
        <v>226</v>
      </c>
      <c r="CW1076" s="20" t="s">
        <v>233</v>
      </c>
      <c r="CX1076" s="11" t="s">
        <v>234</v>
      </c>
      <c r="CY1076" s="20">
        <v>51</v>
      </c>
      <c r="CZ1076" s="36">
        <v>2</v>
      </c>
      <c r="DA1076" s="36">
        <v>2</v>
      </c>
      <c r="DB1076" s="36">
        <v>10</v>
      </c>
      <c r="DC1076" s="36">
        <v>0</v>
      </c>
      <c r="DD1076" s="36">
        <v>1</v>
      </c>
      <c r="DE1076" s="36">
        <v>1</v>
      </c>
      <c r="DF1076" s="36">
        <v>0</v>
      </c>
      <c r="DG1076" s="36">
        <v>4</v>
      </c>
      <c r="DH1076" s="46">
        <f>IF(DB1076&gt;0,((DC1076*0.125)+(DD1076*0.25)+(DE1076*0.25)+(DF1076*1)+(DG1076*1))/DB1076,"")</f>
        <v>0.45</v>
      </c>
      <c r="DI1076" s="35">
        <v>44743</v>
      </c>
      <c r="DJ1076" s="20" t="s">
        <v>228</v>
      </c>
      <c r="DK1076" s="20" t="s">
        <v>235</v>
      </c>
      <c r="DL1076" s="20" t="s">
        <v>234</v>
      </c>
      <c r="DM1076" s="20">
        <v>33</v>
      </c>
      <c r="DN1076" s="20">
        <v>2</v>
      </c>
      <c r="DO1076" s="20">
        <v>2</v>
      </c>
      <c r="DP1076" s="20">
        <v>6</v>
      </c>
      <c r="DQ1076" s="20">
        <v>0</v>
      </c>
      <c r="DR1076" s="20">
        <v>0</v>
      </c>
      <c r="DS1076" s="20">
        <v>0</v>
      </c>
      <c r="DT1076" s="20">
        <v>0</v>
      </c>
      <c r="DU1076" s="20">
        <v>0</v>
      </c>
      <c r="DV1076" s="37" cm="1">
        <f t="array" ref="DV1076">IF(AND(DI1076:DP1076&lt;&gt;""),((DQ1076*0.125)+(DR1076*0.25)+(DS1076*0.25)+(DT1076*1)+(DU1076*1))/DP1076,"")</f>
        <v>0</v>
      </c>
      <c r="DW1076" s="35">
        <v>45153</v>
      </c>
      <c r="DX1076" s="35">
        <v>45162</v>
      </c>
      <c r="DY1076" s="20" t="s">
        <v>237</v>
      </c>
      <c r="DZ1076" s="35">
        <v>45166</v>
      </c>
      <c r="EA1076" s="35" t="s">
        <v>232</v>
      </c>
      <c r="EB1076" s="38">
        <v>45170</v>
      </c>
      <c r="EC1076" s="35">
        <v>45265</v>
      </c>
      <c r="ED1076" s="20" t="s">
        <v>228</v>
      </c>
      <c r="EE1076" s="20" t="s">
        <v>247</v>
      </c>
      <c r="EF1076" s="20">
        <v>18</v>
      </c>
      <c r="EG1076" s="20">
        <v>2</v>
      </c>
      <c r="EH1076" s="20">
        <v>2</v>
      </c>
      <c r="EI1076" s="20">
        <v>6</v>
      </c>
      <c r="EJ1076" s="20">
        <v>1</v>
      </c>
      <c r="EK1076" s="20">
        <v>0</v>
      </c>
      <c r="EL1076" s="20">
        <v>0</v>
      </c>
      <c r="EM1076" s="20">
        <v>0</v>
      </c>
      <c r="EN1076" s="20">
        <v>0</v>
      </c>
      <c r="EO1076" s="20">
        <v>0</v>
      </c>
      <c r="EP1076" s="20">
        <v>0</v>
      </c>
      <c r="EQ1076" s="20">
        <v>0</v>
      </c>
      <c r="ER1076" s="20">
        <v>0</v>
      </c>
      <c r="ES1076" s="34">
        <f>IF(EI1076&lt;&gt;"",((EJ1076*0.125)+((EK1076+EL1076+EM1076+EN1076+EO1076)*0.25)+((EP1076+EQ1076+ER1076)*1))/EI1076,"")</f>
        <v>2.0833333333333332E-2</v>
      </c>
      <c r="FG1076" s="20"/>
      <c r="FJ1076" s="34" t="str">
        <f>IF(EZ1076&lt;&gt;"",((FA1076*0.125)+((FB1076+FC1076+FD1076+FE1076+FF1076)*0.25)+((FG1076+FH1076+FI1076)*1))/EZ1076,"")</f>
        <v/>
      </c>
      <c r="FK1076" s="39">
        <v>38.922854999999998</v>
      </c>
      <c r="FL1076" s="39">
        <v>-76.544118999999995</v>
      </c>
      <c r="FM1076" s="39">
        <v>38.561029576177866</v>
      </c>
      <c r="FN1076" s="39">
        <v>39.284680423822131</v>
      </c>
      <c r="FO1076" s="39">
        <v>-77.00919466525886</v>
      </c>
      <c r="FP1076" s="39">
        <v>-76.079043334741129</v>
      </c>
      <c r="FQ1076" s="39">
        <v>38.199204152355733</v>
      </c>
      <c r="FR1076" s="39">
        <v>39.646505847644264</v>
      </c>
      <c r="FS1076" s="39">
        <v>-77.474270330517726</v>
      </c>
      <c r="FT1076" s="39">
        <v>-75.613967669482264</v>
      </c>
      <c r="FU1076" s="35"/>
      <c r="GK1076" s="34" t="str">
        <f>IF(GA1076&lt;&gt;"",((GB1076*0.125)+((GC1076+GD1076+GE1076+GF1076+GG1076)*0.25)+((GH1076+GI1076+GJ1076)*1))/GA1076,"")</f>
        <v/>
      </c>
      <c r="GL1076"/>
      <c r="GM1076"/>
      <c r="GN1076"/>
      <c r="GO1076"/>
      <c r="HH1076" s="34" t="str">
        <f>IF(GX1076&lt;&gt;"",((GY1076*0.125)+((GZ1076+HA1076+HB1076+HC1076+HD1076)*0.25)+((HE1076+HF1076+HG1076)*1))/GX1076,"")</f>
        <v/>
      </c>
    </row>
    <row r="1077" spans="1:216" ht="15" hidden="1" customHeight="1" x14ac:dyDescent="0.35">
      <c r="A1077" s="14" t="s">
        <v>6216</v>
      </c>
      <c r="B1077" s="12" t="s">
        <v>6217</v>
      </c>
      <c r="C1077" s="13">
        <v>43009</v>
      </c>
      <c r="D1077" s="13">
        <v>45352</v>
      </c>
      <c r="E1077" s="14" t="s">
        <v>1420</v>
      </c>
      <c r="F1077" s="15" t="s">
        <v>6218</v>
      </c>
      <c r="G1077" s="15" t="s">
        <v>6219</v>
      </c>
      <c r="H1077" s="14" t="s">
        <v>1914</v>
      </c>
      <c r="I1077" s="75">
        <v>2842</v>
      </c>
      <c r="J1077" s="17">
        <v>17115</v>
      </c>
      <c r="K1077" s="18">
        <f ca="1">IF(A1077&lt;&gt;"",RANDBETWEEN(1,2000)," ")</f>
        <v>1729</v>
      </c>
      <c r="L1077" s="17" cm="1">
        <f t="array" ref="L1077">IF(A1077&lt;&gt;"",SUMPRODUCT(($E$2:$E$1303="Active") * (FK1077 &gt;= $FM$2:$FM$1303) * (FK1077 &lt;= $FN$2:$FN$1303) * (FL1077 &gt;= $FO$2:$FO$1303) * (FL1077 &lt;= $FP$2:$FP$1303)),"")</f>
        <v>0</v>
      </c>
      <c r="M1077" s="17" cm="1">
        <f t="array" ref="M1077">IF(A1077&lt;&gt;"",SUMPRODUCT(($E$2:$E$1303="Active") * (FK1077 &gt;= $FQ$2:$FQ$1303) * (FK1077 &lt;= $FR$2:$FR$1303) * (FL1077 &gt;= $FS$2:$FS$1303) * (FL1077 &lt;= $FT$2:$FT$1303)),"")</f>
        <v>3</v>
      </c>
      <c r="N1077" s="14" t="s">
        <v>287</v>
      </c>
      <c r="O1077" s="14" t="s">
        <v>219</v>
      </c>
      <c r="P1077" s="15" t="s">
        <v>6220</v>
      </c>
      <c r="Q1077" s="14" t="s">
        <v>6221</v>
      </c>
      <c r="R1077" s="15" t="s">
        <v>6222</v>
      </c>
      <c r="S1077" s="14" t="s">
        <v>223</v>
      </c>
      <c r="T1077" s="20" t="s">
        <v>223</v>
      </c>
      <c r="U1077" s="21"/>
      <c r="V1077" s="22" t="s">
        <v>224</v>
      </c>
      <c r="W1077" s="22" t="s">
        <v>223</v>
      </c>
      <c r="X1077" s="22"/>
      <c r="Y1077" s="22" t="s">
        <v>223</v>
      </c>
      <c r="Z1077" s="22"/>
      <c r="AA1077" s="48">
        <v>2024</v>
      </c>
      <c r="AC1077" s="63">
        <v>45658</v>
      </c>
      <c r="AD1077" s="25">
        <v>96</v>
      </c>
      <c r="AE1077" s="25">
        <v>57</v>
      </c>
      <c r="AF1077" s="26">
        <v>52</v>
      </c>
      <c r="AG1077" s="20">
        <v>38</v>
      </c>
      <c r="AH1077" s="22">
        <v>0</v>
      </c>
      <c r="AI1077" s="26">
        <v>0</v>
      </c>
      <c r="AN1077" s="27">
        <f>IF(COUNT(DV1077,ES1077,FJ1077,GK1077,HH1077)&gt;0,AVERAGE(DV1077,ES1077,FJ1077,GK1077,HH1077),"")</f>
        <v>0.25</v>
      </c>
      <c r="AO1077" s="28">
        <f>IF((E1077&lt;&gt;""),COUNTA(AP1077:BW1077)+COUNTIF(T1077,"No"),"")</f>
        <v>5</v>
      </c>
      <c r="AP1077" s="29"/>
      <c r="AQ1077" s="29"/>
      <c r="AR1077" s="29"/>
      <c r="AS1077" s="29"/>
      <c r="AT1077" s="29"/>
      <c r="AU1077" s="29"/>
      <c r="AV1077" s="29"/>
      <c r="AW1077" s="29"/>
      <c r="AX1077" s="29"/>
      <c r="AY1077" s="29"/>
      <c r="AZ1077" s="29"/>
      <c r="BA1077" s="29"/>
      <c r="BB1077" s="29"/>
      <c r="BC1077" s="29"/>
      <c r="BD1077" s="29"/>
      <c r="BE1077" s="29"/>
      <c r="BF1077" s="29"/>
      <c r="BG1077" s="29"/>
      <c r="BH1077" s="29"/>
      <c r="BI1077" s="29" t="s">
        <v>224</v>
      </c>
      <c r="BJ1077" s="29"/>
      <c r="BK1077" s="29"/>
      <c r="BL1077" s="29"/>
      <c r="BM1077" s="29"/>
      <c r="BN1077" s="29" t="s">
        <v>224</v>
      </c>
      <c r="BO1077" s="29"/>
      <c r="BP1077" s="29" t="s">
        <v>224</v>
      </c>
      <c r="BQ1077" s="29"/>
      <c r="BR1077" s="29"/>
      <c r="BS1077" s="29"/>
      <c r="BT1077" s="29" t="s">
        <v>556</v>
      </c>
      <c r="BU1077" s="29"/>
      <c r="BV1077" s="29"/>
      <c r="BW1077" s="29"/>
      <c r="BX1077" s="30">
        <v>44005</v>
      </c>
      <c r="BY1077" s="30">
        <v>44019</v>
      </c>
      <c r="BZ1077" s="14" t="s">
        <v>226</v>
      </c>
      <c r="CA1077" s="30">
        <v>44025</v>
      </c>
      <c r="CB1077" s="14" t="s">
        <v>227</v>
      </c>
      <c r="CC1077" s="31">
        <v>44053</v>
      </c>
      <c r="CD1077" s="32" t="s">
        <v>228</v>
      </c>
      <c r="CE1077" s="33" t="s">
        <v>256</v>
      </c>
      <c r="CF1077" s="33" t="s">
        <v>257</v>
      </c>
      <c r="CG1077" s="29">
        <v>33</v>
      </c>
      <c r="CH1077" s="29">
        <v>1</v>
      </c>
      <c r="CI1077" s="29">
        <v>1</v>
      </c>
      <c r="CJ1077" s="29">
        <v>5</v>
      </c>
      <c r="CK1077" s="29">
        <v>2</v>
      </c>
      <c r="CL1077" s="29">
        <v>0</v>
      </c>
      <c r="CM1077" s="29">
        <v>1</v>
      </c>
      <c r="CN1077" s="34">
        <f>IF(CJ1077&gt;0,((CK1077*0.125)+(CL1077*0.25)+(CM1077*1))/CJ1077,"")</f>
        <v>0.25</v>
      </c>
      <c r="CO1077" s="35">
        <v>44435</v>
      </c>
      <c r="CP1077" s="35">
        <v>44438</v>
      </c>
      <c r="CQ1077" s="20" t="s">
        <v>507</v>
      </c>
      <c r="CR1077" s="35">
        <v>44440</v>
      </c>
      <c r="CS1077" s="20" t="s">
        <v>232</v>
      </c>
      <c r="CT1077" s="35">
        <v>44439</v>
      </c>
      <c r="CU1077" s="35">
        <v>44326</v>
      </c>
      <c r="CV1077" s="11" t="s">
        <v>226</v>
      </c>
      <c r="CW1077" s="11" t="s">
        <v>293</v>
      </c>
      <c r="CX1077" s="11" t="s">
        <v>247</v>
      </c>
      <c r="CY1077" s="20">
        <v>37</v>
      </c>
      <c r="CZ1077" s="36">
        <v>1</v>
      </c>
      <c r="DA1077" s="36">
        <v>1</v>
      </c>
      <c r="DB1077" s="36">
        <v>5</v>
      </c>
      <c r="DC1077" s="36">
        <v>0</v>
      </c>
      <c r="DD1077" s="36">
        <v>0</v>
      </c>
      <c r="DE1077" s="36">
        <v>0</v>
      </c>
      <c r="DF1077" s="36">
        <v>1</v>
      </c>
      <c r="DG1077" s="36">
        <v>0</v>
      </c>
      <c r="DH1077" s="37">
        <f>IF(DB1077&gt;0,((DC1077*0.125)+(DD1077*0.25)+(DE1077*0.25)+(DF1077*1)+(DG1077*1))/DB1077,"")</f>
        <v>0.2</v>
      </c>
      <c r="DI1077" s="35">
        <v>44805</v>
      </c>
      <c r="DJ1077" s="20" t="s">
        <v>228</v>
      </c>
      <c r="DK1077" s="20" t="s">
        <v>235</v>
      </c>
      <c r="DL1077" s="20" t="s">
        <v>234</v>
      </c>
      <c r="DM1077" s="20">
        <v>22</v>
      </c>
      <c r="DN1077" s="20">
        <v>1</v>
      </c>
      <c r="DO1077" s="20">
        <v>1</v>
      </c>
      <c r="DP1077" s="20">
        <v>5</v>
      </c>
      <c r="DQ1077" s="20">
        <v>0</v>
      </c>
      <c r="DR1077" s="20">
        <v>1</v>
      </c>
      <c r="DS1077" s="20">
        <v>0</v>
      </c>
      <c r="DT1077" s="20">
        <v>0</v>
      </c>
      <c r="DU1077" s="20">
        <v>1</v>
      </c>
      <c r="DV1077" s="49" cm="1">
        <f t="array" ref="DV1077">IF(AND(DI1077:DP1077&lt;&gt;""),((DQ1077*0.125)+(DR1077*0.25)+(DS1077*0.25)+(DT1077*1)+(DU1077*1))/DP1077,"")</f>
        <v>0.25</v>
      </c>
      <c r="DW1077" s="35">
        <v>45091</v>
      </c>
      <c r="DX1077" s="35">
        <v>45097</v>
      </c>
      <c r="DY1077" s="20" t="s">
        <v>237</v>
      </c>
      <c r="DZ1077" s="35">
        <v>45098</v>
      </c>
      <c r="EA1077" s="35" t="s">
        <v>232</v>
      </c>
      <c r="EB1077" s="38">
        <v>45107</v>
      </c>
      <c r="EJ1077" s="20"/>
      <c r="EK1077" s="20"/>
      <c r="EL1077" s="20"/>
      <c r="EM1077" s="20"/>
      <c r="EN1077" s="20"/>
      <c r="EO1077" s="20"/>
      <c r="EP1077" s="20"/>
      <c r="EQ1077" s="20"/>
      <c r="ER1077" s="20"/>
      <c r="ES1077" s="34" t="str">
        <f>IF(EI1077&lt;&gt;"",((EJ1077*0.125)+((EK1077+EL1077+EM1077+EN1077+EO1077)*0.25)+((EP1077+EQ1077+ER1077)*1))/EI1077,"")</f>
        <v/>
      </c>
      <c r="FG1077" s="20"/>
      <c r="FJ1077" s="34" t="str">
        <f>IF(EZ1077&lt;&gt;"",((FA1077*0.125)+((FB1077+FC1077+FD1077+FE1077+FF1077)*0.25)+((FG1077+FH1077+FI1077)*1))/EZ1077,"")</f>
        <v/>
      </c>
      <c r="FK1077" s="39">
        <v>41.517341999999999</v>
      </c>
      <c r="FL1077" s="39">
        <v>-71.271916000000004</v>
      </c>
      <c r="FM1077" s="39">
        <v>41.155516576177867</v>
      </c>
      <c r="FN1077" s="39">
        <v>41.879167423822132</v>
      </c>
      <c r="FO1077" s="39">
        <v>-71.755151987720708</v>
      </c>
      <c r="FP1077" s="39">
        <v>-70.788680012279301</v>
      </c>
      <c r="FQ1077" s="39">
        <v>40.793691152355734</v>
      </c>
      <c r="FR1077" s="39">
        <v>42.240992847644264</v>
      </c>
      <c r="FS1077" s="39">
        <v>-72.238387975441398</v>
      </c>
      <c r="FT1077" s="39">
        <v>-70.305444024558611</v>
      </c>
      <c r="FU1077" s="35"/>
      <c r="GK1077" s="34" t="str">
        <f>IF(GA1077&lt;&gt;"",((GB1077*0.125)+((GC1077+GD1077+GE1077+GF1077+GG1077)*0.25)+((GH1077+GI1077+GJ1077)*1))/GA1077,"")</f>
        <v/>
      </c>
      <c r="GL1077"/>
      <c r="GM1077"/>
      <c r="GN1077"/>
      <c r="GO1077"/>
      <c r="HH1077" s="34" t="str">
        <f>IF(GX1077&lt;&gt;"",((GY1077*0.125)+((GZ1077+HA1077+HB1077+HC1077+HD1077)*0.25)+((HE1077+HF1077+HG1077)*1))/GX1077,"")</f>
        <v/>
      </c>
    </row>
    <row r="1078" spans="1:216" ht="15" hidden="1" customHeight="1" x14ac:dyDescent="0.35">
      <c r="A1078" s="14" t="s">
        <v>6223</v>
      </c>
      <c r="B1078" s="12" t="s">
        <v>6224</v>
      </c>
      <c r="C1078" s="13">
        <v>43009</v>
      </c>
      <c r="D1078" s="13">
        <v>45352</v>
      </c>
      <c r="E1078" s="14" t="s">
        <v>1420</v>
      </c>
      <c r="F1078" s="15" t="s">
        <v>6225</v>
      </c>
      <c r="G1078" s="15" t="s">
        <v>6226</v>
      </c>
      <c r="H1078" s="14" t="s">
        <v>1484</v>
      </c>
      <c r="I1078" s="16">
        <v>30453</v>
      </c>
      <c r="J1078" s="17">
        <v>8946</v>
      </c>
      <c r="K1078" s="18">
        <f ca="1">IF(A1078&lt;&gt;"",RANDBETWEEN(1,2000)," ")</f>
        <v>356</v>
      </c>
      <c r="L1078" s="17" cm="1">
        <f t="array" ref="L1078">IF(A1078&lt;&gt;"",SUMPRODUCT(($E$2:$E$1303="Active") * (FK1078 &gt;= $FM$2:$FM$1303) * (FK1078 &lt;= $FN$2:$FN$1303) * (FL1078 &gt;= $FO$2:$FO$1303) * (FL1078 &lt;= $FP$2:$FP$1303)),"")</f>
        <v>0</v>
      </c>
      <c r="M1078" s="17" cm="1">
        <f t="array" ref="M1078">IF(A1078&lt;&gt;"",SUMPRODUCT(($E$2:$E$1303="Active") * (FK1078 &gt;= $FQ$2:$FQ$1303) * (FK1078 &lt;= $FR$2:$FR$1303) * (FL1078 &gt;= $FS$2:$FS$1303) * (FL1078 &lt;= $FT$2:$FT$1303)),"")</f>
        <v>0</v>
      </c>
      <c r="N1078" s="14" t="s">
        <v>287</v>
      </c>
      <c r="O1078" s="14" t="s">
        <v>219</v>
      </c>
      <c r="P1078" s="15" t="s">
        <v>6227</v>
      </c>
      <c r="Q1078" s="14" t="s">
        <v>6228</v>
      </c>
      <c r="R1078" s="15" t="s">
        <v>6229</v>
      </c>
      <c r="S1078" s="14" t="s">
        <v>224</v>
      </c>
      <c r="T1078" s="20" t="s">
        <v>224</v>
      </c>
      <c r="U1078" s="21"/>
      <c r="V1078" s="22"/>
      <c r="W1078" s="22"/>
      <c r="X1078" s="22"/>
      <c r="Y1078" s="22"/>
      <c r="Z1078" s="22"/>
      <c r="AA1078" s="48">
        <v>2024</v>
      </c>
      <c r="AC1078" s="63">
        <v>45658</v>
      </c>
      <c r="AD1078" s="25">
        <v>90</v>
      </c>
      <c r="AE1078" s="25">
        <v>70</v>
      </c>
      <c r="AF1078" s="26">
        <v>95</v>
      </c>
      <c r="AG1078" s="20">
        <v>49</v>
      </c>
      <c r="AH1078" s="22">
        <v>0</v>
      </c>
      <c r="AI1078" s="26">
        <v>0</v>
      </c>
      <c r="AN1078" s="27">
        <f>IF(COUNT(DV1078,ES1078,FJ1078,GK1078,HH1078)&gt;0,AVERAGE(DV1078,ES1078,FJ1078,GK1078,HH1078),"")</f>
        <v>0.25</v>
      </c>
      <c r="AO1078" s="28">
        <f>IF((E1078&lt;&gt;""),COUNTA(AP1078:BW1078)+COUNTIF(T1078,"No"),"")</f>
        <v>1</v>
      </c>
      <c r="AP1078" s="29"/>
      <c r="AQ1078" s="29"/>
      <c r="AR1078" s="29"/>
      <c r="AS1078" s="29"/>
      <c r="AT1078" s="29"/>
      <c r="AU1078" s="29"/>
      <c r="AV1078" s="29"/>
      <c r="AW1078" s="29"/>
      <c r="AX1078" s="29"/>
      <c r="AY1078" s="29"/>
      <c r="AZ1078" s="29"/>
      <c r="BA1078" s="29"/>
      <c r="BB1078" s="29"/>
      <c r="BC1078" s="29"/>
      <c r="BD1078" s="29"/>
      <c r="BE1078" s="29"/>
      <c r="BF1078" s="29"/>
      <c r="BG1078" s="29"/>
      <c r="BH1078" s="29"/>
      <c r="BI1078" s="29"/>
      <c r="BJ1078" s="29"/>
      <c r="BK1078" s="29"/>
      <c r="BL1078" s="29"/>
      <c r="BM1078" s="29"/>
      <c r="BN1078" s="29"/>
      <c r="BO1078" s="29"/>
      <c r="BP1078" s="29"/>
      <c r="BQ1078" s="29"/>
      <c r="BR1078" s="29"/>
      <c r="BS1078" s="29"/>
      <c r="BT1078" s="29" t="s">
        <v>1798</v>
      </c>
      <c r="BU1078" s="29"/>
      <c r="BV1078" s="29"/>
      <c r="BW1078" s="29"/>
      <c r="BX1078" s="30"/>
      <c r="BY1078" s="30"/>
      <c r="BZ1078" s="14"/>
      <c r="CA1078" s="30"/>
      <c r="CB1078" s="14" t="s">
        <v>232</v>
      </c>
      <c r="CC1078" s="31">
        <v>44053</v>
      </c>
      <c r="CD1078" s="32" t="s">
        <v>228</v>
      </c>
      <c r="CE1078" s="33" t="s">
        <v>256</v>
      </c>
      <c r="CF1078" s="33" t="s">
        <v>257</v>
      </c>
      <c r="CG1078" s="29">
        <v>37</v>
      </c>
      <c r="CH1078" s="29">
        <v>1</v>
      </c>
      <c r="CI1078" s="29">
        <v>1</v>
      </c>
      <c r="CJ1078" s="29">
        <v>5</v>
      </c>
      <c r="CK1078" s="29">
        <v>0</v>
      </c>
      <c r="CL1078" s="29">
        <v>0</v>
      </c>
      <c r="CM1078" s="29">
        <v>0</v>
      </c>
      <c r="CN1078" s="34">
        <f>IF(CJ1078&gt;0,((CK1078*0.125)+(CL1078*0.25)+(CM1078*1))/CJ1078,"")</f>
        <v>0</v>
      </c>
      <c r="CO1078" s="35">
        <v>44314</v>
      </c>
      <c r="CP1078" s="35">
        <v>44315</v>
      </c>
      <c r="CQ1078" s="20" t="s">
        <v>470</v>
      </c>
      <c r="CR1078" s="35">
        <v>44326</v>
      </c>
      <c r="CS1078" s="20" t="s">
        <v>232</v>
      </c>
      <c r="CT1078" s="35">
        <v>44319</v>
      </c>
      <c r="CU1078" s="35">
        <v>44489</v>
      </c>
      <c r="CV1078" s="20" t="s">
        <v>228</v>
      </c>
      <c r="CW1078" s="20" t="s">
        <v>233</v>
      </c>
      <c r="CX1078" s="11" t="s">
        <v>234</v>
      </c>
      <c r="CY1078" s="20">
        <v>43</v>
      </c>
      <c r="CZ1078" s="36">
        <v>1</v>
      </c>
      <c r="DA1078" s="36">
        <v>1</v>
      </c>
      <c r="DB1078" s="36">
        <v>5</v>
      </c>
      <c r="DC1078" s="36">
        <v>0</v>
      </c>
      <c r="DD1078" s="36">
        <v>0</v>
      </c>
      <c r="DE1078" s="36">
        <v>1</v>
      </c>
      <c r="DF1078" s="36">
        <v>0</v>
      </c>
      <c r="DG1078" s="36">
        <v>0</v>
      </c>
      <c r="DH1078" s="37">
        <f>IF(DB1078&gt;0,((DC1078*0.125)+(DD1078*0.25)+(DE1078*0.25)+(DF1078*1)+(DG1078*1))/DB1078,"")</f>
        <v>0.05</v>
      </c>
      <c r="DI1078" s="35">
        <v>44896</v>
      </c>
      <c r="DJ1078" s="20" t="s">
        <v>228</v>
      </c>
      <c r="DK1078" s="20" t="s">
        <v>235</v>
      </c>
      <c r="DL1078" s="20" t="s">
        <v>234</v>
      </c>
      <c r="DM1078" s="20">
        <v>52</v>
      </c>
      <c r="DN1078" s="20">
        <v>1</v>
      </c>
      <c r="DO1078" s="20">
        <v>1</v>
      </c>
      <c r="DP1078" s="20">
        <v>5</v>
      </c>
      <c r="DQ1078" s="20">
        <v>0</v>
      </c>
      <c r="DR1078" s="20">
        <v>0</v>
      </c>
      <c r="DS1078" s="20">
        <v>1</v>
      </c>
      <c r="DT1078" s="20">
        <v>0</v>
      </c>
      <c r="DU1078" s="20">
        <v>1</v>
      </c>
      <c r="DV1078" s="49" cm="1">
        <f t="array" ref="DV1078">IF(AND(DI1078:DP1078&lt;&gt;""),((DQ1078*0.125)+(DR1078*0.25)+(DS1078*0.25)+(DT1078*1)+(DU1078*1))/DP1078,"")</f>
        <v>0.25</v>
      </c>
      <c r="DW1078" s="35">
        <v>45022</v>
      </c>
      <c r="DX1078" s="35">
        <v>45027</v>
      </c>
      <c r="DY1078" s="20" t="s">
        <v>237</v>
      </c>
      <c r="DZ1078" s="35">
        <v>45027</v>
      </c>
      <c r="EA1078" s="35" t="s">
        <v>232</v>
      </c>
      <c r="EB1078" s="38">
        <v>45030</v>
      </c>
      <c r="EJ1078" s="20"/>
      <c r="EK1078" s="20"/>
      <c r="EL1078" s="20"/>
      <c r="EM1078" s="20"/>
      <c r="EN1078" s="20"/>
      <c r="EO1078" s="20"/>
      <c r="EP1078" s="20"/>
      <c r="EQ1078" s="20"/>
      <c r="ER1078" s="20"/>
      <c r="ES1078" s="34" t="str">
        <f>IF(EI1078&lt;&gt;"",((EJ1078*0.125)+((EK1078+EL1078+EM1078+EN1078+EO1078)*0.25)+((EP1078+EQ1078+ER1078)*1))/EI1078,"")</f>
        <v/>
      </c>
      <c r="FG1078" s="20"/>
      <c r="FJ1078" s="34" t="str">
        <f>IF(EZ1078&lt;&gt;"",((FA1078*0.125)+((FB1078+FC1078+FD1078+FE1078+FF1078)*0.25)+((FG1078+FH1078+FI1078)*1))/EZ1078,"")</f>
        <v/>
      </c>
      <c r="FK1078" s="39">
        <v>32.028984999999999</v>
      </c>
      <c r="FL1078" s="39">
        <v>-82.109229999999997</v>
      </c>
      <c r="FM1078" s="39">
        <v>31.667159576177866</v>
      </c>
      <c r="FN1078" s="39">
        <v>32.390810423822131</v>
      </c>
      <c r="FO1078" s="39">
        <v>-82.536021693803107</v>
      </c>
      <c r="FP1078" s="39">
        <v>-81.682438306196886</v>
      </c>
      <c r="FQ1078" s="39">
        <v>31.305334152355734</v>
      </c>
      <c r="FR1078" s="39">
        <v>32.752635847644264</v>
      </c>
      <c r="FS1078" s="39">
        <v>-82.962813387606204</v>
      </c>
      <c r="FT1078" s="39">
        <v>-81.255646612393789</v>
      </c>
      <c r="FU1078" s="35"/>
      <c r="GK1078" s="34" t="str">
        <f>IF(GA1078&lt;&gt;"",((GB1078*0.125)+((GC1078+GD1078+GE1078+GF1078+GG1078)*0.25)+((GH1078+GI1078+GJ1078)*1))/GA1078,"")</f>
        <v/>
      </c>
      <c r="GL1078"/>
      <c r="GM1078"/>
      <c r="GN1078"/>
      <c r="GO1078"/>
      <c r="HH1078" s="34" t="str">
        <f>IF(GX1078&lt;&gt;"",((GY1078*0.125)+((GZ1078+HA1078+HB1078+HC1078+HD1078)*0.25)+((HE1078+HF1078+HG1078)*1))/GX1078,"")</f>
        <v/>
      </c>
    </row>
    <row r="1079" spans="1:216" ht="15" hidden="1" customHeight="1" x14ac:dyDescent="0.35">
      <c r="A1079" s="11" t="s">
        <v>6230</v>
      </c>
      <c r="B1079" s="12" t="s">
        <v>6231</v>
      </c>
      <c r="C1079" s="13">
        <v>43009</v>
      </c>
      <c r="D1079" s="13">
        <v>45352</v>
      </c>
      <c r="E1079" s="14" t="s">
        <v>1420</v>
      </c>
      <c r="F1079" s="15" t="s">
        <v>6232</v>
      </c>
      <c r="G1079" s="15" t="s">
        <v>6233</v>
      </c>
      <c r="H1079" s="14" t="s">
        <v>1673</v>
      </c>
      <c r="I1079" s="16">
        <v>75001</v>
      </c>
      <c r="J1079" s="17">
        <v>16528</v>
      </c>
      <c r="K1079" s="18">
        <f ca="1">IF(A1079&lt;&gt;"",RANDBETWEEN(1,2000)," ")</f>
        <v>1598</v>
      </c>
      <c r="L1079" s="17" cm="1">
        <f t="array" ref="L1079">IF(A1079&lt;&gt;"",SUMPRODUCT(($E$2:$E$1303="Active") * (FK1079 &gt;= $FM$2:$FM$1303) * (FK1079 &lt;= $FN$2:$FN$1303) * (FL1079 &gt;= $FO$2:$FO$1303) * (FL1079 &lt;= $FP$2:$FP$1303)),"")</f>
        <v>14</v>
      </c>
      <c r="M1079" s="17" cm="1">
        <f t="array" ref="M1079">IF(A1079&lt;&gt;"",SUMPRODUCT(($E$2:$E$1303="Active") * (FK1079 &gt;= $FQ$2:$FQ$1303) * (FK1079 &lt;= $FR$2:$FR$1303) * (FL1079 &gt;= $FS$2:$FS$1303) * (FL1079 &lt;= $FT$2:$FT$1303)),"")</f>
        <v>16</v>
      </c>
      <c r="N1079" s="14" t="s">
        <v>287</v>
      </c>
      <c r="O1079" s="14" t="s">
        <v>219</v>
      </c>
      <c r="P1079" s="19" t="s">
        <v>1723</v>
      </c>
      <c r="Q1079" s="14" t="s">
        <v>520</v>
      </c>
      <c r="R1079" s="15" t="s">
        <v>1724</v>
      </c>
      <c r="S1079" s="14" t="s">
        <v>223</v>
      </c>
      <c r="T1079" s="20" t="s">
        <v>224</v>
      </c>
      <c r="U1079" s="21"/>
      <c r="V1079" s="22"/>
      <c r="W1079" s="22"/>
      <c r="X1079" s="22"/>
      <c r="Y1079" s="22"/>
      <c r="Z1079" s="22"/>
      <c r="AA1079" s="48">
        <v>2024</v>
      </c>
      <c r="AC1079" s="63">
        <v>45658</v>
      </c>
      <c r="AD1079" s="25">
        <v>48</v>
      </c>
      <c r="AE1079" s="25">
        <v>128</v>
      </c>
      <c r="AF1079" s="26">
        <v>0</v>
      </c>
      <c r="AG1079" s="20">
        <v>0</v>
      </c>
      <c r="AH1079" s="22">
        <v>0</v>
      </c>
      <c r="AI1079" s="26">
        <v>0</v>
      </c>
      <c r="AN1079" s="27">
        <f>IF(COUNT(DV1079,ES1079,FJ1079,GK1079,HH1079)&gt;0,AVERAGE(DV1079,ES1079,FJ1079,GK1079,HH1079),"")</f>
        <v>0</v>
      </c>
      <c r="AO1079" s="28">
        <f>IF((E1079&lt;&gt;""),COUNTA(AP1079:BW1079)+COUNTIF(T1079,"No"),"")</f>
        <v>0</v>
      </c>
      <c r="AP1079" s="29"/>
      <c r="AQ1079" s="29"/>
      <c r="AR1079" s="29"/>
      <c r="AS1079" s="29"/>
      <c r="AT1079" s="29"/>
      <c r="AU1079" s="29"/>
      <c r="AV1079" s="29"/>
      <c r="AW1079" s="29"/>
      <c r="AX1079" s="29"/>
      <c r="AY1079" s="29"/>
      <c r="AZ1079" s="29"/>
      <c r="BA1079" s="29"/>
      <c r="BB1079" s="29"/>
      <c r="BC1079" s="29"/>
      <c r="BD1079" s="29"/>
      <c r="BE1079" s="29"/>
      <c r="BF1079" s="29"/>
      <c r="BG1079" s="29"/>
      <c r="BH1079" s="29"/>
      <c r="BI1079" s="29"/>
      <c r="BJ1079" s="29"/>
      <c r="BK1079" s="29"/>
      <c r="BL1079" s="29"/>
      <c r="BM1079" s="29"/>
      <c r="BN1079" s="29"/>
      <c r="BO1079" s="29"/>
      <c r="BP1079" s="29"/>
      <c r="BQ1079" s="29"/>
      <c r="BR1079" s="29"/>
      <c r="BS1079" s="29"/>
      <c r="BT1079" s="29"/>
      <c r="BU1079" s="29"/>
      <c r="BV1079" s="29"/>
      <c r="BW1079" s="29"/>
      <c r="BX1079" s="30">
        <v>44148</v>
      </c>
      <c r="BY1079" s="30">
        <v>44165</v>
      </c>
      <c r="BZ1079" s="14" t="s">
        <v>226</v>
      </c>
      <c r="CA1079" s="30">
        <v>44165</v>
      </c>
      <c r="CB1079" s="14" t="s">
        <v>232</v>
      </c>
      <c r="CC1079" s="31"/>
      <c r="CD1079" s="32"/>
      <c r="CE1079" s="33"/>
      <c r="CF1079" s="33"/>
      <c r="CG1079" s="29"/>
      <c r="CH1079" s="29"/>
      <c r="CI1079" s="29"/>
      <c r="CJ1079" s="29"/>
      <c r="CK1079" s="29"/>
      <c r="CL1079" s="29"/>
      <c r="CM1079" s="29"/>
      <c r="CN1079" s="34" t="str">
        <f>IF(CJ1079&gt;0,((CK1079*0.125)+(CL1079*0.25)+(CM1079*1))/CJ1079,"")</f>
        <v/>
      </c>
      <c r="CO1079" s="35">
        <v>44365</v>
      </c>
      <c r="CP1079" s="35">
        <v>44368</v>
      </c>
      <c r="CQ1079" s="20" t="s">
        <v>507</v>
      </c>
      <c r="CR1079" s="35">
        <v>44378</v>
      </c>
      <c r="CS1079" s="20" t="s">
        <v>232</v>
      </c>
      <c r="CT1079" s="35">
        <v>44370</v>
      </c>
      <c r="CU1079" s="35" t="s">
        <v>1711</v>
      </c>
      <c r="CV1079" s="20" t="s">
        <v>228</v>
      </c>
      <c r="CW1079" s="11" t="s">
        <v>233</v>
      </c>
      <c r="CX1079" s="11" t="s">
        <v>234</v>
      </c>
      <c r="CY1079" s="20">
        <v>0</v>
      </c>
      <c r="CZ1079" s="36">
        <v>0</v>
      </c>
      <c r="DA1079" s="36">
        <v>0</v>
      </c>
      <c r="DB1079" s="36">
        <v>0</v>
      </c>
      <c r="DC1079" s="36">
        <v>0</v>
      </c>
      <c r="DD1079" s="36">
        <v>0</v>
      </c>
      <c r="DE1079" s="36">
        <v>0</v>
      </c>
      <c r="DF1079" s="36">
        <v>0</v>
      </c>
      <c r="DG1079" s="36">
        <v>0</v>
      </c>
      <c r="DH1079" s="37" t="str">
        <f>IF(DB1079&gt;0,((DC1079*0.125)+(DD1079*0.25)+(DE1079*0.25)+(DF1079*1)+(DG1079*1))/DB1079,"")</f>
        <v/>
      </c>
      <c r="DI1079" s="35" t="s">
        <v>1711</v>
      </c>
      <c r="DJ1079" s="20" t="s">
        <v>228</v>
      </c>
      <c r="DK1079" s="20" t="s">
        <v>235</v>
      </c>
      <c r="DL1079" s="20" t="s">
        <v>234</v>
      </c>
      <c r="DM1079" s="20">
        <v>0</v>
      </c>
      <c r="DN1079" s="20">
        <v>0</v>
      </c>
      <c r="DO1079" s="20">
        <v>0</v>
      </c>
      <c r="DP1079" s="20">
        <v>0</v>
      </c>
      <c r="DQ1079" s="20">
        <v>0</v>
      </c>
      <c r="DR1079" s="20">
        <v>0</v>
      </c>
      <c r="DS1079" s="20">
        <v>0</v>
      </c>
      <c r="DT1079" s="20">
        <v>0</v>
      </c>
      <c r="DU1079" s="20">
        <v>0</v>
      </c>
      <c r="DV1079" s="37">
        <v>0</v>
      </c>
      <c r="EA1079" s="35" t="s">
        <v>323</v>
      </c>
      <c r="EB1079" s="38"/>
      <c r="EJ1079" s="20"/>
      <c r="EK1079" s="20"/>
      <c r="EL1079" s="20"/>
      <c r="EM1079" s="20"/>
      <c r="EN1079" s="20"/>
      <c r="EO1079" s="20"/>
      <c r="EP1079" s="20"/>
      <c r="EQ1079" s="20"/>
      <c r="ER1079" s="20"/>
      <c r="ES1079" s="34" t="str">
        <f>IF(EI1079&lt;&gt;"",((EJ1079*0.125)+((EK1079+EL1079+EM1079+EN1079+EO1079)*0.25)+((EP1079+EQ1079+ER1079)*1))/EI1079,"")</f>
        <v/>
      </c>
      <c r="FG1079" s="20"/>
      <c r="FJ1079" s="34" t="str">
        <f>IF(EZ1079&lt;&gt;"",((FA1079*0.125)+((FB1079+FC1079+FD1079+FE1079+FF1079)*0.25)+((FG1079+FH1079+FI1079)*1))/EZ1079,"")</f>
        <v/>
      </c>
      <c r="FK1079" s="39">
        <v>32.959786999999999</v>
      </c>
      <c r="FL1079" s="39">
        <v>-96.838471999999996</v>
      </c>
      <c r="FM1079" s="39">
        <v>32.597961576177866</v>
      </c>
      <c r="FN1079" s="39">
        <v>33.321612423822131</v>
      </c>
      <c r="FO1079" s="39">
        <v>-97.269702910894296</v>
      </c>
      <c r="FP1079" s="39">
        <v>-96.407241089105696</v>
      </c>
      <c r="FQ1079" s="39">
        <v>32.236136152355733</v>
      </c>
      <c r="FR1079" s="39">
        <v>33.683437847644264</v>
      </c>
      <c r="FS1079" s="39">
        <v>-97.700933821788581</v>
      </c>
      <c r="FT1079" s="39">
        <v>-95.976010178211411</v>
      </c>
      <c r="FU1079" s="35"/>
      <c r="GK1079" s="34" t="str">
        <f>IF(GA1079&lt;&gt;"",((GB1079*0.125)+((GC1079+GD1079+GE1079+GF1079+GG1079)*0.25)+((GH1079+GI1079+GJ1079)*1))/GA1079,"")</f>
        <v/>
      </c>
      <c r="GL1079"/>
      <c r="GM1079"/>
      <c r="GN1079"/>
      <c r="GO1079"/>
      <c r="HH1079" s="34" t="str">
        <f>IF(GX1079&lt;&gt;"",((GY1079*0.125)+((GZ1079+HA1079+HB1079+HC1079+HD1079)*0.25)+((HE1079+HF1079+HG1079)*1))/GX1079,"")</f>
        <v/>
      </c>
    </row>
    <row r="1080" spans="1:216" ht="15" hidden="1" customHeight="1" x14ac:dyDescent="0.35">
      <c r="A1080" s="11" t="s">
        <v>6234</v>
      </c>
      <c r="B1080" s="12" t="s">
        <v>6235</v>
      </c>
      <c r="C1080" s="13">
        <v>43009</v>
      </c>
      <c r="D1080" s="13">
        <v>45352</v>
      </c>
      <c r="E1080" s="14" t="s">
        <v>1420</v>
      </c>
      <c r="F1080" s="15" t="s">
        <v>6236</v>
      </c>
      <c r="G1080" s="15" t="s">
        <v>6237</v>
      </c>
      <c r="H1080" s="14" t="s">
        <v>1705</v>
      </c>
      <c r="I1080" s="16">
        <v>97124</v>
      </c>
      <c r="J1080" s="17">
        <v>53487</v>
      </c>
      <c r="K1080" s="18">
        <f ca="1">IF(A1080&lt;&gt;"",RANDBETWEEN(1,2000)," ")</f>
        <v>965</v>
      </c>
      <c r="L1080" s="17" cm="1">
        <f t="array" ref="L1080">IF(A1080&lt;&gt;"",SUMPRODUCT(($E$2:$E$1303="Active") * (FK1080 &gt;= $FM$2:$FM$1303) * (FK1080 &lt;= $FN$2:$FN$1303) * (FL1080 &gt;= $FO$2:$FO$1303) * (FL1080 &lt;= $FP$2:$FP$1303)),"")</f>
        <v>6</v>
      </c>
      <c r="M1080" s="17" cm="1">
        <f t="array" ref="M1080">IF(A1080&lt;&gt;"",SUMPRODUCT(($E$2:$E$1303="Active") * (FK1080 &gt;= $FQ$2:$FQ$1303) * (FK1080 &lt;= $FR$2:$FR$1303) * (FL1080 &gt;= $FS$2:$FS$1303) * (FL1080 &lt;= $FT$2:$FT$1303)),"")</f>
        <v>8</v>
      </c>
      <c r="N1080" s="14" t="s">
        <v>287</v>
      </c>
      <c r="O1080" s="14" t="s">
        <v>219</v>
      </c>
      <c r="P1080" s="19" t="s">
        <v>1723</v>
      </c>
      <c r="Q1080" s="14" t="s">
        <v>520</v>
      </c>
      <c r="R1080" s="15" t="s">
        <v>1724</v>
      </c>
      <c r="S1080" s="14" t="s">
        <v>223</v>
      </c>
      <c r="T1080" s="20" t="s">
        <v>224</v>
      </c>
      <c r="U1080" s="21"/>
      <c r="V1080" s="22"/>
      <c r="W1080" s="22"/>
      <c r="X1080" s="22"/>
      <c r="Y1080" s="22"/>
      <c r="Z1080" s="22"/>
      <c r="AA1080" s="48">
        <v>2024</v>
      </c>
      <c r="AC1080" s="63">
        <v>45658</v>
      </c>
      <c r="AD1080" s="25">
        <v>170</v>
      </c>
      <c r="AE1080" s="25">
        <v>87</v>
      </c>
      <c r="AF1080" s="26">
        <v>138</v>
      </c>
      <c r="AG1080" s="20">
        <v>82</v>
      </c>
      <c r="AH1080" s="22">
        <v>0</v>
      </c>
      <c r="AI1080" s="26">
        <v>0</v>
      </c>
      <c r="AN1080" s="27">
        <f>IF(COUNT(DV1080,ES1080,FJ1080,GK1080,HH1080)&gt;0,AVERAGE(DV1080,ES1080,FJ1080,GK1080,HH1080),"")</f>
        <v>2.5000000000000001E-2</v>
      </c>
      <c r="AO1080" s="28">
        <f>IF((E1080&lt;&gt;""),COUNTA(AP1080:BW1080)+COUNTIF(T1080,"No"),"")</f>
        <v>0</v>
      </c>
      <c r="AP1080" s="29"/>
      <c r="AQ1080" s="29"/>
      <c r="AR1080" s="29"/>
      <c r="AS1080" s="29"/>
      <c r="AT1080" s="29"/>
      <c r="AU1080" s="29"/>
      <c r="AV1080" s="29"/>
      <c r="AW1080" s="29"/>
      <c r="AX1080" s="29"/>
      <c r="AY1080" s="29"/>
      <c r="AZ1080" s="29"/>
      <c r="BA1080" s="29"/>
      <c r="BB1080" s="29"/>
      <c r="BC1080" s="29"/>
      <c r="BD1080" s="29"/>
      <c r="BE1080" s="29"/>
      <c r="BF1080" s="29"/>
      <c r="BG1080" s="29"/>
      <c r="BH1080" s="29"/>
      <c r="BI1080" s="29"/>
      <c r="BJ1080" s="29"/>
      <c r="BK1080" s="29"/>
      <c r="BL1080" s="29"/>
      <c r="BM1080" s="29"/>
      <c r="BN1080" s="29"/>
      <c r="BO1080" s="29"/>
      <c r="BP1080" s="29"/>
      <c r="BQ1080" s="29"/>
      <c r="BR1080" s="29"/>
      <c r="BS1080" s="29"/>
      <c r="BT1080" s="29"/>
      <c r="BU1080" s="29"/>
      <c r="BV1080" s="29"/>
      <c r="BW1080" s="29"/>
      <c r="BX1080" s="30">
        <v>43984</v>
      </c>
      <c r="BY1080" s="30">
        <v>43993</v>
      </c>
      <c r="BZ1080" s="14" t="s">
        <v>226</v>
      </c>
      <c r="CA1080" s="30">
        <v>43997</v>
      </c>
      <c r="CB1080" s="14" t="s">
        <v>227</v>
      </c>
      <c r="CC1080" s="31">
        <v>43992</v>
      </c>
      <c r="CD1080" s="32" t="s">
        <v>1128</v>
      </c>
      <c r="CE1080" s="33" t="s">
        <v>282</v>
      </c>
      <c r="CF1080" s="33" t="s">
        <v>247</v>
      </c>
      <c r="CG1080" s="29">
        <v>124</v>
      </c>
      <c r="CH1080" s="29">
        <v>2</v>
      </c>
      <c r="CI1080" s="29">
        <v>2</v>
      </c>
      <c r="CJ1080" s="29">
        <v>10</v>
      </c>
      <c r="CK1080" s="29">
        <v>3</v>
      </c>
      <c r="CL1080" s="29">
        <v>0</v>
      </c>
      <c r="CM1080" s="29">
        <v>0</v>
      </c>
      <c r="CN1080" s="34">
        <f>IF(CJ1080&gt;0,((CK1080*0.125)+(CL1080*0.25)+(CM1080*1))/CJ1080,"")</f>
        <v>3.7499999999999999E-2</v>
      </c>
      <c r="CO1080" s="35">
        <v>44664</v>
      </c>
      <c r="CP1080" s="35">
        <v>44706</v>
      </c>
      <c r="CQ1080" s="20" t="s">
        <v>237</v>
      </c>
      <c r="CR1080" s="35">
        <v>44706</v>
      </c>
      <c r="CS1080" s="20" t="s">
        <v>232</v>
      </c>
      <c r="CT1080" s="35">
        <v>44713</v>
      </c>
      <c r="CU1080" s="35">
        <v>44501</v>
      </c>
      <c r="CV1080" s="11" t="s">
        <v>226</v>
      </c>
      <c r="CW1080" s="20" t="s">
        <v>233</v>
      </c>
      <c r="CX1080" s="11" t="s">
        <v>234</v>
      </c>
      <c r="CY1080" s="20">
        <v>47</v>
      </c>
      <c r="CZ1080" s="36">
        <v>2</v>
      </c>
      <c r="DA1080" s="36">
        <v>2</v>
      </c>
      <c r="DB1080" s="36">
        <v>10</v>
      </c>
      <c r="DC1080" s="36">
        <v>1</v>
      </c>
      <c r="DD1080" s="36">
        <v>5</v>
      </c>
      <c r="DE1080" s="36">
        <v>0</v>
      </c>
      <c r="DF1080" s="36">
        <v>0</v>
      </c>
      <c r="DG1080" s="36">
        <v>0</v>
      </c>
      <c r="DH1080" s="37">
        <f>IF(DB1080&gt;0,((DC1080*0.125)+(DD1080*0.25)+(DE1080*0.25)+(DF1080*1)+(DG1080*1))/DB1080,"")</f>
        <v>0.13750000000000001</v>
      </c>
      <c r="DI1080" s="35">
        <v>44805</v>
      </c>
      <c r="DJ1080" s="20" t="s">
        <v>228</v>
      </c>
      <c r="DK1080" s="20" t="s">
        <v>235</v>
      </c>
      <c r="DL1080" s="20" t="s">
        <v>234</v>
      </c>
      <c r="DM1080" s="20">
        <v>57</v>
      </c>
      <c r="DN1080" s="20">
        <v>2</v>
      </c>
      <c r="DO1080" s="20">
        <v>2</v>
      </c>
      <c r="DP1080" s="20">
        <v>10</v>
      </c>
      <c r="DQ1080" s="20">
        <v>0</v>
      </c>
      <c r="DR1080" s="20">
        <v>0</v>
      </c>
      <c r="DS1080" s="20">
        <v>0</v>
      </c>
      <c r="DT1080" s="20">
        <v>0</v>
      </c>
      <c r="DU1080" s="20">
        <v>0</v>
      </c>
      <c r="DV1080" s="37" cm="1">
        <f t="array" ref="DV1080">IF(AND(DI1080:DP1080&lt;&gt;""),((DQ1080*0.125)+(DR1080*0.25)+(DS1080*0.25)+(DT1080*1)+(DU1080*1))/DP1080,"")</f>
        <v>0</v>
      </c>
      <c r="EA1080" s="35" t="s">
        <v>232</v>
      </c>
      <c r="EB1080" s="38"/>
      <c r="EC1080" s="35">
        <v>45290</v>
      </c>
      <c r="ED1080" s="20" t="s">
        <v>228</v>
      </c>
      <c r="EE1080" s="20" t="s">
        <v>247</v>
      </c>
      <c r="EF1080" s="20">
        <v>78</v>
      </c>
      <c r="EG1080" s="20">
        <v>1</v>
      </c>
      <c r="EH1080" s="20">
        <v>1</v>
      </c>
      <c r="EI1080" s="20">
        <v>5</v>
      </c>
      <c r="EJ1080" s="20">
        <v>0</v>
      </c>
      <c r="EK1080" s="20">
        <v>0</v>
      </c>
      <c r="EL1080" s="20">
        <v>0</v>
      </c>
      <c r="EM1080" s="20">
        <v>1</v>
      </c>
      <c r="EN1080" s="20">
        <v>0</v>
      </c>
      <c r="EO1080" s="20">
        <v>0</v>
      </c>
      <c r="EP1080" s="20">
        <v>0</v>
      </c>
      <c r="EQ1080" s="20">
        <v>0</v>
      </c>
      <c r="ER1080" s="20">
        <v>0</v>
      </c>
      <c r="ES1080" s="34">
        <f>IF(EI1080&lt;&gt;"",((EJ1080*0.125)+((EK1080+EL1080+EM1080+EN1080+EO1080)*0.25)+((EP1080+EQ1080+ER1080)*1))/EI1080,"")</f>
        <v>0.05</v>
      </c>
      <c r="FG1080" s="20"/>
      <c r="FJ1080" s="34" t="str">
        <f>IF(EZ1080&lt;&gt;"",((FA1080*0.125)+((FB1080+FC1080+FD1080+FE1080+FF1080)*0.25)+((FG1080+FH1080+FI1080)*1))/EZ1080,"")</f>
        <v/>
      </c>
      <c r="FK1080" s="39">
        <v>45.590536</v>
      </c>
      <c r="FL1080" s="39">
        <v>-122.956073</v>
      </c>
      <c r="FM1080" s="39">
        <v>45.228710576177868</v>
      </c>
      <c r="FN1080" s="39">
        <v>45.952361423822133</v>
      </c>
      <c r="FO1080" s="39">
        <v>-123.47312797129133</v>
      </c>
      <c r="FP1080" s="39">
        <v>-122.43901802870867</v>
      </c>
      <c r="FQ1080" s="39">
        <v>44.866885152355735</v>
      </c>
      <c r="FR1080" s="39">
        <v>46.314186847644265</v>
      </c>
      <c r="FS1080" s="39">
        <v>-123.99018294258268</v>
      </c>
      <c r="FT1080" s="39">
        <v>-121.92196305741733</v>
      </c>
      <c r="FU1080" s="35"/>
      <c r="GK1080" s="34" t="str">
        <f>IF(GA1080&lt;&gt;"",((GB1080*0.125)+((GC1080+GD1080+GE1080+GF1080+GG1080)*0.25)+((GH1080+GI1080+GJ1080)*1))/GA1080,"")</f>
        <v/>
      </c>
      <c r="GL1080"/>
      <c r="GM1080"/>
      <c r="GN1080"/>
      <c r="GO1080"/>
      <c r="GP1080" s="20" t="s">
        <v>232</v>
      </c>
      <c r="HH1080" s="34" t="str">
        <f>IF(GX1080&lt;&gt;"",((GY1080*0.125)+((GZ1080+HA1080+HB1080+HC1080+HD1080)*0.25)+((HE1080+HF1080+HG1080)*1))/GX1080,"")</f>
        <v/>
      </c>
    </row>
    <row r="1081" spans="1:216" ht="15" hidden="1" customHeight="1" x14ac:dyDescent="0.35">
      <c r="A1081" s="14" t="s">
        <v>6238</v>
      </c>
      <c r="B1081" s="12" t="s">
        <v>6239</v>
      </c>
      <c r="C1081" s="13">
        <v>43009</v>
      </c>
      <c r="D1081" s="13">
        <v>45331</v>
      </c>
      <c r="E1081" s="14" t="s">
        <v>1420</v>
      </c>
      <c r="F1081" s="15" t="s">
        <v>6240</v>
      </c>
      <c r="G1081" s="15" t="s">
        <v>6241</v>
      </c>
      <c r="H1081" s="14" t="s">
        <v>1870</v>
      </c>
      <c r="I1081" s="16">
        <v>3103</v>
      </c>
      <c r="J1081" s="17">
        <v>0</v>
      </c>
      <c r="K1081" s="18">
        <f ca="1">IF(A1081&lt;&gt;"",RANDBETWEEN(1,2000)," ")</f>
        <v>302</v>
      </c>
      <c r="L1081" s="17" cm="1">
        <f t="array" ref="L1081">IF(A1081&lt;&gt;"",SUMPRODUCT(($E$2:$E$1303="Active") * (FK1081 &gt;= $FM$2:$FM$1303) * (FK1081 &lt;= $FN$2:$FN$1303) * (FL1081 &gt;= $FO$2:$FO$1303) * (FL1081 &lt;= $FP$2:$FP$1303)),"")</f>
        <v>2</v>
      </c>
      <c r="M1081" s="17" cm="1">
        <f t="array" ref="M1081">IF(A1081&lt;&gt;"",SUMPRODUCT(($E$2:$E$1303="Active") * (FK1081 &gt;= $FQ$2:$FQ$1303) * (FK1081 &lt;= $FR$2:$FR$1303) * (FL1081 &gt;= $FS$2:$FS$1303) * (FL1081 &lt;= $FT$2:$FT$1303)),"")</f>
        <v>7</v>
      </c>
      <c r="N1081" s="14" t="s">
        <v>287</v>
      </c>
      <c r="O1081" s="14" t="s">
        <v>219</v>
      </c>
      <c r="P1081" s="15" t="s">
        <v>6242</v>
      </c>
      <c r="Q1081" s="14" t="s">
        <v>6243</v>
      </c>
      <c r="R1081" s="15" t="s">
        <v>6244</v>
      </c>
      <c r="S1081" s="14" t="s">
        <v>224</v>
      </c>
      <c r="T1081" s="20" t="s">
        <v>224</v>
      </c>
      <c r="U1081" s="21"/>
      <c r="V1081" s="22"/>
      <c r="W1081" s="22"/>
      <c r="X1081" s="22"/>
      <c r="Y1081" s="22"/>
      <c r="Z1081" s="22"/>
      <c r="AA1081" s="48">
        <v>2024</v>
      </c>
      <c r="AC1081" s="63">
        <v>45658</v>
      </c>
      <c r="AD1081" s="25">
        <v>162</v>
      </c>
      <c r="AE1081" s="25">
        <v>255</v>
      </c>
      <c r="AF1081" s="26">
        <v>290</v>
      </c>
      <c r="AG1081" s="20">
        <v>271</v>
      </c>
      <c r="AH1081" s="22">
        <v>0</v>
      </c>
      <c r="AI1081" s="26">
        <v>0</v>
      </c>
      <c r="AN1081" s="27">
        <f>IF(COUNT(DV1081,ES1081,FJ1081,GK1081,HH1081)&gt;0,AVERAGE(DV1081,ES1081,FJ1081,GK1081,HH1081),"")</f>
        <v>6.7803030303030309E-2</v>
      </c>
      <c r="AO1081" s="28">
        <f>IF((E1081&lt;&gt;""),COUNTA(AP1081:BW1081)+COUNTIF(T1081,"No"),"")</f>
        <v>0</v>
      </c>
      <c r="AP1081" s="29"/>
      <c r="AQ1081" s="29"/>
      <c r="AR1081" s="29"/>
      <c r="AS1081" s="29"/>
      <c r="AT1081" s="29"/>
      <c r="AU1081" s="29"/>
      <c r="AV1081" s="29"/>
      <c r="AW1081" s="29"/>
      <c r="AX1081" s="29"/>
      <c r="AY1081" s="29"/>
      <c r="AZ1081" s="29"/>
      <c r="BA1081" s="29"/>
      <c r="BB1081" s="29"/>
      <c r="BC1081" s="29"/>
      <c r="BD1081" s="29"/>
      <c r="BE1081" s="29"/>
      <c r="BF1081" s="29"/>
      <c r="BG1081" s="29"/>
      <c r="BH1081" s="29"/>
      <c r="BI1081" s="29"/>
      <c r="BJ1081" s="29"/>
      <c r="BK1081" s="29"/>
      <c r="BL1081" s="29"/>
      <c r="BM1081" s="29"/>
      <c r="BN1081" s="29"/>
      <c r="BO1081" s="29"/>
      <c r="BP1081" s="29"/>
      <c r="BQ1081" s="29"/>
      <c r="BR1081" s="29"/>
      <c r="BS1081" s="29"/>
      <c r="BT1081" s="29"/>
      <c r="BU1081" s="29"/>
      <c r="BV1081" s="29"/>
      <c r="BW1081" s="29"/>
      <c r="BX1081" s="30">
        <v>43845</v>
      </c>
      <c r="BY1081" s="30">
        <v>43859</v>
      </c>
      <c r="BZ1081" s="14" t="s">
        <v>226</v>
      </c>
      <c r="CA1081" s="30">
        <v>43859</v>
      </c>
      <c r="CB1081" s="14" t="s">
        <v>227</v>
      </c>
      <c r="CC1081" s="31">
        <v>43759</v>
      </c>
      <c r="CD1081" s="32" t="s">
        <v>228</v>
      </c>
      <c r="CE1081" s="33" t="s">
        <v>425</v>
      </c>
      <c r="CF1081" s="33" t="s">
        <v>325</v>
      </c>
      <c r="CG1081" s="29">
        <v>82</v>
      </c>
      <c r="CH1081" s="29">
        <v>5</v>
      </c>
      <c r="CI1081" s="29">
        <v>5</v>
      </c>
      <c r="CJ1081" s="29">
        <v>26</v>
      </c>
      <c r="CK1081" s="29">
        <v>13</v>
      </c>
      <c r="CL1081" s="29">
        <v>3</v>
      </c>
      <c r="CM1081" s="29">
        <v>0</v>
      </c>
      <c r="CN1081" s="34">
        <f>IF(CJ1081&gt;0,((CK1081*0.125)+(CL1081*0.25)+(CM1081*1))/CJ1081,"")</f>
        <v>9.1346153846153841E-2</v>
      </c>
      <c r="CO1081" s="35">
        <v>44729</v>
      </c>
      <c r="CP1081" s="35">
        <v>44740</v>
      </c>
      <c r="CQ1081" s="20" t="s">
        <v>237</v>
      </c>
      <c r="CR1081" s="35">
        <v>44743</v>
      </c>
      <c r="CS1081" s="20" t="s">
        <v>232</v>
      </c>
      <c r="CT1081" s="35">
        <v>44743</v>
      </c>
      <c r="CU1081" s="35">
        <v>44496</v>
      </c>
      <c r="CV1081" s="11" t="s">
        <v>228</v>
      </c>
      <c r="CW1081" s="20" t="s">
        <v>233</v>
      </c>
      <c r="CX1081" s="11" t="s">
        <v>234</v>
      </c>
      <c r="CY1081" s="20">
        <v>131</v>
      </c>
      <c r="CZ1081" s="36">
        <v>2</v>
      </c>
      <c r="DA1081" s="36">
        <v>2</v>
      </c>
      <c r="DB1081" s="36">
        <v>8</v>
      </c>
      <c r="DC1081" s="36">
        <v>0</v>
      </c>
      <c r="DD1081" s="36">
        <v>0</v>
      </c>
      <c r="DE1081" s="36">
        <v>3</v>
      </c>
      <c r="DF1081" s="36">
        <v>1</v>
      </c>
      <c r="DG1081" s="36">
        <v>0</v>
      </c>
      <c r="DH1081" s="37">
        <f>IF(DB1081&gt;0,((DC1081*0.125)+(DD1081*0.25)+(DE1081*0.25)+(DF1081*1)+(DG1081*1))/DB1081,"")</f>
        <v>0.21875</v>
      </c>
      <c r="DI1081" s="35">
        <v>44774</v>
      </c>
      <c r="DJ1081" s="20" t="s">
        <v>228</v>
      </c>
      <c r="DK1081" s="20" t="s">
        <v>235</v>
      </c>
      <c r="DL1081" s="20" t="s">
        <v>234</v>
      </c>
      <c r="DM1081" s="20">
        <v>122</v>
      </c>
      <c r="DN1081" s="20">
        <v>6</v>
      </c>
      <c r="DO1081" s="20">
        <v>6</v>
      </c>
      <c r="DP1081" s="20">
        <v>30</v>
      </c>
      <c r="DQ1081" s="20">
        <v>0</v>
      </c>
      <c r="DR1081" s="20">
        <v>1</v>
      </c>
      <c r="DS1081" s="20">
        <v>0</v>
      </c>
      <c r="DT1081" s="20">
        <v>0</v>
      </c>
      <c r="DU1081" s="20">
        <v>2</v>
      </c>
      <c r="DV1081" s="37" cm="1">
        <f t="array" ref="DV1081">IF(AND(DI1081:DP1081&lt;&gt;""),((DQ1081*0.125)+(DR1081*0.25)+(DS1081*0.25)+(DT1081*1)+(DU1081*1))/DP1081,"")</f>
        <v>7.4999999999999997E-2</v>
      </c>
      <c r="DW1081" s="35">
        <v>45161</v>
      </c>
      <c r="DX1081" s="35">
        <v>45168</v>
      </c>
      <c r="DY1081" s="20" t="s">
        <v>492</v>
      </c>
      <c r="DZ1081" s="35">
        <v>45170</v>
      </c>
      <c r="EA1081" s="35" t="s">
        <v>232</v>
      </c>
      <c r="EB1081" s="38">
        <v>45191</v>
      </c>
      <c r="EC1081" s="35">
        <v>45265</v>
      </c>
      <c r="ED1081" s="20" t="s">
        <v>228</v>
      </c>
      <c r="EE1081" s="20" t="s">
        <v>247</v>
      </c>
      <c r="EF1081" s="20">
        <v>168</v>
      </c>
      <c r="EG1081" s="20">
        <v>7</v>
      </c>
      <c r="EH1081" s="20">
        <v>7</v>
      </c>
      <c r="EI1081" s="20">
        <v>33</v>
      </c>
      <c r="EJ1081" s="20">
        <v>0</v>
      </c>
      <c r="EK1081" s="20">
        <v>0</v>
      </c>
      <c r="EL1081" s="20">
        <v>0</v>
      </c>
      <c r="EM1081" s="20">
        <v>0</v>
      </c>
      <c r="EN1081" s="20">
        <v>0</v>
      </c>
      <c r="EO1081" s="20">
        <v>0</v>
      </c>
      <c r="EP1081" s="20">
        <v>2</v>
      </c>
      <c r="EQ1081" s="20">
        <v>0</v>
      </c>
      <c r="ER1081" s="20">
        <v>0</v>
      </c>
      <c r="ES1081" s="34">
        <f>IF(EI1081&lt;&gt;"",((EJ1081*0.125)+((EK1081+EL1081+EM1081+EN1081+EO1081)*0.25)+((EP1081+EQ1081+ER1081)*1))/EI1081,"")</f>
        <v>6.0606060606060608E-2</v>
      </c>
      <c r="ET1081" s="20"/>
      <c r="FG1081" s="20"/>
      <c r="FJ1081" s="34" t="str">
        <f>IF(EZ1081&lt;&gt;"",((FA1081*0.125)+((FB1081+FC1081+FD1081+FE1081+FF1081)*0.25)+((FG1081+FH1081+FI1081)*1))/EZ1081,"")</f>
        <v/>
      </c>
      <c r="FK1081" s="39">
        <v>42.940893000000003</v>
      </c>
      <c r="FL1081" s="39">
        <v>-71.444068000000001</v>
      </c>
      <c r="FM1081" s="39">
        <v>42.57906757617787</v>
      </c>
      <c r="FN1081" s="39">
        <v>43.302718423822135</v>
      </c>
      <c r="FO1081" s="39">
        <v>-71.938326627598641</v>
      </c>
      <c r="FP1081" s="39">
        <v>-70.949809372401361</v>
      </c>
      <c r="FQ1081" s="39">
        <v>42.217242152355738</v>
      </c>
      <c r="FR1081" s="39">
        <v>43.664543847644268</v>
      </c>
      <c r="FS1081" s="39">
        <v>-72.432585255197282</v>
      </c>
      <c r="FT1081" s="39">
        <v>-70.455550744802721</v>
      </c>
      <c r="FU1081" s="35"/>
      <c r="GK1081" s="34" t="str">
        <f>IF(GA1081&lt;&gt;"",((GB1081*0.125)+((GC1081+GD1081+GE1081+GF1081+GG1081)*0.25)+((GH1081+GI1081+GJ1081)*1))/GA1081,"")</f>
        <v/>
      </c>
      <c r="GL1081"/>
      <c r="GM1081"/>
      <c r="GN1081"/>
      <c r="GO1081"/>
      <c r="HH1081" s="34" t="str">
        <f>IF(GX1081&lt;&gt;"",((GY1081*0.125)+((GZ1081+HA1081+HB1081+HC1081+HD1081)*0.25)+((HE1081+HF1081+HG1081)*1))/GX1081,"")</f>
        <v/>
      </c>
    </row>
    <row r="1082" spans="1:216" ht="15" hidden="1" customHeight="1" x14ac:dyDescent="0.35">
      <c r="A1082" s="11" t="s">
        <v>6245</v>
      </c>
      <c r="B1082" s="12" t="s">
        <v>6246</v>
      </c>
      <c r="C1082" s="13">
        <v>43009</v>
      </c>
      <c r="D1082" s="13">
        <v>45331</v>
      </c>
      <c r="E1082" s="14" t="s">
        <v>1420</v>
      </c>
      <c r="F1082" s="15" t="s">
        <v>6247</v>
      </c>
      <c r="G1082" s="15" t="s">
        <v>6248</v>
      </c>
      <c r="H1082" s="14" t="s">
        <v>990</v>
      </c>
      <c r="I1082" s="42">
        <v>6114</v>
      </c>
      <c r="J1082" s="17">
        <v>26257</v>
      </c>
      <c r="K1082" s="18">
        <f ca="1">IF(A1082&lt;&gt;"",RANDBETWEEN(1,2000)," ")</f>
        <v>1587</v>
      </c>
      <c r="L1082" s="17" cm="1">
        <f t="array" ref="L1082">IF(A1082&lt;&gt;"",SUMPRODUCT(($E$2:$E$1303="Active") * (FK1082 &gt;= $FM$2:$FM$1303) * (FK1082 &lt;= $FN$2:$FN$1303) * (FL1082 &gt;= $FO$2:$FO$1303) * (FL1082 &lt;= $FP$2:$FP$1303)),"")</f>
        <v>1</v>
      </c>
      <c r="M1082" s="17" cm="1">
        <f t="array" ref="M1082">IF(A1082&lt;&gt;"",SUMPRODUCT(($E$2:$E$1303="Active") * (FK1082 &gt;= $FQ$2:$FQ$1303) * (FK1082 &lt;= $FR$2:$FR$1303) * (FL1082 &gt;= $FS$2:$FS$1303) * (FL1082 &lt;= $FT$2:$FT$1303)),"")</f>
        <v>5</v>
      </c>
      <c r="N1082" s="14" t="s">
        <v>287</v>
      </c>
      <c r="O1082" s="14" t="s">
        <v>219</v>
      </c>
      <c r="P1082" s="15" t="s">
        <v>6249</v>
      </c>
      <c r="Q1082" s="14" t="s">
        <v>6250</v>
      </c>
      <c r="R1082" s="15" t="s">
        <v>6251</v>
      </c>
      <c r="S1082" s="14" t="s">
        <v>224</v>
      </c>
      <c r="T1082" s="20" t="s">
        <v>224</v>
      </c>
      <c r="U1082" s="21"/>
      <c r="V1082" s="22"/>
      <c r="W1082" s="22"/>
      <c r="X1082" s="22"/>
      <c r="Y1082" s="22"/>
      <c r="Z1082" s="22"/>
      <c r="AA1082" s="48">
        <v>2024</v>
      </c>
      <c r="AC1082" s="63">
        <v>45658</v>
      </c>
      <c r="AD1082" s="25">
        <v>283</v>
      </c>
      <c r="AE1082" s="25">
        <v>208</v>
      </c>
      <c r="AF1082" s="26">
        <v>106</v>
      </c>
      <c r="AG1082" s="20">
        <v>28</v>
      </c>
      <c r="AH1082" s="22">
        <v>0</v>
      </c>
      <c r="AI1082" s="26">
        <v>0</v>
      </c>
      <c r="AN1082" s="27">
        <f>IF(COUNT(DV1082,ES1082,FJ1082,GK1082,HH1082)&gt;0,AVERAGE(DV1082,ES1082,FJ1082,GK1082,HH1082),"")</f>
        <v>0.32142857142857145</v>
      </c>
      <c r="AO1082" s="28">
        <f>IF((E1082&lt;&gt;""),COUNTA(AP1082:BW1082)+COUNTIF(T1082,"No"),"")</f>
        <v>1</v>
      </c>
      <c r="AP1082" s="29"/>
      <c r="AQ1082" s="29"/>
      <c r="AR1082" s="29"/>
      <c r="AS1082" s="29"/>
      <c r="AT1082" s="29"/>
      <c r="AU1082" s="29"/>
      <c r="AV1082" s="29"/>
      <c r="AW1082" s="29"/>
      <c r="AX1082" s="29"/>
      <c r="AY1082" s="29"/>
      <c r="AZ1082" s="29"/>
      <c r="BA1082" s="29"/>
      <c r="BB1082" s="29"/>
      <c r="BC1082" s="29"/>
      <c r="BD1082" s="29"/>
      <c r="BE1082" s="29"/>
      <c r="BF1082" s="29"/>
      <c r="BG1082" s="29"/>
      <c r="BH1082" s="29"/>
      <c r="BI1082" s="29"/>
      <c r="BJ1082" s="29"/>
      <c r="BK1082" s="29"/>
      <c r="BL1082" s="29"/>
      <c r="BM1082" s="29"/>
      <c r="BN1082" s="29"/>
      <c r="BO1082" s="29"/>
      <c r="BP1082" s="29" t="s">
        <v>224</v>
      </c>
      <c r="BQ1082" s="29"/>
      <c r="BR1082" s="29"/>
      <c r="BS1082" s="29"/>
      <c r="BT1082" s="29"/>
      <c r="BU1082" s="29"/>
      <c r="BV1082" s="29"/>
      <c r="BW1082" s="29"/>
      <c r="BX1082" s="30">
        <v>43865</v>
      </c>
      <c r="BY1082" s="30">
        <v>43874</v>
      </c>
      <c r="BZ1082" s="14" t="s">
        <v>226</v>
      </c>
      <c r="CA1082" s="30">
        <v>43885</v>
      </c>
      <c r="CB1082" s="14" t="s">
        <v>227</v>
      </c>
      <c r="CC1082" s="31">
        <v>43780</v>
      </c>
      <c r="CD1082" s="32" t="s">
        <v>226</v>
      </c>
      <c r="CE1082" s="33" t="s">
        <v>425</v>
      </c>
      <c r="CF1082" s="33" t="s">
        <v>325</v>
      </c>
      <c r="CG1082" s="29">
        <v>295</v>
      </c>
      <c r="CH1082" s="29">
        <v>2</v>
      </c>
      <c r="CI1082" s="29">
        <v>2</v>
      </c>
      <c r="CJ1082" s="29">
        <v>6</v>
      </c>
      <c r="CK1082" s="29">
        <v>1</v>
      </c>
      <c r="CL1082" s="29">
        <v>1</v>
      </c>
      <c r="CM1082" s="29">
        <v>1</v>
      </c>
      <c r="CN1082" s="34">
        <f>IF(CJ1082&gt;0,((CK1082*0.125)+(CL1082*0.25)+(CM1082*1))/CJ1082,"")</f>
        <v>0.22916666666666666</v>
      </c>
      <c r="CO1082" s="35">
        <v>44439</v>
      </c>
      <c r="CP1082" s="35">
        <v>44445</v>
      </c>
      <c r="CQ1082" s="20" t="s">
        <v>507</v>
      </c>
      <c r="CR1082" s="35">
        <v>44470</v>
      </c>
      <c r="CS1082" s="20" t="s">
        <v>232</v>
      </c>
      <c r="CT1082" s="35">
        <v>44449</v>
      </c>
      <c r="CU1082" s="35">
        <v>44441</v>
      </c>
      <c r="CV1082" s="11" t="s">
        <v>228</v>
      </c>
      <c r="CW1082" s="20" t="s">
        <v>233</v>
      </c>
      <c r="CX1082" s="11" t="s">
        <v>234</v>
      </c>
      <c r="CY1082" s="20">
        <v>119</v>
      </c>
      <c r="CZ1082" s="36">
        <v>1</v>
      </c>
      <c r="DA1082" s="36">
        <v>1</v>
      </c>
      <c r="DB1082" s="36">
        <v>5</v>
      </c>
      <c r="DC1082" s="36">
        <v>0</v>
      </c>
      <c r="DD1082" s="36">
        <v>0</v>
      </c>
      <c r="DE1082" s="36">
        <v>0</v>
      </c>
      <c r="DF1082" s="36">
        <v>1</v>
      </c>
      <c r="DG1082" s="36">
        <v>0</v>
      </c>
      <c r="DH1082" s="37">
        <f>IF(DB1082&gt;0,((DC1082*0.125)+(DD1082*0.25)+(DE1082*0.25)+(DF1082*1)+(DG1082*1))/DB1082,"")</f>
        <v>0.2</v>
      </c>
      <c r="DI1082" s="35">
        <v>44805</v>
      </c>
      <c r="DJ1082" s="20" t="s">
        <v>228</v>
      </c>
      <c r="DK1082" s="20" t="s">
        <v>235</v>
      </c>
      <c r="DL1082" s="20" t="s">
        <v>234</v>
      </c>
      <c r="DM1082" s="20">
        <v>53</v>
      </c>
      <c r="DN1082" s="20">
        <v>2</v>
      </c>
      <c r="DO1082" s="20">
        <v>2</v>
      </c>
      <c r="DP1082" s="20">
        <v>7</v>
      </c>
      <c r="DQ1082" s="20">
        <v>0</v>
      </c>
      <c r="DR1082" s="20">
        <v>0</v>
      </c>
      <c r="DS1082" s="20">
        <v>1</v>
      </c>
      <c r="DT1082" s="20">
        <v>0</v>
      </c>
      <c r="DU1082" s="20">
        <v>2</v>
      </c>
      <c r="DV1082" s="49" cm="1">
        <f t="array" ref="DV1082">IF(AND(DI1082:DP1082&lt;&gt;""),((DQ1082*0.125)+(DR1082*0.25)+(DS1082*0.25)+(DT1082*1)+(DU1082*1))/DP1082,"")</f>
        <v>0.32142857142857145</v>
      </c>
      <c r="DW1082" s="35">
        <v>45091</v>
      </c>
      <c r="DX1082" s="35">
        <v>45097</v>
      </c>
      <c r="DY1082" s="20" t="s">
        <v>237</v>
      </c>
      <c r="DZ1082" s="35">
        <v>45098</v>
      </c>
      <c r="EA1082" s="35" t="s">
        <v>232</v>
      </c>
      <c r="EB1082" s="38">
        <v>45100</v>
      </c>
      <c r="EJ1082" s="20"/>
      <c r="EK1082" s="20"/>
      <c r="EL1082" s="20"/>
      <c r="EM1082" s="20"/>
      <c r="EN1082" s="20"/>
      <c r="EO1082" s="20"/>
      <c r="EP1082" s="20"/>
      <c r="EQ1082" s="20"/>
      <c r="ER1082" s="20"/>
      <c r="ES1082" s="34" t="str">
        <f>IF(EI1082&lt;&gt;"",((EJ1082*0.125)+((EK1082+EL1082+EM1082+EN1082+EO1082)*0.25)+((EP1082+EQ1082+ER1082)*1))/EI1082,"")</f>
        <v/>
      </c>
      <c r="ET1082" s="20"/>
      <c r="FG1082" s="20"/>
      <c r="FJ1082" s="34" t="str">
        <f>IF(EZ1082&lt;&gt;"",((FA1082*0.125)+((FB1082+FC1082+FD1082+FE1082+FF1082)*0.25)+((FG1082+FH1082+FI1082)*1))/EZ1082,"")</f>
        <v/>
      </c>
      <c r="FK1082" s="39">
        <v>41.740215999999997</v>
      </c>
      <c r="FL1082" s="39">
        <v>-72.674881999999997</v>
      </c>
      <c r="FM1082" s="39">
        <v>41.378390576177864</v>
      </c>
      <c r="FN1082" s="39">
        <v>42.102041423822129</v>
      </c>
      <c r="FO1082" s="39">
        <v>-73.159791476298153</v>
      </c>
      <c r="FP1082" s="39">
        <v>-72.18997252370184</v>
      </c>
      <c r="FQ1082" s="39">
        <v>41.016565152355732</v>
      </c>
      <c r="FR1082" s="39">
        <v>42.463866847644262</v>
      </c>
      <c r="FS1082" s="39">
        <v>-73.644700952596324</v>
      </c>
      <c r="FT1082" s="39">
        <v>-71.705063047403669</v>
      </c>
      <c r="FU1082" s="35"/>
      <c r="GK1082" s="34" t="str">
        <f>IF(GA1082&lt;&gt;"",((GB1082*0.125)+((GC1082+GD1082+GE1082+GF1082+GG1082)*0.25)+((GH1082+GI1082+GJ1082)*1))/GA1082,"")</f>
        <v/>
      </c>
      <c r="GL1082"/>
      <c r="GM1082"/>
      <c r="GN1082"/>
      <c r="GO1082"/>
      <c r="HH1082" s="34" t="str">
        <f>IF(GX1082&lt;&gt;"",((GY1082*0.125)+((GZ1082+HA1082+HB1082+HC1082+HD1082)*0.25)+((HE1082+HF1082+HG1082)*1))/GX1082,"")</f>
        <v/>
      </c>
    </row>
    <row r="1083" spans="1:216" ht="15" hidden="1" customHeight="1" x14ac:dyDescent="0.35">
      <c r="A1083" s="11" t="s">
        <v>6252</v>
      </c>
      <c r="B1083" s="12" t="s">
        <v>6253</v>
      </c>
      <c r="C1083" s="13">
        <v>43009</v>
      </c>
      <c r="D1083" s="13">
        <v>45331</v>
      </c>
      <c r="E1083" s="14" t="s">
        <v>1420</v>
      </c>
      <c r="F1083" s="15" t="s">
        <v>6254</v>
      </c>
      <c r="G1083" s="15" t="s">
        <v>2476</v>
      </c>
      <c r="H1083" s="14" t="s">
        <v>1589</v>
      </c>
      <c r="I1083" s="16">
        <v>67226</v>
      </c>
      <c r="J1083" s="17">
        <v>20767</v>
      </c>
      <c r="K1083" s="18">
        <f ca="1">IF(A1083&lt;&gt;"",RANDBETWEEN(1,2000)," ")</f>
        <v>350</v>
      </c>
      <c r="L1083" s="17" cm="1">
        <f t="array" ref="L1083">IF(A1083&lt;&gt;"",SUMPRODUCT(($E$2:$E$1303="Active") * (FK1083 &gt;= $FM$2:$FM$1303) * (FK1083 &lt;= $FN$2:$FN$1303) * (FL1083 &gt;= $FO$2:$FO$1303) * (FL1083 &lt;= $FP$2:$FP$1303)),"")</f>
        <v>3</v>
      </c>
      <c r="M1083" s="17" cm="1">
        <f t="array" ref="M1083">IF(A1083&lt;&gt;"",SUMPRODUCT(($E$2:$E$1303="Active") * (FK1083 &gt;= $FQ$2:$FQ$1303) * (FK1083 &lt;= $FR$2:$FR$1303) * (FL1083 &gt;= $FS$2:$FS$1303) * (FL1083 &lt;= $FT$2:$FT$1303)),"")</f>
        <v>3</v>
      </c>
      <c r="N1083" s="14" t="s">
        <v>218</v>
      </c>
      <c r="O1083" s="14" t="s">
        <v>219</v>
      </c>
      <c r="P1083" s="15" t="s">
        <v>6255</v>
      </c>
      <c r="Q1083" s="14" t="s">
        <v>6256</v>
      </c>
      <c r="R1083" s="15" t="s">
        <v>6257</v>
      </c>
      <c r="S1083" s="14" t="s">
        <v>224</v>
      </c>
      <c r="T1083" s="20" t="s">
        <v>224</v>
      </c>
      <c r="U1083" s="21"/>
      <c r="V1083" s="22"/>
      <c r="W1083" s="22"/>
      <c r="X1083" s="22"/>
      <c r="Y1083" s="22"/>
      <c r="Z1083" s="22"/>
      <c r="AA1083" s="48">
        <v>2024</v>
      </c>
      <c r="AC1083" s="63">
        <v>45658</v>
      </c>
      <c r="AD1083" s="25">
        <v>100</v>
      </c>
      <c r="AE1083" s="25">
        <v>49</v>
      </c>
      <c r="AF1083" s="26">
        <v>13</v>
      </c>
      <c r="AG1083" s="20">
        <v>0</v>
      </c>
      <c r="AH1083" s="22">
        <v>0</v>
      </c>
      <c r="AI1083" s="26">
        <v>0</v>
      </c>
      <c r="AN1083" s="27">
        <f>IF(COUNT(DV1083,ES1083,FJ1083,GK1083,HH1083)&gt;0,AVERAGE(DV1083,ES1083,FJ1083,GK1083,HH1083),"")</f>
        <v>0</v>
      </c>
      <c r="AO1083" s="28">
        <f>IF((E1083&lt;&gt;""),COUNTA(AP1083:BW1083)+COUNTIF(T1083,"No"),"")</f>
        <v>0</v>
      </c>
      <c r="AP1083" s="29"/>
      <c r="AQ1083" s="29"/>
      <c r="AR1083" s="29"/>
      <c r="AS1083" s="29"/>
      <c r="AT1083" s="29"/>
      <c r="AU1083" s="29"/>
      <c r="AV1083" s="29"/>
      <c r="AW1083" s="29"/>
      <c r="AX1083" s="29"/>
      <c r="AY1083" s="29"/>
      <c r="AZ1083" s="29"/>
      <c r="BA1083" s="29"/>
      <c r="BB1083" s="29"/>
      <c r="BC1083" s="29"/>
      <c r="BD1083" s="29"/>
      <c r="BE1083" s="29"/>
      <c r="BF1083" s="29"/>
      <c r="BG1083" s="29"/>
      <c r="BH1083" s="29"/>
      <c r="BI1083" s="29"/>
      <c r="BJ1083" s="29"/>
      <c r="BK1083" s="29"/>
      <c r="BL1083" s="29"/>
      <c r="BM1083" s="29"/>
      <c r="BN1083" s="29"/>
      <c r="BO1083" s="29"/>
      <c r="BP1083" s="29"/>
      <c r="BQ1083" s="29"/>
      <c r="BR1083" s="29"/>
      <c r="BS1083" s="29"/>
      <c r="BT1083" s="29"/>
      <c r="BU1083" s="29"/>
      <c r="BV1083" s="29"/>
      <c r="BW1083" s="29"/>
      <c r="BX1083" s="30">
        <v>43833</v>
      </c>
      <c r="BY1083" s="30">
        <v>43837</v>
      </c>
      <c r="BZ1083" s="14" t="s">
        <v>228</v>
      </c>
      <c r="CA1083" s="30">
        <v>43901</v>
      </c>
      <c r="CB1083" s="14" t="s">
        <v>227</v>
      </c>
      <c r="CC1083" s="31">
        <v>43969</v>
      </c>
      <c r="CD1083" s="32" t="s">
        <v>226</v>
      </c>
      <c r="CE1083" s="33" t="s">
        <v>282</v>
      </c>
      <c r="CF1083" s="33" t="s">
        <v>247</v>
      </c>
      <c r="CG1083" s="29">
        <v>103</v>
      </c>
      <c r="CH1083" s="29">
        <v>2</v>
      </c>
      <c r="CI1083" s="29">
        <v>2</v>
      </c>
      <c r="CJ1083" s="29">
        <v>10</v>
      </c>
      <c r="CK1083" s="29">
        <v>0</v>
      </c>
      <c r="CL1083" s="29">
        <v>0</v>
      </c>
      <c r="CM1083" s="29">
        <v>0</v>
      </c>
      <c r="CN1083" s="34">
        <f>IF(CJ1083&gt;0,((CK1083*0.125)+(CL1083*0.25)+(CM1083*1))/CJ1083,"")</f>
        <v>0</v>
      </c>
      <c r="CO1083" s="35">
        <v>44830</v>
      </c>
      <c r="CP1083" s="35">
        <v>44837</v>
      </c>
      <c r="CQ1083" s="20" t="s">
        <v>237</v>
      </c>
      <c r="CR1083" s="35">
        <v>44841</v>
      </c>
      <c r="CS1083" s="20" t="s">
        <v>232</v>
      </c>
      <c r="CT1083" s="35">
        <v>44848</v>
      </c>
      <c r="CU1083" s="35">
        <v>44487</v>
      </c>
      <c r="CV1083" s="11" t="s">
        <v>228</v>
      </c>
      <c r="CW1083" s="20" t="s">
        <v>233</v>
      </c>
      <c r="CX1083" s="11" t="s">
        <v>234</v>
      </c>
      <c r="CY1083" s="20">
        <v>18</v>
      </c>
      <c r="CZ1083" s="36">
        <v>2</v>
      </c>
      <c r="DA1083" s="36">
        <v>2</v>
      </c>
      <c r="DB1083" s="36">
        <v>10</v>
      </c>
      <c r="DC1083" s="36">
        <v>0</v>
      </c>
      <c r="DD1083" s="36">
        <v>0</v>
      </c>
      <c r="DE1083" s="36">
        <v>3</v>
      </c>
      <c r="DF1083" s="36">
        <v>0</v>
      </c>
      <c r="DG1083" s="36">
        <v>0</v>
      </c>
      <c r="DH1083" s="37">
        <f>IF(DB1083&gt;0,((DC1083*0.125)+(DD1083*0.25)+(DE1083*0.25)+(DF1083*1)+(DG1083*1))/DB1083,"")</f>
        <v>7.4999999999999997E-2</v>
      </c>
      <c r="DI1083" s="35">
        <v>44866</v>
      </c>
      <c r="DJ1083" s="20" t="s">
        <v>228</v>
      </c>
      <c r="DK1083" s="20" t="s">
        <v>235</v>
      </c>
      <c r="DL1083" s="20" t="s">
        <v>234</v>
      </c>
      <c r="DM1083" s="20">
        <v>8</v>
      </c>
      <c r="DN1083" s="20">
        <v>2</v>
      </c>
      <c r="DO1083" s="20">
        <v>2</v>
      </c>
      <c r="DP1083" s="20">
        <v>7</v>
      </c>
      <c r="DQ1083" s="20">
        <v>0</v>
      </c>
      <c r="DR1083" s="20">
        <v>0</v>
      </c>
      <c r="DS1083" s="20">
        <v>0</v>
      </c>
      <c r="DT1083" s="20">
        <v>0</v>
      </c>
      <c r="DU1083" s="20">
        <v>0</v>
      </c>
      <c r="DV1083" s="37" cm="1">
        <f t="array" ref="DV1083">IF(AND(DI1083:DP1083&lt;&gt;""),((DQ1083*0.125)+(DR1083*0.25)+(DS1083*0.25)+(DT1083*1)+(DU1083*1))/DP1083,"")</f>
        <v>0</v>
      </c>
      <c r="EA1083" s="35" t="s">
        <v>232</v>
      </c>
      <c r="EB1083" s="38"/>
      <c r="EJ1083" s="20"/>
      <c r="EK1083" s="20"/>
      <c r="EL1083" s="20"/>
      <c r="EM1083" s="20"/>
      <c r="EN1083" s="20"/>
      <c r="EO1083" s="20"/>
      <c r="EP1083" s="20"/>
      <c r="EQ1083" s="20"/>
      <c r="ER1083" s="20"/>
      <c r="ES1083" s="34" t="str">
        <f>IF(EI1083&lt;&gt;"",((EJ1083*0.125)+((EK1083+EL1083+EM1083+EN1083+EO1083)*0.25)+((EP1083+EQ1083+ER1083)*1))/EI1083,"")</f>
        <v/>
      </c>
      <c r="ET1083" s="20"/>
      <c r="FG1083" s="20"/>
      <c r="FJ1083" s="34" t="str">
        <f>IF(EZ1083&lt;&gt;"",((FA1083*0.125)+((FB1083+FC1083+FD1083+FE1083+FF1083)*0.25)+((FG1083+FH1083+FI1083)*1))/EZ1083,"")</f>
        <v/>
      </c>
      <c r="FK1083" s="39">
        <v>37.774061000000003</v>
      </c>
      <c r="FL1083" s="39">
        <v>-97.226056</v>
      </c>
      <c r="FM1083" s="39">
        <v>37.412235576177871</v>
      </c>
      <c r="FN1083" s="39">
        <v>38.135886423822136</v>
      </c>
      <c r="FO1083" s="39">
        <v>-97.683812312240306</v>
      </c>
      <c r="FP1083" s="39">
        <v>-96.768299687759693</v>
      </c>
      <c r="FQ1083" s="39">
        <v>37.050410152355738</v>
      </c>
      <c r="FR1083" s="39">
        <v>38.497711847644268</v>
      </c>
      <c r="FS1083" s="39">
        <v>-98.141568624480598</v>
      </c>
      <c r="FT1083" s="39">
        <v>-96.310543375519401</v>
      </c>
      <c r="FU1083" s="35"/>
      <c r="GK1083" s="34" t="str">
        <f>IF(GA1083&lt;&gt;"",((GB1083*0.125)+((GC1083+GD1083+GE1083+GF1083+GG1083)*0.25)+((GH1083+GI1083+GJ1083)*1))/GA1083,"")</f>
        <v/>
      </c>
      <c r="GL1083"/>
      <c r="GM1083"/>
      <c r="GN1083"/>
      <c r="GO1083"/>
      <c r="HH1083" s="34" t="str">
        <f>IF(GX1083&lt;&gt;"",((GY1083*0.125)+((GZ1083+HA1083+HB1083+HC1083+HD1083)*0.25)+((HE1083+HF1083+HG1083)*1))/GX1083,"")</f>
        <v/>
      </c>
    </row>
    <row r="1084" spans="1:216" ht="15" hidden="1" customHeight="1" x14ac:dyDescent="0.35">
      <c r="A1084" s="11" t="s">
        <v>6258</v>
      </c>
      <c r="B1084" s="12" t="s">
        <v>6259</v>
      </c>
      <c r="C1084" s="13">
        <v>43009</v>
      </c>
      <c r="D1084" s="13">
        <v>45331</v>
      </c>
      <c r="E1084" s="14" t="s">
        <v>1420</v>
      </c>
      <c r="F1084" s="15" t="s">
        <v>6260</v>
      </c>
      <c r="G1084" s="15" t="s">
        <v>6261</v>
      </c>
      <c r="H1084" s="14" t="s">
        <v>591</v>
      </c>
      <c r="I1084" s="16">
        <v>93401</v>
      </c>
      <c r="J1084" s="17">
        <v>29877</v>
      </c>
      <c r="K1084" s="18">
        <f ca="1">IF(A1084&lt;&gt;"",RANDBETWEEN(1,2000)," ")</f>
        <v>911</v>
      </c>
      <c r="L1084" s="17" cm="1">
        <f t="array" ref="L1084">IF(A1084&lt;&gt;"",SUMPRODUCT(($E$2:$E$1303="Active") * (FK1084 &gt;= $FM$2:$FM$1303) * (FK1084 &lt;= $FN$2:$FN$1303) * (FL1084 &gt;= $FO$2:$FO$1303) * (FL1084 &lt;= $FP$2:$FP$1303)),"")</f>
        <v>1</v>
      </c>
      <c r="M1084" s="17" cm="1">
        <f t="array" ref="M1084">IF(A1084&lt;&gt;"",SUMPRODUCT(($E$2:$E$1303="Active") * (FK1084 &gt;= $FQ$2:$FQ$1303) * (FK1084 &lt;= $FR$2:$FR$1303) * (FL1084 &gt;= $FS$2:$FS$1303) * (FL1084 &lt;= $FT$2:$FT$1303)),"")</f>
        <v>1</v>
      </c>
      <c r="N1084" s="14"/>
      <c r="O1084" s="14" t="s">
        <v>219</v>
      </c>
      <c r="P1084" s="15" t="s">
        <v>6262</v>
      </c>
      <c r="Q1084" s="14" t="s">
        <v>6263</v>
      </c>
      <c r="R1084" s="15" t="s">
        <v>6264</v>
      </c>
      <c r="S1084" s="14" t="s">
        <v>223</v>
      </c>
      <c r="T1084" s="20" t="s">
        <v>2441</v>
      </c>
      <c r="U1084" s="21"/>
      <c r="V1084" s="22"/>
      <c r="W1084" s="22"/>
      <c r="X1084" s="22"/>
      <c r="Y1084" s="22"/>
      <c r="Z1084" s="22"/>
      <c r="AA1084" s="48">
        <v>2024</v>
      </c>
      <c r="AC1084" s="63">
        <v>45658</v>
      </c>
      <c r="AD1084" s="25">
        <v>0</v>
      </c>
      <c r="AE1084" s="25">
        <v>0</v>
      </c>
      <c r="AF1084" s="26">
        <v>0</v>
      </c>
      <c r="AG1084" s="20">
        <v>0</v>
      </c>
      <c r="AH1084" s="22">
        <v>0</v>
      </c>
      <c r="AI1084" s="26">
        <v>0</v>
      </c>
      <c r="AN1084" s="27">
        <f>IF(COUNT(DV1084,ES1084,FJ1084,GK1084,HH1084)&gt;0,AVERAGE(DV1084,ES1084,FJ1084,GK1084,HH1084),"")</f>
        <v>0</v>
      </c>
      <c r="AO1084" s="28">
        <f>IF((E1084&lt;&gt;""),COUNTA(AP1084:BW1084)+COUNTIF(T1084,"No"),"")</f>
        <v>0</v>
      </c>
      <c r="AP1084" s="29"/>
      <c r="AQ1084" s="29"/>
      <c r="AR1084" s="29"/>
      <c r="AS1084" s="29"/>
      <c r="AT1084" s="29"/>
      <c r="AU1084" s="29"/>
      <c r="AV1084" s="29"/>
      <c r="AW1084" s="29"/>
      <c r="AX1084" s="29"/>
      <c r="AY1084" s="29"/>
      <c r="AZ1084" s="29"/>
      <c r="BA1084" s="29"/>
      <c r="BB1084" s="29"/>
      <c r="BC1084" s="29"/>
      <c r="BD1084" s="29"/>
      <c r="BE1084" s="29"/>
      <c r="BF1084" s="29"/>
      <c r="BG1084" s="29"/>
      <c r="BH1084" s="29"/>
      <c r="BI1084" s="29"/>
      <c r="BJ1084" s="29"/>
      <c r="BK1084" s="29"/>
      <c r="BL1084" s="29"/>
      <c r="BM1084" s="29"/>
      <c r="BN1084" s="29"/>
      <c r="BO1084" s="29"/>
      <c r="BP1084" s="29"/>
      <c r="BQ1084" s="29"/>
      <c r="BR1084" s="29"/>
      <c r="BS1084" s="29"/>
      <c r="BT1084" s="29"/>
      <c r="BU1084" s="29"/>
      <c r="BV1084" s="29"/>
      <c r="BW1084" s="29"/>
      <c r="BX1084" s="30"/>
      <c r="BY1084" s="30"/>
      <c r="BZ1084" s="14"/>
      <c r="CA1084" s="30"/>
      <c r="CB1084" s="14" t="s">
        <v>232</v>
      </c>
      <c r="CC1084" s="31"/>
      <c r="CD1084" s="32"/>
      <c r="CE1084" s="33"/>
      <c r="CF1084" s="33"/>
      <c r="CG1084" s="29"/>
      <c r="CH1084" s="29"/>
      <c r="CI1084" s="29"/>
      <c r="CJ1084" s="29"/>
      <c r="CK1084" s="29"/>
      <c r="CL1084" s="29"/>
      <c r="CM1084" s="29"/>
      <c r="CN1084" s="34" t="str">
        <f>IF(CJ1084&gt;0,((CK1084*0.125)+(CL1084*0.25)+(CM1084*1))/CJ1084,"")</f>
        <v/>
      </c>
      <c r="CR1084" s="35"/>
      <c r="CS1084" s="20" t="s">
        <v>232</v>
      </c>
      <c r="CV1084" s="20"/>
      <c r="CW1084" s="20"/>
      <c r="CX1084" s="20"/>
      <c r="DH1084" s="37" t="str">
        <f>IF(DB1084&gt;0,((DC1084*0.125)+(DD1084*0.25)+(DE1084*0.25)+(DF1084*1)+(DG1084*1))/DB1084,"")</f>
        <v/>
      </c>
      <c r="DI1084" s="35" t="s">
        <v>1711</v>
      </c>
      <c r="DJ1084" s="20" t="s">
        <v>228</v>
      </c>
      <c r="DK1084" s="20" t="s">
        <v>235</v>
      </c>
      <c r="DL1084" s="20" t="s">
        <v>234</v>
      </c>
      <c r="DM1084" s="20">
        <v>0</v>
      </c>
      <c r="DN1084" s="20">
        <v>0</v>
      </c>
      <c r="DO1084" s="20">
        <v>0</v>
      </c>
      <c r="DP1084" s="20">
        <v>0</v>
      </c>
      <c r="DQ1084" s="20">
        <v>0</v>
      </c>
      <c r="DR1084" s="20">
        <v>0</v>
      </c>
      <c r="DS1084" s="20">
        <v>0</v>
      </c>
      <c r="DT1084" s="20">
        <v>0</v>
      </c>
      <c r="DU1084" s="20">
        <v>0</v>
      </c>
      <c r="DV1084" s="37">
        <v>0</v>
      </c>
      <c r="EA1084" s="35" t="s">
        <v>232</v>
      </c>
      <c r="EB1084" s="38"/>
      <c r="EJ1084" s="20"/>
      <c r="EK1084" s="20"/>
      <c r="EL1084" s="20"/>
      <c r="EM1084" s="20"/>
      <c r="EN1084" s="20"/>
      <c r="EO1084" s="20"/>
      <c r="EP1084" s="20"/>
      <c r="EQ1084" s="20"/>
      <c r="ER1084" s="20"/>
      <c r="ES1084" s="34" t="str">
        <f>IF(EI1084&lt;&gt;"",((EJ1084*0.125)+((EK1084+EL1084+EM1084+EN1084+EO1084)*0.25)+((EP1084+EQ1084+ER1084)*1))/EI1084,"")</f>
        <v/>
      </c>
      <c r="ET1084" s="20"/>
      <c r="FG1084" s="20"/>
      <c r="FJ1084" s="34" t="str">
        <f>IF(EZ1084&lt;&gt;"",((FA1084*0.125)+((FB1084+FC1084+FD1084+FE1084+FF1084)*0.25)+((FG1084+FH1084+FI1084)*1))/EZ1084,"")</f>
        <v/>
      </c>
      <c r="FK1084" s="39">
        <v>35.254168999999997</v>
      </c>
      <c r="FL1084" s="39">
        <v>-120.620655</v>
      </c>
      <c r="FM1084" s="39">
        <v>34.892343576177865</v>
      </c>
      <c r="FN1084" s="39">
        <v>35.61599442382213</v>
      </c>
      <c r="FO1084" s="39">
        <v>-121.0637429494589</v>
      </c>
      <c r="FP1084" s="39">
        <v>-120.1775670505411</v>
      </c>
      <c r="FQ1084" s="39">
        <v>34.530518152355732</v>
      </c>
      <c r="FR1084" s="39">
        <v>35.977819847644263</v>
      </c>
      <c r="FS1084" s="39">
        <v>-121.5068308989178</v>
      </c>
      <c r="FT1084" s="39">
        <v>-119.7344791010822</v>
      </c>
      <c r="FU1084" s="35"/>
      <c r="GK1084" s="34" t="str">
        <f>IF(GA1084&lt;&gt;"",((GB1084*0.125)+((GC1084+GD1084+GE1084+GF1084+GG1084)*0.25)+((GH1084+GI1084+GJ1084)*1))/GA1084,"")</f>
        <v/>
      </c>
      <c r="GL1084"/>
      <c r="GM1084"/>
      <c r="GN1084"/>
      <c r="GO1084"/>
      <c r="HH1084" s="34" t="str">
        <f>IF(GX1084&lt;&gt;"",((GY1084*0.125)+((GZ1084+HA1084+HB1084+HC1084+HD1084)*0.25)+((HE1084+HF1084+HG1084)*1))/GX1084,"")</f>
        <v/>
      </c>
    </row>
    <row r="1085" spans="1:216" ht="15" hidden="1" customHeight="1" x14ac:dyDescent="0.35">
      <c r="A1085" s="14" t="s">
        <v>6265</v>
      </c>
      <c r="B1085" s="12" t="s">
        <v>6266</v>
      </c>
      <c r="C1085" s="13">
        <v>43009</v>
      </c>
      <c r="D1085" s="13">
        <v>45301</v>
      </c>
      <c r="E1085" s="14" t="s">
        <v>1420</v>
      </c>
      <c r="F1085" s="15" t="s">
        <v>6267</v>
      </c>
      <c r="G1085" s="15" t="s">
        <v>3433</v>
      </c>
      <c r="H1085" s="14" t="s">
        <v>1573</v>
      </c>
      <c r="I1085" s="16">
        <v>89052</v>
      </c>
      <c r="J1085" s="17">
        <v>59987</v>
      </c>
      <c r="K1085" s="18">
        <f ca="1">IF(A1085&lt;&gt;"",RANDBETWEEN(1,2000)," ")</f>
        <v>998</v>
      </c>
      <c r="L1085" s="17" cm="1">
        <f t="array" ref="L1085">IF(A1085&lt;&gt;"",SUMPRODUCT(($E$2:$E$1303="Active") * (FK1085 &gt;= $FM$2:$FM$1303) * (FK1085 &lt;= $FN$2:$FN$1303) * (FL1085 &gt;= $FO$2:$FO$1303) * (FL1085 &lt;= $FP$2:$FP$1303)),"")</f>
        <v>5</v>
      </c>
      <c r="M1085" s="17" cm="1">
        <f t="array" ref="M1085">IF(A1085&lt;&gt;"",SUMPRODUCT(($E$2:$E$1303="Active") * (FK1085 &gt;= $FQ$2:$FQ$1303) * (FK1085 &lt;= $FR$2:$FR$1303) * (FL1085 &gt;= $FS$2:$FS$1303) * (FL1085 &lt;= $FT$2:$FT$1303)),"")</f>
        <v>5</v>
      </c>
      <c r="N1085" s="14" t="s">
        <v>287</v>
      </c>
      <c r="O1085" s="14" t="s">
        <v>219</v>
      </c>
      <c r="P1085" s="15" t="s">
        <v>6268</v>
      </c>
      <c r="Q1085" s="14" t="s">
        <v>6269</v>
      </c>
      <c r="R1085" s="15" t="s">
        <v>6270</v>
      </c>
      <c r="S1085" s="14" t="s">
        <v>223</v>
      </c>
      <c r="T1085" s="20" t="s">
        <v>224</v>
      </c>
      <c r="U1085" s="21"/>
      <c r="V1085" s="22"/>
      <c r="W1085" s="22"/>
      <c r="X1085" s="22"/>
      <c r="Y1085" s="22"/>
      <c r="Z1085" s="22"/>
      <c r="AA1085" s="48">
        <v>2024</v>
      </c>
      <c r="AC1085" s="63">
        <v>45658</v>
      </c>
      <c r="AD1085" s="25">
        <v>116</v>
      </c>
      <c r="AE1085" s="25">
        <v>41</v>
      </c>
      <c r="AF1085" s="26">
        <v>118</v>
      </c>
      <c r="AG1085" s="20">
        <v>244</v>
      </c>
      <c r="AH1085" s="22">
        <v>0</v>
      </c>
      <c r="AI1085" s="26">
        <v>0</v>
      </c>
      <c r="AN1085" s="27">
        <f>IF(COUNT(DV1085,ES1085,FJ1085,GK1085,HH1085)&gt;0,AVERAGE(DV1085,ES1085,FJ1085,GK1085,HH1085),"")</f>
        <v>0.25</v>
      </c>
      <c r="AO1085" s="28">
        <f>IF((E1085&lt;&gt;""),COUNTA(AP1085:BW1085)+COUNTIF(T1085,"No"),"")</f>
        <v>0</v>
      </c>
      <c r="AP1085" s="29"/>
      <c r="AQ1085" s="29"/>
      <c r="AR1085" s="29"/>
      <c r="AS1085" s="29"/>
      <c r="AT1085" s="29"/>
      <c r="AU1085" s="29"/>
      <c r="AV1085" s="29"/>
      <c r="AW1085" s="29"/>
      <c r="AX1085" s="29"/>
      <c r="AY1085" s="29"/>
      <c r="AZ1085" s="29"/>
      <c r="BA1085" s="29"/>
      <c r="BB1085" s="29"/>
      <c r="BC1085" s="29"/>
      <c r="BD1085" s="29"/>
      <c r="BE1085" s="29"/>
      <c r="BF1085" s="29"/>
      <c r="BG1085" s="29"/>
      <c r="BH1085" s="29"/>
      <c r="BI1085" s="29"/>
      <c r="BJ1085" s="29"/>
      <c r="BK1085" s="29"/>
      <c r="BL1085" s="29"/>
      <c r="BM1085" s="29"/>
      <c r="BN1085" s="29"/>
      <c r="BO1085" s="29"/>
      <c r="BP1085" s="29"/>
      <c r="BQ1085" s="29"/>
      <c r="BR1085" s="29"/>
      <c r="BS1085" s="29"/>
      <c r="BT1085" s="29"/>
      <c r="BU1085" s="29"/>
      <c r="BV1085" s="29"/>
      <c r="BW1085" s="29"/>
      <c r="BX1085" s="30">
        <v>44183</v>
      </c>
      <c r="BY1085" s="30">
        <v>44183</v>
      </c>
      <c r="BZ1085" s="14" t="s">
        <v>226</v>
      </c>
      <c r="CA1085" s="30">
        <v>44183</v>
      </c>
      <c r="CB1085" s="14" t="s">
        <v>227</v>
      </c>
      <c r="CC1085" s="31">
        <v>43910</v>
      </c>
      <c r="CD1085" s="32" t="s">
        <v>364</v>
      </c>
      <c r="CE1085" s="33" t="s">
        <v>380</v>
      </c>
      <c r="CF1085" s="33" t="s">
        <v>321</v>
      </c>
      <c r="CG1085" s="29">
        <v>112</v>
      </c>
      <c r="CH1085" s="29">
        <v>2</v>
      </c>
      <c r="CI1085" s="29">
        <v>2</v>
      </c>
      <c r="CJ1085" s="29">
        <v>9</v>
      </c>
      <c r="CK1085" s="29">
        <v>7</v>
      </c>
      <c r="CL1085" s="29">
        <v>1</v>
      </c>
      <c r="CM1085" s="29">
        <v>1</v>
      </c>
      <c r="CN1085" s="34">
        <f>IF(CJ1085&gt;0,((CK1085*0.125)+(CL1085*0.25)+(CM1085*1))/CJ1085,"")</f>
        <v>0.2361111111111111</v>
      </c>
      <c r="CO1085" s="35">
        <v>44377</v>
      </c>
      <c r="CP1085" s="35">
        <v>44391</v>
      </c>
      <c r="CQ1085" s="20" t="s">
        <v>1889</v>
      </c>
      <c r="CR1085" s="35">
        <v>44410</v>
      </c>
      <c r="CS1085" s="20" t="s">
        <v>232</v>
      </c>
      <c r="CT1085" s="35">
        <v>44398</v>
      </c>
      <c r="CU1085" s="35">
        <v>44453</v>
      </c>
      <c r="CV1085" s="11" t="s">
        <v>228</v>
      </c>
      <c r="CW1085" s="20" t="s">
        <v>233</v>
      </c>
      <c r="CX1085" s="11" t="s">
        <v>234</v>
      </c>
      <c r="CY1085" s="20">
        <v>16</v>
      </c>
      <c r="CZ1085" s="36">
        <v>1</v>
      </c>
      <c r="DA1085" s="36">
        <v>1</v>
      </c>
      <c r="DB1085" s="36">
        <v>5</v>
      </c>
      <c r="DC1085" s="36">
        <v>0</v>
      </c>
      <c r="DD1085" s="36">
        <v>0</v>
      </c>
      <c r="DE1085" s="36">
        <v>0</v>
      </c>
      <c r="DF1085" s="36">
        <v>0</v>
      </c>
      <c r="DG1085" s="36">
        <v>1</v>
      </c>
      <c r="DH1085" s="37">
        <f>IF(DB1085&gt;0,((DC1085*0.125)+(DD1085*0.25)+(DE1085*0.25)+(DF1085*1)+(DG1085*1))/DB1085,"")</f>
        <v>0.2</v>
      </c>
      <c r="DI1085" s="35">
        <v>44805</v>
      </c>
      <c r="DJ1085" s="20" t="s">
        <v>228</v>
      </c>
      <c r="DK1085" s="20" t="s">
        <v>235</v>
      </c>
      <c r="DL1085" s="20" t="s">
        <v>234</v>
      </c>
      <c r="DM1085" s="20">
        <v>36</v>
      </c>
      <c r="DN1085" s="20">
        <v>1</v>
      </c>
      <c r="DO1085" s="20">
        <v>1</v>
      </c>
      <c r="DP1085" s="20">
        <v>5</v>
      </c>
      <c r="DQ1085" s="20">
        <v>0</v>
      </c>
      <c r="DR1085" s="20">
        <v>2</v>
      </c>
      <c r="DS1085" s="20">
        <v>3</v>
      </c>
      <c r="DT1085" s="20">
        <v>0</v>
      </c>
      <c r="DU1085" s="20">
        <v>0</v>
      </c>
      <c r="DV1085" s="49" cm="1">
        <f t="array" ref="DV1085">IF(AND(DI1085:DP1085&lt;&gt;""),((DQ1085*0.125)+(DR1085*0.25)+(DS1085*0.25)+(DT1085*1)+(DU1085*1))/DP1085,"")</f>
        <v>0.25</v>
      </c>
      <c r="EA1085" s="35" t="s">
        <v>232</v>
      </c>
      <c r="EB1085" s="38"/>
      <c r="EJ1085"/>
      <c r="EK1085"/>
      <c r="EL1085"/>
      <c r="EM1085"/>
      <c r="EN1085"/>
      <c r="EO1085"/>
      <c r="EP1085"/>
      <c r="EQ1085"/>
      <c r="ER1085"/>
      <c r="ES1085" s="34" t="str">
        <f>IF(EI1085&lt;&gt;"",((EJ1085*0.125)+((EK1085+EL1085+EM1085+EN1085+EO1085)*0.25)+((EP1085+EQ1085+ER1085)*1))/EI1085,"")</f>
        <v/>
      </c>
      <c r="ET1085" s="20"/>
      <c r="FG1085" s="20"/>
      <c r="FJ1085" s="34" t="str">
        <f>IF(EZ1085&lt;&gt;"",((FA1085*0.125)+((FB1085+FC1085+FD1085+FE1085+FF1085)*0.25)+((FG1085+FH1085+FI1085)*1))/EZ1085,"")</f>
        <v/>
      </c>
      <c r="FK1085" s="39">
        <v>35.981602000000002</v>
      </c>
      <c r="FL1085" s="39">
        <v>-115.113204</v>
      </c>
      <c r="FM1085" s="39">
        <v>35.61977657617787</v>
      </c>
      <c r="FN1085" s="39">
        <v>36.343427423822135</v>
      </c>
      <c r="FO1085" s="39">
        <v>-115.56034052730662</v>
      </c>
      <c r="FP1085" s="39">
        <v>-114.66606747269337</v>
      </c>
      <c r="FQ1085" s="39">
        <v>35.257951152355737</v>
      </c>
      <c r="FR1085" s="39">
        <v>36.705252847644267</v>
      </c>
      <c r="FS1085" s="39">
        <v>-116.00747705461325</v>
      </c>
      <c r="FT1085" s="39">
        <v>-114.21893094538675</v>
      </c>
      <c r="FU1085" s="35"/>
      <c r="GK1085" s="34" t="str">
        <f>IF(GA1085&lt;&gt;"",((GB1085*0.125)+((GC1085+GD1085+GE1085+GF1085+GG1085)*0.25)+((GH1085+GI1085+GJ1085)*1))/GA1085,"")</f>
        <v/>
      </c>
      <c r="GL1085"/>
      <c r="GM1085"/>
      <c r="GN1085"/>
      <c r="GO1085"/>
      <c r="HH1085" s="34" t="str">
        <f>IF(GX1085&lt;&gt;"",((GY1085*0.125)+((GZ1085+HA1085+HB1085+HC1085+HD1085)*0.25)+((HE1085+HF1085+HG1085)*1))/GX1085,"")</f>
        <v/>
      </c>
    </row>
    <row r="1086" spans="1:216" ht="15" hidden="1" customHeight="1" x14ac:dyDescent="0.35">
      <c r="A1086" s="11" t="s">
        <v>6271</v>
      </c>
      <c r="B1086" s="12" t="s">
        <v>6272</v>
      </c>
      <c r="C1086" s="13">
        <v>43009</v>
      </c>
      <c r="D1086" s="13">
        <v>45281</v>
      </c>
      <c r="E1086" s="14" t="s">
        <v>1420</v>
      </c>
      <c r="F1086" s="15" t="s">
        <v>6273</v>
      </c>
      <c r="G1086" s="15" t="s">
        <v>2005</v>
      </c>
      <c r="H1086" s="14" t="s">
        <v>1643</v>
      </c>
      <c r="I1086" s="16">
        <v>13441</v>
      </c>
      <c r="J1086" s="17">
        <v>130</v>
      </c>
      <c r="K1086" s="18">
        <f ca="1">IF(A1086&lt;&gt;"",RANDBETWEEN(1,2000)," ")</f>
        <v>1076</v>
      </c>
      <c r="L1086" s="17" cm="1">
        <f t="array" ref="L1086">IF(A1086&lt;&gt;"",SUMPRODUCT(($E$2:$E$1303="Active") * (FK1086 &gt;= $FM$2:$FM$1303) * (FK1086 &lt;= $FN$2:$FN$1303) * (FL1086 &gt;= $FO$2:$FO$1303) * (FL1086 &lt;= $FP$2:$FP$1303)),"")</f>
        <v>1</v>
      </c>
      <c r="M1086" s="17" cm="1">
        <f t="array" ref="M1086">IF(A1086&lt;&gt;"",SUMPRODUCT(($E$2:$E$1303="Active") * (FK1086 &gt;= $FQ$2:$FQ$1303) * (FK1086 &lt;= $FR$2:$FR$1303) * (FL1086 &gt;= $FS$2:$FS$1303) * (FL1086 &lt;= $FT$2:$FT$1303)),"")</f>
        <v>1</v>
      </c>
      <c r="N1086" s="14" t="s">
        <v>287</v>
      </c>
      <c r="O1086" s="14" t="s">
        <v>242</v>
      </c>
      <c r="P1086" s="15" t="s">
        <v>6274</v>
      </c>
      <c r="Q1086" s="14" t="s">
        <v>3559</v>
      </c>
      <c r="R1086" s="15" t="s">
        <v>6275</v>
      </c>
      <c r="S1086" s="14" t="s">
        <v>224</v>
      </c>
      <c r="T1086" s="20" t="s">
        <v>224</v>
      </c>
      <c r="U1086" s="21"/>
      <c r="V1086" s="22"/>
      <c r="W1086" s="22"/>
      <c r="X1086" s="22"/>
      <c r="Y1086" s="22"/>
      <c r="Z1086" s="22"/>
      <c r="AA1086" s="48">
        <v>2024</v>
      </c>
      <c r="AC1086" s="63">
        <v>45658</v>
      </c>
      <c r="AD1086" s="25">
        <v>6</v>
      </c>
      <c r="AE1086" s="25">
        <v>377</v>
      </c>
      <c r="AF1086" s="26">
        <v>359</v>
      </c>
      <c r="AG1086" s="20">
        <v>372</v>
      </c>
      <c r="AH1086" s="22">
        <v>0</v>
      </c>
      <c r="AI1086" s="26">
        <v>0</v>
      </c>
      <c r="AN1086" s="27">
        <f>IF(COUNT(DV1086,ES1086,FJ1086,GK1086,HH1086)&gt;0,AVERAGE(DV1086,ES1086,FJ1086,GK1086,HH1086),"")</f>
        <v>0.1</v>
      </c>
      <c r="AO1086" s="28">
        <f>IF((E1086&lt;&gt;""),COUNTA(AP1086:BW1086)+COUNTIF(T1086,"No"),"")</f>
        <v>1</v>
      </c>
      <c r="AP1086" s="29"/>
      <c r="AQ1086" s="29"/>
      <c r="AR1086" s="29"/>
      <c r="AS1086" s="29"/>
      <c r="AT1086" s="29"/>
      <c r="AU1086" s="29"/>
      <c r="AV1086" s="29"/>
      <c r="AW1086" s="29"/>
      <c r="AX1086" s="29"/>
      <c r="AY1086" s="29"/>
      <c r="AZ1086" s="29"/>
      <c r="BA1086" s="29"/>
      <c r="BB1086" s="29"/>
      <c r="BC1086" s="29"/>
      <c r="BD1086" s="29"/>
      <c r="BE1086" s="29"/>
      <c r="BF1086" s="29"/>
      <c r="BG1086" s="29"/>
      <c r="BH1086" s="29"/>
      <c r="BI1086" s="29"/>
      <c r="BJ1086" s="29"/>
      <c r="BK1086" s="29"/>
      <c r="BL1086" s="29"/>
      <c r="BM1086" s="29"/>
      <c r="BN1086" s="29" t="s">
        <v>224</v>
      </c>
      <c r="BO1086" s="29"/>
      <c r="BP1086" s="29"/>
      <c r="BQ1086" s="29"/>
      <c r="BR1086" s="29"/>
      <c r="BS1086" s="29"/>
      <c r="BT1086" s="29"/>
      <c r="BU1086" s="29"/>
      <c r="BV1086" s="29"/>
      <c r="BW1086" s="29"/>
      <c r="BX1086" s="30">
        <v>44006</v>
      </c>
      <c r="BY1086" s="30">
        <v>44019</v>
      </c>
      <c r="BZ1086" s="14" t="s">
        <v>226</v>
      </c>
      <c r="CA1086" s="30">
        <v>44027</v>
      </c>
      <c r="CB1086" s="14" t="s">
        <v>227</v>
      </c>
      <c r="CC1086" s="31">
        <v>43908</v>
      </c>
      <c r="CD1086" s="32" t="s">
        <v>364</v>
      </c>
      <c r="CE1086" s="33" t="s">
        <v>291</v>
      </c>
      <c r="CF1086" s="33" t="s">
        <v>292</v>
      </c>
      <c r="CG1086" s="29">
        <v>267</v>
      </c>
      <c r="CH1086" s="29">
        <v>2</v>
      </c>
      <c r="CI1086" s="29">
        <v>2</v>
      </c>
      <c r="CJ1086" s="29">
        <v>10</v>
      </c>
      <c r="CK1086" s="29">
        <v>2</v>
      </c>
      <c r="CL1086" s="29">
        <v>2</v>
      </c>
      <c r="CM1086" s="29">
        <v>1</v>
      </c>
      <c r="CN1086" s="34">
        <f>IF(CJ1086&gt;0,((CK1086*0.125)+(CL1086*0.25)+(CM1086*1))/CJ1086,"")</f>
        <v>0.17499999999999999</v>
      </c>
      <c r="CO1086" s="35">
        <v>44725</v>
      </c>
      <c r="CR1086" s="35"/>
      <c r="CS1086" s="20" t="s">
        <v>232</v>
      </c>
      <c r="CT1086" s="35">
        <v>44757</v>
      </c>
      <c r="CU1086" s="35">
        <v>44453</v>
      </c>
      <c r="CV1086" s="11" t="s">
        <v>226</v>
      </c>
      <c r="CW1086" s="20" t="s">
        <v>233</v>
      </c>
      <c r="CX1086" s="11" t="s">
        <v>234</v>
      </c>
      <c r="CY1086" s="20">
        <v>208</v>
      </c>
      <c r="CZ1086" s="36">
        <v>2</v>
      </c>
      <c r="DA1086" s="36">
        <v>2</v>
      </c>
      <c r="DB1086" s="36">
        <v>10</v>
      </c>
      <c r="DC1086" s="36">
        <v>0</v>
      </c>
      <c r="DD1086" s="36">
        <v>0</v>
      </c>
      <c r="DE1086" s="36">
        <v>0</v>
      </c>
      <c r="DF1086" s="36">
        <v>0</v>
      </c>
      <c r="DG1086" s="36">
        <v>1</v>
      </c>
      <c r="DH1086" s="37">
        <f>IF(DB1086&gt;0,((DC1086*0.125)+(DD1086*0.25)+(DE1086*0.25)+(DF1086*1)+(DG1086*1))/DB1086,"")</f>
        <v>0.1</v>
      </c>
      <c r="DI1086" s="35">
        <v>44866</v>
      </c>
      <c r="DJ1086" s="20" t="s">
        <v>228</v>
      </c>
      <c r="DK1086" s="20" t="s">
        <v>235</v>
      </c>
      <c r="DL1086" s="20" t="s">
        <v>234</v>
      </c>
      <c r="DM1086" s="20">
        <v>170</v>
      </c>
      <c r="DN1086" s="20">
        <v>2</v>
      </c>
      <c r="DO1086" s="20">
        <v>2</v>
      </c>
      <c r="DP1086" s="20">
        <v>10</v>
      </c>
      <c r="DQ1086" s="20">
        <v>0</v>
      </c>
      <c r="DR1086" s="20">
        <v>0</v>
      </c>
      <c r="DS1086" s="20">
        <v>0</v>
      </c>
      <c r="DT1086" s="20">
        <v>0</v>
      </c>
      <c r="DU1086" s="20">
        <v>2</v>
      </c>
      <c r="DV1086" s="37" cm="1">
        <f t="array" ref="DV1086">IF(AND(DI1086:DP1086&lt;&gt;""),((DQ1086*0.125)+(DR1086*0.25)+(DS1086*0.25)+(DT1086*1)+(DU1086*1))/DP1086,"")</f>
        <v>0.2</v>
      </c>
      <c r="DW1086" s="35">
        <v>45159</v>
      </c>
      <c r="DX1086" s="35">
        <v>45167</v>
      </c>
      <c r="DY1086" s="20" t="s">
        <v>6276</v>
      </c>
      <c r="DZ1086" s="35">
        <v>45170</v>
      </c>
      <c r="EA1086" s="35" t="s">
        <v>232</v>
      </c>
      <c r="EB1086" s="38">
        <v>45170</v>
      </c>
      <c r="EC1086" s="35">
        <v>45244</v>
      </c>
      <c r="ED1086" s="20" t="s">
        <v>248</v>
      </c>
      <c r="EE1086" s="20" t="s">
        <v>247</v>
      </c>
      <c r="EF1086" s="20">
        <v>189</v>
      </c>
      <c r="EG1086" s="22">
        <v>3</v>
      </c>
      <c r="EH1086" s="22">
        <v>3</v>
      </c>
      <c r="EI1086" s="22">
        <v>12</v>
      </c>
      <c r="EJ1086" s="22">
        <v>0</v>
      </c>
      <c r="EK1086" s="22">
        <v>0</v>
      </c>
      <c r="EL1086" s="22">
        <v>0</v>
      </c>
      <c r="EM1086" s="22">
        <v>0</v>
      </c>
      <c r="EN1086" s="22">
        <v>0</v>
      </c>
      <c r="EO1086" s="22">
        <v>0</v>
      </c>
      <c r="EP1086" s="22">
        <v>0</v>
      </c>
      <c r="EQ1086" s="22">
        <v>0</v>
      </c>
      <c r="ER1086" s="22">
        <v>0</v>
      </c>
      <c r="ES1086" s="41">
        <f>IF(EI1086&lt;&gt;"",((EJ1086*0.125)+((EK1086+EL1086+EM1086+EN1086+EO1086)*0.25)+((EP1086+EQ1086+ER1086)*1))/EI1086,"")</f>
        <v>0</v>
      </c>
      <c r="ET1086" s="20"/>
      <c r="FG1086" s="20"/>
      <c r="FJ1086" s="34" t="str">
        <f>IF(EZ1086&lt;&gt;"",((FA1086*0.125)+((FB1086+FC1086+FD1086+FE1086+FF1086)*0.25)+((FG1086+FH1086+FI1086)*1))/EZ1086,"")</f>
        <v/>
      </c>
      <c r="FK1086" s="39">
        <v>43.206699999999998</v>
      </c>
      <c r="FL1086" s="39">
        <v>-75.390500000000003</v>
      </c>
      <c r="FM1086" s="39">
        <v>42.844874576177865</v>
      </c>
      <c r="FN1086" s="39">
        <v>43.56852542382213</v>
      </c>
      <c r="FO1086" s="39">
        <v>-75.886907046249803</v>
      </c>
      <c r="FP1086" s="39">
        <v>-74.894092953750203</v>
      </c>
      <c r="FQ1086" s="39">
        <v>42.483049152355733</v>
      </c>
      <c r="FR1086" s="39">
        <v>43.930350847644263</v>
      </c>
      <c r="FS1086" s="39">
        <v>-76.383314092499603</v>
      </c>
      <c r="FT1086" s="39">
        <v>-74.397685907500403</v>
      </c>
      <c r="FU1086" s="35"/>
      <c r="GK1086" s="34" t="str">
        <f>IF(GA1086&lt;&gt;"",((GB1086*0.125)+((GC1086+GD1086+GE1086+GF1086+GG1086)*0.25)+((GH1086+GI1086+GJ1086)*1))/GA1086,"")</f>
        <v/>
      </c>
      <c r="GL1086"/>
      <c r="GM1086"/>
      <c r="GN1086"/>
      <c r="GO1086"/>
      <c r="HH1086" s="34" t="str">
        <f>IF(GX1086&lt;&gt;"",((GY1086*0.125)+((GZ1086+HA1086+HB1086+HC1086+HD1086)*0.25)+((HE1086+HF1086+HG1086)*1))/GX1086,"")</f>
        <v/>
      </c>
    </row>
    <row r="1087" spans="1:216" ht="15" hidden="1" customHeight="1" x14ac:dyDescent="0.35">
      <c r="A1087" s="11" t="s">
        <v>6277</v>
      </c>
      <c r="B1087" s="12" t="s">
        <v>6278</v>
      </c>
      <c r="C1087" s="43">
        <v>43009</v>
      </c>
      <c r="E1087" s="11" t="s">
        <v>1420</v>
      </c>
      <c r="F1087" s="19" t="s">
        <v>6279</v>
      </c>
      <c r="G1087" s="19" t="s">
        <v>3796</v>
      </c>
      <c r="H1087" s="11" t="s">
        <v>1705</v>
      </c>
      <c r="I1087" s="42">
        <v>97128</v>
      </c>
      <c r="J1087" s="17">
        <v>38394</v>
      </c>
      <c r="K1087" s="18">
        <f ca="1">IF(A1087&lt;&gt;"",RANDBETWEEN(1,2000)," ")</f>
        <v>515</v>
      </c>
      <c r="L1087" s="17" cm="1">
        <f t="array" ref="L1087">IF(A1087&lt;&gt;"",SUMPRODUCT(($E$2:$E$1303="Active") * (FK1087 &gt;= $FM$2:$FM$1303) * (FK1087 &lt;= $FN$2:$FN$1303) * (FL1087 &gt;= $FO$2:$FO$1303) * (FL1087 &lt;= $FP$2:$FP$1303)),"")</f>
        <v>5</v>
      </c>
      <c r="M1087" s="17" cm="1">
        <f t="array" ref="M1087">IF(A1087&lt;&gt;"",SUMPRODUCT(($E$2:$E$1303="Active") * (FK1087 &gt;= $FQ$2:$FQ$1303) * (FK1087 &lt;= $FR$2:$FR$1303) * (FL1087 &gt;= $FS$2:$FS$1303) * (FL1087 &lt;= $FT$2:$FT$1303)),"")</f>
        <v>9</v>
      </c>
      <c r="Q1087" s="11" t="s">
        <v>6280</v>
      </c>
      <c r="AA1087" s="48">
        <v>2024</v>
      </c>
      <c r="AC1087" s="63">
        <v>45658</v>
      </c>
      <c r="AF1087" s="26"/>
      <c r="AG1087" s="20"/>
      <c r="AH1087" s="22">
        <v>0</v>
      </c>
      <c r="AI1087" s="26">
        <v>0</v>
      </c>
      <c r="AN1087" s="27" t="str">
        <f>IF(COUNT(DV1087,ES1087,FJ1087,GK1087,HH1087)&gt;0,AVERAGE(DV1087,ES1087,FJ1087,GK1087,HH1087),"")</f>
        <v/>
      </c>
      <c r="AO1087" s="28">
        <f>IF((E1087&lt;&gt;""),COUNTA(AP1087:BW1087)+COUNTIF(T1087,"No"),"")</f>
        <v>0</v>
      </c>
      <c r="EA1087" s="35"/>
      <c r="EJ1087"/>
      <c r="EK1087"/>
      <c r="EL1087"/>
      <c r="EM1087"/>
      <c r="EN1087"/>
      <c r="EQ1087"/>
      <c r="ER1087"/>
      <c r="ES1087" s="34" t="str">
        <f>IF(EI1087&lt;&gt;"",((EJ1087*0.125)+((EK1087+EL1087+EM1087+EN1087+EO1087)*0.25)+((EP1087+EQ1087+ER1087)*1))/EI1087,"")</f>
        <v/>
      </c>
      <c r="ET1087" s="20"/>
      <c r="FG1087" s="20"/>
      <c r="FJ1087" s="34" t="str">
        <f>IF(EZ1087&lt;&gt;"",((FA1087*0.125)+((FB1087+FC1087+FD1087+FE1087+FF1087)*0.25)+((FG1087+FH1087+FI1087)*1))/EZ1087,"")</f>
        <v/>
      </c>
      <c r="FK1087" s="39">
        <v>45.183171999999999</v>
      </c>
      <c r="FL1087" s="39">
        <v>-123.26356</v>
      </c>
      <c r="FM1087" s="39">
        <v>44.821346576177866</v>
      </c>
      <c r="FN1087" s="39">
        <v>45.544997423822132</v>
      </c>
      <c r="FO1087" s="39">
        <v>-123.77690217366519</v>
      </c>
      <c r="FP1087" s="39">
        <v>-122.7502178263348</v>
      </c>
      <c r="FQ1087" s="39">
        <v>44.459521152355734</v>
      </c>
      <c r="FR1087" s="39">
        <v>45.906822847644264</v>
      </c>
      <c r="FS1087" s="39">
        <v>-124.2902443473304</v>
      </c>
      <c r="FT1087" s="39">
        <v>-122.2368756526696</v>
      </c>
      <c r="FU1087" s="35"/>
      <c r="GK1087" s="34" t="str">
        <f>IF(GA1087&lt;&gt;"",((GB1087*0.125)+((GC1087+GD1087+GE1087+GF1087+GG1087)*0.25)+((GH1087+GI1087+GJ1087)*1))/GA1087,"")</f>
        <v/>
      </c>
      <c r="GL1087"/>
      <c r="GM1087"/>
      <c r="GN1087"/>
      <c r="GO1087"/>
      <c r="HH1087" s="34" t="str">
        <f>IF(GX1087&lt;&gt;"",((GY1087*0.125)+((GZ1087+HA1087+HB1087+HC1087+HD1087)*0.25)+((HE1087+HF1087+HG1087)*1))/GX1087,"")</f>
        <v/>
      </c>
    </row>
    <row r="1088" spans="1:216" ht="15" hidden="1" customHeight="1" x14ac:dyDescent="0.35">
      <c r="A1088" s="11" t="s">
        <v>6281</v>
      </c>
      <c r="B1088" s="12" t="s">
        <v>6282</v>
      </c>
      <c r="C1088" s="13">
        <v>43009</v>
      </c>
      <c r="D1088" s="13">
        <v>45261</v>
      </c>
      <c r="E1088" s="14" t="s">
        <v>1420</v>
      </c>
      <c r="F1088" s="15" t="s">
        <v>6283</v>
      </c>
      <c r="G1088" s="15" t="s">
        <v>6284</v>
      </c>
      <c r="H1088" s="14" t="s">
        <v>1935</v>
      </c>
      <c r="I1088" s="16">
        <v>20001</v>
      </c>
      <c r="J1088" s="17">
        <v>49040</v>
      </c>
      <c r="K1088" s="18">
        <f ca="1">IF(A1088&lt;&gt;"",RANDBETWEEN(1,2000)," ")</f>
        <v>1951</v>
      </c>
      <c r="L1088" s="17" cm="1">
        <f t="array" ref="L1088">IF(A1088&lt;&gt;"",SUMPRODUCT(($E$2:$E$1303="Active") * (FK1088 &gt;= $FM$2:$FM$1303) * (FK1088 &lt;= $FN$2:$FN$1303) * (FL1088 &gt;= $FO$2:$FO$1303) * (FL1088 &lt;= $FP$2:$FP$1303)),"")</f>
        <v>2</v>
      </c>
      <c r="M1088" s="17" cm="1">
        <f t="array" ref="M1088">IF(A1088&lt;&gt;"",SUMPRODUCT(($E$2:$E$1303="Active") * (FK1088 &gt;= $FQ$2:$FQ$1303) * (FK1088 &lt;= $FR$2:$FR$1303) * (FL1088 &gt;= $FS$2:$FS$1303) * (FL1088 &lt;= $FT$2:$FT$1303)),"")</f>
        <v>6</v>
      </c>
      <c r="N1088" s="14"/>
      <c r="O1088" s="14" t="s">
        <v>219</v>
      </c>
      <c r="P1088" s="15" t="s">
        <v>5042</v>
      </c>
      <c r="Q1088" s="14" t="s">
        <v>5072</v>
      </c>
      <c r="R1088" s="15" t="s">
        <v>6285</v>
      </c>
      <c r="S1088" s="14" t="s">
        <v>223</v>
      </c>
      <c r="T1088" s="20" t="s">
        <v>2441</v>
      </c>
      <c r="U1088" s="21"/>
      <c r="V1088" s="22"/>
      <c r="W1088" s="22"/>
      <c r="X1088" s="22"/>
      <c r="Y1088" s="22"/>
      <c r="Z1088" s="22"/>
      <c r="AA1088" s="48">
        <v>2024</v>
      </c>
      <c r="AC1088" s="63">
        <v>45658</v>
      </c>
      <c r="AD1088" s="25">
        <v>0</v>
      </c>
      <c r="AE1088" s="25">
        <v>0</v>
      </c>
      <c r="AF1088" s="26">
        <v>0</v>
      </c>
      <c r="AG1088" s="20"/>
      <c r="AH1088" s="22">
        <v>0</v>
      </c>
      <c r="AI1088" s="26">
        <v>0</v>
      </c>
      <c r="AN1088" s="27" t="str">
        <f>IF(COUNT(DV1088,ES1088,FJ1088,GK1088,HH1088)&gt;0,AVERAGE(DV1088,ES1088,FJ1088,GK1088,HH1088),"")</f>
        <v/>
      </c>
      <c r="AO1088" s="28">
        <f>IF((E1088&lt;&gt;""),COUNTA(AP1088:BW1088)+COUNTIF(T1088,"No"),"")</f>
        <v>0</v>
      </c>
      <c r="AP1088" s="29"/>
      <c r="AQ1088" s="29"/>
      <c r="AR1088" s="29"/>
      <c r="AS1088" s="29"/>
      <c r="AT1088" s="29"/>
      <c r="AU1088" s="29"/>
      <c r="AV1088" s="29"/>
      <c r="AW1088" s="29"/>
      <c r="AX1088" s="29"/>
      <c r="AY1088" s="29"/>
      <c r="AZ1088" s="29"/>
      <c r="BA1088" s="29"/>
      <c r="BB1088" s="29"/>
      <c r="BC1088" s="29"/>
      <c r="BD1088" s="29"/>
      <c r="BE1088" s="29"/>
      <c r="BF1088" s="29"/>
      <c r="BG1088" s="29"/>
      <c r="BH1088" s="29"/>
      <c r="BI1088" s="29"/>
      <c r="BJ1088" s="29"/>
      <c r="BK1088" s="29"/>
      <c r="BL1088" s="29"/>
      <c r="BM1088" s="29"/>
      <c r="BN1088" s="29"/>
      <c r="BO1088" s="29"/>
      <c r="BP1088" s="29"/>
      <c r="BQ1088" s="29"/>
      <c r="BR1088" s="29"/>
      <c r="BS1088" s="29"/>
      <c r="BT1088" s="29"/>
      <c r="BU1088" s="29"/>
      <c r="BV1088" s="29"/>
      <c r="BW1088" s="29"/>
      <c r="BX1088" s="30"/>
      <c r="BY1088" s="30"/>
      <c r="BZ1088" s="14"/>
      <c r="CA1088" s="30"/>
      <c r="CB1088" s="14" t="s">
        <v>232</v>
      </c>
      <c r="CC1088" s="31"/>
      <c r="CD1088" s="32"/>
      <c r="CE1088" s="33"/>
      <c r="CF1088" s="33"/>
      <c r="CG1088" s="29"/>
      <c r="CH1088" s="29"/>
      <c r="CI1088" s="29"/>
      <c r="CJ1088" s="29"/>
      <c r="CK1088" s="29"/>
      <c r="CL1088" s="29"/>
      <c r="CM1088" s="29"/>
      <c r="CN1088" s="34" t="str">
        <f>IF(CJ1088&gt;0,((CK1088*0.125)+(CL1088*0.25)+(CM1088*1))/CJ1088,"")</f>
        <v/>
      </c>
      <c r="CR1088" s="35"/>
      <c r="CS1088" s="20" t="s">
        <v>232</v>
      </c>
      <c r="CV1088" s="20"/>
      <c r="CW1088" s="20"/>
      <c r="CX1088" s="20"/>
      <c r="DH1088" s="37" t="str">
        <f>IF(DB1088&gt;0,((DC1088*0.125)+(DD1088*0.25)+(DE1088*0.25)+(DF1088*1)+(DG1088*1))/DB1088,"")</f>
        <v/>
      </c>
      <c r="DV1088" s="37" t="str" cm="1">
        <f t="array" ref="DV1088">IF(AND(DI1088:DP1088&lt;&gt;""),((DQ1088*0.125)+(DR1088*0.25)+(DS1088*0.25)+(DT1088*1)+(DU1088*1))/DP1088,"")</f>
        <v/>
      </c>
      <c r="EA1088" s="35" t="s">
        <v>232</v>
      </c>
      <c r="EB1088" s="38"/>
      <c r="EJ1088" s="20"/>
      <c r="EK1088" s="20"/>
      <c r="EL1088" s="20"/>
      <c r="EM1088" s="20"/>
      <c r="EN1088" s="20"/>
      <c r="EO1088" s="20"/>
      <c r="EP1088" s="20"/>
      <c r="EQ1088" s="20"/>
      <c r="ER1088" s="20"/>
      <c r="ES1088" s="34" t="str">
        <f>IF(EI1088&lt;&gt;"",((EJ1088*0.125)+((EK1088+EL1088+EM1088+EN1088+EO1088)*0.25)+((EP1088+EQ1088+ER1088)*1))/EI1088,"")</f>
        <v/>
      </c>
      <c r="ET1088" s="20"/>
      <c r="FG1088" s="20"/>
      <c r="FJ1088" s="34" t="str">
        <f>IF(EZ1088&lt;&gt;"",((FA1088*0.125)+((FB1088+FC1088+FD1088+FE1088+FF1088)*0.25)+((FG1088+FH1088+FI1088)*1))/EZ1088,"")</f>
        <v/>
      </c>
      <c r="FK1088" s="39">
        <v>38.910716999999998</v>
      </c>
      <c r="FL1088" s="39">
        <v>-77.016660000000002</v>
      </c>
      <c r="FM1088" s="39">
        <v>38.548891576177866</v>
      </c>
      <c r="FN1088" s="39">
        <v>39.272542423822131</v>
      </c>
      <c r="FO1088" s="39">
        <v>-77.481656124431751</v>
      </c>
      <c r="FP1088" s="39">
        <v>-76.551663875568252</v>
      </c>
      <c r="FQ1088" s="39">
        <v>38.187066152355733</v>
      </c>
      <c r="FR1088" s="39">
        <v>39.634367847644263</v>
      </c>
      <c r="FS1088" s="39">
        <v>-77.946652248863515</v>
      </c>
      <c r="FT1088" s="39">
        <v>-76.086667751136488</v>
      </c>
      <c r="FU1088" s="35"/>
      <c r="GK1088" s="34" t="str">
        <f>IF(GA1088&lt;&gt;"",((GB1088*0.125)+((GC1088+GD1088+GE1088+GF1088+GG1088)*0.25)+((GH1088+GI1088+GJ1088)*1))/GA1088,"")</f>
        <v/>
      </c>
      <c r="GL1088"/>
      <c r="GM1088"/>
      <c r="GN1088"/>
      <c r="GO1088"/>
      <c r="HH1088" s="34" t="str">
        <f>IF(GX1088&lt;&gt;"",((GY1088*0.125)+((GZ1088+HA1088+HB1088+HC1088+HD1088)*0.25)+((HE1088+HF1088+HG1088)*1))/GX1088,"")</f>
        <v/>
      </c>
    </row>
    <row r="1089" spans="1:216" ht="15" hidden="1" customHeight="1" x14ac:dyDescent="0.35">
      <c r="A1089" s="11" t="s">
        <v>6286</v>
      </c>
      <c r="B1089" s="12" t="s">
        <v>6287</v>
      </c>
      <c r="C1089" s="13">
        <v>43009</v>
      </c>
      <c r="D1089" s="13">
        <v>45261</v>
      </c>
      <c r="E1089" s="14" t="s">
        <v>1420</v>
      </c>
      <c r="F1089" s="15" t="s">
        <v>6288</v>
      </c>
      <c r="G1089" s="15" t="s">
        <v>6289</v>
      </c>
      <c r="H1089" s="14" t="s">
        <v>1564</v>
      </c>
      <c r="I1089" s="75" t="s">
        <v>6290</v>
      </c>
      <c r="J1089" s="17">
        <v>0</v>
      </c>
      <c r="K1089" s="18">
        <f ca="1">IF(A1089&lt;&gt;"",RANDBETWEEN(1,2000)," ")</f>
        <v>568</v>
      </c>
      <c r="L1089" s="17" cm="1">
        <f t="array" ref="L1089">IF(A1089&lt;&gt;"",SUMPRODUCT(($E$2:$E$1303="Active") * (FK1089 &gt;= $FM$2:$FM$1303) * (FK1089 &lt;= $FN$2:$FN$1303) * (FL1089 &gt;= $FO$2:$FO$1303) * (FL1089 &lt;= $FP$2:$FP$1303)),"")</f>
        <v>5</v>
      </c>
      <c r="M1089" s="17" cm="1">
        <f t="array" ref="M1089">IF(A1089&lt;&gt;"",SUMPRODUCT(($E$2:$E$1303="Active") * (FK1089 &gt;= $FQ$2:$FQ$1303) * (FK1089 &lt;= $FR$2:$FR$1303) * (FL1089 &gt;= $FS$2:$FS$1303) * (FL1089 &lt;= $FT$2:$FT$1303)),"")</f>
        <v>7</v>
      </c>
      <c r="N1089" s="14"/>
      <c r="O1089" s="14" t="s">
        <v>219</v>
      </c>
      <c r="P1089" s="15" t="s">
        <v>6291</v>
      </c>
      <c r="Q1089" s="14" t="s">
        <v>6292</v>
      </c>
      <c r="R1089" s="15" t="s">
        <v>6293</v>
      </c>
      <c r="S1089" s="14" t="s">
        <v>223</v>
      </c>
      <c r="T1089" s="20" t="s">
        <v>2441</v>
      </c>
      <c r="U1089" s="21"/>
      <c r="V1089" s="22"/>
      <c r="W1089" s="22"/>
      <c r="X1089" s="22"/>
      <c r="Y1089" s="22"/>
      <c r="Z1089" s="22"/>
      <c r="AA1089" s="48">
        <v>2024</v>
      </c>
      <c r="AC1089" s="63">
        <v>45658</v>
      </c>
      <c r="AD1089" s="25">
        <v>0</v>
      </c>
      <c r="AE1089" s="25">
        <v>0</v>
      </c>
      <c r="AF1089" s="26">
        <v>0</v>
      </c>
      <c r="AG1089" s="20"/>
      <c r="AH1089" s="22">
        <v>0</v>
      </c>
      <c r="AI1089" s="26">
        <v>0</v>
      </c>
      <c r="AN1089" s="27" t="str">
        <f>IF(COUNT(DV1089,ES1089,FJ1089,GK1089,HH1089)&gt;0,AVERAGE(DV1089,ES1089,FJ1089,GK1089,HH1089),"")</f>
        <v/>
      </c>
      <c r="AO1089" s="28">
        <f>IF((E1089&lt;&gt;""),COUNTA(AP1089:BW1089)+COUNTIF(T1089,"No"),"")</f>
        <v>0</v>
      </c>
      <c r="AP1089" s="29"/>
      <c r="AQ1089" s="29"/>
      <c r="AR1089" s="29"/>
      <c r="AS1089" s="29"/>
      <c r="AT1089" s="29"/>
      <c r="AU1089" s="29"/>
      <c r="AV1089" s="29"/>
      <c r="AW1089" s="29"/>
      <c r="AX1089" s="29"/>
      <c r="AY1089" s="29"/>
      <c r="AZ1089" s="29"/>
      <c r="BA1089" s="29"/>
      <c r="BB1089" s="29"/>
      <c r="BC1089" s="29"/>
      <c r="BD1089" s="29"/>
      <c r="BE1089" s="29"/>
      <c r="BF1089" s="29"/>
      <c r="BG1089" s="29"/>
      <c r="BH1089" s="29"/>
      <c r="BI1089" s="29"/>
      <c r="BJ1089" s="29"/>
      <c r="BK1089" s="29"/>
      <c r="BL1089" s="29"/>
      <c r="BM1089" s="29"/>
      <c r="BN1089" s="29"/>
      <c r="BO1089" s="29"/>
      <c r="BP1089" s="29"/>
      <c r="BQ1089" s="29"/>
      <c r="BR1089" s="29"/>
      <c r="BS1089" s="29"/>
      <c r="BT1089" s="29"/>
      <c r="BU1089" s="29"/>
      <c r="BV1089" s="29"/>
      <c r="BW1089" s="29"/>
      <c r="BX1089" s="30">
        <v>43865</v>
      </c>
      <c r="BY1089" s="30">
        <v>43874</v>
      </c>
      <c r="BZ1089" s="14" t="s">
        <v>226</v>
      </c>
      <c r="CA1089" s="30">
        <v>43885</v>
      </c>
      <c r="CB1089" s="14" t="s">
        <v>227</v>
      </c>
      <c r="CC1089" s="31">
        <v>43768</v>
      </c>
      <c r="CD1089" s="32" t="s">
        <v>228</v>
      </c>
      <c r="CE1089" s="33" t="s">
        <v>425</v>
      </c>
      <c r="CF1089" s="33" t="s">
        <v>325</v>
      </c>
      <c r="CG1089" s="29">
        <v>9</v>
      </c>
      <c r="CH1089" s="29">
        <v>2</v>
      </c>
      <c r="CI1089" s="29">
        <v>2</v>
      </c>
      <c r="CJ1089" s="29">
        <v>5</v>
      </c>
      <c r="CK1089" s="29">
        <v>0</v>
      </c>
      <c r="CL1089" s="29">
        <v>0</v>
      </c>
      <c r="CM1089" s="29">
        <v>0</v>
      </c>
      <c r="CN1089" s="34">
        <f>IF(CJ1089&gt;0,((CK1089*0.125)+(CL1089*0.25)+(CM1089*1))/CJ1089,"")</f>
        <v>0</v>
      </c>
      <c r="CR1089" s="35"/>
      <c r="CS1089" s="20" t="s">
        <v>232</v>
      </c>
      <c r="CW1089" s="20"/>
      <c r="DH1089" s="37" t="str">
        <f>IF(DB1089&gt;0,((DC1089*0.125)+(DD1089*0.25)+(DE1089*0.25)+(DF1089*1)+(DG1089*1))/DB1089,"")</f>
        <v/>
      </c>
      <c r="DV1089" s="37" t="str" cm="1">
        <f t="array" ref="DV1089">IF(AND(DI1089:DP1089&lt;&gt;""),((DQ1089*0.125)+(DR1089*0.25)+(DS1089*0.25)+(DT1089*1)+(DU1089*1))/DP1089,"")</f>
        <v/>
      </c>
      <c r="EA1089" s="35" t="s">
        <v>232</v>
      </c>
      <c r="EB1089" s="38"/>
      <c r="EJ1089" s="20"/>
      <c r="EK1089" s="20"/>
      <c r="EL1089" s="20"/>
      <c r="EM1089" s="20"/>
      <c r="EN1089" s="20"/>
      <c r="EO1089" s="20"/>
      <c r="EP1089" s="20"/>
      <c r="EQ1089" s="20"/>
      <c r="ER1089" s="20"/>
      <c r="ES1089" s="34" t="str">
        <f>IF(EI1089&lt;&gt;"",((EJ1089*0.125)+((EK1089+EL1089+EM1089+EN1089+EO1089)*0.25)+((EP1089+EQ1089+ER1089)*1))/EI1089,"")</f>
        <v/>
      </c>
      <c r="ET1089" s="20"/>
      <c r="FG1089" s="20"/>
      <c r="FJ1089" s="34" t="str">
        <f>IF(EZ1089&lt;&gt;"",((FA1089*0.125)+((FB1089+FC1089+FD1089+FE1089+FF1089)*0.25)+((FG1089+FH1089+FI1089)*1))/EZ1089,"")</f>
        <v/>
      </c>
      <c r="FK1089" s="39">
        <v>42.504399999999997</v>
      </c>
      <c r="FL1089" s="39">
        <v>-71.196399999999997</v>
      </c>
      <c r="FM1089" s="39">
        <v>42.142574576177864</v>
      </c>
      <c r="FN1089" s="39">
        <v>42.866225423822129</v>
      </c>
      <c r="FO1089" s="39">
        <v>-71.687193450407477</v>
      </c>
      <c r="FP1089" s="39">
        <v>-70.705606549592517</v>
      </c>
      <c r="FQ1089" s="39">
        <v>41.780749152355732</v>
      </c>
      <c r="FR1089" s="39">
        <v>43.228050847644262</v>
      </c>
      <c r="FS1089" s="39">
        <v>-72.177986900814957</v>
      </c>
      <c r="FT1089" s="39">
        <v>-70.214813099185037</v>
      </c>
      <c r="FU1089" s="35"/>
      <c r="GK1089" s="34" t="str">
        <f>IF(GA1089&lt;&gt;"",((GB1089*0.125)+((GC1089+GD1089+GE1089+GF1089+GG1089)*0.25)+((GH1089+GI1089+GJ1089)*1))/GA1089,"")</f>
        <v/>
      </c>
      <c r="GL1089"/>
      <c r="GM1089"/>
      <c r="GN1089"/>
      <c r="GO1089"/>
      <c r="HH1089" s="34" t="str">
        <f>IF(GX1089&lt;&gt;"",((GY1089*0.125)+((GZ1089+HA1089+HB1089+HC1089+HD1089)*0.25)+((HE1089+HF1089+HG1089)*1))/GX1089,"")</f>
        <v/>
      </c>
    </row>
    <row r="1090" spans="1:216" ht="15" hidden="1" customHeight="1" x14ac:dyDescent="0.35">
      <c r="A1090" s="11" t="s">
        <v>6294</v>
      </c>
      <c r="B1090" s="12" t="s">
        <v>6295</v>
      </c>
      <c r="C1090" s="13">
        <v>43009</v>
      </c>
      <c r="D1090" s="13">
        <v>45261</v>
      </c>
      <c r="E1090" s="14" t="s">
        <v>1420</v>
      </c>
      <c r="F1090" s="15" t="s">
        <v>6296</v>
      </c>
      <c r="G1090" s="15" t="s">
        <v>6001</v>
      </c>
      <c r="H1090" s="14" t="s">
        <v>591</v>
      </c>
      <c r="I1090" s="16">
        <v>94541</v>
      </c>
      <c r="J1090" s="17">
        <v>69736</v>
      </c>
      <c r="K1090" s="18">
        <f ca="1">IF(A1090&lt;&gt;"",RANDBETWEEN(1,2000)," ")</f>
        <v>285</v>
      </c>
      <c r="L1090" s="17" cm="1">
        <f t="array" ref="L1090">IF(A1090&lt;&gt;"",SUMPRODUCT(($E$2:$E$1303="Active") * (FK1090 &gt;= $FM$2:$FM$1303) * (FK1090 &lt;= $FN$2:$FN$1303) * (FL1090 &gt;= $FO$2:$FO$1303) * (FL1090 &lt;= $FP$2:$FP$1303)),"")</f>
        <v>7</v>
      </c>
      <c r="M1090" s="17" cm="1">
        <f t="array" ref="M1090">IF(A1090&lt;&gt;"",SUMPRODUCT(($E$2:$E$1303="Active") * (FK1090 &gt;= $FQ$2:$FQ$1303) * (FK1090 &lt;= $FR$2:$FR$1303) * (FL1090 &gt;= $FS$2:$FS$1303) * (FL1090 &lt;= $FT$2:$FT$1303)),"")</f>
        <v>7</v>
      </c>
      <c r="N1090" s="14" t="s">
        <v>287</v>
      </c>
      <c r="O1090" s="14" t="s">
        <v>219</v>
      </c>
      <c r="P1090" s="15" t="s">
        <v>6297</v>
      </c>
      <c r="Q1090" s="14" t="s">
        <v>6298</v>
      </c>
      <c r="R1090" s="15" t="s">
        <v>6299</v>
      </c>
      <c r="S1090" s="14"/>
      <c r="T1090" s="20" t="s">
        <v>2441</v>
      </c>
      <c r="U1090" s="21"/>
      <c r="V1090" s="22"/>
      <c r="W1090" s="22"/>
      <c r="X1090" s="22"/>
      <c r="Y1090" s="22"/>
      <c r="Z1090" s="22"/>
      <c r="AA1090" s="48">
        <v>2024</v>
      </c>
      <c r="AC1090" s="63">
        <v>45658</v>
      </c>
      <c r="AD1090" s="25">
        <v>43</v>
      </c>
      <c r="AE1090" s="25">
        <v>0</v>
      </c>
      <c r="AF1090" s="26">
        <v>0</v>
      </c>
      <c r="AG1090" s="20"/>
      <c r="AH1090" s="22">
        <v>0</v>
      </c>
      <c r="AI1090" s="26">
        <v>0</v>
      </c>
      <c r="AN1090" s="27">
        <f>IF(COUNT(DV1090,ES1090,FJ1090,GK1090,HH1090)&gt;0,AVERAGE(DV1090,ES1090,FJ1090,GK1090,HH1090),"")</f>
        <v>0</v>
      </c>
      <c r="AO1090" s="28">
        <f>IF((E1090&lt;&gt;""),COUNTA(AP1090:BW1090)+COUNTIF(T1090,"No"),"")</f>
        <v>0</v>
      </c>
      <c r="AP1090" s="29"/>
      <c r="AQ1090" s="29"/>
      <c r="AR1090" s="29"/>
      <c r="AS1090" s="29"/>
      <c r="AT1090" s="29"/>
      <c r="AU1090" s="29"/>
      <c r="AV1090" s="29"/>
      <c r="AW1090" s="29"/>
      <c r="AX1090" s="29"/>
      <c r="AY1090" s="29"/>
      <c r="AZ1090" s="29"/>
      <c r="BA1090" s="29"/>
      <c r="BB1090" s="29"/>
      <c r="BC1090" s="29"/>
      <c r="BD1090" s="29"/>
      <c r="BE1090" s="29"/>
      <c r="BF1090" s="29"/>
      <c r="BG1090" s="29"/>
      <c r="BH1090" s="29"/>
      <c r="BI1090" s="29"/>
      <c r="BJ1090" s="29"/>
      <c r="BK1090" s="29"/>
      <c r="BL1090" s="29"/>
      <c r="BM1090" s="29"/>
      <c r="BN1090" s="29"/>
      <c r="BO1090" s="29"/>
      <c r="BP1090" s="29"/>
      <c r="BQ1090" s="29"/>
      <c r="BR1090" s="29"/>
      <c r="BS1090" s="29"/>
      <c r="BT1090" s="29"/>
      <c r="BU1090" s="29"/>
      <c r="BV1090" s="29"/>
      <c r="BW1090" s="29"/>
      <c r="BX1090" s="30"/>
      <c r="BY1090" s="30"/>
      <c r="BZ1090" s="14"/>
      <c r="CA1090" s="30"/>
      <c r="CB1090" s="14" t="s">
        <v>227</v>
      </c>
      <c r="CC1090" s="31">
        <v>44053</v>
      </c>
      <c r="CD1090" s="32" t="s">
        <v>228</v>
      </c>
      <c r="CE1090" s="33" t="s">
        <v>256</v>
      </c>
      <c r="CF1090" s="33" t="s">
        <v>257</v>
      </c>
      <c r="CG1090" s="29">
        <v>49</v>
      </c>
      <c r="CH1090" s="29">
        <v>1</v>
      </c>
      <c r="CI1090" s="29">
        <v>1</v>
      </c>
      <c r="CJ1090" s="29">
        <v>5</v>
      </c>
      <c r="CK1090" s="29">
        <v>0</v>
      </c>
      <c r="CL1090" s="29">
        <v>1</v>
      </c>
      <c r="CM1090" s="29">
        <v>3</v>
      </c>
      <c r="CN1090" s="53">
        <f>IF(CJ1090&gt;0,((CK1090*0.125)+(CL1090*0.25)+(CM1090*1))/CJ1090,"")</f>
        <v>0.65</v>
      </c>
      <c r="CR1090" s="35"/>
      <c r="CS1090" s="20" t="s">
        <v>232</v>
      </c>
      <c r="CU1090" s="35">
        <v>44256</v>
      </c>
      <c r="CV1090" s="11" t="s">
        <v>228</v>
      </c>
      <c r="CW1090" s="11" t="s">
        <v>293</v>
      </c>
      <c r="CX1090" s="11" t="s">
        <v>247</v>
      </c>
      <c r="CY1090" s="20">
        <v>31</v>
      </c>
      <c r="CZ1090" s="36">
        <v>1</v>
      </c>
      <c r="DA1090" s="36">
        <v>1</v>
      </c>
      <c r="DB1090" s="36">
        <v>5</v>
      </c>
      <c r="DC1090" s="36">
        <v>0</v>
      </c>
      <c r="DD1090" s="36">
        <v>0</v>
      </c>
      <c r="DE1090" s="36">
        <v>0</v>
      </c>
      <c r="DF1090" s="36">
        <v>0</v>
      </c>
      <c r="DG1090" s="36">
        <v>1</v>
      </c>
      <c r="DH1090" s="37">
        <f>IF(DB1090&gt;0,((DC1090*0.125)+(DD1090*0.25)+(DE1090*0.25)+(DF1090*1)+(DG1090*1))/DB1090,"")</f>
        <v>0.2</v>
      </c>
      <c r="DI1090" s="35" t="s">
        <v>1711</v>
      </c>
      <c r="DJ1090" s="20" t="s">
        <v>228</v>
      </c>
      <c r="DK1090" s="20" t="s">
        <v>235</v>
      </c>
      <c r="DL1090" s="20" t="s">
        <v>234</v>
      </c>
      <c r="DM1090" s="20">
        <v>0</v>
      </c>
      <c r="DN1090" s="20">
        <v>0</v>
      </c>
      <c r="DO1090" s="20">
        <v>0</v>
      </c>
      <c r="DP1090" s="20">
        <v>0</v>
      </c>
      <c r="DQ1090" s="20">
        <v>0</v>
      </c>
      <c r="DR1090" s="20">
        <v>0</v>
      </c>
      <c r="DS1090" s="20">
        <v>0</v>
      </c>
      <c r="DT1090" s="20">
        <v>0</v>
      </c>
      <c r="DU1090" s="20">
        <v>0</v>
      </c>
      <c r="DV1090" s="37">
        <v>0</v>
      </c>
      <c r="EA1090" s="35" t="s">
        <v>232</v>
      </c>
      <c r="EB1090" s="38"/>
      <c r="EJ1090" s="20"/>
      <c r="EK1090" s="20"/>
      <c r="EL1090" s="20"/>
      <c r="EM1090" s="20"/>
      <c r="EN1090" s="20"/>
      <c r="EO1090" s="20"/>
      <c r="EP1090" s="20"/>
      <c r="EQ1090" s="20"/>
      <c r="ER1090" s="20"/>
      <c r="ES1090" s="34" t="str">
        <f>IF(EI1090&lt;&gt;"",((EJ1090*0.125)+((EK1090+EL1090+EM1090+EN1090+EO1090)*0.25)+((EP1090+EQ1090+ER1090)*1))/EI1090,"")</f>
        <v/>
      </c>
      <c r="ET1090" s="20"/>
      <c r="FG1090" s="20"/>
      <c r="FJ1090" s="34" t="str">
        <f>IF(EZ1090&lt;&gt;"",((FA1090*0.125)+((FB1090+FC1090+FD1090+FE1090+FF1090)*0.25)+((FG1090+FH1090+FI1090)*1))/EZ1090,"")</f>
        <v/>
      </c>
      <c r="FK1090" s="39">
        <v>37.674011999999998</v>
      </c>
      <c r="FL1090" s="39">
        <v>-122.082657</v>
      </c>
      <c r="FM1090" s="39">
        <v>37.312186576177865</v>
      </c>
      <c r="FN1090" s="39">
        <v>38.03583742382213</v>
      </c>
      <c r="FO1090" s="39">
        <v>-122.53979540351472</v>
      </c>
      <c r="FP1090" s="39">
        <v>-121.62551859648528</v>
      </c>
      <c r="FQ1090" s="39">
        <v>36.950361152355732</v>
      </c>
      <c r="FR1090" s="39">
        <v>38.397662847644263</v>
      </c>
      <c r="FS1090" s="39">
        <v>-122.99693380702945</v>
      </c>
      <c r="FT1090" s="39">
        <v>-121.16838019297055</v>
      </c>
      <c r="FU1090" s="35"/>
      <c r="GK1090" s="34" t="str">
        <f>IF(GA1090&lt;&gt;"",((GB1090*0.125)+((GC1090+GD1090+GE1090+GF1090+GG1090)*0.25)+((GH1090+GI1090+GJ1090)*1))/GA1090,"")</f>
        <v/>
      </c>
      <c r="GL1090"/>
      <c r="GM1090"/>
      <c r="GN1090"/>
      <c r="GO1090"/>
      <c r="HH1090" s="34" t="str">
        <f>IF(GX1090&lt;&gt;"",((GY1090*0.125)+((GZ1090+HA1090+HB1090+HC1090+HD1090)*0.25)+((HE1090+HF1090+HG1090)*1))/GX1090,"")</f>
        <v/>
      </c>
    </row>
    <row r="1091" spans="1:216" ht="15" hidden="1" customHeight="1" x14ac:dyDescent="0.35">
      <c r="A1091" s="11" t="s">
        <v>6300</v>
      </c>
      <c r="B1091" s="12" t="s">
        <v>6301</v>
      </c>
      <c r="C1091" s="13">
        <v>43009</v>
      </c>
      <c r="D1091" s="13">
        <v>45261</v>
      </c>
      <c r="E1091" s="14" t="s">
        <v>1420</v>
      </c>
      <c r="F1091" s="15" t="s">
        <v>6302</v>
      </c>
      <c r="G1091" s="15" t="s">
        <v>6303</v>
      </c>
      <c r="H1091" s="14" t="s">
        <v>1688</v>
      </c>
      <c r="I1091" s="16">
        <v>60090</v>
      </c>
      <c r="J1091" s="17">
        <v>39017</v>
      </c>
      <c r="K1091" s="18">
        <f ca="1">IF(A1091&lt;&gt;"",RANDBETWEEN(1,2000)," ")</f>
        <v>361</v>
      </c>
      <c r="L1091" s="17" cm="1">
        <f t="array" ref="L1091">IF(A1091&lt;&gt;"",SUMPRODUCT(($E$2:$E$1303="Active") * (FK1091 &gt;= $FM$2:$FM$1303) * (FK1091 &lt;= $FN$2:$FN$1303) * (FL1091 &gt;= $FO$2:$FO$1303) * (FL1091 &lt;= $FP$2:$FP$1303)),"")</f>
        <v>8</v>
      </c>
      <c r="M1091" s="17" cm="1">
        <f t="array" ref="M1091">IF(A1091&lt;&gt;"",SUMPRODUCT(($E$2:$E$1303="Active") * (FK1091 &gt;= $FQ$2:$FQ$1303) * (FK1091 &lt;= $FR$2:$FR$1303) * (FL1091 &gt;= $FS$2:$FS$1303) * (FL1091 &lt;= $FT$2:$FT$1303)),"")</f>
        <v>14</v>
      </c>
      <c r="N1091" s="14" t="s">
        <v>287</v>
      </c>
      <c r="O1091" s="14" t="s">
        <v>219</v>
      </c>
      <c r="P1091" s="15" t="s">
        <v>6304</v>
      </c>
      <c r="Q1091" s="14" t="s">
        <v>6305</v>
      </c>
      <c r="R1091" s="15" t="s">
        <v>6306</v>
      </c>
      <c r="S1091" s="14" t="s">
        <v>223</v>
      </c>
      <c r="T1091" s="20" t="s">
        <v>224</v>
      </c>
      <c r="U1091" s="21"/>
      <c r="V1091" s="22"/>
      <c r="W1091" s="22"/>
      <c r="X1091" s="22"/>
      <c r="Y1091" s="22"/>
      <c r="Z1091" s="22"/>
      <c r="AA1091" s="48">
        <v>2024</v>
      </c>
      <c r="AC1091" s="63">
        <v>45658</v>
      </c>
      <c r="AD1091" s="25">
        <v>102</v>
      </c>
      <c r="AE1091" s="25">
        <v>113</v>
      </c>
      <c r="AF1091" s="26">
        <v>0</v>
      </c>
      <c r="AG1091" s="20"/>
      <c r="AH1091" s="22">
        <v>0</v>
      </c>
      <c r="AI1091" s="26">
        <v>0</v>
      </c>
      <c r="AN1091" s="27">
        <f>IF(COUNT(DV1091,ES1091,FJ1091,GK1091,HH1091)&gt;0,AVERAGE(DV1091,ES1091,FJ1091,GK1091,HH1091),"")</f>
        <v>0</v>
      </c>
      <c r="AO1091" s="28">
        <f>IF((E1091&lt;&gt;""),COUNTA(AP1091:BW1091)+COUNTIF(T1091,"No"),"")</f>
        <v>0</v>
      </c>
      <c r="AP1091" s="29"/>
      <c r="AQ1091" s="29"/>
      <c r="AR1091" s="29"/>
      <c r="AS1091" s="29"/>
      <c r="AT1091" s="29"/>
      <c r="AU1091" s="29"/>
      <c r="AV1091" s="29"/>
      <c r="AW1091" s="29"/>
      <c r="AX1091" s="29"/>
      <c r="AY1091" s="29"/>
      <c r="AZ1091" s="29"/>
      <c r="BA1091" s="29"/>
      <c r="BB1091" s="29"/>
      <c r="BC1091" s="29"/>
      <c r="BD1091" s="29"/>
      <c r="BE1091" s="29"/>
      <c r="BF1091" s="29"/>
      <c r="BG1091" s="29"/>
      <c r="BH1091" s="29"/>
      <c r="BI1091" s="29"/>
      <c r="BJ1091" s="29"/>
      <c r="BK1091" s="29"/>
      <c r="BL1091" s="29"/>
      <c r="BM1091" s="29"/>
      <c r="BN1091" s="29"/>
      <c r="BO1091" s="29"/>
      <c r="BP1091" s="29"/>
      <c r="BQ1091" s="29"/>
      <c r="BR1091" s="29"/>
      <c r="BS1091" s="29"/>
      <c r="BT1091" s="29"/>
      <c r="BU1091" s="29"/>
      <c r="BV1091" s="29"/>
      <c r="BW1091" s="29"/>
      <c r="BX1091" s="30">
        <v>44131</v>
      </c>
      <c r="BY1091" s="30">
        <v>44144</v>
      </c>
      <c r="BZ1091" s="14" t="s">
        <v>226</v>
      </c>
      <c r="CA1091" s="30">
        <v>44146</v>
      </c>
      <c r="CB1091" s="14" t="s">
        <v>227</v>
      </c>
      <c r="CC1091" s="31">
        <v>43907</v>
      </c>
      <c r="CD1091" s="32" t="s">
        <v>364</v>
      </c>
      <c r="CE1091" s="33" t="s">
        <v>380</v>
      </c>
      <c r="CF1091" s="33" t="s">
        <v>321</v>
      </c>
      <c r="CG1091" s="29">
        <v>94</v>
      </c>
      <c r="CH1091" s="29">
        <v>2</v>
      </c>
      <c r="CI1091" s="29">
        <v>2</v>
      </c>
      <c r="CJ1091" s="29">
        <v>9</v>
      </c>
      <c r="CK1091" s="29">
        <v>2</v>
      </c>
      <c r="CL1091" s="29">
        <v>2</v>
      </c>
      <c r="CM1091" s="29">
        <v>0</v>
      </c>
      <c r="CN1091" s="34">
        <f>IF(CJ1091&gt;0,((CK1091*0.125)+(CL1091*0.25)+(CM1091*1))/CJ1091,"")</f>
        <v>8.3333333333333329E-2</v>
      </c>
      <c r="CR1091" s="35"/>
      <c r="CS1091" s="20" t="s">
        <v>232</v>
      </c>
      <c r="CU1091" s="35">
        <v>44495</v>
      </c>
      <c r="CV1091" s="20" t="s">
        <v>228</v>
      </c>
      <c r="CW1091" s="20" t="s">
        <v>233</v>
      </c>
      <c r="CX1091" s="11" t="s">
        <v>234</v>
      </c>
      <c r="CY1091" s="20">
        <v>91</v>
      </c>
      <c r="CZ1091" s="36">
        <v>1</v>
      </c>
      <c r="DA1091" s="36">
        <v>1</v>
      </c>
      <c r="DB1091" s="36">
        <v>5</v>
      </c>
      <c r="DC1091" s="36">
        <v>0</v>
      </c>
      <c r="DD1091" s="36">
        <v>0</v>
      </c>
      <c r="DE1091" s="36">
        <v>3</v>
      </c>
      <c r="DF1091" s="36">
        <v>0</v>
      </c>
      <c r="DG1091" s="36">
        <v>0</v>
      </c>
      <c r="DH1091" s="37">
        <f>IF(DB1091&gt;0,((DC1091*0.125)+(DD1091*0.25)+(DE1091*0.25)+(DF1091*1)+(DG1091*1))/DB1091,"")</f>
        <v>0.15</v>
      </c>
      <c r="DI1091" s="35" t="s">
        <v>1711</v>
      </c>
      <c r="DJ1091" s="20" t="s">
        <v>228</v>
      </c>
      <c r="DK1091" s="20" t="s">
        <v>235</v>
      </c>
      <c r="DL1091" s="20" t="s">
        <v>234</v>
      </c>
      <c r="DM1091" s="20">
        <v>0</v>
      </c>
      <c r="DN1091" s="20">
        <v>0</v>
      </c>
      <c r="DO1091" s="20">
        <v>0</v>
      </c>
      <c r="DP1091" s="20">
        <v>0</v>
      </c>
      <c r="DQ1091" s="20">
        <v>0</v>
      </c>
      <c r="DR1091" s="20">
        <v>0</v>
      </c>
      <c r="DS1091" s="20">
        <v>0</v>
      </c>
      <c r="DT1091" s="20">
        <v>0</v>
      </c>
      <c r="DU1091" s="20">
        <v>0</v>
      </c>
      <c r="DV1091" s="37">
        <v>0</v>
      </c>
      <c r="EA1091" s="35" t="s">
        <v>232</v>
      </c>
      <c r="EB1091" s="38"/>
      <c r="EJ1091" s="20"/>
      <c r="EK1091" s="20"/>
      <c r="EL1091" s="20"/>
      <c r="EM1091" s="20"/>
      <c r="EN1091" s="20"/>
      <c r="EO1091" s="20"/>
      <c r="EP1091" s="20"/>
      <c r="EQ1091" s="20"/>
      <c r="ER1091" s="20"/>
      <c r="ES1091" s="34" t="str">
        <f>IF(EI1091&lt;&gt;"",((EJ1091*0.125)+((EK1091+EL1091+EM1091+EN1091+EO1091)*0.25)+((EP1091+EQ1091+ER1091)*1))/EI1091,"")</f>
        <v/>
      </c>
      <c r="ET1091" s="20"/>
      <c r="FG1091" s="20"/>
      <c r="FJ1091" s="34" t="str">
        <f>IF(EZ1091&lt;&gt;"",((FA1091*0.125)+((FB1091+FC1091+FD1091+FE1091+FF1091)*0.25)+((FG1091+FH1091+FI1091)*1))/EZ1091,"")</f>
        <v/>
      </c>
      <c r="FK1091" s="39">
        <v>42.124293000000002</v>
      </c>
      <c r="FL1091" s="39">
        <v>-87.924183999999997</v>
      </c>
      <c r="FM1091" s="39">
        <v>41.762467576177869</v>
      </c>
      <c r="FN1091" s="39">
        <v>42.486118423822134</v>
      </c>
      <c r="FO1091" s="39">
        <v>-88.412022157696597</v>
      </c>
      <c r="FP1091" s="39">
        <v>-87.436345842303396</v>
      </c>
      <c r="FQ1091" s="39">
        <v>41.400642152355736</v>
      </c>
      <c r="FR1091" s="39">
        <v>42.847943847644267</v>
      </c>
      <c r="FS1091" s="39">
        <v>-88.899860315393198</v>
      </c>
      <c r="FT1091" s="39">
        <v>-86.948507684606795</v>
      </c>
      <c r="FU1091" s="35"/>
      <c r="GK1091" s="34" t="str">
        <f>IF(GA1091&lt;&gt;"",((GB1091*0.125)+((GC1091+GD1091+GE1091+GF1091+GG1091)*0.25)+((GH1091+GI1091+GJ1091)*1))/GA1091,"")</f>
        <v/>
      </c>
      <c r="GL1091"/>
      <c r="GM1091"/>
      <c r="GN1091"/>
      <c r="GO1091"/>
      <c r="HH1091" s="34" t="str">
        <f>IF(GX1091&lt;&gt;"",((GY1091*0.125)+((GZ1091+HA1091+HB1091+HC1091+HD1091)*0.25)+((HE1091+HF1091+HG1091)*1))/GX1091,"")</f>
        <v/>
      </c>
    </row>
    <row r="1092" spans="1:216" ht="15" hidden="1" customHeight="1" x14ac:dyDescent="0.35">
      <c r="A1092" s="11" t="s">
        <v>6307</v>
      </c>
      <c r="B1092" s="12" t="s">
        <v>6308</v>
      </c>
      <c r="C1092" s="13">
        <v>43009</v>
      </c>
      <c r="D1092" s="13">
        <v>45261</v>
      </c>
      <c r="E1092" s="14" t="s">
        <v>1420</v>
      </c>
      <c r="F1092" s="15" t="s">
        <v>6309</v>
      </c>
      <c r="G1092" s="15" t="s">
        <v>2815</v>
      </c>
      <c r="H1092" s="14" t="s">
        <v>1993</v>
      </c>
      <c r="I1092" s="16">
        <v>55449</v>
      </c>
      <c r="J1092" s="17">
        <v>33321</v>
      </c>
      <c r="K1092" s="18">
        <f ca="1">IF(A1092&lt;&gt;"",RANDBETWEEN(1,2000)," ")</f>
        <v>990</v>
      </c>
      <c r="L1092" s="17" cm="1">
        <f t="array" ref="L1092">IF(A1092&lt;&gt;"",SUMPRODUCT(($E$2:$E$1303="Active") * (FK1092 &gt;= $FM$2:$FM$1303) * (FK1092 &lt;= $FN$2:$FN$1303) * (FL1092 &gt;= $FO$2:$FO$1303) * (FL1092 &lt;= $FP$2:$FP$1303)),"")</f>
        <v>5</v>
      </c>
      <c r="M1092" s="17" cm="1">
        <f t="array" ref="M1092">IF(A1092&lt;&gt;"",SUMPRODUCT(($E$2:$E$1303="Active") * (FK1092 &gt;= $FQ$2:$FQ$1303) * (FK1092 &lt;= $FR$2:$FR$1303) * (FL1092 &gt;= $FS$2:$FS$1303) * (FL1092 &lt;= $FT$2:$FT$1303)),"")</f>
        <v>6</v>
      </c>
      <c r="N1092" s="14" t="s">
        <v>287</v>
      </c>
      <c r="O1092" s="14" t="s">
        <v>219</v>
      </c>
      <c r="P1092" s="15" t="s">
        <v>6310</v>
      </c>
      <c r="Q1092" s="14" t="s">
        <v>6311</v>
      </c>
      <c r="R1092" s="15" t="s">
        <v>6312</v>
      </c>
      <c r="S1092" s="20" t="s">
        <v>2441</v>
      </c>
      <c r="T1092" s="20" t="s">
        <v>2441</v>
      </c>
      <c r="U1092" s="21"/>
      <c r="V1092" s="22"/>
      <c r="W1092" s="22"/>
      <c r="X1092" s="22"/>
      <c r="Y1092" s="22"/>
      <c r="Z1092" s="22"/>
      <c r="AA1092" s="48">
        <v>2024</v>
      </c>
      <c r="AC1092" s="63">
        <v>45658</v>
      </c>
      <c r="AD1092" s="25">
        <v>0</v>
      </c>
      <c r="AE1092" s="25">
        <v>0</v>
      </c>
      <c r="AF1092" s="26">
        <v>0</v>
      </c>
      <c r="AG1092" s="20"/>
      <c r="AH1092" s="22">
        <v>0</v>
      </c>
      <c r="AI1092" s="26">
        <v>0</v>
      </c>
      <c r="AN1092" s="27">
        <f>IF(COUNT(DV1092,ES1092,FJ1092,GK1092,HH1092)&gt;0,AVERAGE(DV1092,ES1092,FJ1092,GK1092,HH1092),"")</f>
        <v>0</v>
      </c>
      <c r="AO1092" s="28">
        <f>IF((E1092&lt;&gt;""),COUNTA(AP1092:BW1092)+COUNTIF(T1092,"No"),"")</f>
        <v>1</v>
      </c>
      <c r="AP1092" s="29"/>
      <c r="AQ1092" s="29"/>
      <c r="AR1092" s="29"/>
      <c r="AS1092" s="29"/>
      <c r="AT1092" s="29"/>
      <c r="AU1092" s="29"/>
      <c r="AV1092" s="29"/>
      <c r="AW1092" s="29"/>
      <c r="AX1092" s="29"/>
      <c r="AY1092" s="29"/>
      <c r="AZ1092" s="29"/>
      <c r="BA1092" s="29"/>
      <c r="BB1092" s="29"/>
      <c r="BC1092" s="29"/>
      <c r="BD1092" s="29"/>
      <c r="BE1092" s="29"/>
      <c r="BF1092" s="29"/>
      <c r="BG1092" s="29"/>
      <c r="BH1092" s="29"/>
      <c r="BI1092" s="29"/>
      <c r="BJ1092" s="29"/>
      <c r="BK1092" s="29"/>
      <c r="BL1092" s="29"/>
      <c r="BM1092" s="29"/>
      <c r="BN1092" s="29"/>
      <c r="BO1092" s="29"/>
      <c r="BP1092" s="29"/>
      <c r="BQ1092" s="29"/>
      <c r="BR1092" s="29"/>
      <c r="BS1092" s="29" t="s">
        <v>224</v>
      </c>
      <c r="BT1092" s="29"/>
      <c r="BU1092" s="29"/>
      <c r="BV1092" s="29"/>
      <c r="BW1092" s="29"/>
      <c r="BX1092" s="30">
        <v>43748</v>
      </c>
      <c r="BY1092" s="30">
        <v>43763</v>
      </c>
      <c r="BZ1092" s="14" t="s">
        <v>226</v>
      </c>
      <c r="CA1092" s="30">
        <v>43768</v>
      </c>
      <c r="CB1092" s="14" t="s">
        <v>232</v>
      </c>
      <c r="CC1092" s="31">
        <v>43768</v>
      </c>
      <c r="CD1092" s="32" t="s">
        <v>226</v>
      </c>
      <c r="CE1092" s="33" t="s">
        <v>425</v>
      </c>
      <c r="CF1092" s="33" t="s">
        <v>325</v>
      </c>
      <c r="CG1092" s="29">
        <v>90</v>
      </c>
      <c r="CH1092" s="29">
        <v>1</v>
      </c>
      <c r="CI1092" s="29">
        <v>1</v>
      </c>
      <c r="CJ1092" s="29">
        <v>20</v>
      </c>
      <c r="CK1092" s="29">
        <v>4</v>
      </c>
      <c r="CL1092" s="29">
        <v>1</v>
      </c>
      <c r="CM1092" s="29">
        <v>1</v>
      </c>
      <c r="CN1092" s="34">
        <f>IF(CJ1092&gt;0,((CK1092*0.125)+(CL1092*0.25)+(CM1092*1))/CJ1092,"")</f>
        <v>8.7499999999999994E-2</v>
      </c>
      <c r="CR1092" s="35"/>
      <c r="CS1092" s="20" t="s">
        <v>232</v>
      </c>
      <c r="CV1092" s="20"/>
      <c r="CW1092" s="20"/>
      <c r="CX1092" s="20"/>
      <c r="DH1092" s="37" t="str">
        <f>IF(DB1092&gt;0,((DC1092*0.125)+(DD1092*0.25)+(DE1092*0.25)+(DF1092*1)+(DG1092*1))/DB1092,"")</f>
        <v/>
      </c>
      <c r="DI1092" s="35" t="s">
        <v>1711</v>
      </c>
      <c r="DJ1092" s="20" t="s">
        <v>228</v>
      </c>
      <c r="DK1092" s="20" t="s">
        <v>235</v>
      </c>
      <c r="DL1092" s="20" t="s">
        <v>234</v>
      </c>
      <c r="DM1092" s="20">
        <v>0</v>
      </c>
      <c r="DN1092" s="20">
        <v>0</v>
      </c>
      <c r="DO1092" s="20">
        <v>0</v>
      </c>
      <c r="DP1092" s="20">
        <v>0</v>
      </c>
      <c r="DQ1092" s="20">
        <v>0</v>
      </c>
      <c r="DR1092" s="20">
        <v>0</v>
      </c>
      <c r="DS1092" s="20">
        <v>0</v>
      </c>
      <c r="DT1092" s="20">
        <v>0</v>
      </c>
      <c r="DU1092" s="20">
        <v>0</v>
      </c>
      <c r="DV1092" s="37">
        <v>0</v>
      </c>
      <c r="EA1092" s="35" t="s">
        <v>232</v>
      </c>
      <c r="EB1092" s="38"/>
      <c r="EJ1092" s="20"/>
      <c r="EK1092" s="20"/>
      <c r="EL1092" s="20"/>
      <c r="EM1092" s="20"/>
      <c r="EN1092" s="20"/>
      <c r="EO1092" s="20"/>
      <c r="EP1092" s="20"/>
      <c r="EQ1092" s="20"/>
      <c r="ER1092" s="20"/>
      <c r="ES1092" s="34" t="str">
        <f>IF(EI1092&lt;&gt;"",((EJ1092*0.125)+((EK1092+EL1092+EM1092+EN1092+EO1092)*0.25)+((EP1092+EQ1092+ER1092)*1))/EI1092,"")</f>
        <v/>
      </c>
      <c r="ET1092" s="20"/>
      <c r="FG1092" s="20"/>
      <c r="FJ1092" s="34" t="str">
        <f>IF(EZ1092&lt;&gt;"",((FA1092*0.125)+((FB1092+FC1092+FD1092+FE1092+FF1092)*0.25)+((FG1092+FH1092+FI1092)*1))/EZ1092,"")</f>
        <v/>
      </c>
      <c r="FK1092" s="39">
        <v>45.165326</v>
      </c>
      <c r="FL1092" s="39">
        <v>-93.188918999999999</v>
      </c>
      <c r="FM1092" s="39">
        <v>44.803500576177868</v>
      </c>
      <c r="FN1092" s="39">
        <v>45.527151423822133</v>
      </c>
      <c r="FO1092" s="39">
        <v>-93.702100331930694</v>
      </c>
      <c r="FP1092" s="39">
        <v>-92.675737668069303</v>
      </c>
      <c r="FQ1092" s="39">
        <v>44.441675152355735</v>
      </c>
      <c r="FR1092" s="39">
        <v>45.888976847644265</v>
      </c>
      <c r="FS1092" s="39">
        <v>-94.21528166386139</v>
      </c>
      <c r="FT1092" s="39">
        <v>-92.162556336138607</v>
      </c>
      <c r="FU1092" s="35"/>
      <c r="GK1092" s="34" t="str">
        <f>IF(GA1092&lt;&gt;"",((GB1092*0.125)+((GC1092+GD1092+GE1092+GF1092+GG1092)*0.25)+((GH1092+GI1092+GJ1092)*1))/GA1092,"")</f>
        <v/>
      </c>
      <c r="GL1092"/>
      <c r="GM1092"/>
      <c r="GN1092"/>
      <c r="GO1092"/>
      <c r="HH1092" s="34" t="str">
        <f>IF(GX1092&lt;&gt;"",((GY1092*0.125)+((GZ1092+HA1092+HB1092+HC1092+HD1092)*0.25)+((HE1092+HF1092+HG1092)*1))/GX1092,"")</f>
        <v/>
      </c>
    </row>
    <row r="1093" spans="1:216" ht="15" hidden="1" customHeight="1" x14ac:dyDescent="0.35">
      <c r="A1093" s="14" t="s">
        <v>6313</v>
      </c>
      <c r="B1093" s="12" t="s">
        <v>6314</v>
      </c>
      <c r="C1093" s="13">
        <v>43009</v>
      </c>
      <c r="D1093" s="13">
        <v>45261</v>
      </c>
      <c r="E1093" s="14" t="s">
        <v>1420</v>
      </c>
      <c r="F1093" s="15" t="s">
        <v>6315</v>
      </c>
      <c r="G1093" s="15" t="s">
        <v>2065</v>
      </c>
      <c r="H1093" s="14" t="s">
        <v>1528</v>
      </c>
      <c r="I1093" s="16">
        <v>43216</v>
      </c>
      <c r="J1093" s="17">
        <v>0</v>
      </c>
      <c r="K1093" s="18">
        <f ca="1">IF(A1093&lt;&gt;"",RANDBETWEEN(1,2000)," ")</f>
        <v>1040</v>
      </c>
      <c r="L1093" s="17" cm="1">
        <f t="array" ref="L1093">IF(A1093&lt;&gt;"",SUMPRODUCT(($E$2:$E$1303="Active") * (FK1093 &gt;= $FM$2:$FM$1303) * (FK1093 &lt;= $FN$2:$FN$1303) * (FL1093 &gt;= $FO$2:$FO$1303) * (FL1093 &lt;= $FP$2:$FP$1303)),"")</f>
        <v>3</v>
      </c>
      <c r="M1093" s="17" cm="1">
        <f t="array" ref="M1093">IF(A1093&lt;&gt;"",SUMPRODUCT(($E$2:$E$1303="Active") * (FK1093 &gt;= $FQ$2:$FQ$1303) * (FK1093 &lt;= $FR$2:$FR$1303) * (FL1093 &gt;= $FS$2:$FS$1303) * (FL1093 &lt;= $FT$2:$FT$1303)),"")</f>
        <v>4</v>
      </c>
      <c r="N1093" s="14" t="s">
        <v>218</v>
      </c>
      <c r="O1093" s="14" t="s">
        <v>242</v>
      </c>
      <c r="P1093" s="15" t="s">
        <v>6316</v>
      </c>
      <c r="Q1093" s="14" t="s">
        <v>6317</v>
      </c>
      <c r="R1093" s="15" t="s">
        <v>6318</v>
      </c>
      <c r="S1093" s="14"/>
      <c r="T1093" s="20" t="s">
        <v>2441</v>
      </c>
      <c r="U1093" s="21"/>
      <c r="V1093" s="22"/>
      <c r="W1093" s="22"/>
      <c r="X1093" s="22"/>
      <c r="Y1093" s="22"/>
      <c r="Z1093" s="22"/>
      <c r="AA1093" s="48">
        <v>2024</v>
      </c>
      <c r="AC1093" s="63">
        <v>45658</v>
      </c>
      <c r="AD1093" s="25">
        <v>22</v>
      </c>
      <c r="AE1093" s="25">
        <v>0</v>
      </c>
      <c r="AF1093" s="26">
        <v>0</v>
      </c>
      <c r="AG1093" s="20"/>
      <c r="AH1093" s="22">
        <v>0</v>
      </c>
      <c r="AI1093" s="26">
        <v>0</v>
      </c>
      <c r="AN1093" s="27">
        <f>IF(COUNT(DV1093,ES1093,FJ1093,GK1093,HH1093)&gt;0,AVERAGE(DV1093,ES1093,FJ1093,GK1093,HH1093),"")</f>
        <v>0</v>
      </c>
      <c r="AO1093" s="28">
        <f>IF((E1093&lt;&gt;""),COUNTA(AP1093:BW1093)+COUNTIF(T1093,"No"),"")</f>
        <v>0</v>
      </c>
      <c r="AP1093" s="29"/>
      <c r="AQ1093" s="29"/>
      <c r="AR1093" s="29"/>
      <c r="AS1093" s="29"/>
      <c r="AT1093" s="29"/>
      <c r="AU1093" s="29"/>
      <c r="AV1093" s="29"/>
      <c r="AW1093" s="29"/>
      <c r="AX1093" s="29"/>
      <c r="AY1093" s="29"/>
      <c r="AZ1093" s="29"/>
      <c r="BA1093" s="29"/>
      <c r="BB1093" s="29"/>
      <c r="BC1093" s="29"/>
      <c r="BD1093" s="29"/>
      <c r="BE1093" s="29"/>
      <c r="BF1093" s="29"/>
      <c r="BG1093" s="29"/>
      <c r="BH1093" s="29"/>
      <c r="BI1093" s="29"/>
      <c r="BJ1093" s="29"/>
      <c r="BK1093" s="29"/>
      <c r="BL1093" s="29"/>
      <c r="BM1093" s="29"/>
      <c r="BN1093" s="29"/>
      <c r="BO1093" s="29"/>
      <c r="BP1093" s="29"/>
      <c r="BQ1093" s="29"/>
      <c r="BR1093" s="29"/>
      <c r="BS1093" s="29"/>
      <c r="BT1093" s="29"/>
      <c r="BU1093" s="29"/>
      <c r="BV1093" s="29"/>
      <c r="BW1093" s="29"/>
      <c r="BX1093" s="30">
        <v>44105</v>
      </c>
      <c r="BY1093" s="30">
        <v>44113</v>
      </c>
      <c r="BZ1093" s="14" t="s">
        <v>226</v>
      </c>
      <c r="CA1093" s="30">
        <v>44116</v>
      </c>
      <c r="CB1093" s="14" t="s">
        <v>227</v>
      </c>
      <c r="CC1093" s="31">
        <v>43909</v>
      </c>
      <c r="CD1093" s="32" t="s">
        <v>364</v>
      </c>
      <c r="CE1093" s="33" t="s">
        <v>380</v>
      </c>
      <c r="CF1093" s="33" t="s">
        <v>321</v>
      </c>
      <c r="CG1093" s="29">
        <v>110</v>
      </c>
      <c r="CH1093" s="29">
        <v>6</v>
      </c>
      <c r="CI1093" s="29">
        <v>6</v>
      </c>
      <c r="CJ1093" s="29">
        <v>26</v>
      </c>
      <c r="CK1093" s="29">
        <v>1</v>
      </c>
      <c r="CL1093" s="29">
        <v>0</v>
      </c>
      <c r="CM1093" s="29">
        <v>0</v>
      </c>
      <c r="CN1093" s="34">
        <f>IF(CJ1093&gt;0,((CK1093*0.125)+(CL1093*0.25)+(CM1093*1))/CJ1093,"")</f>
        <v>4.807692307692308E-3</v>
      </c>
      <c r="CR1093" s="35"/>
      <c r="CS1093" s="20" t="s">
        <v>232</v>
      </c>
      <c r="DH1093" s="37" t="str">
        <f>IF(DB1093&gt;0,((DC1093*0.125)+(DD1093*0.25)+(DE1093*0.25)+(DF1093*1)+(DG1093*1))/DB1093,"")</f>
        <v/>
      </c>
      <c r="DI1093" s="35" t="s">
        <v>1711</v>
      </c>
      <c r="DJ1093" s="20" t="s">
        <v>228</v>
      </c>
      <c r="DK1093" s="20" t="s">
        <v>235</v>
      </c>
      <c r="DL1093" s="20" t="s">
        <v>234</v>
      </c>
      <c r="DM1093" s="20">
        <v>0</v>
      </c>
      <c r="DN1093" s="20">
        <v>0</v>
      </c>
      <c r="DO1093" s="20">
        <v>0</v>
      </c>
      <c r="DP1093" s="20">
        <v>0</v>
      </c>
      <c r="DQ1093" s="20">
        <v>0</v>
      </c>
      <c r="DR1093" s="20">
        <v>0</v>
      </c>
      <c r="DS1093" s="20">
        <v>0</v>
      </c>
      <c r="DT1093" s="20">
        <v>0</v>
      </c>
      <c r="DU1093" s="20">
        <v>0</v>
      </c>
      <c r="DV1093" s="37">
        <v>0</v>
      </c>
      <c r="EA1093" s="35" t="s">
        <v>232</v>
      </c>
      <c r="EB1093" s="38"/>
      <c r="EJ1093" s="20"/>
      <c r="EK1093" s="20"/>
      <c r="EL1093" s="20"/>
      <c r="EM1093" s="20"/>
      <c r="EN1093" s="20"/>
      <c r="EO1093" s="20"/>
      <c r="EP1093" s="20"/>
      <c r="EQ1093" s="20"/>
      <c r="ER1093" s="20"/>
      <c r="ES1093" s="34" t="str">
        <f>IF(EI1093&lt;&gt;"",((EJ1093*0.125)+((EK1093+EL1093+EM1093+EN1093+EO1093)*0.25)+((EP1093+EQ1093+ER1093)*1))/EI1093,"")</f>
        <v/>
      </c>
      <c r="ET1093" s="20"/>
      <c r="FG1093" s="20"/>
      <c r="FJ1093" s="34" t="str">
        <f>IF(EZ1093&lt;&gt;"",((FA1093*0.125)+((FB1093+FC1093+FD1093+FE1093+FF1093)*0.25)+((FG1093+FH1093+FI1093)*1))/EZ1093,"")</f>
        <v/>
      </c>
      <c r="FK1093" s="39">
        <v>39.963299999999997</v>
      </c>
      <c r="FL1093" s="39">
        <v>-83.002300000000005</v>
      </c>
      <c r="FM1093" s="39">
        <v>39.601474576177864</v>
      </c>
      <c r="FN1093" s="39">
        <v>40.325125423822129</v>
      </c>
      <c r="FO1093" s="39">
        <v>-83.474375914344748</v>
      </c>
      <c r="FP1093" s="39">
        <v>-82.530224085655263</v>
      </c>
      <c r="FQ1093" s="39">
        <v>39.239649152355732</v>
      </c>
      <c r="FR1093" s="39">
        <v>40.686950847644262</v>
      </c>
      <c r="FS1093" s="39">
        <v>-83.94645182868949</v>
      </c>
      <c r="FT1093" s="39">
        <v>-82.058148171310521</v>
      </c>
      <c r="FU1093" s="35"/>
      <c r="GK1093" s="34" t="str">
        <f>IF(GA1093&lt;&gt;"",((GB1093*0.125)+((GC1093+GD1093+GE1093+GF1093+GG1093)*0.25)+((GH1093+GI1093+GJ1093)*1))/GA1093,"")</f>
        <v/>
      </c>
      <c r="GL1093"/>
      <c r="GM1093"/>
      <c r="GN1093"/>
      <c r="GO1093"/>
      <c r="HH1093" s="34" t="str">
        <f>IF(GX1093&lt;&gt;"",((GY1093*0.125)+((GZ1093+HA1093+HB1093+HC1093+HD1093)*0.25)+((HE1093+HF1093+HG1093)*1))/GX1093,"")</f>
        <v/>
      </c>
    </row>
    <row r="1094" spans="1:216" ht="15" hidden="1" customHeight="1" x14ac:dyDescent="0.35">
      <c r="A1094" s="11" t="s">
        <v>6319</v>
      </c>
      <c r="B1094" s="12" t="s">
        <v>6320</v>
      </c>
      <c r="C1094" s="13">
        <v>43009</v>
      </c>
      <c r="D1094" s="13">
        <v>45261</v>
      </c>
      <c r="E1094" s="14" t="s">
        <v>1420</v>
      </c>
      <c r="F1094" s="15" t="s">
        <v>6321</v>
      </c>
      <c r="G1094" s="15" t="s">
        <v>742</v>
      </c>
      <c r="H1094" s="14" t="s">
        <v>591</v>
      </c>
      <c r="I1094" s="16">
        <v>92020</v>
      </c>
      <c r="J1094" s="17">
        <v>60454</v>
      </c>
      <c r="K1094" s="18">
        <f ca="1">IF(A1094&lt;&gt;"",RANDBETWEEN(1,2000)," ")</f>
        <v>468</v>
      </c>
      <c r="L1094" s="17" cm="1">
        <f t="array" ref="L1094">IF(A1094&lt;&gt;"",SUMPRODUCT(($E$2:$E$1303="Active") * (FK1094 &gt;= $FM$2:$FM$1303) * (FK1094 &lt;= $FN$2:$FN$1303) * (FL1094 &gt;= $FO$2:$FO$1303) * (FL1094 &lt;= $FP$2:$FP$1303)),"")</f>
        <v>4</v>
      </c>
      <c r="M1094" s="17" cm="1">
        <f t="array" ref="M1094">IF(A1094&lt;&gt;"",SUMPRODUCT(($E$2:$E$1303="Active") * (FK1094 &gt;= $FQ$2:$FQ$1303) * (FK1094 &lt;= $FR$2:$FR$1303) * (FL1094 &gt;= $FS$2:$FS$1303) * (FL1094 &lt;= $FT$2:$FT$1303)),"")</f>
        <v>4</v>
      </c>
      <c r="N1094" s="14"/>
      <c r="O1094" s="14" t="s">
        <v>5832</v>
      </c>
      <c r="P1094" s="15" t="s">
        <v>6322</v>
      </c>
      <c r="Q1094" s="14" t="s">
        <v>6323</v>
      </c>
      <c r="R1094" s="15" t="s">
        <v>6324</v>
      </c>
      <c r="S1094" s="14" t="s">
        <v>223</v>
      </c>
      <c r="T1094" s="20" t="s">
        <v>2441</v>
      </c>
      <c r="U1094" s="21"/>
      <c r="V1094" s="22"/>
      <c r="W1094" s="22"/>
      <c r="X1094" s="22"/>
      <c r="Y1094" s="22"/>
      <c r="Z1094" s="22"/>
      <c r="AA1094" s="48">
        <v>2024</v>
      </c>
      <c r="AC1094" s="63">
        <v>45658</v>
      </c>
      <c r="AD1094" s="25">
        <v>0</v>
      </c>
      <c r="AE1094" s="25">
        <v>0</v>
      </c>
      <c r="AF1094" s="26">
        <v>0</v>
      </c>
      <c r="AG1094" s="20"/>
      <c r="AH1094" s="22">
        <v>0</v>
      </c>
      <c r="AI1094" s="26">
        <v>0</v>
      </c>
      <c r="AN1094" s="27">
        <f>IF(COUNT(DV1094,ES1094,FJ1094,GK1094,HH1094)&gt;0,AVERAGE(DV1094,ES1094,FJ1094,GK1094,HH1094),"")</f>
        <v>0</v>
      </c>
      <c r="AO1094" s="28">
        <f>IF((E1094&lt;&gt;""),COUNTA(AP1094:BW1094)+COUNTIF(T1094,"No"),"")</f>
        <v>3</v>
      </c>
      <c r="AP1094" s="29"/>
      <c r="AQ1094" s="29"/>
      <c r="AR1094" s="29"/>
      <c r="AS1094" s="29"/>
      <c r="AT1094" s="29"/>
      <c r="AU1094" s="29"/>
      <c r="AV1094" s="29"/>
      <c r="AW1094" s="29"/>
      <c r="AX1094" s="29"/>
      <c r="AY1094" s="29"/>
      <c r="AZ1094" s="29"/>
      <c r="BA1094" s="29"/>
      <c r="BB1094" s="29"/>
      <c r="BC1094" s="29"/>
      <c r="BD1094" s="29" t="s">
        <v>224</v>
      </c>
      <c r="BE1094" s="29"/>
      <c r="BF1094" s="29"/>
      <c r="BG1094" s="29"/>
      <c r="BH1094" s="29"/>
      <c r="BI1094" s="29"/>
      <c r="BJ1094" s="29"/>
      <c r="BK1094" s="29"/>
      <c r="BL1094" s="29"/>
      <c r="BM1094" s="29"/>
      <c r="BN1094" s="29"/>
      <c r="BO1094" s="29"/>
      <c r="BP1094" s="29" t="s">
        <v>224</v>
      </c>
      <c r="BQ1094" s="29"/>
      <c r="BR1094" s="29"/>
      <c r="BS1094" s="29"/>
      <c r="BT1094" s="29" t="s">
        <v>224</v>
      </c>
      <c r="BU1094" s="29"/>
      <c r="BV1094" s="29"/>
      <c r="BW1094" s="29"/>
      <c r="BX1094" s="30">
        <v>44084</v>
      </c>
      <c r="BY1094" s="30">
        <v>44095</v>
      </c>
      <c r="BZ1094" s="14" t="s">
        <v>248</v>
      </c>
      <c r="CA1094" s="30">
        <v>44103</v>
      </c>
      <c r="CB1094" s="14" t="s">
        <v>232</v>
      </c>
      <c r="CC1094" s="31"/>
      <c r="CD1094" s="32"/>
      <c r="CE1094" s="33"/>
      <c r="CF1094" s="33"/>
      <c r="CG1094" s="29"/>
      <c r="CH1094" s="29"/>
      <c r="CI1094" s="29"/>
      <c r="CJ1094" s="29"/>
      <c r="CK1094" s="29"/>
      <c r="CL1094" s="29"/>
      <c r="CM1094" s="29"/>
      <c r="CN1094" s="34" t="str">
        <f>IF(CJ1094&gt;0,((CK1094*0.125)+(CL1094*0.25)+(CM1094*1))/CJ1094,"")</f>
        <v/>
      </c>
      <c r="CR1094" s="35"/>
      <c r="CS1094" s="20" t="s">
        <v>232</v>
      </c>
      <c r="CV1094" s="20"/>
      <c r="CW1094" s="20"/>
      <c r="CX1094" s="20"/>
      <c r="DH1094" s="37" t="str">
        <f>IF(DB1094&gt;0,((DC1094*0.125)+(DD1094*0.25)+(DE1094*0.25)+(DF1094*1)+(DG1094*1))/DB1094,"")</f>
        <v/>
      </c>
      <c r="DI1094" s="35" t="s">
        <v>1711</v>
      </c>
      <c r="DJ1094" s="20" t="s">
        <v>228</v>
      </c>
      <c r="DK1094" s="20" t="s">
        <v>235</v>
      </c>
      <c r="DL1094" s="20" t="s">
        <v>234</v>
      </c>
      <c r="DM1094" s="20">
        <v>0</v>
      </c>
      <c r="DN1094" s="20">
        <v>0</v>
      </c>
      <c r="DO1094" s="20">
        <v>0</v>
      </c>
      <c r="DP1094" s="20">
        <v>0</v>
      </c>
      <c r="DQ1094" s="20">
        <v>0</v>
      </c>
      <c r="DR1094" s="20">
        <v>0</v>
      </c>
      <c r="DS1094" s="20">
        <v>0</v>
      </c>
      <c r="DT1094" s="20">
        <v>0</v>
      </c>
      <c r="DU1094" s="20">
        <v>0</v>
      </c>
      <c r="DV1094" s="37">
        <v>0</v>
      </c>
      <c r="EA1094" s="35" t="s">
        <v>232</v>
      </c>
      <c r="EB1094" s="38"/>
      <c r="EJ1094" s="20"/>
      <c r="EK1094" s="20"/>
      <c r="EL1094" s="20"/>
      <c r="EM1094" s="20"/>
      <c r="EN1094" s="20"/>
      <c r="EO1094" s="20"/>
      <c r="EP1094" s="20"/>
      <c r="EQ1094" s="20"/>
      <c r="ER1094" s="20"/>
      <c r="ES1094" s="34" t="str">
        <f>IF(EI1094&lt;&gt;"",((EJ1094*0.125)+((EK1094+EL1094+EM1094+EN1094+EO1094)*0.25)+((EP1094+EQ1094+ER1094)*1))/EI1094,"")</f>
        <v/>
      </c>
      <c r="ET1094" s="20"/>
      <c r="FG1094" s="20"/>
      <c r="FJ1094" s="34" t="str">
        <f>IF(EZ1094&lt;&gt;"",((FA1094*0.125)+((FB1094+FC1094+FD1094+FE1094+FF1094)*0.25)+((FG1094+FH1094+FI1094)*1))/EZ1094,"")</f>
        <v/>
      </c>
      <c r="FK1094" s="39">
        <v>32.793813999999998</v>
      </c>
      <c r="FL1094" s="39">
        <v>-116.969497</v>
      </c>
      <c r="FM1094" s="39">
        <v>32.431988576177865</v>
      </c>
      <c r="FN1094" s="39">
        <v>33.15563942382213</v>
      </c>
      <c r="FO1094" s="39">
        <v>-117.3999212526269</v>
      </c>
      <c r="FP1094" s="39">
        <v>-116.53907274737311</v>
      </c>
      <c r="FQ1094" s="39">
        <v>32.070163152355732</v>
      </c>
      <c r="FR1094" s="39">
        <v>33.517464847644263</v>
      </c>
      <c r="FS1094" s="39">
        <v>-117.83034550525377</v>
      </c>
      <c r="FT1094" s="39">
        <v>-116.10864849474623</v>
      </c>
      <c r="FU1094" s="35"/>
      <c r="GK1094" s="34" t="str">
        <f>IF(GA1094&lt;&gt;"",((GB1094*0.125)+((GC1094+GD1094+GE1094+GF1094+GG1094)*0.25)+((GH1094+GI1094+GJ1094)*1))/GA1094,"")</f>
        <v/>
      </c>
      <c r="GL1094"/>
      <c r="GM1094"/>
      <c r="GN1094"/>
      <c r="GO1094"/>
      <c r="HH1094" s="34" t="str">
        <f>IF(GX1094&lt;&gt;"",((GY1094*0.125)+((GZ1094+HA1094+HB1094+HC1094+HD1094)*0.25)+((HE1094+HF1094+HG1094)*1))/GX1094,"")</f>
        <v/>
      </c>
    </row>
    <row r="1095" spans="1:216" ht="15" hidden="1" customHeight="1" x14ac:dyDescent="0.35">
      <c r="A1095" s="11" t="s">
        <v>6325</v>
      </c>
      <c r="B1095" s="12" t="s">
        <v>6326</v>
      </c>
      <c r="C1095" s="13">
        <v>43009</v>
      </c>
      <c r="D1095" s="13">
        <v>45261</v>
      </c>
      <c r="E1095" s="14" t="s">
        <v>1420</v>
      </c>
      <c r="F1095" s="15" t="s">
        <v>6327</v>
      </c>
      <c r="G1095" s="15" t="s">
        <v>6328</v>
      </c>
      <c r="H1095" s="14" t="s">
        <v>1688</v>
      </c>
      <c r="I1095" s="16">
        <v>60554</v>
      </c>
      <c r="J1095" s="17">
        <v>12049</v>
      </c>
      <c r="K1095" s="18">
        <f ca="1">IF(A1095&lt;&gt;"",RANDBETWEEN(1,2000)," ")</f>
        <v>559</v>
      </c>
      <c r="L1095" s="17" cm="1">
        <f t="array" ref="L1095">IF(A1095&lt;&gt;"",SUMPRODUCT(($E$2:$E$1303="Active") * (FK1095 &gt;= $FM$2:$FM$1303) * (FK1095 &lt;= $FN$2:$FN$1303) * (FL1095 &gt;= $FO$2:$FO$1303) * (FL1095 &lt;= $FP$2:$FP$1303)),"")</f>
        <v>7</v>
      </c>
      <c r="M1095" s="17" cm="1">
        <f t="array" ref="M1095">IF(A1095&lt;&gt;"",SUMPRODUCT(($E$2:$E$1303="Active") * (FK1095 &gt;= $FQ$2:$FQ$1303) * (FK1095 &lt;= $FR$2:$FR$1303) * (FL1095 &gt;= $FS$2:$FS$1303) * (FL1095 &lt;= $FT$2:$FT$1303)),"")</f>
        <v>13</v>
      </c>
      <c r="N1095" s="14" t="s">
        <v>287</v>
      </c>
      <c r="O1095" s="14" t="s">
        <v>219</v>
      </c>
      <c r="P1095" s="15" t="s">
        <v>5042</v>
      </c>
      <c r="Q1095" s="14" t="s">
        <v>6329</v>
      </c>
      <c r="R1095" s="15" t="s">
        <v>6330</v>
      </c>
      <c r="S1095" s="14"/>
      <c r="T1095" s="20" t="s">
        <v>2441</v>
      </c>
      <c r="U1095" s="21"/>
      <c r="V1095" s="22"/>
      <c r="W1095" s="22"/>
      <c r="X1095" s="22"/>
      <c r="Y1095" s="22"/>
      <c r="Z1095" s="22"/>
      <c r="AA1095" s="48">
        <v>2024</v>
      </c>
      <c r="AC1095" s="63">
        <v>45658</v>
      </c>
      <c r="AD1095" s="25">
        <v>0</v>
      </c>
      <c r="AE1095" s="25">
        <v>0</v>
      </c>
      <c r="AF1095" s="26">
        <v>0</v>
      </c>
      <c r="AG1095" s="20"/>
      <c r="AH1095" s="22">
        <v>0</v>
      </c>
      <c r="AI1095" s="26">
        <v>0</v>
      </c>
      <c r="AN1095" s="27">
        <f>IF(COUNT(DV1095,ES1095,FJ1095,GK1095,HH1095)&gt;0,AVERAGE(DV1095,ES1095,FJ1095,GK1095,HH1095),"")</f>
        <v>0</v>
      </c>
      <c r="AO1095" s="28">
        <f>IF((E1095&lt;&gt;""),COUNTA(AP1095:BW1095)+COUNTIF(T1095,"No"),"")</f>
        <v>0</v>
      </c>
      <c r="AP1095" s="29"/>
      <c r="AQ1095" s="29"/>
      <c r="AR1095" s="29"/>
      <c r="AS1095" s="29"/>
      <c r="AT1095" s="29"/>
      <c r="AU1095" s="29"/>
      <c r="AV1095" s="29"/>
      <c r="AW1095" s="29"/>
      <c r="AX1095" s="29"/>
      <c r="AY1095" s="29"/>
      <c r="AZ1095" s="29"/>
      <c r="BA1095" s="29"/>
      <c r="BB1095" s="29"/>
      <c r="BC1095" s="29"/>
      <c r="BD1095" s="29"/>
      <c r="BE1095" s="29"/>
      <c r="BF1095" s="29"/>
      <c r="BG1095" s="29"/>
      <c r="BH1095" s="29"/>
      <c r="BI1095" s="29"/>
      <c r="BJ1095" s="29"/>
      <c r="BK1095" s="29"/>
      <c r="BL1095" s="29"/>
      <c r="BM1095" s="29"/>
      <c r="BN1095" s="29"/>
      <c r="BO1095" s="29"/>
      <c r="BP1095" s="29"/>
      <c r="BQ1095" s="29"/>
      <c r="BR1095" s="29"/>
      <c r="BS1095" s="29"/>
      <c r="BT1095" s="29"/>
      <c r="BU1095" s="29"/>
      <c r="BV1095" s="29"/>
      <c r="BW1095" s="29"/>
      <c r="BX1095" s="30"/>
      <c r="BY1095" s="30"/>
      <c r="BZ1095" s="14"/>
      <c r="CA1095" s="30"/>
      <c r="CB1095" s="14" t="s">
        <v>227</v>
      </c>
      <c r="CC1095" s="31">
        <v>44057</v>
      </c>
      <c r="CD1095" s="32" t="s">
        <v>228</v>
      </c>
      <c r="CE1095" s="33" t="s">
        <v>256</v>
      </c>
      <c r="CF1095" s="33" t="s">
        <v>257</v>
      </c>
      <c r="CG1095" s="29">
        <v>28</v>
      </c>
      <c r="CH1095" s="29">
        <v>1</v>
      </c>
      <c r="CI1095" s="29">
        <v>1</v>
      </c>
      <c r="CJ1095" s="29">
        <v>5</v>
      </c>
      <c r="CK1095" s="29">
        <v>2</v>
      </c>
      <c r="CL1095" s="29">
        <v>0</v>
      </c>
      <c r="CM1095" s="29">
        <v>1</v>
      </c>
      <c r="CN1095" s="34">
        <f>IF(CJ1095&gt;0,((CK1095*0.125)+(CL1095*0.25)+(CM1095*1))/CJ1095,"")</f>
        <v>0.25</v>
      </c>
      <c r="CR1095" s="35"/>
      <c r="CS1095" s="20" t="s">
        <v>232</v>
      </c>
      <c r="DH1095" s="37" t="str">
        <f>IF(DB1095&gt;0,((DC1095*0.125)+(DD1095*0.25)+(DE1095*0.25)+(DF1095*1)+(DG1095*1))/DB1095,"")</f>
        <v/>
      </c>
      <c r="DI1095" s="35" t="s">
        <v>1711</v>
      </c>
      <c r="DJ1095" s="20" t="s">
        <v>228</v>
      </c>
      <c r="DK1095" s="20" t="s">
        <v>235</v>
      </c>
      <c r="DL1095" s="20" t="s">
        <v>234</v>
      </c>
      <c r="DM1095" s="20">
        <v>0</v>
      </c>
      <c r="DN1095" s="20">
        <v>0</v>
      </c>
      <c r="DO1095" s="20">
        <v>0</v>
      </c>
      <c r="DP1095" s="20">
        <v>0</v>
      </c>
      <c r="DQ1095" s="20">
        <v>0</v>
      </c>
      <c r="DR1095" s="20">
        <v>0</v>
      </c>
      <c r="DS1095" s="20">
        <v>0</v>
      </c>
      <c r="DT1095" s="20">
        <v>0</v>
      </c>
      <c r="DU1095" s="20">
        <v>0</v>
      </c>
      <c r="DV1095" s="37">
        <v>0</v>
      </c>
      <c r="EA1095" s="35" t="s">
        <v>232</v>
      </c>
      <c r="EB1095" s="38"/>
      <c r="EJ1095" s="20"/>
      <c r="EK1095" s="20"/>
      <c r="EL1095" s="20"/>
      <c r="EM1095" s="20"/>
      <c r="EN1095" s="20"/>
      <c r="EO1095" s="20"/>
      <c r="EP1095" s="20"/>
      <c r="EQ1095" s="20"/>
      <c r="ER1095" s="20"/>
      <c r="ES1095" s="34" t="str">
        <f>IF(EI1095&lt;&gt;"",((EJ1095*0.125)+((EK1095+EL1095+EM1095+EN1095+EO1095)*0.25)+((EP1095+EQ1095+ER1095)*1))/EI1095,"")</f>
        <v/>
      </c>
      <c r="ET1095" s="20"/>
      <c r="FG1095" s="20"/>
      <c r="FJ1095" s="34" t="str">
        <f>IF(EZ1095&lt;&gt;"",((FA1095*0.125)+((FB1095+FC1095+FD1095+FE1095+FF1095)*0.25)+((FG1095+FH1095+FI1095)*1))/EZ1095,"")</f>
        <v/>
      </c>
      <c r="FK1095" s="39">
        <v>41.776223999999999</v>
      </c>
      <c r="FL1095" s="39">
        <v>-88.462935999999999</v>
      </c>
      <c r="FM1095" s="39">
        <v>41.414398576177867</v>
      </c>
      <c r="FN1095" s="39">
        <v>42.138049423822132</v>
      </c>
      <c r="FO1095" s="39">
        <v>-88.94811762680942</v>
      </c>
      <c r="FP1095" s="39">
        <v>-87.977754373190578</v>
      </c>
      <c r="FQ1095" s="39">
        <v>41.052573152355734</v>
      </c>
      <c r="FR1095" s="39">
        <v>42.499874847644264</v>
      </c>
      <c r="FS1095" s="39">
        <v>-89.433299253618841</v>
      </c>
      <c r="FT1095" s="39">
        <v>-87.492572746381157</v>
      </c>
      <c r="FU1095" s="35"/>
      <c r="GK1095" s="34" t="str">
        <f>IF(GA1095&lt;&gt;"",((GB1095*0.125)+((GC1095+GD1095+GE1095+GF1095+GG1095)*0.25)+((GH1095+GI1095+GJ1095)*1))/GA1095,"")</f>
        <v/>
      </c>
      <c r="GL1095"/>
      <c r="GM1095"/>
      <c r="GN1095"/>
      <c r="GO1095"/>
      <c r="HH1095" s="34" t="str">
        <f>IF(GX1095&lt;&gt;"",((GY1095*0.125)+((GZ1095+HA1095+HB1095+HC1095+HD1095)*0.25)+((HE1095+HF1095+HG1095)*1))/GX1095,"")</f>
        <v/>
      </c>
    </row>
    <row r="1096" spans="1:216" ht="15" hidden="1" customHeight="1" x14ac:dyDescent="0.35">
      <c r="A1096" s="11" t="s">
        <v>6331</v>
      </c>
      <c r="B1096" s="12" t="s">
        <v>6332</v>
      </c>
      <c r="C1096" s="13">
        <v>43009</v>
      </c>
      <c r="D1096" s="13">
        <v>45261</v>
      </c>
      <c r="E1096" s="14" t="s">
        <v>1420</v>
      </c>
      <c r="F1096" s="15" t="s">
        <v>6333</v>
      </c>
      <c r="G1096" s="15" t="s">
        <v>6334</v>
      </c>
      <c r="H1096" s="14" t="s">
        <v>897</v>
      </c>
      <c r="I1096" s="16">
        <v>80301</v>
      </c>
      <c r="J1096" s="17">
        <v>25944</v>
      </c>
      <c r="K1096" s="18">
        <f ca="1">IF(A1096&lt;&gt;"",RANDBETWEEN(1,2000)," ")</f>
        <v>40</v>
      </c>
      <c r="L1096" s="17" cm="1">
        <f t="array" ref="L1096">IF(A1096&lt;&gt;"",SUMPRODUCT(($E$2:$E$1303="Active") * (FK1096 &gt;= $FM$2:$FM$1303) * (FK1096 &lt;= $FN$2:$FN$1303) * (FL1096 &gt;= $FO$2:$FO$1303) * (FL1096 &lt;= $FP$2:$FP$1303)),"")</f>
        <v>5</v>
      </c>
      <c r="M1096" s="17" cm="1">
        <f t="array" ref="M1096">IF(A1096&lt;&gt;"",SUMPRODUCT(($E$2:$E$1303="Active") * (FK1096 &gt;= $FQ$2:$FQ$1303) * (FK1096 &lt;= $FR$2:$FR$1303) * (FL1096 &gt;= $FS$2:$FS$1303) * (FL1096 &lt;= $FT$2:$FT$1303)),"")</f>
        <v>9</v>
      </c>
      <c r="N1096" s="14" t="s">
        <v>287</v>
      </c>
      <c r="O1096" s="14" t="s">
        <v>219</v>
      </c>
      <c r="P1096" s="15" t="s">
        <v>6335</v>
      </c>
      <c r="Q1096" s="14" t="s">
        <v>6336</v>
      </c>
      <c r="R1096" s="15" t="s">
        <v>6337</v>
      </c>
      <c r="S1096" s="20" t="s">
        <v>2441</v>
      </c>
      <c r="T1096" s="20" t="s">
        <v>2441</v>
      </c>
      <c r="U1096" s="21"/>
      <c r="V1096" s="22"/>
      <c r="W1096" s="22"/>
      <c r="X1096" s="22"/>
      <c r="Y1096" s="22"/>
      <c r="Z1096" s="22"/>
      <c r="AA1096" s="48">
        <v>2024</v>
      </c>
      <c r="AC1096" s="63">
        <v>45658</v>
      </c>
      <c r="AD1096" s="25">
        <v>0</v>
      </c>
      <c r="AE1096" s="25">
        <v>0</v>
      </c>
      <c r="AF1096" s="26">
        <v>0</v>
      </c>
      <c r="AG1096" s="20"/>
      <c r="AH1096" s="22">
        <v>0</v>
      </c>
      <c r="AI1096" s="26">
        <v>0</v>
      </c>
      <c r="AN1096" s="27">
        <f>IF(COUNT(DV1096,ES1096,FJ1096,GK1096,HH1096)&gt;0,AVERAGE(DV1096,ES1096,FJ1096,GK1096,HH1096),"")</f>
        <v>0</v>
      </c>
      <c r="AO1096" s="28">
        <f>IF((E1096&lt;&gt;""),COUNTA(AP1096:BW1096)+COUNTIF(T1096,"No"),"")</f>
        <v>1</v>
      </c>
      <c r="AP1096" s="29"/>
      <c r="AQ1096" s="29"/>
      <c r="AR1096" s="29"/>
      <c r="AS1096" s="29"/>
      <c r="AT1096" s="29"/>
      <c r="AU1096" s="29"/>
      <c r="AV1096" s="29"/>
      <c r="AW1096" s="29"/>
      <c r="AX1096" s="29"/>
      <c r="AY1096" s="29"/>
      <c r="AZ1096" s="29"/>
      <c r="BA1096" s="29"/>
      <c r="BB1096" s="29"/>
      <c r="BC1096" s="29"/>
      <c r="BD1096" s="29"/>
      <c r="BE1096" s="29"/>
      <c r="BF1096" s="29"/>
      <c r="BG1096" s="29"/>
      <c r="BH1096" s="29"/>
      <c r="BI1096" s="29"/>
      <c r="BJ1096" s="29"/>
      <c r="BK1096" s="29"/>
      <c r="BL1096" s="29"/>
      <c r="BM1096" s="29"/>
      <c r="BN1096" s="29"/>
      <c r="BO1096" s="29"/>
      <c r="BP1096" s="29" t="s">
        <v>224</v>
      </c>
      <c r="BQ1096" s="29"/>
      <c r="BR1096" s="29"/>
      <c r="BS1096" s="29"/>
      <c r="BT1096" s="29"/>
      <c r="BU1096" s="29"/>
      <c r="BV1096" s="29"/>
      <c r="BW1096" s="29"/>
      <c r="BX1096" s="30">
        <v>43853</v>
      </c>
      <c r="BY1096" s="30">
        <v>43857</v>
      </c>
      <c r="BZ1096" s="14" t="s">
        <v>228</v>
      </c>
      <c r="CA1096" s="30">
        <v>43906</v>
      </c>
      <c r="CB1096" s="14" t="s">
        <v>227</v>
      </c>
      <c r="CC1096" s="31">
        <v>43832</v>
      </c>
      <c r="CD1096" s="32" t="s">
        <v>228</v>
      </c>
      <c r="CE1096" s="33" t="s">
        <v>291</v>
      </c>
      <c r="CF1096" s="33" t="s">
        <v>292</v>
      </c>
      <c r="CG1096" s="29">
        <v>56</v>
      </c>
      <c r="CH1096" s="29">
        <v>1</v>
      </c>
      <c r="CI1096" s="29">
        <v>1</v>
      </c>
      <c r="CJ1096" s="29">
        <v>5</v>
      </c>
      <c r="CK1096" s="29">
        <v>1</v>
      </c>
      <c r="CL1096" s="29">
        <v>0</v>
      </c>
      <c r="CM1096" s="29">
        <v>2</v>
      </c>
      <c r="CN1096" s="34">
        <f>IF(CJ1096&gt;0,((CK1096*0.125)+(CL1096*0.25)+(CM1096*1))/CJ1096,"")</f>
        <v>0.42499999999999999</v>
      </c>
      <c r="CR1096" s="35"/>
      <c r="CS1096" s="20" t="s">
        <v>232</v>
      </c>
      <c r="CV1096" s="20"/>
      <c r="CW1096" s="20"/>
      <c r="CX1096" s="20"/>
      <c r="DH1096" s="37" t="str">
        <f>IF(DB1096&gt;0,((DC1096*0.125)+(DD1096*0.25)+(DE1096*0.25)+(DF1096*1)+(DG1096*1))/DB1096,"")</f>
        <v/>
      </c>
      <c r="DI1096" s="35" t="s">
        <v>1711</v>
      </c>
      <c r="DJ1096" s="20" t="s">
        <v>228</v>
      </c>
      <c r="DK1096" s="20" t="s">
        <v>235</v>
      </c>
      <c r="DL1096" s="20" t="s">
        <v>234</v>
      </c>
      <c r="DM1096" s="20">
        <v>0</v>
      </c>
      <c r="DN1096" s="20">
        <v>0</v>
      </c>
      <c r="DO1096" s="20">
        <v>0</v>
      </c>
      <c r="DP1096" s="20">
        <v>0</v>
      </c>
      <c r="DQ1096" s="20">
        <v>0</v>
      </c>
      <c r="DR1096" s="20">
        <v>0</v>
      </c>
      <c r="DS1096" s="20">
        <v>0</v>
      </c>
      <c r="DT1096" s="20">
        <v>0</v>
      </c>
      <c r="DU1096" s="20">
        <v>0</v>
      </c>
      <c r="DV1096" s="37">
        <v>0</v>
      </c>
      <c r="EA1096" s="35" t="s">
        <v>232</v>
      </c>
      <c r="EB1096" s="38"/>
      <c r="EJ1096" s="20"/>
      <c r="EK1096" s="20"/>
      <c r="EL1096" s="20"/>
      <c r="EM1096" s="20"/>
      <c r="EN1096" s="20"/>
      <c r="EO1096" s="20"/>
      <c r="EP1096" s="20"/>
      <c r="EQ1096" s="20"/>
      <c r="ER1096" s="20"/>
      <c r="ES1096" s="34" t="str">
        <f>IF(EI1096&lt;&gt;"",((EJ1096*0.125)+((EK1096+EL1096+EM1096+EN1096+EO1096)*0.25)+((EP1096+EQ1096+ER1096)*1))/EI1096,"")</f>
        <v/>
      </c>
      <c r="ET1096" s="20"/>
      <c r="FG1096" s="20"/>
      <c r="FJ1096" s="34" t="str">
        <f>IF(EZ1096&lt;&gt;"",((FA1096*0.125)+((FB1096+FC1096+FD1096+FE1096+FF1096)*0.25)+((FG1096+FH1096+FI1096)*1))/EZ1096,"")</f>
        <v/>
      </c>
      <c r="FK1096" s="39">
        <v>40.048023999999998</v>
      </c>
      <c r="FL1096" s="39">
        <v>-105.20679800000001</v>
      </c>
      <c r="FM1096" s="39">
        <v>39.686198576177866</v>
      </c>
      <c r="FN1096" s="39">
        <v>40.409849423822131</v>
      </c>
      <c r="FO1096" s="39">
        <v>-105.67946014159156</v>
      </c>
      <c r="FP1096" s="39">
        <v>-104.73413585840845</v>
      </c>
      <c r="FQ1096" s="39">
        <v>39.324373152355733</v>
      </c>
      <c r="FR1096" s="39">
        <v>40.771674847644263</v>
      </c>
      <c r="FS1096" s="39">
        <v>-106.15212228318312</v>
      </c>
      <c r="FT1096" s="39">
        <v>-104.26147371681689</v>
      </c>
      <c r="FU1096" s="35"/>
      <c r="GK1096" s="34" t="str">
        <f>IF(GA1096&lt;&gt;"",((GB1096*0.125)+((GC1096+GD1096+GE1096+GF1096+GG1096)*0.25)+((GH1096+GI1096+GJ1096)*1))/GA1096,"")</f>
        <v/>
      </c>
      <c r="GL1096"/>
      <c r="GM1096"/>
      <c r="GN1096"/>
      <c r="GO1096"/>
      <c r="HH1096" s="34" t="str">
        <f>IF(GX1096&lt;&gt;"",((GY1096*0.125)+((GZ1096+HA1096+HB1096+HC1096+HD1096)*0.25)+((HE1096+HF1096+HG1096)*1))/GX1096,"")</f>
        <v/>
      </c>
    </row>
    <row r="1097" spans="1:216" ht="15" hidden="1" customHeight="1" x14ac:dyDescent="0.35">
      <c r="A1097" s="14" t="s">
        <v>6338</v>
      </c>
      <c r="B1097" s="12" t="s">
        <v>6339</v>
      </c>
      <c r="C1097" s="13">
        <v>43009</v>
      </c>
      <c r="D1097" s="13">
        <v>45261</v>
      </c>
      <c r="E1097" s="14" t="s">
        <v>1420</v>
      </c>
      <c r="F1097" s="15" t="s">
        <v>6340</v>
      </c>
      <c r="G1097" s="15" t="s">
        <v>1642</v>
      </c>
      <c r="H1097" s="14" t="s">
        <v>1643</v>
      </c>
      <c r="I1097" s="16">
        <v>11735</v>
      </c>
      <c r="J1097" s="17">
        <v>32989</v>
      </c>
      <c r="K1097" s="18">
        <f ca="1">IF(A1097&lt;&gt;"",RANDBETWEEN(1,2000)," ")</f>
        <v>1155</v>
      </c>
      <c r="L1097" s="17" cm="1">
        <f t="array" ref="L1097">IF(A1097&lt;&gt;"",SUMPRODUCT(($E$2:$E$1303="Active") * (FK1097 &gt;= $FM$2:$FM$1303) * (FK1097 &lt;= $FN$2:$FN$1303) * (FL1097 &gt;= $FO$2:$FO$1303) * (FL1097 &lt;= $FP$2:$FP$1303)),"")</f>
        <v>10</v>
      </c>
      <c r="M1097" s="17" cm="1">
        <f t="array" ref="M1097">IF(A1097&lt;&gt;"",SUMPRODUCT(($E$2:$E$1303="Active") * (FK1097 &gt;= $FQ$2:$FQ$1303) * (FK1097 &lt;= $FR$2:$FR$1303) * (FL1097 &gt;= $FS$2:$FS$1303) * (FL1097 &lt;= $FT$2:$FT$1303)),"")</f>
        <v>21</v>
      </c>
      <c r="N1097" s="14" t="s">
        <v>287</v>
      </c>
      <c r="O1097" s="14" t="s">
        <v>219</v>
      </c>
      <c r="P1097" s="15" t="s">
        <v>6341</v>
      </c>
      <c r="Q1097" s="14" t="s">
        <v>6342</v>
      </c>
      <c r="R1097" s="15" t="s">
        <v>6343</v>
      </c>
      <c r="S1097" s="14"/>
      <c r="T1097" s="20" t="s">
        <v>2441</v>
      </c>
      <c r="U1097" s="21"/>
      <c r="V1097" s="22"/>
      <c r="W1097" s="22"/>
      <c r="X1097" s="22"/>
      <c r="Y1097" s="22"/>
      <c r="Z1097" s="22"/>
      <c r="AA1097" s="48">
        <v>2024</v>
      </c>
      <c r="AC1097" s="63">
        <v>45658</v>
      </c>
      <c r="AD1097" s="25">
        <v>3</v>
      </c>
      <c r="AE1097" s="25">
        <v>0</v>
      </c>
      <c r="AF1097" s="26">
        <v>0</v>
      </c>
      <c r="AG1097" s="20"/>
      <c r="AH1097" s="22">
        <v>0</v>
      </c>
      <c r="AI1097" s="26">
        <v>0</v>
      </c>
      <c r="AN1097" s="27">
        <f>IF(COUNT(DV1097,ES1097,FJ1097,GK1097,HH1097)&gt;0,AVERAGE(DV1097,ES1097,FJ1097,GK1097,HH1097),"")</f>
        <v>0</v>
      </c>
      <c r="AO1097" s="28">
        <f>IF((E1097&lt;&gt;""),COUNTA(AP1097:BW1097)+COUNTIF(T1097,"No"),"")</f>
        <v>0</v>
      </c>
      <c r="AP1097" s="29"/>
      <c r="AQ1097" s="29"/>
      <c r="AR1097" s="29"/>
      <c r="AS1097" s="29"/>
      <c r="AT1097" s="29"/>
      <c r="AU1097" s="29"/>
      <c r="AV1097" s="29"/>
      <c r="AW1097" s="29"/>
      <c r="AX1097" s="29"/>
      <c r="AY1097" s="29"/>
      <c r="AZ1097" s="29"/>
      <c r="BA1097" s="29"/>
      <c r="BB1097" s="29"/>
      <c r="BC1097" s="29"/>
      <c r="BD1097" s="29"/>
      <c r="BE1097" s="29"/>
      <c r="BF1097" s="29"/>
      <c r="BG1097" s="29"/>
      <c r="BH1097" s="29"/>
      <c r="BI1097" s="29"/>
      <c r="BJ1097" s="29"/>
      <c r="BK1097" s="29"/>
      <c r="BL1097" s="29"/>
      <c r="BM1097" s="29"/>
      <c r="BN1097" s="29"/>
      <c r="BO1097" s="29"/>
      <c r="BP1097" s="29"/>
      <c r="BQ1097" s="29"/>
      <c r="BR1097" s="29"/>
      <c r="BS1097" s="29"/>
      <c r="BT1097" s="29"/>
      <c r="BU1097" s="29"/>
      <c r="BV1097" s="29"/>
      <c r="BW1097" s="29"/>
      <c r="BX1097" s="30">
        <v>43809</v>
      </c>
      <c r="BY1097" s="30">
        <v>43816</v>
      </c>
      <c r="BZ1097" s="14" t="s">
        <v>226</v>
      </c>
      <c r="CA1097" s="30">
        <v>43830</v>
      </c>
      <c r="CB1097" s="14" t="s">
        <v>227</v>
      </c>
      <c r="CC1097" s="31">
        <v>44053</v>
      </c>
      <c r="CD1097" s="32" t="s">
        <v>228</v>
      </c>
      <c r="CE1097" s="33" t="s">
        <v>256</v>
      </c>
      <c r="CF1097" s="33" t="s">
        <v>257</v>
      </c>
      <c r="CG1097" s="29">
        <v>35</v>
      </c>
      <c r="CH1097" s="29">
        <v>3</v>
      </c>
      <c r="CI1097" s="29">
        <v>3</v>
      </c>
      <c r="CJ1097" s="29">
        <v>14</v>
      </c>
      <c r="CK1097" s="29">
        <v>0</v>
      </c>
      <c r="CL1097" s="29">
        <v>0</v>
      </c>
      <c r="CM1097" s="29">
        <v>0</v>
      </c>
      <c r="CN1097" s="34">
        <f>IF(CJ1097&gt;0,((CK1097*0.125)+(CL1097*0.25)+(CM1097*1))/CJ1097,"")</f>
        <v>0</v>
      </c>
      <c r="CR1097" s="35"/>
      <c r="CS1097" s="20" t="s">
        <v>232</v>
      </c>
      <c r="DH1097" s="37" t="str">
        <f>IF(DB1097&gt;0,((DC1097*0.125)+(DD1097*0.25)+(DE1097*0.25)+(DF1097*1)+(DG1097*1))/DB1097,"")</f>
        <v/>
      </c>
      <c r="DI1097" s="35" t="s">
        <v>1711</v>
      </c>
      <c r="DJ1097" s="20" t="s">
        <v>228</v>
      </c>
      <c r="DK1097" s="20" t="s">
        <v>235</v>
      </c>
      <c r="DL1097" s="20" t="s">
        <v>234</v>
      </c>
      <c r="DM1097" s="20">
        <v>0</v>
      </c>
      <c r="DN1097" s="20">
        <v>0</v>
      </c>
      <c r="DO1097" s="20">
        <v>0</v>
      </c>
      <c r="DP1097" s="20">
        <v>0</v>
      </c>
      <c r="DQ1097" s="20">
        <v>0</v>
      </c>
      <c r="DR1097" s="20">
        <v>0</v>
      </c>
      <c r="DS1097" s="20">
        <v>0</v>
      </c>
      <c r="DT1097" s="20">
        <v>0</v>
      </c>
      <c r="DU1097" s="20">
        <v>0</v>
      </c>
      <c r="DV1097" s="37">
        <v>0</v>
      </c>
      <c r="EA1097" s="35" t="s">
        <v>232</v>
      </c>
      <c r="EB1097" s="38"/>
      <c r="EJ1097" s="20"/>
      <c r="EK1097" s="20"/>
      <c r="EL1097" s="20"/>
      <c r="EM1097" s="20"/>
      <c r="EN1097" s="20"/>
      <c r="EO1097" s="20"/>
      <c r="EP1097" s="20"/>
      <c r="EQ1097" s="20"/>
      <c r="ER1097" s="20"/>
      <c r="ES1097" s="34" t="str">
        <f>IF(EI1097&lt;&gt;"",((EJ1097*0.125)+((EK1097+EL1097+EM1097+EN1097+EO1097)*0.25)+((EP1097+EQ1097+ER1097)*1))/EI1097,"")</f>
        <v/>
      </c>
      <c r="ET1097" s="20"/>
      <c r="FG1097" s="20"/>
      <c r="FJ1097" s="34" t="str">
        <f>IF(EZ1097&lt;&gt;"",((FA1097*0.125)+((FB1097+FC1097+FD1097+FE1097+FF1097)*0.25)+((FG1097+FH1097+FI1097)*1))/EZ1097,"")</f>
        <v/>
      </c>
      <c r="FK1097" s="39">
        <v>40.73245</v>
      </c>
      <c r="FL1097" s="39">
        <v>-73.433780999999996</v>
      </c>
      <c r="FM1097" s="39">
        <v>40.370624576177867</v>
      </c>
      <c r="FN1097" s="39">
        <v>41.094275423822133</v>
      </c>
      <c r="FO1097" s="39">
        <v>-73.911271350046334</v>
      </c>
      <c r="FP1097" s="39">
        <v>-72.956290649953658</v>
      </c>
      <c r="FQ1097" s="39">
        <v>40.008799152355735</v>
      </c>
      <c r="FR1097" s="39">
        <v>41.456100847644265</v>
      </c>
      <c r="FS1097" s="39">
        <v>-74.388761700092672</v>
      </c>
      <c r="FT1097" s="39">
        <v>-72.47880029990732</v>
      </c>
      <c r="FU1097" s="35"/>
      <c r="GK1097" s="34" t="str">
        <f>IF(GA1097&lt;&gt;"",((GB1097*0.125)+((GC1097+GD1097+GE1097+GF1097+GG1097)*0.25)+((GH1097+GI1097+GJ1097)*1))/GA1097,"")</f>
        <v/>
      </c>
      <c r="GL1097"/>
      <c r="GM1097"/>
      <c r="GN1097"/>
      <c r="GO1097"/>
      <c r="HH1097" s="34" t="str">
        <f>IF(GX1097&lt;&gt;"",((GY1097*0.125)+((GZ1097+HA1097+HB1097+HC1097+HD1097)*0.25)+((HE1097+HF1097+HG1097)*1))/GX1097,"")</f>
        <v/>
      </c>
    </row>
    <row r="1098" spans="1:216" ht="15" hidden="1" customHeight="1" x14ac:dyDescent="0.35">
      <c r="A1098" s="11" t="s">
        <v>6344</v>
      </c>
      <c r="B1098" s="12" t="s">
        <v>6345</v>
      </c>
      <c r="C1098" s="13">
        <v>43009</v>
      </c>
      <c r="D1098" s="13">
        <v>45261</v>
      </c>
      <c r="E1098" s="14" t="s">
        <v>1420</v>
      </c>
      <c r="F1098" s="15" t="s">
        <v>6346</v>
      </c>
      <c r="G1098" s="15" t="s">
        <v>6347</v>
      </c>
      <c r="H1098" s="14" t="s">
        <v>591</v>
      </c>
      <c r="I1098" s="16">
        <v>95148</v>
      </c>
      <c r="J1098" s="17">
        <v>45819</v>
      </c>
      <c r="K1098" s="18">
        <f ca="1">IF(A1098&lt;&gt;"",RANDBETWEEN(1,2000)," ")</f>
        <v>663</v>
      </c>
      <c r="L1098" s="17" cm="1">
        <f t="array" ref="L1098">IF(A1098&lt;&gt;"",SUMPRODUCT(($E$2:$E$1303="Active") * (FK1098 &gt;= $FM$2:$FM$1303) * (FK1098 &lt;= $FN$2:$FN$1303) * (FL1098 &gt;= $FO$2:$FO$1303) * (FL1098 &lt;= $FP$2:$FP$1303)),"")</f>
        <v>3</v>
      </c>
      <c r="M1098" s="17" cm="1">
        <f t="array" ref="M1098">IF(A1098&lt;&gt;"",SUMPRODUCT(($E$2:$E$1303="Active") * (FK1098 &gt;= $FQ$2:$FQ$1303) * (FK1098 &lt;= $FR$2:$FR$1303) * (FL1098 &gt;= $FS$2:$FS$1303) * (FL1098 &lt;= $FT$2:$FT$1303)),"")</f>
        <v>8</v>
      </c>
      <c r="N1098" s="14" t="s">
        <v>287</v>
      </c>
      <c r="O1098" s="14" t="s">
        <v>219</v>
      </c>
      <c r="P1098" s="15" t="s">
        <v>6348</v>
      </c>
      <c r="Q1098" s="14" t="s">
        <v>6349</v>
      </c>
      <c r="R1098" s="15" t="s">
        <v>6350</v>
      </c>
      <c r="S1098" s="14" t="s">
        <v>223</v>
      </c>
      <c r="T1098" s="20" t="s">
        <v>224</v>
      </c>
      <c r="U1098" s="21"/>
      <c r="V1098" s="22"/>
      <c r="W1098" s="22"/>
      <c r="X1098" s="22"/>
      <c r="Y1098" s="22"/>
      <c r="Z1098" s="22"/>
      <c r="AA1098" s="48">
        <v>2024</v>
      </c>
      <c r="AC1098" s="63">
        <v>45658</v>
      </c>
      <c r="AD1098" s="25">
        <v>0</v>
      </c>
      <c r="AE1098" s="25">
        <v>0</v>
      </c>
      <c r="AF1098" s="26">
        <v>0</v>
      </c>
      <c r="AG1098" s="20"/>
      <c r="AH1098" s="22">
        <v>0</v>
      </c>
      <c r="AI1098" s="26">
        <v>0</v>
      </c>
      <c r="AN1098" s="27">
        <f>IF(COUNT(DV1098,ES1098,FJ1098,GK1098,HH1098)&gt;0,AVERAGE(DV1098,ES1098,FJ1098,GK1098,HH1098),"")</f>
        <v>0</v>
      </c>
      <c r="AO1098" s="28">
        <f>IF((E1098&lt;&gt;""),COUNTA(AP1098:BW1098)+COUNTIF(T1098,"No"),"")</f>
        <v>0</v>
      </c>
      <c r="AP1098" s="29"/>
      <c r="AQ1098" s="29"/>
      <c r="AR1098" s="29"/>
      <c r="AS1098" s="29"/>
      <c r="AT1098" s="29"/>
      <c r="AU1098" s="29"/>
      <c r="AV1098" s="29"/>
      <c r="AW1098" s="29"/>
      <c r="AX1098" s="29"/>
      <c r="AY1098" s="29"/>
      <c r="AZ1098" s="29"/>
      <c r="BA1098" s="29"/>
      <c r="BB1098" s="29"/>
      <c r="BC1098" s="29"/>
      <c r="BD1098" s="29"/>
      <c r="BE1098" s="29"/>
      <c r="BF1098" s="29"/>
      <c r="BG1098" s="29"/>
      <c r="BH1098" s="29"/>
      <c r="BI1098" s="29"/>
      <c r="BJ1098" s="29"/>
      <c r="BK1098" s="29"/>
      <c r="BL1098" s="29"/>
      <c r="BM1098" s="29"/>
      <c r="BN1098" s="29"/>
      <c r="BO1098" s="29"/>
      <c r="BP1098" s="29"/>
      <c r="BQ1098" s="29"/>
      <c r="BR1098" s="29"/>
      <c r="BS1098" s="29"/>
      <c r="BT1098" s="29"/>
      <c r="BU1098" s="29"/>
      <c r="BV1098" s="29"/>
      <c r="BW1098" s="29"/>
      <c r="BX1098" s="30"/>
      <c r="BY1098" s="30"/>
      <c r="BZ1098" s="14"/>
      <c r="CA1098" s="30"/>
      <c r="CB1098" s="14" t="s">
        <v>227</v>
      </c>
      <c r="CC1098" s="31">
        <v>43991</v>
      </c>
      <c r="CD1098" s="32" t="s">
        <v>226</v>
      </c>
      <c r="CE1098" s="33" t="s">
        <v>282</v>
      </c>
      <c r="CF1098" s="33" t="s">
        <v>247</v>
      </c>
      <c r="CG1098" s="29">
        <v>17</v>
      </c>
      <c r="CH1098" s="29">
        <v>1</v>
      </c>
      <c r="CI1098" s="29">
        <v>1</v>
      </c>
      <c r="CJ1098" s="29">
        <v>7</v>
      </c>
      <c r="CK1098" s="29">
        <v>0</v>
      </c>
      <c r="CL1098" s="29">
        <v>4</v>
      </c>
      <c r="CM1098" s="29">
        <v>1</v>
      </c>
      <c r="CN1098" s="34">
        <f>IF(CJ1098&gt;0,((CK1098*0.125)+(CL1098*0.25)+(CM1098*1))/CJ1098,"")</f>
        <v>0.2857142857142857</v>
      </c>
      <c r="CO1098" s="35">
        <v>44433</v>
      </c>
      <c r="CP1098" s="35">
        <v>44435</v>
      </c>
      <c r="CQ1098" s="20" t="s">
        <v>1889</v>
      </c>
      <c r="CR1098" s="35">
        <v>44449</v>
      </c>
      <c r="CS1098" s="20" t="s">
        <v>232</v>
      </c>
      <c r="CT1098" s="35">
        <v>44435</v>
      </c>
      <c r="DH1098" s="37" t="str">
        <f>IF(DB1098&gt;0,((DC1098*0.125)+(DD1098*0.25)+(DE1098*0.25)+(DF1098*1)+(DG1098*1))/DB1098,"")</f>
        <v/>
      </c>
      <c r="DI1098" s="35" t="s">
        <v>1711</v>
      </c>
      <c r="DJ1098" s="20" t="s">
        <v>228</v>
      </c>
      <c r="DK1098" s="20" t="s">
        <v>235</v>
      </c>
      <c r="DL1098" s="20" t="s">
        <v>234</v>
      </c>
      <c r="DM1098" s="20">
        <v>0</v>
      </c>
      <c r="DN1098" s="20">
        <v>0</v>
      </c>
      <c r="DO1098" s="20">
        <v>0</v>
      </c>
      <c r="DP1098" s="20">
        <v>0</v>
      </c>
      <c r="DQ1098" s="20">
        <v>0</v>
      </c>
      <c r="DR1098" s="20">
        <v>0</v>
      </c>
      <c r="DS1098" s="20">
        <v>0</v>
      </c>
      <c r="DT1098" s="20">
        <v>0</v>
      </c>
      <c r="DU1098" s="20">
        <v>0</v>
      </c>
      <c r="DV1098" s="37">
        <v>0</v>
      </c>
      <c r="EA1098" s="35" t="s">
        <v>232</v>
      </c>
      <c r="EB1098" s="38"/>
      <c r="EJ1098" s="20"/>
      <c r="EK1098" s="20"/>
      <c r="EL1098" s="20"/>
      <c r="EM1098" s="20"/>
      <c r="EN1098" s="20"/>
      <c r="EO1098" s="20"/>
      <c r="EP1098" s="20"/>
      <c r="EQ1098" s="20"/>
      <c r="ER1098" s="20"/>
      <c r="ES1098" s="34" t="str">
        <f>IF(EI1098&lt;&gt;"",((EJ1098*0.125)+((EK1098+EL1098+EM1098+EN1098+EO1098)*0.25)+((EP1098+EQ1098+ER1098)*1))/EI1098,"")</f>
        <v/>
      </c>
      <c r="ET1098" s="20"/>
      <c r="FG1098" s="20"/>
      <c r="FJ1098" s="34" t="str">
        <f>IF(EZ1098&lt;&gt;"",((FA1098*0.125)+((FB1098+FC1098+FD1098+FE1098+FF1098)*0.25)+((FG1098+FH1098+FI1098)*1))/EZ1098,"")</f>
        <v/>
      </c>
      <c r="FK1098" s="39">
        <v>37.332802999999998</v>
      </c>
      <c r="FL1098" s="39">
        <v>-121.77142000000001</v>
      </c>
      <c r="FM1098" s="39">
        <v>36.970977576177866</v>
      </c>
      <c r="FN1098" s="39">
        <v>37.694628423822131</v>
      </c>
      <c r="FO1098" s="39">
        <v>-122.22647396293974</v>
      </c>
      <c r="FP1098" s="39">
        <v>-121.31636603706028</v>
      </c>
      <c r="FQ1098" s="39">
        <v>36.609152152355733</v>
      </c>
      <c r="FR1098" s="39">
        <v>38.056453847644264</v>
      </c>
      <c r="FS1098" s="39">
        <v>-122.68152792587946</v>
      </c>
      <c r="FT1098" s="39">
        <v>-120.86131207412055</v>
      </c>
      <c r="FU1098" s="35"/>
      <c r="GK1098" s="34" t="str">
        <f>IF(GA1098&lt;&gt;"",((GB1098*0.125)+((GC1098+GD1098+GE1098+GF1098+GG1098)*0.25)+((GH1098+GI1098+GJ1098)*1))/GA1098,"")</f>
        <v/>
      </c>
      <c r="GL1098"/>
      <c r="GM1098"/>
      <c r="GN1098"/>
      <c r="GO1098"/>
      <c r="HH1098" s="34" t="str">
        <f>IF(GX1098&lt;&gt;"",((GY1098*0.125)+((GZ1098+HA1098+HB1098+HC1098+HD1098)*0.25)+((HE1098+HF1098+HG1098)*1))/GX1098,"")</f>
        <v/>
      </c>
    </row>
    <row r="1099" spans="1:216" ht="15" hidden="1" customHeight="1" x14ac:dyDescent="0.35">
      <c r="A1099" s="11" t="s">
        <v>6351</v>
      </c>
      <c r="B1099" s="12" t="s">
        <v>6352</v>
      </c>
      <c r="C1099" s="13">
        <v>43009</v>
      </c>
      <c r="D1099" s="13">
        <v>45261</v>
      </c>
      <c r="E1099" s="14" t="s">
        <v>1420</v>
      </c>
      <c r="F1099" s="15" t="s">
        <v>6353</v>
      </c>
      <c r="G1099" s="15" t="s">
        <v>4611</v>
      </c>
      <c r="H1099" s="14" t="s">
        <v>1855</v>
      </c>
      <c r="I1099" s="16">
        <v>20110</v>
      </c>
      <c r="J1099" s="17">
        <v>49120</v>
      </c>
      <c r="K1099" s="18">
        <f ca="1">IF(A1099&lt;&gt;"",RANDBETWEEN(1,2000)," ")</f>
        <v>1124</v>
      </c>
      <c r="L1099" s="17" cm="1">
        <f t="array" ref="L1099">IF(A1099&lt;&gt;"",SUMPRODUCT(($E$2:$E$1303="Active") * (FK1099 &gt;= $FM$2:$FM$1303) * (FK1099 &lt;= $FN$2:$FN$1303) * (FL1099 &gt;= $FO$2:$FO$1303) * (FL1099 &lt;= $FP$2:$FP$1303)),"")</f>
        <v>2</v>
      </c>
      <c r="M1099" s="17" cm="1">
        <f t="array" ref="M1099">IF(A1099&lt;&gt;"",SUMPRODUCT(($E$2:$E$1303="Active") * (FK1099 &gt;= $FQ$2:$FQ$1303) * (FK1099 &lt;= $FR$2:$FR$1303) * (FL1099 &gt;= $FS$2:$FS$1303) * (FL1099 &lt;= $FT$2:$FT$1303)),"")</f>
        <v>3</v>
      </c>
      <c r="N1099" s="14" t="s">
        <v>287</v>
      </c>
      <c r="O1099" s="14" t="s">
        <v>219</v>
      </c>
      <c r="P1099" s="15" t="s">
        <v>6354</v>
      </c>
      <c r="Q1099" s="14" t="s">
        <v>6355</v>
      </c>
      <c r="R1099" s="15" t="s">
        <v>6356</v>
      </c>
      <c r="S1099" s="14" t="s">
        <v>224</v>
      </c>
      <c r="T1099" s="20" t="s">
        <v>224</v>
      </c>
      <c r="U1099" s="21"/>
      <c r="V1099" s="22"/>
      <c r="W1099" s="22"/>
      <c r="X1099" s="22"/>
      <c r="Y1099" s="22"/>
      <c r="Z1099" s="22"/>
      <c r="AA1099" s="48">
        <v>2024</v>
      </c>
      <c r="AC1099" s="63">
        <v>45658</v>
      </c>
      <c r="AD1099" s="25">
        <v>613</v>
      </c>
      <c r="AE1099" s="25">
        <v>336</v>
      </c>
      <c r="AF1099" s="26">
        <v>0</v>
      </c>
      <c r="AG1099" s="20"/>
      <c r="AH1099" s="22">
        <v>0</v>
      </c>
      <c r="AI1099" s="26">
        <v>0</v>
      </c>
      <c r="AN1099" s="27">
        <f>IF(COUNT(DV1099,ES1099,FJ1099,GK1099,HH1099)&gt;0,AVERAGE(DV1099,ES1099,FJ1099,GK1099,HH1099),"")</f>
        <v>0</v>
      </c>
      <c r="AO1099" s="28">
        <f>IF((E1099&lt;&gt;""),COUNTA(AP1099:BW1099)+COUNTIF(T1099,"No"),"")</f>
        <v>3</v>
      </c>
      <c r="AP1099" s="29"/>
      <c r="AQ1099" s="29"/>
      <c r="AR1099" s="29"/>
      <c r="AS1099" s="29"/>
      <c r="AT1099" s="29"/>
      <c r="AU1099" s="29"/>
      <c r="AV1099" s="29"/>
      <c r="AW1099" s="29"/>
      <c r="AX1099" s="29"/>
      <c r="AY1099" s="29"/>
      <c r="AZ1099" s="29"/>
      <c r="BA1099" s="29"/>
      <c r="BB1099" s="29" t="s">
        <v>224</v>
      </c>
      <c r="BC1099" s="29"/>
      <c r="BD1099" s="29"/>
      <c r="BE1099" s="29"/>
      <c r="BF1099" s="29"/>
      <c r="BG1099" s="29"/>
      <c r="BH1099" s="29"/>
      <c r="BI1099" s="29"/>
      <c r="BJ1099" s="29"/>
      <c r="BK1099" s="29"/>
      <c r="BL1099" s="29"/>
      <c r="BM1099" s="29"/>
      <c r="BN1099" s="29"/>
      <c r="BO1099" s="29" t="s">
        <v>224</v>
      </c>
      <c r="BP1099" s="29" t="s">
        <v>224</v>
      </c>
      <c r="BQ1099" s="29"/>
      <c r="BR1099" s="29"/>
      <c r="BS1099" s="29"/>
      <c r="BT1099" s="29"/>
      <c r="BU1099" s="29"/>
      <c r="BV1099" s="29"/>
      <c r="BW1099" s="29"/>
      <c r="BX1099" s="30">
        <v>44082</v>
      </c>
      <c r="BY1099" s="30">
        <v>44095</v>
      </c>
      <c r="BZ1099" s="14" t="s">
        <v>248</v>
      </c>
      <c r="CA1099" s="30">
        <v>44104</v>
      </c>
      <c r="CB1099" s="14" t="s">
        <v>232</v>
      </c>
      <c r="CC1099" s="31">
        <v>43808</v>
      </c>
      <c r="CD1099" s="32" t="s">
        <v>226</v>
      </c>
      <c r="CE1099" s="33" t="s">
        <v>291</v>
      </c>
      <c r="CF1099" s="33" t="s">
        <v>292</v>
      </c>
      <c r="CG1099" s="29">
        <v>312</v>
      </c>
      <c r="CH1099" s="29">
        <v>2</v>
      </c>
      <c r="CI1099" s="29">
        <v>2</v>
      </c>
      <c r="CJ1099" s="29">
        <v>13</v>
      </c>
      <c r="CK1099" s="29">
        <v>0</v>
      </c>
      <c r="CL1099" s="29">
        <v>1</v>
      </c>
      <c r="CM1099" s="29">
        <v>0</v>
      </c>
      <c r="CN1099" s="34">
        <f>IF(CJ1099&gt;0,((CK1099*0.125)+(CL1099*0.25)+(CM1099*1))/CJ1099,"")</f>
        <v>1.9230769230769232E-2</v>
      </c>
      <c r="CO1099" s="35">
        <v>44428</v>
      </c>
      <c r="CP1099" s="35">
        <v>44431</v>
      </c>
      <c r="CQ1099" s="20" t="s">
        <v>1889</v>
      </c>
      <c r="CR1099" s="35">
        <v>44440</v>
      </c>
      <c r="CS1099" s="20" t="s">
        <v>232</v>
      </c>
      <c r="CT1099" s="35">
        <v>44432</v>
      </c>
      <c r="CW1099" s="20"/>
      <c r="DH1099" s="37" t="str">
        <f>IF(DB1099&gt;0,((DC1099*0.125)+(DD1099*0.25)+(DE1099*0.25)+(DF1099*1)+(DG1099*1))/DB1099,"")</f>
        <v/>
      </c>
      <c r="DI1099" s="35" t="s">
        <v>1711</v>
      </c>
      <c r="DJ1099" s="20" t="s">
        <v>228</v>
      </c>
      <c r="DK1099" s="20" t="s">
        <v>235</v>
      </c>
      <c r="DL1099" s="20" t="s">
        <v>234</v>
      </c>
      <c r="DM1099" s="20">
        <v>0</v>
      </c>
      <c r="DN1099" s="20">
        <v>0</v>
      </c>
      <c r="DO1099" s="20">
        <v>0</v>
      </c>
      <c r="DP1099" s="20">
        <v>0</v>
      </c>
      <c r="DQ1099" s="20">
        <v>0</v>
      </c>
      <c r="DR1099" s="20">
        <v>0</v>
      </c>
      <c r="DS1099" s="20">
        <v>0</v>
      </c>
      <c r="DT1099" s="20">
        <v>0</v>
      </c>
      <c r="DU1099" s="20">
        <v>0</v>
      </c>
      <c r="DV1099" s="37">
        <v>0</v>
      </c>
      <c r="EA1099" s="35" t="s">
        <v>232</v>
      </c>
      <c r="EB1099" s="38"/>
      <c r="EJ1099" s="20"/>
      <c r="EK1099" s="20"/>
      <c r="EL1099" s="20"/>
      <c r="EM1099" s="20"/>
      <c r="EN1099" s="20"/>
      <c r="EO1099" s="20"/>
      <c r="EP1099" s="20"/>
      <c r="EQ1099" s="20"/>
      <c r="ER1099" s="20"/>
      <c r="ES1099" s="34" t="str">
        <f>IF(EI1099&lt;&gt;"",((EJ1099*0.125)+((EK1099+EL1099+EM1099+EN1099+EO1099)*0.25)+((EP1099+EQ1099+ER1099)*1))/EI1099,"")</f>
        <v/>
      </c>
      <c r="ET1099" s="20"/>
      <c r="FG1099" s="20"/>
      <c r="FJ1099" s="34" t="str">
        <f>IF(EZ1099&lt;&gt;"",((FA1099*0.125)+((FB1099+FC1099+FD1099+FE1099+FF1099)*0.25)+((FG1099+FH1099+FI1099)*1))/EZ1099,"")</f>
        <v/>
      </c>
      <c r="FK1099" s="39">
        <v>38.746215999999997</v>
      </c>
      <c r="FL1099" s="39">
        <v>-77.489106000000007</v>
      </c>
      <c r="FM1099" s="39">
        <v>38.384390576177864</v>
      </c>
      <c r="FN1099" s="39">
        <v>39.108041423822129</v>
      </c>
      <c r="FO1099" s="39">
        <v>-77.953028869090502</v>
      </c>
      <c r="FP1099" s="39">
        <v>-77.025183130909511</v>
      </c>
      <c r="FQ1099" s="39">
        <v>38.022565152355732</v>
      </c>
      <c r="FR1099" s="39">
        <v>39.469866847644262</v>
      </c>
      <c r="FS1099" s="39">
        <v>-78.416951738180998</v>
      </c>
      <c r="FT1099" s="39">
        <v>-76.561260261819015</v>
      </c>
      <c r="FU1099" s="35"/>
      <c r="GK1099" s="34" t="str">
        <f>IF(GA1099&lt;&gt;"",((GB1099*0.125)+((GC1099+GD1099+GE1099+GF1099+GG1099)*0.25)+((GH1099+GI1099+GJ1099)*1))/GA1099,"")</f>
        <v/>
      </c>
      <c r="GL1099"/>
      <c r="GM1099"/>
      <c r="GN1099"/>
      <c r="GO1099"/>
      <c r="HH1099" s="34" t="str">
        <f>IF(GX1099&lt;&gt;"",((GY1099*0.125)+((GZ1099+HA1099+HB1099+HC1099+HD1099)*0.25)+((HE1099+HF1099+HG1099)*1))/GX1099,"")</f>
        <v/>
      </c>
    </row>
    <row r="1100" spans="1:216" ht="15" hidden="1" customHeight="1" x14ac:dyDescent="0.35">
      <c r="A1100" s="11" t="s">
        <v>6357</v>
      </c>
      <c r="B1100" s="12" t="s">
        <v>6358</v>
      </c>
      <c r="C1100" s="13">
        <v>43009</v>
      </c>
      <c r="D1100" s="13">
        <v>45239</v>
      </c>
      <c r="E1100" s="14" t="s">
        <v>1420</v>
      </c>
      <c r="F1100" s="15" t="s">
        <v>6359</v>
      </c>
      <c r="G1100" s="15" t="s">
        <v>6360</v>
      </c>
      <c r="H1100" s="14" t="s">
        <v>1688</v>
      </c>
      <c r="I1100" s="16">
        <v>62281</v>
      </c>
      <c r="J1100" s="17">
        <v>2912</v>
      </c>
      <c r="K1100" s="18">
        <f ca="1">IF(A1100&lt;&gt;"",RANDBETWEEN(1,2000)," ")</f>
        <v>902</v>
      </c>
      <c r="L1100" s="17" cm="1">
        <f t="array" ref="L1100">IF(A1100&lt;&gt;"",SUMPRODUCT(($E$2:$E$1303="Active") * (FK1100 &gt;= $FM$2:$FM$1303) * (FK1100 &lt;= $FN$2:$FN$1303) * (FL1100 &gt;= $FO$2:$FO$1303) * (FL1100 &lt;= $FP$2:$FP$1303)),"")</f>
        <v>1</v>
      </c>
      <c r="M1100" s="17" cm="1">
        <f t="array" ref="M1100">IF(A1100&lt;&gt;"",SUMPRODUCT(($E$2:$E$1303="Active") * (FK1100 &gt;= $FQ$2:$FQ$1303) * (FK1100 &lt;= $FR$2:$FR$1303) * (FL1100 &gt;= $FS$2:$FS$1303) * (FL1100 &lt;= $FT$2:$FT$1303)),"")</f>
        <v>3</v>
      </c>
      <c r="N1100" s="14" t="s">
        <v>287</v>
      </c>
      <c r="O1100" s="14" t="s">
        <v>219</v>
      </c>
      <c r="P1100" s="15" t="s">
        <v>6361</v>
      </c>
      <c r="Q1100" s="14" t="s">
        <v>6362</v>
      </c>
      <c r="R1100" s="15" t="s">
        <v>6363</v>
      </c>
      <c r="S1100" s="14" t="s">
        <v>224</v>
      </c>
      <c r="T1100" s="20" t="s">
        <v>224</v>
      </c>
      <c r="U1100" s="21"/>
      <c r="V1100" s="22"/>
      <c r="W1100" s="22"/>
      <c r="X1100" s="22"/>
      <c r="Y1100" s="22"/>
      <c r="Z1100" s="22"/>
      <c r="AA1100" s="48">
        <v>2024</v>
      </c>
      <c r="AC1100" s="63">
        <v>45658</v>
      </c>
      <c r="AD1100" s="25">
        <v>221</v>
      </c>
      <c r="AE1100" s="25">
        <v>177</v>
      </c>
      <c r="AF1100" s="26">
        <v>0</v>
      </c>
      <c r="AG1100" s="20"/>
      <c r="AH1100" s="22">
        <v>0</v>
      </c>
      <c r="AI1100" s="26">
        <v>0</v>
      </c>
      <c r="AN1100" s="27">
        <f>IF(COUNT(DV1100,ES1100,FJ1100,GK1100,HH1100)&gt;0,AVERAGE(DV1100,ES1100,FJ1100,GK1100,HH1100),"")</f>
        <v>0</v>
      </c>
      <c r="AO1100" s="28">
        <f>IF((E1100&lt;&gt;""),COUNTA(AP1100:BW1100)+COUNTIF(T1100,"No"),"")</f>
        <v>0</v>
      </c>
      <c r="AP1100" s="29"/>
      <c r="AQ1100" s="29"/>
      <c r="AR1100" s="29"/>
      <c r="AS1100" s="29"/>
      <c r="AT1100" s="29"/>
      <c r="AU1100" s="29"/>
      <c r="AV1100" s="29"/>
      <c r="AW1100" s="29"/>
      <c r="AX1100" s="29"/>
      <c r="AY1100" s="29"/>
      <c r="AZ1100" s="29"/>
      <c r="BA1100" s="29"/>
      <c r="BB1100" s="29"/>
      <c r="BC1100" s="29"/>
      <c r="BD1100" s="29"/>
      <c r="BE1100" s="29"/>
      <c r="BF1100" s="29"/>
      <c r="BG1100" s="29"/>
      <c r="BH1100" s="29"/>
      <c r="BI1100" s="29"/>
      <c r="BJ1100" s="29"/>
      <c r="BK1100" s="29"/>
      <c r="BL1100" s="29"/>
      <c r="BM1100" s="29"/>
      <c r="BN1100" s="29"/>
      <c r="BO1100" s="29"/>
      <c r="BP1100" s="29"/>
      <c r="BQ1100" s="29"/>
      <c r="BR1100" s="29"/>
      <c r="BS1100" s="29"/>
      <c r="BT1100" s="29"/>
      <c r="BU1100" s="29"/>
      <c r="BV1100" s="29"/>
      <c r="BW1100" s="29"/>
      <c r="BX1100" s="30">
        <v>44021</v>
      </c>
      <c r="BY1100" s="30">
        <v>44074</v>
      </c>
      <c r="BZ1100" s="14" t="s">
        <v>226</v>
      </c>
      <c r="CA1100" s="30">
        <v>44074</v>
      </c>
      <c r="CB1100" s="14" t="s">
        <v>227</v>
      </c>
      <c r="CC1100" s="31">
        <v>43969</v>
      </c>
      <c r="CD1100" s="32" t="s">
        <v>226</v>
      </c>
      <c r="CE1100" s="33" t="s">
        <v>282</v>
      </c>
      <c r="CF1100" s="33" t="s">
        <v>247</v>
      </c>
      <c r="CG1100" s="29">
        <v>76</v>
      </c>
      <c r="CH1100" s="29">
        <v>2</v>
      </c>
      <c r="CI1100" s="29">
        <v>2</v>
      </c>
      <c r="CJ1100" s="29">
        <v>6</v>
      </c>
      <c r="CK1100" s="29">
        <v>0</v>
      </c>
      <c r="CL1100" s="29">
        <v>0</v>
      </c>
      <c r="CM1100" s="29">
        <v>1</v>
      </c>
      <c r="CN1100" s="34">
        <f>IF(CJ1100&gt;0,((CK1100*0.125)+(CL1100*0.25)+(CM1100*1))/CJ1100,"")</f>
        <v>0.16666666666666666</v>
      </c>
      <c r="CR1100" s="35"/>
      <c r="CS1100" s="20" t="s">
        <v>232</v>
      </c>
      <c r="CU1100" s="35">
        <v>44448</v>
      </c>
      <c r="CV1100" s="11" t="s">
        <v>228</v>
      </c>
      <c r="CW1100" s="20" t="s">
        <v>233</v>
      </c>
      <c r="CX1100" s="11" t="s">
        <v>234</v>
      </c>
      <c r="CY1100" s="20">
        <v>147</v>
      </c>
      <c r="CZ1100" s="36">
        <v>2</v>
      </c>
      <c r="DA1100" s="36">
        <v>2</v>
      </c>
      <c r="DB1100" s="36">
        <v>10</v>
      </c>
      <c r="DC1100" s="36">
        <v>0</v>
      </c>
      <c r="DD1100" s="36">
        <v>1</v>
      </c>
      <c r="DE1100" s="36">
        <v>2</v>
      </c>
      <c r="DF1100" s="36">
        <v>1</v>
      </c>
      <c r="DG1100" s="36">
        <v>0</v>
      </c>
      <c r="DH1100" s="37">
        <f>IF(DB1100&gt;0,((DC1100*0.125)+(DD1100*0.25)+(DE1100*0.25)+(DF1100*1)+(DG1100*1))/DB1100,"")</f>
        <v>0.17499999999999999</v>
      </c>
      <c r="DI1100" s="35" t="s">
        <v>1711</v>
      </c>
      <c r="DJ1100" s="20" t="s">
        <v>228</v>
      </c>
      <c r="DK1100" s="20" t="s">
        <v>235</v>
      </c>
      <c r="DL1100" s="20" t="s">
        <v>234</v>
      </c>
      <c r="DM1100" s="20">
        <v>0</v>
      </c>
      <c r="DN1100" s="20">
        <v>0</v>
      </c>
      <c r="DO1100" s="20">
        <v>0</v>
      </c>
      <c r="DP1100" s="20">
        <v>0</v>
      </c>
      <c r="DQ1100" s="20">
        <v>0</v>
      </c>
      <c r="DR1100" s="20">
        <v>0</v>
      </c>
      <c r="DS1100" s="20">
        <v>0</v>
      </c>
      <c r="DT1100" s="20">
        <v>0</v>
      </c>
      <c r="DU1100" s="20">
        <v>0</v>
      </c>
      <c r="DV1100" s="37">
        <v>0</v>
      </c>
      <c r="EA1100" s="35" t="s">
        <v>232</v>
      </c>
      <c r="EB1100" s="38"/>
      <c r="EJ1100"/>
      <c r="EK1100"/>
      <c r="EL1100"/>
      <c r="EM1100"/>
      <c r="EN1100"/>
      <c r="EQ1100"/>
      <c r="ER1100"/>
      <c r="ES1100" s="53" t="str">
        <f>IF(EI1100&lt;&gt;"",((EJ1100*0.125)+((EK1100+EL1100+EM1100+EN1100+EO1100)*0.25)+((EP1100+EQ1100+ER1100)*1))/EI1100,"")</f>
        <v/>
      </c>
      <c r="ET1100" s="20"/>
      <c r="FG1100" s="20"/>
      <c r="FJ1100" s="34" t="str">
        <f>IF(EZ1100&lt;&gt;"",((FA1100*0.125)+((FB1100+FC1100+FD1100+FE1100+FF1100)*0.25)+((FG1100+FH1100+FI1100)*1))/EZ1100,"")</f>
        <v/>
      </c>
      <c r="FK1100" s="39">
        <v>38.708872999999997</v>
      </c>
      <c r="FL1100" s="39">
        <v>-89.791702000000001</v>
      </c>
      <c r="FM1100" s="39">
        <v>38.347047576177864</v>
      </c>
      <c r="FN1100" s="39">
        <v>39.07069842382213</v>
      </c>
      <c r="FO1100" s="39">
        <v>-90.255382453174278</v>
      </c>
      <c r="FP1100" s="39">
        <v>-89.328021546825724</v>
      </c>
      <c r="FQ1100" s="39">
        <v>37.985222152355732</v>
      </c>
      <c r="FR1100" s="39">
        <v>39.432523847644262</v>
      </c>
      <c r="FS1100" s="39">
        <v>-90.719062906348555</v>
      </c>
      <c r="FT1100" s="39">
        <v>-88.864341093651447</v>
      </c>
      <c r="FU1100" s="35"/>
      <c r="GK1100" s="34" t="str">
        <f>IF(GA1100&lt;&gt;"",((GB1100*0.125)+((GC1100+GD1100+GE1100+GF1100+GG1100)*0.25)+((GH1100+GI1100+GJ1100)*1))/GA1100,"")</f>
        <v/>
      </c>
      <c r="GL1100"/>
      <c r="GM1100"/>
      <c r="GN1100"/>
      <c r="GO1100"/>
      <c r="HH1100" s="34" t="str">
        <f>IF(GX1100&lt;&gt;"",((GY1100*0.125)+((GZ1100+HA1100+HB1100+HC1100+HD1100)*0.25)+((HE1100+HF1100+HG1100)*1))/GX1100,"")</f>
        <v/>
      </c>
    </row>
    <row r="1101" spans="1:216" ht="15" hidden="1" customHeight="1" x14ac:dyDescent="0.35">
      <c r="A1101" s="11" t="s">
        <v>6364</v>
      </c>
      <c r="B1101" s="12" t="s">
        <v>6365</v>
      </c>
      <c r="C1101" s="13">
        <v>43009</v>
      </c>
      <c r="D1101" s="13">
        <v>45229</v>
      </c>
      <c r="E1101" s="14" t="s">
        <v>1420</v>
      </c>
      <c r="F1101" s="15" t="s">
        <v>6366</v>
      </c>
      <c r="G1101" s="15" t="s">
        <v>6367</v>
      </c>
      <c r="H1101" s="14" t="s">
        <v>4054</v>
      </c>
      <c r="I1101" s="16">
        <v>57703</v>
      </c>
      <c r="J1101" s="17">
        <v>16933</v>
      </c>
      <c r="K1101" s="18">
        <f ca="1">IF(A1101&lt;&gt;"",RANDBETWEEN(1,2000)," ")</f>
        <v>410</v>
      </c>
      <c r="L1101" s="17" cm="1">
        <f t="array" ref="L1101">IF(A1101&lt;&gt;"",SUMPRODUCT(($E$2:$E$1303="Active") * (FK1101 &gt;= $FM$2:$FM$1303) * (FK1101 &lt;= $FN$2:$FN$1303) * (FL1101 &gt;= $FO$2:$FO$1303) * (FL1101 &lt;= $FP$2:$FP$1303)),"")</f>
        <v>1</v>
      </c>
      <c r="M1101" s="17" cm="1">
        <f t="array" ref="M1101">IF(A1101&lt;&gt;"",SUMPRODUCT(($E$2:$E$1303="Active") * (FK1101 &gt;= $FQ$2:$FQ$1303) * (FK1101 &lt;= $FR$2:$FR$1303) * (FL1101 &gt;= $FS$2:$FS$1303) * (FL1101 &lt;= $FT$2:$FT$1303)),"")</f>
        <v>1</v>
      </c>
      <c r="N1101" s="14" t="s">
        <v>287</v>
      </c>
      <c r="O1101" s="14" t="s">
        <v>219</v>
      </c>
      <c r="P1101" s="15" t="s">
        <v>6368</v>
      </c>
      <c r="Q1101" s="14" t="s">
        <v>6369</v>
      </c>
      <c r="R1101" s="15" t="s">
        <v>6370</v>
      </c>
      <c r="S1101" s="14" t="s">
        <v>223</v>
      </c>
      <c r="T1101" s="20" t="s">
        <v>2441</v>
      </c>
      <c r="U1101" s="21"/>
      <c r="V1101" s="22"/>
      <c r="W1101" s="22"/>
      <c r="X1101" s="22"/>
      <c r="Y1101" s="22"/>
      <c r="Z1101" s="22"/>
      <c r="AA1101" s="48">
        <v>2024</v>
      </c>
      <c r="AC1101" s="63">
        <v>45658</v>
      </c>
      <c r="AD1101" s="25">
        <v>45</v>
      </c>
      <c r="AE1101" s="25">
        <v>79</v>
      </c>
      <c r="AF1101" s="26">
        <v>57</v>
      </c>
      <c r="AG1101" s="20">
        <v>1</v>
      </c>
      <c r="AH1101" s="22">
        <v>0</v>
      </c>
      <c r="AI1101" s="26">
        <v>0</v>
      </c>
      <c r="AN1101" s="27">
        <f>IF(COUNT(DV1101,ES1101,FJ1101,GK1101,HH1101)&gt;0,AVERAGE(DV1101,ES1101,FJ1101,GK1101,HH1101),"")</f>
        <v>7.6923076923076927E-2</v>
      </c>
      <c r="AO1101" s="28">
        <f>IF((E1101&lt;&gt;""),COUNTA(AP1101:BW1101)+COUNTIF(T1101,"No"),"")</f>
        <v>1</v>
      </c>
      <c r="AP1101" s="29"/>
      <c r="AQ1101" s="29"/>
      <c r="AR1101" s="29"/>
      <c r="AS1101" s="29"/>
      <c r="AT1101" s="29"/>
      <c r="AU1101" s="29"/>
      <c r="AV1101" s="29"/>
      <c r="AW1101" s="29"/>
      <c r="AX1101" s="29"/>
      <c r="AY1101" s="29"/>
      <c r="AZ1101" s="29"/>
      <c r="BA1101" s="29"/>
      <c r="BB1101" s="29"/>
      <c r="BC1101" s="29"/>
      <c r="BD1101" s="29"/>
      <c r="BE1101" s="29"/>
      <c r="BF1101" s="29"/>
      <c r="BG1101" s="29"/>
      <c r="BH1101" s="29"/>
      <c r="BI1101" s="29"/>
      <c r="BJ1101" s="29"/>
      <c r="BK1101" s="29"/>
      <c r="BL1101" s="29"/>
      <c r="BM1101" s="29"/>
      <c r="BN1101" s="29"/>
      <c r="BO1101" s="29"/>
      <c r="BP1101" s="29" t="s">
        <v>224</v>
      </c>
      <c r="BQ1101" s="29"/>
      <c r="BR1101" s="29"/>
      <c r="BS1101" s="29"/>
      <c r="BT1101" s="29"/>
      <c r="BU1101" s="29"/>
      <c r="BV1101" s="29"/>
      <c r="BW1101" s="29"/>
      <c r="BX1101" s="30">
        <v>44167</v>
      </c>
      <c r="BY1101" s="30">
        <v>44181</v>
      </c>
      <c r="BZ1101" s="14" t="s">
        <v>226</v>
      </c>
      <c r="CA1101" s="30">
        <v>44181</v>
      </c>
      <c r="CB1101" s="14" t="s">
        <v>227</v>
      </c>
      <c r="CC1101" s="31">
        <v>43969</v>
      </c>
      <c r="CD1101" s="32" t="s">
        <v>226</v>
      </c>
      <c r="CE1101" s="33" t="s">
        <v>282</v>
      </c>
      <c r="CF1101" s="33" t="s">
        <v>247</v>
      </c>
      <c r="CG1101" s="29">
        <v>56</v>
      </c>
      <c r="CH1101" s="29">
        <v>4</v>
      </c>
      <c r="CI1101" s="29">
        <v>4</v>
      </c>
      <c r="CJ1101" s="29">
        <v>17</v>
      </c>
      <c r="CK1101" s="29">
        <v>2</v>
      </c>
      <c r="CL1101" s="29">
        <v>1</v>
      </c>
      <c r="CM1101" s="29">
        <v>0</v>
      </c>
      <c r="CN1101" s="34">
        <f>IF(CJ1101&gt;0,((CK1101*0.125)+(CL1101*0.25)+(CM1101*1))/CJ1101,"")</f>
        <v>2.9411764705882353E-2</v>
      </c>
      <c r="CR1101" s="35"/>
      <c r="CS1101" s="20" t="s">
        <v>232</v>
      </c>
      <c r="CU1101" s="35">
        <v>44508</v>
      </c>
      <c r="CV1101" s="11" t="s">
        <v>226</v>
      </c>
      <c r="CW1101" s="20" t="s">
        <v>233</v>
      </c>
      <c r="CX1101" s="11" t="s">
        <v>234</v>
      </c>
      <c r="CY1101" s="20">
        <v>48</v>
      </c>
      <c r="CZ1101" s="36">
        <v>2</v>
      </c>
      <c r="DA1101" s="36">
        <v>2</v>
      </c>
      <c r="DB1101" s="36">
        <v>8</v>
      </c>
      <c r="DC1101" s="36">
        <v>0</v>
      </c>
      <c r="DD1101" s="36">
        <v>0</v>
      </c>
      <c r="DE1101" s="36">
        <v>0</v>
      </c>
      <c r="DF1101" s="36">
        <v>0</v>
      </c>
      <c r="DG1101" s="36">
        <v>0</v>
      </c>
      <c r="DH1101" s="37">
        <f>IF(DB1101&gt;0,((DC1101*0.125)+(DD1101*0.25)+(DE1101*0.25)+(DF1101*1)+(DG1101*1))/DB1101,"")</f>
        <v>0</v>
      </c>
      <c r="DI1101" s="35">
        <v>44896</v>
      </c>
      <c r="DJ1101" s="20" t="s">
        <v>228</v>
      </c>
      <c r="DK1101" s="20" t="s">
        <v>235</v>
      </c>
      <c r="DL1101" s="20" t="s">
        <v>234</v>
      </c>
      <c r="DM1101" s="20">
        <v>42</v>
      </c>
      <c r="DN1101" s="20">
        <v>3</v>
      </c>
      <c r="DO1101" s="20">
        <v>3</v>
      </c>
      <c r="DP1101" s="20">
        <v>13</v>
      </c>
      <c r="DQ1101" s="20">
        <v>0</v>
      </c>
      <c r="DR1101" s="20">
        <v>0</v>
      </c>
      <c r="DS1101" s="20">
        <v>0</v>
      </c>
      <c r="DT1101" s="20">
        <v>0</v>
      </c>
      <c r="DU1101" s="20">
        <v>1</v>
      </c>
      <c r="DV1101" s="37" cm="1">
        <f t="array" ref="DV1101">IF(AND(DI1101:DP1101&lt;&gt;""),((DQ1101*0.125)+(DR1101*0.25)+(DS1101*0.25)+(DT1101*1)+(DU1101*1))/DP1101,"")</f>
        <v>7.6923076923076927E-2</v>
      </c>
      <c r="EA1101" s="35" t="s">
        <v>232</v>
      </c>
      <c r="EB1101" s="38"/>
      <c r="EJ1101"/>
      <c r="EK1101"/>
      <c r="EL1101"/>
      <c r="EM1101"/>
      <c r="EN1101"/>
      <c r="EO1101"/>
      <c r="EP1101"/>
      <c r="EQ1101"/>
      <c r="ER1101"/>
      <c r="ES1101" s="53" t="str">
        <f>IF(EI1101&lt;&gt;"",((EJ1101*0.125)+((EK1101+EL1101+EM1101+EN1101+EO1101)*0.25)+((EP1101+EQ1101+ER1101)*1))/EI1101,"")</f>
        <v/>
      </c>
      <c r="ET1101" s="20"/>
      <c r="FG1101" s="20"/>
      <c r="FJ1101" s="34" t="str">
        <f>IF(EZ1101&lt;&gt;"",((FA1101*0.125)+((FB1101+FC1101+FD1101+FE1101+FF1101)*0.25)+((FG1101+FH1101+FI1101)*1))/EZ1101,"")</f>
        <v/>
      </c>
      <c r="FK1101" s="39">
        <v>44.026125999999998</v>
      </c>
      <c r="FL1101" s="39">
        <v>-103.07566199999999</v>
      </c>
      <c r="FM1101" s="39">
        <v>43.664300576177865</v>
      </c>
      <c r="FN1101" s="39">
        <v>44.38795142382213</v>
      </c>
      <c r="FO1101" s="39">
        <v>-103.57888016955869</v>
      </c>
      <c r="FP1101" s="39">
        <v>-102.5724438304413</v>
      </c>
      <c r="FQ1101" s="39">
        <v>43.302475152355733</v>
      </c>
      <c r="FR1101" s="39">
        <v>44.749776847644263</v>
      </c>
      <c r="FS1101" s="39">
        <v>-104.08209833911739</v>
      </c>
      <c r="FT1101" s="39">
        <v>-102.06922566088259</v>
      </c>
      <c r="FU1101" s="35"/>
      <c r="GK1101" s="34" t="str">
        <f>IF(GA1101&lt;&gt;"",((GB1101*0.125)+((GC1101+GD1101+GE1101+GF1101+GG1101)*0.25)+((GH1101+GI1101+GJ1101)*1))/GA1101,"")</f>
        <v/>
      </c>
      <c r="GL1101"/>
      <c r="GM1101"/>
      <c r="GN1101"/>
      <c r="GO1101"/>
      <c r="HH1101" s="34" t="str">
        <f>IF(GX1101&lt;&gt;"",((GY1101*0.125)+((GZ1101+HA1101+HB1101+HC1101+HD1101)*0.25)+((HE1101+HF1101+HG1101)*1))/GX1101,"")</f>
        <v/>
      </c>
    </row>
    <row r="1102" spans="1:216" ht="15" hidden="1" customHeight="1" x14ac:dyDescent="0.35">
      <c r="A1102" s="11" t="s">
        <v>6371</v>
      </c>
      <c r="B1102" s="12" t="s">
        <v>6372</v>
      </c>
      <c r="C1102" s="13">
        <v>43009</v>
      </c>
      <c r="D1102" s="13">
        <v>45229</v>
      </c>
      <c r="E1102" s="14" t="s">
        <v>1420</v>
      </c>
      <c r="F1102" s="15" t="s">
        <v>6373</v>
      </c>
      <c r="G1102" s="15" t="s">
        <v>5208</v>
      </c>
      <c r="H1102" s="14" t="s">
        <v>466</v>
      </c>
      <c r="I1102" s="16">
        <v>85260</v>
      </c>
      <c r="J1102" s="17">
        <v>37967</v>
      </c>
      <c r="K1102" s="18">
        <f ca="1">IF(A1102&lt;&gt;"",RANDBETWEEN(1,2000)," ")</f>
        <v>1943</v>
      </c>
      <c r="L1102" s="17" cm="1">
        <f t="array" ref="L1102">IF(A1102&lt;&gt;"",SUMPRODUCT(($E$2:$E$1303="Active") * (FK1102 &gt;= $FM$2:$FM$1303) * (FK1102 &lt;= $FN$2:$FN$1303) * (FL1102 &gt;= $FO$2:$FO$1303) * (FL1102 &lt;= $FP$2:$FP$1303)),"")</f>
        <v>8</v>
      </c>
      <c r="M1102" s="17" cm="1">
        <f t="array" ref="M1102">IF(A1102&lt;&gt;"",SUMPRODUCT(($E$2:$E$1303="Active") * (FK1102 &gt;= $FQ$2:$FQ$1303) * (FK1102 &lt;= $FR$2:$FR$1303) * (FL1102 &gt;= $FS$2:$FS$1303) * (FL1102 &lt;= $FT$2:$FT$1303)),"")</f>
        <v>11</v>
      </c>
      <c r="N1102" s="14" t="s">
        <v>287</v>
      </c>
      <c r="O1102" s="14" t="s">
        <v>219</v>
      </c>
      <c r="P1102" s="15" t="s">
        <v>6374</v>
      </c>
      <c r="Q1102" s="14" t="s">
        <v>6375</v>
      </c>
      <c r="R1102" s="15" t="s">
        <v>6376</v>
      </c>
      <c r="S1102" s="14"/>
      <c r="T1102" s="20" t="s">
        <v>2441</v>
      </c>
      <c r="U1102" s="21"/>
      <c r="V1102" s="22"/>
      <c r="W1102" s="22"/>
      <c r="X1102" s="22"/>
      <c r="Y1102" s="22"/>
      <c r="Z1102" s="22"/>
      <c r="AA1102" s="48">
        <v>2024</v>
      </c>
      <c r="AC1102" s="63">
        <v>45658</v>
      </c>
      <c r="AD1102" s="25">
        <v>181</v>
      </c>
      <c r="AE1102" s="25">
        <v>0</v>
      </c>
      <c r="AF1102" s="26">
        <v>0</v>
      </c>
      <c r="AG1102" s="20"/>
      <c r="AH1102" s="22">
        <v>0</v>
      </c>
      <c r="AI1102" s="26">
        <v>0</v>
      </c>
      <c r="AN1102" s="27">
        <f>IF(COUNT(DV1102,ES1102,FJ1102,GK1102,HH1102)&gt;0,AVERAGE(DV1102,ES1102,FJ1102,GK1102,HH1102),"")</f>
        <v>0</v>
      </c>
      <c r="AO1102" s="28">
        <f>IF((E1102&lt;&gt;""),COUNTA(AP1102:BW1102)+COUNTIF(T1102,"No"),"")</f>
        <v>0</v>
      </c>
      <c r="AP1102" s="29"/>
      <c r="AQ1102" s="29"/>
      <c r="AR1102" s="29"/>
      <c r="AS1102" s="29"/>
      <c r="AT1102" s="29"/>
      <c r="AU1102" s="29"/>
      <c r="AV1102" s="29"/>
      <c r="AW1102" s="29"/>
      <c r="AX1102" s="29"/>
      <c r="AY1102" s="29"/>
      <c r="AZ1102" s="29"/>
      <c r="BA1102" s="29"/>
      <c r="BB1102" s="29"/>
      <c r="BC1102" s="29"/>
      <c r="BD1102" s="29"/>
      <c r="BE1102" s="29"/>
      <c r="BF1102" s="29"/>
      <c r="BG1102" s="29"/>
      <c r="BH1102" s="29"/>
      <c r="BI1102" s="29"/>
      <c r="BJ1102" s="29"/>
      <c r="BK1102" s="29"/>
      <c r="BL1102" s="29"/>
      <c r="BM1102" s="29"/>
      <c r="BN1102" s="29"/>
      <c r="BO1102" s="29"/>
      <c r="BP1102" s="29"/>
      <c r="BQ1102" s="29"/>
      <c r="BR1102" s="29"/>
      <c r="BS1102" s="29"/>
      <c r="BT1102" s="29"/>
      <c r="BU1102" s="29"/>
      <c r="BV1102" s="29"/>
      <c r="BW1102" s="29"/>
      <c r="BX1102" s="30">
        <v>44103</v>
      </c>
      <c r="BY1102" s="30">
        <v>44118</v>
      </c>
      <c r="BZ1102" s="14" t="s">
        <v>226</v>
      </c>
      <c r="CA1102" s="30">
        <v>44123</v>
      </c>
      <c r="CB1102" s="14" t="s">
        <v>232</v>
      </c>
      <c r="CC1102" s="31">
        <v>43908</v>
      </c>
      <c r="CD1102" s="32" t="s">
        <v>364</v>
      </c>
      <c r="CE1102" s="33" t="s">
        <v>282</v>
      </c>
      <c r="CF1102" s="33" t="s">
        <v>247</v>
      </c>
      <c r="CG1102" s="29">
        <v>109</v>
      </c>
      <c r="CH1102" s="29">
        <v>2</v>
      </c>
      <c r="CI1102" s="29">
        <v>2</v>
      </c>
      <c r="CJ1102" s="29">
        <v>10</v>
      </c>
      <c r="CK1102" s="29">
        <v>1</v>
      </c>
      <c r="CL1102" s="29">
        <v>1</v>
      </c>
      <c r="CM1102" s="29">
        <v>2</v>
      </c>
      <c r="CN1102" s="34">
        <f>IF(CJ1102&gt;0,((CK1102*0.125)+(CL1102*0.25)+(CM1102*1))/CJ1102,"")</f>
        <v>0.23749999999999999</v>
      </c>
      <c r="CR1102" s="35"/>
      <c r="CS1102" s="20" t="s">
        <v>232</v>
      </c>
      <c r="DH1102" s="37" t="str">
        <f>IF(DB1102&gt;0,((DC1102*0.125)+(DD1102*0.25)+(DE1102*0.25)+(DF1102*1)+(DG1102*1))/DB1102,"")</f>
        <v/>
      </c>
      <c r="DI1102" s="35" t="s">
        <v>1711</v>
      </c>
      <c r="DJ1102" s="20" t="s">
        <v>228</v>
      </c>
      <c r="DK1102" s="20" t="s">
        <v>235</v>
      </c>
      <c r="DL1102" s="20" t="s">
        <v>234</v>
      </c>
      <c r="DM1102" s="20">
        <v>0</v>
      </c>
      <c r="DN1102" s="20">
        <v>0</v>
      </c>
      <c r="DO1102" s="20">
        <v>0</v>
      </c>
      <c r="DP1102" s="20">
        <v>0</v>
      </c>
      <c r="DQ1102" s="20">
        <v>0</v>
      </c>
      <c r="DR1102" s="20">
        <v>0</v>
      </c>
      <c r="DS1102" s="20">
        <v>0</v>
      </c>
      <c r="DT1102" s="20">
        <v>0</v>
      </c>
      <c r="DU1102" s="20">
        <v>0</v>
      </c>
      <c r="DV1102" s="37">
        <v>0</v>
      </c>
      <c r="EA1102" s="35" t="s">
        <v>232</v>
      </c>
      <c r="EB1102" s="38"/>
      <c r="EJ1102"/>
      <c r="EK1102"/>
      <c r="EL1102"/>
      <c r="EM1102"/>
      <c r="EN1102"/>
      <c r="EQ1102"/>
      <c r="ER1102"/>
      <c r="ES1102" s="53" t="str">
        <f>IF(EI1102&lt;&gt;"",((EJ1102*0.125)+((EK1102+EL1102+EM1102+EN1102+EO1102)*0.25)+((EP1102+EQ1102+ER1102)*1))/EI1102,"")</f>
        <v/>
      </c>
      <c r="ET1102" s="20"/>
      <c r="FG1102" s="20"/>
      <c r="FJ1102" s="34" t="str">
        <f>IF(EZ1102&lt;&gt;"",((FA1102*0.125)+((FB1102+FC1102+FD1102+FE1102+FF1102)*0.25)+((FG1102+FH1102+FI1102)*1))/EZ1102,"")</f>
        <v/>
      </c>
      <c r="FK1102" s="39">
        <v>33.610962000000001</v>
      </c>
      <c r="FL1102" s="39">
        <v>-111.890114</v>
      </c>
      <c r="FM1102" s="39">
        <v>33.249136576177868</v>
      </c>
      <c r="FN1102" s="39">
        <v>33.972787423822133</v>
      </c>
      <c r="FO1102" s="39">
        <v>-112.32457456113524</v>
      </c>
      <c r="FP1102" s="39">
        <v>-111.45565343886476</v>
      </c>
      <c r="FQ1102" s="39">
        <v>32.887311152355736</v>
      </c>
      <c r="FR1102" s="39">
        <v>34.334612847644266</v>
      </c>
      <c r="FS1102" s="39">
        <v>-112.75903512227046</v>
      </c>
      <c r="FT1102" s="39">
        <v>-111.02119287772953</v>
      </c>
      <c r="FU1102" s="35"/>
      <c r="GK1102" s="34" t="str">
        <f>IF(GA1102&lt;&gt;"",((GB1102*0.125)+((GC1102+GD1102+GE1102+GF1102+GG1102)*0.25)+((GH1102+GI1102+GJ1102)*1))/GA1102,"")</f>
        <v/>
      </c>
      <c r="GL1102"/>
      <c r="GM1102"/>
      <c r="GN1102"/>
      <c r="GO1102"/>
      <c r="HH1102" s="34" t="str">
        <f>IF(GX1102&lt;&gt;"",((GY1102*0.125)+((GZ1102+HA1102+HB1102+HC1102+HD1102)*0.25)+((HE1102+HF1102+HG1102)*1))/GX1102,"")</f>
        <v/>
      </c>
    </row>
    <row r="1103" spans="1:216" ht="15" hidden="1" customHeight="1" x14ac:dyDescent="0.35">
      <c r="A1103" s="11" t="s">
        <v>6377</v>
      </c>
      <c r="B1103" s="12" t="s">
        <v>6378</v>
      </c>
      <c r="C1103" s="13">
        <v>43009</v>
      </c>
      <c r="D1103" s="13">
        <v>45170</v>
      </c>
      <c r="E1103" s="14" t="s">
        <v>1420</v>
      </c>
      <c r="F1103" s="15" t="s">
        <v>6379</v>
      </c>
      <c r="G1103" s="15" t="s">
        <v>1642</v>
      </c>
      <c r="H1103" s="14" t="s">
        <v>1852</v>
      </c>
      <c r="I1103" s="16">
        <v>7727</v>
      </c>
      <c r="K1103" s="18">
        <f ca="1">IF(A1103&lt;&gt;"",RANDBETWEEN(1,2000)," ")</f>
        <v>1577</v>
      </c>
      <c r="L1103" s="17" cm="1">
        <f t="array" ref="L1103">IF(A1103&lt;&gt;"",SUMPRODUCT(($E$2:$E$1303="Active") * (FK1103 &gt;= $FM$2:$FM$1303) * (FK1103 &lt;= $FN$2:$FN$1303) * (FL1103 &gt;= $FO$2:$FO$1303) * (FL1103 &lt;= $FP$2:$FP$1303)),"")</f>
        <v>3</v>
      </c>
      <c r="M1103" s="17" cm="1">
        <f t="array" ref="M1103">IF(A1103&lt;&gt;"",SUMPRODUCT(($E$2:$E$1303="Active") * (FK1103 &gt;= $FQ$2:$FQ$1303) * (FK1103 &lt;= $FR$2:$FR$1303) * (FL1103 &gt;= $FS$2:$FS$1303) * (FL1103 &lt;= $FT$2:$FT$1303)),"")</f>
        <v>27</v>
      </c>
      <c r="N1103" s="14" t="s">
        <v>287</v>
      </c>
      <c r="O1103" s="14" t="s">
        <v>219</v>
      </c>
      <c r="P1103" s="15" t="s">
        <v>6380</v>
      </c>
      <c r="Q1103" s="14" t="s">
        <v>6381</v>
      </c>
      <c r="R1103" s="15" t="s">
        <v>6382</v>
      </c>
      <c r="S1103" s="14" t="s">
        <v>224</v>
      </c>
      <c r="T1103" s="20" t="s">
        <v>223</v>
      </c>
      <c r="U1103" s="21"/>
      <c r="V1103" s="22"/>
      <c r="W1103" s="22"/>
      <c r="X1103" s="22"/>
      <c r="Y1103" s="22"/>
      <c r="Z1103" s="22"/>
      <c r="AA1103" s="48">
        <v>2024</v>
      </c>
      <c r="AC1103" s="63">
        <v>45658</v>
      </c>
      <c r="AD1103" s="25">
        <v>100</v>
      </c>
      <c r="AE1103" s="25">
        <v>56</v>
      </c>
      <c r="AF1103" s="26">
        <v>26</v>
      </c>
      <c r="AG1103" s="20">
        <v>3</v>
      </c>
      <c r="AH1103" s="22">
        <v>0</v>
      </c>
      <c r="AI1103" s="26">
        <v>0</v>
      </c>
      <c r="AN1103" s="27">
        <f>IF(COUNT(DV1103,ES1103,FJ1103,GK1103,HH1103)&gt;0,AVERAGE(DV1103,ES1103,FJ1103,GK1103,HH1103),"")</f>
        <v>0</v>
      </c>
      <c r="AO1103" s="28">
        <f>IF((E1103&lt;&gt;""),COUNTA(AP1103:BW1103)+COUNTIF(T1103,"No"),"")</f>
        <v>1</v>
      </c>
      <c r="AP1103" s="29"/>
      <c r="AQ1103" s="29"/>
      <c r="AR1103" s="29"/>
      <c r="AS1103" s="29"/>
      <c r="AT1103" s="29"/>
      <c r="AU1103" s="29"/>
      <c r="AV1103" s="29"/>
      <c r="AW1103" s="29"/>
      <c r="AX1103" s="29"/>
      <c r="AY1103" s="29"/>
      <c r="AZ1103" s="29"/>
      <c r="BA1103" s="29"/>
      <c r="BB1103" s="29"/>
      <c r="BC1103" s="29"/>
      <c r="BD1103" s="29"/>
      <c r="BE1103" s="29"/>
      <c r="BF1103" s="29"/>
      <c r="BG1103" s="29"/>
      <c r="BH1103" s="29"/>
      <c r="BI1103" s="29"/>
      <c r="BJ1103" s="29"/>
      <c r="BK1103" s="29"/>
      <c r="BL1103" s="29"/>
      <c r="BM1103" s="29"/>
      <c r="BN1103" s="29"/>
      <c r="BO1103" s="29"/>
      <c r="BP1103" s="29"/>
      <c r="BQ1103" s="29"/>
      <c r="BR1103" s="29"/>
      <c r="BS1103" s="29"/>
      <c r="BT1103" s="29"/>
      <c r="BU1103" s="29"/>
      <c r="BV1103" s="29"/>
      <c r="BW1103" s="29"/>
      <c r="BX1103" s="30">
        <v>43819</v>
      </c>
      <c r="BY1103" s="30">
        <v>43826</v>
      </c>
      <c r="BZ1103" s="14" t="s">
        <v>228</v>
      </c>
      <c r="CA1103" s="30">
        <v>43979</v>
      </c>
      <c r="CB1103" s="14" t="s">
        <v>227</v>
      </c>
      <c r="CC1103" s="31">
        <v>43787</v>
      </c>
      <c r="CD1103" s="32" t="s">
        <v>226</v>
      </c>
      <c r="CE1103" s="33" t="s">
        <v>425</v>
      </c>
      <c r="CF1103" s="33" t="s">
        <v>325</v>
      </c>
      <c r="CG1103" s="29">
        <v>124</v>
      </c>
      <c r="CH1103" s="29">
        <v>2</v>
      </c>
      <c r="CI1103" s="29">
        <v>2</v>
      </c>
      <c r="CJ1103" s="29">
        <v>10</v>
      </c>
      <c r="CK1103" s="29">
        <v>1</v>
      </c>
      <c r="CL1103" s="29">
        <v>0</v>
      </c>
      <c r="CM1103" s="29">
        <v>2</v>
      </c>
      <c r="CN1103" s="34">
        <f>IF(CJ1103&gt;0,((CK1103*0.125)+(CL1103*0.25)+(CM1103*1))/CJ1103,"")</f>
        <v>0.21249999999999999</v>
      </c>
      <c r="CO1103" s="35">
        <v>44426</v>
      </c>
      <c r="CP1103" s="35">
        <v>44431</v>
      </c>
      <c r="CQ1103" s="20" t="s">
        <v>1889</v>
      </c>
      <c r="CR1103" s="35">
        <v>44440</v>
      </c>
      <c r="CS1103" s="20" t="s">
        <v>232</v>
      </c>
      <c r="CT1103" s="35">
        <v>44432</v>
      </c>
      <c r="CU1103" s="35">
        <v>44453</v>
      </c>
      <c r="CV1103" s="11" t="s">
        <v>228</v>
      </c>
      <c r="CW1103" s="20" t="s">
        <v>233</v>
      </c>
      <c r="CX1103" s="11" t="s">
        <v>234</v>
      </c>
      <c r="CY1103" s="20">
        <v>39</v>
      </c>
      <c r="CZ1103" s="36">
        <v>2</v>
      </c>
      <c r="DA1103" s="36">
        <v>2</v>
      </c>
      <c r="DB1103" s="36">
        <v>10</v>
      </c>
      <c r="DC1103" s="36">
        <v>0</v>
      </c>
      <c r="DD1103" s="36">
        <v>0</v>
      </c>
      <c r="DE1103" s="36">
        <v>0</v>
      </c>
      <c r="DF1103" s="36">
        <v>0</v>
      </c>
      <c r="DG1103" s="36">
        <v>0</v>
      </c>
      <c r="DH1103" s="37">
        <f>IF(DB1103&gt;0,((DC1103*0.125)+(DD1103*0.25)+(DE1103*0.25)+(DF1103*1)+(DG1103*1))/DB1103,"")</f>
        <v>0</v>
      </c>
      <c r="DI1103" s="35">
        <v>44896</v>
      </c>
      <c r="DJ1103" s="20" t="s">
        <v>228</v>
      </c>
      <c r="DK1103" s="20" t="s">
        <v>235</v>
      </c>
      <c r="DL1103" s="20" t="s">
        <v>234</v>
      </c>
      <c r="DM1103" s="20">
        <v>11</v>
      </c>
      <c r="DN1103" s="20">
        <v>1</v>
      </c>
      <c r="DO1103" s="20">
        <v>1</v>
      </c>
      <c r="DP1103" s="20">
        <v>5</v>
      </c>
      <c r="DQ1103" s="20">
        <v>0</v>
      </c>
      <c r="DR1103" s="20">
        <v>0</v>
      </c>
      <c r="DS1103" s="20">
        <v>0</v>
      </c>
      <c r="DT1103" s="20">
        <v>0</v>
      </c>
      <c r="DU1103" s="20">
        <v>0</v>
      </c>
      <c r="DV1103" s="37" cm="1">
        <f t="array" ref="DV1103">IF(AND(DI1103:DP1103&lt;&gt;""),((DQ1103*0.125)+(DR1103*0.25)+(DS1103*0.25)+(DT1103*1)+(DU1103*1))/DP1103,"")</f>
        <v>0</v>
      </c>
      <c r="DW1103" s="35">
        <v>45084</v>
      </c>
      <c r="EA1103" s="35" t="s">
        <v>232</v>
      </c>
      <c r="EB1103" s="40">
        <v>45093</v>
      </c>
      <c r="EJ1103"/>
      <c r="EK1103"/>
      <c r="EL1103"/>
      <c r="EM1103"/>
      <c r="EN1103"/>
      <c r="EO1103"/>
      <c r="EP1103"/>
      <c r="EQ1103"/>
      <c r="ER1103"/>
      <c r="ES1103" s="53" t="str">
        <f>IF(EI1103&lt;&gt;"",((EJ1103*0.125)+((EK1103+EL1103+EM1103+EN1103+EO1103)*0.25)+((EP1103+EQ1103+ER1103)*1))/EI1103,"")</f>
        <v/>
      </c>
      <c r="ET1103" s="20"/>
      <c r="FG1103" s="20"/>
      <c r="FJ1103" s="34" t="str">
        <f>IF(EZ1103&lt;&gt;"",((FA1103*0.125)+((FB1103+FC1103+FD1103+FE1103+FF1103)*0.25)+((FG1103+FH1103+FI1103)*1))/EZ1103,"")</f>
        <v/>
      </c>
      <c r="FK1103">
        <v>40.200100999999997</v>
      </c>
      <c r="FL1103">
        <v>-74.179481999999993</v>
      </c>
      <c r="FM1103" s="39">
        <v>39.838275576177864</v>
      </c>
      <c r="FN1103" s="39">
        <v>40.561926423822129</v>
      </c>
      <c r="FO1103" s="39">
        <v>-74.653202665279693</v>
      </c>
      <c r="FP1103" s="39">
        <v>-73.705761334720293</v>
      </c>
      <c r="FQ1103" s="39">
        <v>39.476450152355731</v>
      </c>
      <c r="FR1103" s="39">
        <v>40.923751847644262</v>
      </c>
      <c r="FS1103" s="39">
        <v>-75.126923330559407</v>
      </c>
      <c r="FT1103" s="39">
        <v>-73.232040669440579</v>
      </c>
      <c r="FU1103" s="35"/>
      <c r="GK1103" s="34" t="str">
        <f>IF(GA1103&lt;&gt;"",((GB1103*0.125)+((GC1103+GD1103+GE1103+GF1103+GG1103)*0.25)+((GH1103+GI1103+GJ1103)*1))/GA1103,"")</f>
        <v/>
      </c>
      <c r="GL1103"/>
      <c r="GM1103"/>
      <c r="GN1103"/>
      <c r="GO1103"/>
      <c r="HH1103" s="34" t="str">
        <f>IF(GX1103&lt;&gt;"",((GY1103*0.125)+((GZ1103+HA1103+HB1103+HC1103+HD1103)*0.25)+((HE1103+HF1103+HG1103)*1))/GX1103,"")</f>
        <v/>
      </c>
    </row>
    <row r="1104" spans="1:216" ht="15" hidden="1" customHeight="1" x14ac:dyDescent="0.35">
      <c r="A1104" s="11" t="s">
        <v>6383</v>
      </c>
      <c r="B1104" s="12" t="s">
        <v>6384</v>
      </c>
      <c r="C1104" s="13">
        <v>43009</v>
      </c>
      <c r="D1104" s="13">
        <v>45142</v>
      </c>
      <c r="E1104" s="14" t="s">
        <v>1420</v>
      </c>
      <c r="F1104" s="15" t="s">
        <v>5315</v>
      </c>
      <c r="G1104" s="15" t="s">
        <v>6385</v>
      </c>
      <c r="H1104" s="14" t="s">
        <v>405</v>
      </c>
      <c r="I1104" s="16">
        <v>72202</v>
      </c>
      <c r="J1104" s="17">
        <v>10340</v>
      </c>
      <c r="K1104" s="18">
        <f ca="1">IF(A1104&lt;&gt;"",RANDBETWEEN(1,2000)," ")</f>
        <v>411</v>
      </c>
      <c r="L1104" s="17" cm="1">
        <f t="array" ref="L1104">IF(A1104&lt;&gt;"",SUMPRODUCT(($E$2:$E$1303="Active") * (FK1104 &gt;= $FM$2:$FM$1303) * (FK1104 &lt;= $FN$2:$FN$1303) * (FL1104 &gt;= $FO$2:$FO$1303) * (FL1104 &lt;= $FP$2:$FP$1303)),"")</f>
        <v>1</v>
      </c>
      <c r="M1104" s="17" cm="1">
        <f t="array" ref="M1104">IF(A1104&lt;&gt;"",SUMPRODUCT(($E$2:$E$1303="Active") * (FK1104 &gt;= $FQ$2:$FQ$1303) * (FK1104 &lt;= $FR$2:$FR$1303) * (FL1104 &gt;= $FS$2:$FS$1303) * (FL1104 &lt;= $FT$2:$FT$1303)),"")</f>
        <v>3</v>
      </c>
      <c r="N1104" s="14" t="s">
        <v>287</v>
      </c>
      <c r="O1104" s="14" t="s">
        <v>219</v>
      </c>
      <c r="P1104" s="15" t="s">
        <v>5317</v>
      </c>
      <c r="Q1104" s="14" t="s">
        <v>5318</v>
      </c>
      <c r="R1104" s="15" t="s">
        <v>5319</v>
      </c>
      <c r="S1104" s="14" t="s">
        <v>224</v>
      </c>
      <c r="T1104" s="20" t="s">
        <v>224</v>
      </c>
      <c r="U1104" s="21"/>
      <c r="V1104" s="22"/>
      <c r="W1104" s="22"/>
      <c r="X1104" s="22"/>
      <c r="Y1104" s="22"/>
      <c r="Z1104" s="22"/>
      <c r="AA1104" s="48">
        <v>2024</v>
      </c>
      <c r="AC1104" s="63">
        <v>45658</v>
      </c>
      <c r="AD1104" s="25">
        <v>104</v>
      </c>
      <c r="AE1104" s="25">
        <v>77</v>
      </c>
      <c r="AF1104" s="26">
        <v>107</v>
      </c>
      <c r="AG1104" s="20">
        <v>23</v>
      </c>
      <c r="AH1104" s="22">
        <v>0</v>
      </c>
      <c r="AI1104" s="26">
        <v>0</v>
      </c>
      <c r="AN1104" s="27">
        <f>IF(COUNT(DV1104,ES1104,FJ1104,GK1104,HH1104)&gt;0,AVERAGE(DV1104,ES1104,FJ1104,GK1104,HH1104),"")</f>
        <v>0.05</v>
      </c>
      <c r="AO1104" s="28">
        <f>IF((E1104&lt;&gt;""),COUNTA(AP1104:BW1104)+COUNTIF(T1104,"No"),"")</f>
        <v>1</v>
      </c>
      <c r="AP1104" s="29" t="s">
        <v>224</v>
      </c>
      <c r="AQ1104" s="29"/>
      <c r="AR1104" s="29"/>
      <c r="AS1104" s="29"/>
      <c r="AT1104" s="29"/>
      <c r="AU1104" s="29"/>
      <c r="AV1104" s="29"/>
      <c r="AW1104" s="29"/>
      <c r="AX1104" s="29"/>
      <c r="AY1104" s="29"/>
      <c r="AZ1104" s="29"/>
      <c r="BA1104" s="29"/>
      <c r="BB1104" s="29"/>
      <c r="BC1104" s="29"/>
      <c r="BD1104" s="29"/>
      <c r="BE1104" s="29"/>
      <c r="BF1104" s="29"/>
      <c r="BG1104" s="29"/>
      <c r="BH1104" s="29"/>
      <c r="BI1104" s="29"/>
      <c r="BJ1104" s="29"/>
      <c r="BK1104" s="29"/>
      <c r="BL1104" s="29"/>
      <c r="BM1104" s="29"/>
      <c r="BN1104" s="29"/>
      <c r="BO1104" s="29"/>
      <c r="BP1104" s="29"/>
      <c r="BQ1104" s="29"/>
      <c r="BR1104" s="29"/>
      <c r="BS1104" s="29"/>
      <c r="BT1104" s="29"/>
      <c r="BU1104" s="29"/>
      <c r="BV1104" s="29"/>
      <c r="BW1104" s="29"/>
      <c r="BX1104" s="30">
        <v>44095</v>
      </c>
      <c r="BY1104" s="30">
        <v>44138</v>
      </c>
      <c r="BZ1104" s="14" t="s">
        <v>226</v>
      </c>
      <c r="CA1104" s="30">
        <v>44146</v>
      </c>
      <c r="CB1104" s="14" t="s">
        <v>232</v>
      </c>
      <c r="CC1104" s="31">
        <v>43951</v>
      </c>
      <c r="CD1104" s="32" t="s">
        <v>228</v>
      </c>
      <c r="CE1104" s="33" t="s">
        <v>282</v>
      </c>
      <c r="CF1104" s="33" t="s">
        <v>247</v>
      </c>
      <c r="CG1104" s="29">
        <v>104</v>
      </c>
      <c r="CH1104" s="29">
        <v>1</v>
      </c>
      <c r="CI1104" s="29">
        <v>1</v>
      </c>
      <c r="CJ1104" s="29">
        <v>5</v>
      </c>
      <c r="CK1104" s="29">
        <v>0</v>
      </c>
      <c r="CL1104" s="29">
        <v>2</v>
      </c>
      <c r="CM1104" s="29">
        <v>0</v>
      </c>
      <c r="CN1104" s="34">
        <f>IF(CJ1104&gt;0,((CK1104*0.125)+(CL1104*0.25)+(CM1104*1))/CJ1104,"")</f>
        <v>0.1</v>
      </c>
      <c r="CO1104" s="35">
        <v>44805</v>
      </c>
      <c r="CP1104" s="35">
        <v>44811</v>
      </c>
      <c r="CQ1104" s="20" t="s">
        <v>595</v>
      </c>
      <c r="CR1104" s="35">
        <v>44811</v>
      </c>
      <c r="CS1104" s="20" t="s">
        <v>232</v>
      </c>
      <c r="CT1104" s="35">
        <v>44816</v>
      </c>
      <c r="CU1104" s="35">
        <v>44498</v>
      </c>
      <c r="CV1104" s="11" t="s">
        <v>228</v>
      </c>
      <c r="CW1104" s="20" t="s">
        <v>233</v>
      </c>
      <c r="CX1104" s="11" t="s">
        <v>234</v>
      </c>
      <c r="CY1104" s="20">
        <v>33</v>
      </c>
      <c r="CZ1104" s="36">
        <v>1</v>
      </c>
      <c r="DA1104" s="36">
        <v>1</v>
      </c>
      <c r="DB1104" s="36">
        <v>5</v>
      </c>
      <c r="DC1104" s="36">
        <v>0</v>
      </c>
      <c r="DD1104" s="36">
        <v>0</v>
      </c>
      <c r="DE1104" s="36">
        <v>0</v>
      </c>
      <c r="DF1104" s="36">
        <v>0</v>
      </c>
      <c r="DG1104" s="36">
        <v>1</v>
      </c>
      <c r="DH1104" s="37">
        <f>IF(DB1104&gt;0,((DC1104*0.125)+(DD1104*0.25)+(DE1104*0.25)+(DF1104*1)+(DG1104*1))/DB1104,"")</f>
        <v>0.2</v>
      </c>
      <c r="DI1104" s="35">
        <v>44805</v>
      </c>
      <c r="DJ1104" s="20" t="s">
        <v>228</v>
      </c>
      <c r="DK1104" s="20" t="s">
        <v>235</v>
      </c>
      <c r="DL1104" s="20" t="s">
        <v>234</v>
      </c>
      <c r="DM1104" s="20">
        <v>45</v>
      </c>
      <c r="DN1104" s="20">
        <v>1</v>
      </c>
      <c r="DO1104" s="20">
        <v>1</v>
      </c>
      <c r="DP1104" s="20">
        <v>5</v>
      </c>
      <c r="DQ1104" s="20">
        <v>0</v>
      </c>
      <c r="DR1104" s="20">
        <v>0</v>
      </c>
      <c r="DS1104" s="20">
        <v>1</v>
      </c>
      <c r="DT1104" s="20">
        <v>0</v>
      </c>
      <c r="DU1104" s="20">
        <v>0</v>
      </c>
      <c r="DV1104" s="37" cm="1">
        <f t="array" ref="DV1104">IF(AND(DI1104:DP1104&lt;&gt;""),((DQ1104*0.125)+(DR1104*0.25)+(DS1104*0.25)+(DT1104*1)+(DU1104*1))/DP1104,"")</f>
        <v>0.05</v>
      </c>
      <c r="DW1104" s="35">
        <v>45062</v>
      </c>
      <c r="DX1104" s="35">
        <v>45068</v>
      </c>
      <c r="DY1104" s="20" t="s">
        <v>595</v>
      </c>
      <c r="DZ1104" s="35">
        <v>45068</v>
      </c>
      <c r="EA1104" s="35" t="s">
        <v>232</v>
      </c>
      <c r="EB1104" s="38">
        <v>45072</v>
      </c>
      <c r="EJ1104"/>
      <c r="EK1104"/>
      <c r="EL1104"/>
      <c r="EM1104"/>
      <c r="EN1104"/>
      <c r="EO1104"/>
      <c r="EP1104"/>
      <c r="EQ1104"/>
      <c r="ER1104"/>
      <c r="ES1104" s="53" t="str">
        <f>IF(EI1104&lt;&gt;"",((EJ1104*0.125)+((EK1104+EL1104+EM1104+EN1104+EO1104)*0.25)+((EP1104+EQ1104+ER1104)*1))/EI1104,"")</f>
        <v/>
      </c>
      <c r="ET1104" s="20"/>
      <c r="FG1104" s="20"/>
      <c r="FJ1104" s="34" t="str">
        <f>IF(EZ1104&lt;&gt;"",((FA1104*0.125)+((FB1104+FC1104+FD1104+FE1104+FF1104)*0.25)+((FG1104+FH1104+FI1104)*1))/EZ1104,"")</f>
        <v/>
      </c>
      <c r="FK1104" s="39">
        <v>34.752862</v>
      </c>
      <c r="FL1104" s="39">
        <v>-92.274760000000001</v>
      </c>
      <c r="FM1104" s="39">
        <v>34.391036576177868</v>
      </c>
      <c r="FN1104" s="39">
        <v>35.114687423822133</v>
      </c>
      <c r="FO1104" s="39">
        <v>-92.715141319691213</v>
      </c>
      <c r="FP1104" s="39">
        <v>-91.834378680308788</v>
      </c>
      <c r="FQ1104" s="39">
        <v>34.029211152355735</v>
      </c>
      <c r="FR1104" s="39">
        <v>35.476512847644265</v>
      </c>
      <c r="FS1104" s="39">
        <v>-93.15552263938244</v>
      </c>
      <c r="FT1104" s="39">
        <v>-91.393997360617561</v>
      </c>
      <c r="FU1104" s="35"/>
      <c r="GK1104" s="34" t="str">
        <f>IF(GA1104&lt;&gt;"",((GB1104*0.125)+((GC1104+GD1104+GE1104+GF1104+GG1104)*0.25)+((GH1104+GI1104+GJ1104)*1))/GA1104,"")</f>
        <v/>
      </c>
      <c r="GL1104"/>
      <c r="GM1104"/>
      <c r="GN1104"/>
      <c r="GO1104"/>
      <c r="HH1104" s="34" t="str">
        <f>IF(GX1104&lt;&gt;"",((GY1104*0.125)+((GZ1104+HA1104+HB1104+HC1104+HD1104)*0.25)+((HE1104+HF1104+HG1104)*1))/GX1104,"")</f>
        <v/>
      </c>
    </row>
    <row r="1105" spans="1:216" ht="15" hidden="1" customHeight="1" x14ac:dyDescent="0.35">
      <c r="A1105" s="11" t="s">
        <v>6386</v>
      </c>
      <c r="B1105" s="12" t="s">
        <v>6387</v>
      </c>
      <c r="C1105" s="13">
        <v>43009</v>
      </c>
      <c r="D1105" s="13">
        <v>45142</v>
      </c>
      <c r="E1105" s="14" t="s">
        <v>1420</v>
      </c>
      <c r="F1105" s="15" t="s">
        <v>6388</v>
      </c>
      <c r="G1105" s="15" t="s">
        <v>1835</v>
      </c>
      <c r="H1105" s="14" t="s">
        <v>1556</v>
      </c>
      <c r="I1105" s="16">
        <v>98223</v>
      </c>
      <c r="J1105" s="17">
        <v>45139</v>
      </c>
      <c r="K1105" s="18">
        <f ca="1">IF(A1105&lt;&gt;"",RANDBETWEEN(1,2000)," ")</f>
        <v>683</v>
      </c>
      <c r="L1105" s="17" cm="1">
        <f t="array" ref="L1105">IF(A1105&lt;&gt;"",SUMPRODUCT(($E$2:$E$1303="Active") * (FK1105 &gt;= $FM$2:$FM$1303) * (FK1105 &lt;= $FN$2:$FN$1303) * (FL1105 &gt;= $FO$2:$FO$1303) * (FL1105 &lt;= $FP$2:$FP$1303)),"")</f>
        <v>2</v>
      </c>
      <c r="M1105" s="17" cm="1">
        <f t="array" ref="M1105">IF(A1105&lt;&gt;"",SUMPRODUCT(($E$2:$E$1303="Active") * (FK1105 &gt;= $FQ$2:$FQ$1303) * (FK1105 &lt;= $FR$2:$FR$1303) * (FL1105 &gt;= $FS$2:$FS$1303) * (FL1105 &lt;= $FT$2:$FT$1303)),"")</f>
        <v>4</v>
      </c>
      <c r="N1105" s="14" t="s">
        <v>287</v>
      </c>
      <c r="O1105" s="14" t="s">
        <v>219</v>
      </c>
      <c r="P1105" s="15" t="s">
        <v>6389</v>
      </c>
      <c r="Q1105" s="14" t="s">
        <v>6390</v>
      </c>
      <c r="R1105" s="15" t="s">
        <v>6391</v>
      </c>
      <c r="S1105" s="14" t="s">
        <v>223</v>
      </c>
      <c r="T1105" s="20" t="s">
        <v>224</v>
      </c>
      <c r="U1105" s="21"/>
      <c r="V1105" s="22"/>
      <c r="W1105" s="22"/>
      <c r="X1105" s="22"/>
      <c r="Y1105" s="22"/>
      <c r="Z1105" s="22"/>
      <c r="AA1105" s="48">
        <v>2024</v>
      </c>
      <c r="AC1105" s="63">
        <v>45658</v>
      </c>
      <c r="AD1105" s="25">
        <v>133</v>
      </c>
      <c r="AE1105" s="25">
        <v>190</v>
      </c>
      <c r="AF1105" s="26">
        <v>0</v>
      </c>
      <c r="AG1105" s="20"/>
      <c r="AH1105" s="22">
        <v>0</v>
      </c>
      <c r="AI1105" s="26">
        <v>0</v>
      </c>
      <c r="AN1105" s="27">
        <f>IF(COUNT(DV1105,ES1105,FJ1105,GK1105,HH1105)&gt;0,AVERAGE(DV1105,ES1105,FJ1105,GK1105,HH1105),"")</f>
        <v>0</v>
      </c>
      <c r="AO1105" s="28">
        <f>IF((E1105&lt;&gt;""),COUNTA(AP1105:BW1105)+COUNTIF(T1105,"No"),"")</f>
        <v>1</v>
      </c>
      <c r="AP1105" s="29"/>
      <c r="AQ1105" s="29"/>
      <c r="AR1105" s="29"/>
      <c r="AS1105" s="29"/>
      <c r="AT1105" s="29"/>
      <c r="AU1105" s="29"/>
      <c r="AV1105" s="29"/>
      <c r="AW1105" s="29"/>
      <c r="AX1105" s="29"/>
      <c r="AY1105" s="29"/>
      <c r="AZ1105" s="29"/>
      <c r="BA1105" s="29"/>
      <c r="BB1105" s="29"/>
      <c r="BC1105" s="29"/>
      <c r="BD1105" s="29"/>
      <c r="BE1105" s="29"/>
      <c r="BF1105" s="29"/>
      <c r="BG1105" s="29"/>
      <c r="BH1105" s="29"/>
      <c r="BI1105" s="29"/>
      <c r="BJ1105" s="29"/>
      <c r="BK1105" s="29"/>
      <c r="BL1105" s="29"/>
      <c r="BM1105" s="29"/>
      <c r="BN1105" s="29"/>
      <c r="BO1105" s="29"/>
      <c r="BP1105" s="29"/>
      <c r="BQ1105" s="29"/>
      <c r="BR1105" s="29"/>
      <c r="BS1105" s="29"/>
      <c r="BT1105" s="29" t="s">
        <v>1387</v>
      </c>
      <c r="BU1105" s="29"/>
      <c r="BV1105" s="29"/>
      <c r="BW1105" s="29"/>
      <c r="BX1105" s="30">
        <v>43789</v>
      </c>
      <c r="BY1105" s="30">
        <v>43809</v>
      </c>
      <c r="BZ1105" s="14" t="s">
        <v>226</v>
      </c>
      <c r="CA1105" s="30">
        <v>43808</v>
      </c>
      <c r="CB1105" s="14" t="s">
        <v>227</v>
      </c>
      <c r="CC1105" s="31">
        <v>44053</v>
      </c>
      <c r="CD1105" s="32" t="s">
        <v>228</v>
      </c>
      <c r="CE1105" s="33" t="s">
        <v>256</v>
      </c>
      <c r="CF1105" s="33" t="s">
        <v>257</v>
      </c>
      <c r="CG1105" s="29">
        <v>6</v>
      </c>
      <c r="CH1105" s="29">
        <v>1</v>
      </c>
      <c r="CI1105" s="29">
        <v>1</v>
      </c>
      <c r="CJ1105" s="29">
        <v>5</v>
      </c>
      <c r="CK1105" s="29">
        <v>0</v>
      </c>
      <c r="CL1105" s="29">
        <v>0</v>
      </c>
      <c r="CM1105" s="29">
        <v>0</v>
      </c>
      <c r="CN1105" s="34">
        <f>IF(CJ1105&gt;0,((CK1105*0.125)+(CL1105*0.25)+(CM1105*1))/CJ1105,"")</f>
        <v>0</v>
      </c>
      <c r="CO1105" s="35">
        <v>44655</v>
      </c>
      <c r="CP1105" s="35">
        <v>44672</v>
      </c>
      <c r="CQ1105" s="20" t="s">
        <v>595</v>
      </c>
      <c r="CR1105" s="35">
        <v>44715</v>
      </c>
      <c r="CS1105" s="20" t="s">
        <v>232</v>
      </c>
      <c r="CT1105" s="35">
        <v>44687</v>
      </c>
      <c r="CU1105" s="35">
        <v>44474</v>
      </c>
      <c r="CV1105" s="11" t="s">
        <v>228</v>
      </c>
      <c r="CW1105" s="20" t="s">
        <v>233</v>
      </c>
      <c r="CX1105" s="11" t="s">
        <v>234</v>
      </c>
      <c r="CY1105" s="20">
        <v>102</v>
      </c>
      <c r="CZ1105" s="36">
        <v>1</v>
      </c>
      <c r="DA1105" s="36">
        <v>1</v>
      </c>
      <c r="DB1105" s="36">
        <v>5</v>
      </c>
      <c r="DC1105" s="36">
        <v>0</v>
      </c>
      <c r="DD1105" s="36">
        <v>0</v>
      </c>
      <c r="DE1105" s="36">
        <v>1</v>
      </c>
      <c r="DF1105" s="36">
        <v>1</v>
      </c>
      <c r="DG1105" s="36">
        <v>0</v>
      </c>
      <c r="DH1105" s="37">
        <f>IF(DB1105&gt;0,((DC1105*0.125)+(DD1105*0.25)+(DE1105*0.25)+(DF1105*1)+(DG1105*1))/DB1105,"")</f>
        <v>0.25</v>
      </c>
      <c r="DI1105" s="35" t="s">
        <v>1711</v>
      </c>
      <c r="DJ1105" s="20" t="s">
        <v>228</v>
      </c>
      <c r="DK1105" s="20" t="s">
        <v>235</v>
      </c>
      <c r="DL1105" s="20" t="s">
        <v>234</v>
      </c>
      <c r="DM1105" s="20">
        <v>0</v>
      </c>
      <c r="DN1105" s="20">
        <v>0</v>
      </c>
      <c r="DO1105" s="20">
        <v>0</v>
      </c>
      <c r="DP1105" s="20">
        <v>0</v>
      </c>
      <c r="DQ1105" s="20">
        <v>0</v>
      </c>
      <c r="DR1105" s="20">
        <v>0</v>
      </c>
      <c r="DS1105" s="20">
        <v>0</v>
      </c>
      <c r="DT1105" s="20">
        <v>0</v>
      </c>
      <c r="DU1105" s="20">
        <v>0</v>
      </c>
      <c r="DV1105" s="37">
        <v>0</v>
      </c>
      <c r="EA1105" s="35" t="s">
        <v>232</v>
      </c>
      <c r="EB1105" s="38"/>
      <c r="EJ1105"/>
      <c r="EK1105"/>
      <c r="EL1105"/>
      <c r="EM1105"/>
      <c r="EN1105"/>
      <c r="EQ1105"/>
      <c r="ER1105"/>
      <c r="ES1105" s="53" t="str">
        <f>IF(EI1105&lt;&gt;"",((EJ1105*0.125)+((EK1105+EL1105+EM1105+EN1105+EO1105)*0.25)+((EP1105+EQ1105+ER1105)*1))/EI1105,"")</f>
        <v/>
      </c>
      <c r="ET1105" s="20"/>
      <c r="FG1105" s="20"/>
      <c r="FJ1105" s="34" t="str">
        <f>IF(EZ1105&lt;&gt;"",((FA1105*0.125)+((FB1105+FC1105+FD1105+FE1105+FF1105)*0.25)+((FG1105+FH1105+FI1105)*1))/EZ1105,"")</f>
        <v/>
      </c>
      <c r="FK1105" s="39">
        <v>48.180565999999999</v>
      </c>
      <c r="FL1105" s="39">
        <v>-121.95126399999999</v>
      </c>
      <c r="FM1105" s="39">
        <v>47.818740576177866</v>
      </c>
      <c r="FN1105" s="39">
        <v>48.542391423822131</v>
      </c>
      <c r="FO1105" s="39">
        <v>-122.49390558252497</v>
      </c>
      <c r="FP1105" s="39">
        <v>-121.40862241747502</v>
      </c>
      <c r="FQ1105" s="39">
        <v>47.456915152355734</v>
      </c>
      <c r="FR1105" s="39">
        <v>48.904216847644264</v>
      </c>
      <c r="FS1105" s="39">
        <v>-123.03654716504994</v>
      </c>
      <c r="FT1105" s="39">
        <v>-120.86598083495005</v>
      </c>
      <c r="FU1105" s="35"/>
      <c r="GK1105" s="34" t="str">
        <f>IF(GA1105&lt;&gt;"",((GB1105*0.125)+((GC1105+GD1105+GE1105+GF1105+GG1105)*0.25)+((GH1105+GI1105+GJ1105)*1))/GA1105,"")</f>
        <v/>
      </c>
      <c r="GL1105"/>
      <c r="GM1105"/>
      <c r="GN1105"/>
      <c r="GO1105"/>
      <c r="HH1105" s="34" t="str">
        <f>IF(GX1105&lt;&gt;"",((GY1105*0.125)+((GZ1105+HA1105+HB1105+HC1105+HD1105)*0.25)+((HE1105+HF1105+HG1105)*1))/GX1105,"")</f>
        <v/>
      </c>
    </row>
    <row r="1106" spans="1:216" ht="15" hidden="1" customHeight="1" x14ac:dyDescent="0.35">
      <c r="A1106" s="11" t="s">
        <v>6392</v>
      </c>
      <c r="B1106" s="12" t="s">
        <v>6393</v>
      </c>
      <c r="C1106" s="13">
        <v>43009</v>
      </c>
      <c r="D1106" s="13">
        <v>45139</v>
      </c>
      <c r="E1106" s="14" t="s">
        <v>1420</v>
      </c>
      <c r="F1106" s="15" t="s">
        <v>6394</v>
      </c>
      <c r="G1106" s="15" t="s">
        <v>6395</v>
      </c>
      <c r="H1106" s="14" t="s">
        <v>897</v>
      </c>
      <c r="I1106" s="16">
        <v>80840</v>
      </c>
      <c r="J1106" s="17">
        <v>6609</v>
      </c>
      <c r="K1106" s="18">
        <f ca="1">IF(A1106&lt;&gt;"",RANDBETWEEN(1,2000)," ")</f>
        <v>753</v>
      </c>
      <c r="L1106" s="17" cm="1">
        <f t="array" ref="L1106">IF(A1106&lt;&gt;"",SUMPRODUCT(($E$2:$E$1303="Active") * (FK1106 &gt;= $FM$2:$FM$1303) * (FK1106 &lt;= $FN$2:$FN$1303) * (FL1106 &gt;= $FO$2:$FO$1303) * (FL1106 &lt;= $FP$2:$FP$1303)),"")</f>
        <v>2</v>
      </c>
      <c r="M1106" s="17" cm="1">
        <f t="array" ref="M1106">IF(A1106&lt;&gt;"",SUMPRODUCT(($E$2:$E$1303="Active") * (FK1106 &gt;= $FQ$2:$FQ$1303) * (FK1106 &lt;= $FR$2:$FR$1303) * (FL1106 &gt;= $FS$2:$FS$1303) * (FL1106 &lt;= $FT$2:$FT$1303)),"")</f>
        <v>6</v>
      </c>
      <c r="N1106" s="14" t="s">
        <v>287</v>
      </c>
      <c r="O1106" s="14" t="s">
        <v>219</v>
      </c>
      <c r="P1106" s="15" t="s">
        <v>6396</v>
      </c>
      <c r="Q1106" s="14" t="s">
        <v>6397</v>
      </c>
      <c r="R1106" s="15" t="s">
        <v>6398</v>
      </c>
      <c r="S1106" s="14" t="s">
        <v>223</v>
      </c>
      <c r="T1106" s="20" t="s">
        <v>224</v>
      </c>
      <c r="U1106" s="21"/>
      <c r="V1106" s="22"/>
      <c r="W1106" s="22"/>
      <c r="X1106" s="22"/>
      <c r="Y1106" s="22"/>
      <c r="Z1106" s="22"/>
      <c r="AA1106" s="48">
        <v>2024</v>
      </c>
      <c r="AC1106" s="63">
        <v>45658</v>
      </c>
      <c r="AD1106" s="25">
        <v>152</v>
      </c>
      <c r="AE1106" s="25">
        <v>181</v>
      </c>
      <c r="AF1106" s="26">
        <v>141</v>
      </c>
      <c r="AG1106" s="20">
        <v>93</v>
      </c>
      <c r="AH1106" s="22">
        <v>0</v>
      </c>
      <c r="AI1106" s="26">
        <v>0</v>
      </c>
      <c r="AN1106" s="27">
        <f>IF(COUNT(DV1106,ES1106,FJ1106,GK1106,HH1106)&gt;0,AVERAGE(DV1106,ES1106,FJ1106,GK1106,HH1106),"")</f>
        <v>0.18181818181818182</v>
      </c>
      <c r="AO1106" s="28">
        <f>IF((E1106&lt;&gt;""),COUNTA(AP1106:BW1106)+COUNTIF(T1106,"No"),"")</f>
        <v>0</v>
      </c>
      <c r="AP1106" s="29"/>
      <c r="AQ1106" s="29"/>
      <c r="AR1106" s="29"/>
      <c r="AS1106" s="29"/>
      <c r="AT1106" s="29"/>
      <c r="AU1106" s="29"/>
      <c r="AV1106" s="29"/>
      <c r="AW1106" s="29"/>
      <c r="AX1106" s="29"/>
      <c r="AY1106" s="29"/>
      <c r="AZ1106" s="29"/>
      <c r="BA1106" s="29"/>
      <c r="BB1106" s="29"/>
      <c r="BC1106" s="29"/>
      <c r="BD1106" s="29"/>
      <c r="BE1106" s="29"/>
      <c r="BF1106" s="29"/>
      <c r="BG1106" s="29"/>
      <c r="BH1106" s="29"/>
      <c r="BI1106" s="29"/>
      <c r="BJ1106" s="29"/>
      <c r="BK1106" s="29"/>
      <c r="BL1106" s="29"/>
      <c r="BM1106" s="29"/>
      <c r="BN1106" s="29"/>
      <c r="BO1106" s="29"/>
      <c r="BP1106" s="29"/>
      <c r="BQ1106" s="29"/>
      <c r="BR1106" s="29"/>
      <c r="BS1106" s="29"/>
      <c r="BT1106" s="29"/>
      <c r="BU1106" s="29"/>
      <c r="BV1106" s="29"/>
      <c r="BW1106" s="29"/>
      <c r="BX1106" s="30">
        <v>43839</v>
      </c>
      <c r="BY1106" s="30">
        <v>43845</v>
      </c>
      <c r="BZ1106" s="14" t="s">
        <v>226</v>
      </c>
      <c r="CA1106" s="30">
        <v>43859</v>
      </c>
      <c r="CB1106" s="14" t="s">
        <v>227</v>
      </c>
      <c r="CC1106" s="31">
        <v>43885</v>
      </c>
      <c r="CD1106" s="32" t="s">
        <v>226</v>
      </c>
      <c r="CE1106" s="33" t="s">
        <v>380</v>
      </c>
      <c r="CF1106" s="33" t="s">
        <v>321</v>
      </c>
      <c r="CG1106" s="29">
        <v>152</v>
      </c>
      <c r="CH1106" s="29">
        <v>2</v>
      </c>
      <c r="CI1106" s="29">
        <v>2</v>
      </c>
      <c r="CJ1106" s="29">
        <v>10</v>
      </c>
      <c r="CK1106" s="29">
        <v>1</v>
      </c>
      <c r="CL1106" s="29">
        <v>4</v>
      </c>
      <c r="CM1106" s="29">
        <v>1</v>
      </c>
      <c r="CN1106" s="34">
        <f>IF(CJ1106&gt;0,((CK1106*0.125)+(CL1106*0.25)+(CM1106*1))/CJ1106,"")</f>
        <v>0.21249999999999999</v>
      </c>
      <c r="CO1106" s="35">
        <v>44356</v>
      </c>
      <c r="CP1106" s="35">
        <v>44368</v>
      </c>
      <c r="CQ1106" s="20" t="s">
        <v>226</v>
      </c>
      <c r="CR1106" s="35">
        <v>44368</v>
      </c>
      <c r="CS1106" s="20" t="s">
        <v>232</v>
      </c>
      <c r="CT1106" s="35">
        <v>44385</v>
      </c>
      <c r="CU1106" s="35">
        <v>44442</v>
      </c>
      <c r="CV1106" s="11" t="s">
        <v>228</v>
      </c>
      <c r="CW1106" s="20" t="s">
        <v>233</v>
      </c>
      <c r="CX1106" s="11" t="s">
        <v>234</v>
      </c>
      <c r="CY1106" s="20">
        <v>101</v>
      </c>
      <c r="CZ1106" s="36">
        <v>3</v>
      </c>
      <c r="DA1106" s="36">
        <v>3</v>
      </c>
      <c r="DB1106" s="36">
        <v>15</v>
      </c>
      <c r="DC1106" s="36">
        <v>0</v>
      </c>
      <c r="DD1106" s="36">
        <v>1</v>
      </c>
      <c r="DE1106" s="36">
        <v>0</v>
      </c>
      <c r="DF1106" s="36">
        <v>0</v>
      </c>
      <c r="DG1106" s="36">
        <v>0</v>
      </c>
      <c r="DH1106" s="37">
        <f>IF(DB1106&gt;0,((DC1106*0.125)+(DD1106*0.25)+(DE1106*0.25)+(DF1106*1)+(DG1106*1))/DB1106,"")</f>
        <v>1.6666666666666666E-2</v>
      </c>
      <c r="DI1106" s="35">
        <v>44866</v>
      </c>
      <c r="DJ1106" s="20" t="s">
        <v>228</v>
      </c>
      <c r="DK1106" s="20" t="s">
        <v>235</v>
      </c>
      <c r="DL1106" s="20" t="s">
        <v>234</v>
      </c>
      <c r="DM1106" s="20">
        <v>74</v>
      </c>
      <c r="DN1106" s="20">
        <v>3</v>
      </c>
      <c r="DO1106" s="20">
        <v>3</v>
      </c>
      <c r="DP1106" s="20">
        <v>11</v>
      </c>
      <c r="DQ1106" s="20">
        <v>0</v>
      </c>
      <c r="DR1106" s="20">
        <v>0</v>
      </c>
      <c r="DS1106" s="20">
        <v>0</v>
      </c>
      <c r="DT1106" s="20">
        <v>1</v>
      </c>
      <c r="DU1106" s="20">
        <v>1</v>
      </c>
      <c r="DV1106" s="37" cm="1">
        <f t="array" ref="DV1106">IF(AND(DI1106:DP1106&lt;&gt;""),((DQ1106*0.125)+(DR1106*0.25)+(DS1106*0.25)+(DT1106*1)+(DU1106*1))/DP1106,"")</f>
        <v>0.18181818181818182</v>
      </c>
      <c r="EA1106" s="35" t="s">
        <v>232</v>
      </c>
      <c r="EB1106" s="38"/>
      <c r="EJ1106"/>
      <c r="EK1106"/>
      <c r="EL1106"/>
      <c r="EM1106"/>
      <c r="EN1106"/>
      <c r="EO1106"/>
      <c r="EP1106"/>
      <c r="EQ1106"/>
      <c r="ER1106"/>
      <c r="ES1106" s="34" t="str">
        <f>IF(EI1106&lt;&gt;"",((EJ1106*0.125)+((EK1106+EL1106+EM1106+EN1106+EO1106)*0.25)+((EP1106+EQ1106+ER1106)*1))/EI1106,"")</f>
        <v/>
      </c>
      <c r="ET1106" s="20"/>
      <c r="FG1106" s="20"/>
      <c r="FJ1106" s="34" t="str">
        <f>IF(EZ1106&lt;&gt;"",((FA1106*0.125)+((FB1106+FC1106+FD1106+FE1106+FF1106)*0.25)+((FG1106+FH1106+FI1106)*1))/EZ1106,"")</f>
        <v/>
      </c>
      <c r="FK1106" s="39">
        <v>38.991664</v>
      </c>
      <c r="FL1106" s="39">
        <v>-104.85426</v>
      </c>
      <c r="FM1106" s="39">
        <v>38.629838576177868</v>
      </c>
      <c r="FN1106" s="39">
        <v>39.353489423822133</v>
      </c>
      <c r="FO1106" s="39">
        <v>-105.31978748362654</v>
      </c>
      <c r="FP1106" s="39">
        <v>-104.38873251637345</v>
      </c>
      <c r="FQ1106" s="39">
        <v>38.268013152355735</v>
      </c>
      <c r="FR1106" s="39">
        <v>39.715314847644265</v>
      </c>
      <c r="FS1106" s="39">
        <v>-105.78531496725309</v>
      </c>
      <c r="FT1106" s="39">
        <v>-103.92320503274691</v>
      </c>
      <c r="FU1106" s="35"/>
      <c r="GK1106" s="34" t="str">
        <f>IF(GA1106&lt;&gt;"",((GB1106*0.125)+((GC1106+GD1106+GE1106+GF1106+GG1106)*0.25)+((GH1106+GI1106+GJ1106)*1))/GA1106,"")</f>
        <v/>
      </c>
      <c r="GL1106"/>
      <c r="GM1106"/>
      <c r="GN1106"/>
      <c r="GO1106"/>
      <c r="HH1106" s="34" t="str">
        <f>IF(GX1106&lt;&gt;"",((GY1106*0.125)+((GZ1106+HA1106+HB1106+HC1106+HD1106)*0.25)+((HE1106+HF1106+HG1106)*1))/GX1106,"")</f>
        <v/>
      </c>
    </row>
    <row r="1107" spans="1:216" ht="15" hidden="1" customHeight="1" x14ac:dyDescent="0.35">
      <c r="A1107" s="11" t="s">
        <v>6399</v>
      </c>
      <c r="B1107" s="12" t="s">
        <v>6400</v>
      </c>
      <c r="C1107" s="13">
        <v>43009</v>
      </c>
      <c r="D1107" s="13">
        <v>45139</v>
      </c>
      <c r="E1107" s="14" t="s">
        <v>1420</v>
      </c>
      <c r="F1107" s="15" t="s">
        <v>6401</v>
      </c>
      <c r="G1107" s="15" t="s">
        <v>6402</v>
      </c>
      <c r="H1107" s="14" t="s">
        <v>1855</v>
      </c>
      <c r="I1107" s="16">
        <v>23323</v>
      </c>
      <c r="J1107" s="17">
        <v>42736</v>
      </c>
      <c r="K1107" s="18">
        <f ca="1">IF(A1107&lt;&gt;"",RANDBETWEEN(1,2000)," ")</f>
        <v>684</v>
      </c>
      <c r="L1107" s="17" cm="1">
        <f t="array" ref="L1107">IF(A1107&lt;&gt;"",SUMPRODUCT(($E$2:$E$1303="Active") * (FK1107 &gt;= $FM$2:$FM$1303) * (FK1107 &lt;= $FN$2:$FN$1303) * (FL1107 &gt;= $FO$2:$FO$1303) * (FL1107 &lt;= $FP$2:$FP$1303)),"")</f>
        <v>3</v>
      </c>
      <c r="M1107" s="17" cm="1">
        <f t="array" ref="M1107">IF(A1107&lt;&gt;"",SUMPRODUCT(($E$2:$E$1303="Active") * (FK1107 &gt;= $FQ$2:$FQ$1303) * (FK1107 &lt;= $FR$2:$FR$1303) * (FL1107 &gt;= $FS$2:$FS$1303) * (FL1107 &lt;= $FT$2:$FT$1303)),"")</f>
        <v>5</v>
      </c>
      <c r="N1107" s="14" t="s">
        <v>287</v>
      </c>
      <c r="O1107" s="14" t="s">
        <v>219</v>
      </c>
      <c r="P1107" s="15" t="s">
        <v>6403</v>
      </c>
      <c r="Q1107" s="14" t="s">
        <v>6404</v>
      </c>
      <c r="R1107" s="15" t="s">
        <v>6405</v>
      </c>
      <c r="S1107" s="14" t="s">
        <v>224</v>
      </c>
      <c r="T1107" s="20" t="s">
        <v>224</v>
      </c>
      <c r="U1107" s="21"/>
      <c r="V1107" s="22"/>
      <c r="W1107" s="22"/>
      <c r="X1107" s="22"/>
      <c r="Y1107" s="22"/>
      <c r="Z1107" s="22"/>
      <c r="AA1107" s="48">
        <v>2024</v>
      </c>
      <c r="AC1107" s="63">
        <v>45658</v>
      </c>
      <c r="AD1107" s="25">
        <v>118</v>
      </c>
      <c r="AE1107" s="25">
        <v>72</v>
      </c>
      <c r="AF1107" s="26">
        <v>77</v>
      </c>
      <c r="AG1107" s="20">
        <v>31</v>
      </c>
      <c r="AH1107" s="22">
        <v>0</v>
      </c>
      <c r="AI1107" s="26">
        <v>0</v>
      </c>
      <c r="AN1107" s="27">
        <f>IF(COUNT(DV1107,ES1107,FJ1107,GK1107,HH1107)&gt;0,AVERAGE(DV1107,ES1107,FJ1107,GK1107,HH1107),"")</f>
        <v>0</v>
      </c>
      <c r="AO1107" s="28">
        <f>IF((E1107&lt;&gt;""),COUNTA(AP1107:BW1107)+COUNTIF(T1107,"No"),"")</f>
        <v>1</v>
      </c>
      <c r="AP1107" s="29"/>
      <c r="AQ1107" s="29"/>
      <c r="AR1107" s="29"/>
      <c r="AS1107" s="29"/>
      <c r="AT1107" s="29"/>
      <c r="AU1107" s="29"/>
      <c r="AV1107" s="29"/>
      <c r="AW1107" s="29"/>
      <c r="AX1107" s="29"/>
      <c r="AY1107" s="29"/>
      <c r="AZ1107" s="29"/>
      <c r="BA1107" s="29"/>
      <c r="BB1107" s="29"/>
      <c r="BC1107" s="29"/>
      <c r="BD1107" s="29"/>
      <c r="BE1107" s="29"/>
      <c r="BF1107" s="29"/>
      <c r="BG1107" s="29"/>
      <c r="BH1107" s="29"/>
      <c r="BI1107" s="29"/>
      <c r="BJ1107" s="29"/>
      <c r="BK1107" s="29"/>
      <c r="BL1107" s="29"/>
      <c r="BM1107" s="29"/>
      <c r="BN1107" s="29"/>
      <c r="BO1107" s="29"/>
      <c r="BP1107" s="29" t="s">
        <v>224</v>
      </c>
      <c r="BQ1107" s="29"/>
      <c r="BR1107" s="29"/>
      <c r="BS1107" s="29"/>
      <c r="BT1107" s="29"/>
      <c r="BU1107" s="29"/>
      <c r="BV1107" s="29"/>
      <c r="BW1107" s="29"/>
      <c r="BX1107" s="30"/>
      <c r="BY1107" s="30"/>
      <c r="BZ1107" s="14"/>
      <c r="CA1107" s="30"/>
      <c r="CB1107" s="14" t="s">
        <v>232</v>
      </c>
      <c r="CC1107" s="31">
        <v>43908</v>
      </c>
      <c r="CD1107" s="32" t="s">
        <v>364</v>
      </c>
      <c r="CE1107" s="33" t="s">
        <v>282</v>
      </c>
      <c r="CF1107" s="33" t="s">
        <v>247</v>
      </c>
      <c r="CG1107" s="29">
        <v>113</v>
      </c>
      <c r="CH1107" s="29">
        <v>2</v>
      </c>
      <c r="CI1107" s="29">
        <v>2</v>
      </c>
      <c r="CJ1107" s="29">
        <v>10</v>
      </c>
      <c r="CK1107" s="29">
        <v>1</v>
      </c>
      <c r="CL1107" s="29">
        <v>0</v>
      </c>
      <c r="CM1107" s="29">
        <v>0</v>
      </c>
      <c r="CN1107" s="34">
        <f>IF(CJ1107&gt;0,((CK1107*0.125)+(CL1107*0.25)+(CM1107*1))/CJ1107,"")</f>
        <v>1.2500000000000001E-2</v>
      </c>
      <c r="CO1107" s="35">
        <v>44743</v>
      </c>
      <c r="CP1107" s="35">
        <v>44763</v>
      </c>
      <c r="CQ1107" s="20" t="s">
        <v>595</v>
      </c>
      <c r="CR1107" s="35"/>
      <c r="CS1107" s="20" t="s">
        <v>232</v>
      </c>
      <c r="CT1107" s="35">
        <v>44764</v>
      </c>
      <c r="CU1107" s="35">
        <v>44539</v>
      </c>
      <c r="CV1107" s="20" t="s">
        <v>228</v>
      </c>
      <c r="CW1107" s="20" t="s">
        <v>233</v>
      </c>
      <c r="CX1107" s="11" t="s">
        <v>234</v>
      </c>
      <c r="CY1107" s="20">
        <v>40</v>
      </c>
      <c r="CZ1107" s="36">
        <v>1</v>
      </c>
      <c r="DA1107" s="36">
        <v>1</v>
      </c>
      <c r="DB1107" s="36">
        <v>5</v>
      </c>
      <c r="DC1107" s="36">
        <v>0</v>
      </c>
      <c r="DD1107" s="36">
        <v>0</v>
      </c>
      <c r="DE1107" s="36">
        <v>0</v>
      </c>
      <c r="DF1107" s="36">
        <v>0</v>
      </c>
      <c r="DG1107" s="36">
        <v>0</v>
      </c>
      <c r="DH1107" s="37">
        <f>IF(DB1107&gt;0,((DC1107*0.125)+(DD1107*0.25)+(DE1107*0.25)+(DF1107*1)+(DG1107*1))/DB1107,"")</f>
        <v>0</v>
      </c>
      <c r="DI1107" s="35">
        <v>44805</v>
      </c>
      <c r="DJ1107" s="20" t="s">
        <v>228</v>
      </c>
      <c r="DK1107" s="20" t="s">
        <v>235</v>
      </c>
      <c r="DL1107" s="20" t="s">
        <v>234</v>
      </c>
      <c r="DM1107" s="20">
        <v>30</v>
      </c>
      <c r="DN1107" s="20">
        <v>2</v>
      </c>
      <c r="DO1107" s="20">
        <v>2</v>
      </c>
      <c r="DP1107" s="20">
        <v>5</v>
      </c>
      <c r="DQ1107" s="20">
        <v>0</v>
      </c>
      <c r="DR1107" s="20">
        <v>0</v>
      </c>
      <c r="DS1107" s="20">
        <v>0</v>
      </c>
      <c r="DT1107" s="20">
        <v>0</v>
      </c>
      <c r="DU1107" s="20">
        <v>0</v>
      </c>
      <c r="DV1107" s="37" cm="1">
        <f t="array" ref="DV1107">IF(AND(DI1107:DP1107&lt;&gt;""),((DQ1107*0.125)+(DR1107*0.25)+(DS1107*0.25)+(DT1107*1)+(DU1107*1))/DP1107,"")</f>
        <v>0</v>
      </c>
      <c r="DW1107" s="35">
        <v>45078</v>
      </c>
      <c r="DX1107" s="35">
        <v>45083</v>
      </c>
      <c r="DY1107" s="20" t="s">
        <v>595</v>
      </c>
      <c r="DZ1107" s="35">
        <v>45084</v>
      </c>
      <c r="EA1107" s="35" t="s">
        <v>232</v>
      </c>
      <c r="EB1107" s="40">
        <v>45100</v>
      </c>
      <c r="EJ1107"/>
      <c r="EK1107"/>
      <c r="EL1107"/>
      <c r="EM1107"/>
      <c r="EN1107"/>
      <c r="EO1107"/>
      <c r="EP1107"/>
      <c r="EQ1107"/>
      <c r="ER1107"/>
      <c r="ES1107" s="34" t="str">
        <f>IF(EI1107&lt;&gt;"",((EJ1107*0.125)+((EK1107+EL1107+EM1107+EN1107+EO1107)*0.25)+((EP1107+EQ1107+ER1107)*1))/EI1107,"")</f>
        <v/>
      </c>
      <c r="ET1107" s="20"/>
      <c r="FG1107" s="20"/>
      <c r="FJ1107" s="34" t="str">
        <f>IF(EZ1107&lt;&gt;"",((FA1107*0.125)+((FB1107+FC1107+FD1107+FE1107+FF1107)*0.25)+((FG1107+FH1107+FI1107)*1))/EZ1107,"")</f>
        <v/>
      </c>
      <c r="FK1107" s="39">
        <v>36.702894000000001</v>
      </c>
      <c r="FL1107" s="39">
        <v>-76.372910000000005</v>
      </c>
      <c r="FM1107" s="39">
        <v>36.341068576177868</v>
      </c>
      <c r="FN1107" s="39">
        <v>37.064719423822133</v>
      </c>
      <c r="FO1107" s="39">
        <v>-76.824207129953052</v>
      </c>
      <c r="FP1107" s="39">
        <v>-75.921612870046957</v>
      </c>
      <c r="FQ1107" s="39">
        <v>35.979243152355735</v>
      </c>
      <c r="FR1107" s="39">
        <v>37.426544847644266</v>
      </c>
      <c r="FS1107" s="39">
        <v>-77.275504259906086</v>
      </c>
      <c r="FT1107" s="39">
        <v>-75.470315740093923</v>
      </c>
      <c r="FU1107" s="35"/>
      <c r="GK1107" s="34" t="str">
        <f>IF(GA1107&lt;&gt;"",((GB1107*0.125)+((GC1107+GD1107+GE1107+GF1107+GG1107)*0.25)+((GH1107+GI1107+GJ1107)*1))/GA1107,"")</f>
        <v/>
      </c>
      <c r="GL1107"/>
      <c r="GM1107"/>
      <c r="GN1107"/>
      <c r="GO1107"/>
      <c r="HH1107" s="34" t="str">
        <f>IF(GX1107&lt;&gt;"",((GY1107*0.125)+((GZ1107+HA1107+HB1107+HC1107+HD1107)*0.25)+((HE1107+HF1107+HG1107)*1))/GX1107,"")</f>
        <v/>
      </c>
    </row>
    <row r="1108" spans="1:216" ht="15" hidden="1" customHeight="1" x14ac:dyDescent="0.35">
      <c r="A1108" s="11" t="s">
        <v>6406</v>
      </c>
      <c r="B1108" s="12" t="s">
        <v>6407</v>
      </c>
      <c r="C1108" s="13">
        <v>43009</v>
      </c>
      <c r="D1108" s="13">
        <v>45139</v>
      </c>
      <c r="E1108" s="14" t="s">
        <v>1420</v>
      </c>
      <c r="F1108" s="15" t="s">
        <v>6408</v>
      </c>
      <c r="G1108" s="15" t="s">
        <v>6409</v>
      </c>
      <c r="H1108" s="14" t="s">
        <v>1512</v>
      </c>
      <c r="I1108" s="16">
        <v>20744</v>
      </c>
      <c r="J1108" s="17">
        <v>52747</v>
      </c>
      <c r="K1108" s="18">
        <f ca="1">IF(A1108&lt;&gt;"",RANDBETWEEN(1,2000)," ")</f>
        <v>1972</v>
      </c>
      <c r="L1108" s="17" cm="1">
        <f t="array" ref="L1108">IF(A1108&lt;&gt;"",SUMPRODUCT(($E$2:$E$1303="Active") * (FK1108 &gt;= $FM$2:$FM$1303) * (FK1108 &lt;= $FN$2:$FN$1303) * (FL1108 &gt;= $FO$2:$FO$1303) * (FL1108 &lt;= $FP$2:$FP$1303)),"")</f>
        <v>1</v>
      </c>
      <c r="M1108" s="17" cm="1">
        <f t="array" ref="M1108">IF(A1108&lt;&gt;"",SUMPRODUCT(($E$2:$E$1303="Active") * (FK1108 &gt;= $FQ$2:$FQ$1303) * (FK1108 &lt;= $FR$2:$FR$1303) * (FL1108 &gt;= $FS$2:$FS$1303) * (FL1108 &lt;= $FT$2:$FT$1303)),"")</f>
        <v>5</v>
      </c>
      <c r="N1108" s="14" t="s">
        <v>287</v>
      </c>
      <c r="O1108" s="14" t="s">
        <v>219</v>
      </c>
      <c r="P1108" s="15" t="s">
        <v>6410</v>
      </c>
      <c r="Q1108" s="14" t="s">
        <v>6411</v>
      </c>
      <c r="R1108" s="15" t="s">
        <v>6412</v>
      </c>
      <c r="S1108" s="14" t="s">
        <v>223</v>
      </c>
      <c r="T1108" s="20" t="s">
        <v>223</v>
      </c>
      <c r="U1108" s="21"/>
      <c r="V1108" s="22"/>
      <c r="W1108" s="22"/>
      <c r="X1108" s="22"/>
      <c r="Y1108" s="22"/>
      <c r="Z1108" s="22"/>
      <c r="AA1108" s="48">
        <v>2024</v>
      </c>
      <c r="AC1108" s="63">
        <v>45658</v>
      </c>
      <c r="AD1108" s="25">
        <v>108</v>
      </c>
      <c r="AE1108" s="25">
        <v>97</v>
      </c>
      <c r="AF1108" s="26">
        <v>81</v>
      </c>
      <c r="AG1108" s="20">
        <v>35</v>
      </c>
      <c r="AH1108" s="22">
        <v>0</v>
      </c>
      <c r="AI1108" s="26">
        <v>0</v>
      </c>
      <c r="AN1108" s="27">
        <f>IF(COUNT(DV1108,ES1108,FJ1108,GK1108,HH1108)&gt;0,AVERAGE(DV1108,ES1108,FJ1108,GK1108,HH1108),"")</f>
        <v>0</v>
      </c>
      <c r="AO1108" s="28">
        <f>IF((E1108&lt;&gt;""),COUNTA(AP1108:BW1108)+COUNTIF(T1108,"No"),"")</f>
        <v>1</v>
      </c>
      <c r="AP1108" s="29"/>
      <c r="AQ1108" s="29"/>
      <c r="AR1108" s="29"/>
      <c r="AS1108" s="29"/>
      <c r="AT1108" s="29"/>
      <c r="AU1108" s="29"/>
      <c r="AV1108" s="29"/>
      <c r="AW1108" s="29"/>
      <c r="AX1108" s="29"/>
      <c r="AY1108" s="29"/>
      <c r="AZ1108" s="29"/>
      <c r="BA1108" s="29"/>
      <c r="BB1108" s="29"/>
      <c r="BC1108" s="29"/>
      <c r="BD1108" s="29"/>
      <c r="BE1108" s="29"/>
      <c r="BF1108" s="29"/>
      <c r="BG1108" s="29"/>
      <c r="BH1108" s="29"/>
      <c r="BI1108" s="29"/>
      <c r="BJ1108" s="29"/>
      <c r="BK1108" s="29"/>
      <c r="BL1108" s="29"/>
      <c r="BM1108" s="29"/>
      <c r="BN1108" s="29"/>
      <c r="BO1108" s="29"/>
      <c r="BP1108" s="29"/>
      <c r="BQ1108" s="29"/>
      <c r="BR1108" s="29"/>
      <c r="BS1108" s="29"/>
      <c r="BT1108" s="29"/>
      <c r="BU1108" s="29"/>
      <c r="BV1108" s="29"/>
      <c r="BW1108" s="29"/>
      <c r="BX1108" s="30">
        <v>43816</v>
      </c>
      <c r="BY1108" s="30">
        <v>43825</v>
      </c>
      <c r="BZ1108" s="14" t="s">
        <v>226</v>
      </c>
      <c r="CA1108" s="30">
        <v>43830</v>
      </c>
      <c r="CB1108" s="14" t="s">
        <v>227</v>
      </c>
      <c r="CC1108" s="31">
        <v>43951</v>
      </c>
      <c r="CD1108" s="32" t="s">
        <v>248</v>
      </c>
      <c r="CE1108" s="33" t="s">
        <v>282</v>
      </c>
      <c r="CF1108" s="33" t="s">
        <v>247</v>
      </c>
      <c r="CG1108" s="29">
        <v>78</v>
      </c>
      <c r="CH1108" s="29">
        <v>2</v>
      </c>
      <c r="CI1108" s="29">
        <v>2</v>
      </c>
      <c r="CJ1108" s="29">
        <v>8</v>
      </c>
      <c r="CK1108" s="29">
        <v>0</v>
      </c>
      <c r="CL1108" s="29">
        <v>1</v>
      </c>
      <c r="CM1108" s="29">
        <v>0</v>
      </c>
      <c r="CN1108" s="34">
        <f>IF(CJ1108&gt;0,((CK1108*0.125)+(CL1108*0.25)+(CM1108*1))/CJ1108,"")</f>
        <v>3.125E-2</v>
      </c>
      <c r="CO1108" s="35">
        <v>44427</v>
      </c>
      <c r="CP1108" s="35">
        <v>44431</v>
      </c>
      <c r="CQ1108" s="20" t="s">
        <v>1889</v>
      </c>
      <c r="CR1108" s="35">
        <v>44440</v>
      </c>
      <c r="CS1108" s="20" t="s">
        <v>232</v>
      </c>
      <c r="CT1108" s="35">
        <v>44432</v>
      </c>
      <c r="CU1108" s="35">
        <v>44487</v>
      </c>
      <c r="CV1108" s="20" t="s">
        <v>226</v>
      </c>
      <c r="CW1108" s="20" t="s">
        <v>233</v>
      </c>
      <c r="CX1108" s="11" t="s">
        <v>234</v>
      </c>
      <c r="CY1108" s="20">
        <v>45</v>
      </c>
      <c r="CZ1108" s="36">
        <v>1</v>
      </c>
      <c r="DA1108" s="36">
        <v>1</v>
      </c>
      <c r="DB1108" s="36">
        <v>5</v>
      </c>
      <c r="DC1108" s="36">
        <v>0</v>
      </c>
      <c r="DD1108" s="36">
        <v>0</v>
      </c>
      <c r="DE1108" s="36">
        <v>0</v>
      </c>
      <c r="DF1108" s="36">
        <v>0</v>
      </c>
      <c r="DG1108" s="36">
        <v>0</v>
      </c>
      <c r="DH1108" s="37">
        <f>IF(DB1108&gt;0,((DC1108*0.125)+(DD1108*0.25)+(DE1108*0.25)+(DF1108*1)+(DG1108*1))/DB1108,"")</f>
        <v>0</v>
      </c>
      <c r="DI1108" s="35">
        <v>44896</v>
      </c>
      <c r="DJ1108" s="20" t="s">
        <v>228</v>
      </c>
      <c r="DK1108" s="20" t="s">
        <v>235</v>
      </c>
      <c r="DL1108" s="20" t="s">
        <v>234</v>
      </c>
      <c r="DM1108" s="20">
        <v>42</v>
      </c>
      <c r="DN1108" s="20">
        <v>1</v>
      </c>
      <c r="DO1108" s="20">
        <v>1</v>
      </c>
      <c r="DP1108" s="20">
        <v>5</v>
      </c>
      <c r="DQ1108" s="20">
        <v>0</v>
      </c>
      <c r="DR1108" s="20">
        <v>0</v>
      </c>
      <c r="DS1108" s="20">
        <v>0</v>
      </c>
      <c r="DT1108" s="20">
        <v>0</v>
      </c>
      <c r="DU1108" s="20">
        <v>0</v>
      </c>
      <c r="DV1108" s="37" cm="1">
        <f t="array" ref="DV1108">IF(AND(DI1108:DP1108&lt;&gt;""),((DQ1108*0.125)+(DR1108*0.25)+(DS1108*0.25)+(DT1108*1)+(DU1108*1))/DP1108,"")</f>
        <v>0</v>
      </c>
      <c r="DW1108" s="35">
        <v>45154</v>
      </c>
      <c r="EA1108" s="35" t="s">
        <v>232</v>
      </c>
      <c r="EB1108" s="38" t="s">
        <v>2075</v>
      </c>
      <c r="EJ1108"/>
      <c r="EK1108"/>
      <c r="EL1108"/>
      <c r="EM1108"/>
      <c r="EN1108"/>
      <c r="EO1108"/>
      <c r="EP1108"/>
      <c r="EQ1108"/>
      <c r="ER1108"/>
      <c r="ES1108" s="34" t="str">
        <f>IF(EI1108&lt;&gt;"",((EJ1108*0.125)+((EK1108+EL1108+EM1108+EN1108+EO1108)*0.25)+((EP1108+EQ1108+ER1108)*1))/EI1108,"")</f>
        <v/>
      </c>
      <c r="ET1108" s="20"/>
      <c r="FG1108" s="20"/>
      <c r="FJ1108" s="34" t="str">
        <f>IF(EZ1108&lt;&gt;"",((FA1108*0.125)+((FB1108+FC1108+FD1108+FE1108+FF1108)*0.25)+((FG1108+FH1108+FI1108)*1))/EZ1108,"")</f>
        <v/>
      </c>
      <c r="FK1108" s="39">
        <v>38.754528000000001</v>
      </c>
      <c r="FL1108" s="39">
        <v>-77.004761999999999</v>
      </c>
      <c r="FM1108" s="39">
        <v>38.392702576177868</v>
      </c>
      <c r="FN1108" s="39">
        <v>39.116353423822133</v>
      </c>
      <c r="FO1108" s="39">
        <v>-77.468738888608314</v>
      </c>
      <c r="FP1108" s="39">
        <v>-76.540785111391685</v>
      </c>
      <c r="FQ1108" s="39">
        <v>38.030877152355735</v>
      </c>
      <c r="FR1108" s="39">
        <v>39.478178847644266</v>
      </c>
      <c r="FS1108" s="39">
        <v>-77.932715777216615</v>
      </c>
      <c r="FT1108" s="39">
        <v>-76.076808222783384</v>
      </c>
      <c r="FU1108" s="35"/>
      <c r="GK1108" s="34" t="str">
        <f>IF(GA1108&lt;&gt;"",((GB1108*0.125)+((GC1108+GD1108+GE1108+GF1108+GG1108)*0.25)+((GH1108+GI1108+GJ1108)*1))/GA1108,"")</f>
        <v/>
      </c>
      <c r="GL1108"/>
      <c r="GM1108"/>
      <c r="GN1108"/>
      <c r="GO1108"/>
      <c r="HH1108" s="34" t="str">
        <f>IF(GX1108&lt;&gt;"",((GY1108*0.125)+((GZ1108+HA1108+HB1108+HC1108+HD1108)*0.25)+((HE1108+HF1108+HG1108)*1))/GX1108,"")</f>
        <v/>
      </c>
    </row>
    <row r="1109" spans="1:216" ht="15" hidden="1" customHeight="1" x14ac:dyDescent="0.35">
      <c r="A1109" s="11" t="s">
        <v>6413</v>
      </c>
      <c r="B1109" s="12" t="s">
        <v>6414</v>
      </c>
      <c r="C1109" s="13">
        <v>43009</v>
      </c>
      <c r="D1109" s="13">
        <v>44854</v>
      </c>
      <c r="E1109" s="14" t="s">
        <v>1420</v>
      </c>
      <c r="F1109" s="15" t="s">
        <v>6415</v>
      </c>
      <c r="G1109" s="15" t="s">
        <v>5208</v>
      </c>
      <c r="H1109" s="14" t="s">
        <v>466</v>
      </c>
      <c r="I1109" s="16">
        <v>85260</v>
      </c>
      <c r="J1109" s="17">
        <v>37967</v>
      </c>
      <c r="K1109" s="18">
        <f ca="1">IF(A1109&lt;&gt;"",RANDBETWEEN(1,2000)," ")</f>
        <v>1981</v>
      </c>
      <c r="L1109" s="17" cm="1">
        <f t="array" ref="L1109">IF(A1109&lt;&gt;"",SUMPRODUCT(($E$2:$E$1303="Active") * (FK1109 &gt;= $FM$2:$FM$1303) * (FK1109 &lt;= $FN$2:$FN$1303) * (FL1109 &gt;= $FO$2:$FO$1303) * (FL1109 &lt;= $FP$2:$FP$1303)),"")</f>
        <v>8</v>
      </c>
      <c r="M1109" s="17" cm="1">
        <f t="array" ref="M1109">IF(A1109&lt;&gt;"",SUMPRODUCT(($E$2:$E$1303="Active") * (FK1109 &gt;= $FQ$2:$FQ$1303) * (FK1109 &lt;= $FR$2:$FR$1303) * (FL1109 &gt;= $FS$2:$FS$1303) * (FL1109 &lt;= $FT$2:$FT$1303)),"")</f>
        <v>11</v>
      </c>
      <c r="N1109" s="14" t="s">
        <v>287</v>
      </c>
      <c r="O1109" s="14" t="s">
        <v>219</v>
      </c>
      <c r="P1109" s="15" t="s">
        <v>6416</v>
      </c>
      <c r="Q1109" s="14" t="s">
        <v>323</v>
      </c>
      <c r="R1109" s="15" t="s">
        <v>6417</v>
      </c>
      <c r="S1109" s="14"/>
      <c r="U1109" s="21"/>
      <c r="V1109" s="22"/>
      <c r="W1109" s="22"/>
      <c r="X1109" s="22"/>
      <c r="Y1109" s="22"/>
      <c r="Z1109" s="22"/>
      <c r="AA1109" s="48">
        <v>2024</v>
      </c>
      <c r="AC1109" s="63">
        <v>45658</v>
      </c>
      <c r="AD1109" s="25">
        <v>0</v>
      </c>
      <c r="AE1109" s="25">
        <v>0</v>
      </c>
      <c r="AF1109" s="26"/>
      <c r="AG1109" s="20"/>
      <c r="AH1109" s="22">
        <v>0</v>
      </c>
      <c r="AI1109" s="26">
        <v>0</v>
      </c>
      <c r="AN1109" s="27" t="str">
        <f>IF(COUNT(DV1109,ES1109,FJ1109,GK1109,HH1109)&gt;0,AVERAGE(DV1109,ES1109,FJ1109,GK1109,HH1109),"")</f>
        <v/>
      </c>
      <c r="AO1109" s="28">
        <f>IF((E1109&lt;&gt;""),COUNTA(AP1109:BW1109)+COUNTIF(T1109,"No"),"")</f>
        <v>2</v>
      </c>
      <c r="AP1109" s="29"/>
      <c r="AQ1109" s="29"/>
      <c r="AR1109" s="29"/>
      <c r="AS1109" s="29"/>
      <c r="AT1109" s="29"/>
      <c r="AU1109" s="29"/>
      <c r="AV1109" s="29"/>
      <c r="AW1109" s="29"/>
      <c r="AX1109" s="29"/>
      <c r="AY1109" s="29"/>
      <c r="AZ1109" s="29"/>
      <c r="BA1109" s="29"/>
      <c r="BB1109" s="29"/>
      <c r="BC1109" s="29"/>
      <c r="BD1109" s="29"/>
      <c r="BE1109" s="29"/>
      <c r="BF1109" s="29"/>
      <c r="BG1109" s="29"/>
      <c r="BH1109" s="29"/>
      <c r="BI1109" s="29"/>
      <c r="BJ1109" s="29"/>
      <c r="BK1109" s="29"/>
      <c r="BL1109" s="29"/>
      <c r="BM1109" s="29"/>
      <c r="BN1109" s="29"/>
      <c r="BO1109" s="29" t="s">
        <v>224</v>
      </c>
      <c r="BP1109" s="29" t="s">
        <v>224</v>
      </c>
      <c r="BQ1109" s="29"/>
      <c r="BR1109" s="29"/>
      <c r="BS1109" s="29"/>
      <c r="BT1109" s="29"/>
      <c r="BU1109" s="29"/>
      <c r="BV1109" s="29"/>
      <c r="BW1109" s="29"/>
      <c r="BX1109" s="30">
        <v>44151</v>
      </c>
      <c r="BY1109" s="30">
        <v>44154</v>
      </c>
      <c r="BZ1109" s="14" t="s">
        <v>226</v>
      </c>
      <c r="CA1109" s="30">
        <v>44165</v>
      </c>
      <c r="CB1109" s="14" t="s">
        <v>232</v>
      </c>
      <c r="CC1109" s="31">
        <v>43907</v>
      </c>
      <c r="CD1109" s="32" t="s">
        <v>364</v>
      </c>
      <c r="CE1109" s="33" t="s">
        <v>282</v>
      </c>
      <c r="CF1109" s="33" t="s">
        <v>247</v>
      </c>
      <c r="CG1109" s="29">
        <v>88</v>
      </c>
      <c r="CH1109" s="29">
        <v>2</v>
      </c>
      <c r="CI1109" s="29">
        <v>2</v>
      </c>
      <c r="CJ1109" s="29">
        <v>10</v>
      </c>
      <c r="CK1109" s="29">
        <v>2</v>
      </c>
      <c r="CL1109" s="29">
        <v>0</v>
      </c>
      <c r="CM1109" s="29">
        <v>1</v>
      </c>
      <c r="CN1109" s="34">
        <f>IF(CJ1109&gt;0,((CK1109*0.125)+(CL1109*0.25)+(CM1109*1))/CJ1109,"")</f>
        <v>0.125</v>
      </c>
      <c r="CR1109" s="35"/>
      <c r="CS1109" s="20" t="s">
        <v>232</v>
      </c>
      <c r="CV1109" s="20"/>
      <c r="CW1109" s="20"/>
      <c r="CX1109" s="20"/>
      <c r="DH1109" s="37" t="str">
        <f>IF(DB1109&gt;0,((DC1109*0.125)+(DD1109*0.25)+(DE1109*0.25)+(DF1109*1)+(DG1109*1))/DB1109,"")</f>
        <v/>
      </c>
      <c r="DV1109" s="37" t="str" cm="1">
        <f t="array" ref="DV1109">IF(AND(DI1109:DP1109&lt;&gt;""),((DQ1109*0.125)+(DR1109*0.25)+(DS1109*0.25)+(DT1109*1)+(DU1109*1))/DP1109,"")</f>
        <v/>
      </c>
      <c r="EA1109" s="35"/>
      <c r="EB1109" s="21"/>
      <c r="EJ1109"/>
      <c r="EK1109"/>
      <c r="EL1109"/>
      <c r="EM1109"/>
      <c r="EN1109"/>
      <c r="EQ1109"/>
      <c r="ER1109"/>
      <c r="ES1109" s="53" t="str">
        <f>IF(EI1109&lt;&gt;"",((EJ1109*0.125)+((EK1109+EL1109+EM1109+EN1109+EO1109)*0.25)+((EP1109+EQ1109+ER1109)*1))/EI1109,"")</f>
        <v/>
      </c>
      <c r="ET1109" s="20"/>
      <c r="FG1109" s="20"/>
      <c r="FJ1109" s="34" t="str">
        <f>IF(EZ1109&lt;&gt;"",((FA1109*0.125)+((FB1109+FC1109+FD1109+FE1109+FF1109)*0.25)+((FG1109+FH1109+FI1109)*1))/EZ1109,"")</f>
        <v/>
      </c>
      <c r="FK1109" s="39">
        <v>33.610962000000001</v>
      </c>
      <c r="FL1109" s="39">
        <v>-111.890114</v>
      </c>
      <c r="FM1109" s="39">
        <v>33.249136576177868</v>
      </c>
      <c r="FN1109" s="39">
        <v>33.972787423822133</v>
      </c>
      <c r="FO1109" s="39">
        <v>-112.32457456113524</v>
      </c>
      <c r="FP1109" s="39">
        <v>-111.45565343886476</v>
      </c>
      <c r="FQ1109" s="39">
        <v>32.887311152355736</v>
      </c>
      <c r="FR1109" s="39">
        <v>34.334612847644266</v>
      </c>
      <c r="FS1109" s="39">
        <v>-112.75903512227046</v>
      </c>
      <c r="FT1109" s="39">
        <v>-111.02119287772953</v>
      </c>
      <c r="FU1109" s="35"/>
      <c r="GK1109" s="34" t="str">
        <f>IF(GA1109&lt;&gt;"",((GB1109*0.125)+((GC1109+GD1109+GE1109+GF1109+GG1109)*0.25)+((GH1109+GI1109+GJ1109)*1))/GA1109,"")</f>
        <v/>
      </c>
      <c r="GL1109"/>
      <c r="GM1109"/>
      <c r="GN1109"/>
      <c r="GO1109"/>
      <c r="HH1109" s="34" t="str">
        <f>IF(GX1109&lt;&gt;"",((GY1109*0.125)+((GZ1109+HA1109+HB1109+HC1109+HD1109)*0.25)+((HE1109+HF1109+HG1109)*1))/GX1109,"")</f>
        <v/>
      </c>
    </row>
    <row r="1110" spans="1:216" ht="15" hidden="1" customHeight="1" x14ac:dyDescent="0.35">
      <c r="A1110" s="11" t="s">
        <v>6418</v>
      </c>
      <c r="B1110" s="12" t="s">
        <v>6419</v>
      </c>
      <c r="C1110" s="13">
        <v>43009</v>
      </c>
      <c r="D1110" s="13">
        <v>44854</v>
      </c>
      <c r="E1110" s="14" t="s">
        <v>1420</v>
      </c>
      <c r="F1110" s="15" t="s">
        <v>6420</v>
      </c>
      <c r="G1110" s="15" t="s">
        <v>6421</v>
      </c>
      <c r="H1110" s="14" t="s">
        <v>315</v>
      </c>
      <c r="I1110" s="16">
        <v>35401</v>
      </c>
      <c r="J1110" s="17">
        <v>41852</v>
      </c>
      <c r="K1110" s="18">
        <f ca="1">IF(A1110&lt;&gt;"",RANDBETWEEN(1,2000)," ")</f>
        <v>107</v>
      </c>
      <c r="L1110" s="17" cm="1">
        <f t="array" ref="L1110">IF(A1110&lt;&gt;"",SUMPRODUCT(($E$2:$E$1303="Active") * (FK1110 &gt;= $FM$2:$FM$1303) * (FK1110 &lt;= $FN$2:$FN$1303) * (FL1110 &gt;= $FO$2:$FO$1303) * (FL1110 &lt;= $FP$2:$FP$1303)),"")</f>
        <v>0</v>
      </c>
      <c r="M1110" s="17" cm="1">
        <f t="array" ref="M1110">IF(A1110&lt;&gt;"",SUMPRODUCT(($E$2:$E$1303="Active") * (FK1110 &gt;= $FQ$2:$FQ$1303) * (FK1110 &lt;= $FR$2:$FR$1303) * (FL1110 &gt;= $FS$2:$FS$1303) * (FL1110 &lt;= $FT$2:$FT$1303)),"")</f>
        <v>2</v>
      </c>
      <c r="N1110" s="14" t="s">
        <v>287</v>
      </c>
      <c r="O1110" s="14" t="s">
        <v>219</v>
      </c>
      <c r="P1110" s="15" t="s">
        <v>6422</v>
      </c>
      <c r="Q1110" s="14" t="s">
        <v>6423</v>
      </c>
      <c r="R1110" s="15" t="s">
        <v>6424</v>
      </c>
      <c r="S1110" s="14" t="s">
        <v>223</v>
      </c>
      <c r="T1110" s="20" t="s">
        <v>224</v>
      </c>
      <c r="U1110" s="21"/>
      <c r="V1110" s="22"/>
      <c r="W1110" s="22"/>
      <c r="X1110" s="22"/>
      <c r="Y1110" s="22"/>
      <c r="Z1110" s="22"/>
      <c r="AA1110" s="48"/>
      <c r="AC1110" s="63">
        <v>45658</v>
      </c>
      <c r="AD1110" s="25">
        <v>63</v>
      </c>
      <c r="AE1110" s="25">
        <v>66</v>
      </c>
      <c r="AF1110" s="26">
        <v>84</v>
      </c>
      <c r="AG1110" s="20"/>
      <c r="AH1110" s="22">
        <v>0</v>
      </c>
      <c r="AI1110" s="26">
        <v>0</v>
      </c>
      <c r="AN1110" s="27">
        <f>IF(COUNT(DV1110,ES1110,FJ1110,GK1110,HH1110)&gt;0,AVERAGE(DV1110,ES1110,FJ1110,GK1110,HH1110),"")</f>
        <v>0</v>
      </c>
      <c r="AO1110" s="28">
        <f>IF((E1110&lt;&gt;""),COUNTA(AP1110:BW1110)+COUNTIF(T1110,"No"),"")</f>
        <v>4</v>
      </c>
      <c r="AP1110" s="29"/>
      <c r="AQ1110" s="29"/>
      <c r="AR1110" s="29"/>
      <c r="AS1110" s="29"/>
      <c r="AT1110" s="29"/>
      <c r="AU1110" s="29"/>
      <c r="AV1110" s="29"/>
      <c r="AW1110" s="29"/>
      <c r="AX1110" s="29"/>
      <c r="AY1110" s="29"/>
      <c r="AZ1110" s="29"/>
      <c r="BA1110" s="29"/>
      <c r="BB1110" s="29" t="s">
        <v>224</v>
      </c>
      <c r="BC1110" s="29"/>
      <c r="BD1110" s="29"/>
      <c r="BE1110" s="29"/>
      <c r="BF1110" s="29"/>
      <c r="BG1110" s="29"/>
      <c r="BH1110" s="29"/>
      <c r="BI1110" s="29"/>
      <c r="BJ1110" s="29"/>
      <c r="BK1110" s="29"/>
      <c r="BL1110" s="29"/>
      <c r="BM1110" s="29"/>
      <c r="BN1110" s="29"/>
      <c r="BO1110" s="29" t="s">
        <v>224</v>
      </c>
      <c r="BP1110" s="29" t="s">
        <v>224</v>
      </c>
      <c r="BQ1110" s="29"/>
      <c r="BR1110" s="29"/>
      <c r="BS1110" s="29"/>
      <c r="BT1110" s="29" t="s">
        <v>224</v>
      </c>
      <c r="BU1110" s="29"/>
      <c r="BV1110" s="29"/>
      <c r="BW1110" s="29"/>
      <c r="BX1110" s="30">
        <v>43783</v>
      </c>
      <c r="BY1110" s="30">
        <v>43802</v>
      </c>
      <c r="BZ1110" s="14" t="s">
        <v>226</v>
      </c>
      <c r="CA1110" s="30">
        <v>43794</v>
      </c>
      <c r="CB1110" s="14" t="s">
        <v>227</v>
      </c>
      <c r="CC1110" s="31">
        <v>44053</v>
      </c>
      <c r="CD1110" s="32" t="s">
        <v>228</v>
      </c>
      <c r="CE1110" s="33" t="s">
        <v>256</v>
      </c>
      <c r="CF1110" s="33" t="s">
        <v>257</v>
      </c>
      <c r="CG1110" s="29">
        <v>55</v>
      </c>
      <c r="CH1110" s="29">
        <v>1</v>
      </c>
      <c r="CI1110" s="29">
        <v>1</v>
      </c>
      <c r="CJ1110" s="29">
        <v>5</v>
      </c>
      <c r="CK1110" s="29">
        <v>2</v>
      </c>
      <c r="CL1110" s="29">
        <v>1</v>
      </c>
      <c r="CM1110" s="29">
        <v>0</v>
      </c>
      <c r="CN1110" s="34">
        <f>IF(CJ1110&gt;0,((CK1110*0.125)+(CL1110*0.25)+(CM1110*1))/CJ1110,"")</f>
        <v>0.1</v>
      </c>
      <c r="CO1110" s="35">
        <v>44804</v>
      </c>
      <c r="CP1110" s="35">
        <v>44811</v>
      </c>
      <c r="CQ1110" s="20" t="s">
        <v>595</v>
      </c>
      <c r="CR1110" s="35">
        <v>44811</v>
      </c>
      <c r="CS1110" s="20" t="s">
        <v>232</v>
      </c>
      <c r="CT1110" s="35">
        <v>44816</v>
      </c>
      <c r="CU1110" s="35">
        <v>44496</v>
      </c>
      <c r="CV1110" s="11" t="s">
        <v>226</v>
      </c>
      <c r="CW1110" s="20" t="s">
        <v>233</v>
      </c>
      <c r="CX1110" s="11" t="s">
        <v>234</v>
      </c>
      <c r="CY1110" s="20">
        <v>40</v>
      </c>
      <c r="CZ1110" s="36">
        <v>1</v>
      </c>
      <c r="DA1110" s="36">
        <v>1</v>
      </c>
      <c r="DB1110" s="36">
        <v>5</v>
      </c>
      <c r="DC1110" s="36">
        <v>0</v>
      </c>
      <c r="DD1110" s="36">
        <v>0</v>
      </c>
      <c r="DE1110" s="36">
        <v>1</v>
      </c>
      <c r="DF1110" s="36">
        <v>0</v>
      </c>
      <c r="DG1110" s="36">
        <v>0</v>
      </c>
      <c r="DH1110" s="37">
        <f>IF(DB1110&gt;0,((DC1110*0.125)+(DD1110*0.25)+(DE1110*0.25)+(DF1110*1)+(DG1110*1))/DB1110,"")</f>
        <v>0.05</v>
      </c>
      <c r="DI1110" s="35">
        <v>44866</v>
      </c>
      <c r="DJ1110" s="20" t="s">
        <v>228</v>
      </c>
      <c r="DK1110" s="20" t="s">
        <v>235</v>
      </c>
      <c r="DL1110" s="20" t="s">
        <v>234</v>
      </c>
      <c r="DM1110" s="20">
        <v>68</v>
      </c>
      <c r="DN1110" s="20">
        <v>1</v>
      </c>
      <c r="DO1110" s="20">
        <v>1</v>
      </c>
      <c r="DP1110" s="20">
        <v>5</v>
      </c>
      <c r="DQ1110" s="20">
        <v>0</v>
      </c>
      <c r="DR1110" s="20">
        <v>0</v>
      </c>
      <c r="DS1110" s="20">
        <v>0</v>
      </c>
      <c r="DT1110" s="20">
        <v>0</v>
      </c>
      <c r="DU1110" s="20">
        <v>0</v>
      </c>
      <c r="DV1110" s="37" cm="1">
        <f t="array" ref="DV1110">IF(AND(DI1110:DP1110&lt;&gt;""),((DQ1110*0.125)+(DR1110*0.25)+(DS1110*0.25)+(DT1110*1)+(DU1110*1))/DP1110,"")</f>
        <v>0</v>
      </c>
      <c r="EA1110" s="35" t="s">
        <v>232</v>
      </c>
      <c r="EB1110" s="38"/>
      <c r="EJ1110"/>
      <c r="EK1110"/>
      <c r="EL1110"/>
      <c r="EM1110"/>
      <c r="EN1110"/>
      <c r="EO1110"/>
      <c r="EP1110"/>
      <c r="EQ1110"/>
      <c r="ER1110"/>
      <c r="ES1110" s="34" t="str">
        <f>IF(EI1110&lt;&gt;"",((EJ1110*0.125)+((EK1110+EL1110+EM1110+EN1110+EO1110)*0.25)+((EP1110+EQ1110+ER1110)*1))/EI1110,"")</f>
        <v/>
      </c>
      <c r="ET1110" s="20"/>
      <c r="FG1110" s="20"/>
      <c r="FJ1110" s="34" t="str">
        <f>IF(EZ1110&lt;&gt;"",((FA1110*0.125)+((FB1110+FC1110+FD1110+FE1110+FF1110)*0.25)+((FG1110+FH1110+FI1110)*1))/EZ1110,"")</f>
        <v/>
      </c>
      <c r="FK1110" s="39">
        <v>33.173001999999997</v>
      </c>
      <c r="FL1110" s="39">
        <v>-87.613500000000002</v>
      </c>
      <c r="FM1110" s="39">
        <v>32.811176576177864</v>
      </c>
      <c r="FN1110" s="39">
        <v>33.534827423822129</v>
      </c>
      <c r="FO1110" s="39">
        <v>-88.045776956208698</v>
      </c>
      <c r="FP1110" s="39">
        <v>-87.181223043791306</v>
      </c>
      <c r="FQ1110" s="39">
        <v>32.449351152355732</v>
      </c>
      <c r="FR1110" s="39">
        <v>33.896652847644262</v>
      </c>
      <c r="FS1110" s="39">
        <v>-88.478053912417394</v>
      </c>
      <c r="FT1110" s="39">
        <v>-86.74894608758261</v>
      </c>
      <c r="FU1110" s="35"/>
      <c r="GK1110" s="34" t="str">
        <f>IF(GA1110&lt;&gt;"",((GB1110*0.125)+((GC1110+GD1110+GE1110+GF1110+GG1110)*0.25)+((GH1110+GI1110+GJ1110)*1))/GA1110,"")</f>
        <v/>
      </c>
      <c r="GL1110"/>
      <c r="GM1110"/>
      <c r="GN1110"/>
      <c r="GO1110"/>
      <c r="HH1110" s="34" t="str">
        <f>IF(GX1110&lt;&gt;"",((GY1110*0.125)+((GZ1110+HA1110+HB1110+HC1110+HD1110)*0.25)+((HE1110+HF1110+HG1110)*1))/GX1110,"")</f>
        <v/>
      </c>
    </row>
    <row r="1111" spans="1:216" ht="15" hidden="1" customHeight="1" x14ac:dyDescent="0.35">
      <c r="A1111" s="11" t="s">
        <v>6425</v>
      </c>
      <c r="B1111" s="12" t="s">
        <v>6426</v>
      </c>
      <c r="C1111" s="13">
        <v>43009</v>
      </c>
      <c r="D1111" s="13">
        <v>43843</v>
      </c>
      <c r="E1111" s="14" t="s">
        <v>1420</v>
      </c>
      <c r="F1111" s="15" t="s">
        <v>6427</v>
      </c>
      <c r="G1111" s="15" t="s">
        <v>6428</v>
      </c>
      <c r="H1111" s="14" t="s">
        <v>3670</v>
      </c>
      <c r="I1111" s="16">
        <v>73069</v>
      </c>
      <c r="J1111" s="17">
        <v>26464</v>
      </c>
      <c r="K1111" s="18">
        <f ca="1">IF(A1111&lt;&gt;"",RANDBETWEEN(1,2000)," ")</f>
        <v>1012</v>
      </c>
      <c r="L1111" s="17" cm="1">
        <f t="array" ref="L1111">IF(A1111&lt;&gt;"",SUMPRODUCT(($E$2:$E$1303="Active") * (FK1111 &gt;= $FM$2:$FM$1303) * (FK1111 &lt;= $FN$2:$FN$1303) * (FL1111 &gt;= $FO$2:$FO$1303) * (FL1111 &lt;= $FP$2:$FP$1303)),"")</f>
        <v>3</v>
      </c>
      <c r="M1111" s="17" cm="1">
        <f t="array" ref="M1111">IF(A1111&lt;&gt;"",SUMPRODUCT(($E$2:$E$1303="Active") * (FK1111 &gt;= $FQ$2:$FQ$1303) * (FK1111 &lt;= $FR$2:$FR$1303) * (FL1111 &gt;= $FS$2:$FS$1303) * (FL1111 &lt;= $FT$2:$FT$1303)),"")</f>
        <v>5</v>
      </c>
      <c r="N1111" s="14"/>
      <c r="O1111" s="14" t="s">
        <v>219</v>
      </c>
      <c r="P1111" s="15" t="s">
        <v>5566</v>
      </c>
      <c r="Q1111" s="14" t="s">
        <v>5567</v>
      </c>
      <c r="R1111" s="15" t="s">
        <v>5568</v>
      </c>
      <c r="S1111" s="14" t="s">
        <v>223</v>
      </c>
      <c r="T1111" s="20" t="s">
        <v>2441</v>
      </c>
      <c r="U1111" s="21"/>
      <c r="V1111" s="22"/>
      <c r="W1111" s="22"/>
      <c r="X1111" s="22"/>
      <c r="Y1111" s="22"/>
      <c r="Z1111" s="22"/>
      <c r="AA1111" s="48"/>
      <c r="AC1111" s="63">
        <v>45658</v>
      </c>
      <c r="AD1111" s="25">
        <v>0</v>
      </c>
      <c r="AE1111" s="25">
        <v>0</v>
      </c>
      <c r="AF1111" s="26">
        <v>0</v>
      </c>
      <c r="AG1111" s="20">
        <v>0</v>
      </c>
      <c r="AH1111" s="22">
        <v>0</v>
      </c>
      <c r="AI1111" s="26">
        <v>0</v>
      </c>
      <c r="AN1111" s="27" t="str">
        <f>IF(COUNT(DV1111,ES1111,FJ1111,GK1111,HH1111)&gt;0,AVERAGE(DV1111,ES1111,FJ1111,GK1111,HH1111),"")</f>
        <v/>
      </c>
      <c r="AO1111" s="28">
        <f>IF((E1111&lt;&gt;""),COUNTA(AP1111:BW1111)+COUNTIF(T1111,"No"),"")</f>
        <v>0</v>
      </c>
      <c r="AP1111" s="29"/>
      <c r="AQ1111" s="29"/>
      <c r="AR1111" s="29"/>
      <c r="AS1111" s="29"/>
      <c r="AT1111" s="29"/>
      <c r="AU1111" s="29"/>
      <c r="AV1111" s="29"/>
      <c r="AW1111" s="29"/>
      <c r="AX1111" s="29"/>
      <c r="AY1111" s="29"/>
      <c r="AZ1111" s="29"/>
      <c r="BA1111" s="29"/>
      <c r="BB1111" s="29"/>
      <c r="BC1111" s="29"/>
      <c r="BD1111" s="29"/>
      <c r="BE1111" s="29"/>
      <c r="BF1111" s="29"/>
      <c r="BG1111" s="29"/>
      <c r="BH1111" s="29"/>
      <c r="BI1111" s="29"/>
      <c r="BJ1111" s="29"/>
      <c r="BK1111" s="29"/>
      <c r="BL1111" s="29"/>
      <c r="BM1111" s="29"/>
      <c r="BN1111" s="29"/>
      <c r="BO1111" s="29"/>
      <c r="BP1111" s="29"/>
      <c r="BQ1111" s="29"/>
      <c r="BR1111" s="29"/>
      <c r="BS1111" s="29"/>
      <c r="BT1111" s="29"/>
      <c r="BU1111" s="29"/>
      <c r="BV1111" s="29"/>
      <c r="BW1111" s="29"/>
      <c r="BX1111" s="30"/>
      <c r="BY1111" s="30"/>
      <c r="BZ1111" s="14"/>
      <c r="CA1111" s="30"/>
      <c r="CB1111" s="14" t="s">
        <v>232</v>
      </c>
      <c r="CC1111" s="31"/>
      <c r="CD1111" s="32"/>
      <c r="CE1111" s="33"/>
      <c r="CF1111" s="33"/>
      <c r="CG1111" s="29"/>
      <c r="CH1111" s="29"/>
      <c r="CI1111" s="29"/>
      <c r="CJ1111" s="29"/>
      <c r="CK1111" s="29"/>
      <c r="CL1111" s="29"/>
      <c r="CM1111" s="29"/>
      <c r="CN1111" s="34" t="str">
        <f>IF(CJ1111&gt;0,((CK1111*0.125)+(CL1111*0.25)+(CM1111*1))/CJ1111,"")</f>
        <v/>
      </c>
      <c r="CR1111" s="35"/>
      <c r="CS1111" s="20" t="s">
        <v>232</v>
      </c>
      <c r="CV1111" s="20"/>
      <c r="CW1111" s="20"/>
      <c r="CX1111" s="20"/>
      <c r="DH1111" s="37" t="str">
        <f>IF(DB1111&gt;0,((DC1111*0.125)+(DD1111*0.25)+(DE1111*0.25)+(DF1111*1)+(DG1111*1))/DB1111,"")</f>
        <v/>
      </c>
      <c r="DV1111" s="37" t="str" cm="1">
        <f t="array" ref="DV1111">IF(AND(DI1111:DP1111&lt;&gt;""),((DQ1111*0.125)+(DR1111*0.25)+(DS1111*0.25)+(DT1111*1)+(DU1111*1))/DP1111,"")</f>
        <v/>
      </c>
      <c r="EA1111" s="35" t="s">
        <v>232</v>
      </c>
      <c r="EB1111" s="38"/>
      <c r="EJ1111" s="20"/>
      <c r="EK1111" s="20"/>
      <c r="EL1111" s="20"/>
      <c r="EM1111" s="20"/>
      <c r="EN1111" s="20"/>
      <c r="EO1111" s="20"/>
      <c r="EP1111" s="20"/>
      <c r="EQ1111" s="20"/>
      <c r="ER1111" s="20"/>
      <c r="ES1111" s="34" t="str">
        <f>IF(EI1111&lt;&gt;"",((EJ1111*0.125)+((EK1111+EL1111+EM1111+EN1111+EO1111)*0.25)+((EP1111+EQ1111+ER1111)*1))/EI1111,"")</f>
        <v/>
      </c>
      <c r="FG1111" s="20"/>
      <c r="FJ1111" s="34" t="str">
        <f>IF(EZ1111&lt;&gt;"",((FA1111*0.125)+((FB1111+FC1111+FD1111+FE1111+FF1111)*0.25)+((FG1111+FH1111+FI1111)*1))/EZ1111,"")</f>
        <v/>
      </c>
      <c r="FK1111" s="39">
        <v>35.248533999999999</v>
      </c>
      <c r="FL1111" s="39">
        <v>-97.459023999999999</v>
      </c>
      <c r="FM1111" s="39">
        <v>34.886708576177867</v>
      </c>
      <c r="FN1111" s="39">
        <v>35.610359423822132</v>
      </c>
      <c r="FO1111" s="39">
        <v>-97.902081151532727</v>
      </c>
      <c r="FP1111" s="39">
        <v>-97.015966848467272</v>
      </c>
      <c r="FQ1111" s="39">
        <v>34.524883152355734</v>
      </c>
      <c r="FR1111" s="39">
        <v>35.972184847644264</v>
      </c>
      <c r="FS1111" s="39">
        <v>-98.345138303065454</v>
      </c>
      <c r="FT1111" s="39">
        <v>-96.572909696934545</v>
      </c>
      <c r="FU1111" s="35"/>
      <c r="GK1111" s="34" t="str">
        <f>IF(GA1111&lt;&gt;"",((GB1111*0.125)+((GC1111+GD1111+GE1111+GF1111+GG1111)*0.25)+((GH1111+GI1111+GJ1111)*1))/GA1111,"")</f>
        <v/>
      </c>
      <c r="GL1111"/>
      <c r="GM1111"/>
      <c r="GN1111"/>
      <c r="GO1111"/>
      <c r="HH1111" s="34" t="str">
        <f>IF(GX1111&lt;&gt;"",((GY1111*0.125)+((GZ1111+HA1111+HB1111+HC1111+HD1111)*0.25)+((HE1111+HF1111+HG1111)*1))/GX1111,"")</f>
        <v/>
      </c>
    </row>
    <row r="1112" spans="1:216" ht="15" hidden="1" customHeight="1" x14ac:dyDescent="0.35">
      <c r="A1112" s="11" t="s">
        <v>5836</v>
      </c>
      <c r="B1112" s="12" t="s">
        <v>5837</v>
      </c>
      <c r="C1112" s="43">
        <v>43009</v>
      </c>
      <c r="D1112" s="13">
        <v>43829</v>
      </c>
      <c r="E1112" s="11" t="s">
        <v>1420</v>
      </c>
      <c r="F1112" s="19" t="s">
        <v>6429</v>
      </c>
      <c r="G1112" s="19" t="s">
        <v>2793</v>
      </c>
      <c r="H1112" s="11" t="s">
        <v>2702</v>
      </c>
      <c r="I1112" s="42">
        <v>48108</v>
      </c>
      <c r="J1112" s="17">
        <v>26639</v>
      </c>
      <c r="K1112" s="18">
        <f ca="1">IF(A1112&lt;&gt;"",RANDBETWEEN(1,2000)," ")</f>
        <v>1613</v>
      </c>
      <c r="L1112" s="17" cm="1">
        <f t="array" ref="L1112">IF(A1112&lt;&gt;"",SUMPRODUCT(($E$2:$E$1303="Active") * (FK1112 &gt;= $FM$2:$FM$1303) * (FK1112 &lt;= $FN$2:$FN$1303) * (FL1112 &gt;= $FO$2:$FO$1303) * (FL1112 &lt;= $FP$2:$FP$1303)),"")</f>
        <v>3</v>
      </c>
      <c r="M1112" s="17" cm="1">
        <f t="array" ref="M1112">IF(A1112&lt;&gt;"",SUMPRODUCT(($E$2:$E$1303="Active") * (FK1112 &gt;= $FQ$2:$FQ$1303) * (FK1112 &lt;= $FR$2:$FR$1303) * (FL1112 &gt;= $FS$2:$FS$1303) * (FL1112 &lt;= $FT$2:$FT$1303)),"")</f>
        <v>9</v>
      </c>
      <c r="Q1112" s="11" t="s">
        <v>2795</v>
      </c>
      <c r="AA1112" s="48">
        <v>2024</v>
      </c>
      <c r="AC1112" s="63">
        <v>45658</v>
      </c>
      <c r="AF1112" s="26"/>
      <c r="AG1112" s="20">
        <v>24</v>
      </c>
      <c r="AH1112" s="22">
        <v>0</v>
      </c>
      <c r="AI1112" s="26">
        <v>0</v>
      </c>
      <c r="AN1112" s="27" t="str">
        <f>IF(COUNT(DV1112,ES1112,FJ1112,GK1112,HH1112)&gt;0,AVERAGE(DV1112,ES1112,FJ1112,GK1112,HH1112),"")</f>
        <v/>
      </c>
      <c r="AO1112" s="28">
        <f>IF((E1112&lt;&gt;""),COUNTA(AP1112:BW1112)+COUNTIF(T1112,"No"),"")</f>
        <v>0</v>
      </c>
      <c r="EA1112" s="35"/>
      <c r="EJ1112"/>
      <c r="EK1112"/>
      <c r="EL1112"/>
      <c r="EM1112"/>
      <c r="EN1112"/>
      <c r="EQ1112"/>
      <c r="ER1112"/>
      <c r="ES1112" s="34" t="str">
        <f>IF(EI1112&lt;&gt;"",((EJ1112*0.125)+((EK1112+EL1112+EM1112+EN1112+EO1112)*0.25)+((EP1112+EQ1112+ER1112)*1))/EI1112,"")</f>
        <v/>
      </c>
      <c r="ET1112" s="20"/>
      <c r="FG1112" s="20"/>
      <c r="FJ1112" s="34" t="str">
        <f>IF(EZ1112&lt;&gt;"",((FA1112*0.125)+((FB1112+FC1112+FD1112+FE1112+FF1112)*0.25)+((FG1112+FH1112+FI1112)*1))/EZ1112,"")</f>
        <v/>
      </c>
      <c r="FK1112" s="39">
        <v>42.223407000000002</v>
      </c>
      <c r="FL1112" s="39">
        <v>-83.729174999999998</v>
      </c>
      <c r="FM1112" s="39">
        <v>41.861581576177869</v>
      </c>
      <c r="FN1112" s="39">
        <v>42.585232423822134</v>
      </c>
      <c r="FO1112" s="39">
        <v>-84.21777825261789</v>
      </c>
      <c r="FP1112" s="39">
        <v>-83.240571747382106</v>
      </c>
      <c r="FQ1112" s="39">
        <v>41.499756152355737</v>
      </c>
      <c r="FR1112" s="39">
        <v>42.947057847644267</v>
      </c>
      <c r="FS1112" s="39">
        <v>-84.706381505235768</v>
      </c>
      <c r="FT1112" s="39">
        <v>-82.751968494764228</v>
      </c>
      <c r="FU1112" s="35"/>
      <c r="GK1112" s="34" t="str">
        <f>IF(GA1112&lt;&gt;"",((GB1112*0.125)+((GC1112+GD1112+GE1112+GF1112+GG1112)*0.25)+((GH1112+GI1112+GJ1112)*1))/GA1112,"")</f>
        <v/>
      </c>
      <c r="GL1112"/>
      <c r="GM1112"/>
      <c r="GN1112"/>
      <c r="GO1112"/>
      <c r="HH1112" s="34" t="str">
        <f>IF(GX1112&lt;&gt;"",((GY1112*0.125)+((GZ1112+HA1112+HB1112+HC1112+HD1112)*0.25)+((HE1112+HF1112+HG1112)*1))/GX1112,"")</f>
        <v/>
      </c>
    </row>
    <row r="1113" spans="1:216" ht="15" hidden="1" customHeight="1" x14ac:dyDescent="0.35">
      <c r="A1113" s="11" t="s">
        <v>5828</v>
      </c>
      <c r="B1113" s="12" t="s">
        <v>5829</v>
      </c>
      <c r="C1113" s="43">
        <v>43009</v>
      </c>
      <c r="D1113" s="43">
        <v>43829</v>
      </c>
      <c r="E1113" s="11" t="s">
        <v>1420</v>
      </c>
      <c r="F1113" s="19" t="s">
        <v>6430</v>
      </c>
      <c r="G1113" s="19" t="s">
        <v>5831</v>
      </c>
      <c r="H1113" s="11" t="s">
        <v>1033</v>
      </c>
      <c r="I1113" s="42">
        <v>32765</v>
      </c>
      <c r="J1113" s="17">
        <v>65228</v>
      </c>
      <c r="K1113" s="18">
        <f ca="1">IF(A1113&lt;&gt;"",RANDBETWEEN(1,2000)," ")</f>
        <v>926</v>
      </c>
      <c r="L1113" s="17" cm="1">
        <f t="array" ref="L1113">IF(A1113&lt;&gt;"",SUMPRODUCT(($E$2:$E$1303="Active") * (FK1113 &gt;= $FM$2:$FM$1303) * (FK1113 &lt;= $FN$2:$FN$1303) * (FL1113 &gt;= $FO$2:$FO$1303) * (FL1113 &lt;= $FP$2:$FP$1303)),"")</f>
        <v>7</v>
      </c>
      <c r="M1113" s="17" cm="1">
        <f t="array" ref="M1113">IF(A1113&lt;&gt;"",SUMPRODUCT(($E$2:$E$1303="Active") * (FK1113 &gt;= $FQ$2:$FQ$1303) * (FK1113 &lt;= $FR$2:$FR$1303) * (FL1113 &gt;= $FS$2:$FS$1303) * (FL1113 &lt;= $FT$2:$FT$1303)),"")</f>
        <v>18</v>
      </c>
      <c r="Q1113" s="11" t="s">
        <v>5834</v>
      </c>
      <c r="AA1113" s="48">
        <v>2024</v>
      </c>
      <c r="AC1113" s="63">
        <v>45658</v>
      </c>
      <c r="AF1113" s="26"/>
      <c r="AG1113" s="20"/>
      <c r="AH1113" s="22">
        <v>0</v>
      </c>
      <c r="AI1113" s="26">
        <v>0</v>
      </c>
      <c r="AN1113" s="27" t="str">
        <f>IF(COUNT(DV1113,ES1113,FJ1113,GK1113,HH1113)&gt;0,AVERAGE(DV1113,ES1113,FJ1113,GK1113,HH1113),"")</f>
        <v/>
      </c>
      <c r="AO1113" s="28">
        <f>IF((E1113&lt;&gt;""),COUNTA(AP1113:BW1113)+COUNTIF(T1113,"No"),"")</f>
        <v>0</v>
      </c>
      <c r="EA1113" s="35"/>
      <c r="EJ1113"/>
      <c r="EK1113"/>
      <c r="EL1113"/>
      <c r="EM1113"/>
      <c r="EN1113"/>
      <c r="EQ1113"/>
      <c r="ER1113"/>
      <c r="ES1113" s="34" t="str">
        <f>IF(EI1113&lt;&gt;"",((EJ1113*0.125)+((EK1113+EL1113+EM1113+EN1113+EO1113)*0.25)+((EP1113+EQ1113+ER1113)*1))/EI1113,"")</f>
        <v/>
      </c>
      <c r="ET1113" s="20"/>
      <c r="FG1113" s="20"/>
      <c r="FJ1113" s="34" t="str">
        <f>IF(EZ1113&lt;&gt;"",((FA1113*0.125)+((FB1113+FC1113+FD1113+FE1113+FF1113)*0.25)+((FG1113+FH1113+FI1113)*1))/EZ1113,"")</f>
        <v/>
      </c>
      <c r="FK1113" s="39">
        <v>28.677140000000001</v>
      </c>
      <c r="FL1113" s="39">
        <v>-81.203574000000003</v>
      </c>
      <c r="FM1113" s="39">
        <v>28.315314576177869</v>
      </c>
      <c r="FN1113" s="39">
        <v>29.038965423822134</v>
      </c>
      <c r="FO1113" s="39">
        <v>-81.615986946658737</v>
      </c>
      <c r="FP1113" s="39">
        <v>-80.79116105334127</v>
      </c>
      <c r="FQ1113" s="39">
        <v>27.953489152355736</v>
      </c>
      <c r="FR1113" s="39">
        <v>29.400790847644267</v>
      </c>
      <c r="FS1113" s="39">
        <v>-82.02839989331747</v>
      </c>
      <c r="FT1113" s="39">
        <v>-80.378748106682536</v>
      </c>
      <c r="FU1113" s="35"/>
      <c r="GK1113" s="34" t="str">
        <f>IF(GA1113&lt;&gt;"",((GB1113*0.125)+((GC1113+GD1113+GE1113+GF1113+GG1113)*0.25)+((GH1113+GI1113+GJ1113)*1))/GA1113,"")</f>
        <v/>
      </c>
      <c r="GL1113"/>
      <c r="GM1113"/>
      <c r="GN1113"/>
      <c r="GO1113"/>
      <c r="HH1113" s="34" t="str">
        <f>IF(GX1113&lt;&gt;"",((GY1113*0.125)+((GZ1113+HA1113+HB1113+HC1113+HD1113)*0.25)+((HE1113+HF1113+HG1113)*1))/GX1113,"")</f>
        <v/>
      </c>
    </row>
    <row r="1114" spans="1:216" ht="15" hidden="1" customHeight="1" x14ac:dyDescent="0.35">
      <c r="A1114" s="11" t="s">
        <v>5822</v>
      </c>
      <c r="B1114" s="12" t="s">
        <v>5823</v>
      </c>
      <c r="C1114" s="43">
        <v>43009</v>
      </c>
      <c r="D1114" s="43">
        <v>43829</v>
      </c>
      <c r="E1114" s="11" t="s">
        <v>1420</v>
      </c>
      <c r="F1114" s="19" t="s">
        <v>6431</v>
      </c>
      <c r="G1114" s="19" t="s">
        <v>5269</v>
      </c>
      <c r="H1114" s="11" t="s">
        <v>591</v>
      </c>
      <c r="I1114" s="42">
        <v>92123</v>
      </c>
      <c r="J1114" s="17">
        <v>30937</v>
      </c>
      <c r="K1114" s="18">
        <f ca="1">IF(A1114&lt;&gt;"",RANDBETWEEN(1,2000)," ")</f>
        <v>1743</v>
      </c>
      <c r="L1114" s="17" cm="1">
        <f t="array" ref="L1114">IF(A1114&lt;&gt;"",SUMPRODUCT(($E$2:$E$1303="Active") * (FK1114 &gt;= $FM$2:$FM$1303) * (FK1114 &lt;= $FN$2:$FN$1303) * (FL1114 &gt;= $FO$2:$FO$1303) * (FL1114 &lt;= $FP$2:$FP$1303)),"")</f>
        <v>4</v>
      </c>
      <c r="M1114" s="17" cm="1">
        <f t="array" ref="M1114">IF(A1114&lt;&gt;"",SUMPRODUCT(($E$2:$E$1303="Active") * (FK1114 &gt;= $FQ$2:$FQ$1303) * (FK1114 &lt;= $FR$2:$FR$1303) * (FL1114 &gt;= $FS$2:$FS$1303) * (FL1114 &lt;= $FT$2:$FT$1303)),"")</f>
        <v>4</v>
      </c>
      <c r="Q1114" s="11" t="s">
        <v>5826</v>
      </c>
      <c r="AA1114" s="48">
        <v>2024</v>
      </c>
      <c r="AC1114" s="63">
        <v>45658</v>
      </c>
      <c r="AF1114" s="26"/>
      <c r="AG1114" s="20"/>
      <c r="AH1114" s="22">
        <v>0</v>
      </c>
      <c r="AI1114" s="26">
        <v>0</v>
      </c>
      <c r="AN1114" s="27" t="str">
        <f>IF(COUNT(DV1114,ES1114,FJ1114,GK1114,HH1114)&gt;0,AVERAGE(DV1114,ES1114,FJ1114,GK1114,HH1114),"")</f>
        <v/>
      </c>
      <c r="AO1114" s="28">
        <f>IF((E1114&lt;&gt;""),COUNTA(AP1114:BW1114)+COUNTIF(T1114,"No"),"")</f>
        <v>0</v>
      </c>
      <c r="EA1114" s="35"/>
      <c r="EJ1114"/>
      <c r="EK1114"/>
      <c r="EL1114"/>
      <c r="EM1114"/>
      <c r="EN1114"/>
      <c r="EQ1114"/>
      <c r="ER1114"/>
      <c r="ES1114" s="34" t="str">
        <f>IF(EI1114&lt;&gt;"",((EJ1114*0.125)+((EK1114+EL1114+EM1114+EN1114+EO1114)*0.25)+((EP1114+EQ1114+ER1114)*1))/EI1114,"")</f>
        <v/>
      </c>
      <c r="ET1114" s="20"/>
      <c r="FG1114" s="20"/>
      <c r="FJ1114" s="34" t="str">
        <f>IF(EZ1114&lt;&gt;"",((FA1114*0.125)+((FB1114+FC1114+FD1114+FE1114+FF1114)*0.25)+((FG1114+FH1114+FI1114)*1))/EZ1114,"")</f>
        <v/>
      </c>
      <c r="FK1114" s="39">
        <v>32.808748999999999</v>
      </c>
      <c r="FL1114" s="39">
        <v>-117.137609</v>
      </c>
      <c r="FM1114" s="39">
        <v>32.446923576177866</v>
      </c>
      <c r="FN1114" s="39">
        <v>33.170574423822131</v>
      </c>
      <c r="FO1114" s="39">
        <v>-117.56810556796673</v>
      </c>
      <c r="FP1114" s="39">
        <v>-116.70711243203327</v>
      </c>
      <c r="FQ1114" s="39">
        <v>32.085098152355734</v>
      </c>
      <c r="FR1114" s="39">
        <v>33.532399847644264</v>
      </c>
      <c r="FS1114" s="39">
        <v>-117.99860213593345</v>
      </c>
      <c r="FT1114" s="39">
        <v>-116.27661586406654</v>
      </c>
      <c r="FU1114" s="35"/>
      <c r="GK1114" s="34" t="str">
        <f>IF(GA1114&lt;&gt;"",((GB1114*0.125)+((GC1114+GD1114+GE1114+GF1114+GG1114)*0.25)+((GH1114+GI1114+GJ1114)*1))/GA1114,"")</f>
        <v/>
      </c>
      <c r="GL1114"/>
      <c r="GM1114"/>
      <c r="GN1114"/>
      <c r="GO1114"/>
      <c r="HH1114" s="34" t="str">
        <f>IF(GX1114&lt;&gt;"",((GY1114*0.125)+((GZ1114+HA1114+HB1114+HC1114+HD1114)*0.25)+((HE1114+HF1114+HG1114)*1))/GX1114,"")</f>
        <v/>
      </c>
    </row>
    <row r="1115" spans="1:216" ht="15" customHeight="1" x14ac:dyDescent="0.35">
      <c r="A1115" s="11" t="s">
        <v>6432</v>
      </c>
      <c r="B1115" s="12" t="s">
        <v>6433</v>
      </c>
      <c r="C1115" s="43">
        <v>45474</v>
      </c>
      <c r="D1115" s="43">
        <v>46003</v>
      </c>
      <c r="E1115" s="11" t="s">
        <v>5254</v>
      </c>
      <c r="F1115" s="19" t="s">
        <v>6434</v>
      </c>
      <c r="G1115" s="19" t="s">
        <v>1925</v>
      </c>
      <c r="H1115" s="11" t="s">
        <v>1673</v>
      </c>
      <c r="I1115" s="42">
        <v>76209</v>
      </c>
      <c r="J1115" s="17">
        <v>28088</v>
      </c>
      <c r="K1115" s="18">
        <f ca="1">IF(A1115&lt;&gt;"",RANDBETWEEN(1,2000)," ")</f>
        <v>279</v>
      </c>
      <c r="L1115" s="17" cm="1">
        <f t="array" ref="L1115">IF(A1115&lt;&gt;"",SUMPRODUCT(($E$2:$E$1303="Active") * (FK1115 &gt;= $FM$2:$FM$1303) * (FK1115 &lt;= $FN$2:$FN$1303) * (FL1115 &gt;= $FO$2:$FO$1303) * (FL1115 &lt;= $FP$2:$FP$1303)),"")</f>
        <v>5</v>
      </c>
      <c r="M1115" s="17" cm="1">
        <f t="array" ref="M1115">IF(A1115&lt;&gt;"",SUMPRODUCT(($E$2:$E$1303="Active") * (FK1115 &gt;= $FQ$2:$FQ$1303) * (FK1115 &lt;= $FR$2:$FR$1303) * (FL1115 &gt;= $FS$2:$FS$1303) * (FL1115 &lt;= $FT$2:$FT$1303)),"")</f>
        <v>17</v>
      </c>
      <c r="N1115" s="11" t="s">
        <v>218</v>
      </c>
      <c r="O1115" s="11" t="s">
        <v>242</v>
      </c>
      <c r="P1115" s="19" t="s">
        <v>6435</v>
      </c>
      <c r="Q1115" s="11" t="s">
        <v>6436</v>
      </c>
      <c r="R1115" s="19" t="s">
        <v>6437</v>
      </c>
      <c r="S1115" s="11" t="s">
        <v>223</v>
      </c>
      <c r="T1115" s="20" t="s">
        <v>224</v>
      </c>
      <c r="AA1115" s="48" t="s">
        <v>394</v>
      </c>
      <c r="AB1115" s="43">
        <v>45861.697916666664</v>
      </c>
      <c r="AC1115" s="63">
        <v>45931</v>
      </c>
      <c r="AF1115" s="26"/>
      <c r="AH1115" s="22">
        <v>88</v>
      </c>
      <c r="AI1115" s="26">
        <v>61</v>
      </c>
      <c r="AN1115" s="27">
        <f>IF(COUNT(DV1115,ES1115,FJ1115,GK1115,HH1115)&gt;0,AVERAGE(DV1115,ES1115,FJ1115,GK1115,HH1115),"")</f>
        <v>0</v>
      </c>
      <c r="AO1115" s="28">
        <f>IF((E1115&lt;&gt;""),COUNTA(AP1115:BW1115)+COUNTIF(T1115,"No"),"")</f>
        <v>2</v>
      </c>
      <c r="BP1115" s="20" t="s">
        <v>224</v>
      </c>
      <c r="BT1115" s="20" t="s">
        <v>6438</v>
      </c>
      <c r="EA1115" s="35" t="s">
        <v>232</v>
      </c>
      <c r="FJ1115" s="52" t="str">
        <f>IF(EZ1115&lt;&gt;"",((FA1115*0.125)+((FB1115+FC1115+FD1115+FE1115+FF1115)*0.25)+((FG1115+FH1115+FI1115)*1))/EZ1115,"")</f>
        <v/>
      </c>
      <c r="FK1115" s="39">
        <v>33.233268000000002</v>
      </c>
      <c r="FL1115" s="39">
        <v>-97.110969999999995</v>
      </c>
      <c r="FM1115" s="39">
        <v>32.87144257617787</v>
      </c>
      <c r="FN1115" s="39">
        <v>33.595093423822135</v>
      </c>
      <c r="FO1115" s="39">
        <v>-97.543544632571482</v>
      </c>
      <c r="FP1115" s="39">
        <v>-96.678395367428507</v>
      </c>
      <c r="FQ1115" s="39">
        <v>32.509617152355737</v>
      </c>
      <c r="FR1115" s="39">
        <v>33.956918847644268</v>
      </c>
      <c r="FS1115" s="39">
        <v>-97.97611926514297</v>
      </c>
      <c r="FT1115" s="39">
        <v>-96.24582073485702</v>
      </c>
      <c r="FU1115" s="35">
        <v>45680</v>
      </c>
      <c r="FV1115" s="20" t="s">
        <v>248</v>
      </c>
      <c r="FW1115" s="20" t="s">
        <v>247</v>
      </c>
      <c r="FX1115" s="20">
        <v>88</v>
      </c>
      <c r="FY1115" s="20">
        <v>2</v>
      </c>
      <c r="FZ1115" s="20">
        <v>2</v>
      </c>
      <c r="GA1115" s="20">
        <v>8</v>
      </c>
      <c r="GB1115" s="20">
        <v>0</v>
      </c>
      <c r="GC1115" s="20">
        <v>0</v>
      </c>
      <c r="GD1115" s="20">
        <v>0</v>
      </c>
      <c r="GE1115" s="20">
        <v>0</v>
      </c>
      <c r="GF1115" s="20">
        <v>0</v>
      </c>
      <c r="GG1115" s="20">
        <v>0</v>
      </c>
      <c r="GH1115" s="20">
        <v>0</v>
      </c>
      <c r="GI1115" s="20">
        <v>0</v>
      </c>
      <c r="GJ1115" s="20">
        <v>0</v>
      </c>
      <c r="GK1115" s="34">
        <v>0</v>
      </c>
      <c r="GL1115" s="40">
        <v>45980</v>
      </c>
      <c r="GM1115" s="40">
        <v>45995</v>
      </c>
      <c r="GN1115" s="56" t="s">
        <v>237</v>
      </c>
      <c r="GO1115" s="35">
        <v>45995</v>
      </c>
      <c r="GP1115" s="20" t="s">
        <v>232</v>
      </c>
      <c r="GQ1115" s="35">
        <v>46038</v>
      </c>
      <c r="HH1115" s="34" t="str">
        <f>IF(GX1115&lt;&gt;"",((GY1115*0.125)+((GZ1115+HA1115+HB1115+HC1115+HD1115)*0.25)+((HE1115+HF1115+HG1115)*1))/GX1115,"")</f>
        <v/>
      </c>
    </row>
    <row r="1116" spans="1:216" ht="15" customHeight="1" x14ac:dyDescent="0.35">
      <c r="A1116" s="14" t="s">
        <v>6439</v>
      </c>
      <c r="B1116" s="12" t="s">
        <v>6440</v>
      </c>
      <c r="C1116" s="13">
        <v>43009</v>
      </c>
      <c r="D1116" s="13">
        <v>45558</v>
      </c>
      <c r="E1116" s="14" t="s">
        <v>5254</v>
      </c>
      <c r="F1116" s="15" t="s">
        <v>6441</v>
      </c>
      <c r="G1116" s="15" t="s">
        <v>6442</v>
      </c>
      <c r="H1116" s="14" t="s">
        <v>1556</v>
      </c>
      <c r="I1116" s="16">
        <v>98501</v>
      </c>
      <c r="J1116" s="17">
        <v>45274</v>
      </c>
      <c r="K1116" s="18">
        <f ca="1">IF(A1116&lt;&gt;"",RANDBETWEEN(1,2000)," ")</f>
        <v>553</v>
      </c>
      <c r="L1116" s="17" cm="1">
        <f t="array" ref="L1116">IF(A1116&lt;&gt;"",SUMPRODUCT(($E$2:$E$1303="Active") * (FK1116 &gt;= $FM$2:$FM$1303) * (FK1116 &lt;= $FN$2:$FN$1303) * (FL1116 &gt;= $FO$2:$FO$1303) * (FL1116 &lt;= $FP$2:$FP$1303)),"")</f>
        <v>2</v>
      </c>
      <c r="M1116" s="17" cm="1">
        <f t="array" ref="M1116">IF(A1116&lt;&gt;"",SUMPRODUCT(($E$2:$E$1303="Active") * (FK1116 &gt;= $FQ$2:$FQ$1303) * (FK1116 &lt;= $FR$2:$FR$1303) * (FL1116 &gt;= $FS$2:$FS$1303) * (FL1116 &lt;= $FT$2:$FT$1303)),"")</f>
        <v>5</v>
      </c>
      <c r="N1116" s="14" t="s">
        <v>287</v>
      </c>
      <c r="O1116" s="14" t="s">
        <v>242</v>
      </c>
      <c r="P1116" s="15" t="s">
        <v>6443</v>
      </c>
      <c r="Q1116" s="14" t="s">
        <v>6444</v>
      </c>
      <c r="R1116" s="15" t="s">
        <v>6445</v>
      </c>
      <c r="S1116" s="14" t="s">
        <v>223</v>
      </c>
      <c r="T1116" s="20" t="s">
        <v>224</v>
      </c>
      <c r="U1116" s="21"/>
      <c r="V1116" s="22"/>
      <c r="W1116" s="22"/>
      <c r="X1116" s="22"/>
      <c r="Y1116" s="22"/>
      <c r="Z1116" s="22"/>
      <c r="AB1116" s="23">
        <v>45471.458333333336</v>
      </c>
      <c r="AC1116" s="63">
        <v>45931</v>
      </c>
      <c r="AD1116" s="25">
        <v>98</v>
      </c>
      <c r="AE1116" s="25">
        <v>83</v>
      </c>
      <c r="AF1116" s="26">
        <v>67</v>
      </c>
      <c r="AG1116" s="20">
        <v>77</v>
      </c>
      <c r="AH1116" s="22">
        <v>36</v>
      </c>
      <c r="AI1116" s="26">
        <v>0</v>
      </c>
      <c r="AN1116" s="27">
        <f>IF(COUNT(DV1116,ES1116,FJ1116,GK1116,HH1116)&gt;0,AVERAGE(DV1116,ES1116,FJ1116,GK1116,HH1116),"")</f>
        <v>0</v>
      </c>
      <c r="AO1116" s="28">
        <f>IF((E1116&lt;&gt;""),COUNTA(AP1116:BW1116)+COUNTIF(T1116,"No"),"")</f>
        <v>2</v>
      </c>
      <c r="AP1116" s="29"/>
      <c r="AQ1116" s="29"/>
      <c r="AR1116" s="29"/>
      <c r="AS1116" s="29"/>
      <c r="AT1116" s="29"/>
      <c r="AU1116" s="29"/>
      <c r="AV1116" s="29"/>
      <c r="AW1116" s="29"/>
      <c r="AX1116" s="29"/>
      <c r="AY1116" s="29"/>
      <c r="AZ1116" s="29"/>
      <c r="BA1116" s="29"/>
      <c r="BB1116" s="29"/>
      <c r="BC1116" s="29"/>
      <c r="BD1116" s="29" t="s">
        <v>224</v>
      </c>
      <c r="BE1116" s="29"/>
      <c r="BF1116" s="29"/>
      <c r="BG1116" s="29"/>
      <c r="BH1116" s="29"/>
      <c r="BI1116" s="29"/>
      <c r="BJ1116" s="29"/>
      <c r="BK1116" s="29"/>
      <c r="BL1116" s="29"/>
      <c r="BM1116" s="29"/>
      <c r="BN1116" s="29"/>
      <c r="BO1116" s="29"/>
      <c r="BP1116" s="29"/>
      <c r="BQ1116" s="29"/>
      <c r="BR1116" s="29"/>
      <c r="BS1116" s="29"/>
      <c r="BT1116" s="29" t="s">
        <v>6446</v>
      </c>
      <c r="BV1116" s="29"/>
      <c r="BW1116" s="29"/>
      <c r="BX1116" s="30">
        <v>44125</v>
      </c>
      <c r="BY1116" s="30">
        <v>44146</v>
      </c>
      <c r="BZ1116" s="14" t="s">
        <v>226</v>
      </c>
      <c r="CA1116" s="30">
        <v>44146</v>
      </c>
      <c r="CB1116" s="14" t="s">
        <v>227</v>
      </c>
      <c r="CC1116" s="31">
        <v>43910</v>
      </c>
      <c r="CD1116" s="32" t="s">
        <v>364</v>
      </c>
      <c r="CE1116" s="33" t="s">
        <v>380</v>
      </c>
      <c r="CF1116" s="33" t="s">
        <v>321</v>
      </c>
      <c r="CG1116" s="29">
        <v>143</v>
      </c>
      <c r="CH1116" s="29">
        <v>1</v>
      </c>
      <c r="CI1116" s="29">
        <v>1</v>
      </c>
      <c r="CJ1116" s="29">
        <v>5</v>
      </c>
      <c r="CK1116" s="29">
        <v>0</v>
      </c>
      <c r="CL1116" s="29">
        <v>0</v>
      </c>
      <c r="CM1116" s="29">
        <v>2</v>
      </c>
      <c r="CN1116" s="34">
        <f>IF(CJ1116&gt;0,((CK1116*0.125)+(CL1116*0.25)+(CM1116*1))/CJ1116,"")</f>
        <v>0.4</v>
      </c>
      <c r="CO1116" s="35">
        <v>44656</v>
      </c>
      <c r="CP1116" s="35">
        <v>44679</v>
      </c>
      <c r="CQ1116" s="20" t="s">
        <v>595</v>
      </c>
      <c r="CR1116" s="35">
        <v>44684</v>
      </c>
      <c r="CS1116" s="20" t="s">
        <v>232</v>
      </c>
      <c r="CT1116" s="35">
        <v>44687</v>
      </c>
      <c r="CU1116" s="35">
        <v>44259</v>
      </c>
      <c r="CV1116" s="11" t="s">
        <v>228</v>
      </c>
      <c r="CW1116" s="11" t="s">
        <v>293</v>
      </c>
      <c r="CX1116" s="11" t="s">
        <v>247</v>
      </c>
      <c r="CY1116" s="20">
        <v>38</v>
      </c>
      <c r="CZ1116" s="36">
        <v>1</v>
      </c>
      <c r="DA1116" s="36">
        <v>1</v>
      </c>
      <c r="DB1116" s="36">
        <v>5</v>
      </c>
      <c r="DC1116" s="36">
        <v>0</v>
      </c>
      <c r="DD1116" s="36">
        <v>0</v>
      </c>
      <c r="DE1116" s="36">
        <v>0</v>
      </c>
      <c r="DF1116" s="36">
        <v>0</v>
      </c>
      <c r="DG1116" s="36">
        <v>0</v>
      </c>
      <c r="DH1116" s="37">
        <f>IF(DB1116&lt;&gt;"",((DC1116*0.125)+(DD1116*0.25)+(DE1116*0.25)+(DF1116*1)+(DG1116*1))/DB1116,"")</f>
        <v>0</v>
      </c>
      <c r="DI1116" s="35">
        <v>44592</v>
      </c>
      <c r="DJ1116" s="20" t="s">
        <v>228</v>
      </c>
      <c r="DK1116" s="20" t="s">
        <v>294</v>
      </c>
      <c r="DL1116" s="20" t="s">
        <v>247</v>
      </c>
      <c r="DM1116" s="20">
        <v>32</v>
      </c>
      <c r="DN1116" s="20">
        <v>1</v>
      </c>
      <c r="DO1116" s="20">
        <v>1</v>
      </c>
      <c r="DP1116" s="20">
        <v>5</v>
      </c>
      <c r="DQ1116" s="20">
        <v>0</v>
      </c>
      <c r="DR1116" s="20">
        <v>0</v>
      </c>
      <c r="DS1116" s="20">
        <v>0</v>
      </c>
      <c r="DT1116" s="20">
        <v>0</v>
      </c>
      <c r="DU1116" s="20">
        <v>0</v>
      </c>
      <c r="DV1116" s="37" cm="1">
        <f t="array" ref="DV1116">IF(AND(DI1116:DP1116&lt;&gt;""),((DQ1116*0.125)+(DR1116*0.25)+(DS1116*0.25)+(DT1116*1)+(DU1116*1))/DP1116,"")</f>
        <v>0</v>
      </c>
      <c r="DW1116" s="35" t="s">
        <v>6447</v>
      </c>
      <c r="DX1116" s="35">
        <v>45548</v>
      </c>
      <c r="DY1116" s="20" t="s">
        <v>237</v>
      </c>
      <c r="DZ1116" s="35">
        <v>45548</v>
      </c>
      <c r="EA1116" s="35" t="s">
        <v>232</v>
      </c>
      <c r="EB1116" s="21">
        <v>45562</v>
      </c>
      <c r="EJ1116"/>
      <c r="EK1116"/>
      <c r="EL1116"/>
      <c r="EM1116"/>
      <c r="EN1116"/>
      <c r="EO1116"/>
      <c r="EP1116"/>
      <c r="EQ1116"/>
      <c r="ER1116"/>
      <c r="ES1116" s="53" t="str">
        <f>IF(EI1116&lt;&gt;"",((EJ1116*0.125)+((EK1116+EL1116+EM1116+EN1116+EO1116)*0.25)+((EP1116+EQ1116+ER1116)*1))/EI1116,"")</f>
        <v/>
      </c>
      <c r="ET1116" s="35">
        <v>45553</v>
      </c>
      <c r="EU1116" s="20" t="s">
        <v>248</v>
      </c>
      <c r="EV1116" s="20" t="s">
        <v>234</v>
      </c>
      <c r="EW1116" s="20">
        <v>26</v>
      </c>
      <c r="EX1116" s="20">
        <v>1</v>
      </c>
      <c r="EY1116" s="20">
        <v>1</v>
      </c>
      <c r="EZ1116" s="20">
        <v>5</v>
      </c>
      <c r="FA1116" s="20">
        <v>0</v>
      </c>
      <c r="FB1116" s="20">
        <v>0</v>
      </c>
      <c r="FC1116" s="20">
        <v>0</v>
      </c>
      <c r="FD1116" s="20">
        <v>0</v>
      </c>
      <c r="FE1116" s="20">
        <v>0</v>
      </c>
      <c r="FF1116" s="20">
        <v>0</v>
      </c>
      <c r="FG1116" s="20">
        <v>0</v>
      </c>
      <c r="FH1116" s="20">
        <v>0</v>
      </c>
      <c r="FI1116" s="20">
        <v>0</v>
      </c>
      <c r="FJ1116" s="34">
        <f>IF(EZ1116&lt;&gt;"",((FA1116*0.125)+((FB1116+FC1116+FD1116+FE1116+FF1116)*0.25)+((FG1116+FH1116+FI1116)*1))/EZ1116,"")</f>
        <v>0</v>
      </c>
      <c r="FK1116" s="39">
        <v>46.978043999999997</v>
      </c>
      <c r="FL1116" s="39">
        <v>-122.87350499999999</v>
      </c>
      <c r="FM1116" s="39">
        <v>46.616218576177864</v>
      </c>
      <c r="FN1116" s="39">
        <v>47.33986942382213</v>
      </c>
      <c r="FO1116" s="39">
        <v>-123.40382419921012</v>
      </c>
      <c r="FP1116" s="39">
        <v>-122.34318580078987</v>
      </c>
      <c r="FQ1116" s="39">
        <v>46.254393152355732</v>
      </c>
      <c r="FR1116" s="39">
        <v>47.701694847644262</v>
      </c>
      <c r="FS1116" s="39">
        <v>-123.93414339842025</v>
      </c>
      <c r="FT1116" s="39">
        <v>-121.81286660157974</v>
      </c>
      <c r="FU1116" s="35"/>
      <c r="GK1116" s="34" t="str">
        <f>IF(GA1116&lt;&gt;"",((GB1116*0.125)+((GC1116+GD1116+GE1116+GF1116+GG1116)*0.25)+((GH1116+GI1116+GJ1116)*1))/GA1116,"")</f>
        <v/>
      </c>
      <c r="GP1116" s="20" t="s">
        <v>232</v>
      </c>
      <c r="HH1116" s="34" t="str">
        <f>IF(GX1116&lt;&gt;"",((GY1116*0.125)+((GZ1116+HA1116+HB1116+HC1116+HD1116)*0.25)+((HE1116+HF1116+HG1116)*1))/GX1116,"")</f>
        <v/>
      </c>
    </row>
    <row r="1117" spans="1:216" ht="15" customHeight="1" x14ac:dyDescent="0.35">
      <c r="A1117" s="11" t="s">
        <v>6448</v>
      </c>
      <c r="B1117" s="12" t="s">
        <v>6449</v>
      </c>
      <c r="C1117" s="13">
        <v>43009</v>
      </c>
      <c r="D1117" s="13">
        <v>45393</v>
      </c>
      <c r="E1117" s="14" t="s">
        <v>5254</v>
      </c>
      <c r="F1117" s="15" t="s">
        <v>6450</v>
      </c>
      <c r="G1117" s="15" t="s">
        <v>4720</v>
      </c>
      <c r="H1117" s="14" t="s">
        <v>1556</v>
      </c>
      <c r="I1117" s="16">
        <v>98374</v>
      </c>
      <c r="J1117" s="17">
        <v>45367</v>
      </c>
      <c r="K1117" s="18">
        <f ca="1">IF(A1117&lt;&gt;"",RANDBETWEEN(1,2000)," ")</f>
        <v>1533</v>
      </c>
      <c r="L1117" s="17" cm="1">
        <f t="array" ref="L1117">IF(A1117&lt;&gt;"",SUMPRODUCT(($E$2:$E$1303="Active") * (FK1117 &gt;= $FM$2:$FM$1303) * (FK1117 &lt;= $FN$2:$FN$1303) * (FL1117 &gt;= $FO$2:$FO$1303) * (FL1117 &lt;= $FP$2:$FP$1303)),"")</f>
        <v>3</v>
      </c>
      <c r="M1117" s="17" cm="1">
        <f t="array" ref="M1117">IF(A1117&lt;&gt;"",SUMPRODUCT(($E$2:$E$1303="Active") * (FK1117 &gt;= $FQ$2:$FQ$1303) * (FK1117 &lt;= $FR$2:$FR$1303) * (FL1117 &gt;= $FS$2:$FS$1303) * (FL1117 &lt;= $FT$2:$FT$1303)),"")</f>
        <v>5</v>
      </c>
      <c r="N1117" s="14" t="s">
        <v>287</v>
      </c>
      <c r="O1117" s="14" t="s">
        <v>219</v>
      </c>
      <c r="P1117" s="15" t="s">
        <v>6451</v>
      </c>
      <c r="Q1117" s="14" t="s">
        <v>6452</v>
      </c>
      <c r="R1117" s="45" t="s">
        <v>6453</v>
      </c>
      <c r="S1117" s="14" t="s">
        <v>224</v>
      </c>
      <c r="T1117" s="20" t="s">
        <v>224</v>
      </c>
      <c r="U1117" s="21"/>
      <c r="V1117" s="22"/>
      <c r="W1117" s="22"/>
      <c r="X1117" s="22"/>
      <c r="Y1117" s="22"/>
      <c r="Z1117" s="22"/>
      <c r="AB1117" s="23">
        <v>45388.520833333336</v>
      </c>
      <c r="AC1117" s="63">
        <v>45931</v>
      </c>
      <c r="AD1117" s="25">
        <v>193</v>
      </c>
      <c r="AE1117" s="25">
        <v>216</v>
      </c>
      <c r="AF1117" s="26">
        <v>71</v>
      </c>
      <c r="AG1117" s="20">
        <v>94</v>
      </c>
      <c r="AH1117" s="22">
        <v>12</v>
      </c>
      <c r="AI1117" s="26">
        <v>0</v>
      </c>
      <c r="AN1117" s="27">
        <f>IF(COUNT(DV1117,ES1117,FJ1117,GK1117,HH1117)&gt;0,AVERAGE(DV1117,ES1117,FJ1117,GK1117,HH1117),"")</f>
        <v>2.5000000000000001E-2</v>
      </c>
      <c r="AO1117" s="28">
        <f>IF((E1117&lt;&gt;""),COUNTA(AP1117:BW1117)+COUNTIF(T1117,"No"),"")</f>
        <v>1</v>
      </c>
      <c r="AP1117" s="29"/>
      <c r="AQ1117" s="29"/>
      <c r="AR1117" s="29"/>
      <c r="AS1117" s="29"/>
      <c r="AT1117" s="29"/>
      <c r="AU1117" s="29"/>
      <c r="AV1117" s="29"/>
      <c r="AW1117" s="29"/>
      <c r="AX1117" s="29"/>
      <c r="AY1117" s="29"/>
      <c r="AZ1117" s="29"/>
      <c r="BA1117" s="29"/>
      <c r="BB1117" s="29"/>
      <c r="BC1117" s="29"/>
      <c r="BD1117" s="29"/>
      <c r="BE1117" s="29"/>
      <c r="BF1117" s="29"/>
      <c r="BG1117" s="29"/>
      <c r="BH1117" s="29"/>
      <c r="BI1117" s="29"/>
      <c r="BJ1117" s="29"/>
      <c r="BK1117" s="29"/>
      <c r="BL1117" s="29"/>
      <c r="BM1117" s="29"/>
      <c r="BN1117" s="29"/>
      <c r="BO1117" s="29"/>
      <c r="BP1117" s="29" t="s">
        <v>224</v>
      </c>
      <c r="BQ1117" s="29"/>
      <c r="BR1117" s="29"/>
      <c r="BS1117" s="29"/>
      <c r="BT1117" s="29"/>
      <c r="BU1117" s="29"/>
      <c r="BV1117" s="29"/>
      <c r="BW1117" s="29"/>
      <c r="BX1117" s="30">
        <v>44126</v>
      </c>
      <c r="BY1117" s="30">
        <v>44146</v>
      </c>
      <c r="BZ1117" s="14" t="s">
        <v>226</v>
      </c>
      <c r="CA1117" s="30">
        <v>44146</v>
      </c>
      <c r="CB1117" s="14" t="s">
        <v>227</v>
      </c>
      <c r="CC1117" s="31">
        <v>43910</v>
      </c>
      <c r="CD1117" s="32" t="s">
        <v>364</v>
      </c>
      <c r="CE1117" s="33" t="s">
        <v>380</v>
      </c>
      <c r="CF1117" s="33" t="s">
        <v>321</v>
      </c>
      <c r="CG1117" s="29">
        <v>162</v>
      </c>
      <c r="CH1117" s="29">
        <v>5</v>
      </c>
      <c r="CI1117" s="29">
        <v>5</v>
      </c>
      <c r="CJ1117" s="29">
        <v>21</v>
      </c>
      <c r="CK1117" s="29">
        <v>4</v>
      </c>
      <c r="CL1117" s="29">
        <v>6</v>
      </c>
      <c r="CM1117" s="29">
        <v>9</v>
      </c>
      <c r="CN1117" s="53">
        <f>IF(CJ1117&gt;0,((CK1117*0.125)+(CL1117*0.25)+(CM1117*1))/CJ1117,"")</f>
        <v>0.52380952380952384</v>
      </c>
      <c r="CO1117" s="35">
        <v>44656</v>
      </c>
      <c r="CP1117" s="35">
        <v>44672</v>
      </c>
      <c r="CQ1117" s="20" t="s">
        <v>237</v>
      </c>
      <c r="CR1117" s="35">
        <v>44672</v>
      </c>
      <c r="CS1117" s="20" t="s">
        <v>232</v>
      </c>
      <c r="CT1117" s="35">
        <v>44680</v>
      </c>
      <c r="CU1117" s="35">
        <v>44257</v>
      </c>
      <c r="CV1117" s="11" t="s">
        <v>228</v>
      </c>
      <c r="CW1117" s="11" t="s">
        <v>293</v>
      </c>
      <c r="CX1117" s="11" t="s">
        <v>247</v>
      </c>
      <c r="CY1117" s="20">
        <v>130</v>
      </c>
      <c r="CZ1117" s="36">
        <v>3</v>
      </c>
      <c r="DA1117" s="36">
        <v>3</v>
      </c>
      <c r="DB1117" s="36">
        <v>9</v>
      </c>
      <c r="DC1117" s="36">
        <v>0</v>
      </c>
      <c r="DD1117" s="36">
        <v>0</v>
      </c>
      <c r="DE1117" s="36">
        <v>1</v>
      </c>
      <c r="DF1117" s="36">
        <v>0</v>
      </c>
      <c r="DG1117" s="36">
        <v>0</v>
      </c>
      <c r="DH1117" s="37">
        <f>IF(DB1117&gt;0,((DC1117*0.125)+(DD1117*0.25)+(DE1117*0.25)+(DF1117*1)+(DG1117*1))/DB1117,"")</f>
        <v>2.7777777777777776E-2</v>
      </c>
      <c r="DI1117" s="35">
        <v>44592</v>
      </c>
      <c r="DJ1117" s="20" t="s">
        <v>228</v>
      </c>
      <c r="DK1117" s="20" t="s">
        <v>294</v>
      </c>
      <c r="DL1117" s="20" t="s">
        <v>247</v>
      </c>
      <c r="DM1117" s="20">
        <v>71</v>
      </c>
      <c r="DN1117" s="20">
        <v>1</v>
      </c>
      <c r="DO1117" s="20">
        <v>1</v>
      </c>
      <c r="DP1117" s="20">
        <v>5</v>
      </c>
      <c r="DQ1117" s="20">
        <v>0</v>
      </c>
      <c r="DR1117" s="20">
        <v>1</v>
      </c>
      <c r="DS1117" s="20">
        <v>0</v>
      </c>
      <c r="DT1117" s="20">
        <v>0</v>
      </c>
      <c r="DU1117" s="20">
        <v>0</v>
      </c>
      <c r="DV1117" s="37" cm="1">
        <f t="array" ref="DV1117">IF(AND(DI1117:DP1117&lt;&gt;""),((DQ1117*0.125)+(DR1117*0.25)+(DS1117*0.25)+(DT1117*1)+(DU1117*1))/DP1117,"")</f>
        <v>0.05</v>
      </c>
      <c r="DW1117" s="35">
        <v>45372</v>
      </c>
      <c r="DX1117" s="35">
        <v>45385</v>
      </c>
      <c r="DY1117" s="20" t="s">
        <v>237</v>
      </c>
      <c r="DZ1117" s="35">
        <v>45385</v>
      </c>
      <c r="EA1117" s="35" t="s">
        <v>232</v>
      </c>
      <c r="EB1117" s="38">
        <v>45394</v>
      </c>
      <c r="EC1117" s="35">
        <v>45288</v>
      </c>
      <c r="ED1117" s="20" t="s">
        <v>228</v>
      </c>
      <c r="EE1117" s="20" t="s">
        <v>247</v>
      </c>
      <c r="EF1117" s="20">
        <v>31</v>
      </c>
      <c r="EG1117" s="20">
        <v>1</v>
      </c>
      <c r="EH1117" s="20">
        <v>1</v>
      </c>
      <c r="EI1117" s="20">
        <v>5</v>
      </c>
      <c r="EJ1117" s="20">
        <v>0</v>
      </c>
      <c r="EK1117" s="20">
        <v>0</v>
      </c>
      <c r="EL1117" s="20">
        <v>0</v>
      </c>
      <c r="EM1117" s="20">
        <v>0</v>
      </c>
      <c r="EN1117" s="20">
        <v>0</v>
      </c>
      <c r="EO1117" s="20">
        <v>0</v>
      </c>
      <c r="EP1117" s="20">
        <v>0</v>
      </c>
      <c r="EQ1117" s="20">
        <v>0</v>
      </c>
      <c r="ER1117" s="20">
        <v>0</v>
      </c>
      <c r="ES1117" s="34">
        <f>IF(EI1117&lt;&gt;"",((EJ1117*0.125)+((EK1117+EL1117+EM1117+EN1117+EO1117)*0.25)+((EP1117+EQ1117+ER1117)*1))/EI1117,"")</f>
        <v>0</v>
      </c>
      <c r="FG1117" s="20"/>
      <c r="FJ1117" s="34" t="str">
        <f>IF(EZ1117&lt;&gt;"",((FA1117*0.125)+((FB1117+FC1117+FD1117+FE1117+FF1117)*0.25)+((FG1117+FH1117+FI1117)*1))/EZ1117,"")</f>
        <v/>
      </c>
      <c r="FK1117" s="39">
        <v>47.126648000000003</v>
      </c>
      <c r="FL1117" s="39">
        <v>-122.25251799999999</v>
      </c>
      <c r="FM1117" s="39">
        <v>46.76482257617787</v>
      </c>
      <c r="FN1117" s="39">
        <v>47.488473423822136</v>
      </c>
      <c r="FO1117" s="39">
        <v>-122.78431695695583</v>
      </c>
      <c r="FP1117" s="39">
        <v>-121.72071904304416</v>
      </c>
      <c r="FQ1117" s="39">
        <v>46.402997152355738</v>
      </c>
      <c r="FR1117" s="39">
        <v>47.850298847644268</v>
      </c>
      <c r="FS1117" s="39">
        <v>-123.31611591391169</v>
      </c>
      <c r="FT1117" s="39">
        <v>-121.1889200860883</v>
      </c>
      <c r="FU1117" s="35"/>
      <c r="GK1117" s="34" t="str">
        <f>IF(GA1117&lt;&gt;"",((GB1117*0.125)+((GC1117+GD1117+GE1117+GF1117+GG1117)*0.25)+((GH1117+GI1117+GJ1117)*1))/GA1117,"")</f>
        <v/>
      </c>
      <c r="GP1117" s="20" t="s">
        <v>232</v>
      </c>
      <c r="HH1117" s="34" t="str">
        <f>IF(GX1117&lt;&gt;"",((GY1117*0.125)+((GZ1117+HA1117+HB1117+HC1117+HD1117)*0.25)+((HE1117+HF1117+HG1117)*1))/GX1117,"")</f>
        <v/>
      </c>
    </row>
    <row r="1118" spans="1:216" ht="15" hidden="1" customHeight="1" x14ac:dyDescent="0.35">
      <c r="A1118" s="11" t="s">
        <v>5341</v>
      </c>
      <c r="B1118" s="12" t="s">
        <v>5342</v>
      </c>
      <c r="C1118" s="43">
        <v>43009</v>
      </c>
      <c r="E1118" s="11" t="s">
        <v>1420</v>
      </c>
      <c r="F1118" s="19" t="s">
        <v>6454</v>
      </c>
      <c r="G1118" s="19" t="s">
        <v>6455</v>
      </c>
      <c r="H1118" s="11" t="s">
        <v>315</v>
      </c>
      <c r="I1118" s="42">
        <v>36542</v>
      </c>
      <c r="J1118" s="17">
        <v>16993</v>
      </c>
      <c r="K1118" s="18">
        <f ca="1">IF(A1118&lt;&gt;"",RANDBETWEEN(1,2000)," ")</f>
        <v>155</v>
      </c>
      <c r="L1118" s="17" cm="1">
        <f t="array" ref="L1118">IF(A1118&lt;&gt;"",SUMPRODUCT(($E$2:$E$1303="Active") * (FK1118 &gt;= $FM$2:$FM$1303) * (FK1118 &lt;= $FN$2:$FN$1303) * (FL1118 &gt;= $FO$2:$FO$1303) * (FL1118 &lt;= $FP$2:$FP$1303)),"")</f>
        <v>2</v>
      </c>
      <c r="M1118" s="17" cm="1">
        <f t="array" ref="M1118">IF(A1118&lt;&gt;"",SUMPRODUCT(($E$2:$E$1303="Active") * (FK1118 &gt;= $FQ$2:$FQ$1303) * (FK1118 &lt;= $FR$2:$FR$1303) * (FL1118 &gt;= $FS$2:$FS$1303) * (FL1118 &lt;= $FT$2:$FT$1303)),"")</f>
        <v>6</v>
      </c>
      <c r="Q1118" s="11" t="s">
        <v>6456</v>
      </c>
      <c r="AA1118" s="48">
        <v>2024</v>
      </c>
      <c r="AC1118" s="63">
        <v>45658</v>
      </c>
      <c r="AF1118" s="26"/>
      <c r="AG1118" s="20"/>
      <c r="AH1118" s="22">
        <v>0</v>
      </c>
      <c r="AI1118" s="26">
        <v>0</v>
      </c>
      <c r="AN1118" s="27" t="str">
        <f>IF(COUNT(DV1118,ES1118,FJ1118,GK1118,HH1118)&gt;0,AVERAGE(DV1118,ES1118,FJ1118,GK1118,HH1118),"")</f>
        <v/>
      </c>
      <c r="AO1118" s="28">
        <f>IF((E1118&lt;&gt;""),COUNTA(AP1118:BW1118)+COUNTIF(T1118,"No"),"")</f>
        <v>0</v>
      </c>
      <c r="EA1118" s="35"/>
      <c r="EJ1118"/>
      <c r="EK1118"/>
      <c r="EL1118"/>
      <c r="EM1118"/>
      <c r="EN1118"/>
      <c r="EQ1118"/>
      <c r="ER1118"/>
      <c r="ES1118" s="34" t="str">
        <f>IF(EI1118&lt;&gt;"",((EJ1118*0.125)+((EK1118+EL1118+EM1118+EN1118+EO1118)*0.25)+((EP1118+EQ1118+ER1118)*1))/EI1118,"")</f>
        <v/>
      </c>
      <c r="ET1118" s="20"/>
      <c r="FG1118" s="20"/>
      <c r="FJ1118" s="34" t="str">
        <f>IF(EZ1118&lt;&gt;"",((FA1118*0.125)+((FB1118+FC1118+FD1118+FE1118+FF1118)*0.25)+((FG1118+FH1118+FI1118)*1))/EZ1118,"")</f>
        <v/>
      </c>
      <c r="FK1118" s="39">
        <v>30.283142000000002</v>
      </c>
      <c r="FL1118" s="39">
        <v>-87.799794000000006</v>
      </c>
      <c r="FM1118" s="39">
        <v>29.921316576177869</v>
      </c>
      <c r="FN1118" s="39">
        <v>30.644967423822134</v>
      </c>
      <c r="FO1118" s="39">
        <v>-88.218794584709912</v>
      </c>
      <c r="FP1118" s="39">
        <v>-87.3807934152901</v>
      </c>
      <c r="FQ1118" s="39">
        <v>29.559491152355736</v>
      </c>
      <c r="FR1118" s="39">
        <v>31.006792847644267</v>
      </c>
      <c r="FS1118" s="39">
        <v>-88.637795169419817</v>
      </c>
      <c r="FT1118" s="39">
        <v>-86.961792830580194</v>
      </c>
      <c r="FU1118" s="35"/>
      <c r="GK1118" s="34" t="str">
        <f>IF(GA1118&lt;&gt;"",((GB1118*0.125)+((GC1118+GD1118+GE1118+GF1118+GG1118)*0.25)+((GH1118+GI1118+GJ1118)*1))/GA1118,"")</f>
        <v/>
      </c>
      <c r="GL1118"/>
      <c r="GM1118"/>
      <c r="GN1118"/>
      <c r="GO1118"/>
      <c r="HH1118" s="34" t="str">
        <f>IF(GX1118&lt;&gt;"",((GY1118*0.125)+((GZ1118+HA1118+HB1118+HC1118+HD1118)*0.25)+((HE1118+HF1118+HG1118)*1))/GX1118,"")</f>
        <v/>
      </c>
    </row>
    <row r="1119" spans="1:216" ht="15" hidden="1" customHeight="1" x14ac:dyDescent="0.35">
      <c r="A1119" s="11" t="s">
        <v>6457</v>
      </c>
      <c r="B1119" s="12" t="s">
        <v>6458</v>
      </c>
      <c r="C1119" s="43">
        <v>43009</v>
      </c>
      <c r="E1119" s="11" t="s">
        <v>1420</v>
      </c>
      <c r="F1119" s="19" t="s">
        <v>6459</v>
      </c>
      <c r="G1119" s="19" t="s">
        <v>6460</v>
      </c>
      <c r="H1119" s="11" t="s">
        <v>1556</v>
      </c>
      <c r="I1119" s="42">
        <v>98617</v>
      </c>
      <c r="J1119" s="17">
        <v>1183</v>
      </c>
      <c r="K1119" s="18">
        <f ca="1">IF(A1119&lt;&gt;"",RANDBETWEEN(1,2000)," ")</f>
        <v>715</v>
      </c>
      <c r="L1119" s="17" cm="1">
        <f t="array" ref="L1119">IF(A1119&lt;&gt;"",SUMPRODUCT(($E$2:$E$1303="Active") * (FK1119 &gt;= $FM$2:$FM$1303) * (FK1119 &lt;= $FN$2:$FN$1303) * (FL1119 &gt;= $FO$2:$FO$1303) * (FL1119 &lt;= $FP$2:$FP$1303)),"")</f>
        <v>0</v>
      </c>
      <c r="M1119" s="17" cm="1">
        <f t="array" ref="M1119">IF(A1119&lt;&gt;"",SUMPRODUCT(($E$2:$E$1303="Active") * (FK1119 &gt;= $FQ$2:$FQ$1303) * (FK1119 &lt;= $FR$2:$FR$1303) * (FL1119 &gt;= $FS$2:$FS$1303) * (FL1119 &lt;= $FT$2:$FT$1303)),"")</f>
        <v>0</v>
      </c>
      <c r="O1119" s="11" t="s">
        <v>5553</v>
      </c>
      <c r="P1119" s="19" t="s">
        <v>5042</v>
      </c>
      <c r="Q1119" s="11" t="s">
        <v>6461</v>
      </c>
      <c r="R1119" s="19" t="s">
        <v>5042</v>
      </c>
      <c r="T1119" s="20" t="s">
        <v>224</v>
      </c>
      <c r="AA1119" s="48">
        <v>2024</v>
      </c>
      <c r="AC1119" s="63">
        <v>45658</v>
      </c>
      <c r="AD1119" s="25">
        <v>0</v>
      </c>
      <c r="AE1119" s="25">
        <v>0</v>
      </c>
      <c r="AF1119" s="26">
        <v>0</v>
      </c>
      <c r="AG1119" s="20"/>
      <c r="AH1119" s="22">
        <v>0</v>
      </c>
      <c r="AI1119" s="26">
        <v>0</v>
      </c>
      <c r="AN1119" s="27" t="str">
        <f>IF(COUNT(DV1119,ES1119,FJ1119,GK1119,HH1119)&gt;0,AVERAGE(DV1119,ES1119,FJ1119,GK1119,HH1119),"")</f>
        <v/>
      </c>
      <c r="AO1119" s="28">
        <f>IF((E1119&lt;&gt;""),COUNTA(AP1119:BW1119)+COUNTIF(T1119,"No"),"")</f>
        <v>0</v>
      </c>
      <c r="EA1119" s="35"/>
      <c r="EJ1119"/>
      <c r="EK1119"/>
      <c r="EL1119"/>
      <c r="EM1119"/>
      <c r="EN1119"/>
      <c r="EQ1119"/>
      <c r="ER1119"/>
      <c r="ES1119" s="53" t="str">
        <f>IF(EI1119&lt;&gt;"",((EJ1119*0.125)+((EK1119+EL1119+EM1119+EN1119+EO1119)*0.25)+((EP1119+EQ1119+ER1119)*1))/EI1119,"")</f>
        <v/>
      </c>
      <c r="ET1119" s="20"/>
      <c r="FG1119" s="20"/>
      <c r="FJ1119" s="34" t="str">
        <f>IF(EZ1119&lt;&gt;"",((FA1119*0.125)+((FB1119+FC1119+FD1119+FE1119+FF1119)*0.25)+((FG1119+FH1119+FI1119)*1))/EZ1119,"")</f>
        <v/>
      </c>
      <c r="FK1119" s="39">
        <v>45.619501</v>
      </c>
      <c r="FL1119" s="39">
        <v>-121.171387</v>
      </c>
      <c r="FM1119" s="39">
        <v>45.257675576177867</v>
      </c>
      <c r="FN1119" s="39">
        <v>45.981326423822132</v>
      </c>
      <c r="FO1119" s="39">
        <v>-121.68870900885942</v>
      </c>
      <c r="FP1119" s="39">
        <v>-120.65406499114057</v>
      </c>
      <c r="FQ1119" s="39">
        <v>44.895850152355735</v>
      </c>
      <c r="FR1119" s="39">
        <v>46.343151847644265</v>
      </c>
      <c r="FS1119" s="39">
        <v>-122.20603101771884</v>
      </c>
      <c r="FT1119" s="39">
        <v>-120.13674298228115</v>
      </c>
      <c r="FU1119" s="35"/>
      <c r="GK1119" s="34" t="str">
        <f>IF(GA1119&lt;&gt;"",((GB1119*0.125)+((GC1119+GD1119+GE1119+GF1119+GG1119)*0.25)+((GH1119+GI1119+GJ1119)*1))/GA1119,"")</f>
        <v/>
      </c>
      <c r="GL1119"/>
      <c r="GM1119"/>
      <c r="GN1119"/>
      <c r="GO1119"/>
      <c r="HH1119" s="34" t="str">
        <f>IF(GX1119&lt;&gt;"",((GY1119*0.125)+((GZ1119+HA1119+HB1119+HC1119+HD1119)*0.25)+((HE1119+HF1119+HG1119)*1))/GX1119,"")</f>
        <v/>
      </c>
    </row>
    <row r="1120" spans="1:216" ht="15" hidden="1" customHeight="1" x14ac:dyDescent="0.35">
      <c r="A1120" s="11" t="s">
        <v>6462</v>
      </c>
      <c r="B1120" s="12" t="s">
        <v>6463</v>
      </c>
      <c r="C1120" s="43">
        <v>43009</v>
      </c>
      <c r="E1120" s="11" t="s">
        <v>1420</v>
      </c>
      <c r="F1120" s="19" t="s">
        <v>6464</v>
      </c>
      <c r="G1120" s="19" t="s">
        <v>2050</v>
      </c>
      <c r="H1120" s="11" t="s">
        <v>1484</v>
      </c>
      <c r="I1120" s="42">
        <v>30336</v>
      </c>
      <c r="J1120" s="17">
        <v>1338</v>
      </c>
      <c r="K1120" s="18">
        <f ca="1">IF(A1120&lt;&gt;"",RANDBETWEEN(1,2000)," ")</f>
        <v>1696</v>
      </c>
      <c r="L1120" s="17" cm="1">
        <f t="array" ref="L1120">IF(A1120&lt;&gt;"",SUMPRODUCT(($E$2:$E$1303="Active") * (FK1120 &gt;= $FM$2:$FM$1303) * (FK1120 &lt;= $FN$2:$FN$1303) * (FL1120 &gt;= $FO$2:$FO$1303) * (FL1120 &lt;= $FP$2:$FP$1303)),"")</f>
        <v>8</v>
      </c>
      <c r="M1120" s="17" cm="1">
        <f t="array" ref="M1120">IF(A1120&lt;&gt;"",SUMPRODUCT(($E$2:$E$1303="Active") * (FK1120 &gt;= $FQ$2:$FQ$1303) * (FK1120 &lt;= $FR$2:$FR$1303) * (FL1120 &gt;= $FS$2:$FS$1303) * (FL1120 &lt;= $FT$2:$FT$1303)),"")</f>
        <v>14</v>
      </c>
      <c r="Q1120" s="11" t="s">
        <v>6465</v>
      </c>
      <c r="AA1120" s="48">
        <v>2024</v>
      </c>
      <c r="AC1120" s="63">
        <v>45658</v>
      </c>
      <c r="AF1120" s="26"/>
      <c r="AG1120" s="20"/>
      <c r="AH1120" s="22">
        <v>0</v>
      </c>
      <c r="AI1120" s="26">
        <v>0</v>
      </c>
      <c r="AN1120" s="27" t="str">
        <f>IF(COUNT(DV1120,ES1120,FJ1120,GK1120,HH1120)&gt;0,AVERAGE(DV1120,ES1120,FJ1120,GK1120,HH1120),"")</f>
        <v/>
      </c>
      <c r="AO1120" s="28">
        <f>IF((E1120&lt;&gt;""),COUNTA(AP1120:BW1120)+COUNTIF(T1120,"No"),"")</f>
        <v>0</v>
      </c>
      <c r="EA1120" s="35"/>
      <c r="EJ1120"/>
      <c r="EK1120"/>
      <c r="EL1120"/>
      <c r="EM1120"/>
      <c r="EN1120"/>
      <c r="EQ1120"/>
      <c r="ER1120"/>
      <c r="ES1120" s="34" t="str">
        <f>IF(EI1120&lt;&gt;"",((EJ1120*0.125)+((EK1120+EL1120+EM1120+EN1120+EO1120)*0.25)+((EP1120+EQ1120+ER1120)*1))/EI1120,"")</f>
        <v/>
      </c>
      <c r="ET1120" s="20"/>
      <c r="FG1120" s="20"/>
      <c r="FJ1120" s="34" t="str">
        <f>IF(EZ1120&lt;&gt;"",((FA1120*0.125)+((FB1120+FC1120+FD1120+FE1120+FF1120)*0.25)+((FG1120+FH1120+FI1120)*1))/EZ1120,"")</f>
        <v/>
      </c>
      <c r="FK1120" s="39">
        <v>33.74089</v>
      </c>
      <c r="FL1120" s="39">
        <v>-84.563615999999996</v>
      </c>
      <c r="FM1120" s="39">
        <v>33.379064576177868</v>
      </c>
      <c r="FN1120" s="39">
        <v>34.102715423822133</v>
      </c>
      <c r="FO1120" s="39">
        <v>-84.998733515743794</v>
      </c>
      <c r="FP1120" s="39">
        <v>-84.128498484256198</v>
      </c>
      <c r="FQ1120" s="39">
        <v>33.017239152355735</v>
      </c>
      <c r="FR1120" s="39">
        <v>34.464540847644265</v>
      </c>
      <c r="FS1120" s="39">
        <v>-85.433851031487606</v>
      </c>
      <c r="FT1120" s="39">
        <v>-83.693380968512386</v>
      </c>
      <c r="FU1120" s="35"/>
      <c r="GK1120" s="34" t="str">
        <f>IF(GA1120&lt;&gt;"",((GB1120*0.125)+((GC1120+GD1120+GE1120+GF1120+GG1120)*0.25)+((GH1120+GI1120+GJ1120)*1))/GA1120,"")</f>
        <v/>
      </c>
      <c r="GL1120"/>
      <c r="GM1120"/>
      <c r="GN1120"/>
      <c r="GO1120"/>
      <c r="HH1120" s="34" t="str">
        <f>IF(GX1120&lt;&gt;"",((GY1120*0.125)+((GZ1120+HA1120+HB1120+HC1120+HD1120)*0.25)+((HE1120+HF1120+HG1120)*1))/GX1120,"")</f>
        <v/>
      </c>
    </row>
    <row r="1121" spans="1:216" ht="15" hidden="1" customHeight="1" x14ac:dyDescent="0.35">
      <c r="A1121" s="11" t="s">
        <v>6466</v>
      </c>
      <c r="B1121" s="12" t="s">
        <v>6467</v>
      </c>
      <c r="C1121" s="43">
        <v>43009</v>
      </c>
      <c r="E1121" s="11" t="s">
        <v>1420</v>
      </c>
      <c r="F1121" s="19" t="s">
        <v>6468</v>
      </c>
      <c r="G1121" s="19" t="s">
        <v>2101</v>
      </c>
      <c r="H1121" s="11" t="s">
        <v>2102</v>
      </c>
      <c r="I1121" s="42">
        <v>96819</v>
      </c>
      <c r="J1121" s="17">
        <v>53334</v>
      </c>
      <c r="K1121" s="18">
        <f ca="1">IF(A1121&lt;&gt;"",RANDBETWEEN(1,2000)," ")</f>
        <v>747</v>
      </c>
      <c r="L1121" s="17" cm="1">
        <f t="array" ref="L1121">IF(A1121&lt;&gt;"",SUMPRODUCT(($E$2:$E$1303="Active") * (FK1121 &gt;= $FM$2:$FM$1303) * (FK1121 &lt;= $FN$2:$FN$1303) * (FL1121 &gt;= $FO$2:$FO$1303) * (FL1121 &lt;= $FP$2:$FP$1303)),"")</f>
        <v>2</v>
      </c>
      <c r="M1121" s="17" cm="1">
        <f t="array" ref="M1121">IF(A1121&lt;&gt;"",SUMPRODUCT(($E$2:$E$1303="Active") * (FK1121 &gt;= $FQ$2:$FQ$1303) * (FK1121 &lt;= $FR$2:$FR$1303) * (FL1121 &gt;= $FS$2:$FS$1303) * (FL1121 &lt;= $FT$2:$FT$1303)),"")</f>
        <v>2</v>
      </c>
      <c r="Q1121" s="11" t="s">
        <v>6469</v>
      </c>
      <c r="AA1121" s="48">
        <v>2024</v>
      </c>
      <c r="AC1121" s="63">
        <v>45658</v>
      </c>
      <c r="AF1121" s="26"/>
      <c r="AG1121" s="20"/>
      <c r="AH1121" s="22">
        <v>0</v>
      </c>
      <c r="AI1121" s="26">
        <v>0</v>
      </c>
      <c r="AN1121" s="27" t="str">
        <f>IF(COUNT(DV1121,ES1121,FJ1121,GK1121,HH1121)&gt;0,AVERAGE(DV1121,ES1121,FJ1121,GK1121,HH1121),"")</f>
        <v/>
      </c>
      <c r="AO1121" s="28">
        <f>IF((E1121&lt;&gt;""),COUNTA(AP1121:BW1121)+COUNTIF(T1121,"No"),"")</f>
        <v>0</v>
      </c>
      <c r="EA1121" s="35"/>
      <c r="EJ1121"/>
      <c r="EK1121"/>
      <c r="EL1121"/>
      <c r="EM1121"/>
      <c r="EN1121"/>
      <c r="EQ1121"/>
      <c r="ER1121"/>
      <c r="ES1121" s="34" t="str">
        <f>IF(EI1121&lt;&gt;"",((EJ1121*0.125)+((EK1121+EL1121+EM1121+EN1121+EO1121)*0.25)+((EP1121+EQ1121+ER1121)*1))/EI1121,"")</f>
        <v/>
      </c>
      <c r="ET1121" s="20"/>
      <c r="FG1121" s="20"/>
      <c r="FJ1121" s="34" t="str">
        <f>IF(EZ1121&lt;&gt;"",((FA1121*0.125)+((FB1121+FC1121+FD1121+FE1121+FF1121)*0.25)+((FG1121+FH1121+FI1121)*1))/EZ1121,"")</f>
        <v/>
      </c>
      <c r="FK1121" s="39">
        <v>21.350026</v>
      </c>
      <c r="FL1121" s="39">
        <v>-157.87969100000001</v>
      </c>
      <c r="FM1121" s="39">
        <v>20.988200576177867</v>
      </c>
      <c r="FN1121" s="39">
        <v>21.711851423822132</v>
      </c>
      <c r="FO1121" s="39">
        <v>-158.26817675978421</v>
      </c>
      <c r="FP1121" s="39">
        <v>-157.49120524021581</v>
      </c>
      <c r="FQ1121" s="39">
        <v>20.626375152355735</v>
      </c>
      <c r="FR1121" s="39">
        <v>22.073676847644265</v>
      </c>
      <c r="FS1121" s="39">
        <v>-158.65666251956839</v>
      </c>
      <c r="FT1121" s="39">
        <v>-157.10271948043163</v>
      </c>
      <c r="FU1121" s="35"/>
      <c r="GK1121" s="34" t="str">
        <f>IF(GA1121&lt;&gt;"",((GB1121*0.125)+((GC1121+GD1121+GE1121+GF1121+GG1121)*0.25)+((GH1121+GI1121+GJ1121)*1))/GA1121,"")</f>
        <v/>
      </c>
      <c r="GL1121"/>
      <c r="GM1121"/>
      <c r="GN1121"/>
      <c r="GO1121"/>
      <c r="HH1121" s="34" t="str">
        <f>IF(GX1121&lt;&gt;"",((GY1121*0.125)+((GZ1121+HA1121+HB1121+HC1121+HD1121)*0.25)+((HE1121+HF1121+HG1121)*1))/GX1121,"")</f>
        <v/>
      </c>
    </row>
    <row r="1122" spans="1:216" ht="15" hidden="1" customHeight="1" x14ac:dyDescent="0.35">
      <c r="A1122" s="11" t="s">
        <v>6470</v>
      </c>
      <c r="B1122" s="12" t="s">
        <v>6471</v>
      </c>
      <c r="C1122" s="43">
        <v>43009</v>
      </c>
      <c r="E1122" s="11" t="s">
        <v>1420</v>
      </c>
      <c r="F1122" s="19" t="s">
        <v>6472</v>
      </c>
      <c r="G1122" s="19" t="s">
        <v>6473</v>
      </c>
      <c r="H1122" s="11" t="s">
        <v>1033</v>
      </c>
      <c r="I1122" s="42">
        <v>33054</v>
      </c>
      <c r="J1122" s="17">
        <v>30352</v>
      </c>
      <c r="K1122" s="18">
        <f ca="1">IF(A1122&lt;&gt;"",RANDBETWEEN(1,2000)," ")</f>
        <v>1019</v>
      </c>
      <c r="L1122" s="17" cm="1">
        <f t="array" ref="L1122">IF(A1122&lt;&gt;"",SUMPRODUCT(($E$2:$E$1303="Active") * (FK1122 &gt;= $FM$2:$FM$1303) * (FK1122 &lt;= $FN$2:$FN$1303) * (FL1122 &gt;= $FO$2:$FO$1303) * (FL1122 &lt;= $FP$2:$FP$1303)),"")</f>
        <v>8</v>
      </c>
      <c r="M1122" s="17" cm="1">
        <f t="array" ref="M1122">IF(A1122&lt;&gt;"",SUMPRODUCT(($E$2:$E$1303="Active") * (FK1122 &gt;= $FQ$2:$FQ$1303) * (FK1122 &lt;= $FR$2:$FR$1303) * (FL1122 &gt;= $FS$2:$FS$1303) * (FL1122 &lt;= $FT$2:$FT$1303)),"")</f>
        <v>11</v>
      </c>
      <c r="Q1122" s="11" t="s">
        <v>6474</v>
      </c>
      <c r="AA1122" s="48">
        <v>2024</v>
      </c>
      <c r="AC1122" s="63">
        <v>45658</v>
      </c>
      <c r="AF1122" s="26"/>
      <c r="AG1122" s="20"/>
      <c r="AH1122" s="22">
        <v>0</v>
      </c>
      <c r="AI1122" s="26">
        <v>0</v>
      </c>
      <c r="AN1122" s="27" t="str">
        <f>IF(COUNT(DV1122,ES1122,FJ1122,GK1122,HH1122)&gt;0,AVERAGE(DV1122,ES1122,FJ1122,GK1122,HH1122),"")</f>
        <v/>
      </c>
      <c r="AO1122" s="28">
        <f>IF((E1122&lt;&gt;""),COUNTA(AP1122:BW1122)+COUNTIF(T1122,"No"),"")</f>
        <v>0</v>
      </c>
      <c r="EA1122" s="35"/>
      <c r="EJ1122"/>
      <c r="EK1122"/>
      <c r="EL1122"/>
      <c r="EM1122"/>
      <c r="EN1122"/>
      <c r="EQ1122"/>
      <c r="ER1122"/>
      <c r="ES1122" s="34" t="str">
        <f>IF(EI1122&lt;&gt;"",((EJ1122*0.125)+((EK1122+EL1122+EM1122+EN1122+EO1122)*0.25)+((EP1122+EQ1122+ER1122)*1))/EI1122,"")</f>
        <v/>
      </c>
      <c r="ET1122" s="20"/>
      <c r="FG1122" s="20"/>
      <c r="FJ1122" s="34" t="str">
        <f>IF(EZ1122&lt;&gt;"",((FA1122*0.125)+((FB1122+FC1122+FD1122+FE1122+FF1122)*0.25)+((FG1122+FH1122+FI1122)*1))/EZ1122,"")</f>
        <v/>
      </c>
      <c r="FK1122" s="39">
        <v>25.904152</v>
      </c>
      <c r="FL1122" s="39">
        <v>-80.255716000000007</v>
      </c>
      <c r="FM1122" s="39">
        <v>25.542326576177867</v>
      </c>
      <c r="FN1122" s="39">
        <v>26.265977423822132</v>
      </c>
      <c r="FO1122" s="39">
        <v>-80.657956040012579</v>
      </c>
      <c r="FP1122" s="39">
        <v>-79.853475959987435</v>
      </c>
      <c r="FQ1122" s="39">
        <v>25.180501152355735</v>
      </c>
      <c r="FR1122" s="39">
        <v>26.627802847644265</v>
      </c>
      <c r="FS1122" s="39">
        <v>-81.06019608002515</v>
      </c>
      <c r="FT1122" s="39">
        <v>-79.451235919974863</v>
      </c>
      <c r="FU1122" s="35"/>
      <c r="GK1122" s="34" t="str">
        <f>IF(GA1122&lt;&gt;"",((GB1122*0.125)+((GC1122+GD1122+GE1122+GF1122+GG1122)*0.25)+((GH1122+GI1122+GJ1122)*1))/GA1122,"")</f>
        <v/>
      </c>
      <c r="GL1122"/>
      <c r="GM1122"/>
      <c r="GN1122"/>
      <c r="GO1122"/>
      <c r="HH1122" s="34" t="str">
        <f>IF(GX1122&lt;&gt;"",((GY1122*0.125)+((GZ1122+HA1122+HB1122+HC1122+HD1122)*0.25)+((HE1122+HF1122+HG1122)*1))/GX1122,"")</f>
        <v/>
      </c>
    </row>
    <row r="1123" spans="1:216" ht="15" hidden="1" customHeight="1" x14ac:dyDescent="0.35">
      <c r="A1123" s="11" t="s">
        <v>6475</v>
      </c>
      <c r="B1123" s="12" t="s">
        <v>6476</v>
      </c>
      <c r="C1123" s="43">
        <v>43009</v>
      </c>
      <c r="E1123" s="11" t="s">
        <v>1420</v>
      </c>
      <c r="F1123" s="19" t="s">
        <v>6477</v>
      </c>
      <c r="G1123" s="19" t="s">
        <v>6478</v>
      </c>
      <c r="H1123" s="11" t="s">
        <v>1033</v>
      </c>
      <c r="I1123" s="42">
        <v>33440</v>
      </c>
      <c r="J1123" s="17">
        <v>19402</v>
      </c>
      <c r="K1123" s="18">
        <f ca="1">IF(A1123&lt;&gt;"",RANDBETWEEN(1,2000)," ")</f>
        <v>1068</v>
      </c>
      <c r="L1123" s="17" cm="1">
        <f t="array" ref="L1123">IF(A1123&lt;&gt;"",SUMPRODUCT(($E$2:$E$1303="Active") * (FK1123 &gt;= $FM$2:$FM$1303) * (FK1123 &lt;= $FN$2:$FN$1303) * (FL1123 &gt;= $FO$2:$FO$1303) * (FL1123 &lt;= $FP$2:$FP$1303)),"")</f>
        <v>0</v>
      </c>
      <c r="M1123" s="17" cm="1">
        <f t="array" ref="M1123">IF(A1123&lt;&gt;"",SUMPRODUCT(($E$2:$E$1303="Active") * (FK1123 &gt;= $FQ$2:$FQ$1303) * (FK1123 &lt;= $FR$2:$FR$1303) * (FL1123 &gt;= $FS$2:$FS$1303) * (FL1123 &lt;= $FT$2:$FT$1303)),"")</f>
        <v>4</v>
      </c>
      <c r="O1123" s="11" t="s">
        <v>5553</v>
      </c>
      <c r="P1123" s="19" t="s">
        <v>5042</v>
      </c>
      <c r="Q1123" s="11" t="s">
        <v>6479</v>
      </c>
      <c r="R1123" s="19" t="s">
        <v>5042</v>
      </c>
      <c r="T1123" s="20" t="s">
        <v>224</v>
      </c>
      <c r="AA1123" s="48">
        <v>2024</v>
      </c>
      <c r="AC1123" s="63">
        <v>45658</v>
      </c>
      <c r="AD1123" s="25">
        <v>0</v>
      </c>
      <c r="AE1123" s="25">
        <v>0</v>
      </c>
      <c r="AF1123" s="26">
        <v>0</v>
      </c>
      <c r="AG1123" s="20"/>
      <c r="AH1123" s="22">
        <v>0</v>
      </c>
      <c r="AI1123" s="26">
        <v>0</v>
      </c>
      <c r="AN1123" s="27" t="str">
        <f>IF(COUNT(DV1123,ES1123,FJ1123,GK1123,HH1123)&gt;0,AVERAGE(DV1123,ES1123,FJ1123,GK1123,HH1123),"")</f>
        <v/>
      </c>
      <c r="AO1123" s="28">
        <f>IF((E1123&lt;&gt;""),COUNTA(AP1123:BW1123)+COUNTIF(T1123,"No"),"")</f>
        <v>0</v>
      </c>
      <c r="EA1123" s="35"/>
      <c r="EJ1123"/>
      <c r="EK1123"/>
      <c r="EL1123"/>
      <c r="EM1123"/>
      <c r="EN1123"/>
      <c r="EQ1123"/>
      <c r="ER1123"/>
      <c r="ES1123" s="53" t="str">
        <f>IF(EI1123&lt;&gt;"",((EJ1123*0.125)+((EK1123+EL1123+EM1123+EN1123+EO1123)*0.25)+((EP1123+EQ1123+ER1123)*1))/EI1123,"")</f>
        <v/>
      </c>
      <c r="ET1123" s="20"/>
      <c r="FG1123" s="20"/>
      <c r="FJ1123" s="34" t="str">
        <f>IF(EZ1123&lt;&gt;"",((FA1123*0.125)+((FB1123+FC1123+FD1123+FE1123+FF1123)*0.25)+((FG1123+FH1123+FI1123)*1))/EZ1123,"")</f>
        <v/>
      </c>
      <c r="FK1123" s="39">
        <v>26.607526</v>
      </c>
      <c r="FL1123" s="39">
        <v>-80.989253000000005</v>
      </c>
      <c r="FM1123" s="39">
        <v>26.245700576177867</v>
      </c>
      <c r="FN1123" s="39">
        <v>26.969351423822133</v>
      </c>
      <c r="FO1123" s="39">
        <v>-81.393936234015072</v>
      </c>
      <c r="FP1123" s="39">
        <v>-80.584569765984938</v>
      </c>
      <c r="FQ1123" s="39">
        <v>25.883875152355735</v>
      </c>
      <c r="FR1123" s="39">
        <v>27.331176847644265</v>
      </c>
      <c r="FS1123" s="39">
        <v>-81.798619468030125</v>
      </c>
      <c r="FT1123" s="39">
        <v>-80.179886531969885</v>
      </c>
      <c r="FU1123" s="35"/>
      <c r="GK1123" s="34" t="str">
        <f>IF(GA1123&lt;&gt;"",((GB1123*0.125)+((GC1123+GD1123+GE1123+GF1123+GG1123)*0.25)+((GH1123+GI1123+GJ1123)*1))/GA1123,"")</f>
        <v/>
      </c>
      <c r="GL1123"/>
      <c r="GM1123"/>
      <c r="GN1123"/>
      <c r="GO1123"/>
      <c r="HH1123" s="34" t="str">
        <f>IF(GX1123&lt;&gt;"",((GY1123*0.125)+((GZ1123+HA1123+HB1123+HC1123+HD1123)*0.25)+((HE1123+HF1123+HG1123)*1))/GX1123,"")</f>
        <v/>
      </c>
    </row>
    <row r="1124" spans="1:216" ht="15" hidden="1" customHeight="1" x14ac:dyDescent="0.35">
      <c r="A1124" s="11" t="s">
        <v>6480</v>
      </c>
      <c r="B1124" s="12" t="s">
        <v>6481</v>
      </c>
      <c r="C1124" s="43">
        <v>43009</v>
      </c>
      <c r="E1124" s="11" t="s">
        <v>1420</v>
      </c>
      <c r="F1124" s="19" t="s">
        <v>6482</v>
      </c>
      <c r="G1124" s="19" t="s">
        <v>6483</v>
      </c>
      <c r="H1124" s="11" t="s">
        <v>1589</v>
      </c>
      <c r="I1124" s="42">
        <v>67017</v>
      </c>
      <c r="J1124" s="17">
        <v>2372</v>
      </c>
      <c r="K1124" s="18">
        <f ca="1">IF(A1124&lt;&gt;"",RANDBETWEEN(1,2000)," ")</f>
        <v>1509</v>
      </c>
      <c r="L1124" s="17" cm="1">
        <f t="array" ref="L1124">IF(A1124&lt;&gt;"",SUMPRODUCT(($E$2:$E$1303="Active") * (FK1124 &gt;= $FM$2:$FM$1303) * (FK1124 &lt;= $FN$2:$FN$1303) * (FL1124 &gt;= $FO$2:$FO$1303) * (FL1124 &lt;= $FP$2:$FP$1303)),"")</f>
        <v>3</v>
      </c>
      <c r="M1124" s="17" cm="1">
        <f t="array" ref="M1124">IF(A1124&lt;&gt;"",SUMPRODUCT(($E$2:$E$1303="Active") * (FK1124 &gt;= $FQ$2:$FQ$1303) * (FK1124 &lt;= $FR$2:$FR$1303) * (FL1124 &gt;= $FS$2:$FS$1303) * (FL1124 &lt;= $FT$2:$FT$1303)),"")</f>
        <v>3</v>
      </c>
      <c r="Q1124" s="11" t="s">
        <v>6484</v>
      </c>
      <c r="AA1124" s="48">
        <v>2024</v>
      </c>
      <c r="AC1124" s="63">
        <v>45658</v>
      </c>
      <c r="AF1124" s="26"/>
      <c r="AG1124" s="20"/>
      <c r="AH1124" s="22">
        <v>0</v>
      </c>
      <c r="AI1124" s="26">
        <v>0</v>
      </c>
      <c r="AN1124" s="27" t="str">
        <f>IF(COUNT(DV1124,ES1124,FJ1124,GK1124,HH1124)&gt;0,AVERAGE(DV1124,ES1124,FJ1124,GK1124,HH1124),"")</f>
        <v/>
      </c>
      <c r="AO1124" s="28">
        <f>IF((E1124&lt;&gt;""),COUNTA(AP1124:BW1124)+COUNTIF(T1124,"No"),"")</f>
        <v>0</v>
      </c>
      <c r="EA1124" s="35"/>
      <c r="EJ1124"/>
      <c r="EK1124"/>
      <c r="EL1124"/>
      <c r="EM1124"/>
      <c r="EN1124"/>
      <c r="EQ1124"/>
      <c r="ER1124"/>
      <c r="ES1124" s="34" t="str">
        <f>IF(EI1124&lt;&gt;"",((EJ1124*0.125)+((EK1124+EL1124+EM1124+EN1124+EO1124)*0.25)+((EP1124+EQ1124+ER1124)*1))/EI1124,"")</f>
        <v/>
      </c>
      <c r="ET1124" s="20"/>
      <c r="FG1124" s="20"/>
      <c r="FJ1124" s="34" t="str">
        <f>IF(EZ1124&lt;&gt;"",((FA1124*0.125)+((FB1124+FC1124+FD1124+FE1124+FF1124)*0.25)+((FG1124+FH1124+FI1124)*1))/EZ1124,"")</f>
        <v/>
      </c>
      <c r="FK1124" s="39">
        <v>37.832588999999999</v>
      </c>
      <c r="FL1124" s="39">
        <v>-97.106806000000006</v>
      </c>
      <c r="FM1124" s="39">
        <v>37.470763576177866</v>
      </c>
      <c r="FN1124" s="39">
        <v>38.194414423822131</v>
      </c>
      <c r="FO1124" s="39">
        <v>-97.564925208009569</v>
      </c>
      <c r="FP1124" s="39">
        <v>-96.648686791990443</v>
      </c>
      <c r="FQ1124" s="39">
        <v>37.108938152355734</v>
      </c>
      <c r="FR1124" s="39">
        <v>38.556239847644264</v>
      </c>
      <c r="FS1124" s="39">
        <v>-98.023044416019133</v>
      </c>
      <c r="FT1124" s="39">
        <v>-96.190567583980879</v>
      </c>
      <c r="FU1124" s="35"/>
      <c r="GK1124" s="34" t="str">
        <f>IF(GA1124&lt;&gt;"",((GB1124*0.125)+((GC1124+GD1124+GE1124+GF1124+GG1124)*0.25)+((GH1124+GI1124+GJ1124)*1))/GA1124,"")</f>
        <v/>
      </c>
      <c r="GL1124"/>
      <c r="GM1124"/>
      <c r="GN1124"/>
      <c r="GO1124"/>
      <c r="HH1124" s="34" t="str">
        <f>IF(GX1124&lt;&gt;"",((GY1124*0.125)+((GZ1124+HA1124+HB1124+HC1124+HD1124)*0.25)+((HE1124+HF1124+HG1124)*1))/GX1124,"")</f>
        <v/>
      </c>
    </row>
    <row r="1125" spans="1:216" ht="15" hidden="1" customHeight="1" x14ac:dyDescent="0.35">
      <c r="A1125" s="11" t="s">
        <v>5497</v>
      </c>
      <c r="B1125" s="12" t="s">
        <v>5498</v>
      </c>
      <c r="C1125" s="43">
        <v>43009</v>
      </c>
      <c r="E1125" s="11" t="s">
        <v>1420</v>
      </c>
      <c r="F1125" s="19" t="s">
        <v>6485</v>
      </c>
      <c r="G1125" s="19" t="s">
        <v>2039</v>
      </c>
      <c r="H1125" s="11" t="s">
        <v>1484</v>
      </c>
      <c r="I1125" s="42">
        <v>30046</v>
      </c>
      <c r="J1125" s="17">
        <v>40227</v>
      </c>
      <c r="K1125" s="18">
        <f ca="1">IF(A1125&lt;&gt;"",RANDBETWEEN(1,2000)," ")</f>
        <v>908</v>
      </c>
      <c r="L1125" s="17" cm="1">
        <f t="array" ref="L1125">IF(A1125&lt;&gt;"",SUMPRODUCT(($E$2:$E$1303="Active") * (FK1125 &gt;= $FM$2:$FM$1303) * (FK1125 &lt;= $FN$2:$FN$1303) * (FL1125 &gt;= $FO$2:$FO$1303) * (FL1125 &lt;= $FP$2:$FP$1303)),"")</f>
        <v>8</v>
      </c>
      <c r="M1125" s="17" cm="1">
        <f t="array" ref="M1125">IF(A1125&lt;&gt;"",SUMPRODUCT(($E$2:$E$1303="Active") * (FK1125 &gt;= $FQ$2:$FQ$1303) * (FK1125 &lt;= $FR$2:$FR$1303) * (FL1125 &gt;= $FS$2:$FS$1303) * (FL1125 &lt;= $FT$2:$FT$1303)),"")</f>
        <v>13</v>
      </c>
      <c r="Q1125" s="11" t="s">
        <v>5583</v>
      </c>
      <c r="AA1125" s="48">
        <v>2024</v>
      </c>
      <c r="AC1125" s="63">
        <v>45658</v>
      </c>
      <c r="AF1125" s="26"/>
      <c r="AG1125" s="20"/>
      <c r="AH1125" s="22">
        <v>0</v>
      </c>
      <c r="AI1125" s="26">
        <v>0</v>
      </c>
      <c r="AN1125" s="27" t="str">
        <f>IF(COUNT(DV1125,ES1125,FJ1125,GK1125,HH1125)&gt;0,AVERAGE(DV1125,ES1125,FJ1125,GK1125,HH1125),"")</f>
        <v/>
      </c>
      <c r="AO1125" s="28">
        <f>IF((E1125&lt;&gt;""),COUNTA(AP1125:BW1125)+COUNTIF(T1125,"No"),"")</f>
        <v>0</v>
      </c>
      <c r="EA1125" s="35"/>
      <c r="EJ1125"/>
      <c r="EK1125"/>
      <c r="EL1125"/>
      <c r="EM1125"/>
      <c r="EN1125"/>
      <c r="EQ1125"/>
      <c r="ER1125"/>
      <c r="ES1125" s="34" t="str">
        <f>IF(EI1125&lt;&gt;"",((EJ1125*0.125)+((EK1125+EL1125+EM1125+EN1125+EO1125)*0.25)+((EP1125+EQ1125+ER1125)*1))/EI1125,"")</f>
        <v/>
      </c>
      <c r="ET1125" s="20"/>
      <c r="FG1125" s="20"/>
      <c r="FJ1125" s="34" t="str">
        <f>IF(EZ1125&lt;&gt;"",((FA1125*0.125)+((FB1125+FC1125+FD1125+FE1125+FF1125)*0.25)+((FG1125+FH1125+FI1125)*1))/EZ1125,"")</f>
        <v/>
      </c>
      <c r="FK1125" s="39">
        <v>33.956200000000003</v>
      </c>
      <c r="FL1125" s="39">
        <v>-83.988399999999999</v>
      </c>
      <c r="FM1125" s="39">
        <v>33.59437457617787</v>
      </c>
      <c r="FN1125" s="39">
        <v>34.318025423822135</v>
      </c>
      <c r="FO1125" s="39">
        <v>-84.424615521729208</v>
      </c>
      <c r="FP1125" s="39">
        <v>-83.552184478270789</v>
      </c>
      <c r="FQ1125" s="39">
        <v>33.232549152355737</v>
      </c>
      <c r="FR1125" s="39">
        <v>34.679850847644268</v>
      </c>
      <c r="FS1125" s="39">
        <v>-84.860831043458433</v>
      </c>
      <c r="FT1125" s="39">
        <v>-83.115968956541565</v>
      </c>
      <c r="FU1125" s="35"/>
      <c r="GK1125" s="34" t="str">
        <f>IF(GA1125&lt;&gt;"",((GB1125*0.125)+((GC1125+GD1125+GE1125+GF1125+GG1125)*0.25)+((GH1125+GI1125+GJ1125)*1))/GA1125,"")</f>
        <v/>
      </c>
      <c r="GL1125"/>
      <c r="GM1125"/>
      <c r="GN1125"/>
      <c r="GO1125"/>
      <c r="HH1125" s="34" t="str">
        <f>IF(GX1125&lt;&gt;"",((GY1125*0.125)+((GZ1125+HA1125+HB1125+HC1125+HD1125)*0.25)+((HE1125+HF1125+HG1125)*1))/GX1125,"")</f>
        <v/>
      </c>
    </row>
    <row r="1126" spans="1:216" hidden="1" x14ac:dyDescent="0.35">
      <c r="A1126" s="11" t="s">
        <v>6486</v>
      </c>
      <c r="B1126" s="12" t="s">
        <v>6487</v>
      </c>
      <c r="C1126" s="43">
        <v>43009</v>
      </c>
      <c r="E1126" s="11" t="s">
        <v>1420</v>
      </c>
      <c r="F1126" s="19" t="s">
        <v>6488</v>
      </c>
      <c r="G1126" s="19" t="s">
        <v>465</v>
      </c>
      <c r="H1126" s="11" t="s">
        <v>466</v>
      </c>
      <c r="I1126" s="42">
        <v>85034</v>
      </c>
      <c r="J1126" s="17">
        <v>5033</v>
      </c>
      <c r="K1126" s="18">
        <f ca="1">IF(A1126&lt;&gt;"",RANDBETWEEN(1,2000)," ")</f>
        <v>1805</v>
      </c>
      <c r="L1126" s="17" cm="1">
        <f t="array" ref="L1126">IF(A1126&lt;&gt;"",SUMPRODUCT(($E$2:$E$1303="Active") * (FK1126 &gt;= $FM$2:$FM$1303) * (FK1126 &lt;= $FN$2:$FN$1303) * (FL1126 &gt;= $FO$2:$FO$1303) * (FL1126 &lt;= $FP$2:$FP$1303)),"")</f>
        <v>11</v>
      </c>
      <c r="M1126" s="17" cm="1">
        <f t="array" ref="M1126">IF(A1126&lt;&gt;"",SUMPRODUCT(($E$2:$E$1303="Active") * (FK1126 &gt;= $FQ$2:$FQ$1303) * (FK1126 &lt;= $FR$2:$FR$1303) * (FL1126 &gt;= $FS$2:$FS$1303) * (FL1126 &lt;= $FT$2:$FT$1303)),"")</f>
        <v>11</v>
      </c>
      <c r="Q1126" s="11" t="s">
        <v>6489</v>
      </c>
      <c r="AA1126" s="48">
        <v>2024</v>
      </c>
      <c r="AC1126" s="63">
        <v>45658</v>
      </c>
      <c r="AF1126" s="26"/>
      <c r="AG1126" s="20"/>
      <c r="AH1126" s="22">
        <v>0</v>
      </c>
      <c r="AI1126" s="26">
        <v>0</v>
      </c>
      <c r="AN1126" s="27" t="str">
        <f>IF(COUNT(DV1126,ES1126,FJ1126,GK1126,HH1126)&gt;0,AVERAGE(DV1126,ES1126,FJ1126,GK1126,HH1126),"")</f>
        <v/>
      </c>
      <c r="AO1126" s="28">
        <f>IF((E1126&lt;&gt;""),COUNTA(AP1126:BW1126)+COUNTIF(T1126,"No"),"")</f>
        <v>0</v>
      </c>
      <c r="EA1126" s="35"/>
      <c r="EJ1126"/>
      <c r="EK1126"/>
      <c r="EL1126"/>
      <c r="EM1126"/>
      <c r="EN1126"/>
      <c r="EQ1126"/>
      <c r="ER1126"/>
      <c r="ES1126" s="34" t="str">
        <f>IF(EI1126&lt;&gt;"",((EJ1126*0.125)+((EK1126+EL1126+EM1126+EN1126+EO1126)*0.25)+((EP1126+EQ1126+ER1126)*1))/EI1126,"")</f>
        <v/>
      </c>
      <c r="ET1126" s="20"/>
      <c r="FG1126" s="20"/>
      <c r="FJ1126" s="34" t="str">
        <f>IF(EZ1126&lt;&gt;"",((FA1126*0.125)+((FB1126+FC1126+FD1126+FE1126+FF1126)*0.25)+((FG1126+FH1126+FI1126)*1))/EZ1126,"")</f>
        <v/>
      </c>
      <c r="FK1126" s="39">
        <v>33.434730999999999</v>
      </c>
      <c r="FL1126" s="39">
        <v>-112.02039000000001</v>
      </c>
      <c r="FM1126" s="39">
        <v>33.072905576177867</v>
      </c>
      <c r="FN1126" s="39">
        <v>33.796556423822132</v>
      </c>
      <c r="FO1126" s="39">
        <v>-112.45396620490175</v>
      </c>
      <c r="FP1126" s="39">
        <v>-111.58681379509827</v>
      </c>
      <c r="FQ1126" s="39">
        <v>32.711080152355734</v>
      </c>
      <c r="FR1126" s="39">
        <v>34.158381847644264</v>
      </c>
      <c r="FS1126" s="39">
        <v>-112.88754240980349</v>
      </c>
      <c r="FT1126" s="39">
        <v>-111.15323759019653</v>
      </c>
      <c r="FU1126" s="35"/>
      <c r="GK1126" s="34" t="str">
        <f>IF(GA1126&lt;&gt;"",((GB1126*0.125)+((GC1126+GD1126+GE1126+GF1126+GG1126)*0.25)+((GH1126+GI1126+GJ1126)*1))/GA1126,"")</f>
        <v/>
      </c>
      <c r="GL1126"/>
      <c r="GM1126"/>
      <c r="GN1126"/>
      <c r="GO1126"/>
      <c r="HH1126" s="34" t="str">
        <f>IF(GX1126&lt;&gt;"",((GY1126*0.125)+((GZ1126+HA1126+HB1126+HC1126+HD1126)*0.25)+((HE1126+HF1126+HG1126)*1))/GX1126,"")</f>
        <v/>
      </c>
    </row>
    <row r="1127" spans="1:216" ht="15" hidden="1" customHeight="1" x14ac:dyDescent="0.35">
      <c r="A1127" s="11" t="s">
        <v>5958</v>
      </c>
      <c r="B1127" s="12" t="s">
        <v>5959</v>
      </c>
      <c r="C1127" s="43">
        <v>43009</v>
      </c>
      <c r="E1127" s="11" t="s">
        <v>1420</v>
      </c>
      <c r="F1127" s="19" t="s">
        <v>6490</v>
      </c>
      <c r="G1127" s="19" t="s">
        <v>6491</v>
      </c>
      <c r="H1127" s="11" t="s">
        <v>1564</v>
      </c>
      <c r="I1127" s="42">
        <v>1845</v>
      </c>
      <c r="K1127" s="18">
        <f ca="1">IF(A1127&lt;&gt;"",RANDBETWEEN(1,2000)," ")</f>
        <v>434</v>
      </c>
      <c r="L1127" s="17" cm="1">
        <f t="array" ref="L1127">IF(A1127&lt;&gt;"",SUMPRODUCT(($E$2:$E$1303="Active") * (FK1127 &gt;= $FM$2:$FM$1303) * (FK1127 &lt;= $FN$2:$FN$1303) * (FL1127 &gt;= $FO$2:$FO$1303) * (FL1127 &lt;= $FP$2:$FP$1303)),"")</f>
        <v>4</v>
      </c>
      <c r="M1127" s="17" cm="1">
        <f t="array" ref="M1127">IF(A1127&lt;&gt;"",SUMPRODUCT(($E$2:$E$1303="Active") * (FK1127 &gt;= $FQ$2:$FQ$1303) * (FK1127 &lt;= $FR$2:$FR$1303) * (FL1127 &gt;= $FS$2:$FS$1303) * (FL1127 &lt;= $FT$2:$FT$1303)),"")</f>
        <v>6</v>
      </c>
      <c r="Q1127" s="11" t="s">
        <v>5963</v>
      </c>
      <c r="AA1127" s="48">
        <v>2024</v>
      </c>
      <c r="AC1127" s="63">
        <v>45658</v>
      </c>
      <c r="AF1127" s="26"/>
      <c r="AG1127" s="20"/>
      <c r="AH1127" s="22">
        <v>0</v>
      </c>
      <c r="AI1127" s="26">
        <v>0</v>
      </c>
      <c r="AN1127" s="27" t="str">
        <f>IF(COUNT(DV1127,ES1127,FJ1127,GK1127,HH1127)&gt;0,AVERAGE(DV1127,ES1127,FJ1127,GK1127,HH1127),"")</f>
        <v/>
      </c>
      <c r="AO1127" s="28">
        <f>IF((E1127&lt;&gt;""),COUNTA(AP1127:BW1127)+COUNTIF(T1127,"No"),"")</f>
        <v>0</v>
      </c>
      <c r="EA1127" s="35"/>
      <c r="EJ1127"/>
      <c r="EK1127"/>
      <c r="EL1127"/>
      <c r="EM1127"/>
      <c r="EN1127"/>
      <c r="EQ1127"/>
      <c r="ER1127"/>
      <c r="ES1127" s="34" t="str">
        <f>IF(EI1127&lt;&gt;"",((EJ1127*0.125)+((EK1127+EL1127+EM1127+EN1127+EO1127)*0.25)+((EP1127+EQ1127+ER1127)*1))/EI1127,"")</f>
        <v/>
      </c>
      <c r="ET1127" s="20"/>
      <c r="FG1127" s="20"/>
      <c r="FJ1127" s="34" t="str">
        <f>IF(EZ1127&lt;&gt;"",((FA1127*0.125)+((FB1127+FC1127+FD1127+FE1127+FF1127)*0.25)+((FG1127+FH1127+FI1127)*1))/EZ1127,"")</f>
        <v/>
      </c>
      <c r="FK1127" s="39">
        <v>42.673022000000003</v>
      </c>
      <c r="FL1127" s="39">
        <v>-71.088048999999998</v>
      </c>
      <c r="FM1127" s="39">
        <v>42.311196576177871</v>
      </c>
      <c r="FN1127" s="39">
        <v>43.034847423822136</v>
      </c>
      <c r="FO1127" s="39">
        <v>-71.580171927156613</v>
      </c>
      <c r="FP1127" s="39">
        <v>-70.595926072843383</v>
      </c>
      <c r="FQ1127" s="39">
        <v>41.949371152355738</v>
      </c>
      <c r="FR1127" s="39">
        <v>43.396672847644268</v>
      </c>
      <c r="FS1127" s="39">
        <v>-72.072294854313213</v>
      </c>
      <c r="FT1127" s="39">
        <v>-70.103803145686783</v>
      </c>
      <c r="FU1127" s="35"/>
      <c r="GK1127" s="34" t="str">
        <f>IF(GA1127&lt;&gt;"",((GB1127*0.125)+((GC1127+GD1127+GE1127+GF1127+GG1127)*0.25)+((GH1127+GI1127+GJ1127)*1))/GA1127,"")</f>
        <v/>
      </c>
      <c r="GL1127"/>
      <c r="GM1127"/>
      <c r="GN1127"/>
      <c r="GO1127"/>
      <c r="HH1127" s="34" t="str">
        <f>IF(GX1127&lt;&gt;"",((GY1127*0.125)+((GZ1127+HA1127+HB1127+HC1127+HD1127)*0.25)+((HE1127+HF1127+HG1127)*1))/GX1127,"")</f>
        <v/>
      </c>
    </row>
    <row r="1128" spans="1:216" ht="15" hidden="1" customHeight="1" x14ac:dyDescent="0.35">
      <c r="A1128" s="11" t="s">
        <v>5399</v>
      </c>
      <c r="B1128" s="12" t="s">
        <v>5400</v>
      </c>
      <c r="C1128" s="43">
        <v>43009</v>
      </c>
      <c r="E1128" s="11" t="s">
        <v>1420</v>
      </c>
      <c r="F1128" s="19" t="s">
        <v>6492</v>
      </c>
      <c r="G1128" s="19" t="s">
        <v>1821</v>
      </c>
      <c r="H1128" s="11" t="s">
        <v>1855</v>
      </c>
      <c r="I1128" s="42">
        <v>24012</v>
      </c>
      <c r="J1128" s="17">
        <v>30037</v>
      </c>
      <c r="K1128" s="18">
        <f ca="1">IF(A1128&lt;&gt;"",RANDBETWEEN(1,2000)," ")</f>
        <v>311</v>
      </c>
      <c r="L1128" s="17" cm="1">
        <f t="array" ref="L1128">IF(A1128&lt;&gt;"",SUMPRODUCT(($E$2:$E$1303="Active") * (FK1128 &gt;= $FM$2:$FM$1303) * (FK1128 &lt;= $FN$2:$FN$1303) * (FL1128 &gt;= $FO$2:$FO$1303) * (FL1128 &lt;= $FP$2:$FP$1303)),"")</f>
        <v>1</v>
      </c>
      <c r="M1128" s="17" cm="1">
        <f t="array" ref="M1128">IF(A1128&lt;&gt;"",SUMPRODUCT(($E$2:$E$1303="Active") * (FK1128 &gt;= $FQ$2:$FQ$1303) * (FK1128 &lt;= $FR$2:$FR$1303) * (FL1128 &gt;= $FS$2:$FS$1303) * (FL1128 &lt;= $FT$2:$FT$1303)),"")</f>
        <v>3</v>
      </c>
      <c r="Q1128" s="11" t="s">
        <v>6493</v>
      </c>
      <c r="AA1128" s="48">
        <v>2024</v>
      </c>
      <c r="AC1128" s="63">
        <v>45658</v>
      </c>
      <c r="AF1128" s="26"/>
      <c r="AG1128" s="20"/>
      <c r="AH1128" s="22">
        <v>0</v>
      </c>
      <c r="AI1128" s="26">
        <v>0</v>
      </c>
      <c r="AN1128" s="27" t="str">
        <f>IF(COUNT(DV1128,ES1128,FJ1128,GK1128,HH1128)&gt;0,AVERAGE(DV1128,ES1128,FJ1128,GK1128,HH1128),"")</f>
        <v/>
      </c>
      <c r="AO1128" s="28">
        <f>IF((E1128&lt;&gt;""),COUNTA(AP1128:BW1128)+COUNTIF(T1128,"No"),"")</f>
        <v>0</v>
      </c>
      <c r="EA1128" s="35"/>
      <c r="EJ1128"/>
      <c r="EK1128"/>
      <c r="EL1128"/>
      <c r="EM1128"/>
      <c r="EN1128"/>
      <c r="EQ1128"/>
      <c r="ER1128"/>
      <c r="ES1128" s="34" t="str">
        <f>IF(EI1128&lt;&gt;"",((EJ1128*0.125)+((EK1128+EL1128+EM1128+EN1128+EO1128)*0.25)+((EP1128+EQ1128+ER1128)*1))/EI1128,"")</f>
        <v/>
      </c>
      <c r="ET1128" s="20"/>
      <c r="FG1128" s="20"/>
      <c r="FJ1128" s="34" t="str">
        <f>IF(EZ1128&lt;&gt;"",((FA1128*0.125)+((FB1128+FC1128+FD1128+FE1128+FF1128)*0.25)+((FG1128+FH1128+FI1128)*1))/EZ1128,"")</f>
        <v/>
      </c>
      <c r="FK1128" s="39">
        <v>37.324044999999998</v>
      </c>
      <c r="FL1128" s="39">
        <v>-79.900699000000003</v>
      </c>
      <c r="FM1128" s="39">
        <v>36.962219576177866</v>
      </c>
      <c r="FN1128" s="39">
        <v>37.685870423822131</v>
      </c>
      <c r="FO1128" s="39">
        <v>-80.355699922710642</v>
      </c>
      <c r="FP1128" s="39">
        <v>-79.445698077289364</v>
      </c>
      <c r="FQ1128" s="39">
        <v>36.600394152355733</v>
      </c>
      <c r="FR1128" s="39">
        <v>38.047695847644263</v>
      </c>
      <c r="FS1128" s="39">
        <v>-80.81070084542128</v>
      </c>
      <c r="FT1128" s="39">
        <v>-78.990697154578726</v>
      </c>
      <c r="FU1128" s="35"/>
      <c r="GK1128" s="34" t="str">
        <f>IF(GA1128&lt;&gt;"",((GB1128*0.125)+((GC1128+GD1128+GE1128+GF1128+GG1128)*0.25)+((GH1128+GI1128+GJ1128)*1))/GA1128,"")</f>
        <v/>
      </c>
      <c r="GL1128"/>
      <c r="GM1128"/>
      <c r="GN1128"/>
      <c r="GO1128"/>
      <c r="HH1128" s="34" t="str">
        <f>IF(GX1128&lt;&gt;"",((GY1128*0.125)+((GZ1128+HA1128+HB1128+HC1128+HD1128)*0.25)+((HE1128+HF1128+HG1128)*1))/GX1128,"")</f>
        <v/>
      </c>
    </row>
    <row r="1129" spans="1:216" ht="15" hidden="1" customHeight="1" x14ac:dyDescent="0.35">
      <c r="A1129" s="11" t="s">
        <v>5965</v>
      </c>
      <c r="B1129" s="12" t="s">
        <v>6494</v>
      </c>
      <c r="C1129" s="43">
        <v>43009</v>
      </c>
      <c r="E1129" s="11" t="s">
        <v>1420</v>
      </c>
      <c r="F1129" s="19" t="s">
        <v>6495</v>
      </c>
      <c r="G1129" s="19" t="s">
        <v>1032</v>
      </c>
      <c r="H1129" s="11" t="s">
        <v>1033</v>
      </c>
      <c r="I1129" s="42">
        <v>33186</v>
      </c>
      <c r="J1129" s="17">
        <v>69866</v>
      </c>
      <c r="K1129" s="18">
        <f ca="1">IF(A1129&lt;&gt;"",RANDBETWEEN(1,2000)," ")</f>
        <v>763</v>
      </c>
      <c r="L1129" s="17" cm="1">
        <f t="array" ref="L1129">IF(A1129&lt;&gt;"",SUMPRODUCT(($E$2:$E$1303="Active") * (FK1129 &gt;= $FM$2:$FM$1303) * (FK1129 &lt;= $FN$2:$FN$1303) * (FL1129 &gt;= $FO$2:$FO$1303) * (FL1129 &lt;= $FP$2:$FP$1303)),"")</f>
        <v>5</v>
      </c>
      <c r="M1129" s="17" cm="1">
        <f t="array" ref="M1129">IF(A1129&lt;&gt;"",SUMPRODUCT(($E$2:$E$1303="Active") * (FK1129 &gt;= $FQ$2:$FQ$1303) * (FK1129 &lt;= $FR$2:$FR$1303) * (FL1129 &gt;= $FS$2:$FS$1303) * (FL1129 &lt;= $FT$2:$FT$1303)),"")</f>
        <v>10</v>
      </c>
      <c r="Q1129" s="11" t="s">
        <v>6496</v>
      </c>
      <c r="AA1129" s="48">
        <v>2024</v>
      </c>
      <c r="AC1129" s="63">
        <v>45658</v>
      </c>
      <c r="AF1129" s="26"/>
      <c r="AG1129" s="20"/>
      <c r="AH1129" s="22">
        <v>0</v>
      </c>
      <c r="AI1129" s="26">
        <v>0</v>
      </c>
      <c r="AN1129" s="27" t="str">
        <f>IF(COUNT(DV1129,ES1129,FJ1129,GK1129,HH1129)&gt;0,AVERAGE(DV1129,ES1129,FJ1129,GK1129,HH1129),"")</f>
        <v/>
      </c>
      <c r="AO1129" s="28">
        <f>IF((E1129&lt;&gt;""),COUNTA(AP1129:BW1129)+COUNTIF(T1129,"No"),"")</f>
        <v>0</v>
      </c>
      <c r="EA1129" s="35"/>
      <c r="EJ1129"/>
      <c r="EK1129"/>
      <c r="EL1129"/>
      <c r="EM1129"/>
      <c r="EN1129"/>
      <c r="EQ1129"/>
      <c r="ER1129"/>
      <c r="ES1129" s="34" t="str">
        <f>IF(EI1129&lt;&gt;"",((EJ1129*0.125)+((EK1129+EL1129+EM1129+EN1129+EO1129)*0.25)+((EP1129+EQ1129+ER1129)*1))/EI1129,"")</f>
        <v/>
      </c>
      <c r="ET1129" s="20"/>
      <c r="FG1129" s="20"/>
      <c r="FJ1129" s="34" t="str">
        <f>IF(EZ1129&lt;&gt;"",((FA1129*0.125)+((FB1129+FC1129+FD1129+FE1129+FF1129)*0.25)+((FG1129+FH1129+FI1129)*1))/EZ1129,"")</f>
        <v/>
      </c>
      <c r="FK1129" s="39">
        <v>25.656027999999999</v>
      </c>
      <c r="FL1129" s="39">
        <v>-80.414856</v>
      </c>
      <c r="FM1129" s="39">
        <v>25.294202576177867</v>
      </c>
      <c r="FN1129" s="39">
        <v>26.017853423822132</v>
      </c>
      <c r="FO1129" s="39">
        <v>-80.816255581006558</v>
      </c>
      <c r="FP1129" s="39">
        <v>-80.013456418993442</v>
      </c>
      <c r="FQ1129" s="39">
        <v>24.932377152355734</v>
      </c>
      <c r="FR1129" s="39">
        <v>26.379678847644264</v>
      </c>
      <c r="FS1129" s="39">
        <v>-81.217655162013116</v>
      </c>
      <c r="FT1129" s="39">
        <v>-79.612056837986884</v>
      </c>
      <c r="FU1129" s="35"/>
      <c r="GK1129" s="34" t="str">
        <f>IF(GA1129&lt;&gt;"",((GB1129*0.125)+((GC1129+GD1129+GE1129+GF1129+GG1129)*0.25)+((GH1129+GI1129+GJ1129)*1))/GA1129,"")</f>
        <v/>
      </c>
      <c r="GL1129"/>
      <c r="GM1129"/>
      <c r="GN1129"/>
      <c r="GO1129"/>
      <c r="HH1129" s="34" t="str">
        <f>IF(GX1129&lt;&gt;"",((GY1129*0.125)+((GZ1129+HA1129+HB1129+HC1129+HD1129)*0.25)+((HE1129+HF1129+HG1129)*1))/GX1129,"")</f>
        <v/>
      </c>
    </row>
    <row r="1130" spans="1:216" hidden="1" x14ac:dyDescent="0.35">
      <c r="A1130" s="11" t="s">
        <v>1709</v>
      </c>
      <c r="B1130" s="12" t="s">
        <v>6497</v>
      </c>
      <c r="C1130" s="43">
        <v>43009</v>
      </c>
      <c r="E1130" s="11" t="s">
        <v>1420</v>
      </c>
      <c r="F1130" s="19" t="s">
        <v>6498</v>
      </c>
      <c r="G1130" s="19" t="s">
        <v>1713</v>
      </c>
      <c r="H1130" s="11" t="s">
        <v>1011</v>
      </c>
      <c r="I1130" s="42">
        <v>19901</v>
      </c>
      <c r="J1130" s="17">
        <v>36839</v>
      </c>
      <c r="K1130" s="18">
        <f ca="1">IF(A1130&lt;&gt;"",RANDBETWEEN(1,2000)," ")</f>
        <v>386</v>
      </c>
      <c r="L1130" s="17" cm="1">
        <f t="array" ref="L1130">IF(A1130&lt;&gt;"",SUMPRODUCT(($E$2:$E$1303="Active") * (FK1130 &gt;= $FM$2:$FM$1303) * (FK1130 &lt;= $FN$2:$FN$1303) * (FL1130 &gt;= $FO$2:$FO$1303) * (FL1130 &lt;= $FP$2:$FP$1303)),"")</f>
        <v>2</v>
      </c>
      <c r="M1130" s="17" cm="1">
        <f t="array" ref="M1130">IF(A1130&lt;&gt;"",SUMPRODUCT(($E$2:$E$1303="Active") * (FK1130 &gt;= $FQ$2:$FQ$1303) * (FK1130 &lt;= $FR$2:$FR$1303) * (FL1130 &gt;= $FS$2:$FS$1303) * (FL1130 &lt;= $FT$2:$FT$1303)),"")</f>
        <v>8</v>
      </c>
      <c r="Q1130" s="11" t="s">
        <v>6499</v>
      </c>
      <c r="AA1130" s="48"/>
      <c r="AC1130" s="63">
        <v>45658</v>
      </c>
      <c r="AF1130" s="26"/>
      <c r="AG1130" s="20"/>
      <c r="AH1130" s="22">
        <v>0</v>
      </c>
      <c r="AI1130" s="26">
        <v>0</v>
      </c>
      <c r="AN1130" s="27" t="str">
        <f>IF(COUNT(DV1130,ES1130,FJ1130,GK1130,HH1130)&gt;0,AVERAGE(DV1130,ES1130,FJ1130,GK1130,HH1130),"")</f>
        <v/>
      </c>
      <c r="AO1130" s="28">
        <f>IF((E1130&lt;&gt;""),COUNTA(AP1130:BW1130)+COUNTIF(T1130,"No"),"")</f>
        <v>0</v>
      </c>
      <c r="EA1130" s="35"/>
      <c r="EJ1130"/>
      <c r="EK1130"/>
      <c r="EL1130"/>
      <c r="EM1130"/>
      <c r="EN1130"/>
      <c r="EQ1130"/>
      <c r="ER1130"/>
      <c r="ES1130" s="34" t="str">
        <f>IF(EI1130&lt;&gt;"",((EJ1130*0.125)+((EK1130+EL1130+EM1130+EN1130+EO1130)*0.25)+((EP1130+EQ1130+ER1130)*1))/EI1130,"")</f>
        <v/>
      </c>
      <c r="ET1130" s="20"/>
      <c r="FG1130" s="20"/>
      <c r="FJ1130" s="34" t="str">
        <f>IF(EZ1130&lt;&gt;"",((FA1130*0.125)+((FB1130+FC1130+FD1130+FE1130+FF1130)*0.25)+((FG1130+FH1130+FI1130)*1))/EZ1130,"")</f>
        <v/>
      </c>
      <c r="FK1130" s="39">
        <v>39.157646</v>
      </c>
      <c r="FL1130" s="39">
        <v>-75.493994000000001</v>
      </c>
      <c r="FM1130" s="39">
        <v>38.795820576177867</v>
      </c>
      <c r="FN1130" s="39">
        <v>39.519471423822132</v>
      </c>
      <c r="FO1130" s="39">
        <v>-75.960617762330997</v>
      </c>
      <c r="FP1130" s="39">
        <v>-75.027370237669004</v>
      </c>
      <c r="FQ1130" s="39">
        <v>38.433995152355735</v>
      </c>
      <c r="FR1130" s="39">
        <v>39.881296847644265</v>
      </c>
      <c r="FS1130" s="39">
        <v>-76.427241524661994</v>
      </c>
      <c r="FT1130" s="39">
        <v>-74.560746475338007</v>
      </c>
      <c r="FU1130" s="35"/>
      <c r="GK1130" s="34" t="str">
        <f>IF(GA1130&lt;&gt;"",((GB1130*0.125)+((GC1130+GD1130+GE1130+GF1130+GG1130)*0.25)+((GH1130+GI1130+GJ1130)*1))/GA1130,"")</f>
        <v/>
      </c>
      <c r="GL1130"/>
      <c r="GM1130"/>
      <c r="GN1130"/>
      <c r="GO1130"/>
      <c r="HH1130" s="34" t="str">
        <f>IF(GX1130&lt;&gt;"",((GY1130*0.125)+((GZ1130+HA1130+HB1130+HC1130+HD1130)*0.25)+((HE1130+HF1130+HG1130)*1))/GX1130,"")</f>
        <v/>
      </c>
    </row>
    <row r="1131" spans="1:216" hidden="1" x14ac:dyDescent="0.35">
      <c r="A1131" s="11" t="s">
        <v>6500</v>
      </c>
      <c r="B1131" s="12" t="s">
        <v>6501</v>
      </c>
      <c r="C1131" s="43">
        <v>43009</v>
      </c>
      <c r="E1131" s="11" t="s">
        <v>1420</v>
      </c>
      <c r="F1131" s="19" t="s">
        <v>6502</v>
      </c>
      <c r="G1131" s="19" t="s">
        <v>6503</v>
      </c>
      <c r="H1131" s="11" t="s">
        <v>591</v>
      </c>
      <c r="I1131" s="42">
        <v>90405</v>
      </c>
      <c r="J1131" s="17">
        <v>27966</v>
      </c>
      <c r="K1131" s="18">
        <f ca="1">IF(A1131&lt;&gt;"",RANDBETWEEN(1,2000)," ")</f>
        <v>1995</v>
      </c>
      <c r="L1131" s="17" cm="1">
        <f t="array" ref="L1131">IF(A1131&lt;&gt;"",SUMPRODUCT(($E$2:$E$1303="Active") * (FK1131 &gt;= $FM$2:$FM$1303) * (FK1131 &lt;= $FN$2:$FN$1303) * (FL1131 &gt;= $FO$2:$FO$1303) * (FL1131 &lt;= $FP$2:$FP$1303)),"")</f>
        <v>11</v>
      </c>
      <c r="M1131" s="17" cm="1">
        <f t="array" ref="M1131">IF(A1131&lt;&gt;"",SUMPRODUCT(($E$2:$E$1303="Active") * (FK1131 &gt;= $FQ$2:$FQ$1303) * (FK1131 &lt;= $FR$2:$FR$1303) * (FL1131 &gt;= $FS$2:$FS$1303) * (FL1131 &lt;= $FT$2:$FT$1303)),"")</f>
        <v>18</v>
      </c>
      <c r="Q1131" s="11" t="s">
        <v>6504</v>
      </c>
      <c r="AA1131" s="48">
        <v>2024</v>
      </c>
      <c r="AC1131" s="63">
        <v>45658</v>
      </c>
      <c r="AF1131" s="26"/>
      <c r="AG1131" s="20"/>
      <c r="AH1131" s="22">
        <v>0</v>
      </c>
      <c r="AI1131" s="26">
        <v>0</v>
      </c>
      <c r="AN1131" s="27" t="str">
        <f>IF(COUNT(DV1131,ES1131,FJ1131,GK1131,HH1131)&gt;0,AVERAGE(DV1131,ES1131,FJ1131,GK1131,HH1131),"")</f>
        <v/>
      </c>
      <c r="AO1131" s="28">
        <f>IF((E1131&lt;&gt;""),COUNTA(AP1131:BW1131)+COUNTIF(T1131,"No"),"")</f>
        <v>0</v>
      </c>
      <c r="EA1131" s="35"/>
      <c r="EJ1131"/>
      <c r="EK1131"/>
      <c r="EL1131"/>
      <c r="EM1131"/>
      <c r="EN1131"/>
      <c r="EQ1131"/>
      <c r="ER1131"/>
      <c r="ES1131" s="34" t="str">
        <f>IF(EI1131&lt;&gt;"",((EJ1131*0.125)+((EK1131+EL1131+EM1131+EN1131+EO1131)*0.25)+((EP1131+EQ1131+ER1131)*1))/EI1131,"")</f>
        <v/>
      </c>
      <c r="ET1131" s="20"/>
      <c r="FG1131" s="20"/>
      <c r="FJ1131" s="34" t="str">
        <f>IF(EZ1131&lt;&gt;"",((FA1131*0.125)+((FB1131+FC1131+FD1131+FE1131+FF1131)*0.25)+((FG1131+FH1131+FI1131)*1))/EZ1131,"")</f>
        <v/>
      </c>
      <c r="FK1131" s="39">
        <v>34.011335000000003</v>
      </c>
      <c r="FL1131" s="39">
        <v>-118.468458</v>
      </c>
      <c r="FM1131" s="39">
        <v>33.64950957617787</v>
      </c>
      <c r="FN1131" s="39">
        <v>34.373160423822135</v>
      </c>
      <c r="FO1131" s="39">
        <v>-118.9049565753904</v>
      </c>
      <c r="FP1131" s="39">
        <v>-118.0319594246096</v>
      </c>
      <c r="FQ1131" s="39">
        <v>33.287684152355737</v>
      </c>
      <c r="FR1131" s="39">
        <v>34.734985847644268</v>
      </c>
      <c r="FS1131" s="39">
        <v>-119.3414551507808</v>
      </c>
      <c r="FT1131" s="39">
        <v>-117.59546084921919</v>
      </c>
      <c r="FU1131" s="35"/>
      <c r="GK1131" s="34" t="str">
        <f>IF(GA1131&lt;&gt;"",((GB1131*0.125)+((GC1131+GD1131+GE1131+GF1131+GG1131)*0.25)+((GH1131+GI1131+GJ1131)*1))/GA1131,"")</f>
        <v/>
      </c>
      <c r="GL1131"/>
      <c r="GM1131"/>
      <c r="GN1131"/>
      <c r="GO1131"/>
      <c r="HH1131" s="34" t="str">
        <f>IF(GX1131&lt;&gt;"",((GY1131*0.125)+((GZ1131+HA1131+HB1131+HC1131+HD1131)*0.25)+((HE1131+HF1131+HG1131)*1))/GX1131,"")</f>
        <v/>
      </c>
    </row>
    <row r="1132" spans="1:216" ht="15" hidden="1" customHeight="1" x14ac:dyDescent="0.35">
      <c r="A1132" s="11" t="s">
        <v>5927</v>
      </c>
      <c r="B1132" s="12" t="s">
        <v>5928</v>
      </c>
      <c r="C1132" s="43">
        <v>43009</v>
      </c>
      <c r="E1132" s="11" t="s">
        <v>1420</v>
      </c>
      <c r="F1132" s="19" t="s">
        <v>6505</v>
      </c>
      <c r="G1132" s="19" t="s">
        <v>5930</v>
      </c>
      <c r="H1132" s="11" t="s">
        <v>1643</v>
      </c>
      <c r="I1132" s="42">
        <v>14424</v>
      </c>
      <c r="J1132" s="17">
        <v>28353</v>
      </c>
      <c r="K1132" s="18">
        <f ca="1">IF(A1132&lt;&gt;"",RANDBETWEEN(1,2000)," ")</f>
        <v>1355</v>
      </c>
      <c r="L1132" s="17" cm="1">
        <f t="array" ref="L1132">IF(A1132&lt;&gt;"",SUMPRODUCT(($E$2:$E$1303="Active") * (FK1132 &gt;= $FM$2:$FM$1303) * (FK1132 &lt;= $FN$2:$FN$1303) * (FL1132 &gt;= $FO$2:$FO$1303) * (FL1132 &lt;= $FP$2:$FP$1303)),"")</f>
        <v>1</v>
      </c>
      <c r="M1132" s="17" cm="1">
        <f t="array" ref="M1132">IF(A1132&lt;&gt;"",SUMPRODUCT(($E$2:$E$1303="Active") * (FK1132 &gt;= $FQ$2:$FQ$1303) * (FK1132 &lt;= $FR$2:$FR$1303) * (FL1132 &gt;= $FS$2:$FS$1303) * (FL1132 &lt;= $FT$2:$FT$1303)),"")</f>
        <v>3</v>
      </c>
      <c r="Q1132" s="11" t="s">
        <v>5932</v>
      </c>
      <c r="AA1132" s="48">
        <v>2024</v>
      </c>
      <c r="AC1132" s="63">
        <v>45658</v>
      </c>
      <c r="AF1132" s="26"/>
      <c r="AG1132" s="20"/>
      <c r="AH1132" s="22">
        <v>0</v>
      </c>
      <c r="AI1132" s="26">
        <v>0</v>
      </c>
      <c r="AN1132" s="27" t="str">
        <f>IF(COUNT(DV1132,ES1132,FJ1132,GK1132,HH1132)&gt;0,AVERAGE(DV1132,ES1132,FJ1132,GK1132,HH1132),"")</f>
        <v/>
      </c>
      <c r="AO1132" s="28">
        <f>IF((E1132&lt;&gt;""),COUNTA(AP1132:BW1132)+COUNTIF(T1132,"No"),"")</f>
        <v>0</v>
      </c>
      <c r="EA1132" s="35"/>
      <c r="EJ1132"/>
      <c r="EK1132"/>
      <c r="EL1132"/>
      <c r="EM1132"/>
      <c r="EN1132"/>
      <c r="EQ1132"/>
      <c r="ER1132"/>
      <c r="ES1132" s="34" t="str">
        <f>IF(EI1132&lt;&gt;"",((EJ1132*0.125)+((EK1132+EL1132+EM1132+EN1132+EO1132)*0.25)+((EP1132+EQ1132+ER1132)*1))/EI1132,"")</f>
        <v/>
      </c>
      <c r="ET1132" s="20"/>
      <c r="FG1132" s="20"/>
      <c r="FJ1132" s="34" t="str">
        <f>IF(EZ1132&lt;&gt;"",((FA1132*0.125)+((FB1132+FC1132+FD1132+FE1132+FF1132)*0.25)+((FG1132+FH1132+FI1132)*1))/EZ1132,"")</f>
        <v/>
      </c>
      <c r="FK1132" s="39">
        <v>42.830396999999998</v>
      </c>
      <c r="FL1132" s="39">
        <v>-77.315064000000007</v>
      </c>
      <c r="FM1132" s="39">
        <v>42.468571576177865</v>
      </c>
      <c r="FN1132" s="39">
        <v>43.19222242382213</v>
      </c>
      <c r="FO1132" s="39">
        <v>-77.808438108256951</v>
      </c>
      <c r="FP1132" s="39">
        <v>-76.821689891743063</v>
      </c>
      <c r="FQ1132" s="39">
        <v>42.106746152355733</v>
      </c>
      <c r="FR1132" s="39">
        <v>43.554047847644263</v>
      </c>
      <c r="FS1132" s="39">
        <v>-78.301812216513881</v>
      </c>
      <c r="FT1132" s="39">
        <v>-76.328315783486133</v>
      </c>
      <c r="FU1132" s="35"/>
      <c r="GK1132" s="34" t="str">
        <f>IF(GA1132&lt;&gt;"",((GB1132*0.125)+((GC1132+GD1132+GE1132+GF1132+GG1132)*0.25)+((GH1132+GI1132+GJ1132)*1))/GA1132,"")</f>
        <v/>
      </c>
      <c r="GL1132"/>
      <c r="GM1132"/>
      <c r="GN1132"/>
      <c r="GO1132"/>
      <c r="HH1132" s="34" t="str">
        <f>IF(GX1132&lt;&gt;"",((GY1132*0.125)+((GZ1132+HA1132+HB1132+HC1132+HD1132)*0.25)+((HE1132+HF1132+HG1132)*1))/GX1132,"")</f>
        <v/>
      </c>
    </row>
    <row r="1133" spans="1:216" hidden="1" x14ac:dyDescent="0.35">
      <c r="A1133" s="11" t="s">
        <v>5365</v>
      </c>
      <c r="B1133" s="12" t="s">
        <v>5366</v>
      </c>
      <c r="C1133" s="43">
        <v>43009</v>
      </c>
      <c r="E1133" s="11" t="s">
        <v>1420</v>
      </c>
      <c r="F1133" s="19" t="s">
        <v>6506</v>
      </c>
      <c r="G1133" s="19" t="s">
        <v>4442</v>
      </c>
      <c r="H1133" s="11" t="s">
        <v>1673</v>
      </c>
      <c r="I1133" s="42">
        <v>79111</v>
      </c>
      <c r="J1133" s="17">
        <v>1612</v>
      </c>
      <c r="K1133" s="18">
        <f ca="1">IF(A1133&lt;&gt;"",RANDBETWEEN(1,2000)," ")</f>
        <v>943</v>
      </c>
      <c r="L1133" s="17" cm="1">
        <f t="array" ref="L1133">IF(A1133&lt;&gt;"",SUMPRODUCT(($E$2:$E$1303="Active") * (FK1133 &gt;= $FM$2:$FM$1303) * (FK1133 &lt;= $FN$2:$FN$1303) * (FL1133 &gt;= $FO$2:$FO$1303) * (FL1133 &lt;= $FP$2:$FP$1303)),"")</f>
        <v>1</v>
      </c>
      <c r="M1133" s="17" cm="1">
        <f t="array" ref="M1133">IF(A1133&lt;&gt;"",SUMPRODUCT(($E$2:$E$1303="Active") * (FK1133 &gt;= $FQ$2:$FQ$1303) * (FK1133 &lt;= $FR$2:$FR$1303) * (FL1133 &gt;= $FS$2:$FS$1303) * (FL1133 &lt;= $FT$2:$FT$1303)),"")</f>
        <v>1</v>
      </c>
      <c r="Q1133" s="11" t="s">
        <v>6507</v>
      </c>
      <c r="AA1133" s="48">
        <v>2024</v>
      </c>
      <c r="AC1133" s="63">
        <v>45658</v>
      </c>
      <c r="AF1133" s="26"/>
      <c r="AG1133" s="20"/>
      <c r="AH1133" s="22">
        <v>0</v>
      </c>
      <c r="AI1133" s="26">
        <v>0</v>
      </c>
      <c r="AN1133" s="27" t="str">
        <f>IF(COUNT(DV1133,ES1133,FJ1133,GK1133,HH1133)&gt;0,AVERAGE(DV1133,ES1133,FJ1133,GK1133,HH1133),"")</f>
        <v/>
      </c>
      <c r="AO1133" s="28">
        <f>IF((E1133&lt;&gt;""),COUNTA(AP1133:BW1133)+COUNTIF(T1133,"No"),"")</f>
        <v>0</v>
      </c>
      <c r="EA1133" s="35"/>
      <c r="EJ1133"/>
      <c r="EK1133"/>
      <c r="EL1133"/>
      <c r="EM1133"/>
      <c r="EN1133"/>
      <c r="EQ1133"/>
      <c r="ER1133"/>
      <c r="ES1133" s="34" t="str">
        <f>IF(EI1133&lt;&gt;"",((EJ1133*0.125)+((EK1133+EL1133+EM1133+EN1133+EO1133)*0.25)+((EP1133+EQ1133+ER1133)*1))/EI1133,"")</f>
        <v/>
      </c>
      <c r="ET1133" s="20"/>
      <c r="FG1133" s="20"/>
      <c r="FJ1133" s="34" t="str">
        <f>IF(EZ1133&lt;&gt;"",((FA1133*0.125)+((FB1133+FC1133+FD1133+FE1133+FF1133)*0.25)+((FG1133+FH1133+FI1133)*1))/EZ1133,"")</f>
        <v/>
      </c>
      <c r="FK1133" s="39">
        <v>35.220238000000002</v>
      </c>
      <c r="FL1133" s="39">
        <v>-101.69758</v>
      </c>
      <c r="FM1133" s="39">
        <v>34.858412576177869</v>
      </c>
      <c r="FN1133" s="39">
        <v>35.582063423822134</v>
      </c>
      <c r="FO1133" s="39">
        <v>-102.14048263003514</v>
      </c>
      <c r="FP1133" s="39">
        <v>-101.25467736996487</v>
      </c>
      <c r="FQ1133" s="39">
        <v>34.496587152355737</v>
      </c>
      <c r="FR1133" s="39">
        <v>35.943888847644267</v>
      </c>
      <c r="FS1133" s="39">
        <v>-102.58338526007027</v>
      </c>
      <c r="FT1133" s="39">
        <v>-100.81177473992973</v>
      </c>
      <c r="FU1133" s="35"/>
      <c r="GK1133" s="34" t="str">
        <f>IF(GA1133&lt;&gt;"",((GB1133*0.125)+((GC1133+GD1133+GE1133+GF1133+GG1133)*0.25)+((GH1133+GI1133+GJ1133)*1))/GA1133,"")</f>
        <v/>
      </c>
      <c r="GL1133"/>
      <c r="GM1133"/>
      <c r="GN1133"/>
      <c r="GO1133"/>
      <c r="HH1133" s="34" t="str">
        <f>IF(GX1133&lt;&gt;"",((GY1133*0.125)+((GZ1133+HA1133+HB1133+HC1133+HD1133)*0.25)+((HE1133+HF1133+HG1133)*1))/GX1133,"")</f>
        <v/>
      </c>
    </row>
    <row r="1134" spans="1:216" hidden="1" x14ac:dyDescent="0.35">
      <c r="A1134" s="11" t="s">
        <v>5871</v>
      </c>
      <c r="B1134" s="12" t="s">
        <v>5872</v>
      </c>
      <c r="C1134" s="43">
        <v>43009</v>
      </c>
      <c r="D1134" s="13"/>
      <c r="E1134" s="11" t="s">
        <v>1420</v>
      </c>
      <c r="F1134" s="19" t="s">
        <v>6508</v>
      </c>
      <c r="G1134" s="19" t="s">
        <v>5874</v>
      </c>
      <c r="H1134" s="11" t="s">
        <v>2702</v>
      </c>
      <c r="I1134" s="42">
        <v>49441</v>
      </c>
      <c r="J1134" s="17">
        <v>36886</v>
      </c>
      <c r="K1134" s="18">
        <f ca="1">IF(A1134&lt;&gt;"",RANDBETWEEN(1,2000)," ")</f>
        <v>280</v>
      </c>
      <c r="L1134" s="17" cm="1">
        <f t="array" ref="L1134">IF(A1134&lt;&gt;"",SUMPRODUCT(($E$2:$E$1303="Active") * (FK1134 &gt;= $FM$2:$FM$1303) * (FK1134 &lt;= $FN$2:$FN$1303) * (FL1134 &gt;= $FO$2:$FO$1303) * (FL1134 &lt;= $FP$2:$FP$1303)),"")</f>
        <v>0</v>
      </c>
      <c r="M1134" s="17" cm="1">
        <f t="array" ref="M1134">IF(A1134&lt;&gt;"",SUMPRODUCT(($E$2:$E$1303="Active") * (FK1134 &gt;= $FQ$2:$FQ$1303) * (FK1134 &lt;= $FR$2:$FR$1303) * (FL1134 &gt;= $FS$2:$FS$1303) * (FL1134 &lt;= $FT$2:$FT$1303)),"")</f>
        <v>1</v>
      </c>
      <c r="O1134" s="11" t="s">
        <v>5553</v>
      </c>
      <c r="P1134" s="19" t="s">
        <v>5042</v>
      </c>
      <c r="Q1134" s="11" t="s">
        <v>5876</v>
      </c>
      <c r="R1134" s="19" t="s">
        <v>5042</v>
      </c>
      <c r="T1134" s="20" t="s">
        <v>224</v>
      </c>
      <c r="AA1134" s="48">
        <v>2024</v>
      </c>
      <c r="AC1134" s="63">
        <v>45658</v>
      </c>
      <c r="AD1134" s="25">
        <v>0</v>
      </c>
      <c r="AE1134" s="25">
        <v>0</v>
      </c>
      <c r="AF1134" s="26">
        <v>0</v>
      </c>
      <c r="AG1134" s="20">
        <v>8</v>
      </c>
      <c r="AH1134" s="22">
        <v>0</v>
      </c>
      <c r="AI1134" s="26">
        <v>0</v>
      </c>
      <c r="AN1134" s="27" t="str">
        <f>IF(COUNT(DV1134,ES1134,FJ1134,GK1134,HH1134)&gt;0,AVERAGE(DV1134,ES1134,FJ1134,GK1134,HH1134),"")</f>
        <v/>
      </c>
      <c r="AO1134" s="28">
        <f>IF((E1134&lt;&gt;""),COUNTA(AP1134:BW1134)+COUNTIF(T1134,"No"),"")</f>
        <v>0</v>
      </c>
      <c r="EA1134" s="35"/>
      <c r="EJ1134"/>
      <c r="EK1134"/>
      <c r="EL1134"/>
      <c r="EM1134"/>
      <c r="EN1134"/>
      <c r="EQ1134"/>
      <c r="ER1134"/>
      <c r="ES1134" s="53" t="str">
        <f>IF(EI1134&lt;&gt;"",((EJ1134*0.125)+((EK1134+EL1134+EM1134+EN1134+EO1134)*0.25)+((EP1134+EQ1134+ER1134)*1))/EI1134,"")</f>
        <v/>
      </c>
      <c r="ET1134" s="20"/>
      <c r="FG1134" s="20"/>
      <c r="FJ1134" s="34" t="str">
        <f>IF(EZ1134&lt;&gt;"",((FA1134*0.125)+((FB1134+FC1134+FD1134+FE1134+FF1134)*0.25)+((FG1134+FH1134+FI1134)*1))/EZ1134,"")</f>
        <v/>
      </c>
      <c r="FK1134" s="39">
        <v>43.186900999999999</v>
      </c>
      <c r="FL1134" s="39">
        <v>-86.272870999999995</v>
      </c>
      <c r="FM1134" s="39">
        <v>42.825075576177866</v>
      </c>
      <c r="FN1134" s="39">
        <v>43.548726423822131</v>
      </c>
      <c r="FO1134" s="39">
        <v>-86.76911700615581</v>
      </c>
      <c r="FP1134" s="39">
        <v>-85.77662499384418</v>
      </c>
      <c r="FQ1134" s="39">
        <v>42.463250152355734</v>
      </c>
      <c r="FR1134" s="39">
        <v>43.910551847644264</v>
      </c>
      <c r="FS1134" s="39">
        <v>-87.265363012311639</v>
      </c>
      <c r="FT1134" s="39">
        <v>-85.280378987688351</v>
      </c>
      <c r="FU1134" s="35"/>
      <c r="GK1134" s="34" t="str">
        <f>IF(GA1134&lt;&gt;"",((GB1134*0.125)+((GC1134+GD1134+GE1134+GF1134+GG1134)*0.25)+((GH1134+GI1134+GJ1134)*1))/GA1134,"")</f>
        <v/>
      </c>
      <c r="GL1134"/>
      <c r="GM1134"/>
      <c r="GN1134"/>
      <c r="GO1134"/>
      <c r="HH1134" s="34" t="str">
        <f>IF(GX1134&lt;&gt;"",((GY1134*0.125)+((GZ1134+HA1134+HB1134+HC1134+HD1134)*0.25)+((HE1134+HF1134+HG1134)*1))/GX1134,"")</f>
        <v/>
      </c>
    </row>
    <row r="1135" spans="1:216" ht="15" hidden="1" customHeight="1" x14ac:dyDescent="0.35">
      <c r="A1135" s="11" t="s">
        <v>5368</v>
      </c>
      <c r="B1135" s="12" t="s">
        <v>6509</v>
      </c>
      <c r="C1135" s="43">
        <v>43009</v>
      </c>
      <c r="E1135" s="11" t="s">
        <v>1420</v>
      </c>
      <c r="F1135" s="19" t="s">
        <v>6510</v>
      </c>
      <c r="G1135" s="19" t="s">
        <v>3303</v>
      </c>
      <c r="H1135" s="11" t="s">
        <v>1852</v>
      </c>
      <c r="I1135" s="42">
        <v>7094</v>
      </c>
      <c r="K1135" s="18">
        <f ca="1">IF(A1135&lt;&gt;"",RANDBETWEEN(1,2000)," ")</f>
        <v>1874</v>
      </c>
      <c r="L1135" s="17" cm="1">
        <f t="array" ref="L1135">IF(A1135&lt;&gt;"",SUMPRODUCT(($E$2:$E$1303="Active") * (FK1135 &gt;= $FM$2:$FM$1303) * (FK1135 &lt;= $FN$2:$FN$1303) * (FL1135 &gt;= $FO$2:$FO$1303) * (FL1135 &lt;= $FP$2:$FP$1303)),"")</f>
        <v>17</v>
      </c>
      <c r="M1135" s="17" cm="1">
        <f t="array" ref="M1135">IF(A1135&lt;&gt;"",SUMPRODUCT(($E$2:$E$1303="Active") * (FK1135 &gt;= $FQ$2:$FQ$1303) * (FK1135 &lt;= $FR$2:$FR$1303) * (FL1135 &gt;= $FS$2:$FS$1303) * (FL1135 &lt;= $FT$2:$FT$1303)),"")</f>
        <v>31</v>
      </c>
      <c r="Q1135" s="11" t="s">
        <v>6511</v>
      </c>
      <c r="AA1135" s="48">
        <v>2024</v>
      </c>
      <c r="AC1135" s="63">
        <v>45658</v>
      </c>
      <c r="AF1135" s="26"/>
      <c r="AG1135" s="20"/>
      <c r="AH1135" s="22">
        <v>0</v>
      </c>
      <c r="AI1135" s="26">
        <v>0</v>
      </c>
      <c r="AN1135" s="27" t="str">
        <f>IF(COUNT(DV1135,ES1135,FJ1135,GK1135,HH1135)&gt;0,AVERAGE(DV1135,ES1135,FJ1135,GK1135,HH1135),"")</f>
        <v/>
      </c>
      <c r="AO1135" s="28">
        <f>IF((E1135&lt;&gt;""),COUNTA(AP1135:BW1135)+COUNTIF(T1135,"No"),"")</f>
        <v>0</v>
      </c>
      <c r="EA1135" s="35"/>
      <c r="EJ1135"/>
      <c r="EK1135"/>
      <c r="EL1135"/>
      <c r="EM1135"/>
      <c r="EN1135"/>
      <c r="EQ1135"/>
      <c r="ER1135"/>
      <c r="ES1135" s="34" t="str">
        <f>IF(EI1135&lt;&gt;"",((EJ1135*0.125)+((EK1135+EL1135+EM1135+EN1135+EO1135)*0.25)+((EP1135+EQ1135+ER1135)*1))/EI1135,"")</f>
        <v/>
      </c>
      <c r="ET1135" s="20"/>
      <c r="FG1135" s="20"/>
      <c r="FJ1135" s="34" t="str">
        <f>IF(EZ1135&lt;&gt;"",((FA1135*0.125)+((FB1135+FC1135+FD1135+FE1135+FF1135)*0.25)+((FG1135+FH1135+FI1135)*1))/EZ1135,"")</f>
        <v/>
      </c>
      <c r="FK1135" s="39">
        <v>40.778264</v>
      </c>
      <c r="FL1135" s="39">
        <v>-74.064532</v>
      </c>
      <c r="FM1135" s="39">
        <v>40.416438576177868</v>
      </c>
      <c r="FN1135" s="39">
        <v>41.140089423822133</v>
      </c>
      <c r="FO1135" s="39">
        <v>-74.54235150883396</v>
      </c>
      <c r="FP1135" s="39">
        <v>-73.58671249116604</v>
      </c>
      <c r="FQ1135" s="39">
        <v>40.054613152355735</v>
      </c>
      <c r="FR1135" s="39">
        <v>41.501914847644265</v>
      </c>
      <c r="FS1135" s="39">
        <v>-75.020171017667906</v>
      </c>
      <c r="FT1135" s="39">
        <v>-73.108892982332094</v>
      </c>
      <c r="FU1135" s="35"/>
      <c r="GK1135" s="34" t="str">
        <f>IF(GA1135&lt;&gt;"",((GB1135*0.125)+((GC1135+GD1135+GE1135+GF1135+GG1135)*0.25)+((GH1135+GI1135+GJ1135)*1))/GA1135,"")</f>
        <v/>
      </c>
      <c r="GL1135"/>
      <c r="GM1135"/>
      <c r="GN1135"/>
      <c r="GO1135"/>
      <c r="HH1135" s="34" t="str">
        <f>IF(GX1135&lt;&gt;"",((GY1135*0.125)+((GZ1135+HA1135+HB1135+HC1135+HD1135)*0.25)+((HE1135+HF1135+HG1135)*1))/GX1135,"")</f>
        <v/>
      </c>
    </row>
    <row r="1136" spans="1:216" ht="15" hidden="1" customHeight="1" x14ac:dyDescent="0.35">
      <c r="A1136" s="11" t="s">
        <v>6512</v>
      </c>
      <c r="B1136" s="12" t="s">
        <v>6513</v>
      </c>
      <c r="C1136" s="43">
        <v>43009</v>
      </c>
      <c r="E1136" s="11" t="s">
        <v>1420</v>
      </c>
      <c r="F1136" s="19" t="s">
        <v>6514</v>
      </c>
      <c r="G1136" s="19" t="s">
        <v>2147</v>
      </c>
      <c r="H1136" s="11" t="s">
        <v>1635</v>
      </c>
      <c r="I1136" s="42">
        <v>52003</v>
      </c>
      <c r="J1136" s="17">
        <v>14060</v>
      </c>
      <c r="K1136" s="18">
        <f ca="1">IF(A1136&lt;&gt;"",RANDBETWEEN(1,2000)," ")</f>
        <v>1619</v>
      </c>
      <c r="L1136" s="17" cm="1">
        <f t="array" ref="L1136">IF(A1136&lt;&gt;"",SUMPRODUCT(($E$2:$E$1303="Active") * (FK1136 &gt;= $FM$2:$FM$1303) * (FK1136 &lt;= $FN$2:$FN$1303) * (FL1136 &gt;= $FO$2:$FO$1303) * (FL1136 &lt;= $FP$2:$FP$1303)),"")</f>
        <v>1</v>
      </c>
      <c r="M1136" s="17" cm="1">
        <f t="array" ref="M1136">IF(A1136&lt;&gt;"",SUMPRODUCT(($E$2:$E$1303="Active") * (FK1136 &gt;= $FQ$2:$FQ$1303) * (FK1136 &lt;= $FR$2:$FR$1303) * (FL1136 &gt;= $FS$2:$FS$1303) * (FL1136 &lt;= $FT$2:$FT$1303)),"")</f>
        <v>2</v>
      </c>
      <c r="Q1136" s="11" t="s">
        <v>6515</v>
      </c>
      <c r="AA1136" s="48">
        <v>2024</v>
      </c>
      <c r="AC1136" s="63">
        <v>45658</v>
      </c>
      <c r="AF1136" s="26"/>
      <c r="AG1136" s="20"/>
      <c r="AH1136" s="22">
        <v>0</v>
      </c>
      <c r="AI1136" s="26">
        <v>0</v>
      </c>
      <c r="AN1136" s="27" t="str">
        <f>IF(COUNT(DV1136,ES1136,FJ1136,GK1136,HH1136)&gt;0,AVERAGE(DV1136,ES1136,FJ1136,GK1136,HH1136),"")</f>
        <v/>
      </c>
      <c r="AO1136" s="28">
        <f>IF((E1136&lt;&gt;""),COUNTA(AP1136:BW1136)+COUNTIF(T1136,"No"),"")</f>
        <v>0</v>
      </c>
      <c r="EA1136" s="35"/>
      <c r="EJ1136"/>
      <c r="EK1136"/>
      <c r="EL1136"/>
      <c r="EM1136"/>
      <c r="EN1136"/>
      <c r="EQ1136"/>
      <c r="ER1136"/>
      <c r="ES1136" s="34" t="str">
        <f>IF(EI1136&lt;&gt;"",((EJ1136*0.125)+((EK1136+EL1136+EM1136+EN1136+EO1136)*0.25)+((EP1136+EQ1136+ER1136)*1))/EI1136,"")</f>
        <v/>
      </c>
      <c r="ET1136" s="20"/>
      <c r="FG1136" s="20"/>
      <c r="FJ1136" s="34" t="str">
        <f>IF(EZ1136&lt;&gt;"",((FA1136*0.125)+((FB1136+FC1136+FD1136+FE1136+FF1136)*0.25)+((FG1136+FH1136+FI1136)*1))/EZ1136,"")</f>
        <v/>
      </c>
      <c r="FK1136" s="39">
        <v>42.438764999999997</v>
      </c>
      <c r="FL1136" s="39">
        <v>-90.640776000000002</v>
      </c>
      <c r="FM1136" s="39">
        <v>42.076939576177864</v>
      </c>
      <c r="FN1136" s="39">
        <v>42.800590423822129</v>
      </c>
      <c r="FO1136" s="39">
        <v>-91.131055046800029</v>
      </c>
      <c r="FP1136" s="39">
        <v>-90.150496953199976</v>
      </c>
      <c r="FQ1136" s="39">
        <v>41.715114152355731</v>
      </c>
      <c r="FR1136" s="39">
        <v>43.162415847644262</v>
      </c>
      <c r="FS1136" s="39">
        <v>-91.621334093600041</v>
      </c>
      <c r="FT1136" s="39">
        <v>-89.660217906399964</v>
      </c>
      <c r="FU1136" s="35"/>
      <c r="GK1136" s="34" t="str">
        <f>IF(GA1136&lt;&gt;"",((GB1136*0.125)+((GC1136+GD1136+GE1136+GF1136+GG1136)*0.25)+((GH1136+GI1136+GJ1136)*1))/GA1136,"")</f>
        <v/>
      </c>
      <c r="GL1136"/>
      <c r="GM1136"/>
      <c r="GN1136"/>
      <c r="GO1136"/>
      <c r="HH1136" s="34" t="str">
        <f>IF(GX1136&lt;&gt;"",((GY1136*0.125)+((GZ1136+HA1136+HB1136+HC1136+HD1136)*0.25)+((HE1136+HF1136+HG1136)*1))/GX1136,"")</f>
        <v/>
      </c>
    </row>
    <row r="1137" spans="1:216" ht="15" hidden="1" customHeight="1" x14ac:dyDescent="0.35">
      <c r="A1137" s="11" t="s">
        <v>6516</v>
      </c>
      <c r="B1137" s="12" t="s">
        <v>6517</v>
      </c>
      <c r="C1137" s="43">
        <v>43009</v>
      </c>
      <c r="E1137" s="11" t="s">
        <v>1420</v>
      </c>
      <c r="F1137" s="19" t="s">
        <v>6518</v>
      </c>
      <c r="G1137" s="19" t="s">
        <v>6519</v>
      </c>
      <c r="H1137" s="11" t="s">
        <v>1643</v>
      </c>
      <c r="I1137" s="42">
        <v>11371</v>
      </c>
      <c r="K1137" s="18">
        <f ca="1">IF(A1137&lt;&gt;"",RANDBETWEEN(1,2000)," ")</f>
        <v>1016</v>
      </c>
      <c r="L1137" s="17" cm="1">
        <f t="array" ref="L1137">IF(A1137&lt;&gt;"",SUMPRODUCT(($E$2:$E$1303="Active") * (FK1137 &gt;= $FM$2:$FM$1303) * (FK1137 &lt;= $FN$2:$FN$1303) * (FL1137 &gt;= $FO$2:$FO$1303) * (FL1137 &lt;= $FP$2:$FP$1303)),"")</f>
        <v>15</v>
      </c>
      <c r="M1137" s="17" cm="1">
        <f t="array" ref="M1137">IF(A1137&lt;&gt;"",SUMPRODUCT(($E$2:$E$1303="Active") * (FK1137 &gt;= $FQ$2:$FQ$1303) * (FK1137 &lt;= $FR$2:$FR$1303) * (FL1137 &gt;= $FS$2:$FS$1303) * (FL1137 &lt;= $FT$2:$FT$1303)),"")</f>
        <v>29</v>
      </c>
      <c r="O1137" s="11" t="s">
        <v>5553</v>
      </c>
      <c r="P1137" s="19" t="s">
        <v>5042</v>
      </c>
      <c r="Q1137" s="11" t="s">
        <v>6520</v>
      </c>
      <c r="R1137" s="19" t="s">
        <v>5042</v>
      </c>
      <c r="T1137" s="20" t="s">
        <v>224</v>
      </c>
      <c r="AA1137" s="48">
        <v>2024</v>
      </c>
      <c r="AC1137" s="63">
        <v>45658</v>
      </c>
      <c r="AD1137" s="25">
        <v>0</v>
      </c>
      <c r="AE1137" s="25">
        <v>0</v>
      </c>
      <c r="AF1137" s="26">
        <v>0</v>
      </c>
      <c r="AG1137" s="20"/>
      <c r="AH1137" s="22">
        <v>0</v>
      </c>
      <c r="AI1137" s="26">
        <v>0</v>
      </c>
      <c r="AN1137" s="27" t="str">
        <f>IF(COUNT(DV1137,ES1137,FJ1137,GK1137,HH1137)&gt;0,AVERAGE(DV1137,ES1137,FJ1137,GK1137,HH1137),"")</f>
        <v/>
      </c>
      <c r="AO1137" s="28">
        <f>IF((E1137&lt;&gt;""),COUNTA(AP1137:BW1137)+COUNTIF(T1137,"No"),"")</f>
        <v>0</v>
      </c>
      <c r="EA1137" s="35"/>
      <c r="EJ1137"/>
      <c r="EK1137"/>
      <c r="EL1137"/>
      <c r="EM1137"/>
      <c r="EN1137"/>
      <c r="EQ1137"/>
      <c r="ER1137"/>
      <c r="ES1137" s="53" t="str">
        <f>IF(EI1137&lt;&gt;"",((EJ1137*0.125)+((EK1137+EL1137+EM1137+EN1137+EO1137)*0.25)+((EP1137+EQ1137+ER1137)*1))/EI1137,"")</f>
        <v/>
      </c>
      <c r="ET1137" s="20"/>
      <c r="FG1137" s="20"/>
      <c r="FJ1137" s="34" t="str">
        <f>IF(EZ1137&lt;&gt;"",((FA1137*0.125)+((FB1137+FC1137+FD1137+FE1137+FF1137)*0.25)+((FG1137+FH1137+FI1137)*1))/EZ1137,"")</f>
        <v/>
      </c>
      <c r="FK1137" s="39">
        <v>40.775497000000001</v>
      </c>
      <c r="FL1137" s="39">
        <v>-73.870857000000001</v>
      </c>
      <c r="FM1137" s="39">
        <v>40.413671576177869</v>
      </c>
      <c r="FN1137" s="39">
        <v>41.137322423822134</v>
      </c>
      <c r="FO1137" s="39">
        <v>-74.348656607287054</v>
      </c>
      <c r="FP1137" s="39">
        <v>-73.393057392712947</v>
      </c>
      <c r="FQ1137" s="39">
        <v>40.051846152355736</v>
      </c>
      <c r="FR1137" s="39">
        <v>41.499147847644267</v>
      </c>
      <c r="FS1137" s="39">
        <v>-74.826456214574108</v>
      </c>
      <c r="FT1137" s="39">
        <v>-72.915257785425894</v>
      </c>
      <c r="FU1137" s="35"/>
      <c r="GK1137" s="34" t="str">
        <f>IF(GA1137&lt;&gt;"",((GB1137*0.125)+((GC1137+GD1137+GE1137+GF1137+GG1137)*0.25)+((GH1137+GI1137+GJ1137)*1))/GA1137,"")</f>
        <v/>
      </c>
      <c r="GL1137"/>
      <c r="GM1137"/>
      <c r="GN1137"/>
      <c r="GO1137"/>
      <c r="HH1137" s="34" t="str">
        <f>IF(GX1137&lt;&gt;"",((GY1137*0.125)+((GZ1137+HA1137+HB1137+HC1137+HD1137)*0.25)+((HE1137+HF1137+HG1137)*1))/GX1137,"")</f>
        <v/>
      </c>
    </row>
    <row r="1138" spans="1:216" hidden="1" x14ac:dyDescent="0.35">
      <c r="A1138" s="11" t="s">
        <v>6521</v>
      </c>
      <c r="B1138" s="12" t="s">
        <v>6522</v>
      </c>
      <c r="C1138" s="43">
        <v>43009</v>
      </c>
      <c r="E1138" s="11" t="s">
        <v>1420</v>
      </c>
      <c r="F1138" s="19" t="s">
        <v>6523</v>
      </c>
      <c r="G1138" s="19" t="s">
        <v>6524</v>
      </c>
      <c r="H1138" s="11" t="s">
        <v>1688</v>
      </c>
      <c r="I1138" s="42">
        <v>61704</v>
      </c>
      <c r="J1138" s="17">
        <v>37129</v>
      </c>
      <c r="K1138" s="18">
        <f ca="1">IF(A1138&lt;&gt;"",RANDBETWEEN(1,2000)," ")</f>
        <v>26</v>
      </c>
      <c r="L1138" s="17" cm="1">
        <f t="array" ref="L1138">IF(A1138&lt;&gt;"",SUMPRODUCT(($E$2:$E$1303="Active") * (FK1138 &gt;= $FM$2:$FM$1303) * (FK1138 &lt;= $FN$2:$FN$1303) * (FL1138 &gt;= $FO$2:$FO$1303) * (FL1138 &lt;= $FP$2:$FP$1303)),"")</f>
        <v>0</v>
      </c>
      <c r="M1138" s="17" cm="1">
        <f t="array" ref="M1138">IF(A1138&lt;&gt;"",SUMPRODUCT(($E$2:$E$1303="Active") * (FK1138 &gt;= $FQ$2:$FQ$1303) * (FK1138 &lt;= $FR$2:$FR$1303) * (FL1138 &gt;= $FS$2:$FS$1303) * (FL1138 &lt;= $FT$2:$FT$1303)),"")</f>
        <v>2</v>
      </c>
      <c r="O1138" s="11" t="s">
        <v>5553</v>
      </c>
      <c r="P1138" s="19" t="s">
        <v>5042</v>
      </c>
      <c r="Q1138" s="11" t="s">
        <v>6525</v>
      </c>
      <c r="R1138" s="19" t="s">
        <v>5042</v>
      </c>
      <c r="T1138" s="20" t="s">
        <v>224</v>
      </c>
      <c r="AA1138" s="48">
        <v>2024</v>
      </c>
      <c r="AC1138" s="63">
        <v>45658</v>
      </c>
      <c r="AD1138" s="25">
        <v>0</v>
      </c>
      <c r="AE1138" s="25">
        <v>0</v>
      </c>
      <c r="AF1138" s="26">
        <v>0</v>
      </c>
      <c r="AG1138" s="20"/>
      <c r="AH1138" s="22">
        <v>0</v>
      </c>
      <c r="AI1138" s="26">
        <v>0</v>
      </c>
      <c r="AN1138" s="27" t="str">
        <f>IF(COUNT(DV1138,ES1138,FJ1138,GK1138,HH1138)&gt;0,AVERAGE(DV1138,ES1138,FJ1138,GK1138,HH1138),"")</f>
        <v/>
      </c>
      <c r="AO1138" s="28">
        <f>IF((E1138&lt;&gt;""),COUNTA(AP1138:BW1138)+COUNTIF(T1138,"No"),"")</f>
        <v>0</v>
      </c>
      <c r="EA1138" s="35"/>
      <c r="EJ1138"/>
      <c r="EK1138"/>
      <c r="EL1138"/>
      <c r="EM1138"/>
      <c r="EN1138"/>
      <c r="EQ1138"/>
      <c r="ER1138"/>
      <c r="ES1138" s="53" t="str">
        <f>IF(EI1138&lt;&gt;"",((EJ1138*0.125)+((EK1138+EL1138+EM1138+EN1138+EO1138)*0.25)+((EP1138+EQ1138+ER1138)*1))/EI1138,"")</f>
        <v/>
      </c>
      <c r="ET1138" s="20"/>
      <c r="FG1138" s="20"/>
      <c r="FJ1138" s="34" t="str">
        <f>IF(EZ1138&lt;&gt;"",((FA1138*0.125)+((FB1138+FC1138+FD1138+FE1138+FF1138)*0.25)+((FG1138+FH1138+FI1138)*1))/EZ1138,"")</f>
        <v/>
      </c>
      <c r="FK1138" s="39">
        <v>40.465676999999999</v>
      </c>
      <c r="FL1138" s="39">
        <v>-88.979163</v>
      </c>
      <c r="FM1138" s="39">
        <v>40.103851576177867</v>
      </c>
      <c r="FN1138" s="39">
        <v>40.827502423822132</v>
      </c>
      <c r="FO1138" s="39">
        <v>-89.454751667932456</v>
      </c>
      <c r="FP1138" s="39">
        <v>-88.503574332067544</v>
      </c>
      <c r="FQ1138" s="39">
        <v>39.742026152355734</v>
      </c>
      <c r="FR1138" s="39">
        <v>41.189327847644265</v>
      </c>
      <c r="FS1138" s="39">
        <v>-89.930340335864912</v>
      </c>
      <c r="FT1138" s="39">
        <v>-88.027985664135088</v>
      </c>
      <c r="FU1138" s="35"/>
      <c r="GK1138" s="34" t="str">
        <f>IF(GA1138&lt;&gt;"",((GB1138*0.125)+((GC1138+GD1138+GE1138+GF1138+GG1138)*0.25)+((GH1138+GI1138+GJ1138)*1))/GA1138,"")</f>
        <v/>
      </c>
      <c r="GL1138"/>
      <c r="GM1138"/>
      <c r="GN1138"/>
      <c r="GO1138"/>
      <c r="HH1138" s="34" t="str">
        <f>IF(GX1138&lt;&gt;"",((GY1138*0.125)+((GZ1138+HA1138+HB1138+HC1138+HD1138)*0.25)+((HE1138+HF1138+HG1138)*1))/GX1138,"")</f>
        <v/>
      </c>
    </row>
    <row r="1139" spans="1:216" ht="15" hidden="1" customHeight="1" x14ac:dyDescent="0.35">
      <c r="A1139" s="11" t="s">
        <v>6526</v>
      </c>
      <c r="B1139" s="12" t="s">
        <v>6527</v>
      </c>
      <c r="C1139" s="43">
        <v>43009</v>
      </c>
      <c r="E1139" s="11" t="s">
        <v>1420</v>
      </c>
      <c r="F1139" s="19" t="s">
        <v>6528</v>
      </c>
      <c r="G1139" s="19" t="s">
        <v>1746</v>
      </c>
      <c r="H1139" s="11" t="s">
        <v>1673</v>
      </c>
      <c r="I1139" s="42">
        <v>77379</v>
      </c>
      <c r="J1139" s="17">
        <v>84704</v>
      </c>
      <c r="K1139" s="18">
        <f ca="1">IF(A1139&lt;&gt;"",RANDBETWEEN(1,2000)," ")</f>
        <v>1423</v>
      </c>
      <c r="L1139" s="17" cm="1">
        <f t="array" ref="L1139">IF(A1139&lt;&gt;"",SUMPRODUCT(($E$2:$E$1303="Active") * (FK1139 &gt;= $FM$2:$FM$1303) * (FK1139 &lt;= $FN$2:$FN$1303) * (FL1139 &gt;= $FO$2:$FO$1303) * (FL1139 &lt;= $FP$2:$FP$1303)),"")</f>
        <v>7</v>
      </c>
      <c r="M1139" s="17" cm="1">
        <f t="array" ref="M1139">IF(A1139&lt;&gt;"",SUMPRODUCT(($E$2:$E$1303="Active") * (FK1139 &gt;= $FQ$2:$FQ$1303) * (FK1139 &lt;= $FR$2:$FR$1303) * (FL1139 &gt;= $FS$2:$FS$1303) * (FL1139 &lt;= $FT$2:$FT$1303)),"")</f>
        <v>12</v>
      </c>
      <c r="P1139" s="19" t="s">
        <v>1723</v>
      </c>
      <c r="Q1139" s="14" t="s">
        <v>520</v>
      </c>
      <c r="R1139" s="15" t="s">
        <v>1724</v>
      </c>
      <c r="AA1139" s="48">
        <v>2024</v>
      </c>
      <c r="AC1139" s="63">
        <v>45658</v>
      </c>
      <c r="AF1139" s="26"/>
      <c r="AG1139" s="20"/>
      <c r="AH1139" s="22">
        <v>0</v>
      </c>
      <c r="AI1139" s="26">
        <v>0</v>
      </c>
      <c r="AN1139" s="27" t="str">
        <f>IF(COUNT(DV1139,ES1139,FJ1139,GK1139,HH1139)&gt;0,AVERAGE(DV1139,ES1139,FJ1139,GK1139,HH1139),"")</f>
        <v/>
      </c>
      <c r="AO1139" s="28">
        <f>IF((E1139&lt;&gt;""),COUNTA(AP1139:BW1139)+COUNTIF(T1139,"No"),"")</f>
        <v>0</v>
      </c>
      <c r="EA1139" s="35"/>
      <c r="EJ1139"/>
      <c r="EK1139"/>
      <c r="EL1139"/>
      <c r="EM1139"/>
      <c r="EN1139"/>
      <c r="EQ1139"/>
      <c r="ER1139"/>
      <c r="ES1139" s="34"/>
      <c r="ET1139" s="20"/>
      <c r="FG1139" s="20"/>
      <c r="FJ1139" s="34" t="str">
        <f>IF(EZ1139&lt;&gt;"",((FA1139*0.125)+((FB1139+FC1139+FD1139+FE1139+FF1139)*0.25)+((FG1139+FH1139+FI1139)*1))/EZ1139,"")</f>
        <v/>
      </c>
      <c r="FK1139" s="39">
        <v>30.038540999999999</v>
      </c>
      <c r="FL1139" s="39">
        <v>-95.532551999999995</v>
      </c>
      <c r="FM1139" s="39">
        <v>29.676715576177866</v>
      </c>
      <c r="FN1139" s="39">
        <v>30.400366423822131</v>
      </c>
      <c r="FO1139" s="39">
        <v>-95.950514428076644</v>
      </c>
      <c r="FP1139" s="39">
        <v>-95.114589571923347</v>
      </c>
      <c r="FQ1139" s="39">
        <v>29.314890152355733</v>
      </c>
      <c r="FR1139" s="39">
        <v>30.762191847644264</v>
      </c>
      <c r="FS1139" s="39">
        <v>-96.368476856153293</v>
      </c>
      <c r="FT1139" s="39">
        <v>-94.696627143846698</v>
      </c>
      <c r="FU1139" s="35"/>
      <c r="GK1139" s="34" t="str">
        <f>IF(GA1139&lt;&gt;"",((GB1139*0.125)+((GC1139+GD1139+GE1139+GF1139+GG1139)*0.25)+((GH1139+GI1139+GJ1139)*1))/GA1139,"")</f>
        <v/>
      </c>
      <c r="GL1139"/>
      <c r="GM1139"/>
      <c r="GN1139"/>
      <c r="GO1139"/>
      <c r="HH1139" s="34" t="str">
        <f>IF(GX1139&lt;&gt;"",((GY1139*0.125)+((GZ1139+HA1139+HB1139+HC1139+HD1139)*0.25)+((HE1139+HF1139+HG1139)*1))/GX1139,"")</f>
        <v/>
      </c>
    </row>
    <row r="1140" spans="1:216" ht="15" hidden="1" customHeight="1" x14ac:dyDescent="0.35">
      <c r="A1140" s="11" t="s">
        <v>6529</v>
      </c>
      <c r="B1140" s="12" t="s">
        <v>6530</v>
      </c>
      <c r="C1140" s="43">
        <v>43009</v>
      </c>
      <c r="E1140" s="11" t="s">
        <v>1420</v>
      </c>
      <c r="F1140" s="19" t="s">
        <v>6531</v>
      </c>
      <c r="G1140" s="19" t="s">
        <v>6532</v>
      </c>
      <c r="H1140" s="11" t="s">
        <v>1033</v>
      </c>
      <c r="I1140" s="42">
        <v>33309</v>
      </c>
      <c r="J1140" s="17">
        <v>37642</v>
      </c>
      <c r="K1140" s="18">
        <f ca="1">IF(A1140&lt;&gt;"",RANDBETWEEN(1,2000)," ")</f>
        <v>377</v>
      </c>
      <c r="L1140" s="17" cm="1">
        <f t="array" ref="L1140">IF(A1140&lt;&gt;"",SUMPRODUCT(($E$2:$E$1303="Active") * (FK1140 &gt;= $FM$2:$FM$1303) * (FK1140 &lt;= $FN$2:$FN$1303) * (FL1140 &gt;= $FO$2:$FO$1303) * (FL1140 &lt;= $FP$2:$FP$1303)),"")</f>
        <v>6</v>
      </c>
      <c r="M1140" s="17" cm="1">
        <f t="array" ref="M1140">IF(A1140&lt;&gt;"",SUMPRODUCT(($E$2:$E$1303="Active") * (FK1140 &gt;= $FQ$2:$FQ$1303) * (FK1140 &lt;= $FR$2:$FR$1303) * (FL1140 &gt;= $FS$2:$FS$1303) * (FL1140 &lt;= $FT$2:$FT$1303)),"")</f>
        <v>11</v>
      </c>
      <c r="Q1140" s="11" t="s">
        <v>6533</v>
      </c>
      <c r="AA1140" s="48">
        <v>2024</v>
      </c>
      <c r="AC1140" s="63">
        <v>45658</v>
      </c>
      <c r="AF1140" s="26"/>
      <c r="AG1140" s="20"/>
      <c r="AH1140" s="22">
        <v>0</v>
      </c>
      <c r="AI1140" s="26">
        <v>0</v>
      </c>
      <c r="AN1140" s="27" t="str">
        <f>IF(COUNT(DV1140,ES1140,FJ1140,GK1140,HH1140)&gt;0,AVERAGE(DV1140,ES1140,FJ1140,GK1140,HH1140),"")</f>
        <v/>
      </c>
      <c r="AO1140" s="28">
        <f>IF((E1140&lt;&gt;""),COUNTA(AP1140:BW1140)+COUNTIF(T1140,"No"),"")</f>
        <v>0</v>
      </c>
      <c r="EA1140" s="35"/>
      <c r="EJ1140"/>
      <c r="EK1140"/>
      <c r="EL1140"/>
      <c r="EM1140"/>
      <c r="EN1140"/>
      <c r="EQ1140"/>
      <c r="ER1140"/>
      <c r="ES1140" s="34" t="str">
        <f>IF(EI1140&lt;&gt;"",((EJ1140*0.125)+((EK1140+EL1140+EM1140+EN1140+EO1140)*0.25)+((EP1140+EQ1140+ER1140)*1))/EI1140,"")</f>
        <v/>
      </c>
      <c r="ET1140" s="20"/>
      <c r="FG1140" s="20"/>
      <c r="FJ1140" s="34" t="str">
        <f>IF(EZ1140&lt;&gt;"",((FA1140*0.125)+((FB1140+FC1140+FD1140+FE1140+FF1140)*0.25)+((FG1140+FH1140+FI1140)*1))/EZ1140,"")</f>
        <v/>
      </c>
      <c r="FK1140" s="39">
        <v>26.188293000000002</v>
      </c>
      <c r="FL1140" s="39">
        <v>-80.170447999999993</v>
      </c>
      <c r="FM1140" s="39">
        <v>25.826467576177869</v>
      </c>
      <c r="FN1140" s="39">
        <v>26.550118423822134</v>
      </c>
      <c r="FO1140" s="39">
        <v>-80.573664140495254</v>
      </c>
      <c r="FP1140" s="39">
        <v>-79.767231859504733</v>
      </c>
      <c r="FQ1140" s="39">
        <v>25.464642152355736</v>
      </c>
      <c r="FR1140" s="39">
        <v>26.911943847644267</v>
      </c>
      <c r="FS1140" s="39">
        <v>-80.9768802809905</v>
      </c>
      <c r="FT1140" s="39">
        <v>-79.364015719009487</v>
      </c>
      <c r="FU1140" s="35"/>
      <c r="GK1140" s="34" t="str">
        <f>IF(GA1140&lt;&gt;"",((GB1140*0.125)+((GC1140+GD1140+GE1140+GF1140+GG1140)*0.25)+((GH1140+GI1140+GJ1140)*1))/GA1140,"")</f>
        <v/>
      </c>
      <c r="GL1140"/>
      <c r="GM1140"/>
      <c r="GN1140"/>
      <c r="GO1140"/>
      <c r="HH1140" s="34" t="str">
        <f>IF(GX1140&lt;&gt;"",((GY1140*0.125)+((GZ1140+HA1140+HB1140+HC1140+HD1140)*0.25)+((HE1140+HF1140+HG1140)*1))/GX1140,"")</f>
        <v/>
      </c>
    </row>
    <row r="1141" spans="1:216" hidden="1" x14ac:dyDescent="0.35">
      <c r="A1141" s="11" t="s">
        <v>6088</v>
      </c>
      <c r="B1141" s="12" t="s">
        <v>6089</v>
      </c>
      <c r="C1141" s="43">
        <v>43009</v>
      </c>
      <c r="E1141" s="11" t="s">
        <v>1420</v>
      </c>
      <c r="F1141" s="19" t="s">
        <v>6534</v>
      </c>
      <c r="G1141" s="19" t="s">
        <v>2065</v>
      </c>
      <c r="H1141" s="11" t="s">
        <v>1423</v>
      </c>
      <c r="I1141" s="42">
        <v>39701</v>
      </c>
      <c r="J1141" s="17">
        <v>12487</v>
      </c>
      <c r="K1141" s="18">
        <f ca="1">IF(A1141&lt;&gt;"",RANDBETWEEN(1,2000)," ")</f>
        <v>479</v>
      </c>
      <c r="L1141" s="17" cm="1">
        <f t="array" ref="L1141">IF(A1141&lt;&gt;"",SUMPRODUCT(($E$2:$E$1303="Active") * (FK1141 &gt;= $FM$2:$FM$1303) * (FK1141 &lt;= $FN$2:$FN$1303) * (FL1141 &gt;= $FO$2:$FO$1303) * (FL1141 &lt;= $FP$2:$FP$1303)),"")</f>
        <v>1</v>
      </c>
      <c r="M1141" s="17" cm="1">
        <f t="array" ref="M1141">IF(A1141&lt;&gt;"",SUMPRODUCT(($E$2:$E$1303="Active") * (FK1141 &gt;= $FQ$2:$FQ$1303) * (FK1141 &lt;= $FR$2:$FR$1303) * (FL1141 &gt;= $FS$2:$FS$1303) * (FL1141 &lt;= $FT$2:$FT$1303)),"")</f>
        <v>1</v>
      </c>
      <c r="Q1141" s="11" t="s">
        <v>6535</v>
      </c>
      <c r="AA1141" s="48">
        <v>2024</v>
      </c>
      <c r="AC1141" s="63">
        <v>45658</v>
      </c>
      <c r="AF1141" s="26"/>
      <c r="AG1141" s="20"/>
      <c r="AH1141" s="22">
        <v>0</v>
      </c>
      <c r="AI1141" s="26">
        <v>0</v>
      </c>
      <c r="AN1141" s="27" t="str">
        <f>IF(COUNT(DV1141,ES1141,FJ1141,GK1141,HH1141)&gt;0,AVERAGE(DV1141,ES1141,FJ1141,GK1141,HH1141),"")</f>
        <v/>
      </c>
      <c r="AO1141" s="28">
        <f>IF((E1141&lt;&gt;""),COUNTA(AP1141:BW1141)+COUNTIF(T1141,"No"),"")</f>
        <v>0</v>
      </c>
      <c r="EA1141" s="35"/>
      <c r="EJ1141"/>
      <c r="EK1141"/>
      <c r="EL1141"/>
      <c r="EM1141"/>
      <c r="EN1141"/>
      <c r="EQ1141"/>
      <c r="ER1141"/>
      <c r="ES1141" s="34" t="str">
        <f>IF(EI1141&lt;&gt;"",((EJ1141*0.125)+((EK1141+EL1141+EM1141+EN1141+EO1141)*0.25)+((EP1141+EQ1141+ER1141)*1))/EI1141,"")</f>
        <v/>
      </c>
      <c r="ET1141" s="20"/>
      <c r="FG1141" s="20"/>
      <c r="FJ1141" s="34" t="str">
        <f>IF(EZ1141&lt;&gt;"",((FA1141*0.125)+((FB1141+FC1141+FD1141+FE1141+FF1141)*0.25)+((FG1141+FH1141+FI1141)*1))/EZ1141,"")</f>
        <v/>
      </c>
      <c r="FK1141" s="39">
        <v>33.419485999999999</v>
      </c>
      <c r="FL1141" s="39">
        <v>-88.486928000000006</v>
      </c>
      <c r="FM1141" s="39">
        <v>33.057660576177867</v>
      </c>
      <c r="FN1141" s="39">
        <v>33.781311423822132</v>
      </c>
      <c r="FO1141" s="39">
        <v>-88.920428064718919</v>
      </c>
      <c r="FP1141" s="39">
        <v>-88.053427935281093</v>
      </c>
      <c r="FQ1141" s="39">
        <v>32.695835152355734</v>
      </c>
      <c r="FR1141" s="39">
        <v>34.143136847644264</v>
      </c>
      <c r="FS1141" s="39">
        <v>-89.353928129437847</v>
      </c>
      <c r="FT1141" s="39">
        <v>-87.619927870562165</v>
      </c>
      <c r="FU1141" s="35"/>
      <c r="GK1141" s="34" t="str">
        <f>IF(GA1141&lt;&gt;"",((GB1141*0.125)+((GC1141+GD1141+GE1141+GF1141+GG1141)*0.25)+((GH1141+GI1141+GJ1141)*1))/GA1141,"")</f>
        <v/>
      </c>
      <c r="GL1141"/>
      <c r="GM1141"/>
      <c r="GN1141"/>
      <c r="GO1141"/>
      <c r="HH1141" s="34" t="str">
        <f>IF(GX1141&lt;&gt;"",((GY1141*0.125)+((GZ1141+HA1141+HB1141+HC1141+HD1141)*0.25)+((HE1141+HF1141+HG1141)*1))/GX1141,"")</f>
        <v/>
      </c>
    </row>
    <row r="1142" spans="1:216" hidden="1" x14ac:dyDescent="0.35">
      <c r="A1142" s="11" t="s">
        <v>6536</v>
      </c>
      <c r="B1142" s="12" t="s">
        <v>6537</v>
      </c>
      <c r="C1142" s="43">
        <v>43009</v>
      </c>
      <c r="E1142" s="11" t="s">
        <v>1420</v>
      </c>
      <c r="F1142" s="19" t="s">
        <v>6538</v>
      </c>
      <c r="G1142" s="19" t="s">
        <v>1672</v>
      </c>
      <c r="H1142" s="11" t="s">
        <v>1673</v>
      </c>
      <c r="I1142" s="42">
        <v>78216</v>
      </c>
      <c r="J1142" s="17">
        <v>40172</v>
      </c>
      <c r="K1142" s="18">
        <f ca="1">IF(A1142&lt;&gt;"",RANDBETWEEN(1,2000)," ")</f>
        <v>537</v>
      </c>
      <c r="L1142" s="17" cm="1">
        <f t="array" ref="L1142">IF(A1142&lt;&gt;"",SUMPRODUCT(($E$2:$E$1303="Active") * (FK1142 &gt;= $FM$2:$FM$1303) * (FK1142 &lt;= $FN$2:$FN$1303) * (FL1142 &gt;= $FO$2:$FO$1303) * (FL1142 &lt;= $FP$2:$FP$1303)),"")</f>
        <v>4</v>
      </c>
      <c r="M1142" s="17" cm="1">
        <f t="array" ref="M1142">IF(A1142&lt;&gt;"",SUMPRODUCT(($E$2:$E$1303="Active") * (FK1142 &gt;= $FQ$2:$FQ$1303) * (FK1142 &lt;= $FR$2:$FR$1303) * (FL1142 &gt;= $FS$2:$FS$1303) * (FL1142 &lt;= $FT$2:$FT$1303)),"")</f>
        <v>4</v>
      </c>
      <c r="Q1142" s="11" t="s">
        <v>6539</v>
      </c>
      <c r="AA1142" s="48">
        <v>2024</v>
      </c>
      <c r="AC1142" s="63">
        <v>45658</v>
      </c>
      <c r="AE1142" s="20"/>
      <c r="AF1142" s="26"/>
      <c r="AG1142" s="20"/>
      <c r="AH1142" s="22">
        <v>0</v>
      </c>
      <c r="AI1142" s="26">
        <v>0</v>
      </c>
      <c r="AN1142" s="27" t="str">
        <f>IF(COUNT(DV1142,ES1142,FJ1142,GK1142,HH1142)&gt;0,AVERAGE(DV1142,ES1142,FJ1142,GK1142,HH1142),"")</f>
        <v/>
      </c>
      <c r="AO1142" s="28">
        <f>IF((E1142&lt;&gt;""),COUNTA(AP1142:BW1142)+COUNTIF(T1142,"No"),"")</f>
        <v>0</v>
      </c>
      <c r="EA1142" s="35"/>
      <c r="EJ1142"/>
      <c r="EK1142"/>
      <c r="EL1142"/>
      <c r="EM1142"/>
      <c r="EN1142"/>
      <c r="EQ1142"/>
      <c r="ER1142"/>
      <c r="ES1142" s="34" t="str">
        <f>IF(EI1142&lt;&gt;"",((EJ1142*0.125)+((EK1142+EL1142+EM1142+EN1142+EO1142)*0.25)+((EP1142+EQ1142+ER1142)*1))/EI1142,"")</f>
        <v/>
      </c>
      <c r="ET1142" s="20"/>
      <c r="FG1142" s="20"/>
      <c r="FJ1142" s="34" t="str">
        <f>IF(EZ1142&lt;&gt;"",((FA1142*0.125)+((FB1142+FC1142+FD1142+FE1142+FF1142)*0.25)+((FG1142+FH1142+FI1142)*1))/EZ1142,"")</f>
        <v/>
      </c>
      <c r="FK1142" s="39">
        <v>29.535443000000001</v>
      </c>
      <c r="FL1142" s="39">
        <v>-98.481380000000001</v>
      </c>
      <c r="FM1142" s="39">
        <v>29.173617576177868</v>
      </c>
      <c r="FN1142" s="39">
        <v>29.897268423822133</v>
      </c>
      <c r="FO1142" s="39">
        <v>-98.897246952694914</v>
      </c>
      <c r="FP1142" s="39">
        <v>-98.065513047305089</v>
      </c>
      <c r="FQ1142" s="39">
        <v>28.811792152355736</v>
      </c>
      <c r="FR1142" s="39">
        <v>30.259093847644266</v>
      </c>
      <c r="FS1142" s="39">
        <v>-99.313113905389827</v>
      </c>
      <c r="FT1142" s="39">
        <v>-97.649646094610176</v>
      </c>
      <c r="FU1142" s="35"/>
      <c r="GK1142" s="34" t="str">
        <f>IF(GA1142&lt;&gt;"",((GB1142*0.125)+((GC1142+GD1142+GE1142+GF1142+GG1142)*0.25)+((GH1142+GI1142+GJ1142)*1))/GA1142,"")</f>
        <v/>
      </c>
      <c r="GL1142"/>
      <c r="GM1142"/>
      <c r="GN1142"/>
      <c r="GO1142"/>
      <c r="HH1142" s="34" t="str">
        <f>IF(GX1142&lt;&gt;"",((GY1142*0.125)+((GZ1142+HA1142+HB1142+HC1142+HD1142)*0.25)+((HE1142+HF1142+HG1142)*1))/GX1142,"")</f>
        <v/>
      </c>
    </row>
    <row r="1143" spans="1:216" hidden="1" x14ac:dyDescent="0.35">
      <c r="A1143" s="11" t="s">
        <v>6540</v>
      </c>
      <c r="B1143" s="12" t="s">
        <v>6541</v>
      </c>
      <c r="C1143" s="43">
        <v>43009</v>
      </c>
      <c r="E1143" s="11" t="s">
        <v>1420</v>
      </c>
      <c r="F1143" s="19" t="s">
        <v>6542</v>
      </c>
      <c r="G1143" s="19" t="s">
        <v>6543</v>
      </c>
      <c r="H1143" s="11" t="s">
        <v>1033</v>
      </c>
      <c r="I1143" s="42">
        <v>32539</v>
      </c>
      <c r="J1143" s="17">
        <v>31749</v>
      </c>
      <c r="K1143" s="18">
        <f ca="1">IF(A1143&lt;&gt;"",RANDBETWEEN(1,2000)," ")</f>
        <v>1895</v>
      </c>
      <c r="L1143" s="17" cm="1">
        <f t="array" ref="L1143">IF(A1143&lt;&gt;"",SUMPRODUCT(($E$2:$E$1303="Active") * (FK1143 &gt;= $FM$2:$FM$1303) * (FK1143 &lt;= $FN$2:$FN$1303) * (FL1143 &gt;= $FO$2:$FO$1303) * (FL1143 &lt;= $FP$2:$FP$1303)),"")</f>
        <v>2</v>
      </c>
      <c r="M1143" s="17" cm="1">
        <f t="array" ref="M1143">IF(A1143&lt;&gt;"",SUMPRODUCT(($E$2:$E$1303="Active") * (FK1143 &gt;= $FQ$2:$FQ$1303) * (FK1143 &lt;= $FR$2:$FR$1303) * (FL1143 &gt;= $FS$2:$FS$1303) * (FL1143 &lt;= $FT$2:$FT$1303)),"")</f>
        <v>9</v>
      </c>
      <c r="Q1143" s="11" t="s">
        <v>6544</v>
      </c>
      <c r="AA1143" s="48">
        <v>2024</v>
      </c>
      <c r="AC1143" s="63">
        <v>45658</v>
      </c>
      <c r="AF1143" s="26"/>
      <c r="AG1143" s="20"/>
      <c r="AH1143" s="22">
        <v>0</v>
      </c>
      <c r="AI1143" s="26">
        <v>0</v>
      </c>
      <c r="AN1143" s="27" t="str">
        <f>IF(COUNT(DV1143,ES1143,FJ1143,GK1143,HH1143)&gt;0,AVERAGE(DV1143,ES1143,FJ1143,GK1143,HH1143),"")</f>
        <v/>
      </c>
      <c r="AO1143" s="28">
        <f>IF((E1143&lt;&gt;""),COUNTA(AP1143:BW1143)+COUNTIF(T1143,"No"),"")</f>
        <v>0</v>
      </c>
      <c r="EA1143" s="35"/>
      <c r="EJ1143"/>
      <c r="EK1143"/>
      <c r="EL1143"/>
      <c r="EM1143"/>
      <c r="EN1143"/>
      <c r="EQ1143"/>
      <c r="ER1143"/>
      <c r="ES1143" s="34" t="str">
        <f>IF(EI1143&lt;&gt;"",((EJ1143*0.125)+((EK1143+EL1143+EM1143+EN1143+EO1143)*0.25)+((EP1143+EQ1143+ER1143)*1))/EI1143,"")</f>
        <v/>
      </c>
      <c r="ET1143" s="20"/>
      <c r="FG1143" s="20"/>
      <c r="FJ1143" s="34" t="str">
        <f>IF(EZ1143&lt;&gt;"",((FA1143*0.125)+((FB1143+FC1143+FD1143+FE1143+FF1143)*0.25)+((FG1143+FH1143+FI1143)*1))/EZ1143,"")</f>
        <v/>
      </c>
      <c r="FK1143" s="39">
        <v>30.795110999999999</v>
      </c>
      <c r="FL1143" s="39">
        <v>-86.447027000000006</v>
      </c>
      <c r="FM1143" s="39">
        <v>30.433285576177866</v>
      </c>
      <c r="FN1143" s="39">
        <v>31.156936423822131</v>
      </c>
      <c r="FO1143" s="39">
        <v>-86.868242265833203</v>
      </c>
      <c r="FP1143" s="39">
        <v>-86.025811734166808</v>
      </c>
      <c r="FQ1143" s="39">
        <v>30.071460152355733</v>
      </c>
      <c r="FR1143" s="39">
        <v>31.518761847644264</v>
      </c>
      <c r="FS1143" s="39">
        <v>-87.289457531666415</v>
      </c>
      <c r="FT1143" s="39">
        <v>-85.604596468333597</v>
      </c>
      <c r="FU1143" s="35"/>
      <c r="GK1143" s="34" t="str">
        <f>IF(GA1143&lt;&gt;"",((GB1143*0.125)+((GC1143+GD1143+GE1143+GF1143+GG1143)*0.25)+((GH1143+GI1143+GJ1143)*1))/GA1143,"")</f>
        <v/>
      </c>
      <c r="GL1143"/>
      <c r="GM1143"/>
      <c r="GN1143"/>
      <c r="GO1143"/>
      <c r="HH1143" s="34" t="str">
        <f>IF(GX1143&lt;&gt;"",((GY1143*0.125)+((GZ1143+HA1143+HB1143+HC1143+HD1143)*0.25)+((HE1143+HF1143+HG1143)*1))/GX1143,"")</f>
        <v/>
      </c>
    </row>
    <row r="1144" spans="1:216" hidden="1" x14ac:dyDescent="0.35">
      <c r="A1144" s="11" t="s">
        <v>6545</v>
      </c>
      <c r="B1144" s="12" t="s">
        <v>6546</v>
      </c>
      <c r="C1144" s="43">
        <v>43009</v>
      </c>
      <c r="E1144" s="11" t="s">
        <v>1420</v>
      </c>
      <c r="F1144" s="19" t="s">
        <v>6547</v>
      </c>
      <c r="G1144" s="19" t="s">
        <v>4478</v>
      </c>
      <c r="H1144" s="11" t="s">
        <v>1673</v>
      </c>
      <c r="I1144" s="42">
        <v>75503</v>
      </c>
      <c r="J1144" s="17">
        <v>25547</v>
      </c>
      <c r="K1144" s="18">
        <f ca="1">IF(A1144&lt;&gt;"",RANDBETWEEN(1,2000)," ")</f>
        <v>854</v>
      </c>
      <c r="L1144" s="17" cm="1">
        <f t="array" ref="L1144">IF(A1144&lt;&gt;"",SUMPRODUCT(($E$2:$E$1303="Active") * (FK1144 &gt;= $FM$2:$FM$1303) * (FK1144 &lt;= $FN$2:$FN$1303) * (FL1144 &gt;= $FO$2:$FO$1303) * (FL1144 &lt;= $FP$2:$FP$1303)),"")</f>
        <v>1</v>
      </c>
      <c r="M1144" s="17" cm="1">
        <f t="array" ref="M1144">IF(A1144&lt;&gt;"",SUMPRODUCT(($E$2:$E$1303="Active") * (FK1144 &gt;= $FQ$2:$FQ$1303) * (FK1144 &lt;= $FR$2:$FR$1303) * (FL1144 &gt;= $FS$2:$FS$1303) * (FL1144 &lt;= $FT$2:$FT$1303)),"")</f>
        <v>1</v>
      </c>
      <c r="O1144" s="11" t="s">
        <v>5553</v>
      </c>
      <c r="P1144" s="19" t="s">
        <v>5042</v>
      </c>
      <c r="Q1144" s="11" t="s">
        <v>6548</v>
      </c>
      <c r="R1144" s="19" t="s">
        <v>5042</v>
      </c>
      <c r="T1144" s="20" t="s">
        <v>224</v>
      </c>
      <c r="AA1144" s="48">
        <v>2024</v>
      </c>
      <c r="AC1144" s="63">
        <v>45658</v>
      </c>
      <c r="AD1144" s="25">
        <v>0</v>
      </c>
      <c r="AE1144" s="25">
        <v>0</v>
      </c>
      <c r="AF1144" s="26">
        <v>0</v>
      </c>
      <c r="AG1144" s="20"/>
      <c r="AH1144" s="22">
        <v>0</v>
      </c>
      <c r="AI1144" s="26">
        <v>0</v>
      </c>
      <c r="AN1144" s="27" t="str">
        <f>IF(COUNT(DV1144,ES1144,FJ1144,GK1144,HH1144)&gt;0,AVERAGE(DV1144,ES1144,FJ1144,GK1144,HH1144),"")</f>
        <v/>
      </c>
      <c r="AO1144" s="28">
        <f>IF((E1144&lt;&gt;""),COUNTA(AP1144:BW1144)+COUNTIF(T1144,"No"),"")</f>
        <v>0</v>
      </c>
      <c r="EA1144" s="35"/>
      <c r="EJ1144"/>
      <c r="EK1144"/>
      <c r="EL1144"/>
      <c r="EM1144"/>
      <c r="EN1144"/>
      <c r="EQ1144"/>
      <c r="ER1144"/>
      <c r="ES1144" s="53" t="str">
        <f>IF(EI1144&lt;&gt;"",((EJ1144*0.125)+((EK1144+EL1144+EM1144+EN1144+EO1144)*0.25)+((EP1144+EQ1144+ER1144)*1))/EI1144,"")</f>
        <v/>
      </c>
      <c r="ET1144" s="20"/>
      <c r="FG1144" s="20"/>
      <c r="FJ1144" s="34" t="str">
        <f>IF(EZ1144&lt;&gt;"",((FA1144*0.125)+((FB1144+FC1144+FD1144+FE1144+FF1144)*0.25)+((FG1144+FH1144+FI1144)*1))/EZ1144,"")</f>
        <v/>
      </c>
      <c r="FK1144" s="39">
        <v>33.517232</v>
      </c>
      <c r="FL1144" s="39">
        <v>-94.130212999999998</v>
      </c>
      <c r="FM1144" s="39">
        <v>33.155406576177867</v>
      </c>
      <c r="FN1144" s="39">
        <v>33.879057423822132</v>
      </c>
      <c r="FO1144" s="39">
        <v>-94.564202248777647</v>
      </c>
      <c r="FP1144" s="39">
        <v>-93.696223751222348</v>
      </c>
      <c r="FQ1144" s="39">
        <v>32.793581152355735</v>
      </c>
      <c r="FR1144" s="39">
        <v>34.240882847644265</v>
      </c>
      <c r="FS1144" s="39">
        <v>-94.998191497555311</v>
      </c>
      <c r="FT1144" s="39">
        <v>-93.262234502444684</v>
      </c>
      <c r="FU1144" s="35"/>
      <c r="GK1144" s="34" t="str">
        <f>IF(GA1144&lt;&gt;"",((GB1144*0.125)+((GC1144+GD1144+GE1144+GF1144+GG1144)*0.25)+((GH1144+GI1144+GJ1144)*1))/GA1144,"")</f>
        <v/>
      </c>
      <c r="GL1144"/>
      <c r="GM1144"/>
      <c r="GN1144"/>
      <c r="GO1144"/>
      <c r="HH1144" s="34" t="str">
        <f>IF(GX1144&lt;&gt;"",((GY1144*0.125)+((GZ1144+HA1144+HB1144+HC1144+HD1144)*0.25)+((HE1144+HF1144+HG1144)*1))/GX1144,"")</f>
        <v/>
      </c>
    </row>
    <row r="1145" spans="1:216" ht="15" hidden="1" customHeight="1" x14ac:dyDescent="0.35">
      <c r="A1145" s="11" t="s">
        <v>6549</v>
      </c>
      <c r="B1145" s="12" t="s">
        <v>6550</v>
      </c>
      <c r="C1145" s="43">
        <v>43009</v>
      </c>
      <c r="E1145" s="11" t="s">
        <v>1420</v>
      </c>
      <c r="F1145" s="19" t="s">
        <v>6551</v>
      </c>
      <c r="G1145" s="19" t="s">
        <v>6552</v>
      </c>
      <c r="H1145" s="11" t="s">
        <v>4097</v>
      </c>
      <c r="I1145" s="42">
        <v>37617</v>
      </c>
      <c r="J1145" s="17">
        <v>14422</v>
      </c>
      <c r="K1145" s="18">
        <f ca="1">IF(A1145&lt;&gt;"",RANDBETWEEN(1,2000)," ")</f>
        <v>1188</v>
      </c>
      <c r="L1145" s="17" cm="1">
        <f t="array" ref="L1145">IF(A1145&lt;&gt;"",SUMPRODUCT(($E$2:$E$1303="Active") * (FK1145 &gt;= $FM$2:$FM$1303) * (FK1145 &lt;= $FN$2:$FN$1303) * (FL1145 &gt;= $FO$2:$FO$1303) * (FL1145 &lt;= $FP$2:$FP$1303)),"")</f>
        <v>1</v>
      </c>
      <c r="M1145" s="17" cm="1">
        <f t="array" ref="M1145">IF(A1145&lt;&gt;"",SUMPRODUCT(($E$2:$E$1303="Active") * (FK1145 &gt;= $FQ$2:$FQ$1303) * (FK1145 &lt;= $FR$2:$FR$1303) * (FL1145 &gt;= $FS$2:$FS$1303) * (FL1145 &lt;= $FT$2:$FT$1303)),"")</f>
        <v>1</v>
      </c>
      <c r="Q1145" s="11" t="s">
        <v>6553</v>
      </c>
      <c r="AA1145" s="48">
        <v>2024</v>
      </c>
      <c r="AC1145" s="63">
        <v>45658</v>
      </c>
      <c r="AF1145" s="26"/>
      <c r="AG1145" s="20"/>
      <c r="AH1145" s="22">
        <v>0</v>
      </c>
      <c r="AI1145" s="26">
        <v>0</v>
      </c>
      <c r="AN1145" s="27" t="str">
        <f>IF(COUNT(DV1145,ES1145,FJ1145,GK1145,HH1145)&gt;0,AVERAGE(DV1145,ES1145,FJ1145,GK1145,HH1145),"")</f>
        <v/>
      </c>
      <c r="AO1145" s="28">
        <f>IF((E1145&lt;&gt;""),COUNTA(AP1145:BW1145)+COUNTIF(T1145,"No"),"")</f>
        <v>0</v>
      </c>
      <c r="EA1145" s="35"/>
      <c r="EJ1145"/>
      <c r="EK1145"/>
      <c r="EL1145"/>
      <c r="EM1145"/>
      <c r="EN1145"/>
      <c r="EQ1145"/>
      <c r="ER1145"/>
      <c r="ES1145" s="34" t="str">
        <f>IF(EI1145&lt;&gt;"",((EJ1145*0.125)+((EK1145+EL1145+EM1145+EN1145+EO1145)*0.25)+((EP1145+EQ1145+ER1145)*1))/EI1145,"")</f>
        <v/>
      </c>
      <c r="ET1145" s="20"/>
      <c r="FG1145" s="20"/>
      <c r="FJ1145" s="34" t="str">
        <f>IF(EZ1145&lt;&gt;"",((FA1145*0.125)+((FB1145+FC1145+FD1145+FE1145+FF1145)*0.25)+((FG1145+FH1145+FI1145)*1))/EZ1145,"")</f>
        <v/>
      </c>
      <c r="FK1145" s="39">
        <v>36.526691</v>
      </c>
      <c r="FL1145" s="39">
        <v>-82.382047999999998</v>
      </c>
      <c r="FM1145" s="39">
        <v>36.164865576177867</v>
      </c>
      <c r="FN1145" s="39">
        <v>36.888516423822132</v>
      </c>
      <c r="FO1145" s="39">
        <v>-82.832315016287495</v>
      </c>
      <c r="FP1145" s="39">
        <v>-81.9317809837125</v>
      </c>
      <c r="FQ1145" s="39">
        <v>35.803040152355734</v>
      </c>
      <c r="FR1145" s="39">
        <v>37.250341847644265</v>
      </c>
      <c r="FS1145" s="39">
        <v>-83.282582032575007</v>
      </c>
      <c r="FT1145" s="39">
        <v>-81.481513967424988</v>
      </c>
      <c r="FU1145" s="35"/>
      <c r="GK1145" s="34" t="str">
        <f>IF(GA1145&lt;&gt;"",((GB1145*0.125)+((GC1145+GD1145+GE1145+GF1145+GG1145)*0.25)+((GH1145+GI1145+GJ1145)*1))/GA1145,"")</f>
        <v/>
      </c>
      <c r="GL1145"/>
      <c r="GM1145"/>
      <c r="GN1145"/>
      <c r="GO1145"/>
      <c r="HH1145" s="34" t="str">
        <f>IF(GX1145&lt;&gt;"",((GY1145*0.125)+((GZ1145+HA1145+HB1145+HC1145+HD1145)*0.25)+((HE1145+HF1145+HG1145)*1))/GX1145,"")</f>
        <v/>
      </c>
    </row>
    <row r="1146" spans="1:216" hidden="1" x14ac:dyDescent="0.35">
      <c r="A1146" s="11" t="s">
        <v>5385</v>
      </c>
      <c r="B1146" s="12" t="s">
        <v>5386</v>
      </c>
      <c r="C1146" s="43">
        <v>43009</v>
      </c>
      <c r="E1146" s="11" t="s">
        <v>1420</v>
      </c>
      <c r="F1146" s="19" t="s">
        <v>6554</v>
      </c>
      <c r="G1146" s="19" t="s">
        <v>6555</v>
      </c>
      <c r="H1146" s="11" t="s">
        <v>1033</v>
      </c>
      <c r="I1146" s="42">
        <v>33023</v>
      </c>
      <c r="J1146" s="17">
        <v>66749</v>
      </c>
      <c r="K1146" s="18">
        <f ca="1">IF(A1146&lt;&gt;"",RANDBETWEEN(1,2000)," ")</f>
        <v>415</v>
      </c>
      <c r="L1146" s="17" cm="1">
        <f t="array" ref="L1146">IF(A1146&lt;&gt;"",SUMPRODUCT(($E$2:$E$1303="Active") * (FK1146 &gt;= $FM$2:$FM$1303) * (FK1146 &lt;= $FN$2:$FN$1303) * (FL1146 &gt;= $FO$2:$FO$1303) * (FL1146 &lt;= $FP$2:$FP$1303)),"")</f>
        <v>8</v>
      </c>
      <c r="M1146" s="17" cm="1">
        <f t="array" ref="M1146">IF(A1146&lt;&gt;"",SUMPRODUCT(($E$2:$E$1303="Active") * (FK1146 &gt;= $FQ$2:$FQ$1303) * (FK1146 &lt;= $FR$2:$FR$1303) * (FL1146 &gt;= $FS$2:$FS$1303) * (FL1146 &lt;= $FT$2:$FT$1303)),"")</f>
        <v>11</v>
      </c>
      <c r="Q1146" s="11" t="s">
        <v>6556</v>
      </c>
      <c r="AA1146" s="48">
        <v>2024</v>
      </c>
      <c r="AC1146" s="63">
        <v>45658</v>
      </c>
      <c r="AF1146" s="26"/>
      <c r="AG1146" s="20"/>
      <c r="AH1146" s="22">
        <v>0</v>
      </c>
      <c r="AI1146" s="26">
        <v>0</v>
      </c>
      <c r="AN1146" s="27" t="str">
        <f>IF(COUNT(DV1146,ES1146,FJ1146,GK1146,HH1146)&gt;0,AVERAGE(DV1146,ES1146,FJ1146,GK1146,HH1146),"")</f>
        <v/>
      </c>
      <c r="AO1146" s="28">
        <f>IF((E1146&lt;&gt;""),COUNTA(AP1146:BW1146)+COUNTIF(T1146,"No"),"")</f>
        <v>0</v>
      </c>
      <c r="EA1146" s="35"/>
      <c r="EJ1146"/>
      <c r="EK1146"/>
      <c r="EL1146"/>
      <c r="EM1146"/>
      <c r="EN1146"/>
      <c r="EQ1146"/>
      <c r="ER1146"/>
      <c r="ES1146" s="34" t="str">
        <f>IF(EI1146&lt;&gt;"",((EJ1146*0.125)+((EK1146+EL1146+EM1146+EN1146+EO1146)*0.25)+((EP1146+EQ1146+ER1146)*1))/EI1146,"")</f>
        <v/>
      </c>
      <c r="ET1146" s="20"/>
      <c r="FG1146" s="20"/>
      <c r="FJ1146" s="34" t="str">
        <f>IF(EZ1146&lt;&gt;"",((FA1146*0.125)+((FB1146+FC1146+FD1146+FE1146+FF1146)*0.25)+((FG1146+FH1146+FI1146)*1))/EZ1146,"")</f>
        <v/>
      </c>
      <c r="FK1146" s="39">
        <v>25.991066</v>
      </c>
      <c r="FL1146" s="39">
        <v>-80.211084</v>
      </c>
      <c r="FM1146" s="39">
        <v>25.629240576177867</v>
      </c>
      <c r="FN1146" s="39">
        <v>26.352891423822133</v>
      </c>
      <c r="FO1146" s="39">
        <v>-80.613621060194077</v>
      </c>
      <c r="FP1146" s="39">
        <v>-79.808546939805922</v>
      </c>
      <c r="FQ1146" s="39">
        <v>25.267415152355735</v>
      </c>
      <c r="FR1146" s="39">
        <v>26.714716847644265</v>
      </c>
      <c r="FS1146" s="39">
        <v>-81.01615812038817</v>
      </c>
      <c r="FT1146" s="39">
        <v>-79.40600987961183</v>
      </c>
      <c r="FU1146" s="35"/>
      <c r="GK1146" s="34" t="str">
        <f>IF(GA1146&lt;&gt;"",((GB1146*0.125)+((GC1146+GD1146+GE1146+GF1146+GG1146)*0.25)+((GH1146+GI1146+GJ1146)*1))/GA1146,"")</f>
        <v/>
      </c>
      <c r="GL1146"/>
      <c r="GM1146"/>
      <c r="GN1146"/>
      <c r="GO1146"/>
      <c r="HH1146" s="34" t="str">
        <f>IF(GX1146&lt;&gt;"",((GY1146*0.125)+((GZ1146+HA1146+HB1146+HC1146+HD1146)*0.25)+((HE1146+HF1146+HG1146)*1))/GX1146,"")</f>
        <v/>
      </c>
    </row>
    <row r="1147" spans="1:216" hidden="1" x14ac:dyDescent="0.35">
      <c r="A1147" s="11" t="s">
        <v>6557</v>
      </c>
      <c r="B1147" s="12" t="s">
        <v>6558</v>
      </c>
      <c r="C1147" s="43">
        <v>43009</v>
      </c>
      <c r="E1147" s="11" t="s">
        <v>1420</v>
      </c>
      <c r="F1147" s="19" t="s">
        <v>6559</v>
      </c>
      <c r="G1147" s="19" t="s">
        <v>6560</v>
      </c>
      <c r="H1147" s="11" t="s">
        <v>4638</v>
      </c>
      <c r="I1147" s="42">
        <v>803</v>
      </c>
      <c r="K1147" s="18">
        <f ca="1">IF(A1147&lt;&gt;"",RANDBETWEEN(1,2000)," ")</f>
        <v>1833</v>
      </c>
      <c r="L1147" s="17" cm="1">
        <f t="array" ref="L1147">IF(A1147&lt;&gt;"",SUMPRODUCT(($E$2:$E$1303="Active") * (FK1147 &gt;= $FM$2:$FM$1303) * (FK1147 &lt;= $FN$2:$FN$1303) * (FL1147 &gt;= $FO$2:$FO$1303) * (FL1147 &lt;= $FP$2:$FP$1303)),"")</f>
        <v>1</v>
      </c>
      <c r="M1147" s="17" cm="1">
        <f t="array" ref="M1147">IF(A1147&lt;&gt;"",SUMPRODUCT(($E$2:$E$1303="Active") * (FK1147 &gt;= $FQ$2:$FQ$1303) * (FK1147 &lt;= $FR$2:$FR$1303) * (FL1147 &gt;= $FS$2:$FS$1303) * (FL1147 &lt;= $FT$2:$FT$1303)),"")</f>
        <v>2</v>
      </c>
      <c r="O1147" s="11" t="s">
        <v>5553</v>
      </c>
      <c r="P1147" s="19" t="s">
        <v>5042</v>
      </c>
      <c r="Q1147" s="11" t="s">
        <v>6561</v>
      </c>
      <c r="R1147" s="19" t="s">
        <v>5042</v>
      </c>
      <c r="T1147" s="20" t="s">
        <v>224</v>
      </c>
      <c r="AA1147" s="48">
        <v>2024</v>
      </c>
      <c r="AC1147" s="63">
        <v>45658</v>
      </c>
      <c r="AD1147" s="25">
        <v>0</v>
      </c>
      <c r="AE1147" s="25">
        <v>0</v>
      </c>
      <c r="AF1147" s="26">
        <v>0</v>
      </c>
      <c r="AG1147" s="20"/>
      <c r="AH1147" s="22">
        <v>0</v>
      </c>
      <c r="AI1147" s="26">
        <v>0</v>
      </c>
      <c r="AN1147" s="27" t="str">
        <f>IF(COUNT(DV1147,ES1147,FJ1147,GK1147,HH1147)&gt;0,AVERAGE(DV1147,ES1147,FJ1147,GK1147,HH1147),"")</f>
        <v/>
      </c>
      <c r="AO1147" s="28">
        <f>IF((E1147&lt;&gt;""),COUNTA(AP1147:BW1147)+COUNTIF(T1147,"No"),"")</f>
        <v>0</v>
      </c>
      <c r="EA1147" s="35"/>
      <c r="EJ1147"/>
      <c r="EK1147"/>
      <c r="EL1147"/>
      <c r="EM1147"/>
      <c r="EN1147"/>
      <c r="EQ1147"/>
      <c r="ER1147"/>
      <c r="ES1147" s="53" t="str">
        <f>IF(EI1147&lt;&gt;"",((EJ1147*0.125)+((EK1147+EL1147+EM1147+EN1147+EO1147)*0.25)+((EP1147+EQ1147+ER1147)*1))/EI1147,"")</f>
        <v/>
      </c>
      <c r="ET1147" s="20"/>
      <c r="FG1147" s="20"/>
      <c r="FJ1147" s="34" t="str">
        <f>IF(EZ1147&lt;&gt;"",((FA1147*0.125)+((FB1147+FC1147+FD1147+FE1147+FF1147)*0.25)+((FG1147+FH1147+FI1147)*1))/EZ1147,"")</f>
        <v/>
      </c>
      <c r="FK1147" s="39">
        <v>18.343599999999999</v>
      </c>
      <c r="FL1147" s="39">
        <v>-64.931399999999996</v>
      </c>
      <c r="FM1147" s="39">
        <v>17.981774576177866</v>
      </c>
      <c r="FN1147" s="39">
        <v>18.705425423822131</v>
      </c>
      <c r="FO1147" s="39">
        <v>-65.312595384718492</v>
      </c>
      <c r="FP1147" s="39">
        <v>-64.550204615281501</v>
      </c>
      <c r="FQ1147" s="39">
        <v>17.619949152355733</v>
      </c>
      <c r="FR1147" s="39">
        <v>19.067250847644264</v>
      </c>
      <c r="FS1147" s="39">
        <v>-65.693790769436973</v>
      </c>
      <c r="FT1147" s="39">
        <v>-64.16900923056302</v>
      </c>
      <c r="FU1147" s="35"/>
      <c r="GK1147" s="34" t="str">
        <f>IF(GA1147&lt;&gt;"",((GB1147*0.125)+((GC1147+GD1147+GE1147+GF1147+GG1147)*0.25)+((GH1147+GI1147+GJ1147)*1))/GA1147,"")</f>
        <v/>
      </c>
      <c r="GL1147"/>
      <c r="GM1147"/>
      <c r="GN1147"/>
      <c r="GO1147"/>
      <c r="HH1147" s="34" t="str">
        <f>IF(GX1147&lt;&gt;"",((GY1147*0.125)+((GZ1147+HA1147+HB1147+HC1147+HD1147)*0.25)+((HE1147+HF1147+HG1147)*1))/GX1147,"")</f>
        <v/>
      </c>
    </row>
    <row r="1148" spans="1:216" hidden="1" x14ac:dyDescent="0.35">
      <c r="A1148" s="11" t="s">
        <v>5948</v>
      </c>
      <c r="B1148" s="12" t="s">
        <v>5949</v>
      </c>
      <c r="C1148" s="43">
        <v>43009</v>
      </c>
      <c r="E1148" s="11" t="s">
        <v>1420</v>
      </c>
      <c r="F1148" s="19" t="s">
        <v>6562</v>
      </c>
      <c r="G1148" s="19" t="s">
        <v>5951</v>
      </c>
      <c r="H1148" s="11" t="s">
        <v>591</v>
      </c>
      <c r="I1148" s="42">
        <v>91406</v>
      </c>
      <c r="J1148" s="17">
        <v>53252</v>
      </c>
      <c r="K1148" s="18">
        <f ca="1">IF(A1148&lt;&gt;"",RANDBETWEEN(1,2000)," ")</f>
        <v>1047</v>
      </c>
      <c r="L1148" s="17" cm="1">
        <f t="array" ref="L1148">IF(A1148&lt;&gt;"",SUMPRODUCT(($E$2:$E$1303="Active") * (FK1148 &gt;= $FM$2:$FM$1303) * (FK1148 &lt;= $FN$2:$FN$1303) * (FL1148 &gt;= $FO$2:$FO$1303) * (FL1148 &lt;= $FP$2:$FP$1303)),"")</f>
        <v>7</v>
      </c>
      <c r="M1148" s="17" cm="1">
        <f t="array" ref="M1148">IF(A1148&lt;&gt;"",SUMPRODUCT(($E$2:$E$1303="Active") * (FK1148 &gt;= $FQ$2:$FQ$1303) * (FK1148 &lt;= $FR$2:$FR$1303) * (FL1148 &gt;= $FS$2:$FS$1303) * (FL1148 &lt;= $FT$2:$FT$1303)),"")</f>
        <v>18</v>
      </c>
      <c r="Q1148" s="11" t="s">
        <v>5953</v>
      </c>
      <c r="AA1148" s="48">
        <v>2024</v>
      </c>
      <c r="AC1148" s="63">
        <v>45658</v>
      </c>
      <c r="AF1148" s="26"/>
      <c r="AG1148" s="20"/>
      <c r="AH1148" s="22">
        <v>0</v>
      </c>
      <c r="AI1148" s="26">
        <v>0</v>
      </c>
      <c r="AN1148" s="27" t="str">
        <f>IF(COUNT(DV1148,ES1148,FJ1148,GK1148,HH1148)&gt;0,AVERAGE(DV1148,ES1148,FJ1148,GK1148,HH1148),"")</f>
        <v/>
      </c>
      <c r="AO1148" s="28">
        <f>IF((E1148&lt;&gt;""),COUNTA(AP1148:BW1148)+COUNTIF(T1148,"No"),"")</f>
        <v>0</v>
      </c>
      <c r="EA1148" s="35"/>
      <c r="EJ1148"/>
      <c r="EK1148"/>
      <c r="EL1148"/>
      <c r="EM1148"/>
      <c r="EN1148"/>
      <c r="EQ1148"/>
      <c r="ER1148"/>
      <c r="ES1148" s="34" t="str">
        <f>IF(EI1148&lt;&gt;"",((EJ1148*0.125)+((EK1148+EL1148+EM1148+EN1148+EO1148)*0.25)+((EP1148+EQ1148+ER1148)*1))/EI1148,"")</f>
        <v/>
      </c>
      <c r="ET1148" s="20"/>
      <c r="FG1148" s="20"/>
      <c r="FJ1148" s="34" t="str">
        <f>IF(EZ1148&lt;&gt;"",((FA1148*0.125)+((FB1148+FC1148+FD1148+FE1148+FF1148)*0.25)+((FG1148+FH1148+FI1148)*1))/EZ1148,"")</f>
        <v/>
      </c>
      <c r="FK1148" s="39">
        <v>34.196092</v>
      </c>
      <c r="FL1148" s="39">
        <v>-118.492367</v>
      </c>
      <c r="FM1148" s="39">
        <v>33.834266576177868</v>
      </c>
      <c r="FN1148" s="39">
        <v>34.557917423822133</v>
      </c>
      <c r="FO1148" s="39">
        <v>-118.92981972798165</v>
      </c>
      <c r="FP1148" s="39">
        <v>-118.05491427201835</v>
      </c>
      <c r="FQ1148" s="39">
        <v>33.472441152355735</v>
      </c>
      <c r="FR1148" s="39">
        <v>34.919742847644265</v>
      </c>
      <c r="FS1148" s="39">
        <v>-119.3672724559633</v>
      </c>
      <c r="FT1148" s="39">
        <v>-117.6174615440367</v>
      </c>
      <c r="FU1148" s="35"/>
      <c r="GK1148" s="34" t="str">
        <f>IF(GA1148&lt;&gt;"",((GB1148*0.125)+((GC1148+GD1148+GE1148+GF1148+GG1148)*0.25)+((GH1148+GI1148+GJ1148)*1))/GA1148,"")</f>
        <v/>
      </c>
      <c r="GL1148"/>
      <c r="GM1148"/>
      <c r="GN1148"/>
      <c r="GO1148"/>
      <c r="HH1148" s="34" t="str">
        <f>IF(GX1148&lt;&gt;"",((GY1148*0.125)+((GZ1148+HA1148+HB1148+HC1148+HD1148)*0.25)+((HE1148+HF1148+HG1148)*1))/GX1148,"")</f>
        <v/>
      </c>
    </row>
    <row r="1149" spans="1:216" ht="15" hidden="1" customHeight="1" x14ac:dyDescent="0.35">
      <c r="A1149" s="11" t="s">
        <v>5847</v>
      </c>
      <c r="B1149" s="12" t="s">
        <v>5848</v>
      </c>
      <c r="C1149" s="43">
        <v>43009</v>
      </c>
      <c r="D1149" s="13"/>
      <c r="E1149" s="11" t="s">
        <v>1420</v>
      </c>
      <c r="F1149" s="19" t="s">
        <v>5849</v>
      </c>
      <c r="G1149" s="19" t="s">
        <v>5850</v>
      </c>
      <c r="H1149" s="11" t="s">
        <v>2221</v>
      </c>
      <c r="I1149" s="42">
        <v>83805</v>
      </c>
      <c r="J1149" s="17">
        <v>8412</v>
      </c>
      <c r="K1149" s="18">
        <f ca="1">IF(A1149&lt;&gt;"",RANDBETWEEN(1,2000)," ")</f>
        <v>1874</v>
      </c>
      <c r="L1149" s="17" cm="1">
        <f t="array" ref="L1149">IF(A1149&lt;&gt;"",SUMPRODUCT(($E$2:$E$1303="Active") * (FK1149 &gt;= $FM$2:$FM$1303) * (FK1149 &lt;= $FN$2:$FN$1303) * (FL1149 &gt;= $FO$2:$FO$1303) * (FL1149 &lt;= $FP$2:$FP$1303)),"")</f>
        <v>0</v>
      </c>
      <c r="M1149" s="17" cm="1">
        <f t="array" ref="M1149">IF(A1149&lt;&gt;"",SUMPRODUCT(($E$2:$E$1303="Active") * (FK1149 &gt;= $FQ$2:$FQ$1303) * (FK1149 &lt;= $FR$2:$FR$1303) * (FL1149 &gt;= $FS$2:$FS$1303) * (FL1149 &lt;= $FT$2:$FT$1303)),"")</f>
        <v>0</v>
      </c>
      <c r="O1149" s="11" t="s">
        <v>5553</v>
      </c>
      <c r="P1149" s="19" t="s">
        <v>5042</v>
      </c>
      <c r="Q1149" s="11" t="s">
        <v>5852</v>
      </c>
      <c r="R1149" s="19" t="s">
        <v>5042</v>
      </c>
      <c r="T1149" s="20" t="s">
        <v>224</v>
      </c>
      <c r="AA1149" s="48">
        <v>2024</v>
      </c>
      <c r="AC1149" s="63">
        <v>45658</v>
      </c>
      <c r="AD1149" s="25">
        <v>0</v>
      </c>
      <c r="AE1149" s="25">
        <v>0</v>
      </c>
      <c r="AF1149" s="26">
        <v>0</v>
      </c>
      <c r="AG1149" s="20">
        <v>1</v>
      </c>
      <c r="AH1149" s="22">
        <v>0</v>
      </c>
      <c r="AI1149" s="26">
        <v>0</v>
      </c>
      <c r="AN1149" s="27" t="str">
        <f>IF(COUNT(DV1149,ES1149,FJ1149,GK1149,HH1149)&gt;0,AVERAGE(DV1149,ES1149,FJ1149,GK1149,HH1149),"")</f>
        <v/>
      </c>
      <c r="AO1149" s="28">
        <f>IF((E1149&lt;&gt;""),COUNTA(AP1149:BW1149)+COUNTIF(T1149,"No"),"")</f>
        <v>0</v>
      </c>
      <c r="EA1149" s="35"/>
      <c r="EJ1149"/>
      <c r="EK1149"/>
      <c r="EL1149"/>
      <c r="EM1149"/>
      <c r="EN1149"/>
      <c r="EQ1149"/>
      <c r="ER1149"/>
      <c r="ES1149" s="53" t="str">
        <f>IF(EI1149&lt;&gt;"",((EJ1149*0.125)+((EK1149+EL1149+EM1149+EN1149+EO1149)*0.25)+((EP1149+EQ1149+ER1149)*1))/EI1149,"")</f>
        <v/>
      </c>
      <c r="ET1149" s="20"/>
      <c r="FG1149" s="20"/>
      <c r="FJ1149" s="34" t="str">
        <f>IF(EZ1149&lt;&gt;"",((FA1149*0.125)+((FB1149+FC1149+FD1149+FE1149+FF1149)*0.25)+((FG1149+FH1149+FI1149)*1))/EZ1149,"")</f>
        <v/>
      </c>
      <c r="FK1149" s="39">
        <v>48.750605999999998</v>
      </c>
      <c r="FL1149" s="39">
        <v>-116.633472</v>
      </c>
      <c r="FM1149" s="39">
        <v>48.388780576177865</v>
      </c>
      <c r="FN1149" s="39">
        <v>49.11243142382213</v>
      </c>
      <c r="FO1149" s="39">
        <v>-117.18224288679612</v>
      </c>
      <c r="FP1149" s="39">
        <v>-116.08470111320388</v>
      </c>
      <c r="FQ1149" s="39">
        <v>48.026955152355733</v>
      </c>
      <c r="FR1149" s="39">
        <v>49.474256847644263</v>
      </c>
      <c r="FS1149" s="39">
        <v>-117.73101377359225</v>
      </c>
      <c r="FT1149" s="39">
        <v>-115.53593022640774</v>
      </c>
      <c r="FU1149" s="35"/>
      <c r="GK1149" s="34" t="str">
        <f>IF(GA1149&lt;&gt;"",((GB1149*0.125)+((GC1149+GD1149+GE1149+GF1149+GG1149)*0.25)+((GH1149+GI1149+GJ1149)*1))/GA1149,"")</f>
        <v/>
      </c>
      <c r="GL1149"/>
      <c r="GM1149"/>
      <c r="GN1149"/>
      <c r="GO1149"/>
      <c r="HH1149" s="34" t="str">
        <f>IF(GX1149&lt;&gt;"",((GY1149*0.125)+((GZ1149+HA1149+HB1149+HC1149+HD1149)*0.25)+((HE1149+HF1149+HG1149)*1))/GX1149,"")</f>
        <v/>
      </c>
    </row>
    <row r="1150" spans="1:216" hidden="1" x14ac:dyDescent="0.35">
      <c r="A1150" s="11" t="s">
        <v>6563</v>
      </c>
      <c r="B1150" s="12" t="s">
        <v>6564</v>
      </c>
      <c r="C1150" s="43">
        <v>43009</v>
      </c>
      <c r="E1150" s="11" t="s">
        <v>1420</v>
      </c>
      <c r="F1150" s="19" t="s">
        <v>6565</v>
      </c>
      <c r="G1150" s="19" t="s">
        <v>6543</v>
      </c>
      <c r="H1150" s="11" t="s">
        <v>1033</v>
      </c>
      <c r="I1150" s="42">
        <v>32539</v>
      </c>
      <c r="J1150" s="17">
        <v>31749</v>
      </c>
      <c r="K1150" s="18">
        <f ca="1">IF(A1150&lt;&gt;"",RANDBETWEEN(1,2000)," ")</f>
        <v>1927</v>
      </c>
      <c r="L1150" s="17" cm="1">
        <f t="array" ref="L1150">IF(A1150&lt;&gt;"",SUMPRODUCT(($E$2:$E$1303="Active") * (FK1150 &gt;= $FM$2:$FM$1303) * (FK1150 &lt;= $FN$2:$FN$1303) * (FL1150 &gt;= $FO$2:$FO$1303) * (FL1150 &lt;= $FP$2:$FP$1303)),"")</f>
        <v>2</v>
      </c>
      <c r="M1150" s="17" cm="1">
        <f t="array" ref="M1150">IF(A1150&lt;&gt;"",SUMPRODUCT(($E$2:$E$1303="Active") * (FK1150 &gt;= $FQ$2:$FQ$1303) * (FK1150 &lt;= $FR$2:$FR$1303) * (FL1150 &gt;= $FS$2:$FS$1303) * (FL1150 &lt;= $FT$2:$FT$1303)),"")</f>
        <v>9</v>
      </c>
      <c r="Q1150" s="11" t="s">
        <v>6544</v>
      </c>
      <c r="AA1150" s="48">
        <v>2024</v>
      </c>
      <c r="AC1150" s="63">
        <v>45658</v>
      </c>
      <c r="AF1150" s="26"/>
      <c r="AG1150" s="20"/>
      <c r="AH1150" s="22">
        <v>0</v>
      </c>
      <c r="AI1150" s="26">
        <v>0</v>
      </c>
      <c r="AN1150" s="27" t="str">
        <f>IF(COUNT(DV1150,ES1150,FJ1150,GK1150,HH1150)&gt;0,AVERAGE(DV1150,ES1150,FJ1150,GK1150,HH1150),"")</f>
        <v/>
      </c>
      <c r="AO1150" s="28">
        <f>IF((E1150&lt;&gt;""),COUNTA(AP1150:BW1150)+COUNTIF(T1150,"No"),"")</f>
        <v>0</v>
      </c>
      <c r="EA1150" s="35"/>
      <c r="EJ1150"/>
      <c r="EK1150"/>
      <c r="EL1150"/>
      <c r="EM1150"/>
      <c r="EN1150"/>
      <c r="EQ1150"/>
      <c r="ER1150"/>
      <c r="ES1150" s="34" t="str">
        <f>IF(EI1150&lt;&gt;"",((EJ1150*0.125)+((EK1150+EL1150+EM1150+EN1150+EO1150)*0.25)+((EP1150+EQ1150+ER1150)*1))/EI1150,"")</f>
        <v/>
      </c>
      <c r="ET1150" s="20"/>
      <c r="FG1150" s="20"/>
      <c r="FJ1150" s="34" t="str">
        <f>IF(EZ1150&lt;&gt;"",((FA1150*0.125)+((FB1150+FC1150+FD1150+FE1150+FF1150)*0.25)+((FG1150+FH1150+FI1150)*1))/EZ1150,"")</f>
        <v/>
      </c>
      <c r="FK1150" s="39">
        <v>30.795110999999999</v>
      </c>
      <c r="FL1150" s="39">
        <v>-86.447027000000006</v>
      </c>
      <c r="FM1150" s="39">
        <v>30.433285576177866</v>
      </c>
      <c r="FN1150" s="39">
        <v>31.156936423822131</v>
      </c>
      <c r="FO1150" s="39">
        <v>-86.868242265833203</v>
      </c>
      <c r="FP1150" s="39">
        <v>-86.025811734166808</v>
      </c>
      <c r="FQ1150" s="39">
        <v>30.071460152355733</v>
      </c>
      <c r="FR1150" s="39">
        <v>31.518761847644264</v>
      </c>
      <c r="FS1150" s="39">
        <v>-87.289457531666415</v>
      </c>
      <c r="FT1150" s="39">
        <v>-85.604596468333597</v>
      </c>
      <c r="FU1150" s="35"/>
      <c r="GK1150" s="34" t="str">
        <f>IF(GA1150&lt;&gt;"",((GB1150*0.125)+((GC1150+GD1150+GE1150+GF1150+GG1150)*0.25)+((GH1150+GI1150+GJ1150)*1))/GA1150,"")</f>
        <v/>
      </c>
      <c r="GL1150"/>
      <c r="GM1150"/>
      <c r="GN1150"/>
      <c r="GO1150"/>
      <c r="HH1150" s="34" t="str">
        <f>IF(GX1150&lt;&gt;"",((GY1150*0.125)+((GZ1150+HA1150+HB1150+HC1150+HD1150)*0.25)+((HE1150+HF1150+HG1150)*1))/GX1150,"")</f>
        <v/>
      </c>
    </row>
    <row r="1151" spans="1:216" hidden="1" x14ac:dyDescent="0.35">
      <c r="A1151" s="11" t="s">
        <v>5392</v>
      </c>
      <c r="B1151" s="12" t="s">
        <v>5393</v>
      </c>
      <c r="C1151" s="43">
        <v>43009</v>
      </c>
      <c r="E1151" s="11" t="s">
        <v>1420</v>
      </c>
      <c r="F1151" s="19" t="s">
        <v>6566</v>
      </c>
      <c r="G1151" s="19" t="s">
        <v>5395</v>
      </c>
      <c r="H1151" s="11" t="s">
        <v>3034</v>
      </c>
      <c r="I1151" s="42">
        <v>28732</v>
      </c>
      <c r="J1151" s="17">
        <v>19158</v>
      </c>
      <c r="K1151" s="18">
        <f ca="1">IF(A1151&lt;&gt;"",RANDBETWEEN(1,2000)," ")</f>
        <v>1669</v>
      </c>
      <c r="L1151" s="17" cm="1">
        <f t="array" ref="L1151">IF(A1151&lt;&gt;"",SUMPRODUCT(($E$2:$E$1303="Active") * (FK1151 &gt;= $FM$2:$FM$1303) * (FK1151 &lt;= $FN$2:$FN$1303) * (FL1151 &gt;= $FO$2:$FO$1303) * (FL1151 &lt;= $FP$2:$FP$1303)),"")</f>
        <v>1</v>
      </c>
      <c r="M1151" s="17" cm="1">
        <f t="array" ref="M1151">IF(A1151&lt;&gt;"",SUMPRODUCT(($E$2:$E$1303="Active") * (FK1151 &gt;= $FQ$2:$FQ$1303) * (FK1151 &lt;= $FR$2:$FR$1303) * (FL1151 &gt;= $FS$2:$FS$1303) * (FL1151 &lt;= $FT$2:$FT$1303)),"")</f>
        <v>5</v>
      </c>
      <c r="Q1151" s="11" t="s">
        <v>6567</v>
      </c>
      <c r="AA1151" s="48">
        <v>2024</v>
      </c>
      <c r="AC1151" s="63">
        <v>45658</v>
      </c>
      <c r="AF1151" s="26"/>
      <c r="AG1151" s="20"/>
      <c r="AH1151" s="22">
        <v>0</v>
      </c>
      <c r="AI1151" s="26">
        <v>0</v>
      </c>
      <c r="AN1151" s="27" t="str">
        <f>IF(COUNT(DV1151,ES1151,FJ1151,GK1151,HH1151)&gt;0,AVERAGE(DV1151,ES1151,FJ1151,GK1151,HH1151),"")</f>
        <v/>
      </c>
      <c r="AO1151" s="28">
        <f>IF((E1151&lt;&gt;""),COUNTA(AP1151:BW1151)+COUNTIF(T1151,"No"),"")</f>
        <v>0</v>
      </c>
      <c r="EA1151" s="35"/>
      <c r="EJ1151"/>
      <c r="EK1151"/>
      <c r="EL1151"/>
      <c r="EM1151"/>
      <c r="EN1151"/>
      <c r="EQ1151"/>
      <c r="ER1151"/>
      <c r="ES1151" s="34" t="str">
        <f>IF(EI1151&lt;&gt;"",((EJ1151*0.125)+((EK1151+EL1151+EM1151+EN1151+EO1151)*0.25)+((EP1151+EQ1151+ER1151)*1))/EI1151,"")</f>
        <v/>
      </c>
      <c r="ET1151" s="20"/>
      <c r="FG1151" s="20"/>
      <c r="FJ1151" s="34" t="str">
        <f>IF(EZ1151&lt;&gt;"",((FA1151*0.125)+((FB1151+FC1151+FD1151+FE1151+FF1151)*0.25)+((FG1151+FH1151+FI1151)*1))/EZ1151,"")</f>
        <v/>
      </c>
      <c r="FK1151" s="39">
        <v>35.457610000000003</v>
      </c>
      <c r="FL1151" s="39">
        <v>-82.482467999999997</v>
      </c>
      <c r="FM1151" s="39">
        <v>35.09578457617787</v>
      </c>
      <c r="FN1151" s="39">
        <v>35.819435423822135</v>
      </c>
      <c r="FO1151" s="39">
        <v>-82.926673607812603</v>
      </c>
      <c r="FP1151" s="39">
        <v>-82.038262392187391</v>
      </c>
      <c r="FQ1151" s="39">
        <v>34.733959152355737</v>
      </c>
      <c r="FR1151" s="39">
        <v>36.181260847644268</v>
      </c>
      <c r="FS1151" s="39">
        <v>-83.370879215625223</v>
      </c>
      <c r="FT1151" s="39">
        <v>-81.594056784374771</v>
      </c>
      <c r="FU1151" s="35"/>
      <c r="GK1151" s="34" t="str">
        <f>IF(GA1151&lt;&gt;"",((GB1151*0.125)+((GC1151+GD1151+GE1151+GF1151+GG1151)*0.25)+((GH1151+GI1151+GJ1151)*1))/GA1151,"")</f>
        <v/>
      </c>
      <c r="GL1151"/>
      <c r="GM1151"/>
      <c r="GN1151"/>
      <c r="GO1151"/>
      <c r="HH1151" s="34" t="str">
        <f>IF(GX1151&lt;&gt;"",((GY1151*0.125)+((GZ1151+HA1151+HB1151+HC1151+HD1151)*0.25)+((HE1151+HF1151+HG1151)*1))/GX1151,"")</f>
        <v/>
      </c>
    </row>
    <row r="1152" spans="1:216" hidden="1" x14ac:dyDescent="0.35">
      <c r="A1152" s="11" t="s">
        <v>5998</v>
      </c>
      <c r="B1152" s="12" t="s">
        <v>5999</v>
      </c>
      <c r="C1152" s="43">
        <v>43009</v>
      </c>
      <c r="E1152" s="11" t="s">
        <v>1420</v>
      </c>
      <c r="F1152" s="19" t="s">
        <v>6568</v>
      </c>
      <c r="G1152" s="19" t="s">
        <v>6001</v>
      </c>
      <c r="H1152" s="11" t="s">
        <v>591</v>
      </c>
      <c r="I1152" s="42">
        <v>94541</v>
      </c>
      <c r="J1152" s="17">
        <v>69736</v>
      </c>
      <c r="K1152" s="18">
        <f ca="1">IF(A1152&lt;&gt;"",RANDBETWEEN(1,2000)," ")</f>
        <v>1120</v>
      </c>
      <c r="L1152" s="17" cm="1">
        <f t="array" ref="L1152">IF(A1152&lt;&gt;"",SUMPRODUCT(($E$2:$E$1303="Active") * (FK1152 &gt;= $FM$2:$FM$1303) * (FK1152 &lt;= $FN$2:$FN$1303) * (FL1152 &gt;= $FO$2:$FO$1303) * (FL1152 &lt;= $FP$2:$FP$1303)),"")</f>
        <v>7</v>
      </c>
      <c r="M1152" s="17" cm="1">
        <f t="array" ref="M1152">IF(A1152&lt;&gt;"",SUMPRODUCT(($E$2:$E$1303="Active") * (FK1152 &gt;= $FQ$2:$FQ$1303) * (FK1152 &lt;= $FR$2:$FR$1303) * (FL1152 &gt;= $FS$2:$FS$1303) * (FL1152 &lt;= $FT$2:$FT$1303)),"")</f>
        <v>7</v>
      </c>
      <c r="Q1152" s="11" t="s">
        <v>6569</v>
      </c>
      <c r="AA1152" s="48">
        <v>2024</v>
      </c>
      <c r="AC1152" s="63">
        <v>45658</v>
      </c>
      <c r="AF1152" s="26"/>
      <c r="AG1152" s="20"/>
      <c r="AH1152" s="22">
        <v>0</v>
      </c>
      <c r="AI1152" s="26">
        <v>0</v>
      </c>
      <c r="AN1152" s="27" t="str">
        <f>IF(COUNT(DV1152,ES1152,FJ1152,GK1152,HH1152)&gt;0,AVERAGE(DV1152,ES1152,FJ1152,GK1152,HH1152),"")</f>
        <v/>
      </c>
      <c r="AO1152" s="28">
        <f>IF((E1152&lt;&gt;""),COUNTA(AP1152:BW1152)+COUNTIF(T1152,"No"),"")</f>
        <v>0</v>
      </c>
      <c r="EA1152" s="35"/>
      <c r="EJ1152"/>
      <c r="EK1152"/>
      <c r="EL1152"/>
      <c r="EM1152"/>
      <c r="EN1152"/>
      <c r="EQ1152"/>
      <c r="ER1152"/>
      <c r="ES1152" s="34" t="str">
        <f>IF(EI1152&lt;&gt;"",((EJ1152*0.125)+((EK1152+EL1152+EM1152+EN1152+EO1152)*0.25)+((EP1152+EQ1152+ER1152)*1))/EI1152,"")</f>
        <v/>
      </c>
      <c r="ET1152" s="20"/>
      <c r="FG1152" s="20"/>
      <c r="FJ1152" s="34" t="str">
        <f>IF(EZ1152&lt;&gt;"",((FA1152*0.125)+((FB1152+FC1152+FD1152+FE1152+FF1152)*0.25)+((FG1152+FH1152+FI1152)*1))/EZ1152,"")</f>
        <v/>
      </c>
      <c r="FK1152" s="39">
        <v>37.674011999999998</v>
      </c>
      <c r="FL1152" s="39">
        <v>-122.082657</v>
      </c>
      <c r="FM1152" s="39">
        <v>37.312186576177865</v>
      </c>
      <c r="FN1152" s="39">
        <v>38.03583742382213</v>
      </c>
      <c r="FO1152" s="39">
        <v>-122.53979540351472</v>
      </c>
      <c r="FP1152" s="39">
        <v>-121.62551859648528</v>
      </c>
      <c r="FQ1152" s="39">
        <v>36.950361152355732</v>
      </c>
      <c r="FR1152" s="39">
        <v>38.397662847644263</v>
      </c>
      <c r="FS1152" s="39">
        <v>-122.99693380702945</v>
      </c>
      <c r="FT1152" s="39">
        <v>-121.16838019297055</v>
      </c>
      <c r="FU1152" s="35"/>
      <c r="GK1152" s="34" t="str">
        <f>IF(GA1152&lt;&gt;"",((GB1152*0.125)+((GC1152+GD1152+GE1152+GF1152+GG1152)*0.25)+((GH1152+GI1152+GJ1152)*1))/GA1152,"")</f>
        <v/>
      </c>
      <c r="GL1152"/>
      <c r="GM1152"/>
      <c r="GN1152"/>
      <c r="GO1152"/>
      <c r="HH1152" s="34" t="str">
        <f>IF(GX1152&lt;&gt;"",((GY1152*0.125)+((GZ1152+HA1152+HB1152+HC1152+HD1152)*0.25)+((HE1152+HF1152+HG1152)*1))/GX1152,"")</f>
        <v/>
      </c>
    </row>
    <row r="1153" spans="1:216" hidden="1" x14ac:dyDescent="0.35">
      <c r="A1153" s="11" t="s">
        <v>5814</v>
      </c>
      <c r="B1153" s="12" t="s">
        <v>5815</v>
      </c>
      <c r="C1153" s="43">
        <v>43009</v>
      </c>
      <c r="E1153" s="11" t="s">
        <v>1420</v>
      </c>
      <c r="F1153" s="19" t="s">
        <v>6570</v>
      </c>
      <c r="G1153" s="19" t="s">
        <v>1959</v>
      </c>
      <c r="H1153" s="11" t="s">
        <v>1993</v>
      </c>
      <c r="I1153" s="42">
        <v>55912</v>
      </c>
      <c r="J1153" s="17">
        <v>29718</v>
      </c>
      <c r="K1153" s="18">
        <f ca="1">IF(A1153&lt;&gt;"",RANDBETWEEN(1,2000)," ")</f>
        <v>1938</v>
      </c>
      <c r="L1153" s="17" cm="1">
        <f t="array" ref="L1153">IF(A1153&lt;&gt;"",SUMPRODUCT(($E$2:$E$1303="Active") * (FK1153 &gt;= $FM$2:$FM$1303) * (FK1153 &lt;= $FN$2:$FN$1303) * (FL1153 &gt;= $FO$2:$FO$1303) * (FL1153 &lt;= $FP$2:$FP$1303)),"")</f>
        <v>1</v>
      </c>
      <c r="M1153" s="17" cm="1">
        <f t="array" ref="M1153">IF(A1153&lt;&gt;"",SUMPRODUCT(($E$2:$E$1303="Active") * (FK1153 &gt;= $FQ$2:$FQ$1303) * (FK1153 &lt;= $FR$2:$FR$1303) * (FL1153 &gt;= $FS$2:$FS$1303) * (FL1153 &lt;= $FT$2:$FT$1303)),"")</f>
        <v>2</v>
      </c>
      <c r="O1153" s="11" t="s">
        <v>5553</v>
      </c>
      <c r="P1153" s="19" t="s">
        <v>5042</v>
      </c>
      <c r="Q1153" s="11" t="s">
        <v>5818</v>
      </c>
      <c r="R1153" s="19" t="s">
        <v>5042</v>
      </c>
      <c r="T1153" s="20" t="s">
        <v>224</v>
      </c>
      <c r="AA1153" s="48">
        <v>2024</v>
      </c>
      <c r="AC1153" s="63">
        <v>45658</v>
      </c>
      <c r="AD1153" s="25">
        <v>0</v>
      </c>
      <c r="AE1153" s="25">
        <v>0</v>
      </c>
      <c r="AF1153" s="26">
        <v>0</v>
      </c>
      <c r="AG1153" s="20"/>
      <c r="AH1153" s="22">
        <v>0</v>
      </c>
      <c r="AI1153" s="26">
        <v>0</v>
      </c>
      <c r="AN1153" s="27" t="str">
        <f>IF(COUNT(DV1153,ES1153,FJ1153,GK1153,HH1153)&gt;0,AVERAGE(DV1153,ES1153,FJ1153,GK1153,HH1153),"")</f>
        <v/>
      </c>
      <c r="AO1153" s="28">
        <f>IF((E1153&lt;&gt;""),COUNTA(AP1153:BW1153)+COUNTIF(T1153,"No"),"")</f>
        <v>0</v>
      </c>
      <c r="EA1153" s="35"/>
      <c r="EJ1153"/>
      <c r="EK1153"/>
      <c r="EL1153"/>
      <c r="EM1153"/>
      <c r="EN1153"/>
      <c r="EQ1153"/>
      <c r="ER1153"/>
      <c r="ES1153" s="53" t="str">
        <f>IF(EI1153&lt;&gt;"",((EJ1153*0.125)+((EK1153+EL1153+EM1153+EN1153+EO1153)*0.25)+((EP1153+EQ1153+ER1153)*1))/EI1153,"")</f>
        <v/>
      </c>
      <c r="ET1153" s="20"/>
      <c r="FG1153" s="20"/>
      <c r="FJ1153" s="34" t="str">
        <f>IF(EZ1153&lt;&gt;"",((FA1153*0.125)+((FB1153+FC1153+FD1153+FE1153+FF1153)*0.25)+((FG1153+FH1153+FI1153)*1))/EZ1153,"")</f>
        <v/>
      </c>
      <c r="FK1153" s="39">
        <v>43.717703999999998</v>
      </c>
      <c r="FL1153" s="39">
        <v>-92.906409999999994</v>
      </c>
      <c r="FM1153" s="39">
        <v>43.355878576177865</v>
      </c>
      <c r="FN1153" s="39">
        <v>44.07952942382213</v>
      </c>
      <c r="FO1153" s="39">
        <v>-93.407030691543099</v>
      </c>
      <c r="FP1153" s="39">
        <v>-92.405789308456889</v>
      </c>
      <c r="FQ1153" s="39">
        <v>42.994053152355733</v>
      </c>
      <c r="FR1153" s="39">
        <v>44.441354847644263</v>
      </c>
      <c r="FS1153" s="39">
        <v>-93.90765138308619</v>
      </c>
      <c r="FT1153" s="39">
        <v>-91.905168616913798</v>
      </c>
      <c r="FU1153" s="35"/>
      <c r="GK1153" s="34" t="str">
        <f>IF(GA1153&lt;&gt;"",((GB1153*0.125)+((GC1153+GD1153+GE1153+GF1153+GG1153)*0.25)+((GH1153+GI1153+GJ1153)*1))/GA1153,"")</f>
        <v/>
      </c>
      <c r="GL1153"/>
      <c r="GM1153"/>
      <c r="GN1153"/>
      <c r="GO1153"/>
      <c r="HH1153" s="34" t="str">
        <f>IF(GX1153&lt;&gt;"",((GY1153*0.125)+((GZ1153+HA1153+HB1153+HC1153+HD1153)*0.25)+((HE1153+HF1153+HG1153)*1))/GX1153,"")</f>
        <v/>
      </c>
    </row>
    <row r="1154" spans="1:216" hidden="1" x14ac:dyDescent="0.35">
      <c r="A1154" s="11" t="s">
        <v>5407</v>
      </c>
      <c r="B1154" s="12" t="s">
        <v>5408</v>
      </c>
      <c r="C1154" s="43">
        <v>43009</v>
      </c>
      <c r="E1154" s="11" t="s">
        <v>1420</v>
      </c>
      <c r="F1154" s="19" t="s">
        <v>6571</v>
      </c>
      <c r="G1154" s="19" t="s">
        <v>6572</v>
      </c>
      <c r="H1154" s="11" t="s">
        <v>591</v>
      </c>
      <c r="I1154" s="42">
        <v>95206</v>
      </c>
      <c r="J1154" s="17">
        <v>69350</v>
      </c>
      <c r="K1154" s="18">
        <f ca="1">IF(A1154&lt;&gt;"",RANDBETWEEN(1,2000)," ")</f>
        <v>976</v>
      </c>
      <c r="L1154" s="17" cm="1">
        <f t="array" ref="L1154">IF(A1154&lt;&gt;"",SUMPRODUCT(($E$2:$E$1303="Active") * (FK1154 &gt;= $FM$2:$FM$1303) * (FK1154 &lt;= $FN$2:$FN$1303) * (FL1154 &gt;= $FO$2:$FO$1303) * (FL1154 &lt;= $FP$2:$FP$1303)),"")</f>
        <v>1</v>
      </c>
      <c r="M1154" s="17" cm="1">
        <f t="array" ref="M1154">IF(A1154&lt;&gt;"",SUMPRODUCT(($E$2:$E$1303="Active") * (FK1154 &gt;= $FQ$2:$FQ$1303) * (FK1154 &lt;= $FR$2:$FR$1303) * (FL1154 &gt;= $FS$2:$FS$1303) * (FL1154 &lt;= $FT$2:$FT$1303)),"")</f>
        <v>11</v>
      </c>
      <c r="O1154" s="11" t="s">
        <v>5553</v>
      </c>
      <c r="P1154" s="19" t="s">
        <v>5042</v>
      </c>
      <c r="Q1154" s="11" t="s">
        <v>6573</v>
      </c>
      <c r="R1154" s="19" t="s">
        <v>5042</v>
      </c>
      <c r="T1154" s="20" t="s">
        <v>224</v>
      </c>
      <c r="AA1154" s="83">
        <v>2024</v>
      </c>
      <c r="AC1154" s="63">
        <v>45658</v>
      </c>
      <c r="AD1154" s="25">
        <v>0</v>
      </c>
      <c r="AE1154" s="26">
        <v>0</v>
      </c>
      <c r="AF1154" s="26">
        <v>0</v>
      </c>
      <c r="AG1154" s="20"/>
      <c r="AH1154" s="22">
        <v>0</v>
      </c>
      <c r="AI1154" s="26">
        <v>0</v>
      </c>
      <c r="AN1154" s="27" t="str">
        <f>IF(COUNT(DV1154,ES1154,FJ1154,GK1154,HH1154)&gt;0,AVERAGE(DV1154,ES1154,FJ1154,GK1154,HH1154),"")</f>
        <v/>
      </c>
      <c r="AO1154" s="28">
        <f>IF((E1154&lt;&gt;""),COUNTA(AP1154:BW1154)+COUNTIF(T1154,"No"),"")</f>
        <v>0</v>
      </c>
      <c r="EA1154" s="35"/>
      <c r="EJ1154"/>
      <c r="EK1154"/>
      <c r="EL1154"/>
      <c r="EM1154"/>
      <c r="EN1154"/>
      <c r="EQ1154"/>
      <c r="ER1154"/>
      <c r="ES1154" s="53" t="str">
        <f>IF(EI1154&lt;&gt;"",((EJ1154*0.125)+((EK1154+EL1154+EM1154+EN1154+EO1154)*0.25)+((EP1154+EQ1154+ER1154)*1))/EI1154,"")</f>
        <v/>
      </c>
      <c r="ET1154" s="20"/>
      <c r="FG1154" s="20"/>
      <c r="FJ1154" s="34" t="str">
        <f>IF(EZ1154&lt;&gt;"",((FA1154*0.125)+((FB1154+FC1154+FD1154+FE1154+FF1154)*0.25)+((FG1154+FH1154+FI1154)*1))/EZ1154,"")</f>
        <v/>
      </c>
      <c r="FK1154" s="39">
        <v>37.944718000000002</v>
      </c>
      <c r="FL1154" s="39">
        <v>-121.40284200000001</v>
      </c>
      <c r="FM1154" s="39">
        <v>37.582892576177869</v>
      </c>
      <c r="FN1154" s="39">
        <v>38.306543423822134</v>
      </c>
      <c r="FO1154" s="39">
        <v>-121.86165939877223</v>
      </c>
      <c r="FP1154" s="39">
        <v>-120.94402460122778</v>
      </c>
      <c r="FQ1154" s="39">
        <v>37.221067152355737</v>
      </c>
      <c r="FR1154" s="39">
        <v>38.668368847644267</v>
      </c>
      <c r="FS1154" s="39">
        <v>-122.32047679754447</v>
      </c>
      <c r="FT1154" s="39">
        <v>-120.48520720245554</v>
      </c>
      <c r="FU1154" s="35"/>
      <c r="GK1154" s="34" t="str">
        <f>IF(GA1154&lt;&gt;"",((GB1154*0.125)+((GC1154+GD1154+GE1154+GF1154+GG1154)*0.25)+((GH1154+GI1154+GJ1154)*1))/GA1154,"")</f>
        <v/>
      </c>
      <c r="GL1154"/>
      <c r="GM1154"/>
      <c r="GN1154"/>
      <c r="GO1154"/>
      <c r="HH1154" s="34" t="str">
        <f>IF(GX1154&lt;&gt;"",((GY1154*0.125)+((GZ1154+HA1154+HB1154+HC1154+HD1154)*0.25)+((HE1154+HF1154+HG1154)*1))/GX1154,"")</f>
        <v/>
      </c>
    </row>
    <row r="1155" spans="1:216" hidden="1" x14ac:dyDescent="0.35">
      <c r="A1155" s="11" t="s">
        <v>6574</v>
      </c>
      <c r="B1155" s="12" t="s">
        <v>6575</v>
      </c>
      <c r="C1155" s="43">
        <v>43009</v>
      </c>
      <c r="E1155" s="11" t="s">
        <v>1420</v>
      </c>
      <c r="F1155" s="19" t="s">
        <v>6576</v>
      </c>
      <c r="G1155" s="19" t="s">
        <v>6577</v>
      </c>
      <c r="H1155" s="11" t="s">
        <v>1608</v>
      </c>
      <c r="I1155" s="42">
        <v>46140</v>
      </c>
      <c r="J1155" s="17">
        <v>41708</v>
      </c>
      <c r="K1155" s="18">
        <f ca="1">IF(A1155&lt;&gt;"",RANDBETWEEN(1,2000)," ")</f>
        <v>1787</v>
      </c>
      <c r="L1155" s="17" cm="1">
        <f t="array" ref="L1155">IF(A1155&lt;&gt;"",SUMPRODUCT(($E$2:$E$1303="Active") * (FK1155 &gt;= $FM$2:$FM$1303) * (FK1155 &lt;= $FN$2:$FN$1303) * (FL1155 &gt;= $FO$2:$FO$1303) * (FL1155 &lt;= $FP$2:$FP$1303)),"")</f>
        <v>1</v>
      </c>
      <c r="M1155" s="17" cm="1">
        <f t="array" ref="M1155">IF(A1155&lt;&gt;"",SUMPRODUCT(($E$2:$E$1303="Active") * (FK1155 &gt;= $FQ$2:$FQ$1303) * (FK1155 &lt;= $FR$2:$FR$1303) * (FL1155 &gt;= $FS$2:$FS$1303) * (FL1155 &lt;= $FT$2:$FT$1303)),"")</f>
        <v>3</v>
      </c>
      <c r="Q1155" s="11" t="s">
        <v>6578</v>
      </c>
      <c r="AA1155" s="48"/>
      <c r="AC1155" s="63">
        <v>45658</v>
      </c>
      <c r="AF1155" s="26"/>
      <c r="AG1155" s="20"/>
      <c r="AH1155" s="22">
        <v>0</v>
      </c>
      <c r="AI1155" s="26">
        <v>0</v>
      </c>
      <c r="AN1155" s="27" t="str">
        <f>IF(COUNT(DV1155,ES1155,FJ1155,GK1155,HH1155)&gt;0,AVERAGE(DV1155,ES1155,FJ1155,GK1155,HH1155),"")</f>
        <v/>
      </c>
      <c r="AO1155" s="28">
        <f>IF((E1155&lt;&gt;""),COUNTA(AP1155:BW1155)+COUNTIF(T1155,"No"),"")</f>
        <v>0</v>
      </c>
      <c r="EA1155" s="35"/>
      <c r="EJ1155"/>
      <c r="EK1155"/>
      <c r="EL1155"/>
      <c r="EM1155"/>
      <c r="EN1155"/>
      <c r="EQ1155"/>
      <c r="ER1155"/>
      <c r="ES1155" s="34" t="str">
        <f>IF(EI1155&lt;&gt;"",((EJ1155*0.125)+((EK1155+EL1155+EM1155+EN1155+EO1155)*0.25)+((EP1155+EQ1155+ER1155)*1))/EI1155,"")</f>
        <v/>
      </c>
      <c r="ET1155" s="20"/>
      <c r="FG1155" s="20"/>
      <c r="FJ1155" s="34" t="str">
        <f>IF(EZ1155&lt;&gt;"",((FA1155*0.125)+((FB1155+FC1155+FD1155+FE1155+FF1155)*0.25)+((FG1155+FH1155+FI1155)*1))/EZ1155,"")</f>
        <v/>
      </c>
      <c r="FK1155" s="39">
        <v>39.814712</v>
      </c>
      <c r="FL1155" s="39">
        <v>-85.782984999999996</v>
      </c>
      <c r="FM1155" s="39">
        <v>39.452886576177868</v>
      </c>
      <c r="FN1155" s="39">
        <v>40.176537423822133</v>
      </c>
      <c r="FO1155" s="39">
        <v>-86.254038782034343</v>
      </c>
      <c r="FP1155" s="39">
        <v>-85.31193121796565</v>
      </c>
      <c r="FQ1155" s="39">
        <v>39.091061152355735</v>
      </c>
      <c r="FR1155" s="39">
        <v>40.538362847644265</v>
      </c>
      <c r="FS1155" s="39">
        <v>-86.725092564068689</v>
      </c>
      <c r="FT1155" s="39">
        <v>-84.840877435931304</v>
      </c>
      <c r="FU1155" s="35"/>
      <c r="GK1155" s="34" t="str">
        <f>IF(GA1155&lt;&gt;"",((GB1155*0.125)+((GC1155+GD1155+GE1155+GF1155+GG1155)*0.25)+((GH1155+GI1155+GJ1155)*1))/GA1155,"")</f>
        <v/>
      </c>
      <c r="GL1155"/>
      <c r="GM1155"/>
      <c r="GN1155"/>
      <c r="GO1155"/>
      <c r="HH1155" s="34" t="str">
        <f>IF(GX1155&lt;&gt;"",((GY1155*0.125)+((GZ1155+HA1155+HB1155+HC1155+HD1155)*0.25)+((HE1155+HF1155+HG1155)*1))/GX1155,"")</f>
        <v/>
      </c>
    </row>
    <row r="1156" spans="1:216" hidden="1" x14ac:dyDescent="0.35">
      <c r="A1156" s="11" t="s">
        <v>5473</v>
      </c>
      <c r="B1156" s="12" t="s">
        <v>5474</v>
      </c>
      <c r="C1156" s="43">
        <v>43009</v>
      </c>
      <c r="E1156" s="11" t="s">
        <v>1420</v>
      </c>
      <c r="F1156" s="19" t="s">
        <v>6579</v>
      </c>
      <c r="G1156" s="19" t="s">
        <v>6580</v>
      </c>
      <c r="H1156" s="11" t="s">
        <v>1520</v>
      </c>
      <c r="I1156" s="42">
        <v>63103</v>
      </c>
      <c r="J1156" s="17">
        <v>9411</v>
      </c>
      <c r="K1156" s="18">
        <f ca="1">IF(A1156&lt;&gt;"",RANDBETWEEN(1,2000)," ")</f>
        <v>1857</v>
      </c>
      <c r="L1156" s="17" cm="1">
        <f t="array" ref="L1156">IF(A1156&lt;&gt;"",SUMPRODUCT(($E$2:$E$1303="Active") * (FK1156 &gt;= $FM$2:$FM$1303) * (FK1156 &lt;= $FN$2:$FN$1303) * (FL1156 &gt;= $FO$2:$FO$1303) * (FL1156 &lt;= $FP$2:$FP$1303)),"")</f>
        <v>2</v>
      </c>
      <c r="M1156" s="17" cm="1">
        <f t="array" ref="M1156">IF(A1156&lt;&gt;"",SUMPRODUCT(($E$2:$E$1303="Active") * (FK1156 &gt;= $FQ$2:$FQ$1303) * (FK1156 &lt;= $FR$2:$FR$1303) * (FL1156 &gt;= $FS$2:$FS$1303) * (FL1156 &lt;= $FT$2:$FT$1303)),"")</f>
        <v>2</v>
      </c>
      <c r="Q1156" s="11" t="s">
        <v>6581</v>
      </c>
      <c r="AA1156" s="48">
        <v>2024</v>
      </c>
      <c r="AC1156" s="63">
        <v>45658</v>
      </c>
      <c r="AF1156" s="26"/>
      <c r="AG1156" s="20"/>
      <c r="AH1156" s="22">
        <v>0</v>
      </c>
      <c r="AI1156" s="26">
        <v>0</v>
      </c>
      <c r="AN1156" s="27" t="str">
        <f>IF(COUNT(DV1156,ES1156,FJ1156,GK1156,HH1156)&gt;0,AVERAGE(DV1156,ES1156,FJ1156,GK1156,HH1156),"")</f>
        <v/>
      </c>
      <c r="AO1156" s="28">
        <f>IF((E1156&lt;&gt;""),COUNTA(AP1156:BW1156)+COUNTIF(T1156,"No"),"")</f>
        <v>0</v>
      </c>
      <c r="EA1156" s="35"/>
      <c r="EJ1156"/>
      <c r="EK1156"/>
      <c r="EL1156"/>
      <c r="EM1156"/>
      <c r="EN1156"/>
      <c r="EQ1156"/>
      <c r="ER1156"/>
      <c r="ES1156" s="34" t="str">
        <f>IF(EI1156&lt;&gt;"",((EJ1156*0.125)+((EK1156+EL1156+EM1156+EN1156+EO1156)*0.25)+((EP1156+EQ1156+ER1156)*1))/EI1156,"")</f>
        <v/>
      </c>
      <c r="ET1156" s="20"/>
      <c r="FG1156" s="20"/>
      <c r="FJ1156" s="34" t="str">
        <f>IF(EZ1156&lt;&gt;"",((FA1156*0.125)+((FB1156+FC1156+FD1156+FE1156+FF1156)*0.25)+((FG1156+FH1156+FI1156)*1))/EZ1156,"")</f>
        <v/>
      </c>
      <c r="FK1156" s="39">
        <v>38.629762999999997</v>
      </c>
      <c r="FL1156" s="39">
        <v>-90.216454999999996</v>
      </c>
      <c r="FM1156" s="39">
        <v>38.267937576177864</v>
      </c>
      <c r="FN1156" s="39">
        <v>38.99158842382213</v>
      </c>
      <c r="FO1156" s="39">
        <v>-90.679623387708645</v>
      </c>
      <c r="FP1156" s="39">
        <v>-89.753286612291348</v>
      </c>
      <c r="FQ1156" s="39">
        <v>37.906112152355732</v>
      </c>
      <c r="FR1156" s="39">
        <v>39.353413847644262</v>
      </c>
      <c r="FS1156" s="39">
        <v>-91.14279177541728</v>
      </c>
      <c r="FT1156" s="39">
        <v>-89.290118224582713</v>
      </c>
      <c r="FU1156" s="35"/>
      <c r="GK1156" s="34" t="str">
        <f>IF(GA1156&lt;&gt;"",((GB1156*0.125)+((GC1156+GD1156+GE1156+GF1156+GG1156)*0.25)+((GH1156+GI1156+GJ1156)*1))/GA1156,"")</f>
        <v/>
      </c>
      <c r="GL1156"/>
      <c r="GM1156"/>
      <c r="GN1156"/>
      <c r="GO1156"/>
      <c r="HH1156" s="34" t="str">
        <f>IF(GX1156&lt;&gt;"",((GY1156*0.125)+((GZ1156+HA1156+HB1156+HC1156+HD1156)*0.25)+((HE1156+HF1156+HG1156)*1))/GX1156,"")</f>
        <v/>
      </c>
    </row>
    <row r="1157" spans="1:216" hidden="1" x14ac:dyDescent="0.35">
      <c r="A1157" s="11" t="s">
        <v>5554</v>
      </c>
      <c r="B1157" s="12" t="s">
        <v>5555</v>
      </c>
      <c r="C1157" s="43">
        <v>43009</v>
      </c>
      <c r="E1157" s="11" t="s">
        <v>1420</v>
      </c>
      <c r="F1157" s="19" t="s">
        <v>6582</v>
      </c>
      <c r="G1157" s="19" t="s">
        <v>2651</v>
      </c>
      <c r="H1157" s="11" t="s">
        <v>1673</v>
      </c>
      <c r="I1157" s="42">
        <v>76021</v>
      </c>
      <c r="J1157" s="17">
        <v>35265</v>
      </c>
      <c r="K1157" s="18">
        <f ca="1">IF(A1157&lt;&gt;"",RANDBETWEEN(1,2000)," ")</f>
        <v>1719</v>
      </c>
      <c r="L1157" s="17" cm="1">
        <f t="array" ref="L1157">IF(A1157&lt;&gt;"",SUMPRODUCT(($E$2:$E$1303="Active") * (FK1157 &gt;= $FM$2:$FM$1303) * (FK1157 &lt;= $FN$2:$FN$1303) * (FL1157 &gt;= $FO$2:$FO$1303) * (FL1157 &lt;= $FP$2:$FP$1303)),"")</f>
        <v>13</v>
      </c>
      <c r="M1157" s="17" cm="1">
        <f t="array" ref="M1157">IF(A1157&lt;&gt;"",SUMPRODUCT(($E$2:$E$1303="Active") * (FK1157 &gt;= $FQ$2:$FQ$1303) * (FK1157 &lt;= $FR$2:$FR$1303) * (FL1157 &gt;= $FS$2:$FS$1303) * (FL1157 &lt;= $FT$2:$FT$1303)),"")</f>
        <v>17</v>
      </c>
      <c r="Q1157" s="11" t="s">
        <v>6489</v>
      </c>
      <c r="AA1157" s="48">
        <v>2024</v>
      </c>
      <c r="AC1157" s="63">
        <v>45658</v>
      </c>
      <c r="AF1157" s="26"/>
      <c r="AG1157" s="20"/>
      <c r="AH1157" s="22">
        <v>0</v>
      </c>
      <c r="AI1157" s="26">
        <v>0</v>
      </c>
      <c r="AN1157" s="27" t="str">
        <f>IF(COUNT(DV1157,ES1157,FJ1157,GK1157,HH1157)&gt;0,AVERAGE(DV1157,ES1157,FJ1157,GK1157,HH1157),"")</f>
        <v/>
      </c>
      <c r="AO1157" s="28">
        <f>IF((E1157&lt;&gt;""),COUNTA(AP1157:BW1157)+COUNTIF(T1157,"No"),"")</f>
        <v>0</v>
      </c>
      <c r="EA1157" s="35"/>
      <c r="EJ1157"/>
      <c r="EK1157"/>
      <c r="EL1157"/>
      <c r="EM1157"/>
      <c r="EN1157"/>
      <c r="EQ1157"/>
      <c r="ER1157"/>
      <c r="ES1157" s="34" t="str">
        <f>IF(EI1157&lt;&gt;"",((EJ1157*0.125)+((EK1157+EL1157+EM1157+EN1157+EO1157)*0.25)+((EP1157+EQ1157+ER1157)*1))/EI1157,"")</f>
        <v/>
      </c>
      <c r="ET1157" s="20"/>
      <c r="FG1157" s="20"/>
      <c r="FJ1157" s="34" t="str">
        <f>IF(EZ1157&lt;&gt;"",((FA1157*0.125)+((FB1157+FC1157+FD1157+FE1157+FF1157)*0.25)+((FG1157+FH1157+FI1157)*1))/EZ1157,"")</f>
        <v/>
      </c>
      <c r="FK1157" s="39">
        <v>32.852505999999998</v>
      </c>
      <c r="FL1157" s="39">
        <v>-97.134106000000003</v>
      </c>
      <c r="FM1157" s="39">
        <v>32.490680576177866</v>
      </c>
      <c r="FN1157" s="39">
        <v>33.214331423822131</v>
      </c>
      <c r="FO1157" s="39">
        <v>-97.56481474806165</v>
      </c>
      <c r="FP1157" s="39">
        <v>-96.703397251938355</v>
      </c>
      <c r="FQ1157" s="39">
        <v>32.128855152355733</v>
      </c>
      <c r="FR1157" s="39">
        <v>33.576156847644263</v>
      </c>
      <c r="FS1157" s="39">
        <v>-97.995523496123283</v>
      </c>
      <c r="FT1157" s="39">
        <v>-96.272688503876722</v>
      </c>
      <c r="FU1157" s="35"/>
      <c r="GK1157" s="34" t="str">
        <f>IF(GA1157&lt;&gt;"",((GB1157*0.125)+((GC1157+GD1157+GE1157+GF1157+GG1157)*0.25)+((GH1157+GI1157+GJ1157)*1))/GA1157,"")</f>
        <v/>
      </c>
      <c r="GL1157"/>
      <c r="GM1157"/>
      <c r="GN1157"/>
      <c r="GO1157"/>
      <c r="HH1157" s="34" t="str">
        <f>IF(GX1157&lt;&gt;"",((GY1157*0.125)+((GZ1157+HA1157+HB1157+HC1157+HD1157)*0.25)+((HE1157+HF1157+HG1157)*1))/GX1157,"")</f>
        <v/>
      </c>
    </row>
    <row r="1158" spans="1:216" hidden="1" x14ac:dyDescent="0.35">
      <c r="A1158" s="11" t="s">
        <v>5374</v>
      </c>
      <c r="B1158" s="12" t="s">
        <v>5375</v>
      </c>
      <c r="C1158" s="43">
        <v>43009</v>
      </c>
      <c r="E1158" s="11" t="s">
        <v>1420</v>
      </c>
      <c r="F1158" s="19" t="s">
        <v>6583</v>
      </c>
      <c r="G1158" s="19" t="s">
        <v>5377</v>
      </c>
      <c r="H1158" s="11" t="s">
        <v>591</v>
      </c>
      <c r="I1158" s="42">
        <v>92394</v>
      </c>
      <c r="J1158" s="17">
        <v>41057</v>
      </c>
      <c r="K1158" s="18">
        <f ca="1">IF(A1158&lt;&gt;"",RANDBETWEEN(1,2000)," ")</f>
        <v>945</v>
      </c>
      <c r="L1158" s="17" cm="1">
        <f t="array" ref="L1158">IF(A1158&lt;&gt;"",SUMPRODUCT(($E$2:$E$1303="Active") * (FK1158 &gt;= $FM$2:$FM$1303) * (FK1158 &lt;= $FN$2:$FN$1303) * (FL1158 &gt;= $FO$2:$FO$1303) * (FL1158 &lt;= $FP$2:$FP$1303)),"")</f>
        <v>0</v>
      </c>
      <c r="M1158" s="17" cm="1">
        <f t="array" ref="M1158">IF(A1158&lt;&gt;"",SUMPRODUCT(($E$2:$E$1303="Active") * (FK1158 &gt;= $FQ$2:$FQ$1303) * (FK1158 &lt;= $FR$2:$FR$1303) * (FL1158 &gt;= $FS$2:$FS$1303) * (FL1158 &lt;= $FT$2:$FT$1303)),"")</f>
        <v>9</v>
      </c>
      <c r="O1158" s="11" t="s">
        <v>5553</v>
      </c>
      <c r="P1158" s="19" t="s">
        <v>5042</v>
      </c>
      <c r="Q1158" s="11" t="s">
        <v>6584</v>
      </c>
      <c r="R1158" s="19" t="s">
        <v>5042</v>
      </c>
      <c r="T1158" s="20" t="s">
        <v>224</v>
      </c>
      <c r="AA1158" s="83">
        <v>2024</v>
      </c>
      <c r="AC1158" s="63">
        <v>45658</v>
      </c>
      <c r="AD1158" s="25">
        <v>0</v>
      </c>
      <c r="AE1158" s="26">
        <v>0</v>
      </c>
      <c r="AF1158" s="26">
        <v>0</v>
      </c>
      <c r="AG1158" s="20"/>
      <c r="AH1158" s="22">
        <v>0</v>
      </c>
      <c r="AI1158" s="26">
        <v>0</v>
      </c>
      <c r="AN1158" s="27" t="str">
        <f>IF(COUNT(DV1158,ES1158,FJ1158,GK1158,HH1158)&gt;0,AVERAGE(DV1158,ES1158,FJ1158,GK1158,HH1158),"")</f>
        <v/>
      </c>
      <c r="AO1158" s="28">
        <f>IF((E1158&lt;&gt;""),COUNTA(AP1158:BW1158)+COUNTIF(T1158,"No"),"")</f>
        <v>0</v>
      </c>
      <c r="EA1158" s="35"/>
      <c r="EJ1158"/>
      <c r="EK1158"/>
      <c r="EL1158"/>
      <c r="EM1158"/>
      <c r="EN1158"/>
      <c r="EQ1158"/>
      <c r="ER1158"/>
      <c r="ES1158" s="53" t="str">
        <f>IF(EI1158&lt;&gt;"",((EJ1158*0.125)+((EK1158+EL1158+EM1158+EN1158+EO1158)*0.25)+((EP1158+EQ1158+ER1158)*1))/EI1158,"")</f>
        <v/>
      </c>
      <c r="ET1158" s="20"/>
      <c r="FG1158" s="20"/>
      <c r="FJ1158" s="34" t="str">
        <f>IF(EZ1158&lt;&gt;"",((FA1158*0.125)+((FB1158+FC1158+FD1158+FE1158+FF1158)*0.25)+((FG1158+FH1158+FI1158)*1))/EZ1158,"")</f>
        <v/>
      </c>
      <c r="FK1158" s="39">
        <v>34.570981000000003</v>
      </c>
      <c r="FL1158" s="39">
        <v>-117.31612</v>
      </c>
      <c r="FM1158" s="39">
        <v>34.209155576177871</v>
      </c>
      <c r="FN1158" s="39">
        <v>34.932806423822136</v>
      </c>
      <c r="FO1158" s="39">
        <v>-117.7555357616379</v>
      </c>
      <c r="FP1158" s="39">
        <v>-116.87670423836209</v>
      </c>
      <c r="FQ1158" s="39">
        <v>33.847330152355738</v>
      </c>
      <c r="FR1158" s="39">
        <v>35.294631847644268</v>
      </c>
      <c r="FS1158" s="39">
        <v>-118.19495152327579</v>
      </c>
      <c r="FT1158" s="39">
        <v>-116.43728847672421</v>
      </c>
      <c r="FU1158" s="35"/>
      <c r="GK1158" s="34" t="str">
        <f>IF(GA1158&lt;&gt;"",((GB1158*0.125)+((GC1158+GD1158+GE1158+GF1158+GG1158)*0.25)+((GH1158+GI1158+GJ1158)*1))/GA1158,"")</f>
        <v/>
      </c>
      <c r="GL1158"/>
      <c r="GM1158"/>
      <c r="GN1158"/>
      <c r="GO1158"/>
      <c r="HH1158" s="34" t="str">
        <f>IF(GX1158&lt;&gt;"",((GY1158*0.125)+((GZ1158+HA1158+HB1158+HC1158+HD1158)*0.25)+((HE1158+HF1158+HG1158)*1))/GX1158,"")</f>
        <v/>
      </c>
    </row>
    <row r="1159" spans="1:216" ht="15" hidden="1" customHeight="1" x14ac:dyDescent="0.35">
      <c r="A1159" s="11" t="s">
        <v>6585</v>
      </c>
      <c r="B1159" s="12" t="s">
        <v>6586</v>
      </c>
      <c r="C1159" s="43">
        <v>43009</v>
      </c>
      <c r="E1159" s="11" t="s">
        <v>1420</v>
      </c>
      <c r="F1159" s="19" t="s">
        <v>6587</v>
      </c>
      <c r="G1159" s="19" t="s">
        <v>4710</v>
      </c>
      <c r="H1159" s="11" t="s">
        <v>1556</v>
      </c>
      <c r="I1159" s="42">
        <v>98204</v>
      </c>
      <c r="J1159" s="17">
        <v>44810</v>
      </c>
      <c r="K1159" s="18">
        <f ca="1">IF(A1159&lt;&gt;"",RANDBETWEEN(1,2000)," ")</f>
        <v>1253</v>
      </c>
      <c r="L1159" s="17" cm="1">
        <f t="array" ref="L1159">IF(A1159&lt;&gt;"",SUMPRODUCT(($E$2:$E$1303="Active") * (FK1159 &gt;= $FM$2:$FM$1303) * (FK1159 &lt;= $FN$2:$FN$1303) * (FL1159 &gt;= $FO$2:$FO$1303) * (FL1159 &lt;= $FP$2:$FP$1303)),"")</f>
        <v>3</v>
      </c>
      <c r="M1159" s="17" cm="1">
        <f t="array" ref="M1159">IF(A1159&lt;&gt;"",SUMPRODUCT(($E$2:$E$1303="Active") * (FK1159 &gt;= $FQ$2:$FQ$1303) * (FK1159 &lt;= $FR$2:$FR$1303) * (FL1159 &gt;= $FS$2:$FS$1303) * (FL1159 &lt;= $FT$2:$FT$1303)),"")</f>
        <v>5</v>
      </c>
      <c r="Q1159" s="11" t="s">
        <v>6588</v>
      </c>
      <c r="AA1159" s="48">
        <v>2024</v>
      </c>
      <c r="AC1159" s="63">
        <v>45658</v>
      </c>
      <c r="AF1159" s="26"/>
      <c r="AG1159" s="20"/>
      <c r="AH1159" s="22">
        <v>0</v>
      </c>
      <c r="AI1159" s="26">
        <v>0</v>
      </c>
      <c r="AN1159" s="27" t="str">
        <f>IF(COUNT(DV1159,ES1159,FJ1159,GK1159,HH1159)&gt;0,AVERAGE(DV1159,ES1159,FJ1159,GK1159,HH1159),"")</f>
        <v/>
      </c>
      <c r="AO1159" s="28">
        <f>IF((E1159&lt;&gt;""),COUNTA(AP1159:BW1159)+COUNTIF(T1159,"No"),"")</f>
        <v>0</v>
      </c>
      <c r="EA1159" s="35"/>
      <c r="EJ1159"/>
      <c r="EK1159"/>
      <c r="EL1159"/>
      <c r="EM1159"/>
      <c r="EN1159"/>
      <c r="EQ1159"/>
      <c r="ER1159"/>
      <c r="ES1159" s="34" t="str">
        <f>IF(EI1159&lt;&gt;"",((EJ1159*0.125)+((EK1159+EL1159+EM1159+EN1159+EO1159)*0.25)+((EP1159+EQ1159+ER1159)*1))/EI1159,"")</f>
        <v/>
      </c>
      <c r="ET1159" s="20"/>
      <c r="FG1159" s="20"/>
      <c r="FJ1159" s="34" t="str">
        <f>IF(EZ1159&lt;&gt;"",((FA1159*0.125)+((FB1159+FC1159+FD1159+FE1159+FF1159)*0.25)+((FG1159+FH1159+FI1159)*1))/EZ1159,"")</f>
        <v/>
      </c>
      <c r="FK1159" s="39">
        <v>47.898327999999999</v>
      </c>
      <c r="FL1159" s="39">
        <v>-122.26071</v>
      </c>
      <c r="FM1159" s="39">
        <v>47.536502576177867</v>
      </c>
      <c r="FN1159" s="39">
        <v>48.260153423822132</v>
      </c>
      <c r="FO1159" s="39">
        <v>-122.80038686919949</v>
      </c>
      <c r="FP1159" s="39">
        <v>-121.72103313080052</v>
      </c>
      <c r="FQ1159" s="39">
        <v>47.174677152355734</v>
      </c>
      <c r="FR1159" s="39">
        <v>48.621978847644264</v>
      </c>
      <c r="FS1159" s="39">
        <v>-123.34006373839897</v>
      </c>
      <c r="FT1159" s="39">
        <v>-121.18135626160104</v>
      </c>
      <c r="FU1159" s="35"/>
      <c r="GK1159" s="34" t="str">
        <f>IF(GA1159&lt;&gt;"",((GB1159*0.125)+((GC1159+GD1159+GE1159+GF1159+GG1159)*0.25)+((GH1159+GI1159+GJ1159)*1))/GA1159,"")</f>
        <v/>
      </c>
      <c r="GL1159"/>
      <c r="GM1159"/>
      <c r="GN1159"/>
      <c r="GO1159"/>
      <c r="HH1159" s="34" t="str">
        <f>IF(GX1159&lt;&gt;"",((GY1159*0.125)+((GZ1159+HA1159+HB1159+HC1159+HD1159)*0.25)+((HE1159+HF1159+HG1159)*1))/GX1159,"")</f>
        <v/>
      </c>
    </row>
    <row r="1160" spans="1:216" hidden="1" x14ac:dyDescent="0.35">
      <c r="A1160" s="11" t="s">
        <v>6589</v>
      </c>
      <c r="B1160" s="12" t="s">
        <v>5799</v>
      </c>
      <c r="C1160" s="43">
        <v>43009</v>
      </c>
      <c r="E1160" s="11" t="s">
        <v>1420</v>
      </c>
      <c r="F1160" s="19" t="s">
        <v>6590</v>
      </c>
      <c r="G1160" s="19" t="s">
        <v>1451</v>
      </c>
      <c r="H1160" s="11" t="s">
        <v>1033</v>
      </c>
      <c r="I1160" s="42">
        <v>33024</v>
      </c>
      <c r="J1160" s="17">
        <v>74843</v>
      </c>
      <c r="K1160" s="18">
        <f ca="1">IF(A1160&lt;&gt;"",RANDBETWEEN(1,2000)," ")</f>
        <v>6</v>
      </c>
      <c r="L1160" s="17" cm="1">
        <f t="array" ref="L1160">IF(A1160&lt;&gt;"",SUMPRODUCT(($E$2:$E$1303="Active") * (FK1160 &gt;= $FM$2:$FM$1303) * (FK1160 &lt;= $FN$2:$FN$1303) * (FL1160 &gt;= $FO$2:$FO$1303) * (FL1160 &lt;= $FP$2:$FP$1303)),"")</f>
        <v>8</v>
      </c>
      <c r="M1160" s="17" cm="1">
        <f t="array" ref="M1160">IF(A1160&lt;&gt;"",SUMPRODUCT(($E$2:$E$1303="Active") * (FK1160 &gt;= $FQ$2:$FQ$1303) * (FK1160 &lt;= $FR$2:$FR$1303) * (FL1160 &gt;= $FS$2:$FS$1303) * (FL1160 &lt;= $FT$2:$FT$1303)),"")</f>
        <v>11</v>
      </c>
      <c r="Q1160" s="11" t="s">
        <v>6474</v>
      </c>
      <c r="AA1160" s="48">
        <v>2024</v>
      </c>
      <c r="AB1160" s="43"/>
      <c r="AC1160" s="63">
        <v>45658</v>
      </c>
      <c r="AF1160" s="26"/>
      <c r="AG1160" s="20"/>
      <c r="AI1160" s="26">
        <v>0</v>
      </c>
      <c r="AN1160" s="27" t="str">
        <f>IF(COUNT(DV1160,ES1160,FJ1160,GK1160,HH1160)&gt;0,AVERAGE(DV1160,ES1160,FJ1160,GK1160,HH1160),"")</f>
        <v/>
      </c>
      <c r="AO1160" s="28">
        <f>IF((E1160&lt;&gt;""),COUNTA(AP1160:BW1160)+COUNTIF(T1160,"No"),"")</f>
        <v>0</v>
      </c>
      <c r="EA1160" s="35"/>
      <c r="EJ1160"/>
      <c r="EK1160"/>
      <c r="EL1160"/>
      <c r="EM1160"/>
      <c r="EN1160"/>
      <c r="EQ1160"/>
      <c r="ER1160"/>
      <c r="ES1160" s="34" t="str">
        <f>IF(EI1160&lt;&gt;"",((EJ1160*0.125)+((EK1160+EL1160+EM1160+EN1160+EO1160)*0.25)+((EP1160+EQ1160+ER1160)*1))/EI1160,"")</f>
        <v/>
      </c>
      <c r="ET1160" s="20"/>
      <c r="FG1160" s="20"/>
      <c r="FJ1160" s="34" t="str">
        <f>IF(EZ1160&lt;&gt;"",((FA1160*0.125)+((FB1160+FC1160+FD1160+FE1160+FF1160)*0.25)+((FG1160+FH1160+FI1160)*1))/EZ1160,"")</f>
        <v/>
      </c>
      <c r="FK1160" s="39">
        <v>25.991066</v>
      </c>
      <c r="FL1160" s="39">
        <v>-80.211084</v>
      </c>
      <c r="FM1160" s="39">
        <v>25.629240576177867</v>
      </c>
      <c r="FN1160" s="39">
        <v>26.352891423822133</v>
      </c>
      <c r="FO1160" s="39">
        <v>-80.613621060194077</v>
      </c>
      <c r="FP1160" s="39">
        <v>-79.808546939805922</v>
      </c>
      <c r="FQ1160" s="39">
        <v>25.267415152355735</v>
      </c>
      <c r="FR1160" s="39">
        <v>26.714716847644265</v>
      </c>
      <c r="FS1160" s="39">
        <v>-81.01615812038817</v>
      </c>
      <c r="FT1160" s="39">
        <v>-79.40600987961183</v>
      </c>
      <c r="FU1160" s="35"/>
      <c r="GK1160" s="34" t="str">
        <f>IF(GA1160&lt;&gt;"",((GB1160*0.125)+((GC1160+GD1160+GE1160+GF1160+GG1160)*0.25)+((GH1160+GI1160+GJ1160)*1))/GA1160,"")</f>
        <v/>
      </c>
      <c r="GL1160"/>
      <c r="GM1160"/>
      <c r="GN1160"/>
      <c r="GO1160"/>
      <c r="HH1160" s="34" t="str">
        <f>IF(GX1160&lt;&gt;"",((GY1160*0.125)+((GZ1160+HA1160+HB1160+HC1160+HD1160)*0.25)+((HE1160+HF1160+HG1160)*1))/GX1160,"")</f>
        <v/>
      </c>
    </row>
    <row r="1161" spans="1:216" hidden="1" x14ac:dyDescent="0.35">
      <c r="A1161" s="11" t="s">
        <v>5438</v>
      </c>
      <c r="B1161" s="12" t="s">
        <v>5439</v>
      </c>
      <c r="C1161" s="43">
        <v>43009</v>
      </c>
      <c r="E1161" s="11" t="s">
        <v>1420</v>
      </c>
      <c r="F1161" s="19" t="s">
        <v>6591</v>
      </c>
      <c r="G1161" s="19" t="s">
        <v>2437</v>
      </c>
      <c r="H1161" s="11" t="s">
        <v>3034</v>
      </c>
      <c r="I1161" s="42">
        <v>27105</v>
      </c>
      <c r="J1161" s="17">
        <v>39977</v>
      </c>
      <c r="K1161" s="18">
        <f ca="1">IF(A1161&lt;&gt;"",RANDBETWEEN(1,2000)," ")</f>
        <v>1146</v>
      </c>
      <c r="L1161" s="17" cm="1">
        <f t="array" ref="L1161">IF(A1161&lt;&gt;"",SUMPRODUCT(($E$2:$E$1303="Active") * (FK1161 &gt;= $FM$2:$FM$1303) * (FK1161 &lt;= $FN$2:$FN$1303) * (FL1161 &gt;= $FO$2:$FO$1303) * (FL1161 &lt;= $FP$2:$FP$1303)),"")</f>
        <v>3</v>
      </c>
      <c r="M1161" s="17" cm="1">
        <f t="array" ref="M1161">IF(A1161&lt;&gt;"",SUMPRODUCT(($E$2:$E$1303="Active") * (FK1161 &gt;= $FQ$2:$FQ$1303) * (FK1161 &lt;= $FR$2:$FR$1303) * (FL1161 &gt;= $FS$2:$FS$1303) * (FL1161 &lt;= $FT$2:$FT$1303)),"")</f>
        <v>4</v>
      </c>
      <c r="Q1161" s="11" t="s">
        <v>5765</v>
      </c>
      <c r="AA1161" s="48">
        <v>2024</v>
      </c>
      <c r="AC1161" s="63">
        <v>45658</v>
      </c>
      <c r="AF1161" s="26"/>
      <c r="AG1161" s="20"/>
      <c r="AH1161" s="22">
        <v>0</v>
      </c>
      <c r="AI1161" s="26">
        <v>0</v>
      </c>
      <c r="AN1161" s="27" t="str">
        <f>IF(COUNT(DV1161,ES1161,FJ1161,GK1161,HH1161)&gt;0,AVERAGE(DV1161,ES1161,FJ1161,GK1161,HH1161),"")</f>
        <v/>
      </c>
      <c r="AO1161" s="28">
        <f>IF((E1161&lt;&gt;""),COUNTA(AP1161:BW1161)+COUNTIF(T1161,"No"),"")</f>
        <v>0</v>
      </c>
      <c r="EA1161" s="35"/>
      <c r="EJ1161"/>
      <c r="EK1161"/>
      <c r="EL1161"/>
      <c r="EM1161"/>
      <c r="EN1161"/>
      <c r="EQ1161"/>
      <c r="ER1161"/>
      <c r="ES1161" s="34" t="str">
        <f>IF(EI1161&lt;&gt;"",((EJ1161*0.125)+((EK1161+EL1161+EM1161+EN1161+EO1161)*0.25)+((EP1161+EQ1161+ER1161)*1))/EI1161,"")</f>
        <v/>
      </c>
      <c r="ET1161" s="20"/>
      <c r="FG1161" s="20"/>
      <c r="FJ1161" s="34" t="str">
        <f>IF(EZ1161&lt;&gt;"",((FA1161*0.125)+((FB1161+FC1161+FD1161+FE1161+FF1161)*0.25)+((FG1161+FH1161+FI1161)*1))/EZ1161,"")</f>
        <v/>
      </c>
      <c r="FK1161" s="39">
        <v>36.165270999999997</v>
      </c>
      <c r="FL1161" s="39">
        <v>-80.240927999999997</v>
      </c>
      <c r="FM1161" s="39">
        <v>35.803445576177864</v>
      </c>
      <c r="FN1161" s="39">
        <v>36.52709642382213</v>
      </c>
      <c r="FO1161" s="39">
        <v>-80.689109950853208</v>
      </c>
      <c r="FP1161" s="39">
        <v>-79.792746049146785</v>
      </c>
      <c r="FQ1161" s="39">
        <v>35.441620152355732</v>
      </c>
      <c r="FR1161" s="39">
        <v>36.888921847644262</v>
      </c>
      <c r="FS1161" s="39">
        <v>-81.137291901706419</v>
      </c>
      <c r="FT1161" s="39">
        <v>-79.344564098293574</v>
      </c>
      <c r="FU1161" s="35"/>
      <c r="GK1161" s="34" t="str">
        <f>IF(GA1161&lt;&gt;"",((GB1161*0.125)+((GC1161+GD1161+GE1161+GF1161+GG1161)*0.25)+((GH1161+GI1161+GJ1161)*1))/GA1161,"")</f>
        <v/>
      </c>
      <c r="GL1161"/>
      <c r="GM1161"/>
      <c r="GN1161"/>
      <c r="GO1161"/>
      <c r="HH1161" s="34" t="str">
        <f>IF(GX1161&lt;&gt;"",((GY1161*0.125)+((GZ1161+HA1161+HB1161+HC1161+HD1161)*0.25)+((HE1161+HF1161+HG1161)*1))/GX1161,"")</f>
        <v/>
      </c>
    </row>
    <row r="1162" spans="1:216" hidden="1" x14ac:dyDescent="0.35">
      <c r="A1162" s="11" t="s">
        <v>6592</v>
      </c>
      <c r="B1162" s="12" t="s">
        <v>6593</v>
      </c>
      <c r="C1162" s="43">
        <v>43009</v>
      </c>
      <c r="E1162" s="11" t="s">
        <v>1420</v>
      </c>
      <c r="F1162" s="19" t="s">
        <v>6594</v>
      </c>
      <c r="G1162" s="19" t="s">
        <v>2870</v>
      </c>
      <c r="H1162" s="11" t="s">
        <v>1520</v>
      </c>
      <c r="I1162" s="42">
        <v>63005</v>
      </c>
      <c r="J1162" s="17">
        <v>19235</v>
      </c>
      <c r="K1162" s="18">
        <f ca="1">IF(A1162&lt;&gt;"",RANDBETWEEN(1,2000)," ")</f>
        <v>993</v>
      </c>
      <c r="L1162" s="17" cm="1">
        <f t="array" ref="L1162">IF(A1162&lt;&gt;"",SUMPRODUCT(($E$2:$E$1303="Active") * (FK1162 &gt;= $FM$2:$FM$1303) * (FK1162 &lt;= $FN$2:$FN$1303) * (FL1162 &gt;= $FO$2:$FO$1303) * (FL1162 &lt;= $FP$2:$FP$1303)),"")</f>
        <v>1</v>
      </c>
      <c r="M1162" s="17" cm="1">
        <f t="array" ref="M1162">IF(A1162&lt;&gt;"",SUMPRODUCT(($E$2:$E$1303="Active") * (FK1162 &gt;= $FQ$2:$FQ$1303) * (FK1162 &lt;= $FR$2:$FR$1303) * (FL1162 &gt;= $FS$2:$FS$1303) * (FL1162 &lt;= $FT$2:$FT$1303)),"")</f>
        <v>2</v>
      </c>
      <c r="Q1162" s="11" t="s">
        <v>6595</v>
      </c>
      <c r="AA1162" s="48">
        <v>2024</v>
      </c>
      <c r="AC1162" s="63">
        <v>45658</v>
      </c>
      <c r="AF1162" s="26"/>
      <c r="AG1162" s="20"/>
      <c r="AH1162" s="22">
        <v>0</v>
      </c>
      <c r="AI1162" s="26">
        <v>0</v>
      </c>
      <c r="AN1162" s="27" t="str">
        <f>IF(COUNT(DV1162,ES1162,FJ1162,GK1162,HH1162)&gt;0,AVERAGE(DV1162,ES1162,FJ1162,GK1162,HH1162),"")</f>
        <v/>
      </c>
      <c r="AO1162" s="28">
        <f>IF((E1162&lt;&gt;""),COUNTA(AP1162:BW1162)+COUNTIF(T1162,"No"),"")</f>
        <v>0</v>
      </c>
      <c r="EA1162" s="35"/>
      <c r="EJ1162"/>
      <c r="EK1162"/>
      <c r="EL1162"/>
      <c r="EM1162"/>
      <c r="EN1162"/>
      <c r="EQ1162"/>
      <c r="ER1162"/>
      <c r="ES1162" s="34" t="str">
        <f>IF(EI1162&lt;&gt;"",((EJ1162*0.125)+((EK1162+EL1162+EM1162+EN1162+EO1162)*0.25)+((EP1162+EQ1162+ER1162)*1))/EI1162,"")</f>
        <v/>
      </c>
      <c r="ET1162" s="20"/>
      <c r="FG1162" s="20"/>
      <c r="FJ1162" s="34" t="str">
        <f>IF(EZ1162&lt;&gt;"",((FA1162*0.125)+((FB1162+FC1162+FD1162+FE1162+FF1162)*0.25)+((FG1162+FH1162+FI1162)*1))/EZ1162,"")</f>
        <v/>
      </c>
      <c r="FK1162" s="39">
        <v>38.634836</v>
      </c>
      <c r="FL1162" s="39">
        <v>-90.668873000000005</v>
      </c>
      <c r="FM1162" s="39">
        <v>38.273010576177867</v>
      </c>
      <c r="FN1162" s="39">
        <v>38.996661423822133</v>
      </c>
      <c r="FO1162" s="39">
        <v>-91.132074163938469</v>
      </c>
      <c r="FP1162" s="39">
        <v>-90.205671836061541</v>
      </c>
      <c r="FQ1162" s="39">
        <v>37.911185152355735</v>
      </c>
      <c r="FR1162" s="39">
        <v>39.358486847644265</v>
      </c>
      <c r="FS1162" s="39">
        <v>-91.595275327876934</v>
      </c>
      <c r="FT1162" s="39">
        <v>-89.742470672123076</v>
      </c>
      <c r="FU1162" s="35"/>
      <c r="GK1162" s="34" t="str">
        <f>IF(GA1162&lt;&gt;"",((GB1162*0.125)+((GC1162+GD1162+GE1162+GF1162+GG1162)*0.25)+((GH1162+GI1162+GJ1162)*1))/GA1162,"")</f>
        <v/>
      </c>
      <c r="GL1162"/>
      <c r="GM1162"/>
      <c r="GN1162"/>
      <c r="GO1162"/>
      <c r="HH1162" s="34" t="str">
        <f>IF(GX1162&lt;&gt;"",((GY1162*0.125)+((GZ1162+HA1162+HB1162+HC1162+HD1162)*0.25)+((HE1162+HF1162+HG1162)*1))/GX1162,"")</f>
        <v/>
      </c>
    </row>
    <row r="1163" spans="1:216" hidden="1" x14ac:dyDescent="0.35">
      <c r="A1163" s="11" t="s">
        <v>5465</v>
      </c>
      <c r="B1163" s="12" t="s">
        <v>5466</v>
      </c>
      <c r="C1163" s="43">
        <v>43009</v>
      </c>
      <c r="E1163" s="11" t="s">
        <v>1420</v>
      </c>
      <c r="F1163" s="19" t="s">
        <v>6596</v>
      </c>
      <c r="G1163" s="19" t="s">
        <v>6597</v>
      </c>
      <c r="H1163" s="11" t="s">
        <v>897</v>
      </c>
      <c r="I1163" s="42">
        <v>81240</v>
      </c>
      <c r="J1163" s="17">
        <v>4366</v>
      </c>
      <c r="K1163" s="18">
        <f ca="1">IF(A1163&lt;&gt;"",RANDBETWEEN(1,2000)," ")</f>
        <v>1057</v>
      </c>
      <c r="L1163" s="17" cm="1">
        <f t="array" ref="L1163">IF(A1163&lt;&gt;"",SUMPRODUCT(($E$2:$E$1303="Active") * (FK1163 &gt;= $FM$2:$FM$1303) * (FK1163 &lt;= $FN$2:$FN$1303) * (FL1163 &gt;= $FO$2:$FO$1303) * (FL1163 &lt;= $FP$2:$FP$1303)),"")</f>
        <v>1</v>
      </c>
      <c r="M1163" s="17" cm="1">
        <f t="array" ref="M1163">IF(A1163&lt;&gt;"",SUMPRODUCT(($E$2:$E$1303="Active") * (FK1163 &gt;= $FQ$2:$FQ$1303) * (FK1163 &lt;= $FR$2:$FR$1303) * (FL1163 &gt;= $FS$2:$FS$1303) * (FL1163 &lt;= $FT$2:$FT$1303)),"")</f>
        <v>3</v>
      </c>
      <c r="Q1163" s="11" t="s">
        <v>6598</v>
      </c>
      <c r="AA1163" s="48">
        <v>2024</v>
      </c>
      <c r="AC1163" s="63">
        <v>45658</v>
      </c>
      <c r="AF1163" s="26"/>
      <c r="AG1163" s="20"/>
      <c r="AH1163" s="22">
        <v>0</v>
      </c>
      <c r="AI1163" s="26">
        <v>0</v>
      </c>
      <c r="AN1163" s="27" t="str">
        <f>IF(COUNT(DV1163,ES1163,FJ1163,GK1163,HH1163)&gt;0,AVERAGE(DV1163,ES1163,FJ1163,GK1163,HH1163),"")</f>
        <v/>
      </c>
      <c r="AO1163" s="28">
        <f>IF((E1163&lt;&gt;""),COUNTA(AP1163:BW1163)+COUNTIF(T1163,"No"),"")</f>
        <v>0</v>
      </c>
      <c r="EA1163" s="35"/>
      <c r="EJ1163"/>
      <c r="EK1163"/>
      <c r="EL1163"/>
      <c r="EM1163"/>
      <c r="EN1163"/>
      <c r="EQ1163"/>
      <c r="ER1163"/>
      <c r="ES1163" s="34" t="str">
        <f>IF(EI1163&lt;&gt;"",((EJ1163*0.125)+((EK1163+EL1163+EM1163+EN1163+EO1163)*0.25)+((EP1163+EQ1163+ER1163)*1))/EI1163,"")</f>
        <v/>
      </c>
      <c r="ET1163" s="20"/>
      <c r="FG1163" s="20"/>
      <c r="FJ1163" s="34" t="str">
        <f>IF(EZ1163&lt;&gt;"",((FA1163*0.125)+((FB1163+FC1163+FD1163+FE1163+FF1163)*0.25)+((FG1163+FH1163+FI1163)*1))/EZ1163,"")</f>
        <v/>
      </c>
      <c r="FK1163" s="39">
        <v>38.455495999999997</v>
      </c>
      <c r="FL1163" s="39">
        <v>-105.074314</v>
      </c>
      <c r="FM1163" s="39">
        <v>38.093670576177864</v>
      </c>
      <c r="FN1163" s="39">
        <v>38.817321423822129</v>
      </c>
      <c r="FO1163" s="39">
        <v>-105.53636146862485</v>
      </c>
      <c r="FP1163" s="39">
        <v>-104.61226653137516</v>
      </c>
      <c r="FQ1163" s="39">
        <v>37.731845152355731</v>
      </c>
      <c r="FR1163" s="39">
        <v>39.179146847644262</v>
      </c>
      <c r="FS1163" s="39">
        <v>-105.99840893724971</v>
      </c>
      <c r="FT1163" s="39">
        <v>-104.1502190627503</v>
      </c>
      <c r="FU1163" s="35"/>
      <c r="GK1163" s="34" t="str">
        <f>IF(GA1163&lt;&gt;"",((GB1163*0.125)+((GC1163+GD1163+GE1163+GF1163+GG1163)*0.25)+((GH1163+GI1163+GJ1163)*1))/GA1163,"")</f>
        <v/>
      </c>
      <c r="GL1163"/>
      <c r="GM1163"/>
      <c r="GN1163"/>
      <c r="GO1163"/>
      <c r="HH1163" s="34" t="str">
        <f>IF(GX1163&lt;&gt;"",((GY1163*0.125)+((GZ1163+HA1163+HB1163+HC1163+HD1163)*0.25)+((HE1163+HF1163+HG1163)*1))/GX1163,"")</f>
        <v/>
      </c>
    </row>
    <row r="1164" spans="1:216" hidden="1" x14ac:dyDescent="0.35">
      <c r="A1164" s="11" t="s">
        <v>5405</v>
      </c>
      <c r="B1164" s="12" t="s">
        <v>5406</v>
      </c>
      <c r="C1164" s="43">
        <v>43009</v>
      </c>
      <c r="E1164" s="11" t="s">
        <v>1420</v>
      </c>
      <c r="F1164" s="19" t="s">
        <v>6599</v>
      </c>
      <c r="G1164" s="19" t="s">
        <v>6600</v>
      </c>
      <c r="H1164" s="11" t="s">
        <v>1855</v>
      </c>
      <c r="I1164" s="42">
        <v>24060</v>
      </c>
      <c r="J1164" s="17">
        <v>46755</v>
      </c>
      <c r="K1164" s="18">
        <f ca="1">IF(A1164&lt;&gt;"",RANDBETWEEN(1,2000)," ")</f>
        <v>305</v>
      </c>
      <c r="L1164" s="17" cm="1">
        <f t="array" ref="L1164">IF(A1164&lt;&gt;"",SUMPRODUCT(($E$2:$E$1303="Active") * (FK1164 &gt;= $FM$2:$FM$1303) * (FK1164 &lt;= $FN$2:$FN$1303) * (FL1164 &gt;= $FO$2:$FO$1303) * (FL1164 &lt;= $FP$2:$FP$1303)),"")</f>
        <v>1</v>
      </c>
      <c r="M1164" s="17" cm="1">
        <f t="array" ref="M1164">IF(A1164&lt;&gt;"",SUMPRODUCT(($E$2:$E$1303="Active") * (FK1164 &gt;= $FQ$2:$FQ$1303) * (FK1164 &lt;= $FR$2:$FR$1303) * (FL1164 &gt;= $FS$2:$FS$1303) * (FL1164 &lt;= $FT$2:$FT$1303)),"")</f>
        <v>1</v>
      </c>
      <c r="Q1164" s="11" t="s">
        <v>6601</v>
      </c>
      <c r="AA1164" s="48">
        <v>2024</v>
      </c>
      <c r="AC1164" s="63">
        <v>45658</v>
      </c>
      <c r="AF1164" s="26"/>
      <c r="AG1164" s="20"/>
      <c r="AH1164" s="22">
        <v>0</v>
      </c>
      <c r="AI1164" s="26">
        <v>0</v>
      </c>
      <c r="AN1164" s="27" t="str">
        <f>IF(COUNT(DV1164,ES1164,FJ1164,GK1164,HH1164)&gt;0,AVERAGE(DV1164,ES1164,FJ1164,GK1164,HH1164),"")</f>
        <v/>
      </c>
      <c r="AO1164" s="28">
        <f>IF((E1164&lt;&gt;""),COUNTA(AP1164:BW1164)+COUNTIF(T1164,"No"),"")</f>
        <v>0</v>
      </c>
      <c r="EA1164" s="35"/>
      <c r="EJ1164"/>
      <c r="EK1164"/>
      <c r="EL1164"/>
      <c r="EM1164"/>
      <c r="EN1164"/>
      <c r="EQ1164"/>
      <c r="ER1164"/>
      <c r="ES1164" s="34" t="str">
        <f>IF(EI1164&lt;&gt;"",((EJ1164*0.125)+((EK1164+EL1164+EM1164+EN1164+EO1164)*0.25)+((EP1164+EQ1164+ER1164)*1))/EI1164,"")</f>
        <v/>
      </c>
      <c r="ET1164" s="20"/>
      <c r="FG1164" s="20"/>
      <c r="FJ1164" s="34" t="str">
        <f>IF(EZ1164&lt;&gt;"",((FA1164*0.125)+((FB1164+FC1164+FD1164+FE1164+FF1164)*0.25)+((FG1164+FH1164+FI1164)*1))/EZ1164,"")</f>
        <v/>
      </c>
      <c r="FK1164" s="39">
        <v>37.266756999999998</v>
      </c>
      <c r="FL1164" s="39">
        <v>-80.436764999999994</v>
      </c>
      <c r="FM1164" s="39">
        <v>36.904931576177866</v>
      </c>
      <c r="FN1164" s="39">
        <v>37.628582423822131</v>
      </c>
      <c r="FO1164" s="39">
        <v>-80.891419541529416</v>
      </c>
      <c r="FP1164" s="39">
        <v>-79.982110458470572</v>
      </c>
      <c r="FQ1164" s="39">
        <v>36.543106152355733</v>
      </c>
      <c r="FR1164" s="39">
        <v>37.990407847644263</v>
      </c>
      <c r="FS1164" s="39">
        <v>-81.346074083058852</v>
      </c>
      <c r="FT1164" s="39">
        <v>-79.527455916941136</v>
      </c>
      <c r="FU1164" s="35"/>
      <c r="GK1164" s="34" t="str">
        <f>IF(GA1164&lt;&gt;"",((GB1164*0.125)+((GC1164+GD1164+GE1164+GF1164+GG1164)*0.25)+((GH1164+GI1164+GJ1164)*1))/GA1164,"")</f>
        <v/>
      </c>
      <c r="GL1164"/>
      <c r="GM1164"/>
      <c r="GN1164"/>
      <c r="GO1164"/>
      <c r="HH1164" s="34" t="str">
        <f>IF(GX1164&lt;&gt;"",((GY1164*0.125)+((GZ1164+HA1164+HB1164+HC1164+HD1164)*0.25)+((HE1164+HF1164+HG1164)*1))/GX1164,"")</f>
        <v/>
      </c>
    </row>
    <row r="1165" spans="1:216" hidden="1" x14ac:dyDescent="0.35">
      <c r="A1165" s="11" t="s">
        <v>6602</v>
      </c>
      <c r="B1165" s="12" t="s">
        <v>6603</v>
      </c>
      <c r="C1165" s="43">
        <v>43009</v>
      </c>
      <c r="E1165" s="11" t="s">
        <v>1420</v>
      </c>
      <c r="F1165" s="19" t="s">
        <v>6604</v>
      </c>
      <c r="G1165" s="19" t="s">
        <v>3331</v>
      </c>
      <c r="H1165" s="11" t="s">
        <v>1852</v>
      </c>
      <c r="I1165" s="42">
        <v>7960</v>
      </c>
      <c r="K1165" s="18">
        <f ca="1">IF(A1165&lt;&gt;"",RANDBETWEEN(1,2000)," ")</f>
        <v>534</v>
      </c>
      <c r="L1165" s="17" cm="1">
        <f t="array" ref="L1165">IF(A1165&lt;&gt;"",SUMPRODUCT(($E$2:$E$1303="Active") * (FK1165 &gt;= $FM$2:$FM$1303) * (FK1165 &lt;= $FN$2:$FN$1303) * (FL1165 &gt;= $FO$2:$FO$1303) * (FL1165 &lt;= $FP$2:$FP$1303)),"")</f>
        <v>12</v>
      </c>
      <c r="M1165" s="17" cm="1">
        <f t="array" ref="M1165">IF(A1165&lt;&gt;"",SUMPRODUCT(($E$2:$E$1303="Active") * (FK1165 &gt;= $FQ$2:$FQ$1303) * (FK1165 &lt;= $FR$2:$FR$1303) * (FL1165 &gt;= $FS$2:$FS$1303) * (FL1165 &lt;= $FT$2:$FT$1303)),"")</f>
        <v>27</v>
      </c>
      <c r="Q1165" s="11" t="s">
        <v>6605</v>
      </c>
      <c r="AA1165" s="48">
        <v>2024</v>
      </c>
      <c r="AC1165" s="63">
        <v>45658</v>
      </c>
      <c r="AF1165" s="26"/>
      <c r="AG1165" s="20"/>
      <c r="AH1165" s="22">
        <v>0</v>
      </c>
      <c r="AI1165" s="26">
        <v>0</v>
      </c>
      <c r="AN1165" s="27" t="str">
        <f>IF(COUNT(DV1165,ES1165,FJ1165,GK1165,HH1165)&gt;0,AVERAGE(DV1165,ES1165,FJ1165,GK1165,HH1165),"")</f>
        <v/>
      </c>
      <c r="AO1165" s="28">
        <f>IF((E1165&lt;&gt;""),COUNTA(AP1165:BW1165)+COUNTIF(T1165,"No"),"")</f>
        <v>0</v>
      </c>
      <c r="EA1165" s="35"/>
      <c r="EJ1165"/>
      <c r="EK1165"/>
      <c r="EL1165"/>
      <c r="EM1165"/>
      <c r="EN1165"/>
      <c r="EQ1165"/>
      <c r="ER1165"/>
      <c r="ES1165" s="34" t="str">
        <f>IF(EI1165&lt;&gt;"",((EJ1165*0.125)+((EK1165+EL1165+EM1165+EN1165+EO1165)*0.25)+((EP1165+EQ1165+ER1165)*1))/EI1165,"")</f>
        <v/>
      </c>
      <c r="ET1165" s="20"/>
      <c r="FG1165" s="20"/>
      <c r="FJ1165" s="34" t="str">
        <f>IF(EZ1165&lt;&gt;"",((FA1165*0.125)+((FB1165+FC1165+FD1165+FE1165+FF1165)*0.25)+((FG1165+FH1165+FI1165)*1))/EZ1165,"")</f>
        <v/>
      </c>
      <c r="FK1165" s="39">
        <v>40.781799999999997</v>
      </c>
      <c r="FL1165" s="39">
        <v>-74.494720000000001</v>
      </c>
      <c r="FM1165" s="39">
        <v>40.419974576177864</v>
      </c>
      <c r="FN1165" s="39">
        <v>41.14362542382213</v>
      </c>
      <c r="FO1165" s="39">
        <v>-74.972564945420743</v>
      </c>
      <c r="FP1165" s="39">
        <v>-74.016875054579259</v>
      </c>
      <c r="FQ1165" s="39">
        <v>40.058149152355732</v>
      </c>
      <c r="FR1165" s="39">
        <v>41.505450847644262</v>
      </c>
      <c r="FS1165" s="39">
        <v>-75.450409890841499</v>
      </c>
      <c r="FT1165" s="39">
        <v>-73.539030109158503</v>
      </c>
      <c r="FU1165" s="35"/>
      <c r="GK1165" s="34" t="str">
        <f>IF(GA1165&lt;&gt;"",((GB1165*0.125)+((GC1165+GD1165+GE1165+GF1165+GG1165)*0.25)+((GH1165+GI1165+GJ1165)*1))/GA1165,"")</f>
        <v/>
      </c>
      <c r="GL1165"/>
      <c r="GM1165"/>
      <c r="GN1165"/>
      <c r="GO1165"/>
      <c r="HH1165" s="34" t="str">
        <f>IF(GX1165&lt;&gt;"",((GY1165*0.125)+((GZ1165+HA1165+HB1165+HC1165+HD1165)*0.25)+((HE1165+HF1165+HG1165)*1))/GX1165,"")</f>
        <v/>
      </c>
    </row>
    <row r="1166" spans="1:216" hidden="1" x14ac:dyDescent="0.35">
      <c r="A1166" s="11" t="s">
        <v>6606</v>
      </c>
      <c r="B1166" s="12" t="s">
        <v>6607</v>
      </c>
      <c r="C1166" s="43">
        <v>43009</v>
      </c>
      <c r="E1166" s="11" t="s">
        <v>1420</v>
      </c>
      <c r="F1166" s="19" t="s">
        <v>6608</v>
      </c>
      <c r="G1166" s="19" t="s">
        <v>4300</v>
      </c>
      <c r="H1166" s="11" t="s">
        <v>1673</v>
      </c>
      <c r="I1166" s="42">
        <v>76708</v>
      </c>
      <c r="J1166" s="17">
        <v>28499</v>
      </c>
      <c r="K1166" s="18">
        <f ca="1">IF(A1166&lt;&gt;"",RANDBETWEEN(1,2000)," ")</f>
        <v>1375</v>
      </c>
      <c r="L1166" s="17" cm="1">
        <f t="array" ref="L1166">IF(A1166&lt;&gt;"",SUMPRODUCT(($E$2:$E$1303="Active") * (FK1166 &gt;= $FM$2:$FM$1303) * (FK1166 &lt;= $FN$2:$FN$1303) * (FL1166 &gt;= $FO$2:$FO$1303) * (FL1166 &lt;= $FP$2:$FP$1303)),"")</f>
        <v>3</v>
      </c>
      <c r="M1166" s="17" cm="1">
        <f t="array" ref="M1166">IF(A1166&lt;&gt;"",SUMPRODUCT(($E$2:$E$1303="Active") * (FK1166 &gt;= $FQ$2:$FQ$1303) * (FK1166 &lt;= $FR$2:$FR$1303) * (FL1166 &gt;= $FS$2:$FS$1303) * (FL1166 &lt;= $FT$2:$FT$1303)),"")</f>
        <v>5</v>
      </c>
      <c r="Q1166" s="11" t="s">
        <v>6609</v>
      </c>
      <c r="AA1166" s="48">
        <v>2024</v>
      </c>
      <c r="AC1166" s="63">
        <v>45658</v>
      </c>
      <c r="AF1166" s="26"/>
      <c r="AG1166" s="20"/>
      <c r="AH1166" s="22">
        <v>0</v>
      </c>
      <c r="AI1166" s="26">
        <v>0</v>
      </c>
      <c r="AN1166" s="27" t="str">
        <f>IF(COUNT(DV1166,ES1166,FJ1166,GK1166,HH1166)&gt;0,AVERAGE(DV1166,ES1166,FJ1166,GK1166,HH1166),"")</f>
        <v/>
      </c>
      <c r="AO1166" s="28">
        <f>IF((E1166&lt;&gt;""),COUNTA(AP1166:BW1166)+COUNTIF(T1166,"No"),"")</f>
        <v>0</v>
      </c>
      <c r="EA1166" s="35"/>
      <c r="EJ1166"/>
      <c r="EK1166"/>
      <c r="EL1166"/>
      <c r="EM1166"/>
      <c r="EN1166"/>
      <c r="EQ1166"/>
      <c r="ER1166"/>
      <c r="ES1166" s="34" t="str">
        <f>IF(EI1166&lt;&gt;"",((EJ1166*0.125)+((EK1166+EL1166+EM1166+EN1166+EO1166)*0.25)+((EP1166+EQ1166+ER1166)*1))/EI1166,"")</f>
        <v/>
      </c>
      <c r="ET1166" s="20"/>
      <c r="FG1166" s="20"/>
      <c r="FJ1166" s="34" t="str">
        <f>IF(EZ1166&lt;&gt;"",((FA1166*0.125)+((FB1166+FC1166+FD1166+FE1166+FF1166)*0.25)+((FG1166+FH1166+FI1166)*1))/EZ1166,"")</f>
        <v/>
      </c>
      <c r="FK1166" s="39">
        <v>31.621355999999999</v>
      </c>
      <c r="FL1166" s="39">
        <v>-97.208149000000006</v>
      </c>
      <c r="FM1166" s="39">
        <v>31.259530576177866</v>
      </c>
      <c r="FN1166" s="39">
        <v>31.983181423822131</v>
      </c>
      <c r="FO1166" s="39">
        <v>-97.633060344746568</v>
      </c>
      <c r="FP1166" s="39">
        <v>-96.783237655253444</v>
      </c>
      <c r="FQ1166" s="39">
        <v>30.897705152355734</v>
      </c>
      <c r="FR1166" s="39">
        <v>32.345006847644264</v>
      </c>
      <c r="FS1166" s="39">
        <v>-98.057971689493129</v>
      </c>
      <c r="FT1166" s="39">
        <v>-96.358326310506882</v>
      </c>
      <c r="FU1166" s="35"/>
      <c r="GK1166" s="34" t="str">
        <f>IF(GA1166&lt;&gt;"",((GB1166*0.125)+((GC1166+GD1166+GE1166+GF1166+GG1166)*0.25)+((GH1166+GI1166+GJ1166)*1))/GA1166,"")</f>
        <v/>
      </c>
      <c r="GL1166"/>
      <c r="GM1166"/>
      <c r="GN1166"/>
      <c r="GO1166"/>
      <c r="HH1166" s="34" t="str">
        <f>IF(GX1166&lt;&gt;"",((GY1166*0.125)+((GZ1166+HA1166+HB1166+HC1166+HD1166)*0.25)+((HE1166+HF1166+HG1166)*1))/GX1166,"")</f>
        <v/>
      </c>
    </row>
    <row r="1167" spans="1:216" hidden="1" x14ac:dyDescent="0.35">
      <c r="A1167" s="11" t="s">
        <v>5128</v>
      </c>
      <c r="B1167" s="12" t="s">
        <v>5129</v>
      </c>
      <c r="C1167" s="43">
        <v>43009</v>
      </c>
      <c r="E1167" s="11" t="s">
        <v>1420</v>
      </c>
      <c r="F1167" s="19" t="s">
        <v>6610</v>
      </c>
      <c r="G1167" s="19" t="s">
        <v>4105</v>
      </c>
      <c r="H1167" s="11" t="s">
        <v>4097</v>
      </c>
      <c r="I1167" s="42">
        <v>37209</v>
      </c>
      <c r="J1167" s="17">
        <v>40498</v>
      </c>
      <c r="K1167" s="18">
        <f ca="1">IF(A1167&lt;&gt;"",RANDBETWEEN(1,2000)," ")</f>
        <v>1487</v>
      </c>
      <c r="L1167" s="17" cm="1">
        <f t="array" ref="L1167">IF(A1167&lt;&gt;"",SUMPRODUCT(($E$2:$E$1303="Active") * (FK1167 &gt;= $FM$2:$FM$1303) * (FK1167 &lt;= $FN$2:$FN$1303) * (FL1167 &gt;= $FO$2:$FO$1303) * (FL1167 &lt;= $FP$2:$FP$1303)),"")</f>
        <v>4</v>
      </c>
      <c r="M1167" s="17" cm="1">
        <f t="array" ref="M1167">IF(A1167&lt;&gt;"",SUMPRODUCT(($E$2:$E$1303="Active") * (FK1167 &gt;= $FQ$2:$FQ$1303) * (FK1167 &lt;= $FR$2:$FR$1303) * (FL1167 &gt;= $FS$2:$FS$1303) * (FL1167 &lt;= $FT$2:$FT$1303)),"")</f>
        <v>6</v>
      </c>
      <c r="Q1167" s="11" t="s">
        <v>5134</v>
      </c>
      <c r="AA1167" s="48">
        <v>2024</v>
      </c>
      <c r="AC1167" s="63">
        <v>45658</v>
      </c>
      <c r="AF1167" s="26"/>
      <c r="AG1167" s="20"/>
      <c r="AH1167" s="22">
        <v>0</v>
      </c>
      <c r="AI1167" s="26">
        <v>0</v>
      </c>
      <c r="AN1167" s="27" t="str">
        <f>IF(COUNT(DV1167,ES1167,FJ1167,GK1167,HH1167)&gt;0,AVERAGE(DV1167,ES1167,FJ1167,GK1167,HH1167),"")</f>
        <v/>
      </c>
      <c r="AO1167" s="28">
        <f>IF((E1167&lt;&gt;""),COUNTA(AP1167:BW1167)+COUNTIF(T1167,"No"),"")</f>
        <v>0</v>
      </c>
      <c r="EA1167" s="35"/>
      <c r="EJ1167"/>
      <c r="EK1167"/>
      <c r="EL1167"/>
      <c r="EM1167"/>
      <c r="EN1167"/>
      <c r="EQ1167"/>
      <c r="ER1167"/>
      <c r="ES1167" s="34" t="str">
        <f>IF(EI1167&lt;&gt;"",((EJ1167*0.125)+((EK1167+EL1167+EM1167+EN1167+EO1167)*0.25)+((EP1167+EQ1167+ER1167)*1))/EI1167,"")</f>
        <v/>
      </c>
      <c r="ET1167" s="20"/>
      <c r="FG1167" s="20"/>
      <c r="FJ1167" s="34" t="str">
        <f>IF(EZ1167&lt;&gt;"",((FA1167*0.125)+((FB1167+FC1167+FD1167+FE1167+FF1167)*0.25)+((FG1167+FH1167+FI1167)*1))/EZ1167,"")</f>
        <v/>
      </c>
      <c r="FK1167" s="39">
        <v>36.150937999999996</v>
      </c>
      <c r="FL1167" s="39">
        <v>-86.905225999999999</v>
      </c>
      <c r="FM1167" s="39">
        <v>35.789112576177864</v>
      </c>
      <c r="FN1167" s="39">
        <v>36.512763423822129</v>
      </c>
      <c r="FO1167" s="39">
        <v>-87.353326027427542</v>
      </c>
      <c r="FP1167" s="39">
        <v>-86.457125972572456</v>
      </c>
      <c r="FQ1167" s="39">
        <v>35.427287152355731</v>
      </c>
      <c r="FR1167" s="39">
        <v>36.874588847644262</v>
      </c>
      <c r="FS1167" s="39">
        <v>-87.801426054855085</v>
      </c>
      <c r="FT1167" s="39">
        <v>-86.009025945144913</v>
      </c>
      <c r="FU1167" s="35"/>
      <c r="GK1167" s="34" t="str">
        <f>IF(GA1167&lt;&gt;"",((GB1167*0.125)+((GC1167+GD1167+GE1167+GF1167+GG1167)*0.25)+((GH1167+GI1167+GJ1167)*1))/GA1167,"")</f>
        <v/>
      </c>
      <c r="GL1167"/>
      <c r="GM1167"/>
      <c r="GN1167"/>
      <c r="GO1167"/>
      <c r="HH1167" s="34" t="str">
        <f>IF(GX1167&lt;&gt;"",((GY1167*0.125)+((GZ1167+HA1167+HB1167+HC1167+HD1167)*0.25)+((HE1167+HF1167+HG1167)*1))/GX1167,"")</f>
        <v/>
      </c>
    </row>
    <row r="1168" spans="1:216" hidden="1" x14ac:dyDescent="0.35">
      <c r="A1168" s="11" t="s">
        <v>6611</v>
      </c>
      <c r="B1168" s="12" t="s">
        <v>6612</v>
      </c>
      <c r="C1168" s="43">
        <v>43009</v>
      </c>
      <c r="E1168" s="11" t="s">
        <v>1420</v>
      </c>
      <c r="F1168" s="19" t="s">
        <v>6613</v>
      </c>
      <c r="G1168" s="19" t="s">
        <v>6614</v>
      </c>
      <c r="H1168" s="11" t="s">
        <v>1643</v>
      </c>
      <c r="I1168" s="42">
        <v>10018</v>
      </c>
      <c r="J1168" s="17">
        <v>11145</v>
      </c>
      <c r="K1168" s="18">
        <f ca="1">IF(A1168&lt;&gt;"",RANDBETWEEN(1,2000)," ")</f>
        <v>985</v>
      </c>
      <c r="L1168" s="17" cm="1">
        <f t="array" ref="L1168">IF(A1168&lt;&gt;"",SUMPRODUCT(($E$2:$E$1303="Active") * (FK1168 &gt;= $FM$2:$FM$1303) * (FK1168 &lt;= $FN$2:$FN$1303) * (FL1168 &gt;= $FO$2:$FO$1303) * (FL1168 &lt;= $FP$2:$FP$1303)),"")</f>
        <v>15</v>
      </c>
      <c r="M1168" s="17" cm="1">
        <f t="array" ref="M1168">IF(A1168&lt;&gt;"",SUMPRODUCT(($E$2:$E$1303="Active") * (FK1168 &gt;= $FQ$2:$FQ$1303) * (FK1168 &lt;= $FR$2:$FR$1303) * (FL1168 &gt;= $FS$2:$FS$1303) * (FL1168 &lt;= $FT$2:$FT$1303)),"")</f>
        <v>31</v>
      </c>
      <c r="Q1168" s="11" t="s">
        <v>6615</v>
      </c>
      <c r="AA1168" s="48">
        <v>2024</v>
      </c>
      <c r="AC1168" s="63">
        <v>45658</v>
      </c>
      <c r="AF1168" s="26"/>
      <c r="AG1168" s="20"/>
      <c r="AH1168" s="22">
        <v>0</v>
      </c>
      <c r="AI1168" s="26">
        <v>0</v>
      </c>
      <c r="AN1168" s="27" t="str">
        <f>IF(COUNT(DV1168,ES1168,FJ1168,GK1168,HH1168)&gt;0,AVERAGE(DV1168,ES1168,FJ1168,GK1168,HH1168),"")</f>
        <v/>
      </c>
      <c r="AO1168" s="28">
        <f>IF((E1168&lt;&gt;""),COUNTA(AP1168:BW1168)+COUNTIF(T1168,"No"),"")</f>
        <v>0</v>
      </c>
      <c r="EA1168" s="35"/>
      <c r="EJ1168"/>
      <c r="EK1168"/>
      <c r="EL1168"/>
      <c r="EM1168"/>
      <c r="EN1168"/>
      <c r="EQ1168"/>
      <c r="ER1168"/>
      <c r="ES1168" s="34" t="str">
        <f>IF(EI1168&lt;&gt;"",((EJ1168*0.125)+((EK1168+EL1168+EM1168+EN1168+EO1168)*0.25)+((EP1168+EQ1168+ER1168)*1))/EI1168,"")</f>
        <v/>
      </c>
      <c r="ET1168" s="20"/>
      <c r="FG1168" s="20"/>
      <c r="FJ1168" s="34" t="str">
        <f>IF(EZ1168&lt;&gt;"",((FA1168*0.125)+((FB1168+FC1168+FD1168+FE1168+FF1168)*0.25)+((FG1168+FH1168+FI1168)*1))/EZ1168,"")</f>
        <v/>
      </c>
      <c r="FK1168" s="39">
        <v>40.755256000000003</v>
      </c>
      <c r="FL1168" s="39">
        <v>-73.996684000000002</v>
      </c>
      <c r="FM1168" s="39">
        <v>40.39343057617787</v>
      </c>
      <c r="FN1168" s="39">
        <v>41.117081423822135</v>
      </c>
      <c r="FO1168" s="39">
        <v>-74.474338108908142</v>
      </c>
      <c r="FP1168" s="39">
        <v>-73.519029891091861</v>
      </c>
      <c r="FQ1168" s="39">
        <v>40.031605152355738</v>
      </c>
      <c r="FR1168" s="39">
        <v>41.478906847644268</v>
      </c>
      <c r="FS1168" s="39">
        <v>-74.951992217816269</v>
      </c>
      <c r="FT1168" s="39">
        <v>-73.041375782183735</v>
      </c>
      <c r="FU1168" s="35"/>
      <c r="GK1168" s="34" t="str">
        <f>IF(GA1168&lt;&gt;"",((GB1168*0.125)+((GC1168+GD1168+GE1168+GF1168+GG1168)*0.25)+((GH1168+GI1168+GJ1168)*1))/GA1168,"")</f>
        <v/>
      </c>
      <c r="GL1168"/>
      <c r="GM1168"/>
      <c r="GN1168"/>
      <c r="GO1168"/>
      <c r="HH1168" s="34" t="str">
        <f>IF(GX1168&lt;&gt;"",((GY1168*0.125)+((GZ1168+HA1168+HB1168+HC1168+HD1168)*0.25)+((HE1168+HF1168+HG1168)*1))/GX1168,"")</f>
        <v/>
      </c>
    </row>
    <row r="1169" spans="1:216" hidden="1" x14ac:dyDescent="0.35">
      <c r="A1169" s="11" t="s">
        <v>5440</v>
      </c>
      <c r="B1169" s="12" t="s">
        <v>5441</v>
      </c>
      <c r="C1169" s="43">
        <v>43009</v>
      </c>
      <c r="E1169" s="11" t="s">
        <v>1420</v>
      </c>
      <c r="F1169" s="19" t="s">
        <v>6616</v>
      </c>
      <c r="G1169" s="19" t="s">
        <v>1316</v>
      </c>
      <c r="H1169" s="11" t="s">
        <v>1033</v>
      </c>
      <c r="I1169" s="42">
        <v>32960</v>
      </c>
      <c r="J1169" s="17">
        <v>21522</v>
      </c>
      <c r="K1169" s="18">
        <f ca="1">IF(A1169&lt;&gt;"",RANDBETWEEN(1,2000)," ")</f>
        <v>1006</v>
      </c>
      <c r="L1169" s="17" cm="1">
        <f t="array" ref="L1169">IF(A1169&lt;&gt;"",SUMPRODUCT(($E$2:$E$1303="Active") * (FK1169 &gt;= $FM$2:$FM$1303) * (FK1169 &lt;= $FN$2:$FN$1303) * (FL1169 &gt;= $FO$2:$FO$1303) * (FL1169 &lt;= $FP$2:$FP$1303)),"")</f>
        <v>3</v>
      </c>
      <c r="M1169" s="17" cm="1">
        <f t="array" ref="M1169">IF(A1169&lt;&gt;"",SUMPRODUCT(($E$2:$E$1303="Active") * (FK1169 &gt;= $FQ$2:$FQ$1303) * (FK1169 &lt;= $FR$2:$FR$1303) * (FL1169 &gt;= $FS$2:$FS$1303) * (FL1169 &lt;= $FT$2:$FT$1303)),"")</f>
        <v>7</v>
      </c>
      <c r="Q1169" s="11" t="s">
        <v>1378</v>
      </c>
      <c r="AA1169" s="48">
        <v>2024</v>
      </c>
      <c r="AC1169" s="63">
        <v>45658</v>
      </c>
      <c r="AF1169" s="26"/>
      <c r="AG1169" s="20"/>
      <c r="AH1169" s="22">
        <v>0</v>
      </c>
      <c r="AI1169" s="26">
        <v>0</v>
      </c>
      <c r="AN1169" s="27" t="str">
        <f>IF(COUNT(DV1169,ES1169,FJ1169,GK1169,HH1169)&gt;0,AVERAGE(DV1169,ES1169,FJ1169,GK1169,HH1169),"")</f>
        <v/>
      </c>
      <c r="AO1169" s="28">
        <f>IF((E1169&lt;&gt;""),COUNTA(AP1169:BW1169)+COUNTIF(T1169,"No"),"")</f>
        <v>0</v>
      </c>
      <c r="EA1169" s="35"/>
      <c r="EJ1169"/>
      <c r="EK1169"/>
      <c r="EL1169"/>
      <c r="EM1169"/>
      <c r="EN1169"/>
      <c r="EQ1169"/>
      <c r="ER1169"/>
      <c r="ES1169" s="34" t="str">
        <f>IF(EI1169&lt;&gt;"",((EJ1169*0.125)+((EK1169+EL1169+EM1169+EN1169+EO1169)*0.25)+((EP1169+EQ1169+ER1169)*1))/EI1169,"")</f>
        <v/>
      </c>
      <c r="ET1169" s="20"/>
      <c r="FG1169" s="20"/>
      <c r="FJ1169" s="34" t="str">
        <f>IF(EZ1169&lt;&gt;"",((FA1169*0.125)+((FB1169+FC1169+FD1169+FE1169+FF1169)*0.25)+((FG1169+FH1169+FI1169)*1))/EZ1169,"")</f>
        <v/>
      </c>
      <c r="FK1169" s="39">
        <v>27.641442999999999</v>
      </c>
      <c r="FL1169" s="39">
        <v>-80.402203</v>
      </c>
      <c r="FM1169" s="39">
        <v>27.279617576177866</v>
      </c>
      <c r="FN1169" s="39">
        <v>28.003268423822131</v>
      </c>
      <c r="FO1169" s="39">
        <v>-80.810644581324354</v>
      </c>
      <c r="FP1169" s="39">
        <v>-79.993761418675646</v>
      </c>
      <c r="FQ1169" s="39">
        <v>26.917792152355734</v>
      </c>
      <c r="FR1169" s="39">
        <v>28.365093847644264</v>
      </c>
      <c r="FS1169" s="39">
        <v>-81.219086162648722</v>
      </c>
      <c r="FT1169" s="39">
        <v>-79.585319837351278</v>
      </c>
      <c r="FU1169" s="35"/>
      <c r="GK1169" s="34" t="str">
        <f>IF(GA1169&lt;&gt;"",((GB1169*0.125)+((GC1169+GD1169+GE1169+GF1169+GG1169)*0.25)+((GH1169+GI1169+GJ1169)*1))/GA1169,"")</f>
        <v/>
      </c>
      <c r="GL1169"/>
      <c r="GM1169"/>
      <c r="GN1169"/>
      <c r="GO1169"/>
      <c r="HH1169" s="34" t="str">
        <f>IF(GX1169&lt;&gt;"",((GY1169*0.125)+((GZ1169+HA1169+HB1169+HC1169+HD1169)*0.25)+((HE1169+HF1169+HG1169)*1))/GX1169,"")</f>
        <v/>
      </c>
    </row>
    <row r="1170" spans="1:216" hidden="1" x14ac:dyDescent="0.35">
      <c r="A1170" s="11" t="s">
        <v>5512</v>
      </c>
      <c r="B1170" s="12" t="s">
        <v>5513</v>
      </c>
      <c r="C1170" s="43">
        <v>43009</v>
      </c>
      <c r="E1170" s="11" t="s">
        <v>1420</v>
      </c>
      <c r="F1170" s="19" t="s">
        <v>6617</v>
      </c>
      <c r="G1170" s="19" t="s">
        <v>1680</v>
      </c>
      <c r="H1170" s="11" t="s">
        <v>1431</v>
      </c>
      <c r="I1170" s="42">
        <v>17070</v>
      </c>
      <c r="J1170" s="17">
        <v>16359</v>
      </c>
      <c r="K1170" s="18">
        <f ca="1">IF(A1170&lt;&gt;"",RANDBETWEEN(1,2000)," ")</f>
        <v>388</v>
      </c>
      <c r="L1170" s="17" cm="1">
        <f t="array" ref="L1170">IF(A1170&lt;&gt;"",SUMPRODUCT(($E$2:$E$1303="Active") * (FK1170 &gt;= $FM$2:$FM$1303) * (FK1170 &lt;= $FN$2:$FN$1303) * (FL1170 &gt;= $FO$2:$FO$1303) * (FL1170 &lt;= $FP$2:$FP$1303)),"")</f>
        <v>1</v>
      </c>
      <c r="M1170" s="17" cm="1">
        <f t="array" ref="M1170">IF(A1170&lt;&gt;"",SUMPRODUCT(($E$2:$E$1303="Active") * (FK1170 &gt;= $FQ$2:$FQ$1303) * (FK1170 &lt;= $FR$2:$FR$1303) * (FL1170 &gt;= $FS$2:$FS$1303) * (FL1170 &lt;= $FT$2:$FT$1303)),"")</f>
        <v>3</v>
      </c>
      <c r="Q1170" s="11" t="s">
        <v>6618</v>
      </c>
      <c r="AA1170" s="48">
        <v>2024</v>
      </c>
      <c r="AC1170" s="63">
        <v>45658</v>
      </c>
      <c r="AF1170" s="26"/>
      <c r="AG1170" s="20"/>
      <c r="AH1170" s="22">
        <v>0</v>
      </c>
      <c r="AI1170" s="26">
        <v>0</v>
      </c>
      <c r="AN1170" s="27" t="str">
        <f>IF(COUNT(DV1170,ES1170,FJ1170,GK1170,HH1170)&gt;0,AVERAGE(DV1170,ES1170,FJ1170,GK1170,HH1170),"")</f>
        <v/>
      </c>
      <c r="AO1170" s="28">
        <f>IF((E1170&lt;&gt;""),COUNTA(AP1170:BW1170)+COUNTIF(T1170,"No"),"")</f>
        <v>0</v>
      </c>
      <c r="EA1170" s="35"/>
      <c r="EJ1170"/>
      <c r="EK1170"/>
      <c r="EL1170"/>
      <c r="EM1170"/>
      <c r="EN1170"/>
      <c r="EQ1170"/>
      <c r="ER1170"/>
      <c r="ES1170" s="34" t="str">
        <f>IF(EI1170&lt;&gt;"",((EJ1170*0.125)+((EK1170+EL1170+EM1170+EN1170+EO1170)*0.25)+((EP1170+EQ1170+ER1170)*1))/EI1170,"")</f>
        <v/>
      </c>
      <c r="ET1170" s="20"/>
      <c r="FG1170" s="20"/>
      <c r="FJ1170" s="34" t="str">
        <f>IF(EZ1170&lt;&gt;"",((FA1170*0.125)+((FB1170+FC1170+FD1170+FE1170+FF1170)*0.25)+((FG1170+FH1170+FI1170)*1))/EZ1170,"")</f>
        <v/>
      </c>
      <c r="FK1170" s="39">
        <v>40.207284000000001</v>
      </c>
      <c r="FL1170" s="39">
        <v>-76.860140000000001</v>
      </c>
      <c r="FM1170" s="39">
        <v>39.845458576177869</v>
      </c>
      <c r="FN1170" s="39">
        <v>40.569109423822134</v>
      </c>
      <c r="FO1170" s="39">
        <v>-77.333910862044519</v>
      </c>
      <c r="FP1170" s="39">
        <v>-76.386369137955484</v>
      </c>
      <c r="FQ1170" s="39">
        <v>39.483633152355736</v>
      </c>
      <c r="FR1170" s="39">
        <v>40.930934847644266</v>
      </c>
      <c r="FS1170" s="39">
        <v>-77.807681724089036</v>
      </c>
      <c r="FT1170" s="39">
        <v>-75.912598275910966</v>
      </c>
      <c r="FU1170" s="35"/>
      <c r="GK1170" s="34" t="str">
        <f>IF(GA1170&lt;&gt;"",((GB1170*0.125)+((GC1170+GD1170+GE1170+GF1170+GG1170)*0.25)+((GH1170+GI1170+GJ1170)*1))/GA1170,"")</f>
        <v/>
      </c>
      <c r="GL1170"/>
      <c r="GM1170"/>
      <c r="GN1170"/>
      <c r="GO1170"/>
      <c r="HH1170" s="34" t="str">
        <f>IF(GX1170&lt;&gt;"",((GY1170*0.125)+((GZ1170+HA1170+HB1170+HC1170+HD1170)*0.25)+((HE1170+HF1170+HG1170)*1))/GX1170,"")</f>
        <v/>
      </c>
    </row>
    <row r="1171" spans="1:216" hidden="1" x14ac:dyDescent="0.35">
      <c r="A1171" s="11" t="s">
        <v>5968</v>
      </c>
      <c r="B1171" s="12" t="s">
        <v>6619</v>
      </c>
      <c r="C1171" s="43">
        <v>43009</v>
      </c>
      <c r="E1171" s="11" t="s">
        <v>1420</v>
      </c>
      <c r="F1171" s="19" t="s">
        <v>6620</v>
      </c>
      <c r="G1171" s="19" t="s">
        <v>5971</v>
      </c>
      <c r="H1171" s="11" t="s">
        <v>1589</v>
      </c>
      <c r="I1171" s="42">
        <v>67501</v>
      </c>
      <c r="J1171" s="17">
        <v>24779</v>
      </c>
      <c r="K1171" s="18">
        <f ca="1">IF(A1171&lt;&gt;"",RANDBETWEEN(1,2000)," ")</f>
        <v>1905</v>
      </c>
      <c r="L1171" s="17" cm="1">
        <f t="array" ref="L1171">IF(A1171&lt;&gt;"",SUMPRODUCT(($E$2:$E$1303="Active") * (FK1171 &gt;= $FM$2:$FM$1303) * (FK1171 &lt;= $FN$2:$FN$1303) * (FL1171 &gt;= $FO$2:$FO$1303) * (FL1171 &lt;= $FP$2:$FP$1303)),"")</f>
        <v>0</v>
      </c>
      <c r="M1171" s="17" cm="1">
        <f t="array" ref="M1171">IF(A1171&lt;&gt;"",SUMPRODUCT(($E$2:$E$1303="Active") * (FK1171 &gt;= $FQ$2:$FQ$1303) * (FK1171 &lt;= $FR$2:$FR$1303) * (FL1171 &gt;= $FS$2:$FS$1303) * (FL1171 &lt;= $FT$2:$FT$1303)),"")</f>
        <v>2</v>
      </c>
      <c r="O1171" s="11" t="s">
        <v>5553</v>
      </c>
      <c r="P1171" s="19" t="s">
        <v>5042</v>
      </c>
      <c r="Q1171" s="11" t="s">
        <v>5973</v>
      </c>
      <c r="R1171" s="19" t="s">
        <v>5042</v>
      </c>
      <c r="T1171" s="20" t="s">
        <v>224</v>
      </c>
      <c r="AA1171" s="48">
        <v>2024</v>
      </c>
      <c r="AC1171" s="63">
        <v>45658</v>
      </c>
      <c r="AD1171" s="25">
        <v>0</v>
      </c>
      <c r="AE1171" s="25">
        <v>0</v>
      </c>
      <c r="AF1171" s="26">
        <v>0</v>
      </c>
      <c r="AG1171" s="20"/>
      <c r="AH1171" s="22">
        <v>0</v>
      </c>
      <c r="AI1171" s="26">
        <v>0</v>
      </c>
      <c r="AN1171" s="27" t="str">
        <f>IF(COUNT(DV1171,ES1171,FJ1171,GK1171,HH1171)&gt;0,AVERAGE(DV1171,ES1171,FJ1171,GK1171,HH1171),"")</f>
        <v/>
      </c>
      <c r="AO1171" s="28">
        <f>IF((E1171&lt;&gt;""),COUNTA(AP1171:BW1171)+COUNTIF(T1171,"No"),"")</f>
        <v>0</v>
      </c>
      <c r="EA1171" s="35"/>
      <c r="EJ1171"/>
      <c r="EK1171"/>
      <c r="EL1171"/>
      <c r="EM1171"/>
      <c r="EN1171"/>
      <c r="EQ1171"/>
      <c r="ER1171"/>
      <c r="ES1171" s="53" t="str">
        <f>IF(EI1171&lt;&gt;"",((EJ1171*0.125)+((EK1171+EL1171+EM1171+EN1171+EO1171)*0.25)+((EP1171+EQ1171+ER1171)*1))/EI1171,"")</f>
        <v/>
      </c>
      <c r="ET1171" s="20"/>
      <c r="FG1171" s="20"/>
      <c r="FJ1171" s="34" t="str">
        <f>IF(EZ1171&lt;&gt;"",((FA1171*0.125)+((FB1171+FC1171+FD1171+FE1171+FF1171)*0.25)+((FG1171+FH1171+FI1171)*1))/EZ1171,"")</f>
        <v/>
      </c>
      <c r="FK1171" s="39">
        <v>37.959305999999998</v>
      </c>
      <c r="FL1171" s="39">
        <v>-97.904047000000006</v>
      </c>
      <c r="FM1171" s="39">
        <v>37.597480576177865</v>
      </c>
      <c r="FN1171" s="39">
        <v>38.321131423822131</v>
      </c>
      <c r="FO1171" s="39">
        <v>-98.362955519262371</v>
      </c>
      <c r="FP1171" s="39">
        <v>-97.44513848073764</v>
      </c>
      <c r="FQ1171" s="39">
        <v>37.235655152355733</v>
      </c>
      <c r="FR1171" s="39">
        <v>38.682956847644263</v>
      </c>
      <c r="FS1171" s="39">
        <v>-98.821864038524723</v>
      </c>
      <c r="FT1171" s="39">
        <v>-96.986229961475289</v>
      </c>
      <c r="FU1171" s="35"/>
      <c r="GK1171" s="34" t="str">
        <f>IF(GA1171&lt;&gt;"",((GB1171*0.125)+((GC1171+GD1171+GE1171+GF1171+GG1171)*0.25)+((GH1171+GI1171+GJ1171)*1))/GA1171,"")</f>
        <v/>
      </c>
      <c r="GL1171"/>
      <c r="GM1171"/>
      <c r="GN1171"/>
      <c r="GO1171"/>
      <c r="HH1171" s="34" t="str">
        <f>IF(GX1171&lt;&gt;"",((GY1171*0.125)+((GZ1171+HA1171+HB1171+HC1171+HD1171)*0.25)+((HE1171+HF1171+HG1171)*1))/GX1171,"")</f>
        <v/>
      </c>
    </row>
    <row r="1172" spans="1:216" hidden="1" x14ac:dyDescent="0.35">
      <c r="A1172" s="11" t="s">
        <v>5475</v>
      </c>
      <c r="B1172" s="12" t="s">
        <v>5476</v>
      </c>
      <c r="C1172" s="43">
        <v>43009</v>
      </c>
      <c r="E1172" s="11" t="s">
        <v>1420</v>
      </c>
      <c r="F1172" s="19" t="s">
        <v>6621</v>
      </c>
      <c r="G1172" s="19" t="s">
        <v>1797</v>
      </c>
      <c r="H1172" s="11" t="s">
        <v>1512</v>
      </c>
      <c r="I1172" s="42">
        <v>21742</v>
      </c>
      <c r="J1172" s="17">
        <v>33069</v>
      </c>
      <c r="K1172" s="18">
        <f ca="1">IF(A1172&lt;&gt;"",RANDBETWEEN(1,2000)," ")</f>
        <v>1246</v>
      </c>
      <c r="L1172" s="17" cm="1">
        <f t="array" ref="L1172">IF(A1172&lt;&gt;"",SUMPRODUCT(($E$2:$E$1303="Active") * (FK1172 &gt;= $FM$2:$FM$1303) * (FK1172 &lt;= $FN$2:$FN$1303) * (FL1172 &gt;= $FO$2:$FO$1303) * (FL1172 &lt;= $FP$2:$FP$1303)),"")</f>
        <v>0</v>
      </c>
      <c r="M1172" s="17" cm="1">
        <f t="array" ref="M1172">IF(A1172&lt;&gt;"",SUMPRODUCT(($E$2:$E$1303="Active") * (FK1172 &gt;= $FQ$2:$FQ$1303) * (FK1172 &lt;= $FR$2:$FR$1303) * (FL1172 &gt;= $FS$2:$FS$1303) * (FL1172 &lt;= $FT$2:$FT$1303)),"")</f>
        <v>2</v>
      </c>
      <c r="Q1172" s="11" t="s">
        <v>6622</v>
      </c>
      <c r="AA1172" s="48">
        <v>2024</v>
      </c>
      <c r="AC1172" s="63">
        <v>45658</v>
      </c>
      <c r="AF1172" s="26"/>
      <c r="AG1172" s="20"/>
      <c r="AH1172" s="22">
        <v>0</v>
      </c>
      <c r="AI1172" s="26">
        <v>0</v>
      </c>
      <c r="AN1172" s="27" t="str">
        <f>IF(COUNT(DV1172,ES1172,FJ1172,GK1172,HH1172)&gt;0,AVERAGE(DV1172,ES1172,FJ1172,GK1172,HH1172),"")</f>
        <v/>
      </c>
      <c r="AO1172" s="28">
        <f>IF((E1172&lt;&gt;""),COUNTA(AP1172:BW1172)+COUNTIF(T1172,"No"),"")</f>
        <v>0</v>
      </c>
      <c r="EA1172" s="35"/>
      <c r="EJ1172"/>
      <c r="EK1172"/>
      <c r="EL1172"/>
      <c r="EM1172"/>
      <c r="EN1172"/>
      <c r="EQ1172"/>
      <c r="ER1172"/>
      <c r="ES1172" s="34" t="str">
        <f>IF(EI1172&lt;&gt;"",((EJ1172*0.125)+((EK1172+EL1172+EM1172+EN1172+EO1172)*0.25)+((EP1172+EQ1172+ER1172)*1))/EI1172,"")</f>
        <v/>
      </c>
      <c r="ET1172" s="20"/>
      <c r="FG1172" s="20"/>
      <c r="FJ1172" s="34" t="str">
        <f>IF(EZ1172&lt;&gt;"",((FA1172*0.125)+((FB1172+FC1172+FD1172+FE1172+FF1172)*0.25)+((FG1172+FH1172+FI1172)*1))/EZ1172,"")</f>
        <v/>
      </c>
      <c r="FK1172" s="39">
        <v>39.654173</v>
      </c>
      <c r="FL1172" s="39">
        <v>-77.654557999999994</v>
      </c>
      <c r="FM1172" s="39">
        <v>39.292347576177868</v>
      </c>
      <c r="FN1172" s="39">
        <v>40.015998423822133</v>
      </c>
      <c r="FO1172" s="39">
        <v>-78.124515946228371</v>
      </c>
      <c r="FP1172" s="39">
        <v>-77.184600053771618</v>
      </c>
      <c r="FQ1172" s="39">
        <v>38.930522152355735</v>
      </c>
      <c r="FR1172" s="39">
        <v>40.377823847644265</v>
      </c>
      <c r="FS1172" s="39">
        <v>-78.594473892456762</v>
      </c>
      <c r="FT1172" s="39">
        <v>-76.714642107543227</v>
      </c>
      <c r="FU1172" s="35"/>
      <c r="GK1172" s="34" t="str">
        <f>IF(GA1172&lt;&gt;"",((GB1172*0.125)+((GC1172+GD1172+GE1172+GF1172+GG1172)*0.25)+((GH1172+GI1172+GJ1172)*1))/GA1172,"")</f>
        <v/>
      </c>
      <c r="GL1172"/>
      <c r="GM1172"/>
      <c r="GN1172"/>
      <c r="GO1172"/>
      <c r="HH1172" s="34" t="str">
        <f>IF(GX1172&lt;&gt;"",((GY1172*0.125)+((GZ1172+HA1172+HB1172+HC1172+HD1172)*0.25)+((HE1172+HF1172+HG1172)*1))/GX1172,"")</f>
        <v/>
      </c>
    </row>
    <row r="1173" spans="1:216" hidden="1" x14ac:dyDescent="0.35">
      <c r="A1173" s="11" t="s">
        <v>5510</v>
      </c>
      <c r="B1173" s="12" t="s">
        <v>5511</v>
      </c>
      <c r="C1173" s="43">
        <v>43009</v>
      </c>
      <c r="E1173" s="11" t="s">
        <v>1420</v>
      </c>
      <c r="F1173" s="19" t="s">
        <v>6623</v>
      </c>
      <c r="G1173" s="19" t="s">
        <v>2710</v>
      </c>
      <c r="H1173" s="11" t="s">
        <v>1993</v>
      </c>
      <c r="I1173" s="42">
        <v>55744</v>
      </c>
      <c r="J1173" s="17">
        <v>20096</v>
      </c>
      <c r="K1173" s="18">
        <f ca="1">IF(A1173&lt;&gt;"",RANDBETWEEN(1,2000)," ")</f>
        <v>16</v>
      </c>
      <c r="L1173" s="17" cm="1">
        <f t="array" ref="L1173">IF(A1173&lt;&gt;"",SUMPRODUCT(($E$2:$E$1303="Active") * (FK1173 &gt;= $FM$2:$FM$1303) * (FK1173 &lt;= $FN$2:$FN$1303) * (FL1173 &gt;= $FO$2:$FO$1303) * (FL1173 &lt;= $FP$2:$FP$1303)),"")</f>
        <v>0</v>
      </c>
      <c r="M1173" s="17" cm="1">
        <f t="array" ref="M1173">IF(A1173&lt;&gt;"",SUMPRODUCT(($E$2:$E$1303="Active") * (FK1173 &gt;= $FQ$2:$FQ$1303) * (FK1173 &lt;= $FR$2:$FR$1303) * (FL1173 &gt;= $FS$2:$FS$1303) * (FL1173 &lt;= $FT$2:$FT$1303)),"")</f>
        <v>0</v>
      </c>
      <c r="O1173" s="11" t="s">
        <v>5553</v>
      </c>
      <c r="P1173" s="19" t="s">
        <v>5042</v>
      </c>
      <c r="Q1173" s="11" t="s">
        <v>6624</v>
      </c>
      <c r="R1173" s="19" t="s">
        <v>5042</v>
      </c>
      <c r="T1173" s="20" t="s">
        <v>224</v>
      </c>
      <c r="AA1173" s="48">
        <v>2024</v>
      </c>
      <c r="AC1173" s="63">
        <v>45658</v>
      </c>
      <c r="AD1173" s="25">
        <v>0</v>
      </c>
      <c r="AE1173" s="25">
        <v>0</v>
      </c>
      <c r="AF1173" s="26">
        <v>0</v>
      </c>
      <c r="AG1173" s="20"/>
      <c r="AH1173" s="22">
        <v>0</v>
      </c>
      <c r="AI1173" s="26">
        <v>0</v>
      </c>
      <c r="AN1173" s="27" t="str">
        <f>IF(COUNT(DV1173,ES1173,FJ1173,GK1173,HH1173)&gt;0,AVERAGE(DV1173,ES1173,FJ1173,GK1173,HH1173),"")</f>
        <v/>
      </c>
      <c r="AO1173" s="28">
        <f>IF((E1173&lt;&gt;""),COUNTA(AP1173:BW1173)+COUNTIF(T1173,"No"),"")</f>
        <v>0</v>
      </c>
      <c r="EA1173" s="35"/>
      <c r="EJ1173"/>
      <c r="EK1173"/>
      <c r="EL1173"/>
      <c r="EM1173"/>
      <c r="EN1173"/>
      <c r="EQ1173"/>
      <c r="ER1173"/>
      <c r="ES1173" s="53" t="str">
        <f>IF(EI1173&lt;&gt;"",((EJ1173*0.125)+((EK1173+EL1173+EM1173+EN1173+EO1173)*0.25)+((EP1173+EQ1173+ER1173)*1))/EI1173,"")</f>
        <v/>
      </c>
      <c r="ET1173" s="20"/>
      <c r="FG1173" s="20"/>
      <c r="FJ1173" s="34" t="str">
        <f>IF(EZ1173&lt;&gt;"",((FA1173*0.125)+((FB1173+FC1173+FD1173+FE1173+FF1173)*0.25)+((FG1173+FH1173+FI1173)*1))/EZ1173,"")</f>
        <v/>
      </c>
      <c r="FK1173" s="39">
        <v>47.286799000000002</v>
      </c>
      <c r="FL1173" s="39">
        <v>-93.546216000000001</v>
      </c>
      <c r="FM1173" s="39">
        <v>46.924973576177869</v>
      </c>
      <c r="FN1173" s="39">
        <v>47.648624423822135</v>
      </c>
      <c r="FO1173" s="39">
        <v>-94.079622998911105</v>
      </c>
      <c r="FP1173" s="39">
        <v>-93.012809001088897</v>
      </c>
      <c r="FQ1173" s="39">
        <v>46.563148152355737</v>
      </c>
      <c r="FR1173" s="39">
        <v>48.010449847644267</v>
      </c>
      <c r="FS1173" s="39">
        <v>-94.613029997822196</v>
      </c>
      <c r="FT1173" s="39">
        <v>-92.479402002177807</v>
      </c>
      <c r="FU1173" s="35"/>
      <c r="GK1173" s="34" t="str">
        <f>IF(GA1173&lt;&gt;"",((GB1173*0.125)+((GC1173+GD1173+GE1173+GF1173+GG1173)*0.25)+((GH1173+GI1173+GJ1173)*1))/GA1173,"")</f>
        <v/>
      </c>
      <c r="GL1173"/>
      <c r="GM1173"/>
      <c r="GN1173"/>
      <c r="GO1173"/>
      <c r="HH1173" s="34" t="str">
        <f>IF(GX1173&lt;&gt;"",((GY1173*0.125)+((GZ1173+HA1173+HB1173+HC1173+HD1173)*0.25)+((HE1173+HF1173+HG1173)*1))/GX1173,"")</f>
        <v/>
      </c>
    </row>
    <row r="1174" spans="1:216" hidden="1" x14ac:dyDescent="0.35">
      <c r="A1174" s="11" t="s">
        <v>6082</v>
      </c>
      <c r="B1174" s="12" t="s">
        <v>6083</v>
      </c>
      <c r="C1174" s="43">
        <v>43009</v>
      </c>
      <c r="E1174" s="11" t="s">
        <v>1420</v>
      </c>
      <c r="F1174" s="19" t="s">
        <v>6625</v>
      </c>
      <c r="G1174" s="19" t="s">
        <v>6626</v>
      </c>
      <c r="H1174" s="11" t="s">
        <v>1673</v>
      </c>
      <c r="I1174" s="42">
        <v>76106</v>
      </c>
      <c r="J1174" s="17">
        <v>36521</v>
      </c>
      <c r="K1174" s="18">
        <f ca="1">IF(A1174&lt;&gt;"",RANDBETWEEN(1,2000)," ")</f>
        <v>1453</v>
      </c>
      <c r="L1174" s="17" cm="1">
        <f t="array" ref="L1174">IF(A1174&lt;&gt;"",SUMPRODUCT(($E$2:$E$1303="Active") * (FK1174 &gt;= $FM$2:$FM$1303) * (FK1174 &lt;= $FN$2:$FN$1303) * (FL1174 &gt;= $FO$2:$FO$1303) * (FL1174 &lt;= $FP$2:$FP$1303)),"")</f>
        <v>8</v>
      </c>
      <c r="M1174" s="17" cm="1">
        <f t="array" ref="M1174">IF(A1174&lt;&gt;"",SUMPRODUCT(($E$2:$E$1303="Active") * (FK1174 &gt;= $FQ$2:$FQ$1303) * (FK1174 &lt;= $FR$2:$FR$1303) * (FL1174 &gt;= $FS$2:$FS$1303) * (FL1174 &lt;= $FT$2:$FT$1303)),"")</f>
        <v>17</v>
      </c>
      <c r="Q1174" s="11" t="s">
        <v>6627</v>
      </c>
      <c r="AA1174" s="48">
        <v>2024</v>
      </c>
      <c r="AC1174" s="63">
        <v>45658</v>
      </c>
      <c r="AF1174" s="26"/>
      <c r="AG1174" s="20"/>
      <c r="AH1174" s="22">
        <v>0</v>
      </c>
      <c r="AI1174" s="26">
        <v>0</v>
      </c>
      <c r="AN1174" s="27" t="str">
        <f>IF(COUNT(DV1174,ES1174,FJ1174,GK1174,HH1174)&gt;0,AVERAGE(DV1174,ES1174,FJ1174,GK1174,HH1174),"")</f>
        <v/>
      </c>
      <c r="AO1174" s="28">
        <f>IF((E1174&lt;&gt;""),COUNTA(AP1174:BW1174)+COUNTIF(T1174,"No"),"")</f>
        <v>0</v>
      </c>
      <c r="EA1174" s="35"/>
      <c r="EJ1174"/>
      <c r="EK1174"/>
      <c r="EL1174"/>
      <c r="EM1174"/>
      <c r="EN1174"/>
      <c r="EQ1174"/>
      <c r="ER1174"/>
      <c r="ES1174" s="34" t="str">
        <f>IF(EI1174&lt;&gt;"",((EJ1174*0.125)+((EK1174+EL1174+EM1174+EN1174+EO1174)*0.25)+((EP1174+EQ1174+ER1174)*1))/EI1174,"")</f>
        <v/>
      </c>
      <c r="ET1174" s="20"/>
      <c r="FG1174" s="20"/>
      <c r="FJ1174" s="34" t="str">
        <f>IF(EZ1174&lt;&gt;"",((FA1174*0.125)+((FB1174+FC1174+FD1174+FE1174+FF1174)*0.25)+((FG1174+FH1174+FI1174)*1))/EZ1174,"")</f>
        <v/>
      </c>
      <c r="FK1174" s="39">
        <v>32.810150999999998</v>
      </c>
      <c r="FL1174" s="39">
        <v>-97.361311999999998</v>
      </c>
      <c r="FM1174" s="39">
        <v>32.448325576177865</v>
      </c>
      <c r="FN1174" s="39">
        <v>33.17197642382213</v>
      </c>
      <c r="FO1174" s="39">
        <v>-97.791815359206822</v>
      </c>
      <c r="FP1174" s="39">
        <v>-96.930808640793174</v>
      </c>
      <c r="FQ1174" s="39">
        <v>32.086500152355732</v>
      </c>
      <c r="FR1174" s="39">
        <v>33.533801847644263</v>
      </c>
      <c r="FS1174" s="39">
        <v>-98.222318718413661</v>
      </c>
      <c r="FT1174" s="39">
        <v>-96.500305281586336</v>
      </c>
      <c r="FU1174" s="35"/>
      <c r="GK1174" s="34" t="str">
        <f>IF(GA1174&lt;&gt;"",((GB1174*0.125)+((GC1174+GD1174+GE1174+GF1174+GG1174)*0.25)+((GH1174+GI1174+GJ1174)*1))/GA1174,"")</f>
        <v/>
      </c>
      <c r="GL1174"/>
      <c r="GM1174"/>
      <c r="GN1174"/>
      <c r="GO1174"/>
      <c r="HH1174" s="34" t="str">
        <f>IF(GX1174&lt;&gt;"",((GY1174*0.125)+((GZ1174+HA1174+HB1174+HC1174+HD1174)*0.25)+((HE1174+HF1174+HG1174)*1))/GX1174,"")</f>
        <v/>
      </c>
    </row>
    <row r="1175" spans="1:216" hidden="1" x14ac:dyDescent="0.35">
      <c r="A1175" s="11" t="s">
        <v>6628</v>
      </c>
      <c r="B1175" s="12" t="s">
        <v>6629</v>
      </c>
      <c r="C1175" s="43">
        <v>43009</v>
      </c>
      <c r="E1175" s="11" t="s">
        <v>1420</v>
      </c>
      <c r="F1175" s="19" t="s">
        <v>6630</v>
      </c>
      <c r="G1175" s="19" t="s">
        <v>6631</v>
      </c>
      <c r="H1175" s="11" t="s">
        <v>2702</v>
      </c>
      <c r="I1175" s="42">
        <v>49841</v>
      </c>
      <c r="K1175" s="18">
        <f ca="1">IF(A1175&lt;&gt;"",RANDBETWEEN(1,2000)," ")</f>
        <v>147</v>
      </c>
      <c r="L1175" s="17" cm="1">
        <f t="array" ref="L1175">IF(A1175&lt;&gt;"",SUMPRODUCT(($E$2:$E$1303="Active") * (FK1175 &gt;= $FM$2:$FM$1303) * (FK1175 &lt;= $FN$2:$FN$1303) * (FL1175 &gt;= $FO$2:$FO$1303) * (FL1175 &lt;= $FP$2:$FP$1303)),"")</f>
        <v>1</v>
      </c>
      <c r="M1175" s="17" cm="1">
        <f t="array" ref="M1175">IF(A1175&lt;&gt;"",SUMPRODUCT(($E$2:$E$1303="Active") * (FK1175 &gt;= $FQ$2:$FQ$1303) * (FK1175 &lt;= $FR$2:$FR$1303) * (FL1175 &gt;= $FS$2:$FS$1303) * (FL1175 &lt;= $FT$2:$FT$1303)),"")</f>
        <v>1</v>
      </c>
      <c r="O1175" s="11" t="s">
        <v>5553</v>
      </c>
      <c r="P1175" s="19" t="s">
        <v>5042</v>
      </c>
      <c r="Q1175" s="11" t="s">
        <v>6632</v>
      </c>
      <c r="R1175" s="19" t="s">
        <v>5042</v>
      </c>
      <c r="T1175" s="20" t="s">
        <v>224</v>
      </c>
      <c r="AA1175" s="48">
        <v>2024</v>
      </c>
      <c r="AC1175" s="63">
        <v>45658</v>
      </c>
      <c r="AD1175" s="25">
        <v>0</v>
      </c>
      <c r="AE1175" s="25">
        <v>0</v>
      </c>
      <c r="AF1175" s="26">
        <v>0</v>
      </c>
      <c r="AG1175" s="20"/>
      <c r="AH1175" s="22">
        <v>0</v>
      </c>
      <c r="AI1175" s="26">
        <v>0</v>
      </c>
      <c r="AN1175" s="27" t="str">
        <f>IF(COUNT(DV1175,ES1175,FJ1175,GK1175,HH1175)&gt;0,AVERAGE(DV1175,ES1175,FJ1175,GK1175,HH1175),"")</f>
        <v/>
      </c>
      <c r="AO1175" s="28">
        <f>IF((E1175&lt;&gt;""),COUNTA(AP1175:BW1175)+COUNTIF(T1175,"No"),"")</f>
        <v>0</v>
      </c>
      <c r="EA1175" s="35"/>
      <c r="EJ1175"/>
      <c r="EK1175"/>
      <c r="EL1175"/>
      <c r="EM1175"/>
      <c r="EN1175"/>
      <c r="EQ1175"/>
      <c r="ER1175"/>
      <c r="ES1175" s="53" t="str">
        <f>IF(EI1175&lt;&gt;"",((EJ1175*0.125)+((EK1175+EL1175+EM1175+EN1175+EO1175)*0.25)+((EP1175+EQ1175+ER1175)*1))/EI1175,"")</f>
        <v/>
      </c>
      <c r="ET1175" s="20"/>
      <c r="FG1175" s="20"/>
      <c r="FJ1175" s="34" t="str">
        <f>IF(EZ1175&lt;&gt;"",((FA1175*0.125)+((FB1175+FC1175+FD1175+FE1175+FF1175)*0.25)+((FG1175+FH1175+FI1175)*1))/EZ1175,"")</f>
        <v/>
      </c>
      <c r="FK1175" s="39">
        <v>46.323940999999998</v>
      </c>
      <c r="FL1175" s="39">
        <v>-87.490160000000003</v>
      </c>
      <c r="FM1175" s="39">
        <v>45.962115576177865</v>
      </c>
      <c r="FN1175" s="39">
        <v>46.68576642382213</v>
      </c>
      <c r="FO1175" s="39">
        <v>-88.014104058432707</v>
      </c>
      <c r="FP1175" s="39">
        <v>-86.966215941567299</v>
      </c>
      <c r="FQ1175" s="39">
        <v>45.600290152355733</v>
      </c>
      <c r="FR1175" s="39">
        <v>47.047591847644263</v>
      </c>
      <c r="FS1175" s="39">
        <v>-88.538048116865411</v>
      </c>
      <c r="FT1175" s="39">
        <v>-86.442271883134595</v>
      </c>
      <c r="FU1175" s="35"/>
      <c r="GK1175" s="34" t="str">
        <f>IF(GA1175&lt;&gt;"",((GB1175*0.125)+((GC1175+GD1175+GE1175+GF1175+GG1175)*0.25)+((GH1175+GI1175+GJ1175)*1))/GA1175,"")</f>
        <v/>
      </c>
      <c r="GL1175"/>
      <c r="GM1175"/>
      <c r="GN1175"/>
      <c r="GO1175"/>
      <c r="HH1175" s="34" t="str">
        <f>IF(GX1175&lt;&gt;"",((GY1175*0.125)+((GZ1175+HA1175+HB1175+HC1175+HD1175)*0.25)+((HE1175+HF1175+HG1175)*1))/GX1175,"")</f>
        <v/>
      </c>
    </row>
    <row r="1176" spans="1:216" hidden="1" x14ac:dyDescent="0.35">
      <c r="A1176" s="11" t="s">
        <v>6633</v>
      </c>
      <c r="B1176" s="12" t="s">
        <v>6634</v>
      </c>
      <c r="C1176" s="43">
        <v>43009</v>
      </c>
      <c r="E1176" s="11" t="s">
        <v>1420</v>
      </c>
      <c r="F1176" s="19" t="s">
        <v>6635</v>
      </c>
      <c r="G1176" s="19" t="s">
        <v>6636</v>
      </c>
      <c r="H1176" s="11" t="s">
        <v>3034</v>
      </c>
      <c r="I1176" s="42">
        <v>27215</v>
      </c>
      <c r="J1176" s="17">
        <v>44620</v>
      </c>
      <c r="K1176" s="18">
        <f ca="1">IF(A1176&lt;&gt;"",RANDBETWEEN(1,2000)," ")</f>
        <v>1013</v>
      </c>
      <c r="L1176" s="17" cm="1">
        <f t="array" ref="L1176">IF(A1176&lt;&gt;"",SUMPRODUCT(($E$2:$E$1303="Active") * (FK1176 &gt;= $FM$2:$FM$1303) * (FK1176 &lt;= $FN$2:$FN$1303) * (FL1176 &gt;= $FO$2:$FO$1303) * (FL1176 &lt;= $FP$2:$FP$1303)),"")</f>
        <v>2</v>
      </c>
      <c r="M1176" s="17" cm="1">
        <f t="array" ref="M1176">IF(A1176&lt;&gt;"",SUMPRODUCT(($E$2:$E$1303="Active") * (FK1176 &gt;= $FQ$2:$FQ$1303) * (FK1176 &lt;= $FR$2:$FR$1303) * (FL1176 &gt;= $FS$2:$FS$1303) * (FL1176 &lt;= $FT$2:$FT$1303)),"")</f>
        <v>7</v>
      </c>
      <c r="Q1176" s="11" t="s">
        <v>6637</v>
      </c>
      <c r="AA1176" s="48">
        <v>2024</v>
      </c>
      <c r="AC1176" s="63">
        <v>45658</v>
      </c>
      <c r="AF1176" s="26"/>
      <c r="AG1176" s="20"/>
      <c r="AH1176" s="22">
        <v>0</v>
      </c>
      <c r="AI1176" s="26">
        <v>0</v>
      </c>
      <c r="AN1176" s="27" t="str">
        <f>IF(COUNT(DV1176,ES1176,FJ1176,GK1176,HH1176)&gt;0,AVERAGE(DV1176,ES1176,FJ1176,GK1176,HH1176),"")</f>
        <v/>
      </c>
      <c r="AO1176" s="28">
        <f>IF((E1176&lt;&gt;""),COUNTA(AP1176:BW1176)+COUNTIF(T1176,"No"),"")</f>
        <v>0</v>
      </c>
      <c r="EA1176" s="35"/>
      <c r="EJ1176"/>
      <c r="EK1176"/>
      <c r="EL1176"/>
      <c r="EM1176"/>
      <c r="EN1176"/>
      <c r="EQ1176"/>
      <c r="ER1176"/>
      <c r="ES1176" s="34" t="str">
        <f>IF(EI1176&lt;&gt;"",((EJ1176*0.125)+((EK1176+EL1176+EM1176+EN1176+EO1176)*0.25)+((EP1176+EQ1176+ER1176)*1))/EI1176,"")</f>
        <v/>
      </c>
      <c r="ET1176" s="20"/>
      <c r="FG1176" s="20"/>
      <c r="FJ1176" s="34" t="str">
        <f>IF(EZ1176&lt;&gt;"",((FA1176*0.125)+((FB1176+FC1176+FD1176+FE1176+FF1176)*0.25)+((FG1176+FH1176+FI1176)*1))/EZ1176,"")</f>
        <v/>
      </c>
      <c r="FK1176" s="39">
        <v>36.028661</v>
      </c>
      <c r="FL1176" s="39">
        <v>-79.497185999999999</v>
      </c>
      <c r="FM1176" s="39">
        <v>35.666835576177867</v>
      </c>
      <c r="FN1176" s="39">
        <v>36.390486423822132</v>
      </c>
      <c r="FO1176" s="39">
        <v>-79.944589479007703</v>
      </c>
      <c r="FP1176" s="39">
        <v>-79.049782520992295</v>
      </c>
      <c r="FQ1176" s="39">
        <v>35.305010152355734</v>
      </c>
      <c r="FR1176" s="39">
        <v>36.752311847644265</v>
      </c>
      <c r="FS1176" s="39">
        <v>-80.391992958015408</v>
      </c>
      <c r="FT1176" s="39">
        <v>-78.602379041984591</v>
      </c>
      <c r="FU1176" s="35"/>
      <c r="GK1176" s="34" t="str">
        <f>IF(GA1176&lt;&gt;"",((GB1176*0.125)+((GC1176+GD1176+GE1176+GF1176+GG1176)*0.25)+((GH1176+GI1176+GJ1176)*1))/GA1176,"")</f>
        <v/>
      </c>
      <c r="GL1176"/>
      <c r="GM1176"/>
      <c r="GN1176"/>
      <c r="GO1176"/>
      <c r="HH1176" s="34" t="str">
        <f>IF(GX1176&lt;&gt;"",((GY1176*0.125)+((GZ1176+HA1176+HB1176+HC1176+HD1176)*0.25)+((HE1176+HF1176+HG1176)*1))/GX1176,"")</f>
        <v/>
      </c>
    </row>
    <row r="1177" spans="1:216" hidden="1" x14ac:dyDescent="0.35">
      <c r="A1177" s="11" t="s">
        <v>6563</v>
      </c>
      <c r="B1177" s="12" t="s">
        <v>6564</v>
      </c>
      <c r="C1177" s="43">
        <v>43009</v>
      </c>
      <c r="E1177" s="11" t="s">
        <v>1420</v>
      </c>
      <c r="F1177" s="19" t="s">
        <v>6565</v>
      </c>
      <c r="G1177" s="19" t="s">
        <v>1835</v>
      </c>
      <c r="H1177" s="11" t="s">
        <v>1673</v>
      </c>
      <c r="I1177" s="42">
        <v>76018</v>
      </c>
      <c r="J1177" s="17">
        <v>27784</v>
      </c>
      <c r="K1177" s="18">
        <f ca="1">IF(A1177&lt;&gt;"",RANDBETWEEN(1,2000)," ")</f>
        <v>1993</v>
      </c>
      <c r="L1177" s="17" cm="1">
        <f t="array" ref="L1177">IF(A1177&lt;&gt;"",SUMPRODUCT(($E$2:$E$1303="Active") * (FK1177 &gt;= $FM$2:$FM$1303) * (FK1177 &lt;= $FN$2:$FN$1303) * (FL1177 &gt;= $FO$2:$FO$1303) * (FL1177 &lt;= $FP$2:$FP$1303)),"")</f>
        <v>13</v>
      </c>
      <c r="M1177" s="17" cm="1">
        <f t="array" ref="M1177">IF(A1177&lt;&gt;"",SUMPRODUCT(($E$2:$E$1303="Active") * (FK1177 &gt;= $FQ$2:$FQ$1303) * (FK1177 &lt;= $FR$2:$FR$1303) * (FL1177 &gt;= $FS$2:$FS$1303) * (FL1177 &lt;= $FT$2:$FT$1303)),"")</f>
        <v>17</v>
      </c>
      <c r="Q1177" s="11" t="s">
        <v>1836</v>
      </c>
      <c r="AA1177" s="48">
        <v>2024</v>
      </c>
      <c r="AC1177" s="63">
        <v>45658</v>
      </c>
      <c r="AF1177" s="26"/>
      <c r="AG1177" s="20"/>
      <c r="AH1177" s="22">
        <v>0</v>
      </c>
      <c r="AI1177" s="26">
        <v>0</v>
      </c>
      <c r="AN1177" s="27" t="str">
        <f>IF(COUNT(DV1177,ES1177,FJ1177,GK1177,HH1177)&gt;0,AVERAGE(DV1177,ES1177,FJ1177,GK1177,HH1177),"")</f>
        <v/>
      </c>
      <c r="AO1177" s="28">
        <f>IF((E1177&lt;&gt;""),COUNTA(AP1177:BW1177)+COUNTIF(T1177,"No"),"")</f>
        <v>0</v>
      </c>
      <c r="EA1177" s="35"/>
      <c r="EJ1177"/>
      <c r="EK1177"/>
      <c r="EL1177"/>
      <c r="EM1177"/>
      <c r="EN1177"/>
      <c r="EQ1177"/>
      <c r="ER1177"/>
      <c r="ES1177" s="34" t="str">
        <f>IF(EI1177&lt;&gt;"",((EJ1177*0.125)+((EK1177+EL1177+EM1177+EN1177+EO1177)*0.25)+((EP1177+EQ1177+ER1177)*1))/EI1177,"")</f>
        <v/>
      </c>
      <c r="ET1177" s="20"/>
      <c r="FG1177" s="20"/>
      <c r="FJ1177" s="34" t="str">
        <f>IF(EZ1177&lt;&gt;"",((FA1177*0.125)+((FB1177+FC1177+FD1177+FE1177+FF1177)*0.25)+((FG1177+FH1177+FI1177)*1))/EZ1177,"")</f>
        <v/>
      </c>
      <c r="FK1177" s="39">
        <v>32.660994000000002</v>
      </c>
      <c r="FL1177" s="39">
        <v>-97.085881999999998</v>
      </c>
      <c r="FM1177" s="39">
        <v>32.29916857617787</v>
      </c>
      <c r="FN1177" s="39">
        <v>33.022819423822135</v>
      </c>
      <c r="FO1177" s="39">
        <v>-97.515665488032923</v>
      </c>
      <c r="FP1177" s="39">
        <v>-96.656098511967073</v>
      </c>
      <c r="FQ1177" s="39">
        <v>31.937343152355737</v>
      </c>
      <c r="FR1177" s="39">
        <v>33.384644847644267</v>
      </c>
      <c r="FS1177" s="39">
        <v>-97.945448976065862</v>
      </c>
      <c r="FT1177" s="39">
        <v>-96.226315023934134</v>
      </c>
      <c r="FU1177" s="35"/>
      <c r="GK1177" s="34" t="str">
        <f>IF(GA1177&lt;&gt;"",((GB1177*0.125)+((GC1177+GD1177+GE1177+GF1177+GG1177)*0.25)+((GH1177+GI1177+GJ1177)*1))/GA1177,"")</f>
        <v/>
      </c>
      <c r="GL1177"/>
      <c r="GM1177"/>
      <c r="GN1177"/>
      <c r="GO1177"/>
      <c r="HH1177" s="34" t="str">
        <f>IF(GX1177&lt;&gt;"",((GY1177*0.125)+((GZ1177+HA1177+HB1177+HC1177+HD1177)*0.25)+((HE1177+HF1177+HG1177)*1))/GX1177,"")</f>
        <v/>
      </c>
    </row>
    <row r="1178" spans="1:216" hidden="1" x14ac:dyDescent="0.35">
      <c r="A1178" s="11" t="s">
        <v>6638</v>
      </c>
      <c r="B1178" s="12" t="s">
        <v>6639</v>
      </c>
      <c r="C1178" s="43">
        <v>43009</v>
      </c>
      <c r="E1178" s="11" t="s">
        <v>1420</v>
      </c>
      <c r="F1178" s="19" t="s">
        <v>6640</v>
      </c>
      <c r="G1178" s="19" t="s">
        <v>359</v>
      </c>
      <c r="H1178" s="11" t="s">
        <v>315</v>
      </c>
      <c r="I1178" s="42">
        <v>36832</v>
      </c>
      <c r="K1178" s="18">
        <f ca="1">IF(A1178&lt;&gt;"",RANDBETWEEN(1,2000)," ")</f>
        <v>924</v>
      </c>
      <c r="L1178" s="17" cm="1">
        <f t="array" ref="L1178">IF(A1178&lt;&gt;"",SUMPRODUCT(($E$2:$E$1303="Active") * (FK1178 &gt;= $FM$2:$FM$1303) * (FK1178 &lt;= $FN$2:$FN$1303) * (FL1178 &gt;= $FO$2:$FO$1303) * (FL1178 &lt;= $FP$2:$FP$1303)),"")</f>
        <v>1</v>
      </c>
      <c r="M1178" s="17" cm="1">
        <f t="array" ref="M1178">IF(A1178&lt;&gt;"",SUMPRODUCT(($E$2:$E$1303="Active") * (FK1178 &gt;= $FQ$2:$FQ$1303) * (FK1178 &lt;= $FR$2:$FR$1303) * (FL1178 &gt;= $FS$2:$FS$1303) * (FL1178 &lt;= $FT$2:$FT$1303)),"")</f>
        <v>2</v>
      </c>
      <c r="O1178" s="11" t="s">
        <v>5553</v>
      </c>
      <c r="P1178" s="19" t="s">
        <v>5042</v>
      </c>
      <c r="Q1178" s="11" t="s">
        <v>6641</v>
      </c>
      <c r="R1178" s="19" t="s">
        <v>5042</v>
      </c>
      <c r="T1178" s="20" t="s">
        <v>224</v>
      </c>
      <c r="AA1178" s="48" t="s">
        <v>323</v>
      </c>
      <c r="AC1178" s="63">
        <v>45658</v>
      </c>
      <c r="AD1178" s="25">
        <v>0</v>
      </c>
      <c r="AE1178" s="25">
        <v>0</v>
      </c>
      <c r="AF1178" s="26">
        <v>0</v>
      </c>
      <c r="AG1178" s="20"/>
      <c r="AH1178" s="22">
        <v>0</v>
      </c>
      <c r="AI1178" s="26">
        <v>0</v>
      </c>
      <c r="AN1178" s="27" t="str">
        <f>IF(COUNT(DV1178,ES1178,FJ1178,GK1178,HH1178)&gt;0,AVERAGE(DV1178,ES1178,FJ1178,GK1178,HH1178),"")</f>
        <v/>
      </c>
      <c r="AO1178" s="28">
        <f>IF((E1178&lt;&gt;""),COUNTA(AP1178:BW1178)+COUNTIF(T1178,"No"),"")</f>
        <v>0</v>
      </c>
      <c r="EA1178" s="35"/>
      <c r="EJ1178"/>
      <c r="EK1178"/>
      <c r="EL1178"/>
      <c r="EM1178"/>
      <c r="EN1178"/>
      <c r="EQ1178"/>
      <c r="ER1178"/>
      <c r="ES1178" s="53" t="str">
        <f>IF(EI1178&lt;&gt;"",((EJ1178*0.125)+((EK1178+EL1178+EM1178+EN1178+EO1178)*0.25)+((EP1178+EQ1178+ER1178)*1))/EI1178,"")</f>
        <v/>
      </c>
      <c r="ET1178" s="20"/>
      <c r="FG1178" s="20"/>
      <c r="FJ1178" s="34" t="str">
        <f>IF(EZ1178&lt;&gt;"",((FA1178*0.125)+((FB1178+FC1178+FD1178+FE1178+FF1178)*0.25)+((FG1178+FH1178+FI1178)*1))/EZ1178,"")</f>
        <v/>
      </c>
      <c r="FK1178" s="39">
        <v>32.570734999999999</v>
      </c>
      <c r="FL1178" s="39">
        <v>-85.575415000000007</v>
      </c>
      <c r="FM1178" s="39">
        <v>32.208909576177867</v>
      </c>
      <c r="FN1178" s="39">
        <v>32.932560423822132</v>
      </c>
      <c r="FO1178" s="39">
        <v>-86.004765453606225</v>
      </c>
      <c r="FP1178" s="39">
        <v>-85.146064546393788</v>
      </c>
      <c r="FQ1178" s="39">
        <v>31.847084152355734</v>
      </c>
      <c r="FR1178" s="39">
        <v>33.294385847644264</v>
      </c>
      <c r="FS1178" s="39">
        <v>-86.434115907212444</v>
      </c>
      <c r="FT1178" s="39">
        <v>-84.716714092787569</v>
      </c>
      <c r="FU1178" s="35"/>
      <c r="GK1178" s="34" t="str">
        <f>IF(GA1178&lt;&gt;"",((GB1178*0.125)+((GC1178+GD1178+GE1178+GF1178+GG1178)*0.25)+((GH1178+GI1178+GJ1178)*1))/GA1178,"")</f>
        <v/>
      </c>
      <c r="GL1178"/>
      <c r="GM1178"/>
      <c r="GN1178"/>
      <c r="GO1178"/>
      <c r="HH1178" s="34" t="str">
        <f>IF(GX1178&lt;&gt;"",((GY1178*0.125)+((GZ1178+HA1178+HB1178+HC1178+HD1178)*0.25)+((HE1178+HF1178+HG1178)*1))/GX1178,"")</f>
        <v/>
      </c>
    </row>
    <row r="1179" spans="1:216" hidden="1" x14ac:dyDescent="0.35">
      <c r="A1179" s="11" t="s">
        <v>5701</v>
      </c>
      <c r="B1179" s="12" t="s">
        <v>6642</v>
      </c>
      <c r="C1179" s="43">
        <v>43009</v>
      </c>
      <c r="E1179" s="11" t="s">
        <v>1420</v>
      </c>
      <c r="F1179" s="19" t="s">
        <v>6643</v>
      </c>
      <c r="G1179" s="19" t="s">
        <v>2864</v>
      </c>
      <c r="H1179" s="11" t="s">
        <v>1993</v>
      </c>
      <c r="I1179" s="42">
        <v>55449</v>
      </c>
      <c r="J1179" s="17">
        <v>33321</v>
      </c>
      <c r="K1179" s="18">
        <f ca="1">IF(A1179&lt;&gt;"",RANDBETWEEN(1,2000)," ")</f>
        <v>249</v>
      </c>
      <c r="L1179" s="17" cm="1">
        <f t="array" ref="L1179">IF(A1179&lt;&gt;"",SUMPRODUCT(($E$2:$E$1303="Active") * (FK1179 &gt;= $FM$2:$FM$1303) * (FK1179 &lt;= $FN$2:$FN$1303) * (FL1179 &gt;= $FO$2:$FO$1303) * (FL1179 &lt;= $FP$2:$FP$1303)),"")</f>
        <v>5</v>
      </c>
      <c r="M1179" s="17" cm="1">
        <f t="array" ref="M1179">IF(A1179&lt;&gt;"",SUMPRODUCT(($E$2:$E$1303="Active") * (FK1179 &gt;= $FQ$2:$FQ$1303) * (FK1179 &lt;= $FR$2:$FR$1303) * (FL1179 &gt;= $FS$2:$FS$1303) * (FL1179 &lt;= $FT$2:$FT$1303)),"")</f>
        <v>6</v>
      </c>
      <c r="Q1179" s="11" t="s">
        <v>6644</v>
      </c>
      <c r="AA1179" s="48">
        <v>2024</v>
      </c>
      <c r="AC1179" s="63">
        <v>45658</v>
      </c>
      <c r="AF1179" s="26"/>
      <c r="AG1179" s="20"/>
      <c r="AH1179" s="22">
        <v>0</v>
      </c>
      <c r="AI1179" s="26">
        <v>0</v>
      </c>
      <c r="AN1179" s="27" t="str">
        <f>IF(COUNT(DV1179,ES1179,FJ1179,GK1179,HH1179)&gt;0,AVERAGE(DV1179,ES1179,FJ1179,GK1179,HH1179),"")</f>
        <v/>
      </c>
      <c r="AO1179" s="28">
        <f>IF((E1179&lt;&gt;""),COUNTA(AP1179:BW1179)+COUNTIF(T1179,"No"),"")</f>
        <v>0</v>
      </c>
      <c r="EA1179" s="35"/>
      <c r="EJ1179"/>
      <c r="EK1179"/>
      <c r="EL1179"/>
      <c r="EM1179"/>
      <c r="EN1179"/>
      <c r="EQ1179"/>
      <c r="ER1179"/>
      <c r="ES1179" s="34" t="str">
        <f>IF(EI1179&lt;&gt;"",((EJ1179*0.125)+((EK1179+EL1179+EM1179+EN1179+EO1179)*0.25)+((EP1179+EQ1179+ER1179)*1))/EI1179,"")</f>
        <v/>
      </c>
      <c r="ET1179" s="20"/>
      <c r="FG1179" s="20"/>
      <c r="FJ1179" s="34" t="str">
        <f>IF(EZ1179&lt;&gt;"",((FA1179*0.125)+((FB1179+FC1179+FD1179+FE1179+FF1179)*0.25)+((FG1179+FH1179+FI1179)*1))/EZ1179,"")</f>
        <v/>
      </c>
      <c r="FK1179" s="39">
        <v>45.165326</v>
      </c>
      <c r="FL1179" s="39">
        <v>-93.188918999999999</v>
      </c>
      <c r="FM1179" s="39">
        <v>44.803500576177868</v>
      </c>
      <c r="FN1179" s="39">
        <v>45.527151423822133</v>
      </c>
      <c r="FO1179" s="39">
        <v>-93.702100331930694</v>
      </c>
      <c r="FP1179" s="39">
        <v>-92.675737668069303</v>
      </c>
      <c r="FQ1179" s="39">
        <v>44.441675152355735</v>
      </c>
      <c r="FR1179" s="39">
        <v>45.888976847644265</v>
      </c>
      <c r="FS1179" s="39">
        <v>-94.21528166386139</v>
      </c>
      <c r="FT1179" s="39">
        <v>-92.162556336138607</v>
      </c>
      <c r="FU1179" s="35"/>
      <c r="GK1179" s="34" t="str">
        <f>IF(GA1179&lt;&gt;"",((GB1179*0.125)+((GC1179+GD1179+GE1179+GF1179+GG1179)*0.25)+((GH1179+GI1179+GJ1179)*1))/GA1179,"")</f>
        <v/>
      </c>
      <c r="GL1179"/>
      <c r="GM1179"/>
      <c r="GN1179"/>
      <c r="GO1179"/>
      <c r="HH1179" s="34" t="str">
        <f>IF(GX1179&lt;&gt;"",((GY1179*0.125)+((GZ1179+HA1179+HB1179+HC1179+HD1179)*0.25)+((HE1179+HF1179+HG1179)*1))/GX1179,"")</f>
        <v/>
      </c>
    </row>
    <row r="1180" spans="1:216" hidden="1" x14ac:dyDescent="0.35">
      <c r="A1180" s="11" t="s">
        <v>5908</v>
      </c>
      <c r="B1180" s="12" t="s">
        <v>5909</v>
      </c>
      <c r="C1180" s="43">
        <v>43009</v>
      </c>
      <c r="E1180" s="11" t="s">
        <v>1420</v>
      </c>
      <c r="F1180" s="19" t="s">
        <v>6645</v>
      </c>
      <c r="G1180" s="19" t="s">
        <v>6646</v>
      </c>
      <c r="H1180" s="11" t="s">
        <v>3980</v>
      </c>
      <c r="I1180" s="42">
        <v>29732</v>
      </c>
      <c r="J1180" s="17">
        <v>59417</v>
      </c>
      <c r="K1180" s="18">
        <f ca="1">IF(A1180&lt;&gt;"",RANDBETWEEN(1,2000)," ")</f>
        <v>385</v>
      </c>
      <c r="L1180" s="17" cm="1">
        <f t="array" ref="L1180">IF(A1180&lt;&gt;"",SUMPRODUCT(($E$2:$E$1303="Active") * (FK1180 &gt;= $FM$2:$FM$1303) * (FK1180 &lt;= $FN$2:$FN$1303) * (FL1180 &gt;= $FO$2:$FO$1303) * (FL1180 &lt;= $FP$2:$FP$1303)),"")</f>
        <v>4</v>
      </c>
      <c r="M1180" s="17" cm="1">
        <f t="array" ref="M1180">IF(A1180&lt;&gt;"",SUMPRODUCT(($E$2:$E$1303="Active") * (FK1180 &gt;= $FQ$2:$FQ$1303) * (FK1180 &lt;= $FR$2:$FR$1303) * (FL1180 &gt;= $FS$2:$FS$1303) * (FL1180 &lt;= $FT$2:$FT$1303)),"")</f>
        <v>5</v>
      </c>
      <c r="Q1180" s="11" t="s">
        <v>6647</v>
      </c>
      <c r="AA1180" s="48">
        <v>2024</v>
      </c>
      <c r="AC1180" s="63">
        <v>45658</v>
      </c>
      <c r="AF1180" s="26"/>
      <c r="AG1180" s="20"/>
      <c r="AH1180" s="22">
        <v>0</v>
      </c>
      <c r="AI1180" s="26">
        <v>0</v>
      </c>
      <c r="AN1180" s="27" t="str">
        <f>IF(COUNT(DV1180,ES1180,FJ1180,GK1180,HH1180)&gt;0,AVERAGE(DV1180,ES1180,FJ1180,GK1180,HH1180),"")</f>
        <v/>
      </c>
      <c r="AO1180" s="28">
        <f>IF((E1180&lt;&gt;""),COUNTA(AP1180:BW1180)+COUNTIF(T1180,"No"),"")</f>
        <v>0</v>
      </c>
      <c r="EA1180" s="35"/>
      <c r="EJ1180"/>
      <c r="EK1180"/>
      <c r="EL1180"/>
      <c r="EM1180"/>
      <c r="EN1180"/>
      <c r="EQ1180"/>
      <c r="ER1180"/>
      <c r="ES1180" s="34" t="str">
        <f>IF(EI1180&lt;&gt;"",((EJ1180*0.125)+((EK1180+EL1180+EM1180+EN1180+EO1180)*0.25)+((EP1180+EQ1180+ER1180)*1))/EI1180,"")</f>
        <v/>
      </c>
      <c r="ET1180" s="20"/>
      <c r="FG1180" s="20"/>
      <c r="FJ1180" s="34" t="str">
        <f>IF(EZ1180&lt;&gt;"",((FA1180*0.125)+((FB1180+FC1180+FD1180+FE1180+FF1180)*0.25)+((FG1180+FH1180+FI1180)*1))/EZ1180,"")</f>
        <v/>
      </c>
      <c r="FK1180" s="39">
        <v>34.965935999999999</v>
      </c>
      <c r="FL1180" s="39">
        <v>-81.077579</v>
      </c>
      <c r="FM1180" s="39">
        <v>34.604110576177867</v>
      </c>
      <c r="FN1180" s="39">
        <v>35.327761423822132</v>
      </c>
      <c r="FO1180" s="39">
        <v>-81.519102557555811</v>
      </c>
      <c r="FP1180" s="39">
        <v>-80.636055442444189</v>
      </c>
      <c r="FQ1180" s="39">
        <v>34.242285152355734</v>
      </c>
      <c r="FR1180" s="39">
        <v>35.689586847644264</v>
      </c>
      <c r="FS1180" s="39">
        <v>-81.960626115111623</v>
      </c>
      <c r="FT1180" s="39">
        <v>-80.194531884888377</v>
      </c>
      <c r="FU1180" s="35"/>
      <c r="GK1180" s="34" t="str">
        <f>IF(GA1180&lt;&gt;"",((GB1180*0.125)+((GC1180+GD1180+GE1180+GF1180+GG1180)*0.25)+((GH1180+GI1180+GJ1180)*1))/GA1180,"")</f>
        <v/>
      </c>
      <c r="GL1180"/>
      <c r="GM1180"/>
      <c r="GN1180"/>
      <c r="GO1180"/>
      <c r="HH1180" s="34" t="str">
        <f>IF(GX1180&lt;&gt;"",((GY1180*0.125)+((GZ1180+HA1180+HB1180+HC1180+HD1180)*0.25)+((HE1180+HF1180+HG1180)*1))/GX1180,"")</f>
        <v/>
      </c>
    </row>
    <row r="1181" spans="1:216" hidden="1" x14ac:dyDescent="0.35">
      <c r="A1181" s="11" t="s">
        <v>6648</v>
      </c>
      <c r="B1181" s="12" t="s">
        <v>6649</v>
      </c>
      <c r="C1181" s="43">
        <v>43009</v>
      </c>
      <c r="E1181" s="11" t="s">
        <v>1420</v>
      </c>
      <c r="F1181" s="19" t="s">
        <v>6650</v>
      </c>
      <c r="G1181" s="19" t="s">
        <v>6001</v>
      </c>
      <c r="H1181" s="11" t="s">
        <v>591</v>
      </c>
      <c r="I1181" s="42">
        <v>94541</v>
      </c>
      <c r="J1181" s="17">
        <v>69736</v>
      </c>
      <c r="K1181" s="18">
        <f ca="1">IF(A1181&lt;&gt;"",RANDBETWEEN(1,2000)," ")</f>
        <v>549</v>
      </c>
      <c r="L1181" s="17" cm="1">
        <f t="array" ref="L1181">IF(A1181&lt;&gt;"",SUMPRODUCT(($E$2:$E$1303="Active") * (FK1181 &gt;= $FM$2:$FM$1303) * (FK1181 &lt;= $FN$2:$FN$1303) * (FL1181 &gt;= $FO$2:$FO$1303) * (FL1181 &lt;= $FP$2:$FP$1303)),"")</f>
        <v>7</v>
      </c>
      <c r="M1181" s="17" cm="1">
        <f t="array" ref="M1181">IF(A1181&lt;&gt;"",SUMPRODUCT(($E$2:$E$1303="Active") * (FK1181 &gt;= $FQ$2:$FQ$1303) * (FK1181 &lt;= $FR$2:$FR$1303) * (FL1181 &gt;= $FS$2:$FS$1303) * (FL1181 &lt;= $FT$2:$FT$1303)),"")</f>
        <v>7</v>
      </c>
      <c r="Q1181" s="11" t="s">
        <v>6651</v>
      </c>
      <c r="AA1181" s="48">
        <v>2024</v>
      </c>
      <c r="AC1181" s="63">
        <v>45658</v>
      </c>
      <c r="AF1181" s="26"/>
      <c r="AG1181" s="20"/>
      <c r="AH1181" s="22">
        <v>0</v>
      </c>
      <c r="AI1181" s="26">
        <v>0</v>
      </c>
      <c r="AN1181" s="27" t="str">
        <f>IF(COUNT(DV1181,ES1181,FJ1181,GK1181,HH1181)&gt;0,AVERAGE(DV1181,ES1181,FJ1181,GK1181,HH1181),"")</f>
        <v/>
      </c>
      <c r="AO1181" s="28">
        <f>IF((E1181&lt;&gt;""),COUNTA(AP1181:BW1181)+COUNTIF(T1181,"No"),"")</f>
        <v>0</v>
      </c>
      <c r="EA1181" s="35"/>
      <c r="EJ1181"/>
      <c r="EK1181"/>
      <c r="EL1181"/>
      <c r="EM1181"/>
      <c r="EN1181"/>
      <c r="EQ1181"/>
      <c r="ER1181"/>
      <c r="ES1181" s="34" t="str">
        <f>IF(EI1181&lt;&gt;"",((EJ1181*0.125)+((EK1181+EL1181+EM1181+EN1181+EO1181)*0.25)+((EP1181+EQ1181+ER1181)*1))/EI1181,"")</f>
        <v/>
      </c>
      <c r="ET1181" s="20"/>
      <c r="FG1181" s="20"/>
      <c r="FJ1181" s="34" t="str">
        <f>IF(EZ1181&lt;&gt;"",((FA1181*0.125)+((FB1181+FC1181+FD1181+FE1181+FF1181)*0.25)+((FG1181+FH1181+FI1181)*1))/EZ1181,"")</f>
        <v/>
      </c>
      <c r="FK1181" s="39">
        <v>37.674011999999998</v>
      </c>
      <c r="FL1181" s="39">
        <v>-122.082657</v>
      </c>
      <c r="FM1181" s="39">
        <v>37.312186576177865</v>
      </c>
      <c r="FN1181" s="39">
        <v>38.03583742382213</v>
      </c>
      <c r="FO1181" s="39">
        <v>-122.53979540351472</v>
      </c>
      <c r="FP1181" s="39">
        <v>-121.62551859648528</v>
      </c>
      <c r="FQ1181" s="39">
        <v>36.950361152355732</v>
      </c>
      <c r="FR1181" s="39">
        <v>38.397662847644263</v>
      </c>
      <c r="FS1181" s="39">
        <v>-122.99693380702945</v>
      </c>
      <c r="FT1181" s="39">
        <v>-121.16838019297055</v>
      </c>
      <c r="FU1181" s="35"/>
      <c r="GK1181" s="34" t="str">
        <f>IF(GA1181&lt;&gt;"",((GB1181*0.125)+((GC1181+GD1181+GE1181+GF1181+GG1181)*0.25)+((GH1181+GI1181+GJ1181)*1))/GA1181,"")</f>
        <v/>
      </c>
      <c r="GL1181"/>
      <c r="GM1181"/>
      <c r="GN1181"/>
      <c r="GO1181"/>
      <c r="HH1181" s="34" t="str">
        <f>IF(GX1181&lt;&gt;"",((GY1181*0.125)+((GZ1181+HA1181+HB1181+HC1181+HD1181)*0.25)+((HE1181+HF1181+HG1181)*1))/GX1181,"")</f>
        <v/>
      </c>
    </row>
    <row r="1182" spans="1:216" hidden="1" x14ac:dyDescent="0.35">
      <c r="A1182" s="11" t="s">
        <v>6592</v>
      </c>
      <c r="B1182" s="12" t="s">
        <v>6593</v>
      </c>
      <c r="C1182" s="43">
        <v>43009</v>
      </c>
      <c r="E1182" s="11" t="s">
        <v>1420</v>
      </c>
      <c r="F1182" s="19" t="s">
        <v>6594</v>
      </c>
      <c r="G1182" s="19" t="s">
        <v>2870</v>
      </c>
      <c r="H1182" s="11" t="s">
        <v>1520</v>
      </c>
      <c r="I1182" s="42">
        <v>63005</v>
      </c>
      <c r="J1182" s="17">
        <v>19235</v>
      </c>
      <c r="K1182" s="18">
        <f ca="1">IF(A1182&lt;&gt;"",RANDBETWEEN(1,2000)," ")</f>
        <v>1967</v>
      </c>
      <c r="L1182" s="17" cm="1">
        <f t="array" ref="L1182">IF(A1182&lt;&gt;"",SUMPRODUCT(($E$2:$E$1303="Active") * (FK1182 &gt;= $FM$2:$FM$1303) * (FK1182 &lt;= $FN$2:$FN$1303) * (FL1182 &gt;= $FO$2:$FO$1303) * (FL1182 &lt;= $FP$2:$FP$1303)),"")</f>
        <v>1</v>
      </c>
      <c r="M1182" s="17" cm="1">
        <f t="array" ref="M1182">IF(A1182&lt;&gt;"",SUMPRODUCT(($E$2:$E$1303="Active") * (FK1182 &gt;= $FQ$2:$FQ$1303) * (FK1182 &lt;= $FR$2:$FR$1303) * (FL1182 &gt;= $FS$2:$FS$1303) * (FL1182 &lt;= $FT$2:$FT$1303)),"")</f>
        <v>2</v>
      </c>
      <c r="Q1182" s="11" t="s">
        <v>6595</v>
      </c>
      <c r="AA1182" s="48">
        <v>2024</v>
      </c>
      <c r="AC1182" s="63">
        <v>45658</v>
      </c>
      <c r="AF1182" s="26"/>
      <c r="AG1182" s="20"/>
      <c r="AH1182" s="22">
        <v>0</v>
      </c>
      <c r="AI1182" s="26">
        <v>0</v>
      </c>
      <c r="AN1182" s="27" t="str">
        <f>IF(COUNT(DV1182,ES1182,FJ1182,GK1182,HH1182)&gt;0,AVERAGE(DV1182,ES1182,FJ1182,GK1182,HH1182),"")</f>
        <v/>
      </c>
      <c r="AO1182" s="28">
        <f>IF((E1182&lt;&gt;""),COUNTA(AP1182:BW1182)+COUNTIF(T1182,"No"),"")</f>
        <v>0</v>
      </c>
      <c r="EA1182" s="35"/>
      <c r="EJ1182"/>
      <c r="EK1182"/>
      <c r="EL1182"/>
      <c r="EM1182"/>
      <c r="EN1182"/>
      <c r="EQ1182"/>
      <c r="ER1182"/>
      <c r="ES1182" s="34" t="str">
        <f>IF(EI1182&lt;&gt;"",((EJ1182*0.125)+((EK1182+EL1182+EM1182+EN1182+EO1182)*0.25)+((EP1182+EQ1182+ER1182)*1))/EI1182,"")</f>
        <v/>
      </c>
      <c r="ET1182" s="20"/>
      <c r="FG1182" s="20"/>
      <c r="FJ1182" s="34" t="str">
        <f>IF(EZ1182&lt;&gt;"",((FA1182*0.125)+((FB1182+FC1182+FD1182+FE1182+FF1182)*0.25)+((FG1182+FH1182+FI1182)*1))/EZ1182,"")</f>
        <v/>
      </c>
      <c r="FK1182" s="39">
        <v>38.634836</v>
      </c>
      <c r="FL1182" s="39">
        <v>-90.668873000000005</v>
      </c>
      <c r="FM1182" s="39">
        <v>38.273010576177867</v>
      </c>
      <c r="FN1182" s="39">
        <v>38.996661423822133</v>
      </c>
      <c r="FO1182" s="39">
        <v>-91.132074163938469</v>
      </c>
      <c r="FP1182" s="39">
        <v>-90.205671836061541</v>
      </c>
      <c r="FQ1182" s="39">
        <v>37.911185152355735</v>
      </c>
      <c r="FR1182" s="39">
        <v>39.358486847644265</v>
      </c>
      <c r="FS1182" s="39">
        <v>-91.595275327876934</v>
      </c>
      <c r="FT1182" s="39">
        <v>-89.742470672123076</v>
      </c>
      <c r="FU1182" s="35"/>
      <c r="GK1182" s="34" t="str">
        <f>IF(GA1182&lt;&gt;"",((GB1182*0.125)+((GC1182+GD1182+GE1182+GF1182+GG1182)*0.25)+((GH1182+GI1182+GJ1182)*1))/GA1182,"")</f>
        <v/>
      </c>
      <c r="GL1182"/>
      <c r="GM1182"/>
      <c r="GN1182"/>
      <c r="GO1182"/>
      <c r="HH1182" s="34" t="str">
        <f>IF(GX1182&lt;&gt;"",((GY1182*0.125)+((GZ1182+HA1182+HB1182+HC1182+HD1182)*0.25)+((HE1182+HF1182+HG1182)*1))/GX1182,"")</f>
        <v/>
      </c>
    </row>
    <row r="1183" spans="1:216" hidden="1" x14ac:dyDescent="0.35">
      <c r="A1183" s="11" t="s">
        <v>6652</v>
      </c>
      <c r="B1183" s="12" t="s">
        <v>6653</v>
      </c>
      <c r="C1183" s="43">
        <v>43009</v>
      </c>
      <c r="E1183" s="11" t="s">
        <v>1420</v>
      </c>
      <c r="F1183" s="19" t="s">
        <v>6654</v>
      </c>
      <c r="G1183" s="19" t="s">
        <v>1875</v>
      </c>
      <c r="H1183" s="11" t="s">
        <v>1722</v>
      </c>
      <c r="I1183" s="42">
        <v>84105</v>
      </c>
      <c r="J1183" s="17">
        <v>22856</v>
      </c>
      <c r="K1183" s="18">
        <f ca="1">IF(A1183&lt;&gt;"",RANDBETWEEN(1,2000)," ")</f>
        <v>1887</v>
      </c>
      <c r="L1183" s="17" cm="1">
        <f t="array" ref="L1183">IF(A1183&lt;&gt;"",SUMPRODUCT(($E$2:$E$1303="Active") * (FK1183 &gt;= $FM$2:$FM$1303) * (FK1183 &lt;= $FN$2:$FN$1303) * (FL1183 &gt;= $FO$2:$FO$1303) * (FL1183 &lt;= $FP$2:$FP$1303)),"")</f>
        <v>3</v>
      </c>
      <c r="M1183" s="17" cm="1">
        <f t="array" ref="M1183">IF(A1183&lt;&gt;"",SUMPRODUCT(($E$2:$E$1303="Active") * (FK1183 &gt;= $FQ$2:$FQ$1303) * (FK1183 &lt;= $FR$2:$FR$1303) * (FL1183 &gt;= $FS$2:$FS$1303) * (FL1183 &lt;= $FT$2:$FT$1303)),"")</f>
        <v>7</v>
      </c>
      <c r="Q1183" s="11" t="s">
        <v>6655</v>
      </c>
      <c r="AA1183" s="48">
        <v>2024</v>
      </c>
      <c r="AC1183" s="63">
        <v>45658</v>
      </c>
      <c r="AF1183" s="26"/>
      <c r="AG1183" s="20"/>
      <c r="AH1183" s="22">
        <v>0</v>
      </c>
      <c r="AI1183" s="26">
        <v>0</v>
      </c>
      <c r="AN1183" s="27" t="str">
        <f>IF(COUNT(DV1183,ES1183,FJ1183,GK1183,HH1183)&gt;0,AVERAGE(DV1183,ES1183,FJ1183,GK1183,HH1183),"")</f>
        <v/>
      </c>
      <c r="AO1183" s="28">
        <f>IF((E1183&lt;&gt;""),COUNTA(AP1183:BW1183)+COUNTIF(T1183,"No"),"")</f>
        <v>0</v>
      </c>
      <c r="EA1183" s="35"/>
      <c r="EJ1183"/>
      <c r="EK1183"/>
      <c r="EL1183"/>
      <c r="EM1183"/>
      <c r="EN1183"/>
      <c r="EQ1183"/>
      <c r="ER1183"/>
      <c r="ES1183" s="34" t="str">
        <f>IF(EI1183&lt;&gt;"",((EJ1183*0.125)+((EK1183+EL1183+EM1183+EN1183+EO1183)*0.25)+((EP1183+EQ1183+ER1183)*1))/EI1183,"")</f>
        <v/>
      </c>
      <c r="ET1183" s="20"/>
      <c r="FG1183" s="20"/>
      <c r="FJ1183" s="34" t="str">
        <f>IF(EZ1183&lt;&gt;"",((FA1183*0.125)+((FB1183+FC1183+FD1183+FE1183+FF1183)*0.25)+((FG1183+FH1183+FI1183)*1))/EZ1183,"")</f>
        <v/>
      </c>
      <c r="FK1183" s="39">
        <v>40.738689999999998</v>
      </c>
      <c r="FL1183" s="39">
        <v>-111.85923099999999</v>
      </c>
      <c r="FM1183" s="39">
        <v>40.376864576177866</v>
      </c>
      <c r="FN1183" s="39">
        <v>41.100515423822131</v>
      </c>
      <c r="FO1183" s="39">
        <v>-112.33676613779245</v>
      </c>
      <c r="FP1183" s="39">
        <v>-111.38169586220754</v>
      </c>
      <c r="FQ1183" s="39">
        <v>40.015039152355733</v>
      </c>
      <c r="FR1183" s="39">
        <v>41.462340847644263</v>
      </c>
      <c r="FS1183" s="39">
        <v>-112.8143012755849</v>
      </c>
      <c r="FT1183" s="39">
        <v>-110.90416072441509</v>
      </c>
      <c r="FU1183" s="35"/>
      <c r="GK1183" s="34" t="str">
        <f>IF(GA1183&lt;&gt;"",((GB1183*0.125)+((GC1183+GD1183+GE1183+GF1183+GG1183)*0.25)+((GH1183+GI1183+GJ1183)*1))/GA1183,"")</f>
        <v/>
      </c>
      <c r="GL1183"/>
      <c r="GM1183"/>
      <c r="GN1183"/>
      <c r="GO1183"/>
      <c r="HH1183" s="34" t="str">
        <f>IF(GX1183&lt;&gt;"",((GY1183*0.125)+((GZ1183+HA1183+HB1183+HC1183+HD1183)*0.25)+((HE1183+HF1183+HG1183)*1))/GX1183,"")</f>
        <v/>
      </c>
    </row>
    <row r="1184" spans="1:216" hidden="1" x14ac:dyDescent="0.35">
      <c r="A1184" s="11" t="s">
        <v>5521</v>
      </c>
      <c r="B1184" s="12" t="s">
        <v>5522</v>
      </c>
      <c r="C1184" s="43">
        <v>43009</v>
      </c>
      <c r="E1184" s="11" t="s">
        <v>1420</v>
      </c>
      <c r="F1184" s="19" t="s">
        <v>6656</v>
      </c>
      <c r="G1184" s="19" t="s">
        <v>6657</v>
      </c>
      <c r="H1184" s="11" t="s">
        <v>1520</v>
      </c>
      <c r="I1184" s="42">
        <v>64870</v>
      </c>
      <c r="J1184" s="17">
        <v>16566</v>
      </c>
      <c r="K1184" s="18">
        <f ca="1">IF(A1184&lt;&gt;"",RANDBETWEEN(1,2000)," ")</f>
        <v>583</v>
      </c>
      <c r="L1184" s="17" cm="1">
        <f t="array" ref="L1184">IF(A1184&lt;&gt;"",SUMPRODUCT(($E$2:$E$1303="Active") * (FK1184 &gt;= $FM$2:$FM$1303) * (FK1184 &lt;= $FN$2:$FN$1303) * (FL1184 &gt;= $FO$2:$FO$1303) * (FL1184 &lt;= $FP$2:$FP$1303)),"")</f>
        <v>1</v>
      </c>
      <c r="M1184" s="17" cm="1">
        <f t="array" ref="M1184">IF(A1184&lt;&gt;"",SUMPRODUCT(($E$2:$E$1303="Active") * (FK1184 &gt;= $FQ$2:$FQ$1303) * (FK1184 &lt;= $FR$2:$FR$1303) * (FL1184 &gt;= $FS$2:$FS$1303) * (FL1184 &lt;= $FT$2:$FT$1303)),"")</f>
        <v>1</v>
      </c>
      <c r="Q1184" s="11" t="s">
        <v>6658</v>
      </c>
      <c r="AA1184" s="48">
        <v>2024</v>
      </c>
      <c r="AC1184" s="63">
        <v>45658</v>
      </c>
      <c r="AF1184" s="26"/>
      <c r="AG1184" s="20"/>
      <c r="AH1184" s="22">
        <v>0</v>
      </c>
      <c r="AI1184" s="26">
        <v>0</v>
      </c>
      <c r="AN1184" s="27" t="str">
        <f>IF(COUNT(DV1184,ES1184,FJ1184,GK1184,HH1184)&gt;0,AVERAGE(DV1184,ES1184,FJ1184,GK1184,HH1184),"")</f>
        <v/>
      </c>
      <c r="AO1184" s="28">
        <f>IF((E1184&lt;&gt;""),COUNTA(AP1184:BW1184)+COUNTIF(T1184,"No"),"")</f>
        <v>0</v>
      </c>
      <c r="EA1184" s="35"/>
      <c r="EJ1184"/>
      <c r="EK1184"/>
      <c r="EL1184"/>
      <c r="EM1184"/>
      <c r="EN1184"/>
      <c r="EQ1184"/>
      <c r="ER1184"/>
      <c r="ES1184" s="34" t="str">
        <f>IF(EI1184&lt;&gt;"",((EJ1184*0.125)+((EK1184+EL1184+EM1184+EN1184+EO1184)*0.25)+((EP1184+EQ1184+ER1184)*1))/EI1184,"")</f>
        <v/>
      </c>
      <c r="ET1184" s="20"/>
      <c r="FG1184" s="20"/>
      <c r="FJ1184" s="34" t="str">
        <f>IF(EZ1184&lt;&gt;"",((FA1184*0.125)+((FB1184+FC1184+FD1184+FE1184+FF1184)*0.25)+((FG1184+FH1184+FI1184)*1))/EZ1184,"")</f>
        <v/>
      </c>
      <c r="FK1184" s="39">
        <v>37.181558000000003</v>
      </c>
      <c r="FL1184" s="39">
        <v>-94.479714000000001</v>
      </c>
      <c r="FM1184" s="39">
        <v>36.81973257617787</v>
      </c>
      <c r="FN1184" s="39">
        <v>37.543383423822135</v>
      </c>
      <c r="FO1184" s="39">
        <v>-94.933855214849245</v>
      </c>
      <c r="FP1184" s="39">
        <v>-94.025572785150757</v>
      </c>
      <c r="FQ1184" s="39">
        <v>36.457907152355737</v>
      </c>
      <c r="FR1184" s="39">
        <v>37.905208847644268</v>
      </c>
      <c r="FS1184" s="39">
        <v>-95.387996429698489</v>
      </c>
      <c r="FT1184" s="39">
        <v>-93.571431570301513</v>
      </c>
      <c r="FU1184" s="35"/>
      <c r="GK1184" s="34" t="str">
        <f>IF(GA1184&lt;&gt;"",((GB1184*0.125)+((GC1184+GD1184+GE1184+GF1184+GG1184)*0.25)+((GH1184+GI1184+GJ1184)*1))/GA1184,"")</f>
        <v/>
      </c>
      <c r="GL1184"/>
      <c r="GM1184"/>
      <c r="GN1184"/>
      <c r="GO1184"/>
      <c r="HH1184" s="34" t="str">
        <f>IF(GX1184&lt;&gt;"",((GY1184*0.125)+((GZ1184+HA1184+HB1184+HC1184+HD1184)*0.25)+((HE1184+HF1184+HG1184)*1))/GX1184,"")</f>
        <v/>
      </c>
    </row>
    <row r="1185" spans="1:216" hidden="1" x14ac:dyDescent="0.35">
      <c r="A1185" s="11" t="s">
        <v>5031</v>
      </c>
      <c r="B1185" s="12" t="s">
        <v>6659</v>
      </c>
      <c r="C1185" s="43">
        <v>43009</v>
      </c>
      <c r="D1185" s="13"/>
      <c r="E1185" s="11" t="s">
        <v>1420</v>
      </c>
      <c r="F1185" s="19" t="s">
        <v>6660</v>
      </c>
      <c r="G1185" s="19" t="s">
        <v>4474</v>
      </c>
      <c r="H1185" s="11" t="s">
        <v>1673</v>
      </c>
      <c r="I1185" s="42">
        <v>79925</v>
      </c>
      <c r="J1185" s="17">
        <v>38422</v>
      </c>
      <c r="K1185" s="18">
        <f ca="1">IF(A1185&lt;&gt;"",RANDBETWEEN(1,2000)," ")</f>
        <v>1342</v>
      </c>
      <c r="L1185" s="17" cm="1">
        <f t="array" ref="L1185">IF(A1185&lt;&gt;"",SUMPRODUCT(($E$2:$E$1303="Active") * (FK1185 &gt;= $FM$2:$FM$1303) * (FK1185 &lt;= $FN$2:$FN$1303) * (FL1185 &gt;= $FO$2:$FO$1303) * (FL1185 &lt;= $FP$2:$FP$1303)),"")</f>
        <v>2</v>
      </c>
      <c r="M1185" s="17" cm="1">
        <f t="array" ref="M1185">IF(A1185&lt;&gt;"",SUMPRODUCT(($E$2:$E$1303="Active") * (FK1185 &gt;= $FQ$2:$FQ$1303) * (FK1185 &lt;= $FR$2:$FR$1303) * (FL1185 &gt;= $FS$2:$FS$1303) * (FL1185 &lt;= $FT$2:$FT$1303)),"")</f>
        <v>3</v>
      </c>
      <c r="Q1185" s="11" t="s">
        <v>5036</v>
      </c>
      <c r="AA1185" s="48"/>
      <c r="AC1185" s="63">
        <v>45658</v>
      </c>
      <c r="AF1185" s="26"/>
      <c r="AG1185" s="20">
        <v>6</v>
      </c>
      <c r="AH1185" s="22">
        <v>0</v>
      </c>
      <c r="AI1185" s="26">
        <v>0</v>
      </c>
      <c r="AN1185" s="27" t="str">
        <f>IF(COUNT(DV1185,ES1185,FJ1185,GK1185,HH1185)&gt;0,AVERAGE(DV1185,ES1185,FJ1185,GK1185,HH1185),"")</f>
        <v/>
      </c>
      <c r="AO1185" s="28">
        <f>IF((E1185&lt;&gt;""),COUNTA(AP1185:BW1185)+COUNTIF(T1185,"No"),"")</f>
        <v>0</v>
      </c>
      <c r="CT1185" s="35" t="s">
        <v>323</v>
      </c>
      <c r="EA1185" s="35"/>
      <c r="EJ1185"/>
      <c r="EK1185"/>
      <c r="EL1185"/>
      <c r="EM1185"/>
      <c r="EN1185"/>
      <c r="EQ1185"/>
      <c r="ER1185"/>
      <c r="ES1185" s="34" t="str">
        <f>IF(EI1185&lt;&gt;"",((EJ1185*0.125)+((EK1185+EL1185+EM1185+EN1185+EO1185)*0.25)+((EP1185+EQ1185+ER1185)*1))/EI1185,"")</f>
        <v/>
      </c>
      <c r="ET1185" s="20"/>
      <c r="FG1185" s="20"/>
      <c r="FJ1185" s="34" t="str">
        <f>IF(EZ1185&lt;&gt;"",((FA1185*0.125)+((FB1185+FC1185+FD1185+FE1185+FF1185)*0.25)+((FG1185+FH1185+FI1185)*1))/EZ1185,"")</f>
        <v/>
      </c>
      <c r="FK1185" s="39">
        <v>31.790818999999999</v>
      </c>
      <c r="FL1185" s="39">
        <v>-106.376901</v>
      </c>
      <c r="FM1185" s="39">
        <v>31.428993576177866</v>
      </c>
      <c r="FN1185" s="39">
        <v>32.152644423822132</v>
      </c>
      <c r="FO1185" s="39">
        <v>-106.80258942734484</v>
      </c>
      <c r="FP1185" s="39">
        <v>-105.95121257265517</v>
      </c>
      <c r="FQ1185" s="39">
        <v>31.067168152355734</v>
      </c>
      <c r="FR1185" s="39">
        <v>32.514469847644264</v>
      </c>
      <c r="FS1185" s="39">
        <v>-107.22827785468969</v>
      </c>
      <c r="FT1185" s="39">
        <v>-105.52552414531031</v>
      </c>
      <c r="FU1185" s="35"/>
      <c r="GK1185" s="34" t="str">
        <f>IF(GA1185&lt;&gt;"",((GB1185*0.125)+((GC1185+GD1185+GE1185+GF1185+GG1185)*0.25)+((GH1185+GI1185+GJ1185)*1))/GA1185,"")</f>
        <v/>
      </c>
      <c r="GL1185"/>
      <c r="GM1185"/>
      <c r="GN1185"/>
      <c r="GO1185"/>
      <c r="HH1185" s="34" t="str">
        <f>IF(GX1185&lt;&gt;"",((GY1185*0.125)+((GZ1185+HA1185+HB1185+HC1185+HD1185)*0.25)+((HE1185+HF1185+HG1185)*1))/GX1185,"")</f>
        <v/>
      </c>
    </row>
    <row r="1186" spans="1:216" hidden="1" x14ac:dyDescent="0.35">
      <c r="A1186" s="11" t="s">
        <v>5486</v>
      </c>
      <c r="B1186" s="12" t="s">
        <v>5487</v>
      </c>
      <c r="C1186" s="43">
        <v>43009</v>
      </c>
      <c r="E1186" s="11" t="s">
        <v>1420</v>
      </c>
      <c r="F1186" s="19" t="s">
        <v>6661</v>
      </c>
      <c r="G1186" s="19" t="s">
        <v>6524</v>
      </c>
      <c r="H1186" s="11" t="s">
        <v>1688</v>
      </c>
      <c r="I1186" s="42">
        <v>61704</v>
      </c>
      <c r="J1186" s="17">
        <v>37129</v>
      </c>
      <c r="K1186" s="18">
        <f ca="1">IF(A1186&lt;&gt;"",RANDBETWEEN(1,2000)," ")</f>
        <v>662</v>
      </c>
      <c r="L1186" s="17" cm="1">
        <f t="array" ref="L1186">IF(A1186&lt;&gt;"",SUMPRODUCT(($E$2:$E$1303="Active") * (FK1186 &gt;= $FM$2:$FM$1303) * (FK1186 &lt;= $FN$2:$FN$1303) * (FL1186 &gt;= $FO$2:$FO$1303) * (FL1186 &lt;= $FP$2:$FP$1303)),"")</f>
        <v>0</v>
      </c>
      <c r="M1186" s="17" cm="1">
        <f t="array" ref="M1186">IF(A1186&lt;&gt;"",SUMPRODUCT(($E$2:$E$1303="Active") * (FK1186 &gt;= $FQ$2:$FQ$1303) * (FK1186 &lt;= $FR$2:$FR$1303) * (FL1186 &gt;= $FS$2:$FS$1303) * (FL1186 &lt;= $FT$2:$FT$1303)),"")</f>
        <v>2</v>
      </c>
      <c r="O1186" s="11" t="s">
        <v>5553</v>
      </c>
      <c r="P1186" s="19" t="s">
        <v>5042</v>
      </c>
      <c r="Q1186" s="11" t="s">
        <v>6662</v>
      </c>
      <c r="R1186" s="19" t="s">
        <v>5042</v>
      </c>
      <c r="T1186" s="20" t="s">
        <v>224</v>
      </c>
      <c r="AA1186" s="48">
        <v>2024</v>
      </c>
      <c r="AC1186" s="63">
        <v>45658</v>
      </c>
      <c r="AD1186" s="25">
        <v>0</v>
      </c>
      <c r="AE1186" s="25">
        <v>0</v>
      </c>
      <c r="AF1186" s="26">
        <v>0</v>
      </c>
      <c r="AG1186" s="20"/>
      <c r="AH1186" s="22">
        <v>0</v>
      </c>
      <c r="AI1186" s="26">
        <v>0</v>
      </c>
      <c r="AN1186" s="27" t="str">
        <f>IF(COUNT(DV1186,ES1186,FJ1186,GK1186,HH1186)&gt;0,AVERAGE(DV1186,ES1186,FJ1186,GK1186,HH1186),"")</f>
        <v/>
      </c>
      <c r="AO1186" s="28">
        <f>IF((E1186&lt;&gt;""),COUNTA(AP1186:BW1186)+COUNTIF(T1186,"No"),"")</f>
        <v>0</v>
      </c>
      <c r="EA1186" s="35"/>
      <c r="EJ1186"/>
      <c r="EK1186"/>
      <c r="EL1186"/>
      <c r="EM1186"/>
      <c r="EN1186"/>
      <c r="EQ1186"/>
      <c r="ER1186"/>
      <c r="ES1186" s="53" t="str">
        <f>IF(EI1186&lt;&gt;"",((EJ1186*0.125)+((EK1186+EL1186+EM1186+EN1186+EO1186)*0.25)+((EP1186+EQ1186+ER1186)*1))/EI1186,"")</f>
        <v/>
      </c>
      <c r="ET1186" s="20"/>
      <c r="FG1186" s="20"/>
      <c r="FJ1186" s="34" t="str">
        <f>IF(EZ1186&lt;&gt;"",((FA1186*0.125)+((FB1186+FC1186+FD1186+FE1186+FF1186)*0.25)+((FG1186+FH1186+FI1186)*1))/EZ1186,"")</f>
        <v/>
      </c>
      <c r="FK1186" s="39">
        <v>40.465676999999999</v>
      </c>
      <c r="FL1186" s="39">
        <v>-88.979163</v>
      </c>
      <c r="FM1186" s="39">
        <v>40.103851576177867</v>
      </c>
      <c r="FN1186" s="39">
        <v>40.827502423822132</v>
      </c>
      <c r="FO1186" s="39">
        <v>-89.454751667932456</v>
      </c>
      <c r="FP1186" s="39">
        <v>-88.503574332067544</v>
      </c>
      <c r="FQ1186" s="39">
        <v>39.742026152355734</v>
      </c>
      <c r="FR1186" s="39">
        <v>41.189327847644265</v>
      </c>
      <c r="FS1186" s="39">
        <v>-89.930340335864912</v>
      </c>
      <c r="FT1186" s="39">
        <v>-88.027985664135088</v>
      </c>
      <c r="FU1186" s="35"/>
      <c r="GK1186" s="34" t="str">
        <f>IF(GA1186&lt;&gt;"",((GB1186*0.125)+((GC1186+GD1186+GE1186+GF1186+GG1186)*0.25)+((GH1186+GI1186+GJ1186)*1))/GA1186,"")</f>
        <v/>
      </c>
      <c r="GL1186"/>
      <c r="GM1186"/>
      <c r="GN1186"/>
      <c r="GO1186"/>
      <c r="HH1186" s="34" t="str">
        <f>IF(GX1186&lt;&gt;"",((GY1186*0.125)+((GZ1186+HA1186+HB1186+HC1186+HD1186)*0.25)+((HE1186+HF1186+HG1186)*1))/GX1186,"")</f>
        <v/>
      </c>
    </row>
    <row r="1187" spans="1:216" hidden="1" x14ac:dyDescent="0.35">
      <c r="A1187" s="11" t="s">
        <v>5490</v>
      </c>
      <c r="B1187" s="12" t="s">
        <v>5491</v>
      </c>
      <c r="C1187" s="43">
        <v>43009</v>
      </c>
      <c r="E1187" s="11" t="s">
        <v>1420</v>
      </c>
      <c r="F1187" s="19" t="s">
        <v>6663</v>
      </c>
      <c r="G1187" s="19" t="s">
        <v>335</v>
      </c>
      <c r="H1187" s="11" t="s">
        <v>1643</v>
      </c>
      <c r="I1187" s="42">
        <v>12549</v>
      </c>
      <c r="J1187" s="17">
        <v>10349</v>
      </c>
      <c r="K1187" s="18">
        <f ca="1">IF(A1187&lt;&gt;"",RANDBETWEEN(1,2000)," ")</f>
        <v>373</v>
      </c>
      <c r="L1187" s="17" cm="1">
        <f t="array" ref="L1187">IF(A1187&lt;&gt;"",SUMPRODUCT(($E$2:$E$1303="Active") * (FK1187 &gt;= $FM$2:$FM$1303) * (FK1187 &lt;= $FN$2:$FN$1303) * (FL1187 &gt;= $FO$2:$FO$1303) * (FL1187 &lt;= $FP$2:$FP$1303)),"")</f>
        <v>1</v>
      </c>
      <c r="M1187" s="17" cm="1">
        <f t="array" ref="M1187">IF(A1187&lt;&gt;"",SUMPRODUCT(($E$2:$E$1303="Active") * (FK1187 &gt;= $FQ$2:$FQ$1303) * (FK1187 &lt;= $FR$2:$FR$1303) * (FL1187 &gt;= $FS$2:$FS$1303) * (FL1187 &lt;= $FT$2:$FT$1303)),"")</f>
        <v>10</v>
      </c>
      <c r="O1187" s="11" t="s">
        <v>5553</v>
      </c>
      <c r="P1187" s="19" t="s">
        <v>5042</v>
      </c>
      <c r="Q1187" s="11" t="s">
        <v>6664</v>
      </c>
      <c r="R1187" s="19" t="s">
        <v>5042</v>
      </c>
      <c r="T1187" s="20" t="s">
        <v>224</v>
      </c>
      <c r="AA1187" s="48">
        <v>2024</v>
      </c>
      <c r="AC1187" s="63">
        <v>45658</v>
      </c>
      <c r="AD1187" s="25">
        <v>0</v>
      </c>
      <c r="AE1187" s="25">
        <v>0</v>
      </c>
      <c r="AF1187" s="26">
        <v>0</v>
      </c>
      <c r="AG1187" s="20"/>
      <c r="AH1187" s="22">
        <v>0</v>
      </c>
      <c r="AI1187" s="26">
        <v>0</v>
      </c>
      <c r="AN1187" s="27" t="str">
        <f>IF(COUNT(DV1187,ES1187,FJ1187,GK1187,HH1187)&gt;0,AVERAGE(DV1187,ES1187,FJ1187,GK1187,HH1187),"")</f>
        <v/>
      </c>
      <c r="AO1187" s="28">
        <f>IF((E1187&lt;&gt;""),COUNTA(AP1187:BW1187)+COUNTIF(T1187,"No"),"")</f>
        <v>0</v>
      </c>
      <c r="EA1187" s="35"/>
      <c r="EJ1187"/>
      <c r="EK1187"/>
      <c r="EL1187"/>
      <c r="EM1187"/>
      <c r="EN1187"/>
      <c r="EQ1187"/>
      <c r="ER1187"/>
      <c r="ES1187" s="53" t="str">
        <f>IF(EI1187&lt;&gt;"",((EJ1187*0.125)+((EK1187+EL1187+EM1187+EN1187+EO1187)*0.25)+((EP1187+EQ1187+ER1187)*1))/EI1187,"")</f>
        <v/>
      </c>
      <c r="ET1187" s="20"/>
      <c r="FG1187" s="20"/>
      <c r="FJ1187" s="34" t="str">
        <f>IF(EZ1187&lt;&gt;"",((FA1187*0.125)+((FB1187+FC1187+FD1187+FE1187+FF1187)*0.25)+((FG1187+FH1187+FI1187)*1))/EZ1187,"")</f>
        <v/>
      </c>
      <c r="FK1187" s="39">
        <v>41.52469</v>
      </c>
      <c r="FL1187" s="39">
        <v>-74.252927999999997</v>
      </c>
      <c r="FM1187" s="39">
        <v>41.162864576177867</v>
      </c>
      <c r="FN1187" s="39">
        <v>41.886515423822132</v>
      </c>
      <c r="FO1187" s="39">
        <v>-74.73621886086508</v>
      </c>
      <c r="FP1187" s="39">
        <v>-73.769637139134915</v>
      </c>
      <c r="FQ1187" s="39">
        <v>40.801039152355735</v>
      </c>
      <c r="FR1187" s="39">
        <v>42.248340847644265</v>
      </c>
      <c r="FS1187" s="39">
        <v>-75.219509721730176</v>
      </c>
      <c r="FT1187" s="39">
        <v>-73.286346278269818</v>
      </c>
      <c r="FU1187" s="35"/>
      <c r="GK1187" s="34" t="str">
        <f>IF(GA1187&lt;&gt;"",((GB1187*0.125)+((GC1187+GD1187+GE1187+GF1187+GG1187)*0.25)+((GH1187+GI1187+GJ1187)*1))/GA1187,"")</f>
        <v/>
      </c>
      <c r="GL1187"/>
      <c r="GM1187"/>
      <c r="GN1187"/>
      <c r="GO1187"/>
      <c r="HH1187" s="34" t="str">
        <f>IF(GX1187&lt;&gt;"",((GY1187*0.125)+((GZ1187+HA1187+HB1187+HC1187+HD1187)*0.25)+((HE1187+HF1187+HG1187)*1))/GX1187,"")</f>
        <v/>
      </c>
    </row>
    <row r="1188" spans="1:216" hidden="1" x14ac:dyDescent="0.35">
      <c r="A1188" s="11" t="s">
        <v>5626</v>
      </c>
      <c r="B1188" s="12" t="s">
        <v>5627</v>
      </c>
      <c r="C1188" s="43">
        <v>43009</v>
      </c>
      <c r="E1188" s="11" t="s">
        <v>1420</v>
      </c>
      <c r="F1188" s="19" t="s">
        <v>6665</v>
      </c>
      <c r="G1188" s="19" t="s">
        <v>6666</v>
      </c>
      <c r="H1188" s="11" t="s">
        <v>2702</v>
      </c>
      <c r="I1188" s="42">
        <v>49037</v>
      </c>
      <c r="J1188" s="17">
        <v>21427</v>
      </c>
      <c r="K1188" s="18">
        <f ca="1">IF(A1188&lt;&gt;"",RANDBETWEEN(1,2000)," ")</f>
        <v>1289</v>
      </c>
      <c r="L1188" s="17" cm="1">
        <f t="array" ref="L1188">IF(A1188&lt;&gt;"",SUMPRODUCT(($E$2:$E$1303="Active") * (FK1188 &gt;= $FM$2:$FM$1303) * (FK1188 &lt;= $FN$2:$FN$1303) * (FL1188 &gt;= $FO$2:$FO$1303) * (FL1188 &lt;= $FP$2:$FP$1303)),"")</f>
        <v>1</v>
      </c>
      <c r="M1188" s="17" cm="1">
        <f t="array" ref="M1188">IF(A1188&lt;&gt;"",SUMPRODUCT(($E$2:$E$1303="Active") * (FK1188 &gt;= $FQ$2:$FQ$1303) * (FK1188 &lt;= $FR$2:$FR$1303) * (FL1188 &gt;= $FS$2:$FS$1303) * (FL1188 &lt;= $FT$2:$FT$1303)),"")</f>
        <v>5</v>
      </c>
      <c r="O1188" s="11" t="s">
        <v>5553</v>
      </c>
      <c r="P1188" s="19" t="s">
        <v>5042</v>
      </c>
      <c r="Q1188" s="11" t="s">
        <v>6667</v>
      </c>
      <c r="R1188" s="19" t="s">
        <v>5042</v>
      </c>
      <c r="T1188" s="20" t="s">
        <v>224</v>
      </c>
      <c r="AA1188" s="48">
        <v>2024</v>
      </c>
      <c r="AC1188" s="63">
        <v>45658</v>
      </c>
      <c r="AD1188" s="25">
        <v>0</v>
      </c>
      <c r="AE1188" s="25">
        <v>0</v>
      </c>
      <c r="AF1188" s="26">
        <v>0</v>
      </c>
      <c r="AG1188" s="20"/>
      <c r="AH1188" s="22">
        <v>0</v>
      </c>
      <c r="AI1188" s="26">
        <v>0</v>
      </c>
      <c r="AN1188" s="27" t="str">
        <f>IF(COUNT(DV1188,ES1188,FJ1188,GK1188,HH1188)&gt;0,AVERAGE(DV1188,ES1188,FJ1188,GK1188,HH1188),"")</f>
        <v/>
      </c>
      <c r="AO1188" s="28">
        <f>IF((E1188&lt;&gt;""),COUNTA(AP1188:BW1188)+COUNTIF(T1188,"No"),"")</f>
        <v>0</v>
      </c>
      <c r="EA1188" s="35"/>
      <c r="EJ1188"/>
      <c r="EK1188"/>
      <c r="EL1188"/>
      <c r="EM1188"/>
      <c r="EN1188"/>
      <c r="EQ1188"/>
      <c r="ER1188"/>
      <c r="ES1188" s="53" t="str">
        <f>IF(EI1188&lt;&gt;"",((EJ1188*0.125)+((EK1188+EL1188+EM1188+EN1188+EO1188)*0.25)+((EP1188+EQ1188+ER1188)*1))/EI1188,"")</f>
        <v/>
      </c>
      <c r="ET1188" s="20"/>
      <c r="FG1188" s="20"/>
      <c r="FJ1188" s="34" t="str">
        <f>IF(EZ1188&lt;&gt;"",((FA1188*0.125)+((FB1188+FC1188+FD1188+FE1188+FF1188)*0.25)+((FG1188+FH1188+FI1188)*1))/EZ1188,"")</f>
        <v/>
      </c>
      <c r="FK1188" s="39">
        <v>42.332675999999999</v>
      </c>
      <c r="FL1188" s="39">
        <v>-85.241162000000003</v>
      </c>
      <c r="FM1188" s="39">
        <v>41.970850576177867</v>
      </c>
      <c r="FN1188" s="39">
        <v>42.694501423822132</v>
      </c>
      <c r="FO1188" s="39">
        <v>-85.730613223840948</v>
      </c>
      <c r="FP1188" s="39">
        <v>-84.751710776159058</v>
      </c>
      <c r="FQ1188" s="39">
        <v>41.609025152355734</v>
      </c>
      <c r="FR1188" s="39">
        <v>43.056326847644264</v>
      </c>
      <c r="FS1188" s="39">
        <v>-86.220064447681906</v>
      </c>
      <c r="FT1188" s="39">
        <v>-84.262259552318099</v>
      </c>
      <c r="FU1188" s="35"/>
      <c r="GK1188" s="34" t="str">
        <f>IF(GA1188&lt;&gt;"",((GB1188*0.125)+((GC1188+GD1188+GE1188+GF1188+GG1188)*0.25)+((GH1188+GI1188+GJ1188)*1))/GA1188,"")</f>
        <v/>
      </c>
      <c r="GL1188"/>
      <c r="GM1188"/>
      <c r="GN1188"/>
      <c r="GO1188"/>
      <c r="HH1188" s="34" t="str">
        <f>IF(GX1188&lt;&gt;"",((GY1188*0.125)+((GZ1188+HA1188+HB1188+HC1188+HD1188)*0.25)+((HE1188+HF1188+HG1188)*1))/GX1188,"")</f>
        <v/>
      </c>
    </row>
    <row r="1189" spans="1:216" hidden="1" x14ac:dyDescent="0.35">
      <c r="A1189" s="11" t="s">
        <v>5455</v>
      </c>
      <c r="B1189" s="12" t="s">
        <v>5456</v>
      </c>
      <c r="C1189" s="43">
        <v>43009</v>
      </c>
      <c r="E1189" s="11" t="s">
        <v>1420</v>
      </c>
      <c r="F1189" s="19" t="s">
        <v>6668</v>
      </c>
      <c r="G1189" s="19" t="s">
        <v>3120</v>
      </c>
      <c r="H1189" s="11" t="s">
        <v>1914</v>
      </c>
      <c r="I1189" s="42">
        <v>2917</v>
      </c>
      <c r="K1189" s="18">
        <f ca="1">IF(A1189&lt;&gt;"",RANDBETWEEN(1,2000)," ")</f>
        <v>816</v>
      </c>
      <c r="L1189" s="17" cm="1">
        <f t="array" ref="L1189">IF(A1189&lt;&gt;"",SUMPRODUCT(($E$2:$E$1303="Active") * (FK1189 &gt;= $FM$2:$FM$1303) * (FK1189 &lt;= $FN$2:$FN$1303) * (FL1189 &gt;= $FO$2:$FO$1303) * (FL1189 &lt;= $FP$2:$FP$1303)),"")</f>
        <v>1</v>
      </c>
      <c r="M1189" s="17" cm="1">
        <f t="array" ref="M1189">IF(A1189&lt;&gt;"",SUMPRODUCT(($E$2:$E$1303="Active") * (FK1189 &gt;= $FQ$2:$FQ$1303) * (FK1189 &lt;= $FR$2:$FR$1303) * (FL1189 &gt;= $FS$2:$FS$1303) * (FL1189 &lt;= $FT$2:$FT$1303)),"")</f>
        <v>5</v>
      </c>
      <c r="Q1189" s="11" t="s">
        <v>6669</v>
      </c>
      <c r="AA1189" s="48">
        <v>2024</v>
      </c>
      <c r="AC1189" s="63">
        <v>45658</v>
      </c>
      <c r="AF1189" s="26"/>
      <c r="AG1189" s="20"/>
      <c r="AH1189" s="22">
        <v>0</v>
      </c>
      <c r="AI1189" s="26">
        <v>0</v>
      </c>
      <c r="AN1189" s="27" t="str">
        <f>IF(COUNT(DV1189,ES1189,FJ1189,GK1189,HH1189)&gt;0,AVERAGE(DV1189,ES1189,FJ1189,GK1189,HH1189),"")</f>
        <v/>
      </c>
      <c r="AO1189" s="28">
        <f>IF((E1189&lt;&gt;""),COUNTA(AP1189:BW1189)+COUNTIF(T1189,"No"),"")</f>
        <v>0</v>
      </c>
      <c r="EA1189" s="35"/>
      <c r="EJ1189"/>
      <c r="EK1189"/>
      <c r="EL1189"/>
      <c r="EM1189"/>
      <c r="EN1189"/>
      <c r="EQ1189"/>
      <c r="ER1189"/>
      <c r="ES1189" s="34" t="str">
        <f>IF(EI1189&lt;&gt;"",((EJ1189*0.125)+((EK1189+EL1189+EM1189+EN1189+EO1189)*0.25)+((EP1189+EQ1189+ER1189)*1))/EI1189,"")</f>
        <v/>
      </c>
      <c r="ET1189" s="20"/>
      <c r="FG1189" s="20"/>
      <c r="FJ1189" s="34" t="str">
        <f>IF(EZ1189&lt;&gt;"",((FA1189*0.125)+((FB1189+FC1189+FD1189+FE1189+FF1189)*0.25)+((FG1189+FH1189+FI1189)*1))/EZ1189,"")</f>
        <v/>
      </c>
      <c r="FK1189" s="39">
        <v>41.903624000000001</v>
      </c>
      <c r="FL1189" s="39">
        <v>-71.528880999999998</v>
      </c>
      <c r="FM1189" s="39">
        <v>41.541798576177868</v>
      </c>
      <c r="FN1189" s="39">
        <v>42.265449423822133</v>
      </c>
      <c r="FO1189" s="39">
        <v>-72.015029524402721</v>
      </c>
      <c r="FP1189" s="39">
        <v>-71.042732475597276</v>
      </c>
      <c r="FQ1189" s="39">
        <v>41.179973152355736</v>
      </c>
      <c r="FR1189" s="39">
        <v>42.627274847644266</v>
      </c>
      <c r="FS1189" s="39">
        <v>-72.501178048805443</v>
      </c>
      <c r="FT1189" s="39">
        <v>-70.556583951194554</v>
      </c>
      <c r="FU1189" s="35"/>
      <c r="GK1189" s="34" t="str">
        <f>IF(GA1189&lt;&gt;"",((GB1189*0.125)+((GC1189+GD1189+GE1189+GF1189+GG1189)*0.25)+((GH1189+GI1189+GJ1189)*1))/GA1189,"")</f>
        <v/>
      </c>
      <c r="GL1189"/>
      <c r="GM1189"/>
      <c r="GN1189"/>
      <c r="GO1189"/>
      <c r="HH1189" s="34" t="str">
        <f>IF(GX1189&lt;&gt;"",((GY1189*0.125)+((GZ1189+HA1189+HB1189+HC1189+HD1189)*0.25)+((HE1189+HF1189+HG1189)*1))/GX1189,"")</f>
        <v/>
      </c>
    </row>
    <row r="1190" spans="1:216" hidden="1" x14ac:dyDescent="0.35">
      <c r="A1190" s="11" t="s">
        <v>5861</v>
      </c>
      <c r="B1190" s="12" t="s">
        <v>5862</v>
      </c>
      <c r="C1190" s="43">
        <v>43009</v>
      </c>
      <c r="E1190" s="11" t="s">
        <v>1420</v>
      </c>
      <c r="F1190" s="19" t="s">
        <v>6670</v>
      </c>
      <c r="G1190" s="19" t="s">
        <v>5864</v>
      </c>
      <c r="H1190" s="11" t="s">
        <v>591</v>
      </c>
      <c r="I1190" s="42">
        <v>94303</v>
      </c>
      <c r="J1190" s="17">
        <v>48281</v>
      </c>
      <c r="K1190" s="18">
        <f ca="1">IF(A1190&lt;&gt;"",RANDBETWEEN(1,2000)," ")</f>
        <v>93</v>
      </c>
      <c r="L1190" s="17" cm="1">
        <f t="array" ref="L1190">IF(A1190&lt;&gt;"",SUMPRODUCT(($E$2:$E$1303="Active") * (FK1190 &gt;= $FM$2:$FM$1303) * (FK1190 &lt;= $FN$2:$FN$1303) * (FL1190 &gt;= $FO$2:$FO$1303) * (FL1190 &lt;= $FP$2:$FP$1303)),"")</f>
        <v>5</v>
      </c>
      <c r="M1190" s="17" cm="1">
        <f t="array" ref="M1190">IF(A1190&lt;&gt;"",SUMPRODUCT(($E$2:$E$1303="Active") * (FK1190 &gt;= $FQ$2:$FQ$1303) * (FK1190 &lt;= $FR$2:$FR$1303) * (FL1190 &gt;= $FS$2:$FS$1303) * (FL1190 &lt;= $FT$2:$FT$1303)),"")</f>
        <v>8</v>
      </c>
      <c r="Q1190" s="11" t="s">
        <v>5866</v>
      </c>
      <c r="AA1190" s="48">
        <v>2024</v>
      </c>
      <c r="AC1190" s="63">
        <v>45658</v>
      </c>
      <c r="AF1190" s="26"/>
      <c r="AG1190" s="20"/>
      <c r="AH1190" s="22">
        <v>0</v>
      </c>
      <c r="AI1190" s="26">
        <v>0</v>
      </c>
      <c r="AN1190" s="27" t="str">
        <f>IF(COUNT(DV1190,ES1190,FJ1190,GK1190,HH1190)&gt;0,AVERAGE(DV1190,ES1190,FJ1190,GK1190,HH1190),"")</f>
        <v/>
      </c>
      <c r="AO1190" s="28">
        <f>IF((E1190&lt;&gt;""),COUNTA(AP1190:BW1190)+COUNTIF(T1190,"No"),"")</f>
        <v>0</v>
      </c>
      <c r="EA1190" s="35"/>
      <c r="EJ1190"/>
      <c r="EK1190"/>
      <c r="EL1190"/>
      <c r="EM1190"/>
      <c r="EN1190"/>
      <c r="EQ1190"/>
      <c r="ER1190"/>
      <c r="ES1190" s="34" t="str">
        <f>IF(EI1190&lt;&gt;"",((EJ1190*0.125)+((EK1190+EL1190+EM1190+EN1190+EO1190)*0.25)+((EP1190+EQ1190+ER1190)*1))/EI1190,"")</f>
        <v/>
      </c>
      <c r="ET1190" s="20"/>
      <c r="FG1190" s="20"/>
      <c r="FJ1190" s="34" t="str">
        <f>IF(EZ1190&lt;&gt;"",((FA1190*0.125)+((FB1190+FC1190+FD1190+FE1190+FF1190)*0.25)+((FG1190+FH1190+FI1190)*1))/EZ1190,"")</f>
        <v/>
      </c>
      <c r="FK1190" s="39">
        <v>37.457790000000003</v>
      </c>
      <c r="FL1190" s="39">
        <v>-122.12253800000001</v>
      </c>
      <c r="FM1190" s="39">
        <v>37.09596457617787</v>
      </c>
      <c r="FN1190" s="39">
        <v>37.819615423822135</v>
      </c>
      <c r="FO1190" s="39">
        <v>-122.57835142124064</v>
      </c>
      <c r="FP1190" s="39">
        <v>-121.66672457875937</v>
      </c>
      <c r="FQ1190" s="39">
        <v>36.734139152355738</v>
      </c>
      <c r="FR1190" s="39">
        <v>38.181440847644268</v>
      </c>
      <c r="FS1190" s="39">
        <v>-123.03416484248127</v>
      </c>
      <c r="FT1190" s="39">
        <v>-121.21091115751874</v>
      </c>
      <c r="FU1190" s="35"/>
      <c r="GK1190" s="34" t="str">
        <f>IF(GA1190&lt;&gt;"",((GB1190*0.125)+((GC1190+GD1190+GE1190+GF1190+GG1190)*0.25)+((GH1190+GI1190+GJ1190)*1))/GA1190,"")</f>
        <v/>
      </c>
      <c r="GL1190"/>
      <c r="GM1190"/>
      <c r="GN1190"/>
      <c r="GO1190"/>
      <c r="HH1190" s="34" t="str">
        <f>IF(GX1190&lt;&gt;"",((GY1190*0.125)+((GZ1190+HA1190+HB1190+HC1190+HD1190)*0.25)+((HE1190+HF1190+HG1190)*1))/GX1190,"")</f>
        <v/>
      </c>
    </row>
    <row r="1191" spans="1:216" hidden="1" x14ac:dyDescent="0.35">
      <c r="A1191" s="11" t="s">
        <v>5987</v>
      </c>
      <c r="B1191" s="12" t="s">
        <v>5988</v>
      </c>
      <c r="C1191" s="43">
        <v>43009</v>
      </c>
      <c r="E1191" s="11" t="s">
        <v>1420</v>
      </c>
      <c r="F1191" s="19" t="s">
        <v>6671</v>
      </c>
      <c r="G1191" s="19" t="s">
        <v>4763</v>
      </c>
      <c r="H1191" s="11" t="s">
        <v>1627</v>
      </c>
      <c r="I1191" s="42">
        <v>54313</v>
      </c>
      <c r="J1191" s="17">
        <v>39911</v>
      </c>
      <c r="K1191" s="18">
        <f ca="1">IF(A1191&lt;&gt;"",RANDBETWEEN(1,2000)," ")</f>
        <v>632</v>
      </c>
      <c r="L1191" s="17" cm="1">
        <f t="array" ref="L1191">IF(A1191&lt;&gt;"",SUMPRODUCT(($E$2:$E$1303="Active") * (FK1191 &gt;= $FM$2:$FM$1303) * (FK1191 &lt;= $FN$2:$FN$1303) * (FL1191 &gt;= $FO$2:$FO$1303) * (FL1191 &lt;= $FP$2:$FP$1303)),"")</f>
        <v>2</v>
      </c>
      <c r="M1191" s="17" cm="1">
        <f t="array" ref="M1191">IF(A1191&lt;&gt;"",SUMPRODUCT(($E$2:$E$1303="Active") * (FK1191 &gt;= $FQ$2:$FQ$1303) * (FK1191 &lt;= $FR$2:$FR$1303) * (FL1191 &gt;= $FS$2:$FS$1303) * (FL1191 &lt;= $FT$2:$FT$1303)),"")</f>
        <v>4</v>
      </c>
      <c r="Q1191" s="11" t="s">
        <v>6672</v>
      </c>
      <c r="AA1191" s="48">
        <v>2024</v>
      </c>
      <c r="AC1191" s="63">
        <v>45658</v>
      </c>
      <c r="AF1191" s="26"/>
      <c r="AG1191" s="20"/>
      <c r="AH1191" s="22">
        <v>0</v>
      </c>
      <c r="AI1191" s="26">
        <v>0</v>
      </c>
      <c r="AN1191" s="27" t="str">
        <f>IF(COUNT(DV1191,ES1191,FJ1191,GK1191,HH1191)&gt;0,AVERAGE(DV1191,ES1191,FJ1191,GK1191,HH1191),"")</f>
        <v/>
      </c>
      <c r="AO1191" s="28">
        <f>IF((E1191&lt;&gt;""),COUNTA(AP1191:BW1191)+COUNTIF(T1191,"No"),"")</f>
        <v>0</v>
      </c>
      <c r="EA1191" s="35"/>
      <c r="EJ1191"/>
      <c r="EK1191"/>
      <c r="EL1191"/>
      <c r="EM1191"/>
      <c r="EN1191"/>
      <c r="EQ1191"/>
      <c r="ER1191"/>
      <c r="ES1191" s="34" t="str">
        <f>IF(EI1191&lt;&gt;"",((EJ1191*0.125)+((EK1191+EL1191+EM1191+EN1191+EO1191)*0.25)+((EP1191+EQ1191+ER1191)*1))/EI1191,"")</f>
        <v/>
      </c>
      <c r="ET1191" s="20"/>
      <c r="FG1191" s="20"/>
      <c r="FJ1191" s="34" t="str">
        <f>IF(EZ1191&lt;&gt;"",((FA1191*0.125)+((FB1191+FC1191+FD1191+FE1191+FF1191)*0.25)+((FG1191+FH1191+FI1191)*1))/EZ1191,"")</f>
        <v/>
      </c>
      <c r="FK1191" s="39">
        <v>44.573605999999998</v>
      </c>
      <c r="FL1191" s="39">
        <v>-88.111509999999996</v>
      </c>
      <c r="FM1191" s="39">
        <v>44.211780576177865</v>
      </c>
      <c r="FN1191" s="39">
        <v>44.935431423822131</v>
      </c>
      <c r="FO1191" s="39">
        <v>-88.619442498737754</v>
      </c>
      <c r="FP1191" s="39">
        <v>-87.603577501262237</v>
      </c>
      <c r="FQ1191" s="39">
        <v>43.849955152355733</v>
      </c>
      <c r="FR1191" s="39">
        <v>45.297256847644263</v>
      </c>
      <c r="FS1191" s="39">
        <v>-89.127374997475513</v>
      </c>
      <c r="FT1191" s="39">
        <v>-87.095645002524478</v>
      </c>
      <c r="FU1191" s="35"/>
      <c r="GK1191" s="34" t="str">
        <f>IF(GA1191&lt;&gt;"",((GB1191*0.125)+((GC1191+GD1191+GE1191+GF1191+GG1191)*0.25)+((GH1191+GI1191+GJ1191)*1))/GA1191,"")</f>
        <v/>
      </c>
      <c r="GL1191"/>
      <c r="GM1191"/>
      <c r="GN1191"/>
      <c r="GO1191"/>
      <c r="HH1191" s="34" t="str">
        <f>IF(GX1191&lt;&gt;"",((GY1191*0.125)+((GZ1191+HA1191+HB1191+HC1191+HD1191)*0.25)+((HE1191+HF1191+HG1191)*1))/GX1191,"")</f>
        <v/>
      </c>
    </row>
    <row r="1192" spans="1:216" hidden="1" x14ac:dyDescent="0.35">
      <c r="A1192" s="11" t="s">
        <v>6023</v>
      </c>
      <c r="B1192" s="12" t="s">
        <v>6673</v>
      </c>
      <c r="C1192" s="43">
        <v>43009</v>
      </c>
      <c r="D1192" s="13"/>
      <c r="E1192" s="11" t="s">
        <v>1420</v>
      </c>
      <c r="F1192" s="19" t="s">
        <v>1864</v>
      </c>
      <c r="G1192" s="19" t="s">
        <v>1865</v>
      </c>
      <c r="H1192" s="11" t="s">
        <v>1673</v>
      </c>
      <c r="I1192" s="42">
        <v>75248</v>
      </c>
      <c r="J1192" s="17">
        <v>38210</v>
      </c>
      <c r="K1192" s="18">
        <f ca="1">IF(A1192&lt;&gt;"",RANDBETWEEN(1,2000)," ")</f>
        <v>542</v>
      </c>
      <c r="L1192" s="17" cm="1">
        <f t="array" ref="L1192">IF(A1192&lt;&gt;"",SUMPRODUCT(($E$2:$E$1303="Active") * (FK1192 &gt;= $FM$2:$FM$1303) * (FK1192 &lt;= $FN$2:$FN$1303) * (FL1192 &gt;= $FO$2:$FO$1303) * (FL1192 &lt;= $FP$2:$FP$1303)),"")</f>
        <v>14</v>
      </c>
      <c r="M1192" s="17" cm="1">
        <f t="array" ref="M1192">IF(A1192&lt;&gt;"",SUMPRODUCT(($E$2:$E$1303="Active") * (FK1192 &gt;= $FQ$2:$FQ$1303) * (FK1192 &lt;= $FR$2:$FR$1303) * (FL1192 &gt;= $FS$2:$FS$1303) * (FL1192 &lt;= $FT$2:$FT$1303)),"")</f>
        <v>16</v>
      </c>
      <c r="Q1192" s="11" t="s">
        <v>6674</v>
      </c>
      <c r="AA1192" s="48">
        <v>2024</v>
      </c>
      <c r="AC1192" s="63">
        <v>45658</v>
      </c>
      <c r="AF1192" s="26"/>
      <c r="AG1192" s="20">
        <v>38</v>
      </c>
      <c r="AH1192" s="22">
        <v>0</v>
      </c>
      <c r="AI1192" s="26">
        <v>0</v>
      </c>
      <c r="AN1192" s="27" t="str">
        <f>IF(COUNT(DV1192,ES1192,FJ1192,GK1192,HH1192)&gt;0,AVERAGE(DV1192,ES1192,FJ1192,GK1192,HH1192),"")</f>
        <v/>
      </c>
      <c r="AO1192" s="28">
        <f>IF((E1192&lt;&gt;""),COUNTA(AP1192:BW1192)+COUNTIF(T1192,"No"),"")</f>
        <v>0</v>
      </c>
      <c r="EA1192" s="35"/>
      <c r="EJ1192"/>
      <c r="EK1192"/>
      <c r="EL1192"/>
      <c r="EM1192"/>
      <c r="EN1192"/>
      <c r="EQ1192"/>
      <c r="ER1192"/>
      <c r="ES1192" s="34" t="str">
        <f>IF(EI1192&lt;&gt;"",((EJ1192*0.125)+((EK1192+EL1192+EM1192+EN1192+EO1192)*0.25)+((EP1192+EQ1192+ER1192)*1))/EI1192,"")</f>
        <v/>
      </c>
      <c r="ET1192" s="20"/>
      <c r="FG1192" s="20"/>
      <c r="FJ1192" s="34" t="str">
        <f>IF(EZ1192&lt;&gt;"",((FA1192*0.125)+((FB1192+FC1192+FD1192+FE1192+FF1192)*0.25)+((FG1192+FH1192+FI1192)*1))/EZ1192,"")</f>
        <v/>
      </c>
      <c r="FK1192" s="39">
        <v>32.968924999999999</v>
      </c>
      <c r="FL1192" s="39">
        <v>-96.798417999999998</v>
      </c>
      <c r="FM1192" s="39">
        <v>32.607099576177866</v>
      </c>
      <c r="FN1192" s="39">
        <v>33.330750423822131</v>
      </c>
      <c r="FO1192" s="39">
        <v>-97.229693516205529</v>
      </c>
      <c r="FP1192" s="39">
        <v>-96.367142483794467</v>
      </c>
      <c r="FQ1192" s="39">
        <v>32.245274152355734</v>
      </c>
      <c r="FR1192" s="39">
        <v>33.692575847644264</v>
      </c>
      <c r="FS1192" s="39">
        <v>-97.66096903241106</v>
      </c>
      <c r="FT1192" s="39">
        <v>-95.935866967588936</v>
      </c>
      <c r="FU1192" s="35"/>
      <c r="GK1192" s="34" t="str">
        <f>IF(GA1192&lt;&gt;"",((GB1192*0.125)+((GC1192+GD1192+GE1192+GF1192+GG1192)*0.25)+((GH1192+GI1192+GJ1192)*1))/GA1192,"")</f>
        <v/>
      </c>
      <c r="GL1192"/>
      <c r="GM1192"/>
      <c r="GN1192"/>
      <c r="GO1192"/>
      <c r="HH1192" s="34" t="str">
        <f>IF(GX1192&lt;&gt;"",((GY1192*0.125)+((GZ1192+HA1192+HB1192+HC1192+HD1192)*0.25)+((HE1192+HF1192+HG1192)*1))/GX1192,"")</f>
        <v/>
      </c>
    </row>
    <row r="1193" spans="1:216" hidden="1" x14ac:dyDescent="0.35">
      <c r="A1193" s="11" t="s">
        <v>5854</v>
      </c>
      <c r="B1193" s="12" t="s">
        <v>5855</v>
      </c>
      <c r="C1193" s="43">
        <v>43009</v>
      </c>
      <c r="D1193" s="13"/>
      <c r="E1193" s="11" t="s">
        <v>1420</v>
      </c>
      <c r="F1193" s="19" t="s">
        <v>6675</v>
      </c>
      <c r="G1193" s="19" t="s">
        <v>1132</v>
      </c>
      <c r="H1193" s="11" t="s">
        <v>1033</v>
      </c>
      <c r="I1193" s="42">
        <v>32310</v>
      </c>
      <c r="J1193" s="17">
        <v>17209</v>
      </c>
      <c r="K1193" s="18">
        <f ca="1">IF(A1193&lt;&gt;"",RANDBETWEEN(1,2000)," ")</f>
        <v>1213</v>
      </c>
      <c r="L1193" s="17" cm="1">
        <f t="array" ref="L1193">IF(A1193&lt;&gt;"",SUMPRODUCT(($E$2:$E$1303="Active") * (FK1193 &gt;= $FM$2:$FM$1303) * (FK1193 &lt;= $FN$2:$FN$1303) * (FL1193 &gt;= $FO$2:$FO$1303) * (FL1193 &lt;= $FP$2:$FP$1303)),"")</f>
        <v>2</v>
      </c>
      <c r="M1193" s="17" cm="1">
        <f t="array" ref="M1193">IF(A1193&lt;&gt;"",SUMPRODUCT(($E$2:$E$1303="Active") * (FK1193 &gt;= $FQ$2:$FQ$1303) * (FK1193 &lt;= $FR$2:$FR$1303) * (FL1193 &gt;= $FS$2:$FS$1303) * (FL1193 &lt;= $FT$2:$FT$1303)),"")</f>
        <v>2</v>
      </c>
      <c r="Q1193" s="11" t="s">
        <v>5859</v>
      </c>
      <c r="AA1193" s="48">
        <v>2024</v>
      </c>
      <c r="AC1193" s="63">
        <v>45658</v>
      </c>
      <c r="AF1193" s="26"/>
      <c r="AG1193" s="20">
        <v>109</v>
      </c>
      <c r="AH1193" s="22">
        <v>0</v>
      </c>
      <c r="AI1193" s="26">
        <v>0</v>
      </c>
      <c r="AN1193" s="27" t="str">
        <f>IF(COUNT(DV1193,ES1193,FJ1193,GK1193,HH1193)&gt;0,AVERAGE(DV1193,ES1193,FJ1193,GK1193,HH1193),"")</f>
        <v/>
      </c>
      <c r="AO1193" s="28">
        <f>IF((E1193&lt;&gt;""),COUNTA(AP1193:BW1193)+COUNTIF(T1193,"No"),"")</f>
        <v>0</v>
      </c>
      <c r="EA1193" s="35"/>
      <c r="EJ1193"/>
      <c r="EK1193"/>
      <c r="EL1193"/>
      <c r="EM1193"/>
      <c r="EN1193"/>
      <c r="EQ1193"/>
      <c r="ER1193"/>
      <c r="ES1193" s="34" t="str">
        <f>IF(EI1193&lt;&gt;"",((EJ1193*0.125)+((EK1193+EL1193+EM1193+EN1193+EO1193)*0.25)+((EP1193+EQ1193+ER1193)*1))/EI1193,"")</f>
        <v/>
      </c>
      <c r="ET1193" s="20"/>
      <c r="FG1193" s="20"/>
      <c r="FJ1193" s="34" t="str">
        <f>IF(EZ1193&lt;&gt;"",((FA1193*0.125)+((FB1193+FC1193+FD1193+FE1193+FF1193)*0.25)+((FG1193+FH1193+FI1193)*1))/EZ1193,"")</f>
        <v/>
      </c>
      <c r="FK1193" s="39">
        <v>30.384951999999998</v>
      </c>
      <c r="FL1193" s="39">
        <v>-84.500467999999998</v>
      </c>
      <c r="FM1193" s="39">
        <v>30.023126576177866</v>
      </c>
      <c r="FN1193" s="39">
        <v>30.746777423822131</v>
      </c>
      <c r="FO1193" s="39">
        <v>-84.919904473576381</v>
      </c>
      <c r="FP1193" s="39">
        <v>-84.081031526423615</v>
      </c>
      <c r="FQ1193" s="39">
        <v>29.661301152355733</v>
      </c>
      <c r="FR1193" s="39">
        <v>31.108602847644264</v>
      </c>
      <c r="FS1193" s="39">
        <v>-85.339340947152778</v>
      </c>
      <c r="FT1193" s="39">
        <v>-83.661595052847218</v>
      </c>
      <c r="FU1193" s="35"/>
      <c r="GK1193" s="34" t="str">
        <f>IF(GA1193&lt;&gt;"",((GB1193*0.125)+((GC1193+GD1193+GE1193+GF1193+GG1193)*0.25)+((GH1193+GI1193+GJ1193)*1))/GA1193,"")</f>
        <v/>
      </c>
      <c r="GL1193"/>
      <c r="GM1193"/>
      <c r="GN1193"/>
      <c r="GO1193"/>
      <c r="HH1193" s="34" t="str">
        <f>IF(GX1193&lt;&gt;"",((GY1193*0.125)+((GZ1193+HA1193+HB1193+HC1193+HD1193)*0.25)+((HE1193+HF1193+HG1193)*1))/GX1193,"")</f>
        <v/>
      </c>
    </row>
    <row r="1194" spans="1:216" hidden="1" x14ac:dyDescent="0.35">
      <c r="A1194" s="11" t="s">
        <v>5451</v>
      </c>
      <c r="B1194" s="12" t="s">
        <v>5452</v>
      </c>
      <c r="C1194" s="43">
        <v>43009</v>
      </c>
      <c r="E1194" s="11" t="s">
        <v>1420</v>
      </c>
      <c r="F1194" s="19" t="s">
        <v>6676</v>
      </c>
      <c r="G1194" s="19" t="s">
        <v>6677</v>
      </c>
      <c r="H1194" s="11" t="s">
        <v>1673</v>
      </c>
      <c r="I1194" s="42">
        <v>75069</v>
      </c>
      <c r="J1194" s="17">
        <v>39084</v>
      </c>
      <c r="K1194" s="18">
        <f ca="1">IF(A1194&lt;&gt;"",RANDBETWEEN(1,2000)," ")</f>
        <v>1049</v>
      </c>
      <c r="L1194" s="17" cm="1">
        <f t="array" ref="L1194">IF(A1194&lt;&gt;"",SUMPRODUCT(($E$2:$E$1303="Active") * (FK1194 &gt;= $FM$2:$FM$1303) * (FK1194 &lt;= $FN$2:$FN$1303) * (FL1194 &gt;= $FO$2:$FO$1303) * (FL1194 &lt;= $FP$2:$FP$1303)),"")</f>
        <v>8</v>
      </c>
      <c r="M1194" s="17" cm="1">
        <f t="array" ref="M1194">IF(A1194&lt;&gt;"",SUMPRODUCT(($E$2:$E$1303="Active") * (FK1194 &gt;= $FQ$2:$FQ$1303) * (FK1194 &lt;= $FR$2:$FR$1303) * (FL1194 &gt;= $FS$2:$FS$1303) * (FL1194 &lt;= $FT$2:$FT$1303)),"")</f>
        <v>17</v>
      </c>
      <c r="Q1194" s="11" t="s">
        <v>6678</v>
      </c>
      <c r="AA1194" s="48">
        <v>2024</v>
      </c>
      <c r="AC1194" s="63">
        <v>45658</v>
      </c>
      <c r="AF1194" s="26"/>
      <c r="AG1194" s="20"/>
      <c r="AH1194" s="22">
        <v>0</v>
      </c>
      <c r="AI1194" s="26">
        <v>0</v>
      </c>
      <c r="AN1194" s="27" t="str">
        <f>IF(COUNT(DV1194,ES1194,FJ1194,GK1194,HH1194)&gt;0,AVERAGE(DV1194,ES1194,FJ1194,GK1194,HH1194),"")</f>
        <v/>
      </c>
      <c r="AO1194" s="28">
        <f>IF((E1194&lt;&gt;""),COUNTA(AP1194:BW1194)+COUNTIF(T1194,"No"),"")</f>
        <v>0</v>
      </c>
      <c r="EA1194" s="35"/>
      <c r="EJ1194"/>
      <c r="EK1194"/>
      <c r="EL1194"/>
      <c r="EM1194"/>
      <c r="EN1194"/>
      <c r="EQ1194"/>
      <c r="ER1194"/>
      <c r="ES1194" s="34" t="str">
        <f>IF(EI1194&lt;&gt;"",((EJ1194*0.125)+((EK1194+EL1194+EM1194+EN1194+EO1194)*0.25)+((EP1194+EQ1194+ER1194)*1))/EI1194,"")</f>
        <v/>
      </c>
      <c r="ET1194" s="20"/>
      <c r="FG1194" s="20"/>
      <c r="FJ1194" s="34" t="str">
        <f>IF(EZ1194&lt;&gt;"",((FA1194*0.125)+((FB1194+FC1194+FD1194+FE1194+FF1194)*0.25)+((FG1194+FH1194+FI1194)*1))/EZ1194,"")</f>
        <v/>
      </c>
      <c r="FK1194" s="39">
        <v>33.180942999999999</v>
      </c>
      <c r="FL1194" s="39">
        <v>-96.594319999999996</v>
      </c>
      <c r="FM1194" s="39">
        <v>32.819117576177867</v>
      </c>
      <c r="FN1194" s="39">
        <v>33.542768423822132</v>
      </c>
      <c r="FO1194" s="39">
        <v>-97.026636128991825</v>
      </c>
      <c r="FP1194" s="39">
        <v>-96.162003871008167</v>
      </c>
      <c r="FQ1194" s="39">
        <v>32.457292152355734</v>
      </c>
      <c r="FR1194" s="39">
        <v>33.904593847644264</v>
      </c>
      <c r="FS1194" s="39">
        <v>-97.458952257983668</v>
      </c>
      <c r="FT1194" s="39">
        <v>-95.729687742016324</v>
      </c>
      <c r="FU1194" s="35"/>
      <c r="GK1194" s="34" t="str">
        <f>IF(GA1194&lt;&gt;"",((GB1194*0.125)+((GC1194+GD1194+GE1194+GF1194+GG1194)*0.25)+((GH1194+GI1194+GJ1194)*1))/GA1194,"")</f>
        <v/>
      </c>
      <c r="GL1194"/>
      <c r="GM1194"/>
      <c r="GN1194"/>
      <c r="GO1194"/>
      <c r="HH1194" s="34" t="str">
        <f>IF(GX1194&lt;&gt;"",((GY1194*0.125)+((GZ1194+HA1194+HB1194+HC1194+HD1194)*0.25)+((HE1194+HF1194+HG1194)*1))/GX1194,"")</f>
        <v/>
      </c>
    </row>
    <row r="1195" spans="1:216" hidden="1" x14ac:dyDescent="0.35">
      <c r="A1195" s="11" t="s">
        <v>6679</v>
      </c>
      <c r="B1195" s="12" t="s">
        <v>6680</v>
      </c>
      <c r="C1195" s="13">
        <v>43009</v>
      </c>
      <c r="D1195" s="13"/>
      <c r="E1195" s="14" t="s">
        <v>1420</v>
      </c>
      <c r="F1195" s="15" t="s">
        <v>5752</v>
      </c>
      <c r="G1195" s="15" t="s">
        <v>518</v>
      </c>
      <c r="H1195" s="14" t="s">
        <v>466</v>
      </c>
      <c r="I1195" s="16">
        <v>85215</v>
      </c>
      <c r="J1195" s="65">
        <v>16461</v>
      </c>
      <c r="K1195" s="18">
        <f ca="1">IF(A1195&lt;&gt;"",RANDBETWEEN(1,2000)," ")</f>
        <v>137</v>
      </c>
      <c r="L1195" s="17" cm="1">
        <f t="array" ref="L1195">IF(A1195&lt;&gt;"",SUMPRODUCT(($E$2:$E$1303="Active") * (FK1195 &gt;= $FM$2:$FM$1303) * (FK1195 &lt;= $FN$2:$FN$1303) * (FL1195 &gt;= $FO$2:$FO$1303) * (FL1195 &lt;= $FP$2:$FP$1303)),"")</f>
        <v>7</v>
      </c>
      <c r="M1195" s="17" cm="1">
        <f t="array" ref="M1195">IF(A1195&lt;&gt;"",SUMPRODUCT(($E$2:$E$1303="Active") * (FK1195 &gt;= $FQ$2:$FQ$1303) * (FK1195 &lt;= $FR$2:$FR$1303) * (FL1195 &gt;= $FS$2:$FS$1303) * (FL1195 &lt;= $FT$2:$FT$1303)),"")</f>
        <v>11</v>
      </c>
      <c r="N1195" s="14"/>
      <c r="O1195" s="14"/>
      <c r="P1195" s="15"/>
      <c r="Q1195" s="14"/>
      <c r="R1195" s="15"/>
      <c r="S1195" s="14"/>
      <c r="U1195" s="21"/>
      <c r="V1195" s="22"/>
      <c r="W1195" s="22"/>
      <c r="X1195" s="22"/>
      <c r="Y1195" s="22"/>
      <c r="Z1195" s="22"/>
      <c r="AA1195" s="48">
        <v>2024</v>
      </c>
      <c r="AC1195" s="63">
        <v>45658</v>
      </c>
      <c r="AD1195" s="25">
        <v>364</v>
      </c>
      <c r="AE1195" s="25">
        <v>132</v>
      </c>
      <c r="AF1195" s="66"/>
      <c r="AG1195" s="20"/>
      <c r="AH1195" s="22">
        <v>0</v>
      </c>
      <c r="AI1195" s="26">
        <v>0</v>
      </c>
      <c r="AN1195" s="27" t="str">
        <f>IF(COUNT(DV1195,ES1195,FJ1195,GK1195,HH1195)&gt;0,AVERAGE(DV1195,ES1195,FJ1195,GK1195,HH1195),"")</f>
        <v/>
      </c>
      <c r="AO1195" s="28">
        <f>IF((E1195&lt;&gt;""),COUNTA(AP1195:BW1195)+COUNTIF(T1195,"No"),"")</f>
        <v>0</v>
      </c>
      <c r="AP1195" s="29"/>
      <c r="AQ1195" s="29"/>
      <c r="AR1195" s="29"/>
      <c r="AS1195" s="29"/>
      <c r="AT1195" s="29"/>
      <c r="AU1195" s="29"/>
      <c r="AV1195" s="29"/>
      <c r="AW1195" s="29"/>
      <c r="AX1195" s="29"/>
      <c r="AY1195" s="29"/>
      <c r="AZ1195" s="29"/>
      <c r="BA1195" s="29"/>
      <c r="BB1195" s="29"/>
      <c r="BC1195" s="29"/>
      <c r="BD1195" s="29"/>
      <c r="BE1195" s="29"/>
      <c r="BF1195" s="29"/>
      <c r="BG1195" s="29"/>
      <c r="BH1195" s="29"/>
      <c r="BI1195" s="29"/>
      <c r="BJ1195" s="29"/>
      <c r="BK1195" s="29"/>
      <c r="BL1195" s="29"/>
      <c r="BM1195" s="29"/>
      <c r="BN1195" s="29"/>
      <c r="BO1195" s="29"/>
      <c r="BP1195" s="29"/>
      <c r="BQ1195" s="29"/>
      <c r="BR1195" s="29"/>
      <c r="BS1195" s="29"/>
      <c r="BT1195" s="29"/>
      <c r="BU1195" s="29"/>
      <c r="BV1195" s="29"/>
      <c r="BW1195" s="29"/>
      <c r="BX1195" s="30">
        <v>44103</v>
      </c>
      <c r="BY1195" s="30">
        <v>44118</v>
      </c>
      <c r="BZ1195" s="14" t="s">
        <v>226</v>
      </c>
      <c r="CA1195" s="30">
        <v>44123</v>
      </c>
      <c r="CB1195" s="14" t="s">
        <v>232</v>
      </c>
      <c r="CC1195" s="31">
        <v>43907</v>
      </c>
      <c r="CD1195" s="32" t="s">
        <v>364</v>
      </c>
      <c r="CE1195" s="33" t="s">
        <v>380</v>
      </c>
      <c r="CF1195" s="33" t="s">
        <v>321</v>
      </c>
      <c r="CG1195" s="29">
        <v>177</v>
      </c>
      <c r="CH1195" s="29">
        <v>5</v>
      </c>
      <c r="CI1195" s="29">
        <v>5</v>
      </c>
      <c r="CJ1195" s="29">
        <v>21</v>
      </c>
      <c r="CK1195" s="29">
        <v>2</v>
      </c>
      <c r="CL1195" s="29">
        <v>3</v>
      </c>
      <c r="CM1195" s="29">
        <v>2</v>
      </c>
      <c r="CN1195" s="34">
        <f>IF(CJ1195&gt;0,((CK1195*0.125)+(CL1195*0.25)+(CM1195*1))/CJ1195,"")</f>
        <v>0.14285714285714285</v>
      </c>
      <c r="CR1195" s="35"/>
      <c r="CV1195" s="20"/>
      <c r="CW1195" s="20"/>
      <c r="CX1195" s="20"/>
      <c r="DH1195" s="37" t="str">
        <f>IF(DB1195&lt;&gt;"",((DC1195*0.125)+(DD1195*0.25)+(DE1195*0.25)+(DF1195*1)+(DG1195*1))/DB1195,"")</f>
        <v/>
      </c>
      <c r="DV1195" s="37" t="str" cm="1">
        <f t="array" ref="DV1195">IF(AND(DI1195:DP1195&lt;&gt;""),((DQ1195*0.125)+(DR1195*0.25)+(DS1195*0.25)+(DT1195*1)+(DU1195*1))/DP1195,"")</f>
        <v/>
      </c>
      <c r="EA1195" s="35"/>
      <c r="EB1195" s="21"/>
      <c r="EJ1195"/>
      <c r="EK1195"/>
      <c r="EL1195"/>
      <c r="EM1195"/>
      <c r="EN1195"/>
      <c r="EQ1195"/>
      <c r="ER1195"/>
      <c r="ES1195" s="34" t="str">
        <f>IF(EI1195&lt;&gt;"",((EJ1195*0.125)+((EK1195+EL1195+EM1195+EN1195+EO1195)*0.25)+((EP1195+EQ1195+ER1195)*1))/EI1195,"")</f>
        <v/>
      </c>
      <c r="ET1195" s="20"/>
      <c r="FG1195" s="20"/>
      <c r="FJ1195" s="34" t="str">
        <f>IF(EZ1195&lt;&gt;"",((FA1195*0.125)+((FB1195+FC1195+FD1195+FE1195+FF1195)*0.25)+((FG1195+FH1195+FI1195)*1))/EZ1195,"")</f>
        <v/>
      </c>
      <c r="FK1195" s="39">
        <v>33.531652000000001</v>
      </c>
      <c r="FL1195" s="39">
        <v>-111.645816</v>
      </c>
      <c r="FM1195" s="39">
        <v>33.169826576177869</v>
      </c>
      <c r="FN1195" s="39">
        <v>33.893477423822134</v>
      </c>
      <c r="FO1195" s="39">
        <v>-112.07987761621219</v>
      </c>
      <c r="FP1195" s="39">
        <v>-111.21175438378781</v>
      </c>
      <c r="FQ1195" s="39">
        <v>32.808001152355736</v>
      </c>
      <c r="FR1195" s="39">
        <v>34.255302847644266</v>
      </c>
      <c r="FS1195" s="39">
        <v>-112.51393923242438</v>
      </c>
      <c r="FT1195" s="39">
        <v>-110.77769276757562</v>
      </c>
      <c r="FU1195" s="35"/>
      <c r="GK1195" s="34" t="str">
        <f>IF(GA1195&lt;&gt;"",((GB1195*0.125)+((GC1195+GD1195+GE1195+GF1195+GG1195)*0.25)+((GH1195+GI1195+GJ1195)*1))/GA1195,"")</f>
        <v/>
      </c>
      <c r="GL1195"/>
      <c r="GM1195"/>
      <c r="GN1195"/>
      <c r="GO1195"/>
      <c r="HH1195" s="34" t="str">
        <f>IF(GX1195&lt;&gt;"",((GY1195*0.125)+((GZ1195+HA1195+HB1195+HC1195+HD1195)*0.25)+((HE1195+HF1195+HG1195)*1))/GX1195,"")</f>
        <v/>
      </c>
    </row>
    <row r="1196" spans="1:216" hidden="1" x14ac:dyDescent="0.35">
      <c r="A1196" s="11" t="s">
        <v>6681</v>
      </c>
      <c r="B1196" s="12" t="s">
        <v>6682</v>
      </c>
      <c r="C1196" s="43">
        <v>43009</v>
      </c>
      <c r="E1196" s="11" t="s">
        <v>1420</v>
      </c>
      <c r="F1196" s="19" t="s">
        <v>6683</v>
      </c>
      <c r="G1196" s="19" t="s">
        <v>6684</v>
      </c>
      <c r="H1196" s="11" t="s">
        <v>1589</v>
      </c>
      <c r="I1196" s="42">
        <v>67068</v>
      </c>
      <c r="J1196" s="17">
        <v>4281</v>
      </c>
      <c r="K1196" s="18">
        <f ca="1">IF(A1196&lt;&gt;"",RANDBETWEEN(1,2000)," ")</f>
        <v>1468</v>
      </c>
      <c r="L1196" s="17" cm="1">
        <f t="array" ref="L1196">IF(A1196&lt;&gt;"",SUMPRODUCT(($E$2:$E$1303="Active") * (FK1196 &gt;= $FM$2:$FM$1303) * (FK1196 &lt;= $FN$2:$FN$1303) * (FL1196 &gt;= $FO$2:$FO$1303) * (FL1196 &lt;= $FP$2:$FP$1303)),"")</f>
        <v>0</v>
      </c>
      <c r="M1196" s="17" cm="1">
        <f t="array" ref="M1196">IF(A1196&lt;&gt;"",SUMPRODUCT(($E$2:$E$1303="Active") * (FK1196 &gt;= $FQ$2:$FQ$1303) * (FK1196 &lt;= $FR$2:$FR$1303) * (FL1196 &gt;= $FS$2:$FS$1303) * (FL1196 &lt;= $FT$2:$FT$1303)),"")</f>
        <v>2</v>
      </c>
      <c r="O1196" s="11" t="s">
        <v>5553</v>
      </c>
      <c r="P1196" s="19" t="s">
        <v>5042</v>
      </c>
      <c r="Q1196" s="11" t="s">
        <v>6685</v>
      </c>
      <c r="R1196" s="19" t="s">
        <v>5042</v>
      </c>
      <c r="T1196" s="20" t="s">
        <v>224</v>
      </c>
      <c r="AA1196" s="48">
        <v>2024</v>
      </c>
      <c r="AC1196" s="63">
        <v>45658</v>
      </c>
      <c r="AD1196" s="25">
        <v>0</v>
      </c>
      <c r="AE1196" s="25">
        <v>0</v>
      </c>
      <c r="AF1196" s="26">
        <v>0</v>
      </c>
      <c r="AG1196" s="20"/>
      <c r="AH1196" s="22">
        <v>0</v>
      </c>
      <c r="AI1196" s="26">
        <v>0</v>
      </c>
      <c r="AN1196" s="27" t="str">
        <f>IF(COUNT(DV1196,ES1196,FJ1196,GK1196,HH1196)&gt;0,AVERAGE(DV1196,ES1196,FJ1196,GK1196,HH1196),"")</f>
        <v/>
      </c>
      <c r="AO1196" s="28">
        <f>IF((E1196&lt;&gt;""),COUNTA(AP1196:BW1196)+COUNTIF(T1196,"No"),"")</f>
        <v>0</v>
      </c>
      <c r="EA1196" s="35"/>
      <c r="EJ1196"/>
      <c r="EK1196"/>
      <c r="EL1196"/>
      <c r="EM1196"/>
      <c r="EN1196"/>
      <c r="EQ1196"/>
      <c r="ER1196"/>
      <c r="ES1196" s="53" t="str">
        <f>IF(EI1196&lt;&gt;"",((EJ1196*0.125)+((EK1196+EL1196+EM1196+EN1196+EO1196)*0.25)+((EP1196+EQ1196+ER1196)*1))/EI1196,"")</f>
        <v/>
      </c>
      <c r="ET1196" s="20"/>
      <c r="FG1196" s="20"/>
      <c r="FJ1196" s="34" t="str">
        <f>IF(EZ1196&lt;&gt;"",((FA1196*0.125)+((FB1196+FC1196+FD1196+FE1196+FF1196)*0.25)+((FG1196+FH1196+FI1196)*1))/EZ1196,"")</f>
        <v/>
      </c>
      <c r="FK1196" s="39">
        <v>37.588377000000001</v>
      </c>
      <c r="FL1196" s="39">
        <v>-98.072298000000004</v>
      </c>
      <c r="FM1196" s="39">
        <v>37.226551576177869</v>
      </c>
      <c r="FN1196" s="39">
        <v>37.950202423822134</v>
      </c>
      <c r="FO1196" s="39">
        <v>-98.528909944505173</v>
      </c>
      <c r="FP1196" s="39">
        <v>-97.615686055494834</v>
      </c>
      <c r="FQ1196" s="39">
        <v>36.864726152355736</v>
      </c>
      <c r="FR1196" s="39">
        <v>38.312027847644266</v>
      </c>
      <c r="FS1196" s="39">
        <v>-98.985521889010357</v>
      </c>
      <c r="FT1196" s="39">
        <v>-97.15907411098965</v>
      </c>
      <c r="FU1196" s="35"/>
      <c r="GK1196" s="34" t="str">
        <f>IF(GA1196&lt;&gt;"",((GB1196*0.125)+((GC1196+GD1196+GE1196+GF1196+GG1196)*0.25)+((GH1196+GI1196+GJ1196)*1))/GA1196,"")</f>
        <v/>
      </c>
      <c r="GL1196"/>
      <c r="GM1196"/>
      <c r="GN1196"/>
      <c r="GO1196"/>
      <c r="HH1196" s="34" t="str">
        <f>IF(GX1196&lt;&gt;"",((GY1196*0.125)+((GZ1196+HA1196+HB1196+HC1196+HD1196)*0.25)+((HE1196+HF1196+HG1196)*1))/GX1196,"")</f>
        <v/>
      </c>
    </row>
    <row r="1197" spans="1:216" hidden="1" x14ac:dyDescent="0.35">
      <c r="A1197" s="11" t="s">
        <v>5390</v>
      </c>
      <c r="B1197" s="12" t="s">
        <v>5391</v>
      </c>
      <c r="C1197" s="43">
        <v>43009</v>
      </c>
      <c r="E1197" s="11" t="s">
        <v>1420</v>
      </c>
      <c r="F1197" s="19" t="s">
        <v>4930</v>
      </c>
      <c r="G1197" s="19" t="s">
        <v>4931</v>
      </c>
      <c r="H1197" s="11" t="s">
        <v>1688</v>
      </c>
      <c r="I1197" s="42">
        <v>62305</v>
      </c>
      <c r="J1197" s="17">
        <v>19042</v>
      </c>
      <c r="K1197" s="18">
        <f ca="1">IF(A1197&lt;&gt;"",RANDBETWEEN(1,2000)," ")</f>
        <v>438</v>
      </c>
      <c r="L1197" s="17" cm="1">
        <f t="array" ref="L1197">IF(A1197&lt;&gt;"",SUMPRODUCT(($E$2:$E$1303="Active") * (FK1197 &gt;= $FM$2:$FM$1303) * (FK1197 &lt;= $FN$2:$FN$1303) * (FL1197 &gt;= $FO$2:$FO$1303) * (FL1197 &lt;= $FP$2:$FP$1303)),"")</f>
        <v>0</v>
      </c>
      <c r="M1197" s="17" cm="1">
        <f t="array" ref="M1197">IF(A1197&lt;&gt;"",SUMPRODUCT(($E$2:$E$1303="Active") * (FK1197 &gt;= $FQ$2:$FQ$1303) * (FK1197 &lt;= $FR$2:$FR$1303) * (FL1197 &gt;= $FS$2:$FS$1303) * (FL1197 &lt;= $FT$2:$FT$1303)),"")</f>
        <v>0</v>
      </c>
      <c r="Q1197" s="11" t="s">
        <v>4933</v>
      </c>
      <c r="AA1197" s="48">
        <v>2024</v>
      </c>
      <c r="AC1197" s="63">
        <v>45658</v>
      </c>
      <c r="AF1197" s="26"/>
      <c r="AG1197" s="20"/>
      <c r="AH1197" s="22">
        <v>0</v>
      </c>
      <c r="AI1197" s="26">
        <v>0</v>
      </c>
      <c r="AN1197" s="27" t="str">
        <f>IF(COUNT(DV1197,ES1197,FJ1197,GK1197,HH1197)&gt;0,AVERAGE(DV1197,ES1197,FJ1197,GK1197,HH1197),"")</f>
        <v/>
      </c>
      <c r="AO1197" s="28">
        <f>IF((E1197&lt;&gt;""),COUNTA(AP1197:BW1197)+COUNTIF(T1197,"No"),"")</f>
        <v>0</v>
      </c>
      <c r="EA1197" s="35"/>
      <c r="EJ1197"/>
      <c r="EK1197"/>
      <c r="EL1197"/>
      <c r="EM1197"/>
      <c r="EN1197"/>
      <c r="EQ1197"/>
      <c r="ER1197"/>
      <c r="ES1197" s="34" t="str">
        <f>IF(EI1197&lt;&gt;"",((EJ1197*0.125)+((EK1197+EL1197+EM1197+EN1197+EO1197)*0.25)+((EP1197+EQ1197+ER1197)*1))/EI1197,"")</f>
        <v/>
      </c>
      <c r="ET1197" s="20"/>
      <c r="FG1197" s="20"/>
      <c r="FJ1197" s="34" t="str">
        <f>IF(EZ1197&lt;&gt;"",((FA1197*0.125)+((FB1197+FC1197+FD1197+FE1197+FF1197)*0.25)+((FG1197+FH1197+FI1197)*1))/EZ1197,"")</f>
        <v/>
      </c>
      <c r="FK1197" s="39">
        <v>39.923279999999998</v>
      </c>
      <c r="FL1197" s="39">
        <v>-91.317346000000001</v>
      </c>
      <c r="FM1197" s="39">
        <v>39.561454576177866</v>
      </c>
      <c r="FN1197" s="39">
        <v>40.285105423822131</v>
      </c>
      <c r="FO1197" s="39">
        <v>-91.789145869447225</v>
      </c>
      <c r="FP1197" s="39">
        <v>-90.845546130552776</v>
      </c>
      <c r="FQ1197" s="39">
        <v>39.199629152355733</v>
      </c>
      <c r="FR1197" s="39">
        <v>40.646930847644263</v>
      </c>
      <c r="FS1197" s="39">
        <v>-92.260945738894449</v>
      </c>
      <c r="FT1197" s="39">
        <v>-90.373746261105552</v>
      </c>
      <c r="FU1197" s="35"/>
      <c r="GK1197" s="34" t="str">
        <f>IF(GA1197&lt;&gt;"",((GB1197*0.125)+((GC1197+GD1197+GE1197+GF1197+GG1197)*0.25)+((GH1197+GI1197+GJ1197)*1))/GA1197,"")</f>
        <v/>
      </c>
      <c r="GL1197"/>
      <c r="GM1197"/>
      <c r="GN1197"/>
      <c r="GO1197"/>
      <c r="HH1197" s="34" t="str">
        <f>IF(GX1197&lt;&gt;"",((GY1197*0.125)+((GZ1197+HA1197+HB1197+HC1197+HD1197)*0.25)+((HE1197+HF1197+HG1197)*1))/GX1197,"")</f>
        <v/>
      </c>
    </row>
    <row r="1198" spans="1:216" hidden="1" x14ac:dyDescent="0.35">
      <c r="A1198" s="11" t="s">
        <v>6014</v>
      </c>
      <c r="B1198" s="12" t="s">
        <v>6015</v>
      </c>
      <c r="C1198" s="43">
        <v>43009</v>
      </c>
      <c r="E1198" s="11" t="s">
        <v>1420</v>
      </c>
      <c r="F1198" s="19" t="s">
        <v>6686</v>
      </c>
      <c r="G1198" s="19" t="s">
        <v>1047</v>
      </c>
      <c r="H1198" s="11" t="s">
        <v>1033</v>
      </c>
      <c r="I1198" s="42">
        <v>32583</v>
      </c>
      <c r="J1198" s="17">
        <v>31047</v>
      </c>
      <c r="K1198" s="18">
        <f ca="1">IF(A1198&lt;&gt;"",RANDBETWEEN(1,2000)," ")</f>
        <v>1991</v>
      </c>
      <c r="L1198" s="17" cm="1">
        <f t="array" ref="L1198">IF(A1198&lt;&gt;"",SUMPRODUCT(($E$2:$E$1303="Active") * (FK1198 &gt;= $FM$2:$FM$1303) * (FK1198 &lt;= $FN$2:$FN$1303) * (FL1198 &gt;= $FO$2:$FO$1303) * (FL1198 &lt;= $FP$2:$FP$1303)),"")</f>
        <v>4</v>
      </c>
      <c r="M1198" s="17" cm="1">
        <f t="array" ref="M1198">IF(A1198&lt;&gt;"",SUMPRODUCT(($E$2:$E$1303="Active") * (FK1198 &gt;= $FQ$2:$FQ$1303) * (FK1198 &lt;= $FR$2:$FR$1303) * (FL1198 &gt;= $FS$2:$FS$1303) * (FL1198 &lt;= $FT$2:$FT$1303)),"")</f>
        <v>6</v>
      </c>
      <c r="Q1198" s="11" t="s">
        <v>1049</v>
      </c>
      <c r="AA1198" s="48">
        <v>2024</v>
      </c>
      <c r="AC1198" s="63">
        <v>45658</v>
      </c>
      <c r="AF1198" s="26"/>
      <c r="AG1198" s="20"/>
      <c r="AH1198" s="22">
        <v>0</v>
      </c>
      <c r="AI1198" s="26">
        <v>0</v>
      </c>
      <c r="AN1198" s="27" t="str">
        <f>IF(COUNT(DV1198,ES1198,FJ1198,GK1198,HH1198)&gt;0,AVERAGE(DV1198,ES1198,FJ1198,GK1198,HH1198),"")</f>
        <v/>
      </c>
      <c r="AO1198" s="28">
        <f>IF((E1198&lt;&gt;""),COUNTA(AP1198:BW1198)+COUNTIF(T1198,"No"),"")</f>
        <v>0</v>
      </c>
      <c r="EA1198" s="35"/>
      <c r="EJ1198"/>
      <c r="EK1198"/>
      <c r="EL1198"/>
      <c r="EM1198"/>
      <c r="EN1198"/>
      <c r="EQ1198"/>
      <c r="ER1198"/>
      <c r="ES1198" s="34" t="str">
        <f>IF(EI1198&lt;&gt;"",((EJ1198*0.125)+((EK1198+EL1198+EM1198+EN1198+EO1198)*0.25)+((EP1198+EQ1198+ER1198)*1))/EI1198,"")</f>
        <v/>
      </c>
      <c r="ET1198" s="20"/>
      <c r="FG1198" s="20"/>
      <c r="FJ1198" s="34" t="str">
        <f>IF(EZ1198&lt;&gt;"",((FA1198*0.125)+((FB1198+FC1198+FD1198+FE1198+FF1198)*0.25)+((FG1198+FH1198+FI1198)*1))/EZ1198,"")</f>
        <v/>
      </c>
      <c r="FK1198" s="39">
        <v>30.566126000000001</v>
      </c>
      <c r="FL1198" s="39">
        <v>-86.970229000000003</v>
      </c>
      <c r="FM1198" s="39">
        <v>30.204300576177868</v>
      </c>
      <c r="FN1198" s="39">
        <v>30.927951423822133</v>
      </c>
      <c r="FO1198" s="39">
        <v>-87.390446684764129</v>
      </c>
      <c r="FP1198" s="39">
        <v>-86.550011315235878</v>
      </c>
      <c r="FQ1198" s="39">
        <v>29.842475152355735</v>
      </c>
      <c r="FR1198" s="39">
        <v>31.289776847644266</v>
      </c>
      <c r="FS1198" s="39">
        <v>-87.810664369528268</v>
      </c>
      <c r="FT1198" s="39">
        <v>-86.129793630471738</v>
      </c>
      <c r="FU1198" s="35"/>
      <c r="GK1198" s="34" t="str">
        <f>IF(GA1198&lt;&gt;"",((GB1198*0.125)+((GC1198+GD1198+GE1198+GF1198+GG1198)*0.25)+((GH1198+GI1198+GJ1198)*1))/GA1198,"")</f>
        <v/>
      </c>
      <c r="GL1198"/>
      <c r="GM1198"/>
      <c r="GN1198"/>
      <c r="GO1198"/>
      <c r="HH1198" s="34" t="str">
        <f>IF(GX1198&lt;&gt;"",((GY1198*0.125)+((GZ1198+HA1198+HB1198+HC1198+HD1198)*0.25)+((HE1198+HF1198+HG1198)*1))/GX1198,"")</f>
        <v/>
      </c>
    </row>
    <row r="1199" spans="1:216" hidden="1" x14ac:dyDescent="0.35">
      <c r="A1199" s="11" t="s">
        <v>5114</v>
      </c>
      <c r="B1199" s="12" t="s">
        <v>5115</v>
      </c>
      <c r="C1199" s="43">
        <v>43009</v>
      </c>
      <c r="E1199" s="11" t="s">
        <v>1420</v>
      </c>
      <c r="F1199" s="19" t="s">
        <v>6687</v>
      </c>
      <c r="G1199" s="19" t="s">
        <v>6688</v>
      </c>
      <c r="H1199" s="11" t="s">
        <v>1673</v>
      </c>
      <c r="I1199" s="42">
        <v>77583</v>
      </c>
      <c r="J1199" s="17">
        <v>43113</v>
      </c>
      <c r="K1199" s="18">
        <f ca="1">IF(A1199&lt;&gt;"",RANDBETWEEN(1,2000)," ")</f>
        <v>1946</v>
      </c>
      <c r="L1199" s="17" cm="1">
        <f t="array" ref="L1199">IF(A1199&lt;&gt;"",SUMPRODUCT(($E$2:$E$1303="Active") * (FK1199 &gt;= $FM$2:$FM$1303) * (FK1199 &lt;= $FN$2:$FN$1303) * (FL1199 &gt;= $FO$2:$FO$1303) * (FL1199 &lt;= $FP$2:$FP$1303)),"")</f>
        <v>6</v>
      </c>
      <c r="M1199" s="17" cm="1">
        <f t="array" ref="M1199">IF(A1199&lt;&gt;"",SUMPRODUCT(($E$2:$E$1303="Active") * (FK1199 &gt;= $FQ$2:$FQ$1303) * (FK1199 &lt;= $FR$2:$FR$1303) * (FL1199 &gt;= $FS$2:$FS$1303) * (FL1199 &lt;= $FT$2:$FT$1303)),"")</f>
        <v>9</v>
      </c>
      <c r="Q1199" s="11" t="s">
        <v>5119</v>
      </c>
      <c r="AA1199" s="48">
        <v>2024</v>
      </c>
      <c r="AC1199" s="63">
        <v>45658</v>
      </c>
      <c r="AF1199" s="26"/>
      <c r="AG1199" s="20"/>
      <c r="AH1199" s="22">
        <v>0</v>
      </c>
      <c r="AI1199" s="26">
        <v>0</v>
      </c>
      <c r="AN1199" s="27" t="str">
        <f>IF(COUNT(DV1199,ES1199,FJ1199,GK1199,HH1199)&gt;0,AVERAGE(DV1199,ES1199,FJ1199,GK1199,HH1199),"")</f>
        <v/>
      </c>
      <c r="AO1199" s="28">
        <f>IF((E1199&lt;&gt;""),COUNTA(AP1199:BW1199)+COUNTIF(T1199,"No"),"")</f>
        <v>0</v>
      </c>
      <c r="EA1199" s="35"/>
      <c r="EJ1199"/>
      <c r="EK1199"/>
      <c r="EL1199"/>
      <c r="EM1199"/>
      <c r="EN1199"/>
      <c r="EQ1199"/>
      <c r="ER1199"/>
      <c r="ES1199" s="34" t="str">
        <f>IF(EI1199&lt;&gt;"",((EJ1199*0.125)+((EK1199+EL1199+EM1199+EN1199+EO1199)*0.25)+((EP1199+EQ1199+ER1199)*1))/EI1199,"")</f>
        <v/>
      </c>
      <c r="ET1199" s="20"/>
      <c r="FG1199" s="20"/>
      <c r="FJ1199" s="34" t="str">
        <f>IF(EZ1199&lt;&gt;"",((FA1199*0.125)+((FB1199+FC1199+FD1199+FE1199+FF1199)*0.25)+((FG1199+FH1199+FI1199)*1))/EZ1199,"")</f>
        <v/>
      </c>
      <c r="FK1199" s="39">
        <v>29.408695999999999</v>
      </c>
      <c r="FL1199" s="39">
        <v>-95.442094999999995</v>
      </c>
      <c r="FM1199" s="39">
        <v>29.046870576177866</v>
      </c>
      <c r="FN1199" s="39">
        <v>29.770521423822132</v>
      </c>
      <c r="FO1199" s="39">
        <v>-95.857442380155902</v>
      </c>
      <c r="FP1199" s="39">
        <v>-95.026747619844087</v>
      </c>
      <c r="FQ1199" s="39">
        <v>28.685045152355734</v>
      </c>
      <c r="FR1199" s="39">
        <v>30.132346847644264</v>
      </c>
      <c r="FS1199" s="39">
        <v>-96.272789760311809</v>
      </c>
      <c r="FT1199" s="39">
        <v>-94.61140023968818</v>
      </c>
      <c r="FU1199" s="35"/>
      <c r="GK1199" s="34" t="str">
        <f>IF(GA1199&lt;&gt;"",((GB1199*0.125)+((GC1199+GD1199+GE1199+GF1199+GG1199)*0.25)+((GH1199+GI1199+GJ1199)*1))/GA1199,"")</f>
        <v/>
      </c>
      <c r="GL1199"/>
      <c r="GM1199"/>
      <c r="GN1199"/>
      <c r="GO1199"/>
      <c r="HH1199" s="34" t="str">
        <f>IF(GX1199&lt;&gt;"",((GY1199*0.125)+((GZ1199+HA1199+HB1199+HC1199+HD1199)*0.25)+((HE1199+HF1199+HG1199)*1))/GX1199,"")</f>
        <v/>
      </c>
    </row>
    <row r="1200" spans="1:216" hidden="1" x14ac:dyDescent="0.35">
      <c r="A1200" s="11" t="s">
        <v>6689</v>
      </c>
      <c r="B1200" s="12" t="s">
        <v>6690</v>
      </c>
      <c r="C1200" s="43">
        <v>43009</v>
      </c>
      <c r="E1200" s="11" t="s">
        <v>1420</v>
      </c>
      <c r="F1200" s="19" t="s">
        <v>6691</v>
      </c>
      <c r="G1200" s="19" t="s">
        <v>1981</v>
      </c>
      <c r="H1200" s="11" t="s">
        <v>1627</v>
      </c>
      <c r="I1200" s="42">
        <v>53188</v>
      </c>
      <c r="J1200" s="17">
        <v>35552</v>
      </c>
      <c r="K1200" s="18">
        <f ca="1">IF(A1200&lt;&gt;"",RANDBETWEEN(1,2000)," ")</f>
        <v>976</v>
      </c>
      <c r="L1200" s="17" cm="1">
        <f t="array" ref="L1200">IF(A1200&lt;&gt;"",SUMPRODUCT(($E$2:$E$1303="Active") * (FK1200 &gt;= $FM$2:$FM$1303) * (FK1200 &lt;= $FN$2:$FN$1303) * (FL1200 &gt;= $FO$2:$FO$1303) * (FL1200 &lt;= $FP$2:$FP$1303)),"")</f>
        <v>1</v>
      </c>
      <c r="M1200" s="17" cm="1">
        <f t="array" ref="M1200">IF(A1200&lt;&gt;"",SUMPRODUCT(($E$2:$E$1303="Active") * (FK1200 &gt;= $FQ$2:$FQ$1303) * (FK1200 &lt;= $FR$2:$FR$1303) * (FL1200 &gt;= $FS$2:$FS$1303) * (FL1200 &lt;= $FT$2:$FT$1303)),"")</f>
        <v>3</v>
      </c>
      <c r="Q1200" s="11" t="s">
        <v>6692</v>
      </c>
      <c r="AA1200" s="48">
        <v>2024</v>
      </c>
      <c r="AC1200" s="63">
        <v>45658</v>
      </c>
      <c r="AF1200" s="26"/>
      <c r="AG1200" s="20"/>
      <c r="AH1200" s="22">
        <v>0</v>
      </c>
      <c r="AI1200" s="26">
        <v>0</v>
      </c>
      <c r="AN1200" s="27" t="str">
        <f>IF(COUNT(DV1200,ES1200,FJ1200,GK1200,HH1200)&gt;0,AVERAGE(DV1200,ES1200,FJ1200,GK1200,HH1200),"")</f>
        <v/>
      </c>
      <c r="AO1200" s="28">
        <f>IF((E1200&lt;&gt;""),COUNTA(AP1200:BW1200)+COUNTIF(T1200,"No"),"")</f>
        <v>0</v>
      </c>
      <c r="EA1200" s="35"/>
      <c r="EJ1200"/>
      <c r="EK1200"/>
      <c r="EL1200"/>
      <c r="EM1200"/>
      <c r="EN1200"/>
      <c r="EQ1200"/>
      <c r="ER1200"/>
      <c r="ES1200" s="34" t="str">
        <f>IF(EI1200&lt;&gt;"",((EJ1200*0.125)+((EK1200+EL1200+EM1200+EN1200+EO1200)*0.25)+((EP1200+EQ1200+ER1200)*1))/EI1200,"")</f>
        <v/>
      </c>
      <c r="ET1200" s="20"/>
      <c r="FG1200" s="20"/>
      <c r="FJ1200" s="34" t="str">
        <f>IF(EZ1200&lt;&gt;"",((FA1200*0.125)+((FB1200+FC1200+FD1200+FE1200+FF1200)*0.25)+((FG1200+FH1200+FI1200)*1))/EZ1200,"")</f>
        <v/>
      </c>
      <c r="FK1200" s="39">
        <v>43.028244000000001</v>
      </c>
      <c r="FL1200" s="39">
        <v>-88.295050000000003</v>
      </c>
      <c r="FM1200" s="39">
        <v>42.666418576177868</v>
      </c>
      <c r="FN1200" s="39">
        <v>43.390069423822133</v>
      </c>
      <c r="FO1200" s="39">
        <v>-88.790011424117409</v>
      </c>
      <c r="FP1200" s="39">
        <v>-87.800088575882597</v>
      </c>
      <c r="FQ1200" s="39">
        <v>42.304593152355736</v>
      </c>
      <c r="FR1200" s="39">
        <v>43.751894847644266</v>
      </c>
      <c r="FS1200" s="39">
        <v>-89.28497284823483</v>
      </c>
      <c r="FT1200" s="39">
        <v>-87.305127151765177</v>
      </c>
      <c r="FU1200" s="35"/>
      <c r="GK1200" s="34" t="str">
        <f>IF(GA1200&lt;&gt;"",((GB1200*0.125)+((GC1200+GD1200+GE1200+GF1200+GG1200)*0.25)+((GH1200+GI1200+GJ1200)*1))/GA1200,"")</f>
        <v/>
      </c>
      <c r="GL1200"/>
      <c r="GM1200"/>
      <c r="GN1200"/>
      <c r="GO1200"/>
      <c r="HH1200" s="34" t="str">
        <f>IF(GX1200&lt;&gt;"",((GY1200*0.125)+((GZ1200+HA1200+HB1200+HC1200+HD1200)*0.25)+((HE1200+HF1200+HG1200)*1))/GX1200,"")</f>
        <v/>
      </c>
    </row>
    <row r="1201" spans="1:216" hidden="1" x14ac:dyDescent="0.35">
      <c r="A1201" s="11" t="s">
        <v>5897</v>
      </c>
      <c r="B1201" s="12" t="s">
        <v>5898</v>
      </c>
      <c r="C1201" s="43">
        <v>43009</v>
      </c>
      <c r="D1201" s="13"/>
      <c r="E1201" s="11" t="s">
        <v>1420</v>
      </c>
      <c r="F1201" s="19" t="s">
        <v>6693</v>
      </c>
      <c r="G1201" s="19" t="s">
        <v>2459</v>
      </c>
      <c r="H1201" s="11" t="s">
        <v>1589</v>
      </c>
      <c r="I1201" s="42">
        <v>67010</v>
      </c>
      <c r="J1201" s="17">
        <v>13564</v>
      </c>
      <c r="K1201" s="18">
        <f ca="1">IF(A1201&lt;&gt;"",RANDBETWEEN(1,2000)," ")</f>
        <v>1972</v>
      </c>
      <c r="L1201" s="17" cm="1">
        <f t="array" ref="L1201">IF(A1201&lt;&gt;"",SUMPRODUCT(($E$2:$E$1303="Active") * (FK1201 &gt;= $FM$2:$FM$1303) * (FK1201 &lt;= $FN$2:$FN$1303) * (FL1201 &gt;= $FO$2:$FO$1303) * (FL1201 &lt;= $FP$2:$FP$1303)),"")</f>
        <v>3</v>
      </c>
      <c r="M1201" s="17" cm="1">
        <f t="array" ref="M1201">IF(A1201&lt;&gt;"",SUMPRODUCT(($E$2:$E$1303="Active") * (FK1201 &gt;= $FQ$2:$FQ$1303) * (FK1201 &lt;= $FR$2:$FR$1303) * (FL1201 &gt;= $FS$2:$FS$1303) * (FL1201 &lt;= $FT$2:$FT$1303)),"")</f>
        <v>3</v>
      </c>
      <c r="Q1201" s="11" t="s">
        <v>5901</v>
      </c>
      <c r="AA1201" s="48">
        <v>2024</v>
      </c>
      <c r="AC1201" s="63">
        <v>45658</v>
      </c>
      <c r="AF1201" s="26"/>
      <c r="AG1201" s="20">
        <v>34</v>
      </c>
      <c r="AH1201" s="22">
        <v>0</v>
      </c>
      <c r="AI1201" s="26">
        <v>0</v>
      </c>
      <c r="AN1201" s="27" t="str">
        <f>IF(COUNT(DV1201,ES1201,FJ1201,GK1201,HH1201)&gt;0,AVERAGE(DV1201,ES1201,FJ1201,GK1201,HH1201),"")</f>
        <v/>
      </c>
      <c r="AO1201" s="28">
        <f>IF((E1201&lt;&gt;""),COUNTA(AP1201:BW1201)+COUNTIF(T1201,"No"),"")</f>
        <v>0</v>
      </c>
      <c r="EA1201" s="35"/>
      <c r="EJ1201"/>
      <c r="EK1201"/>
      <c r="EL1201"/>
      <c r="EM1201"/>
      <c r="EN1201"/>
      <c r="EQ1201"/>
      <c r="ER1201"/>
      <c r="ES1201" s="34" t="str">
        <f>IF(EI1201&lt;&gt;"",((EJ1201*0.125)+((EK1201+EL1201+EM1201+EN1201+EO1201)*0.25)+((EP1201+EQ1201+ER1201)*1))/EI1201,"")</f>
        <v/>
      </c>
      <c r="ET1201" s="20"/>
      <c r="FG1201" s="20"/>
      <c r="FJ1201" s="34" t="str">
        <f>IF(EZ1201&lt;&gt;"",((FA1201*0.125)+((FB1201+FC1201+FD1201+FE1201+FF1201)*0.25)+((FG1201+FH1201+FI1201)*1))/EZ1201,"")</f>
        <v/>
      </c>
      <c r="FK1201" s="39">
        <v>37.657722</v>
      </c>
      <c r="FL1201" s="39">
        <v>-96.955943000000005</v>
      </c>
      <c r="FM1201" s="39">
        <v>37.295896576177867</v>
      </c>
      <c r="FN1201" s="39">
        <v>38.019547423822132</v>
      </c>
      <c r="FO1201" s="39">
        <v>-97.412981085211143</v>
      </c>
      <c r="FP1201" s="39">
        <v>-96.498904914788866</v>
      </c>
      <c r="FQ1201" s="39">
        <v>36.934071152355735</v>
      </c>
      <c r="FR1201" s="39">
        <v>38.381372847644265</v>
      </c>
      <c r="FS1201" s="39">
        <v>-97.870019170422282</v>
      </c>
      <c r="FT1201" s="39">
        <v>-96.041866829577728</v>
      </c>
      <c r="FU1201" s="35"/>
      <c r="GK1201" s="34" t="str">
        <f>IF(GA1201&lt;&gt;"",((GB1201*0.125)+((GC1201+GD1201+GE1201+GF1201+GG1201)*0.25)+((GH1201+GI1201+GJ1201)*1))/GA1201,"")</f>
        <v/>
      </c>
      <c r="GL1201"/>
      <c r="GM1201"/>
      <c r="GN1201"/>
      <c r="GO1201"/>
      <c r="HH1201" s="34" t="str">
        <f>IF(GX1201&lt;&gt;"",((GY1201*0.125)+((GZ1201+HA1201+HB1201+HC1201+HD1201)*0.25)+((HE1201+HF1201+HG1201)*1))/GX1201,"")</f>
        <v/>
      </c>
    </row>
    <row r="1202" spans="1:216" hidden="1" x14ac:dyDescent="0.35">
      <c r="A1202" s="11" t="s">
        <v>6694</v>
      </c>
      <c r="B1202" s="12" t="s">
        <v>6695</v>
      </c>
      <c r="C1202" s="43">
        <v>43009</v>
      </c>
      <c r="E1202" s="11" t="s">
        <v>1420</v>
      </c>
      <c r="F1202" s="19" t="s">
        <v>6696</v>
      </c>
      <c r="G1202" s="19" t="s">
        <v>3064</v>
      </c>
      <c r="H1202" s="11" t="s">
        <v>3034</v>
      </c>
      <c r="I1202" s="42">
        <v>27623</v>
      </c>
      <c r="J1202" s="17">
        <v>0</v>
      </c>
      <c r="K1202" s="18">
        <f ca="1">IF(A1202&lt;&gt;"",RANDBETWEEN(1,2000)," ")</f>
        <v>1373</v>
      </c>
      <c r="L1202" s="17" cm="1">
        <f t="array" ref="L1202">IF(A1202&lt;&gt;"",SUMPRODUCT(($E$2:$E$1303="Active") * (FK1202 &gt;= $FM$2:$FM$1303) * (FK1202 &lt;= $FN$2:$FN$1303) * (FL1202 &gt;= $FO$2:$FO$1303) * (FL1202 &lt;= $FP$2:$FP$1303)),"")</f>
        <v>3</v>
      </c>
      <c r="M1202" s="17" cm="1">
        <f t="array" ref="M1202">IF(A1202&lt;&gt;"",SUMPRODUCT(($E$2:$E$1303="Active") * (FK1202 &gt;= $FQ$2:$FQ$1303) * (FK1202 &lt;= $FR$2:$FR$1303) * (FL1202 &gt;= $FS$2:$FS$1303) * (FL1202 &lt;= $FT$2:$FT$1303)),"")</f>
        <v>5</v>
      </c>
      <c r="P1202" s="19" t="s">
        <v>1723</v>
      </c>
      <c r="Q1202" s="14" t="s">
        <v>520</v>
      </c>
      <c r="R1202" s="15" t="s">
        <v>1724</v>
      </c>
      <c r="AA1202" s="48">
        <v>2024</v>
      </c>
      <c r="AC1202" s="63">
        <v>45658</v>
      </c>
      <c r="AF1202" s="26"/>
      <c r="AG1202" s="20"/>
      <c r="AH1202" s="22">
        <v>0</v>
      </c>
      <c r="AI1202" s="26">
        <v>0</v>
      </c>
      <c r="AN1202" s="27" t="str">
        <f>IF(COUNT(DV1202,ES1202,FJ1202,GK1202,HH1202)&gt;0,AVERAGE(DV1202,ES1202,FJ1202,GK1202,HH1202),"")</f>
        <v/>
      </c>
      <c r="AO1202" s="28">
        <f>IF((E1202&lt;&gt;""),COUNTA(AP1202:BW1202)+COUNTIF(T1202,"No"),"")</f>
        <v>0</v>
      </c>
      <c r="BY1202" s="44">
        <v>44077</v>
      </c>
      <c r="EA1202" s="35"/>
      <c r="EJ1202"/>
      <c r="EK1202"/>
      <c r="EL1202"/>
      <c r="EM1202"/>
      <c r="EN1202"/>
      <c r="EQ1202"/>
      <c r="ER1202"/>
      <c r="ES1202" s="34" t="str">
        <f>IF(EI1202&lt;&gt;"",((EJ1202*0.125)+((EK1202+EL1202+EM1202+EN1202+EO1202)*0.25)+((EP1202+EQ1202+ER1202)*1))/EI1202,"")</f>
        <v/>
      </c>
      <c r="ET1202" s="20"/>
      <c r="FG1202" s="20"/>
      <c r="FJ1202" s="34" t="str">
        <f>IF(EZ1202&lt;&gt;"",((FA1202*0.125)+((FB1202+FC1202+FD1202+FE1202+FF1202)*0.25)+((FG1202+FH1202+FI1202)*1))/EZ1202,"")</f>
        <v/>
      </c>
      <c r="FK1202" s="39">
        <v>35.872317000000002</v>
      </c>
      <c r="FL1202" s="39">
        <v>-78.798618000000005</v>
      </c>
      <c r="FM1202" s="39">
        <v>35.51049157617787</v>
      </c>
      <c r="FN1202" s="39">
        <v>36.234142423822135</v>
      </c>
      <c r="FO1202" s="39">
        <v>-79.245136973941342</v>
      </c>
      <c r="FP1202" s="39">
        <v>-78.352099026058667</v>
      </c>
      <c r="FQ1202" s="39">
        <v>35.148666152355737</v>
      </c>
      <c r="FR1202" s="39">
        <v>36.595967847644268</v>
      </c>
      <c r="FS1202" s="39">
        <v>-79.69165594788268</v>
      </c>
      <c r="FT1202" s="39">
        <v>-77.90558005211733</v>
      </c>
      <c r="FU1202" s="35"/>
      <c r="GK1202" s="34" t="str">
        <f>IF(GA1202&lt;&gt;"",((GB1202*0.125)+((GC1202+GD1202+GE1202+GF1202+GG1202)*0.25)+((GH1202+GI1202+GJ1202)*1))/GA1202,"")</f>
        <v/>
      </c>
      <c r="GL1202"/>
      <c r="GM1202"/>
      <c r="GN1202"/>
      <c r="GO1202"/>
      <c r="HH1202" s="34" t="str">
        <f>IF(GX1202&lt;&gt;"",((GY1202*0.125)+((GZ1202+HA1202+HB1202+HC1202+HD1202)*0.25)+((HE1202+HF1202+HG1202)*1))/GX1202,"")</f>
        <v/>
      </c>
    </row>
    <row r="1203" spans="1:216" hidden="1" x14ac:dyDescent="0.35">
      <c r="A1203" s="11" t="s">
        <v>5514</v>
      </c>
      <c r="B1203" s="12" t="s">
        <v>5515</v>
      </c>
      <c r="C1203" s="43">
        <v>43009</v>
      </c>
      <c r="E1203" s="11" t="s">
        <v>1420</v>
      </c>
      <c r="F1203" s="19" t="s">
        <v>6697</v>
      </c>
      <c r="G1203" s="19" t="s">
        <v>4450</v>
      </c>
      <c r="H1203" s="11" t="s">
        <v>2702</v>
      </c>
      <c r="I1203" s="42">
        <v>48642</v>
      </c>
      <c r="J1203" s="17">
        <v>33457</v>
      </c>
      <c r="K1203" s="18">
        <f ca="1">IF(A1203&lt;&gt;"",RANDBETWEEN(1,2000)," ")</f>
        <v>313</v>
      </c>
      <c r="L1203" s="17" cm="1">
        <f t="array" ref="L1203">IF(A1203&lt;&gt;"",SUMPRODUCT(($E$2:$E$1303="Active") * (FK1203 &gt;= $FM$2:$FM$1303) * (FK1203 &lt;= $FN$2:$FN$1303) * (FL1203 &gt;= $FO$2:$FO$1303) * (FL1203 &lt;= $FP$2:$FP$1303)),"")</f>
        <v>0</v>
      </c>
      <c r="M1203" s="17" cm="1">
        <f t="array" ref="M1203">IF(A1203&lt;&gt;"",SUMPRODUCT(($E$2:$E$1303="Active") * (FK1203 &gt;= $FQ$2:$FQ$1303) * (FK1203 &lt;= $FR$2:$FR$1303) * (FL1203 &gt;= $FS$2:$FS$1303) * (FL1203 &lt;= $FT$2:$FT$1303)),"")</f>
        <v>2</v>
      </c>
      <c r="O1203" s="11" t="s">
        <v>5553</v>
      </c>
      <c r="P1203" s="19" t="s">
        <v>5042</v>
      </c>
      <c r="Q1203" s="11" t="s">
        <v>6698</v>
      </c>
      <c r="R1203" s="19" t="s">
        <v>5042</v>
      </c>
      <c r="T1203" s="20" t="s">
        <v>224</v>
      </c>
      <c r="AA1203" s="48">
        <v>2024</v>
      </c>
      <c r="AC1203" s="63">
        <v>45658</v>
      </c>
      <c r="AD1203" s="25">
        <v>0</v>
      </c>
      <c r="AE1203" s="25">
        <v>0</v>
      </c>
      <c r="AF1203" s="26">
        <v>0</v>
      </c>
      <c r="AG1203" s="20"/>
      <c r="AH1203" s="22">
        <v>0</v>
      </c>
      <c r="AI1203" s="26">
        <v>0</v>
      </c>
      <c r="AN1203" s="27" t="str">
        <f>IF(COUNT(DV1203,ES1203,FJ1203,GK1203,HH1203)&gt;0,AVERAGE(DV1203,ES1203,FJ1203,GK1203,HH1203),"")</f>
        <v/>
      </c>
      <c r="AO1203" s="28">
        <f>IF((E1203&lt;&gt;""),COUNTA(AP1203:BW1203)+COUNTIF(T1203,"No"),"")</f>
        <v>0</v>
      </c>
      <c r="EA1203" s="35"/>
      <c r="EJ1203"/>
      <c r="EK1203"/>
      <c r="EL1203"/>
      <c r="EM1203"/>
      <c r="EN1203"/>
      <c r="EQ1203"/>
      <c r="ER1203"/>
      <c r="ES1203" s="53" t="str">
        <f>IF(EI1203&lt;&gt;"",((EJ1203*0.125)+((EK1203+EL1203+EM1203+EN1203+EO1203)*0.25)+((EP1203+EQ1203+ER1203)*1))/EI1203,"")</f>
        <v/>
      </c>
      <c r="ET1203" s="20"/>
      <c r="FG1203" s="20"/>
      <c r="FJ1203" s="34" t="str">
        <f>IF(EZ1203&lt;&gt;"",((FA1203*0.125)+((FB1203+FC1203+FD1203+FE1203+FF1203)*0.25)+((FG1203+FH1203+FI1203)*1))/EZ1203,"")</f>
        <v/>
      </c>
      <c r="FK1203" s="39">
        <v>43.705114999999999</v>
      </c>
      <c r="FL1203" s="39">
        <v>-84.237853999999999</v>
      </c>
      <c r="FM1203" s="39">
        <v>43.343289576177867</v>
      </c>
      <c r="FN1203" s="39">
        <v>44.066940423822132</v>
      </c>
      <c r="FO1203" s="39">
        <v>-84.738369546088052</v>
      </c>
      <c r="FP1203" s="39">
        <v>-83.737338453911946</v>
      </c>
      <c r="FQ1203" s="39">
        <v>42.981464152355734</v>
      </c>
      <c r="FR1203" s="39">
        <v>44.428765847644264</v>
      </c>
      <c r="FS1203" s="39">
        <v>-85.238885092176105</v>
      </c>
      <c r="FT1203" s="39">
        <v>-83.236822907823893</v>
      </c>
      <c r="FU1203" s="35"/>
      <c r="GK1203" s="34" t="str">
        <f>IF(GA1203&lt;&gt;"",((GB1203*0.125)+((GC1203+GD1203+GE1203+GF1203+GG1203)*0.25)+((GH1203+GI1203+GJ1203)*1))/GA1203,"")</f>
        <v/>
      </c>
      <c r="GL1203"/>
      <c r="GM1203"/>
      <c r="GN1203"/>
      <c r="GO1203"/>
      <c r="HH1203" s="34" t="str">
        <f>IF(GX1203&lt;&gt;"",((GY1203*0.125)+((GZ1203+HA1203+HB1203+HC1203+HD1203)*0.25)+((HE1203+HF1203+HG1203)*1))/GX1203,"")</f>
        <v/>
      </c>
    </row>
    <row r="1204" spans="1:216" hidden="1" x14ac:dyDescent="0.35">
      <c r="A1204" s="11" t="s">
        <v>6699</v>
      </c>
      <c r="B1204" s="12" t="s">
        <v>6700</v>
      </c>
      <c r="C1204" s="43">
        <v>43009</v>
      </c>
      <c r="E1204" s="11" t="s">
        <v>1420</v>
      </c>
      <c r="F1204" s="19" t="s">
        <v>6701</v>
      </c>
      <c r="G1204" s="19" t="s">
        <v>6702</v>
      </c>
      <c r="H1204" s="11" t="s">
        <v>1643</v>
      </c>
      <c r="I1204" s="42">
        <v>14048</v>
      </c>
      <c r="J1204" s="17">
        <v>15062</v>
      </c>
      <c r="K1204" s="18">
        <f ca="1">IF(A1204&lt;&gt;"",RANDBETWEEN(1,2000)," ")</f>
        <v>693</v>
      </c>
      <c r="L1204" s="17" cm="1">
        <f t="array" ref="L1204">IF(A1204&lt;&gt;"",SUMPRODUCT(($E$2:$E$1303="Active") * (FK1204 &gt;= $FM$2:$FM$1303) * (FK1204 &lt;= $FN$2:$FN$1303) * (FL1204 &gt;= $FO$2:$FO$1303) * (FL1204 &lt;= $FP$2:$FP$1303)),"")</f>
        <v>0</v>
      </c>
      <c r="M1204" s="17" cm="1">
        <f t="array" ref="M1204">IF(A1204&lt;&gt;"",SUMPRODUCT(($E$2:$E$1303="Active") * (FK1204 &gt;= $FQ$2:$FQ$1303) * (FK1204 &lt;= $FR$2:$FR$1303) * (FL1204 &gt;= $FS$2:$FS$1303) * (FL1204 &lt;= $FT$2:$FT$1303)),"")</f>
        <v>1</v>
      </c>
      <c r="O1204" s="11" t="s">
        <v>5553</v>
      </c>
      <c r="P1204" s="19" t="s">
        <v>5042</v>
      </c>
      <c r="Q1204" s="11" t="s">
        <v>6703</v>
      </c>
      <c r="R1204" s="19" t="s">
        <v>5042</v>
      </c>
      <c r="T1204" s="20" t="s">
        <v>224</v>
      </c>
      <c r="AA1204" s="48">
        <v>2024</v>
      </c>
      <c r="AC1204" s="63">
        <v>45658</v>
      </c>
      <c r="AD1204" s="25">
        <v>0</v>
      </c>
      <c r="AE1204" s="25">
        <v>0</v>
      </c>
      <c r="AF1204" s="26">
        <v>0</v>
      </c>
      <c r="AG1204" s="20"/>
      <c r="AH1204" s="22">
        <v>0</v>
      </c>
      <c r="AI1204" s="26">
        <v>0</v>
      </c>
      <c r="AN1204" s="27" t="str">
        <f>IF(COUNT(DV1204,ES1204,FJ1204,GK1204,HH1204)&gt;0,AVERAGE(DV1204,ES1204,FJ1204,GK1204,HH1204),"")</f>
        <v/>
      </c>
      <c r="AO1204" s="28">
        <f>IF((E1204&lt;&gt;""),COUNTA(AP1204:BW1204)+COUNTIF(T1204,"No"),"")</f>
        <v>0</v>
      </c>
      <c r="EA1204" s="35"/>
      <c r="EJ1204"/>
      <c r="EK1204"/>
      <c r="EL1204"/>
      <c r="EM1204"/>
      <c r="EN1204"/>
      <c r="EQ1204"/>
      <c r="ER1204"/>
      <c r="ES1204" s="53" t="str">
        <f>IF(EI1204&lt;&gt;"",((EJ1204*0.125)+((EK1204+EL1204+EM1204+EN1204+EO1204)*0.25)+((EP1204+EQ1204+ER1204)*1))/EI1204,"")</f>
        <v/>
      </c>
      <c r="ET1204" s="20"/>
      <c r="FG1204" s="20"/>
      <c r="FJ1204" s="34" t="str">
        <f>IF(EZ1204&lt;&gt;"",((FA1204*0.125)+((FB1204+FC1204+FD1204+FE1204+FF1204)*0.25)+((FG1204+FH1204+FI1204)*1))/EZ1204,"")</f>
        <v/>
      </c>
      <c r="FK1204" s="39">
        <v>42.489583000000003</v>
      </c>
      <c r="FL1204" s="39">
        <v>-79.328064999999995</v>
      </c>
      <c r="FM1204" s="39">
        <v>42.127757576177871</v>
      </c>
      <c r="FN1204" s="39">
        <v>42.851408423822136</v>
      </c>
      <c r="FO1204" s="39">
        <v>-79.818742173990657</v>
      </c>
      <c r="FP1204" s="39">
        <v>-78.837387826009333</v>
      </c>
      <c r="FQ1204" s="39">
        <v>41.765932152355738</v>
      </c>
      <c r="FR1204" s="39">
        <v>43.213233847644268</v>
      </c>
      <c r="FS1204" s="39">
        <v>-80.309419347981319</v>
      </c>
      <c r="FT1204" s="39">
        <v>-78.346710652018672</v>
      </c>
      <c r="FU1204" s="35"/>
      <c r="GK1204" s="34" t="str">
        <f>IF(GA1204&lt;&gt;"",((GB1204*0.125)+((GC1204+GD1204+GE1204+GF1204+GG1204)*0.25)+((GH1204+GI1204+GJ1204)*1))/GA1204,"")</f>
        <v/>
      </c>
      <c r="GL1204"/>
      <c r="GM1204"/>
      <c r="GN1204"/>
      <c r="GO1204"/>
      <c r="HH1204" s="34" t="str">
        <f>IF(GX1204&lt;&gt;"",((GY1204*0.125)+((GZ1204+HA1204+HB1204+HC1204+HD1204)*0.25)+((HE1204+HF1204+HG1204)*1))/GX1204,"")</f>
        <v/>
      </c>
    </row>
    <row r="1205" spans="1:216" hidden="1" x14ac:dyDescent="0.35">
      <c r="A1205" s="11" t="s">
        <v>5461</v>
      </c>
      <c r="B1205" s="12" t="s">
        <v>5462</v>
      </c>
      <c r="C1205" s="43">
        <v>43009</v>
      </c>
      <c r="E1205" s="11" t="s">
        <v>1420</v>
      </c>
      <c r="F1205" s="19" t="s">
        <v>6704</v>
      </c>
      <c r="G1205" s="19" t="s">
        <v>5448</v>
      </c>
      <c r="H1205" s="11" t="s">
        <v>1556</v>
      </c>
      <c r="I1205" s="42">
        <v>99212</v>
      </c>
      <c r="J1205" s="17">
        <v>21672</v>
      </c>
      <c r="K1205" s="18">
        <f ca="1">IF(A1205&lt;&gt;"",RANDBETWEEN(1,2000)," ")</f>
        <v>173</v>
      </c>
      <c r="L1205" s="17" cm="1">
        <f t="array" ref="L1205">IF(A1205&lt;&gt;"",SUMPRODUCT(($E$2:$E$1303="Active") * (FK1205 &gt;= $FM$2:$FM$1303) * (FK1205 &lt;= $FN$2:$FN$1303) * (FL1205 &gt;= $FO$2:$FO$1303) * (FL1205 &lt;= $FP$2:$FP$1303)),"")</f>
        <v>1</v>
      </c>
      <c r="M1205" s="17" cm="1">
        <f t="array" ref="M1205">IF(A1205&lt;&gt;"",SUMPRODUCT(($E$2:$E$1303="Active") * (FK1205 &gt;= $FQ$2:$FQ$1303) * (FK1205 &lt;= $FR$2:$FR$1303) * (FL1205 &gt;= $FS$2:$FS$1303) * (FL1205 &lt;= $FT$2:$FT$1303)),"")</f>
        <v>1</v>
      </c>
      <c r="Q1205" s="11" t="s">
        <v>6705</v>
      </c>
      <c r="AA1205" s="48">
        <v>2024</v>
      </c>
      <c r="AC1205" s="63">
        <v>45658</v>
      </c>
      <c r="AF1205" s="26"/>
      <c r="AG1205" s="20"/>
      <c r="AH1205" s="22">
        <v>0</v>
      </c>
      <c r="AI1205" s="26">
        <v>0</v>
      </c>
      <c r="AN1205" s="27" t="str">
        <f>IF(COUNT(DV1205,ES1205,FJ1205,GK1205,HH1205)&gt;0,AVERAGE(DV1205,ES1205,FJ1205,GK1205,HH1205),"")</f>
        <v/>
      </c>
      <c r="AO1205" s="28">
        <f>IF((E1205&lt;&gt;""),COUNTA(AP1205:BW1205)+COUNTIF(T1205,"No"),"")</f>
        <v>0</v>
      </c>
      <c r="EA1205" s="35"/>
      <c r="EJ1205"/>
      <c r="EK1205"/>
      <c r="EL1205"/>
      <c r="EM1205"/>
      <c r="EN1205"/>
      <c r="EQ1205"/>
      <c r="ER1205"/>
      <c r="ES1205" s="34" t="str">
        <f>IF(EI1205&lt;&gt;"",((EJ1205*0.125)+((EK1205+EL1205+EM1205+EN1205+EO1205)*0.25)+((EP1205+EQ1205+ER1205)*1))/EI1205,"")</f>
        <v/>
      </c>
      <c r="ET1205" s="20"/>
      <c r="FG1205" s="20"/>
      <c r="FJ1205" s="34" t="str">
        <f>IF(EZ1205&lt;&gt;"",((FA1205*0.125)+((FB1205+FC1205+FD1205+FE1205+FF1205)*0.25)+((FG1205+FH1205+FI1205)*1))/EZ1205,"")</f>
        <v/>
      </c>
      <c r="FK1205" s="39">
        <v>47.667211000000002</v>
      </c>
      <c r="FL1205" s="39">
        <v>-117.31355600000001</v>
      </c>
      <c r="FM1205" s="39">
        <v>47.305385576177869</v>
      </c>
      <c r="FN1205" s="39">
        <v>48.029036423822134</v>
      </c>
      <c r="FO1205" s="39">
        <v>-117.85083882669858</v>
      </c>
      <c r="FP1205" s="39">
        <v>-116.77627317330143</v>
      </c>
      <c r="FQ1205" s="39">
        <v>46.943560152355737</v>
      </c>
      <c r="FR1205" s="39">
        <v>48.390861847644267</v>
      </c>
      <c r="FS1205" s="39">
        <v>-118.38812165339715</v>
      </c>
      <c r="FT1205" s="39">
        <v>-116.23899034660286</v>
      </c>
      <c r="FU1205" s="35"/>
      <c r="GK1205" s="34" t="str">
        <f>IF(GA1205&lt;&gt;"",((GB1205*0.125)+((GC1205+GD1205+GE1205+GF1205+GG1205)*0.25)+((GH1205+GI1205+GJ1205)*1))/GA1205,"")</f>
        <v/>
      </c>
      <c r="GL1205"/>
      <c r="GM1205"/>
      <c r="GN1205"/>
      <c r="GO1205"/>
      <c r="HH1205" s="34" t="str">
        <f>IF(GX1205&lt;&gt;"",((GY1205*0.125)+((GZ1205+HA1205+HB1205+HC1205+HD1205)*0.25)+((HE1205+HF1205+HG1205)*1))/GX1205,"")</f>
        <v/>
      </c>
    </row>
    <row r="1206" spans="1:216" hidden="1" x14ac:dyDescent="0.35">
      <c r="A1206" s="11" t="s">
        <v>6706</v>
      </c>
      <c r="B1206" s="12" t="s">
        <v>6707</v>
      </c>
      <c r="C1206" s="43">
        <v>43009</v>
      </c>
      <c r="E1206" s="11" t="s">
        <v>1420</v>
      </c>
      <c r="F1206" s="19" t="s">
        <v>6708</v>
      </c>
      <c r="G1206" s="19" t="s">
        <v>5710</v>
      </c>
      <c r="H1206" s="11" t="s">
        <v>1855</v>
      </c>
      <c r="I1206" s="42">
        <v>22182</v>
      </c>
      <c r="J1206" s="17">
        <v>27778</v>
      </c>
      <c r="K1206" s="18">
        <f ca="1">IF(A1206&lt;&gt;"",RANDBETWEEN(1,2000)," ")</f>
        <v>1432</v>
      </c>
      <c r="L1206" s="17" cm="1">
        <f t="array" ref="L1206">IF(A1206&lt;&gt;"",SUMPRODUCT(($E$2:$E$1303="Active") * (FK1206 &gt;= $FM$2:$FM$1303) * (FK1206 &lt;= $FN$2:$FN$1303) * (FL1206 &gt;= $FO$2:$FO$1303) * (FL1206 &lt;= $FP$2:$FP$1303)),"")</f>
        <v>3</v>
      </c>
      <c r="M1206" s="17" cm="1">
        <f t="array" ref="M1206">IF(A1206&lt;&gt;"",SUMPRODUCT(($E$2:$E$1303="Active") * (FK1206 &gt;= $FQ$2:$FQ$1303) * (FK1206 &lt;= $FR$2:$FR$1303) * (FL1206 &gt;= $FS$2:$FS$1303) * (FL1206 &lt;= $FT$2:$FT$1303)),"")</f>
        <v>4</v>
      </c>
      <c r="Q1206" s="11" t="s">
        <v>6709</v>
      </c>
      <c r="AA1206" s="48">
        <v>2024</v>
      </c>
      <c r="AC1206" s="63">
        <v>45658</v>
      </c>
      <c r="AF1206" s="26"/>
      <c r="AG1206" s="20"/>
      <c r="AH1206" s="22">
        <v>0</v>
      </c>
      <c r="AI1206" s="26">
        <v>0</v>
      </c>
      <c r="AN1206" s="27" t="str">
        <f>IF(COUNT(DV1206,ES1206,FJ1206,GK1206,HH1206)&gt;0,AVERAGE(DV1206,ES1206,FJ1206,GK1206,HH1206),"")</f>
        <v/>
      </c>
      <c r="AO1206" s="28">
        <f>IF((E1206&lt;&gt;""),COUNTA(AP1206:BW1206)+COUNTIF(T1206,"No"),"")</f>
        <v>0</v>
      </c>
      <c r="EA1206" s="35"/>
      <c r="EJ1206"/>
      <c r="EK1206"/>
      <c r="EL1206"/>
      <c r="EM1206"/>
      <c r="EN1206"/>
      <c r="EQ1206"/>
      <c r="ER1206"/>
      <c r="ES1206" s="34" t="str">
        <f>IF(EI1206&lt;&gt;"",((EJ1206*0.125)+((EK1206+EL1206+EM1206+EN1206+EO1206)*0.25)+((EP1206+EQ1206+ER1206)*1))/EI1206,"")</f>
        <v/>
      </c>
      <c r="ET1206" s="20"/>
      <c r="FG1206" s="20"/>
      <c r="FJ1206" s="34" t="str">
        <f>IF(EZ1206&lt;&gt;"",((FA1206*0.125)+((FB1206+FC1206+FD1206+FE1206+FF1206)*0.25)+((FG1206+FH1206+FI1206)*1))/EZ1206,"")</f>
        <v/>
      </c>
      <c r="FK1206" s="39">
        <v>38.936148000000003</v>
      </c>
      <c r="FL1206" s="39">
        <v>-77.267598000000007</v>
      </c>
      <c r="FM1206" s="39">
        <v>38.57432257617787</v>
      </c>
      <c r="FN1206" s="39">
        <v>39.297973423822135</v>
      </c>
      <c r="FO1206" s="39">
        <v>-77.732760830029903</v>
      </c>
      <c r="FP1206" s="39">
        <v>-76.80243516997011</v>
      </c>
      <c r="FQ1206" s="39">
        <v>38.212497152355738</v>
      </c>
      <c r="FR1206" s="39">
        <v>39.659798847644268</v>
      </c>
      <c r="FS1206" s="39">
        <v>-78.1979236600598</v>
      </c>
      <c r="FT1206" s="39">
        <v>-76.337272339940213</v>
      </c>
      <c r="FU1206" s="35"/>
      <c r="GK1206" s="34" t="str">
        <f>IF(GA1206&lt;&gt;"",((GB1206*0.125)+((GC1206+GD1206+GE1206+GF1206+GG1206)*0.25)+((GH1206+GI1206+GJ1206)*1))/GA1206,"")</f>
        <v/>
      </c>
      <c r="GL1206"/>
      <c r="GM1206"/>
      <c r="GN1206"/>
      <c r="GO1206"/>
      <c r="HH1206" s="34" t="str">
        <f>IF(GX1206&lt;&gt;"",((GY1206*0.125)+((GZ1206+HA1206+HB1206+HC1206+HD1206)*0.25)+((HE1206+HF1206+HG1206)*1))/GX1206,"")</f>
        <v/>
      </c>
    </row>
    <row r="1207" spans="1:216" hidden="1" x14ac:dyDescent="0.35">
      <c r="A1207" s="11" t="s">
        <v>5471</v>
      </c>
      <c r="B1207" s="12" t="s">
        <v>5472</v>
      </c>
      <c r="C1207" s="43">
        <v>43009</v>
      </c>
      <c r="E1207" s="11" t="s">
        <v>1420</v>
      </c>
      <c r="F1207" s="19" t="s">
        <v>5775</v>
      </c>
      <c r="G1207" s="19" t="s">
        <v>6710</v>
      </c>
      <c r="H1207" s="11" t="s">
        <v>1993</v>
      </c>
      <c r="I1207" s="42">
        <v>55042</v>
      </c>
      <c r="J1207" s="17">
        <v>12044</v>
      </c>
      <c r="K1207" s="18">
        <f ca="1">IF(A1207&lt;&gt;"",RANDBETWEEN(1,2000)," ")</f>
        <v>1022</v>
      </c>
      <c r="L1207" s="17" cm="1">
        <f t="array" ref="L1207">IF(A1207&lt;&gt;"",SUMPRODUCT(($E$2:$E$1303="Active") * (FK1207 &gt;= $FM$2:$FM$1303) * (FK1207 &lt;= $FN$2:$FN$1303) * (FL1207 &gt;= $FO$2:$FO$1303) * (FL1207 &lt;= $FP$2:$FP$1303)),"")</f>
        <v>3</v>
      </c>
      <c r="M1207" s="17" cm="1">
        <f t="array" ref="M1207">IF(A1207&lt;&gt;"",SUMPRODUCT(($E$2:$E$1303="Active") * (FK1207 &gt;= $FQ$2:$FQ$1303) * (FK1207 &lt;= $FR$2:$FR$1303) * (FL1207 &gt;= $FS$2:$FS$1303) * (FL1207 &lt;= $FT$2:$FT$1303)),"")</f>
        <v>6</v>
      </c>
      <c r="Q1207" s="11" t="s">
        <v>5778</v>
      </c>
      <c r="AA1207" s="48">
        <v>2024</v>
      </c>
      <c r="AC1207" s="63">
        <v>45658</v>
      </c>
      <c r="AF1207" s="26"/>
      <c r="AG1207" s="20"/>
      <c r="AH1207" s="22">
        <v>0</v>
      </c>
      <c r="AI1207" s="26">
        <v>0</v>
      </c>
      <c r="AN1207" s="27" t="str">
        <f>IF(COUNT(DV1207,ES1207,FJ1207,GK1207,HH1207)&gt;0,AVERAGE(DV1207,ES1207,FJ1207,GK1207,HH1207),"")</f>
        <v/>
      </c>
      <c r="AO1207" s="28">
        <f>IF((E1207&lt;&gt;""),COUNTA(AP1207:BW1207)+COUNTIF(T1207,"No"),"")</f>
        <v>0</v>
      </c>
      <c r="EA1207" s="35"/>
      <c r="EJ1207"/>
      <c r="EK1207"/>
      <c r="EL1207"/>
      <c r="EM1207"/>
      <c r="EN1207"/>
      <c r="EQ1207"/>
      <c r="ER1207"/>
      <c r="ES1207" s="34" t="str">
        <f>IF(EI1207&lt;&gt;"",((EJ1207*0.125)+((EK1207+EL1207+EM1207+EN1207+EO1207)*0.25)+((EP1207+EQ1207+ER1207)*1))/EI1207,"")</f>
        <v/>
      </c>
      <c r="ET1207" s="20"/>
      <c r="FG1207" s="20"/>
      <c r="FJ1207" s="34" t="str">
        <f>IF(EZ1207&lt;&gt;"",((FA1207*0.125)+((FB1207+FC1207+FD1207+FE1207+FF1207)*0.25)+((FG1207+FH1207+FI1207)*1))/EZ1207,"")</f>
        <v/>
      </c>
      <c r="FK1207" s="39">
        <v>44.992398000000001</v>
      </c>
      <c r="FL1207" s="39">
        <v>-92.897182999999998</v>
      </c>
      <c r="FM1207" s="39">
        <v>44.630572576177869</v>
      </c>
      <c r="FN1207" s="39">
        <v>45.354223423822134</v>
      </c>
      <c r="FO1207" s="39">
        <v>-93.408813542979715</v>
      </c>
      <c r="FP1207" s="39">
        <v>-92.385552457020282</v>
      </c>
      <c r="FQ1207" s="39">
        <v>44.268747152355736</v>
      </c>
      <c r="FR1207" s="39">
        <v>45.716048847644267</v>
      </c>
      <c r="FS1207" s="39">
        <v>-93.920444085959446</v>
      </c>
      <c r="FT1207" s="39">
        <v>-91.873921914040551</v>
      </c>
      <c r="FU1207" s="35"/>
      <c r="GK1207" s="34" t="str">
        <f>IF(GA1207&lt;&gt;"",((GB1207*0.125)+((GC1207+GD1207+GE1207+GF1207+GG1207)*0.25)+((GH1207+GI1207+GJ1207)*1))/GA1207,"")</f>
        <v/>
      </c>
      <c r="GL1207"/>
      <c r="GM1207"/>
      <c r="GN1207"/>
      <c r="GO1207"/>
      <c r="HH1207" s="34" t="str">
        <f>IF(GX1207&lt;&gt;"",((GY1207*0.125)+((GZ1207+HA1207+HB1207+HC1207+HD1207)*0.25)+((HE1207+HF1207+HG1207)*1))/GX1207,"")</f>
        <v/>
      </c>
    </row>
    <row r="1208" spans="1:216" hidden="1" x14ac:dyDescent="0.35">
      <c r="A1208" s="11" t="s">
        <v>6711</v>
      </c>
      <c r="B1208" s="12" t="s">
        <v>6712</v>
      </c>
      <c r="C1208" s="43">
        <v>43009</v>
      </c>
      <c r="E1208" s="11" t="s">
        <v>1420</v>
      </c>
      <c r="F1208" s="19" t="s">
        <v>6713</v>
      </c>
      <c r="G1208" s="19" t="s">
        <v>3706</v>
      </c>
      <c r="H1208" s="11" t="s">
        <v>3670</v>
      </c>
      <c r="I1208" s="42">
        <v>73008</v>
      </c>
      <c r="J1208" s="17">
        <v>21592</v>
      </c>
      <c r="K1208" s="18">
        <f ca="1">IF(A1208&lt;&gt;"",RANDBETWEEN(1,2000)," ")</f>
        <v>1928</v>
      </c>
      <c r="L1208" s="17" cm="1">
        <f t="array" ref="L1208">IF(A1208&lt;&gt;"",SUMPRODUCT(($E$2:$E$1303="Active") * (FK1208 &gt;= $FM$2:$FM$1303) * (FK1208 &lt;= $FN$2:$FN$1303) * (FL1208 &gt;= $FO$2:$FO$1303) * (FL1208 &lt;= $FP$2:$FP$1303)),"")</f>
        <v>3</v>
      </c>
      <c r="M1208" s="17" cm="1">
        <f t="array" ref="M1208">IF(A1208&lt;&gt;"",SUMPRODUCT(($E$2:$E$1303="Active") * (FK1208 &gt;= $FQ$2:$FQ$1303) * (FK1208 &lt;= $FR$2:$FR$1303) * (FL1208 &gt;= $FS$2:$FS$1303) * (FL1208 &lt;= $FT$2:$FT$1303)),"")</f>
        <v>6</v>
      </c>
      <c r="Q1208" s="11" t="s">
        <v>6714</v>
      </c>
      <c r="AA1208" s="48">
        <v>2024</v>
      </c>
      <c r="AC1208" s="63">
        <v>45658</v>
      </c>
      <c r="AF1208" s="26"/>
      <c r="AG1208" s="20"/>
      <c r="AH1208" s="22">
        <v>0</v>
      </c>
      <c r="AI1208" s="26">
        <v>0</v>
      </c>
      <c r="AN1208" s="27" t="str">
        <f>IF(COUNT(DV1208,ES1208,FJ1208,GK1208,HH1208)&gt;0,AVERAGE(DV1208,ES1208,FJ1208,GK1208,HH1208),"")</f>
        <v/>
      </c>
      <c r="AO1208" s="28">
        <f>IF((E1208&lt;&gt;""),COUNTA(AP1208:BW1208)+COUNTIF(T1208,"No"),"")</f>
        <v>0</v>
      </c>
      <c r="EA1208" s="35"/>
      <c r="EJ1208"/>
      <c r="EK1208"/>
      <c r="EL1208"/>
      <c r="EM1208"/>
      <c r="EN1208"/>
      <c r="EQ1208"/>
      <c r="ER1208"/>
      <c r="ES1208" s="34" t="str">
        <f>IF(EI1208&lt;&gt;"",((EJ1208*0.125)+((EK1208+EL1208+EM1208+EN1208+EO1208)*0.25)+((EP1208+EQ1208+ER1208)*1))/EI1208,"")</f>
        <v/>
      </c>
      <c r="ET1208" s="20"/>
      <c r="FG1208" s="20"/>
      <c r="FJ1208" s="34" t="str">
        <f>IF(EZ1208&lt;&gt;"",((FA1208*0.125)+((FB1208+FC1208+FD1208+FE1208+FF1208)*0.25)+((FG1208+FH1208+FI1208)*1))/EZ1208,"")</f>
        <v/>
      </c>
      <c r="FK1208" s="39">
        <v>35.518611999999997</v>
      </c>
      <c r="FL1208" s="39">
        <v>-97.645089999999996</v>
      </c>
      <c r="FM1208" s="39">
        <v>35.156786576177865</v>
      </c>
      <c r="FN1208" s="39">
        <v>35.88043742382213</v>
      </c>
      <c r="FO1208" s="39">
        <v>-98.089632932213433</v>
      </c>
      <c r="FP1208" s="39">
        <v>-97.200547067786559</v>
      </c>
      <c r="FQ1208" s="39">
        <v>34.794961152355732</v>
      </c>
      <c r="FR1208" s="39">
        <v>36.242262847644263</v>
      </c>
      <c r="FS1208" s="39">
        <v>-98.534175864426871</v>
      </c>
      <c r="FT1208" s="39">
        <v>-96.756004135573122</v>
      </c>
      <c r="FU1208" s="35"/>
      <c r="GK1208" s="34" t="str">
        <f>IF(GA1208&lt;&gt;"",((GB1208*0.125)+((GC1208+GD1208+GE1208+GF1208+GG1208)*0.25)+((GH1208+GI1208+GJ1208)*1))/GA1208,"")</f>
        <v/>
      </c>
      <c r="GL1208"/>
      <c r="GM1208"/>
      <c r="GN1208"/>
      <c r="GO1208"/>
      <c r="HH1208" s="34" t="str">
        <f>IF(GX1208&lt;&gt;"",((GY1208*0.125)+((GZ1208+HA1208+HB1208+HC1208+HD1208)*0.25)+((HE1208+HF1208+HG1208)*1))/GX1208,"")</f>
        <v/>
      </c>
    </row>
    <row r="1209" spans="1:216" hidden="1" x14ac:dyDescent="0.35">
      <c r="A1209" s="11" t="s">
        <v>6715</v>
      </c>
      <c r="B1209" s="12" t="s">
        <v>6716</v>
      </c>
      <c r="C1209" s="43">
        <v>43009</v>
      </c>
      <c r="E1209" s="11" t="s">
        <v>1420</v>
      </c>
      <c r="F1209" s="19" t="s">
        <v>6717</v>
      </c>
      <c r="G1209" s="19" t="s">
        <v>6718</v>
      </c>
      <c r="H1209" s="11" t="s">
        <v>2702</v>
      </c>
      <c r="I1209" s="42">
        <v>49010</v>
      </c>
      <c r="J1209" s="17">
        <v>18183</v>
      </c>
      <c r="K1209" s="18">
        <f ca="1">IF(A1209&lt;&gt;"",RANDBETWEEN(1,2000)," ")</f>
        <v>1160</v>
      </c>
      <c r="L1209" s="17" cm="1">
        <f t="array" ref="L1209">IF(A1209&lt;&gt;"",SUMPRODUCT(($E$2:$E$1303="Active") * (FK1209 &gt;= $FM$2:$FM$1303) * (FK1209 &lt;= $FN$2:$FN$1303) * (FL1209 &gt;= $FO$2:$FO$1303) * (FL1209 &lt;= $FP$2:$FP$1303)),"")</f>
        <v>1</v>
      </c>
      <c r="M1209" s="17" cm="1">
        <f t="array" ref="M1209">IF(A1209&lt;&gt;"",SUMPRODUCT(($E$2:$E$1303="Active") * (FK1209 &gt;= $FQ$2:$FQ$1303) * (FK1209 &lt;= $FR$2:$FR$1303) * (FL1209 &gt;= $FS$2:$FS$1303) * (FL1209 &lt;= $FT$2:$FT$1303)),"")</f>
        <v>4</v>
      </c>
      <c r="O1209" s="11" t="s">
        <v>5553</v>
      </c>
      <c r="P1209" s="19" t="s">
        <v>5042</v>
      </c>
      <c r="Q1209" s="11" t="s">
        <v>6719</v>
      </c>
      <c r="R1209" s="19" t="s">
        <v>5042</v>
      </c>
      <c r="T1209" s="20" t="s">
        <v>224</v>
      </c>
      <c r="AA1209" s="48">
        <v>2024</v>
      </c>
      <c r="AC1209" s="63">
        <v>45658</v>
      </c>
      <c r="AD1209" s="25">
        <v>0</v>
      </c>
      <c r="AE1209" s="25">
        <v>0</v>
      </c>
      <c r="AF1209" s="26">
        <v>0</v>
      </c>
      <c r="AG1209" s="20"/>
      <c r="AH1209" s="22">
        <v>0</v>
      </c>
      <c r="AI1209" s="26">
        <v>0</v>
      </c>
      <c r="AN1209" s="27" t="str">
        <f>IF(COUNT(DV1209,ES1209,FJ1209,GK1209,HH1209)&gt;0,AVERAGE(DV1209,ES1209,FJ1209,GK1209,HH1209),"")</f>
        <v/>
      </c>
      <c r="AO1209" s="28">
        <f>IF((E1209&lt;&gt;""),COUNTA(AP1209:BW1209)+COUNTIF(T1209,"No"),"")</f>
        <v>0</v>
      </c>
      <c r="EA1209" s="35"/>
      <c r="EJ1209"/>
      <c r="EK1209"/>
      <c r="EL1209"/>
      <c r="EM1209"/>
      <c r="EN1209"/>
      <c r="EQ1209"/>
      <c r="ER1209"/>
      <c r="ES1209" s="53" t="str">
        <f>IF(EI1209&lt;&gt;"",((EJ1209*0.125)+((EK1209+EL1209+EM1209+EN1209+EO1209)*0.25)+((EP1209+EQ1209+ER1209)*1))/EI1209,"")</f>
        <v/>
      </c>
      <c r="ET1209" s="20"/>
      <c r="FG1209" s="20"/>
      <c r="FJ1209" s="34" t="str">
        <f>IF(EZ1209&lt;&gt;"",((FA1209*0.125)+((FB1209+FC1209+FD1209+FE1209+FF1209)*0.25)+((FG1209+FH1209+FI1209)*1))/EZ1209,"")</f>
        <v/>
      </c>
      <c r="FK1209" s="39">
        <v>42.527706999999999</v>
      </c>
      <c r="FL1209" s="39">
        <v>-85.859144000000001</v>
      </c>
      <c r="FM1209" s="39">
        <v>42.165881576177867</v>
      </c>
      <c r="FN1209" s="39">
        <v>42.889532423822132</v>
      </c>
      <c r="FO1209" s="39">
        <v>-86.35012053013395</v>
      </c>
      <c r="FP1209" s="39">
        <v>-85.368167469866052</v>
      </c>
      <c r="FQ1209" s="39">
        <v>41.804056152355734</v>
      </c>
      <c r="FR1209" s="39">
        <v>43.251357847644265</v>
      </c>
      <c r="FS1209" s="39">
        <v>-86.841097060267899</v>
      </c>
      <c r="FT1209" s="39">
        <v>-84.877190939732102</v>
      </c>
      <c r="FU1209" s="35"/>
      <c r="GK1209" s="34" t="str">
        <f>IF(GA1209&lt;&gt;"",((GB1209*0.125)+((GC1209+GD1209+GE1209+GF1209+GG1209)*0.25)+((GH1209+GI1209+GJ1209)*1))/GA1209,"")</f>
        <v/>
      </c>
      <c r="GL1209"/>
      <c r="GM1209"/>
      <c r="GN1209"/>
      <c r="GO1209"/>
      <c r="HH1209" s="34" t="str">
        <f>IF(GX1209&lt;&gt;"",((GY1209*0.125)+((GZ1209+HA1209+HB1209+HC1209+HD1209)*0.25)+((HE1209+HF1209+HG1209)*1))/GX1209,"")</f>
        <v/>
      </c>
    </row>
    <row r="1210" spans="1:216" hidden="1" x14ac:dyDescent="0.35">
      <c r="A1210" s="11" t="s">
        <v>5981</v>
      </c>
      <c r="B1210" s="12" t="s">
        <v>5982</v>
      </c>
      <c r="C1210" s="43">
        <v>43009</v>
      </c>
      <c r="E1210" s="11" t="s">
        <v>1420</v>
      </c>
      <c r="F1210" s="19" t="s">
        <v>6720</v>
      </c>
      <c r="G1210" s="19" t="s">
        <v>618</v>
      </c>
      <c r="H1210" s="11" t="s">
        <v>591</v>
      </c>
      <c r="I1210" s="42">
        <v>96001</v>
      </c>
      <c r="J1210" s="17">
        <v>33914</v>
      </c>
      <c r="K1210" s="18">
        <f ca="1">IF(A1210&lt;&gt;"",RANDBETWEEN(1,2000)," ")</f>
        <v>1938</v>
      </c>
      <c r="L1210" s="17" cm="1">
        <f t="array" ref="L1210">IF(A1210&lt;&gt;"",SUMPRODUCT(($E$2:$E$1303="Active") * (FK1210 &gt;= $FM$2:$FM$1303) * (FK1210 &lt;= $FN$2:$FN$1303) * (FL1210 &gt;= $FO$2:$FO$1303) * (FL1210 &lt;= $FP$2:$FP$1303)),"")</f>
        <v>2</v>
      </c>
      <c r="M1210" s="17" cm="1">
        <f t="array" ref="M1210">IF(A1210&lt;&gt;"",SUMPRODUCT(($E$2:$E$1303="Active") * (FK1210 &gt;= $FQ$2:$FQ$1303) * (FK1210 &lt;= $FR$2:$FR$1303) * (FL1210 &gt;= $FS$2:$FS$1303) * (FL1210 &lt;= $FT$2:$FT$1303)),"")</f>
        <v>2</v>
      </c>
      <c r="Q1210" s="11" t="s">
        <v>5985</v>
      </c>
      <c r="AA1210" s="48">
        <v>2024</v>
      </c>
      <c r="AC1210" s="63">
        <v>45658</v>
      </c>
      <c r="AF1210" s="26"/>
      <c r="AG1210" s="20"/>
      <c r="AH1210" s="22">
        <v>0</v>
      </c>
      <c r="AI1210" s="26">
        <v>0</v>
      </c>
      <c r="AN1210" s="27" t="str">
        <f>IF(COUNT(DV1210,ES1210,FJ1210,GK1210,HH1210)&gt;0,AVERAGE(DV1210,ES1210,FJ1210,GK1210,HH1210),"")</f>
        <v/>
      </c>
      <c r="AO1210" s="28">
        <f>IF((E1210&lt;&gt;""),COUNTA(AP1210:BW1210)+COUNTIF(T1210,"No"),"")</f>
        <v>0</v>
      </c>
      <c r="EA1210" s="35"/>
      <c r="EJ1210"/>
      <c r="EK1210"/>
      <c r="EL1210"/>
      <c r="EM1210"/>
      <c r="EN1210"/>
      <c r="EQ1210"/>
      <c r="ER1210"/>
      <c r="ES1210" s="34" t="str">
        <f>IF(EI1210&lt;&gt;"",((EJ1210*0.125)+((EK1210+EL1210+EM1210+EN1210+EO1210)*0.25)+((EP1210+EQ1210+ER1210)*1))/EI1210,"")</f>
        <v/>
      </c>
      <c r="ET1210" s="20"/>
      <c r="FG1210" s="20"/>
      <c r="FJ1210" s="34" t="str">
        <f>IF(EZ1210&lt;&gt;"",((FA1210*0.125)+((FB1210+FC1210+FD1210+FE1210+FF1210)*0.25)+((FG1210+FH1210+FI1210)*1))/EZ1210,"")</f>
        <v/>
      </c>
      <c r="FK1210" s="39">
        <v>40.624664000000003</v>
      </c>
      <c r="FL1210" s="39">
        <v>-122.465895</v>
      </c>
      <c r="FM1210" s="39">
        <v>40.26283857617787</v>
      </c>
      <c r="FN1210" s="39">
        <v>40.986489423822135</v>
      </c>
      <c r="FO1210" s="39">
        <v>-122.94261392865795</v>
      </c>
      <c r="FP1210" s="39">
        <v>-121.98917607134206</v>
      </c>
      <c r="FQ1210" s="39">
        <v>39.901013152355738</v>
      </c>
      <c r="FR1210" s="39">
        <v>41.348314847644268</v>
      </c>
      <c r="FS1210" s="39">
        <v>-123.41933285731589</v>
      </c>
      <c r="FT1210" s="39">
        <v>-121.51245714268411</v>
      </c>
      <c r="FU1210" s="35"/>
      <c r="GK1210" s="34" t="str">
        <f>IF(GA1210&lt;&gt;"",((GB1210*0.125)+((GC1210+GD1210+GE1210+GF1210+GG1210)*0.25)+((GH1210+GI1210+GJ1210)*1))/GA1210,"")</f>
        <v/>
      </c>
      <c r="GL1210"/>
      <c r="GM1210"/>
      <c r="GN1210"/>
      <c r="GO1210"/>
      <c r="HH1210" s="34" t="str">
        <f>IF(GX1210&lt;&gt;"",((GY1210*0.125)+((GZ1210+HA1210+HB1210+HC1210+HD1210)*0.25)+((HE1210+HF1210+HG1210)*1))/GX1210,"")</f>
        <v/>
      </c>
    </row>
    <row r="1211" spans="1:216" hidden="1" x14ac:dyDescent="0.35">
      <c r="A1211" s="11" t="s">
        <v>5955</v>
      </c>
      <c r="B1211" s="12" t="s">
        <v>5350</v>
      </c>
      <c r="C1211" s="43">
        <v>43009</v>
      </c>
      <c r="E1211" s="11" t="s">
        <v>1420</v>
      </c>
      <c r="F1211" s="19" t="s">
        <v>5956</v>
      </c>
      <c r="G1211" s="19" t="s">
        <v>5352</v>
      </c>
      <c r="H1211" s="11" t="s">
        <v>1033</v>
      </c>
      <c r="I1211" s="42">
        <v>33966</v>
      </c>
      <c r="J1211" s="17">
        <v>11245</v>
      </c>
      <c r="K1211" s="18">
        <f ca="1">IF(A1211&lt;&gt;"",RANDBETWEEN(1,2000)," ")</f>
        <v>1255</v>
      </c>
      <c r="L1211" s="17" cm="1">
        <f t="array" ref="L1211">IF(A1211&lt;&gt;"",SUMPRODUCT(($E$2:$E$1303="Active") * (FK1211 &gt;= $FM$2:$FM$1303) * (FK1211 &lt;= $FN$2:$FN$1303) * (FL1211 &gt;= $FO$2:$FO$1303) * (FL1211 &lt;= $FP$2:$FP$1303)),"")</f>
        <v>0</v>
      </c>
      <c r="M1211" s="17" cm="1">
        <f t="array" ref="M1211">IF(A1211&lt;&gt;"",SUMPRODUCT(($E$2:$E$1303="Active") * (FK1211 &gt;= $FQ$2:$FQ$1303) * (FK1211 &lt;= $FR$2:$FR$1303) * (FL1211 &gt;= $FS$2:$FS$1303) * (FL1211 &lt;= $FT$2:$FT$1303)),"")</f>
        <v>3</v>
      </c>
      <c r="O1211" s="11" t="s">
        <v>5553</v>
      </c>
      <c r="P1211" s="19" t="s">
        <v>5042</v>
      </c>
      <c r="Q1211" s="11" t="s">
        <v>5354</v>
      </c>
      <c r="R1211" s="19" t="s">
        <v>5042</v>
      </c>
      <c r="T1211" s="20" t="s">
        <v>224</v>
      </c>
      <c r="AA1211" s="48">
        <v>2024</v>
      </c>
      <c r="AC1211" s="63">
        <v>45658</v>
      </c>
      <c r="AD1211" s="25">
        <v>0</v>
      </c>
      <c r="AE1211" s="25">
        <v>0</v>
      </c>
      <c r="AF1211" s="26">
        <v>0</v>
      </c>
      <c r="AG1211" s="20"/>
      <c r="AH1211" s="22">
        <v>0</v>
      </c>
      <c r="AI1211" s="26">
        <v>0</v>
      </c>
      <c r="AN1211" s="27" t="str">
        <f>IF(COUNT(DV1211,ES1211,FJ1211,GK1211,HH1211)&gt;0,AVERAGE(DV1211,ES1211,FJ1211,GK1211,HH1211),"")</f>
        <v/>
      </c>
      <c r="AO1211" s="28">
        <f>IF((E1211&lt;&gt;""),COUNTA(AP1211:BW1211)+COUNTIF(T1211,"No"),"")</f>
        <v>0</v>
      </c>
      <c r="EA1211" s="35"/>
      <c r="EJ1211"/>
      <c r="EK1211"/>
      <c r="EL1211"/>
      <c r="EM1211"/>
      <c r="EN1211"/>
      <c r="EQ1211"/>
      <c r="ER1211"/>
      <c r="ES1211" s="53" t="str">
        <f>IF(EI1211&lt;&gt;"",((EJ1211*0.125)+((EK1211+EL1211+EM1211+EN1211+EO1211)*0.25)+((EP1211+EQ1211+ER1211)*1))/EI1211,"")</f>
        <v/>
      </c>
      <c r="ET1211" s="20"/>
      <c r="FG1211" s="20"/>
      <c r="FJ1211" s="34" t="str">
        <f>IF(EZ1211&lt;&gt;"",((FA1211*0.125)+((FB1211+FC1211+FD1211+FE1211+FF1211)*0.25)+((FG1211+FH1211+FI1211)*1))/EZ1211,"")</f>
        <v/>
      </c>
      <c r="FK1211" s="39">
        <v>26.579592000000002</v>
      </c>
      <c r="FL1211" s="39">
        <v>-81.828676000000002</v>
      </c>
      <c r="FM1211" s="39">
        <v>26.217766576177869</v>
      </c>
      <c r="FN1211" s="39">
        <v>26.941417423822134</v>
      </c>
      <c r="FO1211" s="39">
        <v>-82.233260473638509</v>
      </c>
      <c r="FP1211" s="39">
        <v>-81.424091526361494</v>
      </c>
      <c r="FQ1211" s="39">
        <v>25.855941152355737</v>
      </c>
      <c r="FR1211" s="39">
        <v>27.303242847644267</v>
      </c>
      <c r="FS1211" s="39">
        <v>-82.637844947277003</v>
      </c>
      <c r="FT1211" s="39">
        <v>-81.019507052723</v>
      </c>
      <c r="FU1211" s="35"/>
      <c r="GK1211" s="34" t="str">
        <f>IF(GA1211&lt;&gt;"",((GB1211*0.125)+((GC1211+GD1211+GE1211+GF1211+GG1211)*0.25)+((GH1211+GI1211+GJ1211)*1))/GA1211,"")</f>
        <v/>
      </c>
      <c r="GL1211"/>
      <c r="GM1211"/>
      <c r="GN1211"/>
      <c r="GO1211"/>
      <c r="HH1211" s="34" t="str">
        <f>IF(GX1211&lt;&gt;"",((GY1211*0.125)+((GZ1211+HA1211+HB1211+HC1211+HD1211)*0.25)+((HE1211+HF1211+HG1211)*1))/GX1211,"")</f>
        <v/>
      </c>
    </row>
    <row r="1212" spans="1:216" hidden="1" x14ac:dyDescent="0.35">
      <c r="A1212" s="11" t="s">
        <v>5991</v>
      </c>
      <c r="B1212" s="12" t="s">
        <v>5992</v>
      </c>
      <c r="C1212" s="43">
        <v>43009</v>
      </c>
      <c r="E1212" s="11" t="s">
        <v>1420</v>
      </c>
      <c r="F1212" s="19" t="s">
        <v>6721</v>
      </c>
      <c r="G1212" s="19" t="s">
        <v>5994</v>
      </c>
      <c r="H1212" s="11" t="s">
        <v>591</v>
      </c>
      <c r="I1212" s="42">
        <v>93727</v>
      </c>
      <c r="J1212" s="17">
        <v>83212</v>
      </c>
      <c r="K1212" s="18">
        <f ca="1">IF(A1212&lt;&gt;"",RANDBETWEEN(1,2000)," ")</f>
        <v>667</v>
      </c>
      <c r="L1212" s="17" cm="1">
        <f t="array" ref="L1212">IF(A1212&lt;&gt;"",SUMPRODUCT(($E$2:$E$1303="Active") * (FK1212 &gt;= $FM$2:$FM$1303) * (FK1212 &lt;= $FN$2:$FN$1303) * (FL1212 &gt;= $FO$2:$FO$1303) * (FL1212 &lt;= $FP$2:$FP$1303)),"")</f>
        <v>3</v>
      </c>
      <c r="M1212" s="17" cm="1">
        <f t="array" ref="M1212">IF(A1212&lt;&gt;"",SUMPRODUCT(($E$2:$E$1303="Active") * (FK1212 &gt;= $FQ$2:$FQ$1303) * (FK1212 &lt;= $FR$2:$FR$1303) * (FL1212 &gt;= $FS$2:$FS$1303) * (FL1212 &lt;= $FT$2:$FT$1303)),"")</f>
        <v>3</v>
      </c>
      <c r="Q1212" s="11" t="s">
        <v>6722</v>
      </c>
      <c r="AA1212" s="48">
        <v>2024</v>
      </c>
      <c r="AC1212" s="63">
        <v>45658</v>
      </c>
      <c r="AF1212" s="26"/>
      <c r="AG1212" s="20"/>
      <c r="AH1212" s="22">
        <v>0</v>
      </c>
      <c r="AI1212" s="26">
        <v>0</v>
      </c>
      <c r="AN1212" s="27" t="str">
        <f>IF(COUNT(DV1212,ES1212,FJ1212,GK1212,HH1212)&gt;0,AVERAGE(DV1212,ES1212,FJ1212,GK1212,HH1212),"")</f>
        <v/>
      </c>
      <c r="AO1212" s="28">
        <f>IF((E1212&lt;&gt;""),COUNTA(AP1212:BW1212)+COUNTIF(T1212,"No"),"")</f>
        <v>0</v>
      </c>
      <c r="EA1212" s="35"/>
      <c r="EJ1212"/>
      <c r="EK1212"/>
      <c r="EL1212"/>
      <c r="EM1212"/>
      <c r="EN1212"/>
      <c r="EQ1212"/>
      <c r="ER1212"/>
      <c r="ES1212" s="34" t="str">
        <f>IF(EI1212&lt;&gt;"",((EJ1212*0.125)+((EK1212+EL1212+EM1212+EN1212+EO1212)*0.25)+((EP1212+EQ1212+ER1212)*1))/EI1212,"")</f>
        <v/>
      </c>
      <c r="ET1212" s="20"/>
      <c r="FG1212" s="20"/>
      <c r="FJ1212" s="34" t="str">
        <f>IF(EZ1212&lt;&gt;"",((FA1212*0.125)+((FB1212+FC1212+FD1212+FE1212+FF1212)*0.25)+((FG1212+FH1212+FI1212)*1))/EZ1212,"")</f>
        <v/>
      </c>
      <c r="FK1212" s="39">
        <v>36.754114000000001</v>
      </c>
      <c r="FL1212" s="39">
        <v>-119.673254</v>
      </c>
      <c r="FM1212" s="39">
        <v>36.392288576177869</v>
      </c>
      <c r="FN1212" s="39">
        <v>37.115939423822134</v>
      </c>
      <c r="FO1212" s="39">
        <v>-120.12485225803137</v>
      </c>
      <c r="FP1212" s="39">
        <v>-119.22165574196863</v>
      </c>
      <c r="FQ1212" s="39">
        <v>36.030463152355736</v>
      </c>
      <c r="FR1212" s="39">
        <v>37.477764847644266</v>
      </c>
      <c r="FS1212" s="39">
        <v>-120.57645051606272</v>
      </c>
      <c r="FT1212" s="39">
        <v>-118.77005748393728</v>
      </c>
      <c r="FU1212" s="35"/>
      <c r="GK1212" s="34" t="str">
        <f>IF(GA1212&lt;&gt;"",((GB1212*0.125)+((GC1212+GD1212+GE1212+GF1212+GG1212)*0.25)+((GH1212+GI1212+GJ1212)*1))/GA1212,"")</f>
        <v/>
      </c>
      <c r="GL1212"/>
      <c r="GM1212"/>
      <c r="GN1212"/>
      <c r="GO1212"/>
      <c r="HH1212" s="34" t="str">
        <f>IF(GX1212&lt;&gt;"",((GY1212*0.125)+((GZ1212+HA1212+HB1212+HC1212+HD1212)*0.25)+((HE1212+HF1212+HG1212)*1))/GX1212,"")</f>
        <v/>
      </c>
    </row>
    <row r="1213" spans="1:216" hidden="1" x14ac:dyDescent="0.35">
      <c r="A1213" s="11" t="s">
        <v>5324</v>
      </c>
      <c r="B1213" s="12" t="s">
        <v>5325</v>
      </c>
      <c r="C1213" s="43">
        <v>43009</v>
      </c>
      <c r="E1213" s="11" t="s">
        <v>1420</v>
      </c>
      <c r="F1213" s="19" t="s">
        <v>6723</v>
      </c>
      <c r="G1213" s="19" t="s">
        <v>1483</v>
      </c>
      <c r="H1213" s="11" t="s">
        <v>1993</v>
      </c>
      <c r="I1213" s="42">
        <v>55811</v>
      </c>
      <c r="J1213" s="17">
        <v>27761</v>
      </c>
      <c r="K1213" s="18">
        <f ca="1">IF(A1213&lt;&gt;"",RANDBETWEEN(1,2000)," ")</f>
        <v>87</v>
      </c>
      <c r="L1213" s="17" cm="1">
        <f t="array" ref="L1213">IF(A1213&lt;&gt;"",SUMPRODUCT(($E$2:$E$1303="Active") * (FK1213 &gt;= $FM$2:$FM$1303) * (FK1213 &lt;= $FN$2:$FN$1303) * (FL1213 &gt;= $FO$2:$FO$1303) * (FL1213 &lt;= $FP$2:$FP$1303)),"")</f>
        <v>1</v>
      </c>
      <c r="M1213" s="17" cm="1">
        <f t="array" ref="M1213">IF(A1213&lt;&gt;"",SUMPRODUCT(($E$2:$E$1303="Active") * (FK1213 &gt;= $FQ$2:$FQ$1303) * (FK1213 &lt;= $FR$2:$FR$1303) * (FL1213 &gt;= $FS$2:$FS$1303) * (FL1213 &lt;= $FT$2:$FT$1303)),"")</f>
        <v>1</v>
      </c>
      <c r="Q1213" s="11" t="s">
        <v>6724</v>
      </c>
      <c r="AA1213" s="48">
        <v>2024</v>
      </c>
      <c r="AC1213" s="63">
        <v>45658</v>
      </c>
      <c r="AF1213" s="26"/>
      <c r="AG1213" s="20"/>
      <c r="AH1213" s="22">
        <v>0</v>
      </c>
      <c r="AI1213" s="26">
        <v>0</v>
      </c>
      <c r="AN1213" s="27" t="str">
        <f>IF(COUNT(DV1213,ES1213,FJ1213,GK1213,HH1213)&gt;0,AVERAGE(DV1213,ES1213,FJ1213,GK1213,HH1213),"")</f>
        <v/>
      </c>
      <c r="AO1213" s="28">
        <f>IF((E1213&lt;&gt;""),COUNTA(AP1213:BW1213)+COUNTIF(T1213,"No"),"")</f>
        <v>0</v>
      </c>
      <c r="EA1213" s="35"/>
      <c r="EJ1213"/>
      <c r="EK1213"/>
      <c r="EL1213"/>
      <c r="EM1213"/>
      <c r="EN1213"/>
      <c r="EQ1213"/>
      <c r="ER1213"/>
      <c r="ES1213" s="34" t="str">
        <f>IF(EI1213&lt;&gt;"",((EJ1213*0.125)+((EK1213+EL1213+EM1213+EN1213+EO1213)*0.25)+((EP1213+EQ1213+ER1213)*1))/EI1213,"")</f>
        <v/>
      </c>
      <c r="ET1213" s="20"/>
      <c r="FG1213" s="20"/>
      <c r="FJ1213" s="34" t="str">
        <f>IF(EZ1213&lt;&gt;"",((FA1213*0.125)+((FB1213+FC1213+FD1213+FE1213+FF1213)*0.25)+((FG1213+FH1213+FI1213)*1))/EZ1213,"")</f>
        <v/>
      </c>
      <c r="FK1213" s="39">
        <v>46.848953999999999</v>
      </c>
      <c r="FL1213" s="39">
        <v>-92.201418000000004</v>
      </c>
      <c r="FM1213" s="39">
        <v>46.487128576177867</v>
      </c>
      <c r="FN1213" s="39">
        <v>47.210779423822132</v>
      </c>
      <c r="FO1213" s="39">
        <v>-92.730461305520478</v>
      </c>
      <c r="FP1213" s="39">
        <v>-91.672374694479529</v>
      </c>
      <c r="FQ1213" s="39">
        <v>46.125303152355734</v>
      </c>
      <c r="FR1213" s="39">
        <v>47.572604847644264</v>
      </c>
      <c r="FS1213" s="39">
        <v>-93.259504611040967</v>
      </c>
      <c r="FT1213" s="39">
        <v>-91.143331388959041</v>
      </c>
      <c r="FU1213" s="35"/>
      <c r="GK1213" s="34" t="str">
        <f>IF(GA1213&lt;&gt;"",((GB1213*0.125)+((GC1213+GD1213+GE1213+GF1213+GG1213)*0.25)+((GH1213+GI1213+GJ1213)*1))/GA1213,"")</f>
        <v/>
      </c>
      <c r="GL1213"/>
      <c r="GM1213"/>
      <c r="GN1213"/>
      <c r="GO1213"/>
      <c r="HH1213" s="34" t="str">
        <f>IF(GX1213&lt;&gt;"",((GY1213*0.125)+((GZ1213+HA1213+HB1213+HC1213+HD1213)*0.25)+((HE1213+HF1213+HG1213)*1))/GX1213,"")</f>
        <v/>
      </c>
    </row>
    <row r="1214" spans="1:216" hidden="1" x14ac:dyDescent="0.35">
      <c r="A1214" s="11" t="s">
        <v>5878</v>
      </c>
      <c r="B1214" s="12" t="s">
        <v>5879</v>
      </c>
      <c r="C1214" s="43">
        <v>43009</v>
      </c>
      <c r="D1214" s="13"/>
      <c r="E1214" s="11" t="s">
        <v>1420</v>
      </c>
      <c r="F1214" s="19" t="s">
        <v>5880</v>
      </c>
      <c r="G1214" s="19" t="s">
        <v>6725</v>
      </c>
      <c r="H1214" s="11" t="s">
        <v>1431</v>
      </c>
      <c r="I1214" s="42">
        <v>18704</v>
      </c>
      <c r="J1214" s="17">
        <v>31138</v>
      </c>
      <c r="K1214" s="18">
        <f ca="1">IF(A1214&lt;&gt;"",RANDBETWEEN(1,2000)," ")</f>
        <v>1268</v>
      </c>
      <c r="L1214" s="17" cm="1">
        <f t="array" ref="L1214">IF(A1214&lt;&gt;"",SUMPRODUCT(($E$2:$E$1303="Active") * (FK1214 &gt;= $FM$2:$FM$1303) * (FK1214 &lt;= $FN$2:$FN$1303) * (FL1214 &gt;= $FO$2:$FO$1303) * (FL1214 &lt;= $FP$2:$FP$1303)),"")</f>
        <v>1</v>
      </c>
      <c r="M1214" s="17" cm="1">
        <f t="array" ref="M1214">IF(A1214&lt;&gt;"",SUMPRODUCT(($E$2:$E$1303="Active") * (FK1214 &gt;= $FQ$2:$FQ$1303) * (FK1214 &lt;= $FR$2:$FR$1303) * (FL1214 &gt;= $FS$2:$FS$1303) * (FL1214 &lt;= $FT$2:$FT$1303)),"")</f>
        <v>3</v>
      </c>
      <c r="Q1214" s="11" t="s">
        <v>5882</v>
      </c>
      <c r="AA1214" s="48">
        <v>2024</v>
      </c>
      <c r="AC1214" s="63">
        <v>45658</v>
      </c>
      <c r="AF1214" s="26"/>
      <c r="AG1214" s="20">
        <v>2</v>
      </c>
      <c r="AH1214" s="22">
        <v>0</v>
      </c>
      <c r="AI1214" s="26">
        <v>0</v>
      </c>
      <c r="AN1214" s="27" t="str">
        <f>IF(COUNT(DV1214,ES1214,FJ1214,GK1214,HH1214)&gt;0,AVERAGE(DV1214,ES1214,FJ1214,GK1214,HH1214),"")</f>
        <v/>
      </c>
      <c r="AO1214" s="28">
        <f>IF((E1214&lt;&gt;""),COUNTA(AP1214:BW1214)+COUNTIF(T1214,"No"),"")</f>
        <v>0</v>
      </c>
      <c r="EA1214" s="35"/>
      <c r="EJ1214"/>
      <c r="EK1214"/>
      <c r="EL1214"/>
      <c r="EM1214"/>
      <c r="EN1214"/>
      <c r="EQ1214"/>
      <c r="ER1214"/>
      <c r="ES1214" s="34" t="str">
        <f>IF(EI1214&lt;&gt;"",((EJ1214*0.125)+((EK1214+EL1214+EM1214+EN1214+EO1214)*0.25)+((EP1214+EQ1214+ER1214)*1))/EI1214,"")</f>
        <v/>
      </c>
      <c r="ET1214" s="20"/>
      <c r="FG1214" s="20"/>
      <c r="FJ1214" s="34" t="str">
        <f>IF(EZ1214&lt;&gt;"",((FA1214*0.125)+((FB1214+FC1214+FD1214+FE1214+FF1214)*0.25)+((FG1214+FH1214+FI1214)*1))/EZ1214,"")</f>
        <v/>
      </c>
      <c r="FK1214" s="39">
        <v>41.281170000000003</v>
      </c>
      <c r="FL1214" s="39">
        <v>-75.900648000000004</v>
      </c>
      <c r="FM1214" s="39">
        <v>40.91934457617787</v>
      </c>
      <c r="FN1214" s="39">
        <v>41.642995423822136</v>
      </c>
      <c r="FO1214" s="39">
        <v>-76.382131130059591</v>
      </c>
      <c r="FP1214" s="39">
        <v>-75.419164869940417</v>
      </c>
      <c r="FQ1214" s="39">
        <v>40.557519152355738</v>
      </c>
      <c r="FR1214" s="39">
        <v>42.004820847644268</v>
      </c>
      <c r="FS1214" s="39">
        <v>-76.863614260119164</v>
      </c>
      <c r="FT1214" s="39">
        <v>-74.937681739880844</v>
      </c>
      <c r="FU1214" s="35"/>
      <c r="GK1214" s="34" t="str">
        <f>IF(GA1214&lt;&gt;"",((GB1214*0.125)+((GC1214+GD1214+GE1214+GF1214+GG1214)*0.25)+((GH1214+GI1214+GJ1214)*1))/GA1214,"")</f>
        <v/>
      </c>
      <c r="GL1214"/>
      <c r="GM1214"/>
      <c r="GN1214"/>
      <c r="GO1214"/>
      <c r="HH1214" s="34" t="str">
        <f>IF(GX1214&lt;&gt;"",((GY1214*0.125)+((GZ1214+HA1214+HB1214+HC1214+HD1214)*0.25)+((HE1214+HF1214+HG1214)*1))/GX1214,"")</f>
        <v/>
      </c>
    </row>
    <row r="1215" spans="1:216" hidden="1" x14ac:dyDescent="0.35">
      <c r="A1215" s="11" t="s">
        <v>5074</v>
      </c>
      <c r="B1215" s="12" t="s">
        <v>5075</v>
      </c>
      <c r="C1215" s="43">
        <v>43009</v>
      </c>
      <c r="E1215" s="11" t="s">
        <v>1420</v>
      </c>
      <c r="F1215" s="19" t="s">
        <v>6726</v>
      </c>
      <c r="G1215" s="19" t="s">
        <v>742</v>
      </c>
      <c r="H1215" s="11" t="s">
        <v>591</v>
      </c>
      <c r="I1215" s="42">
        <v>92020</v>
      </c>
      <c r="J1215" s="17">
        <v>60454</v>
      </c>
      <c r="K1215" s="18">
        <f ca="1">IF(A1215&lt;&gt;"",RANDBETWEEN(1,2000)," ")</f>
        <v>1634</v>
      </c>
      <c r="L1215" s="17" cm="1">
        <f t="array" ref="L1215">IF(A1215&lt;&gt;"",SUMPRODUCT(($E$2:$E$1303="Active") * (FK1215 &gt;= $FM$2:$FM$1303) * (FK1215 &lt;= $FN$2:$FN$1303) * (FL1215 &gt;= $FO$2:$FO$1303) * (FL1215 &lt;= $FP$2:$FP$1303)),"")</f>
        <v>4</v>
      </c>
      <c r="M1215" s="17" cm="1">
        <f t="array" ref="M1215">IF(A1215&lt;&gt;"",SUMPRODUCT(($E$2:$E$1303="Active") * (FK1215 &gt;= $FQ$2:$FQ$1303) * (FK1215 &lt;= $FR$2:$FR$1303) * (FL1215 &gt;= $FS$2:$FS$1303) * (FL1215 &lt;= $FT$2:$FT$1303)),"")</f>
        <v>4</v>
      </c>
      <c r="Q1215" s="11" t="s">
        <v>6727</v>
      </c>
      <c r="AA1215" s="48">
        <v>2024</v>
      </c>
      <c r="AC1215" s="63">
        <v>45658</v>
      </c>
      <c r="AF1215" s="26"/>
      <c r="AG1215" s="20"/>
      <c r="AH1215" s="22">
        <v>0</v>
      </c>
      <c r="AI1215" s="26">
        <v>0</v>
      </c>
      <c r="AN1215" s="27" t="str">
        <f>IF(COUNT(DV1215,ES1215,FJ1215,GK1215,HH1215)&gt;0,AVERAGE(DV1215,ES1215,FJ1215,GK1215,HH1215),"")</f>
        <v/>
      </c>
      <c r="AO1215" s="28">
        <f>IF((E1215&lt;&gt;""),COUNTA(AP1215:BW1215)+COUNTIF(T1215,"No"),"")</f>
        <v>0</v>
      </c>
      <c r="EA1215" s="35"/>
      <c r="EJ1215"/>
      <c r="EK1215"/>
      <c r="EL1215"/>
      <c r="EM1215"/>
      <c r="EN1215"/>
      <c r="EQ1215"/>
      <c r="ER1215"/>
      <c r="ES1215" s="34" t="str">
        <f>IF(EI1215&lt;&gt;"",((EJ1215*0.125)+((EK1215+EL1215+EM1215+EN1215+EO1215)*0.25)+((EP1215+EQ1215+ER1215)*1))/EI1215,"")</f>
        <v/>
      </c>
      <c r="ET1215" s="20"/>
      <c r="FG1215" s="20"/>
      <c r="FJ1215" s="34" t="str">
        <f>IF(EZ1215&lt;&gt;"",((FA1215*0.125)+((FB1215+FC1215+FD1215+FE1215+FF1215)*0.25)+((FG1215+FH1215+FI1215)*1))/EZ1215,"")</f>
        <v/>
      </c>
      <c r="FK1215" s="39">
        <v>32.793813999999998</v>
      </c>
      <c r="FL1215" s="39">
        <v>-116.969497</v>
      </c>
      <c r="FM1215" s="39">
        <v>32.431988576177865</v>
      </c>
      <c r="FN1215" s="39">
        <v>33.15563942382213</v>
      </c>
      <c r="FO1215" s="39">
        <v>-117.3999212526269</v>
      </c>
      <c r="FP1215" s="39">
        <v>-116.53907274737311</v>
      </c>
      <c r="FQ1215" s="39">
        <v>32.070163152355732</v>
      </c>
      <c r="FR1215" s="39">
        <v>33.517464847644263</v>
      </c>
      <c r="FS1215" s="39">
        <v>-117.83034550525377</v>
      </c>
      <c r="FT1215" s="39">
        <v>-116.10864849474623</v>
      </c>
      <c r="FU1215" s="35"/>
      <c r="GK1215" s="34" t="str">
        <f>IF(GA1215&lt;&gt;"",((GB1215*0.125)+((GC1215+GD1215+GE1215+GF1215+GG1215)*0.25)+((GH1215+GI1215+GJ1215)*1))/GA1215,"")</f>
        <v/>
      </c>
      <c r="GL1215"/>
      <c r="GM1215"/>
      <c r="GN1215"/>
      <c r="GO1215"/>
      <c r="HH1215" s="34" t="str">
        <f>IF(GX1215&lt;&gt;"",((GY1215*0.125)+((GZ1215+HA1215+HB1215+HC1215+HD1215)*0.25)+((HE1215+HF1215+HG1215)*1))/GX1215,"")</f>
        <v/>
      </c>
    </row>
    <row r="1216" spans="1:216" hidden="1" x14ac:dyDescent="0.35">
      <c r="A1216" s="11" t="s">
        <v>6728</v>
      </c>
      <c r="B1216" s="12" t="s">
        <v>6729</v>
      </c>
      <c r="C1216" s="43">
        <v>43009</v>
      </c>
      <c r="E1216" s="11" t="s">
        <v>1420</v>
      </c>
      <c r="F1216" s="19" t="s">
        <v>6730</v>
      </c>
      <c r="G1216" s="19" t="s">
        <v>6248</v>
      </c>
      <c r="H1216" s="11" t="s">
        <v>990</v>
      </c>
      <c r="I1216" s="42">
        <v>6114</v>
      </c>
      <c r="K1216" s="18">
        <f ca="1">IF(A1216&lt;&gt;"",RANDBETWEEN(1,2000)," ")</f>
        <v>1416</v>
      </c>
      <c r="L1216" s="17" cm="1">
        <f t="array" ref="L1216">IF(A1216&lt;&gt;"",SUMPRODUCT(($E$2:$E$1303="Active") * (FK1216 &gt;= $FM$2:$FM$1303) * (FK1216 &lt;= $FN$2:$FN$1303) * (FL1216 &gt;= $FO$2:$FO$1303) * (FL1216 &lt;= $FP$2:$FP$1303)),"")</f>
        <v>1</v>
      </c>
      <c r="M1216" s="17" cm="1">
        <f t="array" ref="M1216">IF(A1216&lt;&gt;"",SUMPRODUCT(($E$2:$E$1303="Active") * (FK1216 &gt;= $FQ$2:$FQ$1303) * (FK1216 &lt;= $FR$2:$FR$1303) * (FL1216 &gt;= $FS$2:$FS$1303) * (FL1216 &lt;= $FT$2:$FT$1303)),"")</f>
        <v>5</v>
      </c>
      <c r="Q1216" s="11" t="s">
        <v>6731</v>
      </c>
      <c r="AA1216" s="48">
        <v>2024</v>
      </c>
      <c r="AC1216" s="63">
        <v>45658</v>
      </c>
      <c r="AF1216" s="26"/>
      <c r="AG1216" s="20"/>
      <c r="AH1216" s="22">
        <v>0</v>
      </c>
      <c r="AI1216" s="26">
        <v>0</v>
      </c>
      <c r="AN1216" s="27" t="str">
        <f>IF(COUNT(DV1216,ES1216,FJ1216,GK1216,HH1216)&gt;0,AVERAGE(DV1216,ES1216,FJ1216,GK1216,HH1216),"")</f>
        <v/>
      </c>
      <c r="AO1216" s="28">
        <f>IF((E1216&lt;&gt;""),COUNTA(AP1216:BW1216)+COUNTIF(T1216,"No"),"")</f>
        <v>0</v>
      </c>
      <c r="EA1216" s="35"/>
      <c r="EJ1216"/>
      <c r="EK1216"/>
      <c r="EL1216"/>
      <c r="EM1216"/>
      <c r="EN1216"/>
      <c r="EQ1216"/>
      <c r="ER1216"/>
      <c r="ES1216" s="34" t="str">
        <f>IF(EI1216&lt;&gt;"",((EJ1216*0.125)+((EK1216+EL1216+EM1216+EN1216+EO1216)*0.25)+((EP1216+EQ1216+ER1216)*1))/EI1216,"")</f>
        <v/>
      </c>
      <c r="ET1216" s="20"/>
      <c r="FG1216" s="20"/>
      <c r="FJ1216" s="34" t="str">
        <f>IF(EZ1216&lt;&gt;"",((FA1216*0.125)+((FB1216+FC1216+FD1216+FE1216+FF1216)*0.25)+((FG1216+FH1216+FI1216)*1))/EZ1216,"")</f>
        <v/>
      </c>
      <c r="FK1216" s="39">
        <v>41.740215999999997</v>
      </c>
      <c r="FL1216" s="39">
        <v>-72.674881999999997</v>
      </c>
      <c r="FM1216" s="39">
        <v>41.378390576177864</v>
      </c>
      <c r="FN1216" s="39">
        <v>42.102041423822129</v>
      </c>
      <c r="FO1216" s="39">
        <v>-73.159791476298153</v>
      </c>
      <c r="FP1216" s="39">
        <v>-72.18997252370184</v>
      </c>
      <c r="FQ1216" s="39">
        <v>41.016565152355732</v>
      </c>
      <c r="FR1216" s="39">
        <v>42.463866847644262</v>
      </c>
      <c r="FS1216" s="39">
        <v>-73.644700952596324</v>
      </c>
      <c r="FT1216" s="39">
        <v>-71.705063047403669</v>
      </c>
      <c r="FU1216" s="35"/>
      <c r="GK1216" s="34" t="str">
        <f>IF(GA1216&lt;&gt;"",((GB1216*0.125)+((GC1216+GD1216+GE1216+GF1216+GG1216)*0.25)+((GH1216+GI1216+GJ1216)*1))/GA1216,"")</f>
        <v/>
      </c>
      <c r="GL1216"/>
      <c r="GM1216"/>
      <c r="GN1216"/>
      <c r="GO1216"/>
      <c r="HH1216" s="34" t="str">
        <f>IF(GX1216&lt;&gt;"",((GY1216*0.125)+((GZ1216+HA1216+HB1216+HC1216+HD1216)*0.25)+((HE1216+HF1216+HG1216)*1))/GX1216,"")</f>
        <v/>
      </c>
    </row>
    <row r="1217" spans="1:216" hidden="1" x14ac:dyDescent="0.35">
      <c r="A1217" s="11" t="s">
        <v>6732</v>
      </c>
      <c r="B1217" s="12" t="s">
        <v>6733</v>
      </c>
      <c r="C1217" s="43">
        <v>43009</v>
      </c>
      <c r="E1217" s="11" t="s">
        <v>1420</v>
      </c>
      <c r="F1217" s="19" t="s">
        <v>6734</v>
      </c>
      <c r="G1217" s="19" t="s">
        <v>686</v>
      </c>
      <c r="H1217" s="11" t="s">
        <v>591</v>
      </c>
      <c r="I1217" s="42">
        <v>95076</v>
      </c>
      <c r="J1217" s="17">
        <v>84433</v>
      </c>
      <c r="K1217" s="18">
        <f ca="1">IF(A1217&lt;&gt;"",RANDBETWEEN(1,2000)," ")</f>
        <v>942</v>
      </c>
      <c r="L1217" s="17" cm="1">
        <f t="array" ref="L1217">IF(A1217&lt;&gt;"",SUMPRODUCT(($E$2:$E$1303="Active") * (FK1217 &gt;= $FM$2:$FM$1303) * (FK1217 &lt;= $FN$2:$FN$1303) * (FL1217 &gt;= $FO$2:$FO$1303) * (FL1217 &lt;= $FP$2:$FP$1303)),"")</f>
        <v>1</v>
      </c>
      <c r="M1217" s="17" cm="1">
        <f t="array" ref="M1217">IF(A1217&lt;&gt;"",SUMPRODUCT(($E$2:$E$1303="Active") * (FK1217 &gt;= $FQ$2:$FQ$1303) * (FK1217 &lt;= $FR$2:$FR$1303) * (FL1217 &gt;= $FS$2:$FS$1303) * (FL1217 &lt;= $FT$2:$FT$1303)),"")</f>
        <v>4</v>
      </c>
      <c r="Q1217" s="11" t="s">
        <v>6735</v>
      </c>
      <c r="AA1217" s="48">
        <v>2024</v>
      </c>
      <c r="AC1217" s="63">
        <v>45658</v>
      </c>
      <c r="AF1217" s="26"/>
      <c r="AG1217" s="20"/>
      <c r="AH1217" s="22">
        <v>0</v>
      </c>
      <c r="AI1217" s="26">
        <v>0</v>
      </c>
      <c r="AN1217" s="27" t="str">
        <f>IF(COUNT(DV1217,ES1217,FJ1217,GK1217,HH1217)&gt;0,AVERAGE(DV1217,ES1217,FJ1217,GK1217,HH1217),"")</f>
        <v/>
      </c>
      <c r="AO1217" s="28">
        <f>IF((E1217&lt;&gt;""),COUNTA(AP1217:BW1217)+COUNTIF(T1217,"No"),"")</f>
        <v>0</v>
      </c>
      <c r="EA1217" s="35"/>
      <c r="EJ1217"/>
      <c r="EK1217"/>
      <c r="EL1217"/>
      <c r="EM1217"/>
      <c r="EN1217"/>
      <c r="EQ1217"/>
      <c r="ER1217"/>
      <c r="ES1217" s="34" t="str">
        <f>IF(EI1217&lt;&gt;"",((EJ1217*0.125)+((EK1217+EL1217+EM1217+EN1217+EO1217)*0.25)+((EP1217+EQ1217+ER1217)*1))/EI1217,"")</f>
        <v/>
      </c>
      <c r="ET1217" s="20"/>
      <c r="FG1217" s="20"/>
      <c r="FJ1217" s="34" t="str">
        <f>IF(EZ1217&lt;&gt;"",((FA1217*0.125)+((FB1217+FC1217+FD1217+FE1217+FF1217)*0.25)+((FG1217+FH1217+FI1217)*1))/EZ1217,"")</f>
        <v/>
      </c>
      <c r="FK1217" s="39">
        <v>36.942773000000003</v>
      </c>
      <c r="FL1217" s="39">
        <v>-121.724031</v>
      </c>
      <c r="FM1217" s="39">
        <v>36.58094757617787</v>
      </c>
      <c r="FN1217" s="39">
        <v>37.304598423822135</v>
      </c>
      <c r="FO1217" s="39">
        <v>-122.17674500611255</v>
      </c>
      <c r="FP1217" s="39">
        <v>-121.27131699388744</v>
      </c>
      <c r="FQ1217" s="39">
        <v>36.219122152355737</v>
      </c>
      <c r="FR1217" s="39">
        <v>37.666423847644268</v>
      </c>
      <c r="FS1217" s="39">
        <v>-122.6294590122251</v>
      </c>
      <c r="FT1217" s="39">
        <v>-120.8186029877749</v>
      </c>
      <c r="FU1217" s="35"/>
      <c r="GK1217" s="34" t="str">
        <f>IF(GA1217&lt;&gt;"",((GB1217*0.125)+((GC1217+GD1217+GE1217+GF1217+GG1217)*0.25)+((GH1217+GI1217+GJ1217)*1))/GA1217,"")</f>
        <v/>
      </c>
      <c r="GL1217"/>
      <c r="GM1217"/>
      <c r="GN1217"/>
      <c r="GO1217"/>
      <c r="HH1217" s="34" t="str">
        <f>IF(GX1217&lt;&gt;"",((GY1217*0.125)+((GZ1217+HA1217+HB1217+HC1217+HD1217)*0.25)+((HE1217+HF1217+HG1217)*1))/GX1217,"")</f>
        <v/>
      </c>
    </row>
    <row r="1218" spans="1:216" hidden="1" x14ac:dyDescent="0.35">
      <c r="A1218" s="11" t="s">
        <v>5975</v>
      </c>
      <c r="B1218" s="12" t="s">
        <v>5976</v>
      </c>
      <c r="C1218" s="43">
        <v>43009</v>
      </c>
      <c r="E1218" s="11" t="s">
        <v>1420</v>
      </c>
      <c r="F1218" s="19" t="s">
        <v>6736</v>
      </c>
      <c r="G1218" s="19" t="s">
        <v>4128</v>
      </c>
      <c r="H1218" s="11" t="s">
        <v>4097</v>
      </c>
      <c r="I1218" s="42">
        <v>37902</v>
      </c>
      <c r="J1218" s="17">
        <v>2479</v>
      </c>
      <c r="K1218" s="18">
        <f ca="1">IF(A1218&lt;&gt;"",RANDBETWEEN(1,2000)," ")</f>
        <v>1984</v>
      </c>
      <c r="L1218" s="17" cm="1">
        <f t="array" ref="L1218">IF(A1218&lt;&gt;"",SUMPRODUCT(($E$2:$E$1303="Active") * (FK1218 &gt;= $FM$2:$FM$1303) * (FK1218 &lt;= $FN$2:$FN$1303) * (FL1218 &gt;= $FO$2:$FO$1303) * (FL1218 &lt;= $FP$2:$FP$1303)),"")</f>
        <v>2</v>
      </c>
      <c r="M1218" s="17" cm="1">
        <f t="array" ref="M1218">IF(A1218&lt;&gt;"",SUMPRODUCT(($E$2:$E$1303="Active") * (FK1218 &gt;= $FQ$2:$FQ$1303) * (FK1218 &lt;= $FR$2:$FR$1303) * (FL1218 &gt;= $FS$2:$FS$1303) * (FL1218 &lt;= $FT$2:$FT$1303)),"")</f>
        <v>3</v>
      </c>
      <c r="Q1218" s="11" t="s">
        <v>5979</v>
      </c>
      <c r="AA1218" s="48">
        <v>2024</v>
      </c>
      <c r="AC1218" s="63">
        <v>45658</v>
      </c>
      <c r="AF1218" s="26"/>
      <c r="AG1218" s="20"/>
      <c r="AH1218" s="22">
        <v>0</v>
      </c>
      <c r="AI1218" s="26">
        <v>0</v>
      </c>
      <c r="AN1218" s="27" t="str">
        <f>IF(COUNT(DV1218,ES1218,FJ1218,GK1218,HH1218)&gt;0,AVERAGE(DV1218,ES1218,FJ1218,GK1218,HH1218),"")</f>
        <v/>
      </c>
      <c r="AO1218" s="28">
        <f>IF((E1218&lt;&gt;""),COUNTA(AP1218:BW1218)+COUNTIF(T1218,"No"),"")</f>
        <v>0</v>
      </c>
      <c r="EA1218" s="35"/>
      <c r="EJ1218"/>
      <c r="EK1218"/>
      <c r="EL1218"/>
      <c r="EM1218"/>
      <c r="EN1218"/>
      <c r="EQ1218"/>
      <c r="ER1218"/>
      <c r="ES1218" s="34" t="str">
        <f>IF(EI1218&lt;&gt;"",((EJ1218*0.125)+((EK1218+EL1218+EM1218+EN1218+EO1218)*0.25)+((EP1218+EQ1218+ER1218)*1))/EI1218,"")</f>
        <v/>
      </c>
      <c r="ET1218" s="20"/>
      <c r="FG1218" s="20"/>
      <c r="FJ1218" s="34" t="str">
        <f>IF(EZ1218&lt;&gt;"",((FA1218*0.125)+((FB1218+FC1218+FD1218+FE1218+FF1218)*0.25)+((FG1218+FH1218+FI1218)*1))/EZ1218,"")</f>
        <v/>
      </c>
      <c r="FK1218" s="39">
        <v>35.962918000000002</v>
      </c>
      <c r="FL1218" s="39">
        <v>-83.920599999999993</v>
      </c>
      <c r="FM1218" s="39">
        <v>35.601092576177869</v>
      </c>
      <c r="FN1218" s="39">
        <v>36.324743423822135</v>
      </c>
      <c r="FO1218" s="39">
        <v>-84.367630710467083</v>
      </c>
      <c r="FP1218" s="39">
        <v>-83.473569289532904</v>
      </c>
      <c r="FQ1218" s="39">
        <v>35.239267152355737</v>
      </c>
      <c r="FR1218" s="39">
        <v>36.686568847644267</v>
      </c>
      <c r="FS1218" s="39">
        <v>-84.814661420934172</v>
      </c>
      <c r="FT1218" s="39">
        <v>-83.026538579065814</v>
      </c>
      <c r="FU1218" s="35"/>
      <c r="GK1218" s="34" t="str">
        <f>IF(GA1218&lt;&gt;"",((GB1218*0.125)+((GC1218+GD1218+GE1218+GF1218+GG1218)*0.25)+((GH1218+GI1218+GJ1218)*1))/GA1218,"")</f>
        <v/>
      </c>
      <c r="GL1218"/>
      <c r="GM1218"/>
      <c r="GN1218"/>
      <c r="GO1218"/>
      <c r="HH1218" s="34" t="str">
        <f>IF(GX1218&lt;&gt;"",((GY1218*0.125)+((GZ1218+HA1218+HB1218+HC1218+HD1218)*0.25)+((HE1218+HF1218+HG1218)*1))/GX1218,"")</f>
        <v/>
      </c>
    </row>
    <row r="1219" spans="1:216" hidden="1" x14ac:dyDescent="0.35">
      <c r="A1219" s="11" t="s">
        <v>6592</v>
      </c>
      <c r="B1219" s="12" t="s">
        <v>6593</v>
      </c>
      <c r="C1219" s="43">
        <v>43009</v>
      </c>
      <c r="E1219" s="11" t="s">
        <v>1420</v>
      </c>
      <c r="F1219" s="19" t="s">
        <v>6594</v>
      </c>
      <c r="G1219" s="19" t="s">
        <v>2870</v>
      </c>
      <c r="H1219" s="11" t="s">
        <v>1855</v>
      </c>
      <c r="I1219" s="42">
        <v>24502</v>
      </c>
      <c r="J1219" s="17">
        <v>41058</v>
      </c>
      <c r="K1219" s="18">
        <f ca="1">IF(A1219&lt;&gt;"",RANDBETWEEN(1,2000)," ")</f>
        <v>1785</v>
      </c>
      <c r="L1219" s="17" cm="1">
        <f t="array" ref="L1219">IF(A1219&lt;&gt;"",SUMPRODUCT(($E$2:$E$1303="Active") * (FK1219 &gt;= $FM$2:$FM$1303) * (FK1219 &lt;= $FN$2:$FN$1303) * (FL1219 &gt;= $FO$2:$FO$1303) * (FL1219 &lt;= $FP$2:$FP$1303)),"")</f>
        <v>1</v>
      </c>
      <c r="M1219" s="17" cm="1">
        <f t="array" ref="M1219">IF(A1219&lt;&gt;"",SUMPRODUCT(($E$2:$E$1303="Active") * (FK1219 &gt;= $FQ$2:$FQ$1303) * (FK1219 &lt;= $FR$2:$FR$1303) * (FL1219 &gt;= $FS$2:$FS$1303) * (FL1219 &lt;= $FT$2:$FT$1303)),"")</f>
        <v>3</v>
      </c>
      <c r="Q1219" s="11" t="s">
        <v>1856</v>
      </c>
      <c r="AA1219" s="48">
        <v>2024</v>
      </c>
      <c r="AC1219" s="63">
        <v>45658</v>
      </c>
      <c r="AF1219" s="26"/>
      <c r="AG1219" s="20"/>
      <c r="AH1219" s="22">
        <v>0</v>
      </c>
      <c r="AI1219" s="26">
        <v>0</v>
      </c>
      <c r="AN1219" s="27" t="str">
        <f>IF(COUNT(DV1219,ES1219,FJ1219,GK1219,HH1219)&gt;0,AVERAGE(DV1219,ES1219,FJ1219,GK1219,HH1219),"")</f>
        <v/>
      </c>
      <c r="AO1219" s="28">
        <f>IF((E1219&lt;&gt;""),COUNTA(AP1219:BW1219)+COUNTIF(T1219,"No"),"")</f>
        <v>0</v>
      </c>
      <c r="EA1219" s="35"/>
      <c r="EJ1219"/>
      <c r="EK1219"/>
      <c r="EL1219"/>
      <c r="EM1219"/>
      <c r="EN1219"/>
      <c r="EQ1219"/>
      <c r="ER1219"/>
      <c r="ES1219" s="34" t="str">
        <f>IF(EI1219&lt;&gt;"",((EJ1219*0.125)+((EK1219+EL1219+EM1219+EN1219+EO1219)*0.25)+((EP1219+EQ1219+ER1219)*1))/EI1219,"")</f>
        <v/>
      </c>
      <c r="ET1219" s="20"/>
      <c r="FG1219" s="20"/>
      <c r="FJ1219" s="34" t="str">
        <f>IF(EZ1219&lt;&gt;"",((FA1219*0.125)+((FB1219+FC1219+FD1219+FE1219+FF1219)*0.25)+((FG1219+FH1219+FI1219)*1))/EZ1219,"")</f>
        <v/>
      </c>
      <c r="FK1219" s="39">
        <v>37.363239999999998</v>
      </c>
      <c r="FL1219" s="39">
        <v>-79.212703000000005</v>
      </c>
      <c r="FM1219" s="39">
        <v>37.001414576177865</v>
      </c>
      <c r="FN1219" s="39">
        <v>37.72506542382213</v>
      </c>
      <c r="FO1219" s="39">
        <v>-79.667941474549323</v>
      </c>
      <c r="FP1219" s="39">
        <v>-78.757464525450686</v>
      </c>
      <c r="FQ1219" s="39">
        <v>36.639589152355732</v>
      </c>
      <c r="FR1219" s="39">
        <v>38.086890847644263</v>
      </c>
      <c r="FS1219" s="39">
        <v>-80.123179949098642</v>
      </c>
      <c r="FT1219" s="39">
        <v>-78.302226050901368</v>
      </c>
      <c r="FU1219" s="35"/>
      <c r="GK1219" s="34" t="str">
        <f>IF(GA1219&lt;&gt;"",((GB1219*0.125)+((GC1219+GD1219+GE1219+GF1219+GG1219)*0.25)+((GH1219+GI1219+GJ1219)*1))/GA1219,"")</f>
        <v/>
      </c>
      <c r="GL1219"/>
      <c r="GM1219"/>
      <c r="GN1219"/>
      <c r="GO1219"/>
      <c r="HH1219" s="34" t="str">
        <f>IF(GX1219&lt;&gt;"",((GY1219*0.125)+((GZ1219+HA1219+HB1219+HC1219+HD1219)*0.25)+((HE1219+HF1219+HG1219)*1))/GX1219,"")</f>
        <v/>
      </c>
    </row>
    <row r="1220" spans="1:216" hidden="1" x14ac:dyDescent="0.35">
      <c r="A1220" s="11" t="s">
        <v>6737</v>
      </c>
      <c r="B1220" s="12" t="s">
        <v>6738</v>
      </c>
      <c r="C1220" s="43">
        <v>43009</v>
      </c>
      <c r="E1220" s="11" t="s">
        <v>1420</v>
      </c>
      <c r="F1220" s="19" t="s">
        <v>6739</v>
      </c>
      <c r="G1220" s="19" t="s">
        <v>1179</v>
      </c>
      <c r="H1220" s="11" t="s">
        <v>1033</v>
      </c>
      <c r="I1220" s="42">
        <v>33811</v>
      </c>
      <c r="J1220" s="17">
        <v>24249</v>
      </c>
      <c r="K1220" s="18">
        <f ca="1">IF(A1220&lt;&gt;"",RANDBETWEEN(1,2000)," ")</f>
        <v>307</v>
      </c>
      <c r="L1220" s="17" cm="1">
        <f t="array" ref="L1220">IF(A1220&lt;&gt;"",SUMPRODUCT(($E$2:$E$1303="Active") * (FK1220 &gt;= $FM$2:$FM$1303) * (FK1220 &lt;= $FN$2:$FN$1303) * (FL1220 &gt;= $FO$2:$FO$1303) * (FL1220 &lt;= $FP$2:$FP$1303)),"")</f>
        <v>5</v>
      </c>
      <c r="M1220" s="17" cm="1">
        <f t="array" ref="M1220">IF(A1220&lt;&gt;"",SUMPRODUCT(($E$2:$E$1303="Active") * (FK1220 &gt;= $FQ$2:$FQ$1303) * (FK1220 &lt;= $FR$2:$FR$1303) * (FL1220 &gt;= $FS$2:$FS$1303) * (FL1220 &lt;= $FT$2:$FT$1303)),"")</f>
        <v>16</v>
      </c>
      <c r="Q1220" s="11" t="s">
        <v>1181</v>
      </c>
      <c r="AA1220" s="48">
        <v>2024</v>
      </c>
      <c r="AC1220" s="63">
        <v>45658</v>
      </c>
      <c r="AF1220" s="26"/>
      <c r="AG1220" s="20"/>
      <c r="AH1220" s="22">
        <v>0</v>
      </c>
      <c r="AI1220" s="26">
        <v>0</v>
      </c>
      <c r="AN1220" s="27" t="str">
        <f>IF(COUNT(DV1220,ES1220,FJ1220,GK1220,HH1220)&gt;0,AVERAGE(DV1220,ES1220,FJ1220,GK1220,HH1220),"")</f>
        <v/>
      </c>
      <c r="AO1220" s="28">
        <f>IF((E1220&lt;&gt;""),COUNTA(AP1220:BW1220)+COUNTIF(T1220,"No"),"")</f>
        <v>0</v>
      </c>
      <c r="EA1220" s="35"/>
      <c r="EJ1220"/>
      <c r="EK1220"/>
      <c r="EL1220"/>
      <c r="EM1220"/>
      <c r="EN1220"/>
      <c r="EQ1220"/>
      <c r="ER1220"/>
      <c r="ES1220" s="34" t="str">
        <f>IF(EI1220&lt;&gt;"",((EJ1220*0.125)+((EK1220+EL1220+EM1220+EN1220+EO1220)*0.25)+((EP1220+EQ1220+ER1220)*1))/EI1220,"")</f>
        <v/>
      </c>
      <c r="ET1220" s="20"/>
      <c r="FG1220" s="20"/>
      <c r="FJ1220" s="34" t="str">
        <f>IF(EZ1220&lt;&gt;"",((FA1220*0.125)+((FB1220+FC1220+FD1220+FE1220+FF1220)*0.25)+((FG1220+FH1220+FI1220)*1))/EZ1220,"")</f>
        <v/>
      </c>
      <c r="FK1220" s="39">
        <v>27.985738000000001</v>
      </c>
      <c r="FL1220" s="39">
        <v>-82.013268999999994</v>
      </c>
      <c r="FM1220" s="39">
        <v>27.623912576177869</v>
      </c>
      <c r="FN1220" s="39">
        <v>28.347563423822134</v>
      </c>
      <c r="FO1220" s="39">
        <v>-82.423007421386941</v>
      </c>
      <c r="FP1220" s="39">
        <v>-81.603530578613046</v>
      </c>
      <c r="FQ1220" s="39">
        <v>27.262087152355736</v>
      </c>
      <c r="FR1220" s="39">
        <v>28.709388847644266</v>
      </c>
      <c r="FS1220" s="39">
        <v>-82.832745842773889</v>
      </c>
      <c r="FT1220" s="39">
        <v>-81.193792157226099</v>
      </c>
      <c r="FU1220" s="35"/>
      <c r="GK1220" s="34" t="str">
        <f>IF(GA1220&lt;&gt;"",((GB1220*0.125)+((GC1220+GD1220+GE1220+GF1220+GG1220)*0.25)+((GH1220+GI1220+GJ1220)*1))/GA1220,"")</f>
        <v/>
      </c>
      <c r="GL1220"/>
      <c r="GM1220"/>
      <c r="GN1220"/>
      <c r="GO1220"/>
      <c r="HH1220" s="34" t="str">
        <f>IF(GX1220&lt;&gt;"",((GY1220*0.125)+((GZ1220+HA1220+HB1220+HC1220+HD1220)*0.25)+((HE1220+HF1220+HG1220)*1))/GX1220,"")</f>
        <v/>
      </c>
    </row>
    <row r="1221" spans="1:216" hidden="1" x14ac:dyDescent="0.35">
      <c r="A1221" s="11" t="s">
        <v>5921</v>
      </c>
      <c r="B1221" s="12" t="s">
        <v>5922</v>
      </c>
      <c r="C1221" s="43">
        <v>43009</v>
      </c>
      <c r="E1221" s="11" t="s">
        <v>1420</v>
      </c>
      <c r="F1221" s="19" t="s">
        <v>5923</v>
      </c>
      <c r="G1221" s="19" t="s">
        <v>1200</v>
      </c>
      <c r="H1221" s="11" t="s">
        <v>1033</v>
      </c>
      <c r="I1221" s="42">
        <v>33765</v>
      </c>
      <c r="J1221" s="17">
        <v>13844</v>
      </c>
      <c r="K1221" s="18">
        <f ca="1">IF(A1221&lt;&gt;"",RANDBETWEEN(1,2000)," ")</f>
        <v>363</v>
      </c>
      <c r="L1221" s="17" cm="1">
        <f t="array" ref="L1221">IF(A1221&lt;&gt;"",SUMPRODUCT(($E$2:$E$1303="Active") * (FK1221 &gt;= $FM$2:$FM$1303) * (FK1221 &lt;= $FN$2:$FN$1303) * (FL1221 &gt;= $FO$2:$FO$1303) * (FL1221 &lt;= $FP$2:$FP$1303)),"")</f>
        <v>6</v>
      </c>
      <c r="M1221" s="17" cm="1">
        <f t="array" ref="M1221">IF(A1221&lt;&gt;"",SUMPRODUCT(($E$2:$E$1303="Active") * (FK1221 &gt;= $FQ$2:$FQ$1303) * (FK1221 &lt;= $FR$2:$FR$1303) * (FL1221 &gt;= $FS$2:$FS$1303) * (FL1221 &lt;= $FT$2:$FT$1303)),"")</f>
        <v>10</v>
      </c>
      <c r="Q1221" s="11" t="s">
        <v>5925</v>
      </c>
      <c r="AA1221" s="48">
        <v>2024</v>
      </c>
      <c r="AC1221" s="63">
        <v>45658</v>
      </c>
      <c r="AF1221" s="26"/>
      <c r="AG1221" s="20"/>
      <c r="AH1221" s="22">
        <v>0</v>
      </c>
      <c r="AI1221" s="26">
        <v>0</v>
      </c>
      <c r="AN1221" s="27" t="str">
        <f>IF(COUNT(DV1221,ES1221,FJ1221,GK1221,HH1221)&gt;0,AVERAGE(DV1221,ES1221,FJ1221,GK1221,HH1221),"")</f>
        <v/>
      </c>
      <c r="AO1221" s="28">
        <f>IF((E1221&lt;&gt;""),COUNTA(AP1221:BW1221)+COUNTIF(T1221,"No"),"")</f>
        <v>0</v>
      </c>
      <c r="EA1221" s="35"/>
      <c r="EJ1221"/>
      <c r="EK1221"/>
      <c r="EL1221"/>
      <c r="EM1221"/>
      <c r="EN1221"/>
      <c r="EQ1221"/>
      <c r="ER1221"/>
      <c r="ES1221" s="34" t="str">
        <f>IF(EI1221&lt;&gt;"",((EJ1221*0.125)+((EK1221+EL1221+EM1221+EN1221+EO1221)*0.25)+((EP1221+EQ1221+ER1221)*1))/EI1221,"")</f>
        <v/>
      </c>
      <c r="ET1221" s="20"/>
      <c r="FG1221" s="20"/>
      <c r="FJ1221" s="34" t="str">
        <f>IF(EZ1221&lt;&gt;"",((FA1221*0.125)+((FB1221+FC1221+FD1221+FE1221+FF1221)*0.25)+((FG1221+FH1221+FI1221)*1))/EZ1221,"")</f>
        <v/>
      </c>
      <c r="FK1221" s="39">
        <v>27.975708000000001</v>
      </c>
      <c r="FL1221" s="39">
        <v>-82.746457000000007</v>
      </c>
      <c r="FM1221" s="39">
        <v>27.613882576177868</v>
      </c>
      <c r="FN1221" s="39">
        <v>28.337533423822133</v>
      </c>
      <c r="FO1221" s="39">
        <v>-83.156157315981901</v>
      </c>
      <c r="FP1221" s="39">
        <v>-82.336756684018113</v>
      </c>
      <c r="FQ1221" s="39">
        <v>27.252057152355736</v>
      </c>
      <c r="FR1221" s="39">
        <v>28.699358847644266</v>
      </c>
      <c r="FS1221" s="39">
        <v>-83.565857631963794</v>
      </c>
      <c r="FT1221" s="39">
        <v>-81.927056368036219</v>
      </c>
      <c r="FU1221" s="35"/>
      <c r="GK1221" s="34" t="str">
        <f>IF(GA1221&lt;&gt;"",((GB1221*0.125)+((GC1221+GD1221+GE1221+GF1221+GG1221)*0.25)+((GH1221+GI1221+GJ1221)*1))/GA1221,"")</f>
        <v/>
      </c>
      <c r="GL1221"/>
      <c r="GM1221"/>
      <c r="GN1221"/>
      <c r="GO1221"/>
      <c r="HH1221" s="34" t="str">
        <f>IF(GX1221&lt;&gt;"",((GY1221*0.125)+((GZ1221+HA1221+HB1221+HC1221+HD1221)*0.25)+((HE1221+HF1221+HG1221)*1))/GX1221,"")</f>
        <v/>
      </c>
    </row>
    <row r="1222" spans="1:216" hidden="1" x14ac:dyDescent="0.35">
      <c r="A1222" s="11" t="s">
        <v>6740</v>
      </c>
      <c r="B1222" s="12" t="s">
        <v>6741</v>
      </c>
      <c r="C1222" s="43">
        <v>43009</v>
      </c>
      <c r="E1222" s="11" t="s">
        <v>1420</v>
      </c>
      <c r="F1222" s="19" t="s">
        <v>6742</v>
      </c>
      <c r="G1222" s="19" t="s">
        <v>2870</v>
      </c>
      <c r="H1222" s="11" t="s">
        <v>1520</v>
      </c>
      <c r="I1222" s="42">
        <v>63005</v>
      </c>
      <c r="J1222" s="17">
        <v>19235</v>
      </c>
      <c r="K1222" s="18">
        <f ca="1">IF(A1222&lt;&gt;"",RANDBETWEEN(1,2000)," ")</f>
        <v>969</v>
      </c>
      <c r="L1222" s="17" cm="1">
        <f t="array" ref="L1222">IF(A1222&lt;&gt;"",SUMPRODUCT(($E$2:$E$1303="Active") * (FK1222 &gt;= $FM$2:$FM$1303) * (FK1222 &lt;= $FN$2:$FN$1303) * (FL1222 &gt;= $FO$2:$FO$1303) * (FL1222 &lt;= $FP$2:$FP$1303)),"")</f>
        <v>1</v>
      </c>
      <c r="M1222" s="17" cm="1">
        <f t="array" ref="M1222">IF(A1222&lt;&gt;"",SUMPRODUCT(($E$2:$E$1303="Active") * (FK1222 &gt;= $FQ$2:$FQ$1303) * (FK1222 &lt;= $FR$2:$FR$1303) * (FL1222 &gt;= $FS$2:$FS$1303) * (FL1222 &lt;= $FT$2:$FT$1303)),"")</f>
        <v>2</v>
      </c>
      <c r="Q1222" s="11" t="s">
        <v>6743</v>
      </c>
      <c r="AA1222" s="48">
        <v>2024</v>
      </c>
      <c r="AC1222" s="63">
        <v>45658</v>
      </c>
      <c r="AF1222" s="26"/>
      <c r="AG1222" s="20"/>
      <c r="AH1222" s="22">
        <v>0</v>
      </c>
      <c r="AI1222" s="26">
        <v>0</v>
      </c>
      <c r="AN1222" s="27" t="str">
        <f>IF(COUNT(DV1222,ES1222,FJ1222,GK1222,HH1222)&gt;0,AVERAGE(DV1222,ES1222,FJ1222,GK1222,HH1222),"")</f>
        <v/>
      </c>
      <c r="AO1222" s="28">
        <f>IF((E1222&lt;&gt;""),COUNTA(AP1222:BW1222)+COUNTIF(T1222,"No"),"")</f>
        <v>0</v>
      </c>
      <c r="EA1222" s="35"/>
      <c r="EJ1222"/>
      <c r="EK1222"/>
      <c r="EL1222"/>
      <c r="EM1222"/>
      <c r="EN1222"/>
      <c r="EQ1222"/>
      <c r="ER1222"/>
      <c r="ES1222" s="34" t="str">
        <f>IF(EI1222&lt;&gt;"",((EJ1222*0.125)+((EK1222+EL1222+EM1222+EN1222+EO1222)*0.25)+((EP1222+EQ1222+ER1222)*1))/EI1222,"")</f>
        <v/>
      </c>
      <c r="ET1222" s="20"/>
      <c r="FG1222" s="20"/>
      <c r="FJ1222" s="34" t="str">
        <f>IF(EZ1222&lt;&gt;"",((FA1222*0.125)+((FB1222+FC1222+FD1222+FE1222+FF1222)*0.25)+((FG1222+FH1222+FI1222)*1))/EZ1222,"")</f>
        <v/>
      </c>
      <c r="FK1222" s="39">
        <v>38.634836</v>
      </c>
      <c r="FL1222" s="39">
        <v>-90.668873000000005</v>
      </c>
      <c r="FM1222" s="39">
        <v>38.273010576177867</v>
      </c>
      <c r="FN1222" s="39">
        <v>38.996661423822133</v>
      </c>
      <c r="FO1222" s="39">
        <v>-91.132074163938469</v>
      </c>
      <c r="FP1222" s="39">
        <v>-90.205671836061541</v>
      </c>
      <c r="FQ1222" s="39">
        <v>37.911185152355735</v>
      </c>
      <c r="FR1222" s="39">
        <v>39.358486847644265</v>
      </c>
      <c r="FS1222" s="39">
        <v>-91.595275327876934</v>
      </c>
      <c r="FT1222" s="39">
        <v>-89.742470672123076</v>
      </c>
      <c r="FU1222" s="35"/>
      <c r="GK1222" s="34" t="str">
        <f>IF(GA1222&lt;&gt;"",((GB1222*0.125)+((GC1222+GD1222+GE1222+GF1222+GG1222)*0.25)+((GH1222+GI1222+GJ1222)*1))/GA1222,"")</f>
        <v/>
      </c>
      <c r="GL1222"/>
      <c r="GM1222"/>
      <c r="GN1222"/>
      <c r="GO1222"/>
      <c r="HH1222" s="34" t="str">
        <f>IF(GX1222&lt;&gt;"",((GY1222*0.125)+((GZ1222+HA1222+HB1222+HC1222+HD1222)*0.25)+((HE1222+HF1222+HG1222)*1))/GX1222,"")</f>
        <v/>
      </c>
    </row>
    <row r="1223" spans="1:216" hidden="1" x14ac:dyDescent="0.35">
      <c r="A1223" s="11" t="s">
        <v>5528</v>
      </c>
      <c r="B1223" s="12" t="s">
        <v>5529</v>
      </c>
      <c r="C1223" s="43">
        <v>43009</v>
      </c>
      <c r="E1223" s="11" t="s">
        <v>1420</v>
      </c>
      <c r="F1223" s="19" t="s">
        <v>5530</v>
      </c>
      <c r="G1223" s="19" t="s">
        <v>5531</v>
      </c>
      <c r="H1223" s="11" t="s">
        <v>315</v>
      </c>
      <c r="I1223" s="42">
        <v>35179</v>
      </c>
      <c r="J1223" s="17">
        <v>9742</v>
      </c>
      <c r="K1223" s="18">
        <f ca="1">IF(A1223&lt;&gt;"",RANDBETWEEN(1,2000)," ")</f>
        <v>284</v>
      </c>
      <c r="L1223" s="17" cm="1">
        <f t="array" ref="L1223">IF(A1223&lt;&gt;"",SUMPRODUCT(($E$2:$E$1303="Active") * (FK1223 &gt;= $FM$2:$FM$1303) * (FK1223 &lt;= $FN$2:$FN$1303) * (FL1223 &gt;= $FO$2:$FO$1303) * (FL1223 &lt;= $FP$2:$FP$1303)),"")</f>
        <v>2</v>
      </c>
      <c r="M1223" s="17" cm="1">
        <f t="array" ref="M1223">IF(A1223&lt;&gt;"",SUMPRODUCT(($E$2:$E$1303="Active") * (FK1223 &gt;= $FQ$2:$FQ$1303) * (FK1223 &lt;= $FR$2:$FR$1303) * (FL1223 &gt;= $FS$2:$FS$1303) * (FL1223 &lt;= $FT$2:$FT$1303)),"")</f>
        <v>4</v>
      </c>
      <c r="Q1223" s="11" t="s">
        <v>6744</v>
      </c>
      <c r="AA1223" s="48">
        <v>2024</v>
      </c>
      <c r="AC1223" s="63">
        <v>45658</v>
      </c>
      <c r="AF1223" s="26"/>
      <c r="AG1223" s="20"/>
      <c r="AH1223" s="22">
        <v>0</v>
      </c>
      <c r="AI1223" s="26">
        <v>0</v>
      </c>
      <c r="AN1223" s="27" t="str">
        <f>IF(COUNT(DV1223,ES1223,FJ1223,GK1223,HH1223)&gt;0,AVERAGE(DV1223,ES1223,FJ1223,GK1223,HH1223),"")</f>
        <v/>
      </c>
      <c r="AO1223" s="28">
        <f>IF((E1223&lt;&gt;""),COUNTA(AP1223:BW1223)+COUNTIF(T1223,"No"),"")</f>
        <v>0</v>
      </c>
      <c r="EA1223" s="35"/>
      <c r="EJ1223"/>
      <c r="EK1223"/>
      <c r="EL1223"/>
      <c r="EM1223"/>
      <c r="EN1223"/>
      <c r="EQ1223"/>
      <c r="ER1223"/>
      <c r="ES1223" s="34" t="str">
        <f>IF(EI1223&lt;&gt;"",((EJ1223*0.125)+((EK1223+EL1223+EM1223+EN1223+EO1223)*0.25)+((EP1223+EQ1223+ER1223)*1))/EI1223,"")</f>
        <v/>
      </c>
      <c r="ET1223" s="20"/>
      <c r="FG1223" s="20"/>
      <c r="FJ1223" s="34" t="str">
        <f>IF(EZ1223&lt;&gt;"",((FA1223*0.125)+((FB1223+FC1223+FD1223+FE1223+FF1223)*0.25)+((FG1223+FH1223+FI1223)*1))/EZ1223,"")</f>
        <v/>
      </c>
      <c r="FK1223" s="39">
        <v>34.270615999999997</v>
      </c>
      <c r="FL1223" s="39">
        <v>-86.940995999999998</v>
      </c>
      <c r="FM1223" s="39">
        <v>33.908790576177864</v>
      </c>
      <c r="FN1223" s="39">
        <v>34.632441423822129</v>
      </c>
      <c r="FO1223" s="39">
        <v>-87.378836069070275</v>
      </c>
      <c r="FP1223" s="39">
        <v>-86.503155930929722</v>
      </c>
      <c r="FQ1223" s="39">
        <v>33.546965152355732</v>
      </c>
      <c r="FR1223" s="39">
        <v>34.994266847644262</v>
      </c>
      <c r="FS1223" s="39">
        <v>-87.816676138140551</v>
      </c>
      <c r="FT1223" s="39">
        <v>-86.065315861859446</v>
      </c>
      <c r="FU1223" s="35"/>
      <c r="GK1223" s="34" t="str">
        <f>IF(GA1223&lt;&gt;"",((GB1223*0.125)+((GC1223+GD1223+GE1223+GF1223+GG1223)*0.25)+((GH1223+GI1223+GJ1223)*1))/GA1223,"")</f>
        <v/>
      </c>
      <c r="GL1223"/>
      <c r="GM1223"/>
      <c r="GN1223"/>
      <c r="GO1223"/>
      <c r="HH1223" s="34" t="str">
        <f>IF(GX1223&lt;&gt;"",((GY1223*0.125)+((GZ1223+HA1223+HB1223+HC1223+HD1223)*0.25)+((HE1223+HF1223+HG1223)*1))/GX1223,"")</f>
        <v/>
      </c>
    </row>
    <row r="1224" spans="1:216" hidden="1" x14ac:dyDescent="0.35">
      <c r="A1224" s="11" t="s">
        <v>6745</v>
      </c>
      <c r="B1224" s="12" t="s">
        <v>6746</v>
      </c>
      <c r="C1224" s="43">
        <v>43009</v>
      </c>
      <c r="E1224" s="11" t="s">
        <v>1420</v>
      </c>
      <c r="F1224" s="19" t="s">
        <v>6747</v>
      </c>
      <c r="G1224" s="19" t="s">
        <v>2870</v>
      </c>
      <c r="H1224" s="11" t="s">
        <v>1520</v>
      </c>
      <c r="I1224" s="42">
        <v>63005</v>
      </c>
      <c r="J1224" s="17">
        <v>19235</v>
      </c>
      <c r="K1224" s="18">
        <f ca="1">IF(A1224&lt;&gt;"",RANDBETWEEN(1,2000)," ")</f>
        <v>1091</v>
      </c>
      <c r="L1224" s="17" cm="1">
        <f t="array" ref="L1224">IF(A1224&lt;&gt;"",SUMPRODUCT(($E$2:$E$1303="Active") * (FK1224 &gt;= $FM$2:$FM$1303) * (FK1224 &lt;= $FN$2:$FN$1303) * (FL1224 &gt;= $FO$2:$FO$1303) * (FL1224 &lt;= $FP$2:$FP$1303)),"")</f>
        <v>1</v>
      </c>
      <c r="M1224" s="17" cm="1">
        <f t="array" ref="M1224">IF(A1224&lt;&gt;"",SUMPRODUCT(($E$2:$E$1303="Active") * (FK1224 &gt;= $FQ$2:$FQ$1303) * (FK1224 &lt;= $FR$2:$FR$1303) * (FL1224 &gt;= $FS$2:$FS$1303) * (FL1224 &lt;= $FT$2:$FT$1303)),"")</f>
        <v>2</v>
      </c>
      <c r="Q1224" s="11" t="s">
        <v>6595</v>
      </c>
      <c r="AA1224" s="48">
        <v>2024</v>
      </c>
      <c r="AC1224" s="63">
        <v>45658</v>
      </c>
      <c r="AF1224" s="26"/>
      <c r="AG1224" s="20"/>
      <c r="AH1224" s="22">
        <v>0</v>
      </c>
      <c r="AI1224" s="26">
        <v>0</v>
      </c>
      <c r="AN1224" s="27" t="str">
        <f>IF(COUNT(DV1224,ES1224,FJ1224,GK1224,HH1224)&gt;0,AVERAGE(DV1224,ES1224,FJ1224,GK1224,HH1224),"")</f>
        <v/>
      </c>
      <c r="AO1224" s="28">
        <f>IF((E1224&lt;&gt;""),COUNTA(AP1224:BW1224)+COUNTIF(T1224,"No"),"")</f>
        <v>0</v>
      </c>
      <c r="EA1224" s="35"/>
      <c r="EJ1224"/>
      <c r="EK1224"/>
      <c r="EL1224"/>
      <c r="EM1224"/>
      <c r="EN1224"/>
      <c r="EQ1224"/>
      <c r="ER1224"/>
      <c r="ES1224" s="34" t="str">
        <f>IF(EI1224&lt;&gt;"",((EJ1224*0.125)+((EK1224+EL1224+EM1224+EN1224+EO1224)*0.25)+((EP1224+EQ1224+ER1224)*1))/EI1224,"")</f>
        <v/>
      </c>
      <c r="ET1224" s="20"/>
      <c r="FG1224" s="20"/>
      <c r="FJ1224" s="34" t="str">
        <f>IF(EZ1224&lt;&gt;"",((FA1224*0.125)+((FB1224+FC1224+FD1224+FE1224+FF1224)*0.25)+((FG1224+FH1224+FI1224)*1))/EZ1224,"")</f>
        <v/>
      </c>
      <c r="FK1224" s="39">
        <v>38.634836</v>
      </c>
      <c r="FL1224" s="39">
        <v>-90.668873000000005</v>
      </c>
      <c r="FM1224" s="39">
        <v>38.273010576177867</v>
      </c>
      <c r="FN1224" s="39">
        <v>38.996661423822133</v>
      </c>
      <c r="FO1224" s="39">
        <v>-91.132074163938469</v>
      </c>
      <c r="FP1224" s="39">
        <v>-90.205671836061541</v>
      </c>
      <c r="FQ1224" s="39">
        <v>37.911185152355735</v>
      </c>
      <c r="FR1224" s="39">
        <v>39.358486847644265</v>
      </c>
      <c r="FS1224" s="39">
        <v>-91.595275327876934</v>
      </c>
      <c r="FT1224" s="39">
        <v>-89.742470672123076</v>
      </c>
      <c r="FU1224" s="35"/>
      <c r="GK1224" s="34" t="str">
        <f>IF(GA1224&lt;&gt;"",((GB1224*0.125)+((GC1224+GD1224+GE1224+GF1224+GG1224)*0.25)+((GH1224+GI1224+GJ1224)*1))/GA1224,"")</f>
        <v/>
      </c>
      <c r="GL1224"/>
      <c r="GM1224"/>
      <c r="GN1224"/>
      <c r="GO1224"/>
      <c r="HH1224" s="34" t="str">
        <f>IF(GX1224&lt;&gt;"",((GY1224*0.125)+((GZ1224+HA1224+HB1224+HC1224+HD1224)*0.25)+((HE1224+HF1224+HG1224)*1))/GX1224,"")</f>
        <v/>
      </c>
    </row>
    <row r="1225" spans="1:216" hidden="1" x14ac:dyDescent="0.35">
      <c r="A1225" s="11" t="s">
        <v>5903</v>
      </c>
      <c r="B1225" s="12" t="s">
        <v>5904</v>
      </c>
      <c r="C1225" s="43">
        <v>43009</v>
      </c>
      <c r="E1225" s="11" t="s">
        <v>1420</v>
      </c>
      <c r="F1225" s="19" t="s">
        <v>6748</v>
      </c>
      <c r="G1225" s="19" t="s">
        <v>2050</v>
      </c>
      <c r="H1225" s="11" t="s">
        <v>1484</v>
      </c>
      <c r="I1225" s="42">
        <v>30341</v>
      </c>
      <c r="J1225" s="17">
        <v>35959</v>
      </c>
      <c r="K1225" s="18">
        <f ca="1">IF(A1225&lt;&gt;"",RANDBETWEEN(1,2000)," ")</f>
        <v>1826</v>
      </c>
      <c r="L1225" s="17" cm="1">
        <f t="array" ref="L1225">IF(A1225&lt;&gt;"",SUMPRODUCT(($E$2:$E$1303="Active") * (FK1225 &gt;= $FM$2:$FM$1303) * (FK1225 &lt;= $FN$2:$FN$1303) * (FL1225 &gt;= $FO$2:$FO$1303) * (FL1225 &lt;= $FP$2:$FP$1303)),"")</f>
        <v>9</v>
      </c>
      <c r="M1225" s="17" cm="1">
        <f t="array" ref="M1225">IF(A1225&lt;&gt;"",SUMPRODUCT(($E$2:$E$1303="Active") * (FK1225 &gt;= $FQ$2:$FQ$1303) * (FK1225 &lt;= $FR$2:$FR$1303) * (FL1225 &gt;= $FS$2:$FS$1303) * (FL1225 &lt;= $FT$2:$FT$1303)),"")</f>
        <v>13</v>
      </c>
      <c r="Q1225" s="11" t="s">
        <v>6749</v>
      </c>
      <c r="AA1225" s="48">
        <v>2024</v>
      </c>
      <c r="AC1225" s="63">
        <v>45658</v>
      </c>
      <c r="AF1225" s="26"/>
      <c r="AG1225" s="20"/>
      <c r="AH1225" s="22">
        <v>0</v>
      </c>
      <c r="AI1225" s="26">
        <v>0</v>
      </c>
      <c r="AN1225" s="27" t="str">
        <f>IF(COUNT(DV1225,ES1225,FJ1225,GK1225,HH1225)&gt;0,AVERAGE(DV1225,ES1225,FJ1225,GK1225,HH1225),"")</f>
        <v/>
      </c>
      <c r="AO1225" s="28">
        <f>IF((E1225&lt;&gt;""),COUNTA(AP1225:BW1225)+COUNTIF(T1225,"No"),"")</f>
        <v>0</v>
      </c>
      <c r="EA1225" s="35"/>
      <c r="EJ1225"/>
      <c r="EK1225"/>
      <c r="EL1225"/>
      <c r="EM1225"/>
      <c r="EN1225"/>
      <c r="EQ1225"/>
      <c r="ER1225"/>
      <c r="ES1225" s="34" t="str">
        <f>IF(EI1225&lt;&gt;"",((EJ1225*0.125)+((EK1225+EL1225+EM1225+EN1225+EO1225)*0.25)+((EP1225+EQ1225+ER1225)*1))/EI1225,"")</f>
        <v/>
      </c>
      <c r="ET1225" s="20"/>
      <c r="FG1225" s="20"/>
      <c r="FJ1225" s="34" t="str">
        <f>IF(EZ1225&lt;&gt;"",((FA1225*0.125)+((FB1225+FC1225+FD1225+FE1225+FF1225)*0.25)+((FG1225+FH1225+FI1225)*1))/EZ1225,"")</f>
        <v/>
      </c>
      <c r="FK1225" s="39">
        <v>33.890566999999997</v>
      </c>
      <c r="FL1225" s="39">
        <v>-84.276228000000003</v>
      </c>
      <c r="FM1225" s="39">
        <v>33.528741576177865</v>
      </c>
      <c r="FN1225" s="39">
        <v>34.25239242382213</v>
      </c>
      <c r="FO1225" s="39">
        <v>-84.712107577197017</v>
      </c>
      <c r="FP1225" s="39">
        <v>-83.84034842280299</v>
      </c>
      <c r="FQ1225" s="39">
        <v>33.166916152355732</v>
      </c>
      <c r="FR1225" s="39">
        <v>34.614217847644262</v>
      </c>
      <c r="FS1225" s="39">
        <v>-85.147987154394031</v>
      </c>
      <c r="FT1225" s="39">
        <v>-83.404468845605976</v>
      </c>
      <c r="FU1225" s="35"/>
      <c r="GK1225" s="34" t="str">
        <f>IF(GA1225&lt;&gt;"",((GB1225*0.125)+((GC1225+GD1225+GE1225+GF1225+GG1225)*0.25)+((GH1225+GI1225+GJ1225)*1))/GA1225,"")</f>
        <v/>
      </c>
      <c r="GL1225"/>
      <c r="GM1225"/>
      <c r="GN1225"/>
      <c r="GO1225"/>
      <c r="HH1225" s="34" t="str">
        <f>IF(GX1225&lt;&gt;"",((GY1225*0.125)+((GZ1225+HA1225+HB1225+HC1225+HD1225)*0.25)+((HE1225+HF1225+HG1225)*1))/GX1225,"")</f>
        <v/>
      </c>
    </row>
    <row r="1226" spans="1:216" hidden="1" x14ac:dyDescent="0.35">
      <c r="A1226" s="11" t="s">
        <v>6061</v>
      </c>
      <c r="B1226" s="12" t="s">
        <v>6750</v>
      </c>
      <c r="C1226" s="43">
        <v>43009</v>
      </c>
      <c r="E1226" s="11" t="s">
        <v>1420</v>
      </c>
      <c r="F1226" s="19" t="s">
        <v>6751</v>
      </c>
      <c r="G1226" s="19" t="s">
        <v>6064</v>
      </c>
      <c r="H1226" s="11" t="s">
        <v>405</v>
      </c>
      <c r="I1226" s="42">
        <v>72118</v>
      </c>
      <c r="J1226" s="17">
        <v>22582</v>
      </c>
      <c r="K1226" s="18">
        <f ca="1">IF(A1226&lt;&gt;"",RANDBETWEEN(1,2000)," ")</f>
        <v>160</v>
      </c>
      <c r="L1226" s="17" cm="1">
        <f t="array" ref="L1226">IF(A1226&lt;&gt;"",SUMPRODUCT(($E$2:$E$1303="Active") * (FK1226 &gt;= $FM$2:$FM$1303) * (FK1226 &lt;= $FN$2:$FN$1303) * (FL1226 &gt;= $FO$2:$FO$1303) * (FL1226 &lt;= $FP$2:$FP$1303)),"")</f>
        <v>1</v>
      </c>
      <c r="M1226" s="17" cm="1">
        <f t="array" ref="M1226">IF(A1226&lt;&gt;"",SUMPRODUCT(($E$2:$E$1303="Active") * (FK1226 &gt;= $FQ$2:$FQ$1303) * (FK1226 &lt;= $FR$2:$FR$1303) * (FL1226 &gt;= $FS$2:$FS$1303) * (FL1226 &lt;= $FT$2:$FT$1303)),"")</f>
        <v>3</v>
      </c>
      <c r="Q1226" s="11" t="s">
        <v>6752</v>
      </c>
      <c r="AA1226" s="48">
        <v>2024</v>
      </c>
      <c r="AC1226" s="63">
        <v>45658</v>
      </c>
      <c r="AF1226" s="26"/>
      <c r="AG1226" s="20"/>
      <c r="AH1226" s="22">
        <v>0</v>
      </c>
      <c r="AI1226" s="26">
        <v>0</v>
      </c>
      <c r="AN1226" s="27" t="str">
        <f>IF(COUNT(DV1226,ES1226,FJ1226,GK1226,HH1226)&gt;0,AVERAGE(DV1226,ES1226,FJ1226,GK1226,HH1226),"")</f>
        <v/>
      </c>
      <c r="AO1226" s="28">
        <f>IF((E1226&lt;&gt;""),COUNTA(AP1226:BW1226)+COUNTIF(T1226,"No"),"")</f>
        <v>0</v>
      </c>
      <c r="EA1226" s="35"/>
      <c r="EJ1226"/>
      <c r="EK1226"/>
      <c r="EL1226"/>
      <c r="EM1226"/>
      <c r="EN1226"/>
      <c r="EQ1226"/>
      <c r="ER1226"/>
      <c r="ES1226" s="34" t="str">
        <f>IF(EI1226&lt;&gt;"",((EJ1226*0.125)+((EK1226+EL1226+EM1226+EN1226+EO1226)*0.25)+((EP1226+EQ1226+ER1226)*1))/EI1226,"")</f>
        <v/>
      </c>
      <c r="ET1226" s="20"/>
      <c r="FG1226" s="20"/>
      <c r="FJ1226" s="34" t="str">
        <f>IF(EZ1226&lt;&gt;"",((FA1226*0.125)+((FB1226+FC1226+FD1226+FE1226+FF1226)*0.25)+((FG1226+FH1226+FI1226)*1))/EZ1226,"")</f>
        <v/>
      </c>
      <c r="FK1226" s="39">
        <v>34.843359999999997</v>
      </c>
      <c r="FL1226" s="39">
        <v>-92.324612000000002</v>
      </c>
      <c r="FM1226" s="39">
        <v>34.481534576177864</v>
      </c>
      <c r="FN1226" s="39">
        <v>35.20518542382213</v>
      </c>
      <c r="FO1226" s="39">
        <v>-92.765476989879559</v>
      </c>
      <c r="FP1226" s="39">
        <v>-91.883747010120445</v>
      </c>
      <c r="FQ1226" s="39">
        <v>34.119709152355732</v>
      </c>
      <c r="FR1226" s="39">
        <v>35.567010847644262</v>
      </c>
      <c r="FS1226" s="39">
        <v>-93.206341979759131</v>
      </c>
      <c r="FT1226" s="39">
        <v>-91.442882020240873</v>
      </c>
      <c r="FU1226" s="35"/>
      <c r="GK1226" s="34" t="str">
        <f>IF(GA1226&lt;&gt;"",((GB1226*0.125)+((GC1226+GD1226+GE1226+GF1226+GG1226)*0.25)+((GH1226+GI1226+GJ1226)*1))/GA1226,"")</f>
        <v/>
      </c>
      <c r="GL1226"/>
      <c r="GM1226"/>
      <c r="GN1226"/>
      <c r="GO1226"/>
      <c r="HH1226" s="34" t="str">
        <f>IF(GX1226&lt;&gt;"",((GY1226*0.125)+((GZ1226+HA1226+HB1226+HC1226+HD1226)*0.25)+((HE1226+HF1226+HG1226)*1))/GX1226,"")</f>
        <v/>
      </c>
    </row>
    <row r="1227" spans="1:216" hidden="1" x14ac:dyDescent="0.35">
      <c r="A1227" s="11" t="s">
        <v>5868</v>
      </c>
      <c r="B1227" s="12" t="s">
        <v>5869</v>
      </c>
      <c r="C1227" s="43">
        <v>43009</v>
      </c>
      <c r="E1227" s="11" t="s">
        <v>1420</v>
      </c>
      <c r="F1227" s="19" t="s">
        <v>6753</v>
      </c>
      <c r="G1227" s="19" t="s">
        <v>1672</v>
      </c>
      <c r="H1227" s="11" t="s">
        <v>1673</v>
      </c>
      <c r="I1227" s="42">
        <v>78214</v>
      </c>
      <c r="J1227" s="17">
        <v>22664</v>
      </c>
      <c r="K1227" s="18">
        <f ca="1">IF(A1227&lt;&gt;"",RANDBETWEEN(1,2000)," ")</f>
        <v>315</v>
      </c>
      <c r="L1227" s="17" cm="1">
        <f t="array" ref="L1227">IF(A1227&lt;&gt;"",SUMPRODUCT(($E$2:$E$1303="Active") * (FK1227 &gt;= $FM$2:$FM$1303) * (FK1227 &lt;= $FN$2:$FN$1303) * (FL1227 &gt;= $FO$2:$FO$1303) * (FL1227 &lt;= $FP$2:$FP$1303)),"")</f>
        <v>4</v>
      </c>
      <c r="M1227" s="17" cm="1">
        <f t="array" ref="M1227">IF(A1227&lt;&gt;"",SUMPRODUCT(($E$2:$E$1303="Active") * (FK1227 &gt;= $FQ$2:$FQ$1303) * (FK1227 &lt;= $FR$2:$FR$1303) * (FL1227 &gt;= $FS$2:$FS$1303) * (FL1227 &lt;= $FT$2:$FT$1303)),"")</f>
        <v>4</v>
      </c>
      <c r="Q1227" s="11" t="s">
        <v>6754</v>
      </c>
      <c r="AA1227" s="48">
        <v>2024</v>
      </c>
      <c r="AC1227" s="63">
        <v>45658</v>
      </c>
      <c r="AF1227" s="26"/>
      <c r="AG1227" s="20"/>
      <c r="AH1227" s="22">
        <v>0</v>
      </c>
      <c r="AI1227" s="26">
        <v>0</v>
      </c>
      <c r="AN1227" s="27" t="str">
        <f>IF(COUNT(DV1227,ES1227,FJ1227,GK1227,HH1227)&gt;0,AVERAGE(DV1227,ES1227,FJ1227,GK1227,HH1227),"")</f>
        <v/>
      </c>
      <c r="AO1227" s="28">
        <f>IF((E1227&lt;&gt;""),COUNTA(AP1227:BW1227)+COUNTIF(T1227,"No"),"")</f>
        <v>0</v>
      </c>
      <c r="EA1227" s="35"/>
      <c r="EJ1227"/>
      <c r="EK1227"/>
      <c r="EL1227"/>
      <c r="EM1227"/>
      <c r="EN1227"/>
      <c r="EQ1227"/>
      <c r="ER1227"/>
      <c r="ES1227" s="34" t="str">
        <f>IF(EI1227&lt;&gt;"",((EJ1227*0.125)+((EK1227+EL1227+EM1227+EN1227+EO1227)*0.25)+((EP1227+EQ1227+ER1227)*1))/EI1227,"")</f>
        <v/>
      </c>
      <c r="ET1227" s="20"/>
      <c r="FG1227" s="20"/>
      <c r="FJ1227" s="34" t="str">
        <f>IF(EZ1227&lt;&gt;"",((FA1227*0.125)+((FB1227+FC1227+FD1227+FE1227+FF1227)*0.25)+((FG1227+FH1227+FI1227)*1))/EZ1227,"")</f>
        <v/>
      </c>
      <c r="FK1227" s="39">
        <v>29.329239999999999</v>
      </c>
      <c r="FL1227" s="39">
        <v>-98.474316999999999</v>
      </c>
      <c r="FM1227" s="39">
        <v>28.967414576177866</v>
      </c>
      <c r="FN1227" s="39">
        <v>29.691065423822131</v>
      </c>
      <c r="FO1227" s="39">
        <v>-98.889340363291439</v>
      </c>
      <c r="FP1227" s="39">
        <v>-98.05929363670856</v>
      </c>
      <c r="FQ1227" s="39">
        <v>28.605589152355734</v>
      </c>
      <c r="FR1227" s="39">
        <v>30.052890847644264</v>
      </c>
      <c r="FS1227" s="39">
        <v>-99.304363726582892</v>
      </c>
      <c r="FT1227" s="39">
        <v>-97.644270273417106</v>
      </c>
      <c r="FU1227" s="35"/>
      <c r="GK1227" s="34" t="str">
        <f>IF(GA1227&lt;&gt;"",((GB1227*0.125)+((GC1227+GD1227+GE1227+GF1227+GG1227)*0.25)+((GH1227+GI1227+GJ1227)*1))/GA1227,"")</f>
        <v/>
      </c>
      <c r="GL1227"/>
      <c r="GM1227"/>
      <c r="GN1227"/>
      <c r="GO1227"/>
      <c r="HH1227" s="34" t="str">
        <f>IF(GX1227&lt;&gt;"",((GY1227*0.125)+((GZ1227+HA1227+HB1227+HC1227+HD1227)*0.25)+((HE1227+HF1227+HG1227)*1))/GX1227,"")</f>
        <v/>
      </c>
    </row>
    <row r="1228" spans="1:216" hidden="1" x14ac:dyDescent="0.35">
      <c r="A1228" s="11" t="s">
        <v>6755</v>
      </c>
      <c r="B1228" s="12" t="s">
        <v>6756</v>
      </c>
      <c r="C1228" s="43">
        <v>43009</v>
      </c>
      <c r="E1228" s="11" t="s">
        <v>1420</v>
      </c>
      <c r="F1228" s="19" t="s">
        <v>6757</v>
      </c>
      <c r="G1228" s="19" t="s">
        <v>6758</v>
      </c>
      <c r="H1228" s="11" t="s">
        <v>3193</v>
      </c>
      <c r="I1228" s="42">
        <v>68776</v>
      </c>
      <c r="J1228" s="17">
        <v>16007</v>
      </c>
      <c r="K1228" s="18">
        <f ca="1">IF(A1228&lt;&gt;"",RANDBETWEEN(1,2000)," ")</f>
        <v>1839</v>
      </c>
      <c r="L1228" s="17" cm="1">
        <f t="array" ref="L1228">IF(A1228&lt;&gt;"",SUMPRODUCT(($E$2:$E$1303="Active") * (FK1228 &gt;= $FM$2:$FM$1303) * (FK1228 &lt;= $FN$2:$FN$1303) * (FL1228 &gt;= $FO$2:$FO$1303) * (FL1228 &lt;= $FP$2:$FP$1303)),"")</f>
        <v>1</v>
      </c>
      <c r="M1228" s="17" cm="1">
        <f t="array" ref="M1228">IF(A1228&lt;&gt;"",SUMPRODUCT(($E$2:$E$1303="Active") * (FK1228 &gt;= $FQ$2:$FQ$1303) * (FK1228 &lt;= $FR$2:$FR$1303) * (FL1228 &gt;= $FS$2:$FS$1303) * (FL1228 &lt;= $FT$2:$FT$1303)),"")</f>
        <v>1</v>
      </c>
      <c r="O1228" s="11" t="s">
        <v>5553</v>
      </c>
      <c r="P1228" s="19" t="s">
        <v>5042</v>
      </c>
      <c r="Q1228" s="11" t="s">
        <v>6759</v>
      </c>
      <c r="R1228" s="19" t="s">
        <v>5042</v>
      </c>
      <c r="T1228" s="20" t="s">
        <v>224</v>
      </c>
      <c r="AA1228" s="48"/>
      <c r="AC1228" s="63">
        <v>45658</v>
      </c>
      <c r="AD1228" s="25">
        <v>0</v>
      </c>
      <c r="AE1228" s="25">
        <v>0</v>
      </c>
      <c r="AF1228" s="26">
        <v>0</v>
      </c>
      <c r="AG1228" s="20"/>
      <c r="AH1228" s="22">
        <v>0</v>
      </c>
      <c r="AI1228" s="26">
        <v>0</v>
      </c>
      <c r="AN1228" s="27" t="str">
        <f>IF(COUNT(DV1228,ES1228,FJ1228,GK1228,HH1228)&gt;0,AVERAGE(DV1228,ES1228,FJ1228,GK1228,HH1228),"")</f>
        <v/>
      </c>
      <c r="AO1228" s="28">
        <f>IF((E1228&lt;&gt;""),COUNTA(AP1228:BW1228)+COUNTIF(T1228,"No"),"")</f>
        <v>0</v>
      </c>
      <c r="EA1228" s="35"/>
      <c r="EJ1228"/>
      <c r="EK1228"/>
      <c r="EL1228"/>
      <c r="EM1228"/>
      <c r="EN1228"/>
      <c r="EQ1228"/>
      <c r="ER1228"/>
      <c r="ES1228" s="53" t="str">
        <f>IF(EI1228&lt;&gt;"",((EJ1228*0.125)+((EK1228+EL1228+EM1228+EN1228+EO1228)*0.25)+((EP1228+EQ1228+ER1228)*1))/EI1228,"")</f>
        <v/>
      </c>
      <c r="ET1228" s="20"/>
      <c r="FG1228" s="20"/>
      <c r="FJ1228" s="34" t="str">
        <f>IF(EZ1228&lt;&gt;"",((FA1228*0.125)+((FB1228+FC1228+FD1228+FE1228+FF1228)*0.25)+((FG1228+FH1228+FI1228)*1))/EZ1228,"")</f>
        <v/>
      </c>
      <c r="FK1228" s="39">
        <v>42.478019000000003</v>
      </c>
      <c r="FL1228" s="39">
        <v>-96.461251000000004</v>
      </c>
      <c r="FM1228" s="39">
        <v>42.116193576177871</v>
      </c>
      <c r="FN1228" s="39">
        <v>42.839844423822136</v>
      </c>
      <c r="FO1228" s="39">
        <v>-96.951837486555945</v>
      </c>
      <c r="FP1228" s="39">
        <v>-95.970664513444063</v>
      </c>
      <c r="FQ1228" s="39">
        <v>41.754368152355738</v>
      </c>
      <c r="FR1228" s="39">
        <v>43.201669847644268</v>
      </c>
      <c r="FS1228" s="39">
        <v>-97.442423973111886</v>
      </c>
      <c r="FT1228" s="39">
        <v>-95.480078026888123</v>
      </c>
      <c r="FU1228" s="35"/>
      <c r="GK1228" s="34" t="str">
        <f>IF(GA1228&lt;&gt;"",((GB1228*0.125)+((GC1228+GD1228+GE1228+GF1228+GG1228)*0.25)+((GH1228+GI1228+GJ1228)*1))/GA1228,"")</f>
        <v/>
      </c>
      <c r="GL1228"/>
      <c r="GM1228"/>
      <c r="GN1228"/>
      <c r="GO1228"/>
      <c r="HH1228" s="34" t="str">
        <f>IF(GX1228&lt;&gt;"",((GY1228*0.125)+((GZ1228+HA1228+HB1228+HC1228+HD1228)*0.25)+((HE1228+HF1228+HG1228)*1))/GX1228,"")</f>
        <v/>
      </c>
    </row>
    <row r="1229" spans="1:216" hidden="1" x14ac:dyDescent="0.35">
      <c r="A1229" s="11" t="s">
        <v>6439</v>
      </c>
      <c r="B1229" s="12" t="s">
        <v>6760</v>
      </c>
      <c r="C1229" s="43">
        <v>43009</v>
      </c>
      <c r="D1229" s="13"/>
      <c r="E1229" s="11" t="s">
        <v>1420</v>
      </c>
      <c r="F1229" s="19" t="s">
        <v>6761</v>
      </c>
      <c r="G1229" s="19" t="s">
        <v>6442</v>
      </c>
      <c r="H1229" s="11" t="s">
        <v>1556</v>
      </c>
      <c r="I1229" s="42">
        <v>98501</v>
      </c>
      <c r="J1229" s="17">
        <v>45274</v>
      </c>
      <c r="K1229" s="18">
        <f ca="1">IF(A1229&lt;&gt;"",RANDBETWEEN(1,2000)," ")</f>
        <v>1398</v>
      </c>
      <c r="L1229" s="17" cm="1">
        <f t="array" ref="L1229">IF(A1229&lt;&gt;"",SUMPRODUCT(($E$2:$E$1303="Active") * (FK1229 &gt;= $FM$2:$FM$1303) * (FK1229 &lt;= $FN$2:$FN$1303) * (FL1229 &gt;= $FO$2:$FO$1303) * (FL1229 &lt;= $FP$2:$FP$1303)),"")</f>
        <v>2</v>
      </c>
      <c r="M1229" s="17" cm="1">
        <f t="array" ref="M1229">IF(A1229&lt;&gt;"",SUMPRODUCT(($E$2:$E$1303="Active") * (FK1229 &gt;= $FQ$2:$FQ$1303) * (FK1229 &lt;= $FR$2:$FR$1303) * (FL1229 &gt;= $FS$2:$FS$1303) * (FL1229 &lt;= $FT$2:$FT$1303)),"")</f>
        <v>5</v>
      </c>
      <c r="Q1229" s="11" t="s">
        <v>6444</v>
      </c>
      <c r="AA1229" s="48">
        <v>2024</v>
      </c>
      <c r="AC1229" s="63">
        <v>45658</v>
      </c>
      <c r="AF1229" s="26"/>
      <c r="AG1229" s="20">
        <v>77</v>
      </c>
      <c r="AH1229" s="22">
        <v>0</v>
      </c>
      <c r="AI1229" s="26">
        <v>0</v>
      </c>
      <c r="AN1229" s="27" t="str">
        <f>IF(COUNT(DV1229,ES1229,FJ1229,GK1229,HH1229)&gt;0,AVERAGE(DV1229,ES1229,FJ1229,GK1229,HH1229),"")</f>
        <v/>
      </c>
      <c r="AO1229" s="28">
        <f>IF((E1229&lt;&gt;""),COUNTA(AP1229:BW1229)+COUNTIF(T1229,"No"),"")</f>
        <v>0</v>
      </c>
      <c r="EA1229" s="35"/>
      <c r="EJ1229"/>
      <c r="EK1229"/>
      <c r="EL1229"/>
      <c r="EM1229"/>
      <c r="EN1229"/>
      <c r="EQ1229"/>
      <c r="ER1229"/>
      <c r="ES1229" s="34" t="str">
        <f>IF(EI1229&lt;&gt;"",((EJ1229*0.125)+((EK1229+EL1229+EM1229+EN1229+EO1229)*0.25)+((EP1229+EQ1229+ER1229)*1))/EI1229,"")</f>
        <v/>
      </c>
      <c r="ET1229" s="20"/>
      <c r="FG1229" s="20"/>
      <c r="FJ1229" s="34" t="str">
        <f>IF(EZ1229&lt;&gt;"",((FA1229*0.125)+((FB1229+FC1229+FD1229+FE1229+FF1229)*0.25)+((FG1229+FH1229+FI1229)*1))/EZ1229,"")</f>
        <v/>
      </c>
      <c r="FK1229" s="39">
        <v>46.978043999999997</v>
      </c>
      <c r="FL1229" s="39">
        <v>-122.87350499999999</v>
      </c>
      <c r="FM1229" s="39">
        <v>46.616218576177864</v>
      </c>
      <c r="FN1229" s="39">
        <v>47.33986942382213</v>
      </c>
      <c r="FO1229" s="39">
        <v>-123.40382419921012</v>
      </c>
      <c r="FP1229" s="39">
        <v>-122.34318580078987</v>
      </c>
      <c r="FQ1229" s="39">
        <v>46.254393152355732</v>
      </c>
      <c r="FR1229" s="39">
        <v>47.701694847644262</v>
      </c>
      <c r="FS1229" s="39">
        <v>-123.93414339842025</v>
      </c>
      <c r="FT1229" s="39">
        <v>-121.81286660157974</v>
      </c>
      <c r="FU1229" s="35"/>
      <c r="GK1229" s="34" t="str">
        <f>IF(GA1229&lt;&gt;"",((GB1229*0.125)+((GC1229+GD1229+GE1229+GF1229+GG1229)*0.25)+((GH1229+GI1229+GJ1229)*1))/GA1229,"")</f>
        <v/>
      </c>
      <c r="GL1229"/>
      <c r="GM1229"/>
      <c r="GN1229"/>
      <c r="GO1229"/>
      <c r="HH1229" s="34" t="str">
        <f>IF(GX1229&lt;&gt;"",((GY1229*0.125)+((GZ1229+HA1229+HB1229+HC1229+HD1229)*0.25)+((HE1229+HF1229+HG1229)*1))/GX1229,"")</f>
        <v/>
      </c>
    </row>
    <row r="1230" spans="1:216" hidden="1" x14ac:dyDescent="0.35">
      <c r="A1230" s="11" t="s">
        <v>5499</v>
      </c>
      <c r="B1230" s="12" t="s">
        <v>5500</v>
      </c>
      <c r="C1230" s="43">
        <v>43009</v>
      </c>
      <c r="E1230" s="11" t="s">
        <v>1420</v>
      </c>
      <c r="F1230" s="19" t="s">
        <v>6762</v>
      </c>
      <c r="G1230" s="19" t="s">
        <v>6763</v>
      </c>
      <c r="H1230" s="11" t="s">
        <v>1673</v>
      </c>
      <c r="I1230" s="42">
        <v>78861</v>
      </c>
      <c r="J1230" s="17">
        <v>13298</v>
      </c>
      <c r="K1230" s="18">
        <f ca="1">IF(A1230&lt;&gt;"",RANDBETWEEN(1,2000)," ")</f>
        <v>1659</v>
      </c>
      <c r="L1230" s="17" cm="1">
        <f t="array" ref="L1230">IF(A1230&lt;&gt;"",SUMPRODUCT(($E$2:$E$1303="Active") * (FK1230 &gt;= $FM$2:$FM$1303) * (FK1230 &lt;= $FN$2:$FN$1303) * (FL1230 &gt;= $FO$2:$FO$1303) * (FL1230 &lt;= $FP$2:$FP$1303)),"")</f>
        <v>0</v>
      </c>
      <c r="M1230" s="17" cm="1">
        <f t="array" ref="M1230">IF(A1230&lt;&gt;"",SUMPRODUCT(($E$2:$E$1303="Active") * (FK1230 &gt;= $FQ$2:$FQ$1303) * (FK1230 &lt;= $FR$2:$FR$1303) * (FL1230 &gt;= $FS$2:$FS$1303) * (FL1230 &lt;= $FT$2:$FT$1303)),"")</f>
        <v>4</v>
      </c>
      <c r="O1230" s="11" t="s">
        <v>5553</v>
      </c>
      <c r="P1230" s="19" t="s">
        <v>5042</v>
      </c>
      <c r="Q1230" s="11" t="s">
        <v>6764</v>
      </c>
      <c r="R1230" s="19" t="s">
        <v>5042</v>
      </c>
      <c r="T1230" s="20" t="s">
        <v>224</v>
      </c>
      <c r="AA1230" s="48">
        <v>2024</v>
      </c>
      <c r="AC1230" s="63">
        <v>45658</v>
      </c>
      <c r="AD1230" s="25">
        <v>0</v>
      </c>
      <c r="AE1230" s="25">
        <v>0</v>
      </c>
      <c r="AF1230" s="26">
        <v>0</v>
      </c>
      <c r="AG1230" s="20"/>
      <c r="AH1230" s="22">
        <v>0</v>
      </c>
      <c r="AI1230" s="26">
        <v>0</v>
      </c>
      <c r="AN1230" s="27" t="str">
        <f>IF(COUNT(DV1230,ES1230,FJ1230,GK1230,HH1230)&gt;0,AVERAGE(DV1230,ES1230,FJ1230,GK1230,HH1230),"")</f>
        <v/>
      </c>
      <c r="AO1230" s="28">
        <f>IF((E1230&lt;&gt;""),COUNTA(AP1230:BW1230)+COUNTIF(T1230,"No"),"")</f>
        <v>0</v>
      </c>
      <c r="EA1230" s="35"/>
      <c r="EJ1230"/>
      <c r="EK1230"/>
      <c r="EL1230"/>
      <c r="EM1230"/>
      <c r="EN1230"/>
      <c r="EQ1230"/>
      <c r="ER1230"/>
      <c r="ES1230" s="53" t="str">
        <f>IF(EI1230&lt;&gt;"",((EJ1230*0.125)+((EK1230+EL1230+EM1230+EN1230+EO1230)*0.25)+((EP1230+EQ1230+ER1230)*1))/EI1230,"")</f>
        <v/>
      </c>
      <c r="ET1230" s="20"/>
      <c r="FG1230" s="20"/>
      <c r="FJ1230" s="34" t="str">
        <f>IF(EZ1230&lt;&gt;"",((FA1230*0.125)+((FB1230+FC1230+FD1230+FE1230+FF1230)*0.25)+((FG1230+FH1230+FI1230)*1))/EZ1230,"")</f>
        <v/>
      </c>
      <c r="FK1230" s="39">
        <v>29.387167000000002</v>
      </c>
      <c r="FL1230" s="39">
        <v>-99.145484999999994</v>
      </c>
      <c r="FM1230" s="39">
        <v>29.025341576177869</v>
      </c>
      <c r="FN1230" s="39">
        <v>29.748992423822134</v>
      </c>
      <c r="FO1230" s="39">
        <v>-99.560744457322158</v>
      </c>
      <c r="FP1230" s="39">
        <v>-98.730225542677829</v>
      </c>
      <c r="FQ1230" s="39">
        <v>28.663516152355736</v>
      </c>
      <c r="FR1230" s="39">
        <v>30.110817847644267</v>
      </c>
      <c r="FS1230" s="39">
        <v>-99.976003914644338</v>
      </c>
      <c r="FT1230" s="39">
        <v>-98.31496608535565</v>
      </c>
      <c r="FU1230" s="35"/>
      <c r="GK1230" s="34" t="str">
        <f>IF(GA1230&lt;&gt;"",((GB1230*0.125)+((GC1230+GD1230+GE1230+GF1230+GG1230)*0.25)+((GH1230+GI1230+GJ1230)*1))/GA1230,"")</f>
        <v/>
      </c>
      <c r="GL1230"/>
      <c r="GM1230"/>
      <c r="GN1230"/>
      <c r="GO1230"/>
      <c r="HH1230" s="34" t="str">
        <f>IF(GX1230&lt;&gt;"",((GY1230*0.125)+((GZ1230+HA1230+HB1230+HC1230+HD1230)*0.25)+((HE1230+HF1230+HG1230)*1))/GX1230,"")</f>
        <v/>
      </c>
    </row>
    <row r="1231" spans="1:216" hidden="1" x14ac:dyDescent="0.35">
      <c r="A1231" s="11" t="s">
        <v>5445</v>
      </c>
      <c r="B1231" s="12" t="s">
        <v>5446</v>
      </c>
      <c r="C1231" s="43">
        <v>43009</v>
      </c>
      <c r="E1231" s="11" t="s">
        <v>1420</v>
      </c>
      <c r="F1231" s="19" t="s">
        <v>6765</v>
      </c>
      <c r="G1231" s="19" t="s">
        <v>5448</v>
      </c>
      <c r="H1231" s="11" t="s">
        <v>1556</v>
      </c>
      <c r="I1231" s="42">
        <v>99217</v>
      </c>
      <c r="J1231" s="17">
        <v>19298</v>
      </c>
      <c r="K1231" s="18">
        <f ca="1">IF(A1231&lt;&gt;"",RANDBETWEEN(1,2000)," ")</f>
        <v>937</v>
      </c>
      <c r="L1231" s="17" cm="1">
        <f t="array" ref="L1231">IF(A1231&lt;&gt;"",SUMPRODUCT(($E$2:$E$1303="Active") * (FK1231 &gt;= $FM$2:$FM$1303) * (FK1231 &lt;= $FN$2:$FN$1303) * (FL1231 &gt;= $FO$2:$FO$1303) * (FL1231 &lt;= $FP$2:$FP$1303)),"")</f>
        <v>1</v>
      </c>
      <c r="M1231" s="17" cm="1">
        <f t="array" ref="M1231">IF(A1231&lt;&gt;"",SUMPRODUCT(($E$2:$E$1303="Active") * (FK1231 &gt;= $FQ$2:$FQ$1303) * (FK1231 &lt;= $FR$2:$FR$1303) * (FL1231 &gt;= $FS$2:$FS$1303) * (FL1231 &lt;= $FT$2:$FT$1303)),"")</f>
        <v>1</v>
      </c>
      <c r="Q1231" s="11" t="s">
        <v>6766</v>
      </c>
      <c r="AA1231" s="48">
        <v>2024</v>
      </c>
      <c r="AC1231" s="63">
        <v>45658</v>
      </c>
      <c r="AF1231" s="26"/>
      <c r="AG1231" s="20"/>
      <c r="AH1231" s="22">
        <v>0</v>
      </c>
      <c r="AI1231" s="26">
        <v>0</v>
      </c>
      <c r="AN1231" s="27" t="str">
        <f>IF(COUNT(DV1231,ES1231,FJ1231,GK1231,HH1231)&gt;0,AVERAGE(DV1231,ES1231,FJ1231,GK1231,HH1231),"")</f>
        <v/>
      </c>
      <c r="AO1231" s="28">
        <f>IF((E1231&lt;&gt;""),COUNTA(AP1231:BW1231)+COUNTIF(T1231,"No"),"")</f>
        <v>0</v>
      </c>
      <c r="EA1231" s="35"/>
      <c r="EJ1231"/>
      <c r="EK1231"/>
      <c r="EL1231"/>
      <c r="EM1231"/>
      <c r="EN1231"/>
      <c r="EQ1231"/>
      <c r="ER1231"/>
      <c r="ES1231" s="34" t="str">
        <f>IF(EI1231&lt;&gt;"",((EJ1231*0.125)+((EK1231+EL1231+EM1231+EN1231+EO1231)*0.25)+((EP1231+EQ1231+ER1231)*1))/EI1231,"")</f>
        <v/>
      </c>
      <c r="ET1231" s="20"/>
      <c r="FG1231" s="20"/>
      <c r="FJ1231" s="34" t="str">
        <f>IF(EZ1231&lt;&gt;"",((FA1231*0.125)+((FB1231+FC1231+FD1231+FE1231+FF1231)*0.25)+((FG1231+FH1231+FI1231)*1))/EZ1231,"")</f>
        <v/>
      </c>
      <c r="FK1231" s="39">
        <v>47.74221</v>
      </c>
      <c r="FL1231" s="39">
        <v>-117.25667199999999</v>
      </c>
      <c r="FM1231" s="39">
        <v>47.380384576177867</v>
      </c>
      <c r="FN1231" s="39">
        <v>48.104035423822133</v>
      </c>
      <c r="FO1231" s="39">
        <v>-117.79472841902573</v>
      </c>
      <c r="FP1231" s="39">
        <v>-116.71861558097426</v>
      </c>
      <c r="FQ1231" s="39">
        <v>47.018559152355735</v>
      </c>
      <c r="FR1231" s="39">
        <v>48.465860847644265</v>
      </c>
      <c r="FS1231" s="39">
        <v>-118.332784838051</v>
      </c>
      <c r="FT1231" s="39">
        <v>-116.18055916194854</v>
      </c>
      <c r="FU1231" s="35"/>
      <c r="GK1231" s="34" t="str">
        <f>IF(GA1231&lt;&gt;"",((GB1231*0.125)+((GC1231+GD1231+GE1231+GF1231+GG1231)*0.25)+((GH1231+GI1231+GJ1231)*1))/GA1231,"")</f>
        <v/>
      </c>
      <c r="GL1231"/>
      <c r="GM1231"/>
      <c r="GN1231"/>
      <c r="GO1231"/>
      <c r="HH1231" s="34" t="str">
        <f>IF(GX1231&lt;&gt;"",((GY1231*0.125)+((GZ1231+HA1231+HB1231+HC1231+HD1231)*0.25)+((HE1231+HF1231+HG1231)*1))/GX1231,"")</f>
        <v/>
      </c>
    </row>
    <row r="1232" spans="1:216" hidden="1" x14ac:dyDescent="0.35">
      <c r="A1232" s="11" t="s">
        <v>5378</v>
      </c>
      <c r="B1232" s="12" t="s">
        <v>5379</v>
      </c>
      <c r="C1232" s="43">
        <v>43009</v>
      </c>
      <c r="E1232" s="11" t="s">
        <v>1420</v>
      </c>
      <c r="F1232" s="19" t="s">
        <v>6767</v>
      </c>
      <c r="G1232" s="19" t="s">
        <v>384</v>
      </c>
      <c r="H1232" s="11" t="s">
        <v>315</v>
      </c>
      <c r="I1232" s="42">
        <v>36322</v>
      </c>
      <c r="J1232" s="17">
        <v>8137</v>
      </c>
      <c r="K1232" s="18">
        <f ca="1">IF(A1232&lt;&gt;"",RANDBETWEEN(1,2000)," ")</f>
        <v>1248</v>
      </c>
      <c r="L1232" s="17" cm="1">
        <f t="array" ref="L1232">IF(A1232&lt;&gt;"",SUMPRODUCT(($E$2:$E$1303="Active") * (FK1232 &gt;= $FM$2:$FM$1303) * (FK1232 &lt;= $FN$2:$FN$1303) * (FL1232 &gt;= $FO$2:$FO$1303) * (FL1232 &lt;= $FP$2:$FP$1303)),"")</f>
        <v>3</v>
      </c>
      <c r="M1232" s="17" cm="1">
        <f t="array" ref="M1232">IF(A1232&lt;&gt;"",SUMPRODUCT(($E$2:$E$1303="Active") * (FK1232 &gt;= $FQ$2:$FQ$1303) * (FK1232 &lt;= $FR$2:$FR$1303) * (FL1232 &gt;= $FS$2:$FS$1303) * (FL1232 &lt;= $FT$2:$FT$1303)),"")</f>
        <v>5</v>
      </c>
      <c r="Q1232" s="11" t="s">
        <v>386</v>
      </c>
      <c r="AA1232" s="48">
        <v>2024</v>
      </c>
      <c r="AC1232" s="63">
        <v>45658</v>
      </c>
      <c r="AF1232" s="26"/>
      <c r="AG1232" s="20"/>
      <c r="AH1232" s="22">
        <v>0</v>
      </c>
      <c r="AI1232" s="26">
        <v>0</v>
      </c>
      <c r="AN1232" s="27" t="str">
        <f>IF(COUNT(DV1232,ES1232,FJ1232,GK1232,HH1232)&gt;0,AVERAGE(DV1232,ES1232,FJ1232,GK1232,HH1232),"")</f>
        <v/>
      </c>
      <c r="AO1232" s="28">
        <f>IF((E1232&lt;&gt;""),COUNTA(AP1232:BW1232)+COUNTIF(T1232,"No"),"")</f>
        <v>0</v>
      </c>
      <c r="EA1232" s="35"/>
      <c r="EJ1232"/>
      <c r="EK1232"/>
      <c r="EL1232"/>
      <c r="EM1232"/>
      <c r="EN1232"/>
      <c r="EQ1232"/>
      <c r="ER1232"/>
      <c r="ES1232" s="34" t="str">
        <f>IF(EI1232&lt;&gt;"",((EJ1232*0.125)+((EK1232+EL1232+EM1232+EN1232+EO1232)*0.25)+((EP1232+EQ1232+ER1232)*1))/EI1232,"")</f>
        <v/>
      </c>
      <c r="ET1232" s="20"/>
      <c r="FG1232" s="20"/>
      <c r="FJ1232" s="34" t="str">
        <f>IF(EZ1232&lt;&gt;"",((FA1232*0.125)+((FB1232+FC1232+FD1232+FE1232+FF1232)*0.25)+((FG1232+FH1232+FI1232)*1))/EZ1232,"")</f>
        <v/>
      </c>
      <c r="FK1232" s="39">
        <v>31.232987999999999</v>
      </c>
      <c r="FL1232" s="39">
        <v>-85.738220999999996</v>
      </c>
      <c r="FM1232" s="39">
        <v>30.871162576177866</v>
      </c>
      <c r="FN1232" s="39">
        <v>31.594813423822131</v>
      </c>
      <c r="FO1232" s="39">
        <v>-86.161376032533781</v>
      </c>
      <c r="FP1232" s="39">
        <v>-85.315065967466211</v>
      </c>
      <c r="FQ1232" s="39">
        <v>30.509337152355734</v>
      </c>
      <c r="FR1232" s="39">
        <v>31.956638847644264</v>
      </c>
      <c r="FS1232" s="39">
        <v>-86.584531065067566</v>
      </c>
      <c r="FT1232" s="39">
        <v>-84.891910934932426</v>
      </c>
      <c r="FU1232" s="35"/>
      <c r="GK1232" s="34" t="str">
        <f>IF(GA1232&lt;&gt;"",((GB1232*0.125)+((GC1232+GD1232+GE1232+GF1232+GG1232)*0.25)+((GH1232+GI1232+GJ1232)*1))/GA1232,"")</f>
        <v/>
      </c>
      <c r="GL1232"/>
      <c r="GM1232"/>
      <c r="GN1232"/>
      <c r="GO1232"/>
      <c r="HH1232" s="34" t="str">
        <f>IF(GX1232&lt;&gt;"",((GY1232*0.125)+((GZ1232+HA1232+HB1232+HC1232+HD1232)*0.25)+((HE1232+HF1232+HG1232)*1))/GX1232,"")</f>
        <v/>
      </c>
    </row>
    <row r="1233" spans="1:216" hidden="1" x14ac:dyDescent="0.35">
      <c r="A1233" s="11" t="s">
        <v>5345</v>
      </c>
      <c r="B1233" s="12" t="s">
        <v>5346</v>
      </c>
      <c r="C1233" s="43">
        <v>43009</v>
      </c>
      <c r="E1233" s="11" t="s">
        <v>1420</v>
      </c>
      <c r="F1233" s="19" t="s">
        <v>6768</v>
      </c>
      <c r="G1233" s="19" t="s">
        <v>6769</v>
      </c>
      <c r="H1233" s="11" t="s">
        <v>1520</v>
      </c>
      <c r="I1233" s="42">
        <v>65613</v>
      </c>
      <c r="J1233" s="17">
        <v>17890</v>
      </c>
      <c r="K1233" s="18">
        <f ca="1">IF(A1233&lt;&gt;"",RANDBETWEEN(1,2000)," ")</f>
        <v>37</v>
      </c>
      <c r="L1233" s="17" cm="1">
        <f t="array" ref="L1233">IF(A1233&lt;&gt;"",SUMPRODUCT(($E$2:$E$1303="Active") * (FK1233 &gt;= $FM$2:$FM$1303) * (FK1233 &lt;= $FN$2:$FN$1303) * (FL1233 &gt;= $FO$2:$FO$1303) * (FL1233 &lt;= $FP$2:$FP$1303)),"")</f>
        <v>0</v>
      </c>
      <c r="M1233" s="17" cm="1">
        <f t="array" ref="M1233">IF(A1233&lt;&gt;"",SUMPRODUCT(($E$2:$E$1303="Active") * (FK1233 &gt;= $FQ$2:$FQ$1303) * (FK1233 &lt;= $FR$2:$FR$1303) * (FL1233 &gt;= $FS$2:$FS$1303) * (FL1233 &lt;= $FT$2:$FT$1303)),"")</f>
        <v>2</v>
      </c>
      <c r="O1233" s="11" t="s">
        <v>5553</v>
      </c>
      <c r="P1233" s="19" t="s">
        <v>5042</v>
      </c>
      <c r="Q1233" s="11" t="s">
        <v>6770</v>
      </c>
      <c r="R1233" s="19" t="s">
        <v>5042</v>
      </c>
      <c r="T1233" s="20" t="s">
        <v>224</v>
      </c>
      <c r="AA1233" s="48">
        <v>2024</v>
      </c>
      <c r="AC1233" s="63">
        <v>45658</v>
      </c>
      <c r="AD1233" s="25">
        <v>0</v>
      </c>
      <c r="AE1233" s="25">
        <v>0</v>
      </c>
      <c r="AF1233" s="26">
        <v>0</v>
      </c>
      <c r="AG1233" s="20"/>
      <c r="AH1233" s="22">
        <v>0</v>
      </c>
      <c r="AI1233" s="26">
        <v>0</v>
      </c>
      <c r="AN1233" s="27" t="str">
        <f>IF(COUNT(DV1233,ES1233,FJ1233,GK1233,HH1233)&gt;0,AVERAGE(DV1233,ES1233,FJ1233,GK1233,HH1233),"")</f>
        <v/>
      </c>
      <c r="AO1233" s="28">
        <f>IF((E1233&lt;&gt;""),COUNTA(AP1233:BW1233)+COUNTIF(T1233,"No"),"")</f>
        <v>0</v>
      </c>
      <c r="EA1233" s="35"/>
      <c r="EJ1233"/>
      <c r="EK1233"/>
      <c r="EL1233"/>
      <c r="EM1233"/>
      <c r="EN1233"/>
      <c r="EQ1233"/>
      <c r="ER1233"/>
      <c r="ES1233" s="53" t="str">
        <f>IF(EI1233&lt;&gt;"",((EJ1233*0.125)+((EK1233+EL1233+EM1233+EN1233+EO1233)*0.25)+((EP1233+EQ1233+ER1233)*1))/EI1233,"")</f>
        <v/>
      </c>
      <c r="ET1233" s="20"/>
      <c r="FG1233" s="20"/>
      <c r="FJ1233" s="34" t="str">
        <f>IF(EZ1233&lt;&gt;"",((FA1233*0.125)+((FB1233+FC1233+FD1233+FE1233+FF1233)*0.25)+((FG1233+FH1233+FI1233)*1))/EZ1233,"")</f>
        <v/>
      </c>
      <c r="FK1233" s="39">
        <v>37.642408000000003</v>
      </c>
      <c r="FL1233" s="39">
        <v>-93.394495000000006</v>
      </c>
      <c r="FM1233" s="39">
        <v>37.280582576177871</v>
      </c>
      <c r="FN1233" s="39">
        <v>38.004233423822136</v>
      </c>
      <c r="FO1233" s="39">
        <v>-93.851438851203838</v>
      </c>
      <c r="FP1233" s="39">
        <v>-92.937551148796175</v>
      </c>
      <c r="FQ1233" s="39">
        <v>36.918757152355738</v>
      </c>
      <c r="FR1233" s="39">
        <v>38.366058847644268</v>
      </c>
      <c r="FS1233" s="39">
        <v>-94.308382702407684</v>
      </c>
      <c r="FT1233" s="39">
        <v>-92.480607297592329</v>
      </c>
      <c r="FU1233" s="35"/>
      <c r="GK1233" s="34" t="str">
        <f>IF(GA1233&lt;&gt;"",((GB1233*0.125)+((GC1233+GD1233+GE1233+GF1233+GG1233)*0.25)+((GH1233+GI1233+GJ1233)*1))/GA1233,"")</f>
        <v/>
      </c>
      <c r="GL1233"/>
      <c r="GM1233"/>
      <c r="GN1233"/>
      <c r="GO1233"/>
      <c r="HH1233" s="34" t="str">
        <f>IF(GX1233&lt;&gt;"",((GY1233*0.125)+((GZ1233+HA1233+HB1233+HC1233+HD1233)*0.25)+((HE1233+HF1233+HG1233)*1))/GX1233,"")</f>
        <v/>
      </c>
    </row>
    <row r="1234" spans="1:216" hidden="1" x14ac:dyDescent="0.35">
      <c r="A1234" s="11" t="s">
        <v>6771</v>
      </c>
      <c r="B1234" s="12" t="s">
        <v>6772</v>
      </c>
      <c r="C1234" s="13">
        <v>43009</v>
      </c>
      <c r="D1234" s="13"/>
      <c r="E1234" s="11" t="s">
        <v>1420</v>
      </c>
      <c r="F1234" s="19" t="s">
        <v>6773</v>
      </c>
      <c r="G1234" s="19" t="s">
        <v>518</v>
      </c>
      <c r="H1234" s="11" t="s">
        <v>466</v>
      </c>
      <c r="I1234" s="42">
        <v>85212</v>
      </c>
      <c r="J1234" s="65">
        <v>48422</v>
      </c>
      <c r="K1234" s="18">
        <f ca="1">IF(A1234&lt;&gt;"",RANDBETWEEN(1,2000)," ")</f>
        <v>1878</v>
      </c>
      <c r="L1234" s="17" cm="1">
        <f t="array" ref="L1234">IF(A1234&lt;&gt;"",SUMPRODUCT(($E$2:$E$1303="Active") * (FK1234 &gt;= $FM$2:$FM$1303) * (FK1234 &lt;= $FN$2:$FN$1303) * (FL1234 &gt;= $FO$2:$FO$1303) * (FL1234 &lt;= $FP$2:$FP$1303)),"")</f>
        <v>7</v>
      </c>
      <c r="M1234" s="17" cm="1">
        <f t="array" ref="M1234">IF(A1234&lt;&gt;"",SUMPRODUCT(($E$2:$E$1303="Active") * (FK1234 &gt;= $FQ$2:$FQ$1303) * (FK1234 &lt;= $FR$2:$FR$1303) * (FL1234 &gt;= $FS$2:$FS$1303) * (FL1234 &lt;= $FT$2:$FT$1303)),"")</f>
        <v>11</v>
      </c>
      <c r="N1234" s="11" t="s">
        <v>6774</v>
      </c>
      <c r="O1234" s="14" t="s">
        <v>219</v>
      </c>
      <c r="P1234" s="19" t="s">
        <v>6775</v>
      </c>
      <c r="R1234" s="19" t="s">
        <v>6776</v>
      </c>
      <c r="S1234" s="11" t="s">
        <v>223</v>
      </c>
      <c r="U1234" s="21"/>
      <c r="V1234" s="22"/>
      <c r="W1234" s="22"/>
      <c r="X1234" s="22"/>
      <c r="Y1234" s="22"/>
      <c r="Z1234" s="22"/>
      <c r="AA1234" s="48">
        <v>2024</v>
      </c>
      <c r="AC1234" s="63">
        <v>45658</v>
      </c>
      <c r="AD1234" s="25">
        <v>0</v>
      </c>
      <c r="AE1234" s="25">
        <v>0</v>
      </c>
      <c r="AF1234" s="66"/>
      <c r="AG1234" s="20"/>
      <c r="AH1234" s="22">
        <v>0</v>
      </c>
      <c r="AI1234" s="26">
        <v>0</v>
      </c>
      <c r="AN1234" s="27" t="str">
        <f>IF(COUNT(DV1234,ES1234,FJ1234,GK1234,HH1234)&gt;0,AVERAGE(DV1234,ES1234,FJ1234,GK1234,HH1234),"")</f>
        <v/>
      </c>
      <c r="AO1234" s="28">
        <f>IF((E1234&lt;&gt;""),COUNTA(AP1234:BW1234)+COUNTIF(T1234,"No"),"")</f>
        <v>0</v>
      </c>
      <c r="CB1234" s="14" t="s">
        <v>232</v>
      </c>
      <c r="CN1234" s="34" t="str">
        <f>IF(CJ1234&gt;0,((CK1234*0.125)+(CL1234*0.25)+(CM1234*1))/CJ1234,"")</f>
        <v/>
      </c>
      <c r="CO1234" s="20"/>
      <c r="CP1234"/>
      <c r="CR1234" s="20"/>
      <c r="CV1234" s="20"/>
      <c r="CW1234" s="20"/>
      <c r="CX1234" s="20"/>
      <c r="DH1234" s="37" t="str">
        <f>IF(DB1234&lt;&gt;"",((DC1234*0.125)+(DD1234*0.25)+(DE1234*0.25)+(DF1234*1)+(DG1234*1))/DB1234,"")</f>
        <v/>
      </c>
      <c r="DV1234" s="37" t="str" cm="1">
        <f t="array" ref="DV1234">IF(AND(DI1234:DP1234&lt;&gt;""),((DQ1234*0.125)+(DR1234*0.25)+(DS1234*0.25)+(DT1234*1)+(DU1234*1))/DP1234,"")</f>
        <v/>
      </c>
      <c r="EA1234" s="35"/>
      <c r="EB1234" s="21"/>
      <c r="EJ1234"/>
      <c r="EK1234"/>
      <c r="EL1234"/>
      <c r="EM1234"/>
      <c r="EN1234"/>
      <c r="EO1234"/>
      <c r="EP1234"/>
      <c r="EQ1234"/>
      <c r="ER1234"/>
      <c r="ES1234" s="34" t="str">
        <f>IF(EI1234&lt;&gt;"",((EJ1234*0.125)+((EK1234+EL1234+EM1234+EN1234+EO1234)*0.25)+((EP1234+EQ1234+ER1234)*1))/EI1234,"")</f>
        <v/>
      </c>
      <c r="ET1234" s="20"/>
      <c r="FG1234" s="20"/>
      <c r="FJ1234" s="34" t="str">
        <f>IF(EZ1234&lt;&gt;"",((FA1234*0.125)+((FB1234+FC1234+FD1234+FE1234+FF1234)*0.25)+((FG1234+FH1234+FI1234)*1))/EZ1234,"")</f>
        <v/>
      </c>
      <c r="FK1234" s="39">
        <v>33.327986000000003</v>
      </c>
      <c r="FL1234" s="39">
        <v>-111.63555599999999</v>
      </c>
      <c r="FM1234" s="39">
        <v>32.96616057617787</v>
      </c>
      <c r="FN1234" s="39">
        <v>33.689811423822135</v>
      </c>
      <c r="FO1234" s="39">
        <v>-112.06860027883675</v>
      </c>
      <c r="FP1234" s="39">
        <v>-111.20251172116323</v>
      </c>
      <c r="FQ1234" s="39">
        <v>32.604335152355738</v>
      </c>
      <c r="FR1234" s="39">
        <v>34.051636847644268</v>
      </c>
      <c r="FS1234" s="39">
        <v>-112.5016445576735</v>
      </c>
      <c r="FT1234" s="39">
        <v>-110.76946744232649</v>
      </c>
      <c r="FU1234" s="35"/>
      <c r="GK1234" s="34" t="str">
        <f>IF(GA1234&lt;&gt;"",((GB1234*0.125)+((GC1234+GD1234+GE1234+GF1234+GG1234)*0.25)+((GH1234+GI1234+GJ1234)*1))/GA1234,"")</f>
        <v/>
      </c>
      <c r="GL1234"/>
      <c r="GM1234"/>
      <c r="GN1234"/>
      <c r="GO1234"/>
      <c r="HH1234" s="34" t="str">
        <f>IF(GX1234&lt;&gt;"",((GY1234*0.125)+((GZ1234+HA1234+HB1234+HC1234+HD1234)*0.25)+((HE1234+HF1234+HG1234)*1))/GX1234,"")</f>
        <v/>
      </c>
    </row>
    <row r="1235" spans="1:216" hidden="1" x14ac:dyDescent="0.35">
      <c r="A1235" s="11" t="s">
        <v>5335</v>
      </c>
      <c r="B1235" s="12" t="s">
        <v>5336</v>
      </c>
      <c r="C1235" s="43">
        <v>43009</v>
      </c>
      <c r="E1235" s="11" t="s">
        <v>1420</v>
      </c>
      <c r="F1235" s="19" t="s">
        <v>6777</v>
      </c>
      <c r="G1235" s="19" t="s">
        <v>6074</v>
      </c>
      <c r="H1235" s="11" t="s">
        <v>1556</v>
      </c>
      <c r="I1235" s="42">
        <v>98661</v>
      </c>
      <c r="J1235" s="17">
        <v>48983</v>
      </c>
      <c r="K1235" s="18">
        <f ca="1">IF(A1235&lt;&gt;"",RANDBETWEEN(1,2000)," ")</f>
        <v>1189</v>
      </c>
      <c r="L1235" s="17" cm="1">
        <f t="array" ref="L1235">IF(A1235&lt;&gt;"",SUMPRODUCT(($E$2:$E$1303="Active") * (FK1235 &gt;= $FM$2:$FM$1303) * (FK1235 &lt;= $FN$2:$FN$1303) * (FL1235 &gt;= $FO$2:$FO$1303) * (FL1235 &lt;= $FP$2:$FP$1303)),"")</f>
        <v>6</v>
      </c>
      <c r="M1235" s="17" cm="1">
        <f t="array" ref="M1235">IF(A1235&lt;&gt;"",SUMPRODUCT(($E$2:$E$1303="Active") * (FK1235 &gt;= $FQ$2:$FQ$1303) * (FK1235 &lt;= $FR$2:$FR$1303) * (FL1235 &gt;= $FS$2:$FS$1303) * (FL1235 &lt;= $FT$2:$FT$1303)),"")</f>
        <v>8</v>
      </c>
      <c r="Q1235" s="11" t="s">
        <v>6778</v>
      </c>
      <c r="AA1235" s="48">
        <v>2024</v>
      </c>
      <c r="AC1235" s="63">
        <v>45658</v>
      </c>
      <c r="AF1235" s="26"/>
      <c r="AG1235" s="20"/>
      <c r="AH1235" s="22">
        <v>0</v>
      </c>
      <c r="AI1235" s="26">
        <v>0</v>
      </c>
      <c r="AN1235" s="27" t="str">
        <f>IF(COUNT(DV1235,ES1235,FJ1235,GK1235,HH1235)&gt;0,AVERAGE(DV1235,ES1235,FJ1235,GK1235,HH1235),"")</f>
        <v/>
      </c>
      <c r="AO1235" s="28">
        <f>IF((E1235&lt;&gt;""),COUNTA(AP1235:BW1235)+COUNTIF(T1235,"No"),"")</f>
        <v>0</v>
      </c>
      <c r="EA1235" s="35"/>
      <c r="EJ1235"/>
      <c r="EK1235"/>
      <c r="EL1235"/>
      <c r="EM1235"/>
      <c r="EN1235"/>
      <c r="EQ1235"/>
      <c r="ER1235"/>
      <c r="ES1235" s="34" t="str">
        <f>IF(EI1235&lt;&gt;"",((EJ1235*0.125)+((EK1235+EL1235+EM1235+EN1235+EO1235)*0.25)+((EP1235+EQ1235+ER1235)*1))/EI1235,"")</f>
        <v/>
      </c>
      <c r="ET1235" s="20"/>
      <c r="FG1235" s="20"/>
      <c r="FJ1235" s="34" t="str">
        <f>IF(EZ1235&lt;&gt;"",((FA1235*0.125)+((FB1235+FC1235+FD1235+FE1235+FF1235)*0.25)+((FG1235+FH1235+FI1235)*1))/EZ1235,"")</f>
        <v/>
      </c>
      <c r="FK1235" s="39">
        <v>45.643225000000001</v>
      </c>
      <c r="FL1235" s="39">
        <v>-122.634972</v>
      </c>
      <c r="FM1235" s="39">
        <v>45.281399576177868</v>
      </c>
      <c r="FN1235" s="39">
        <v>46.005050423822134</v>
      </c>
      <c r="FO1235" s="39">
        <v>-123.15251303212126</v>
      </c>
      <c r="FP1235" s="39">
        <v>-122.11743096787875</v>
      </c>
      <c r="FQ1235" s="39">
        <v>44.919574152355736</v>
      </c>
      <c r="FR1235" s="39">
        <v>46.366875847644266</v>
      </c>
      <c r="FS1235" s="39">
        <v>-123.67005406424252</v>
      </c>
      <c r="FT1235" s="39">
        <v>-121.59988993575749</v>
      </c>
      <c r="FU1235" s="35"/>
      <c r="GK1235" s="34" t="str">
        <f>IF(GA1235&lt;&gt;"",((GB1235*0.125)+((GC1235+GD1235+GE1235+GF1235+GG1235)*0.25)+((GH1235+GI1235+GJ1235)*1))/GA1235,"")</f>
        <v/>
      </c>
      <c r="GL1235"/>
      <c r="GM1235"/>
      <c r="GN1235"/>
      <c r="GO1235"/>
      <c r="HH1235" s="34" t="str">
        <f>IF(GX1235&lt;&gt;"",((GY1235*0.125)+((GZ1235+HA1235+HB1235+HC1235+HD1235)*0.25)+((HE1235+HF1235+HG1235)*1))/GX1235,"")</f>
        <v/>
      </c>
    </row>
    <row r="1236" spans="1:216" hidden="1" x14ac:dyDescent="0.35">
      <c r="A1236" s="11" t="s">
        <v>5409</v>
      </c>
      <c r="B1236" s="12" t="s">
        <v>6779</v>
      </c>
      <c r="C1236" s="43">
        <v>43009</v>
      </c>
      <c r="E1236" s="11" t="s">
        <v>1420</v>
      </c>
      <c r="F1236" s="19" t="s">
        <v>6780</v>
      </c>
      <c r="G1236" s="19" t="s">
        <v>6781</v>
      </c>
      <c r="H1236" s="11" t="s">
        <v>1528</v>
      </c>
      <c r="I1236" s="42">
        <v>45342</v>
      </c>
      <c r="J1236" s="17">
        <v>37508</v>
      </c>
      <c r="K1236" s="18">
        <f ca="1">IF(A1236&lt;&gt;"",RANDBETWEEN(1,2000)," ")</f>
        <v>610</v>
      </c>
      <c r="L1236" s="17" cm="1">
        <f t="array" ref="L1236">IF(A1236&lt;&gt;"",SUMPRODUCT(($E$2:$E$1303="Active") * (FK1236 &gt;= $FM$2:$FM$1303) * (FK1236 &lt;= $FN$2:$FN$1303) * (FL1236 &gt;= $FO$2:$FO$1303) * (FL1236 &lt;= $FP$2:$FP$1303)),"")</f>
        <v>3</v>
      </c>
      <c r="M1236" s="17" cm="1">
        <f t="array" ref="M1236">IF(A1236&lt;&gt;"",SUMPRODUCT(($E$2:$E$1303="Active") * (FK1236 &gt;= $FQ$2:$FQ$1303) * (FK1236 &lt;= $FR$2:$FR$1303) * (FL1236 &gt;= $FS$2:$FS$1303) * (FL1236 &lt;= $FT$2:$FT$1303)),"")</f>
        <v>6</v>
      </c>
      <c r="Q1236" s="11" t="s">
        <v>6782</v>
      </c>
      <c r="AA1236" s="48">
        <v>2024</v>
      </c>
      <c r="AC1236" s="63">
        <v>45658</v>
      </c>
      <c r="AF1236" s="26"/>
      <c r="AG1236" s="20"/>
      <c r="AH1236" s="22">
        <v>0</v>
      </c>
      <c r="AI1236" s="26">
        <v>0</v>
      </c>
      <c r="AN1236" s="27" t="str">
        <f>IF(COUNT(DV1236,ES1236,FJ1236,GK1236,HH1236)&gt;0,AVERAGE(DV1236,ES1236,FJ1236,GK1236,HH1236),"")</f>
        <v/>
      </c>
      <c r="AO1236" s="28">
        <f>IF((E1236&lt;&gt;""),COUNTA(AP1236:BW1236)+COUNTIF(T1236,"No"),"")</f>
        <v>0</v>
      </c>
      <c r="EA1236" s="35"/>
      <c r="EJ1236"/>
      <c r="EK1236"/>
      <c r="EL1236"/>
      <c r="EM1236"/>
      <c r="EN1236"/>
      <c r="EQ1236"/>
      <c r="ER1236"/>
      <c r="ES1236" s="34" t="str">
        <f>IF(EI1236&lt;&gt;"",((EJ1236*0.125)+((EK1236+EL1236+EM1236+EN1236+EO1236)*0.25)+((EP1236+EQ1236+ER1236)*1))/EI1236,"")</f>
        <v/>
      </c>
      <c r="ET1236" s="20"/>
      <c r="FG1236" s="20"/>
      <c r="FJ1236" s="34" t="str">
        <f>IF(EZ1236&lt;&gt;"",((FA1236*0.125)+((FB1236+FC1236+FD1236+FE1236+FF1236)*0.25)+((FG1236+FH1236+FI1236)*1))/EZ1236,"")</f>
        <v/>
      </c>
      <c r="FK1236" s="39">
        <v>39.637397999999997</v>
      </c>
      <c r="FL1236" s="39">
        <v>-84.271815000000004</v>
      </c>
      <c r="FM1236" s="39">
        <v>39.275572576177865</v>
      </c>
      <c r="FN1236" s="39">
        <v>39.99922342382213</v>
      </c>
      <c r="FO1236" s="39">
        <v>-84.741658947233731</v>
      </c>
      <c r="FP1236" s="39">
        <v>-83.801971052766277</v>
      </c>
      <c r="FQ1236" s="39">
        <v>38.913747152355732</v>
      </c>
      <c r="FR1236" s="39">
        <v>40.361048847644263</v>
      </c>
      <c r="FS1236" s="39">
        <v>-85.211502894467458</v>
      </c>
      <c r="FT1236" s="39">
        <v>-83.33212710553255</v>
      </c>
      <c r="FU1236" s="35"/>
      <c r="GK1236" s="34" t="str">
        <f>IF(GA1236&lt;&gt;"",((GB1236*0.125)+((GC1236+GD1236+GE1236+GF1236+GG1236)*0.25)+((GH1236+GI1236+GJ1236)*1))/GA1236,"")</f>
        <v/>
      </c>
      <c r="GL1236"/>
      <c r="GM1236"/>
      <c r="GN1236"/>
      <c r="GO1236"/>
      <c r="HH1236" s="34" t="str">
        <f>IF(GX1236&lt;&gt;"",((GY1236*0.125)+((GZ1236+HA1236+HB1236+HC1236+HD1236)*0.25)+((HE1236+HF1236+HG1236)*1))/GX1236,"")</f>
        <v/>
      </c>
    </row>
    <row r="1237" spans="1:216" hidden="1" x14ac:dyDescent="0.35">
      <c r="A1237" s="11" t="s">
        <v>5363</v>
      </c>
      <c r="B1237" s="12" t="s">
        <v>5364</v>
      </c>
      <c r="C1237" s="43">
        <v>43009</v>
      </c>
      <c r="E1237" s="11" t="s">
        <v>1420</v>
      </c>
      <c r="F1237" s="19" t="s">
        <v>5787</v>
      </c>
      <c r="G1237" s="19" t="s">
        <v>6783</v>
      </c>
      <c r="H1237" s="11" t="s">
        <v>1673</v>
      </c>
      <c r="I1237" s="42">
        <v>75052</v>
      </c>
      <c r="J1237" s="17">
        <v>96225</v>
      </c>
      <c r="K1237" s="18">
        <f ca="1">IF(A1237&lt;&gt;"",RANDBETWEEN(1,2000)," ")</f>
        <v>315</v>
      </c>
      <c r="L1237" s="17" cm="1">
        <f t="array" ref="L1237">IF(A1237&lt;&gt;"",SUMPRODUCT(($E$2:$E$1303="Active") * (FK1237 &gt;= $FM$2:$FM$1303) * (FK1237 &lt;= $FN$2:$FN$1303) * (FL1237 &gt;= $FO$2:$FO$1303) * (FL1237 &lt;= $FP$2:$FP$1303)),"")</f>
        <v>13</v>
      </c>
      <c r="M1237" s="17" cm="1">
        <f t="array" ref="M1237">IF(A1237&lt;&gt;"",SUMPRODUCT(($E$2:$E$1303="Active") * (FK1237 &gt;= $FQ$2:$FQ$1303) * (FK1237 &lt;= $FR$2:$FR$1303) * (FL1237 &gt;= $FS$2:$FS$1303) * (FL1237 &lt;= $FT$2:$FT$1303)),"")</f>
        <v>17</v>
      </c>
      <c r="Q1237" s="11" t="s">
        <v>5789</v>
      </c>
      <c r="AA1237" s="48">
        <v>2024</v>
      </c>
      <c r="AC1237" s="63">
        <v>45658</v>
      </c>
      <c r="AF1237" s="26"/>
      <c r="AG1237" s="20"/>
      <c r="AH1237" s="22">
        <v>0</v>
      </c>
      <c r="AI1237" s="26">
        <v>0</v>
      </c>
      <c r="AN1237" s="27" t="str">
        <f>IF(COUNT(DV1237,ES1237,FJ1237,GK1237,HH1237)&gt;0,AVERAGE(DV1237,ES1237,FJ1237,GK1237,HH1237),"")</f>
        <v/>
      </c>
      <c r="AO1237" s="28">
        <f>IF((E1237&lt;&gt;""),COUNTA(AP1237:BW1237)+COUNTIF(T1237,"No"),"")</f>
        <v>0</v>
      </c>
      <c r="EA1237" s="35"/>
      <c r="EJ1237"/>
      <c r="EK1237"/>
      <c r="EL1237"/>
      <c r="EM1237"/>
      <c r="EN1237"/>
      <c r="EQ1237"/>
      <c r="ER1237"/>
      <c r="ES1237" s="34" t="str">
        <f>IF(EI1237&lt;&gt;"",((EJ1237*0.125)+((EK1237+EL1237+EM1237+EN1237+EO1237)*0.25)+((EP1237+EQ1237+ER1237)*1))/EI1237,"")</f>
        <v/>
      </c>
      <c r="ET1237" s="20"/>
      <c r="FG1237" s="20"/>
      <c r="FJ1237" s="34" t="str">
        <f>IF(EZ1237&lt;&gt;"",((FA1237*0.125)+((FB1237+FC1237+FD1237+FE1237+FF1237)*0.25)+((FG1237+FH1237+FI1237)*1))/EZ1237,"")</f>
        <v/>
      </c>
      <c r="FK1237" s="39">
        <v>32.658887999999997</v>
      </c>
      <c r="FL1237" s="39">
        <v>-97.011878999999993</v>
      </c>
      <c r="FM1237" s="39">
        <v>32.297062576177865</v>
      </c>
      <c r="FN1237" s="39">
        <v>33.02071342382213</v>
      </c>
      <c r="FO1237" s="39">
        <v>-97.441652361995352</v>
      </c>
      <c r="FP1237" s="39">
        <v>-96.582105638004634</v>
      </c>
      <c r="FQ1237" s="39">
        <v>31.935237152355732</v>
      </c>
      <c r="FR1237" s="39">
        <v>33.382538847644263</v>
      </c>
      <c r="FS1237" s="39">
        <v>-97.871425723990725</v>
      </c>
      <c r="FT1237" s="39">
        <v>-96.152332276009261</v>
      </c>
      <c r="FU1237" s="35"/>
      <c r="GK1237" s="34" t="str">
        <f>IF(GA1237&lt;&gt;"",((GB1237*0.125)+((GC1237+GD1237+GE1237+GF1237+GG1237)*0.25)+((GH1237+GI1237+GJ1237)*1))/GA1237,"")</f>
        <v/>
      </c>
      <c r="GL1237"/>
      <c r="GM1237"/>
      <c r="GN1237"/>
      <c r="GO1237"/>
      <c r="HH1237" s="34" t="str">
        <f>IF(GX1237&lt;&gt;"",((GY1237*0.125)+((GZ1237+HA1237+HB1237+HC1237+HD1237)*0.25)+((HE1237+HF1237+HG1237)*1))/GX1237,"")</f>
        <v/>
      </c>
    </row>
    <row r="1238" spans="1:216" hidden="1" x14ac:dyDescent="0.35">
      <c r="A1238" s="11" t="s">
        <v>6784</v>
      </c>
      <c r="B1238" s="12" t="s">
        <v>6785</v>
      </c>
      <c r="C1238" s="43">
        <v>43009</v>
      </c>
      <c r="E1238" s="11" t="s">
        <v>1420</v>
      </c>
      <c r="F1238" s="19" t="s">
        <v>6786</v>
      </c>
      <c r="G1238" s="19" t="s">
        <v>695</v>
      </c>
      <c r="H1238" s="11" t="s">
        <v>591</v>
      </c>
      <c r="I1238" s="42">
        <v>93308</v>
      </c>
      <c r="J1238" s="17">
        <v>56037</v>
      </c>
      <c r="K1238" s="18">
        <f ca="1">IF(A1238&lt;&gt;"",RANDBETWEEN(1,2000)," ")</f>
        <v>1915</v>
      </c>
      <c r="L1238" s="17" cm="1">
        <f t="array" ref="L1238">IF(A1238&lt;&gt;"",SUMPRODUCT(($E$2:$E$1303="Active") * (FK1238 &gt;= $FM$2:$FM$1303) * (FK1238 &lt;= $FN$2:$FN$1303) * (FL1238 &gt;= $FO$2:$FO$1303) * (FL1238 &lt;= $FP$2:$FP$1303)),"")</f>
        <v>2</v>
      </c>
      <c r="M1238" s="17" cm="1">
        <f t="array" ref="M1238">IF(A1238&lt;&gt;"",SUMPRODUCT(($E$2:$E$1303="Active") * (FK1238 &gt;= $FQ$2:$FQ$1303) * (FK1238 &lt;= $FR$2:$FR$1303) * (FL1238 &gt;= $FS$2:$FS$1303) * (FL1238 &lt;= $FT$2:$FT$1303)),"")</f>
        <v>2</v>
      </c>
      <c r="Q1238" s="11" t="s">
        <v>6787</v>
      </c>
      <c r="AA1238" s="48">
        <v>2024</v>
      </c>
      <c r="AC1238" s="63">
        <v>45658</v>
      </c>
      <c r="AF1238" s="26"/>
      <c r="AG1238" s="20"/>
      <c r="AH1238" s="22">
        <v>0</v>
      </c>
      <c r="AI1238" s="26">
        <v>0</v>
      </c>
      <c r="AN1238" s="27" t="str">
        <f>IF(COUNT(DV1238,ES1238,FJ1238,GK1238,HH1238)&gt;0,AVERAGE(DV1238,ES1238,FJ1238,GK1238,HH1238),"")</f>
        <v/>
      </c>
      <c r="AO1238" s="28">
        <f>IF((E1238&lt;&gt;""),COUNTA(AP1238:BW1238)+COUNTIF(T1238,"No"),"")</f>
        <v>0</v>
      </c>
      <c r="EA1238" s="35"/>
      <c r="EJ1238"/>
      <c r="EK1238"/>
      <c r="EL1238"/>
      <c r="EM1238"/>
      <c r="EN1238"/>
      <c r="EQ1238"/>
      <c r="ER1238"/>
      <c r="ES1238" s="34" t="str">
        <f>IF(EI1238&lt;&gt;"",((EJ1238*0.125)+((EK1238+EL1238+EM1238+EN1238+EO1238)*0.25)+((EP1238+EQ1238+ER1238)*1))/EI1238,"")</f>
        <v/>
      </c>
      <c r="ET1238" s="20"/>
      <c r="FG1238" s="20"/>
      <c r="FJ1238" s="34" t="str">
        <f>IF(EZ1238&lt;&gt;"",((FA1238*0.125)+((FB1238+FC1238+FD1238+FE1238+FF1238)*0.25)+((FG1238+FH1238+FI1238)*1))/EZ1238,"")</f>
        <v/>
      </c>
      <c r="FK1238" s="39">
        <v>35.542070000000002</v>
      </c>
      <c r="FL1238" s="39">
        <v>-118.939604</v>
      </c>
      <c r="FM1238" s="39">
        <v>35.18024457617787</v>
      </c>
      <c r="FN1238" s="39">
        <v>35.903895423822135</v>
      </c>
      <c r="FO1238" s="39">
        <v>-119.3842769192179</v>
      </c>
      <c r="FP1238" s="39">
        <v>-118.49493108078211</v>
      </c>
      <c r="FQ1238" s="39">
        <v>34.818419152355737</v>
      </c>
      <c r="FR1238" s="39">
        <v>36.265720847644268</v>
      </c>
      <c r="FS1238" s="39">
        <v>-119.82894983843579</v>
      </c>
      <c r="FT1238" s="39">
        <v>-118.05025816156422</v>
      </c>
      <c r="FU1238" s="35"/>
      <c r="GK1238" s="34" t="str">
        <f>IF(GA1238&lt;&gt;"",((GB1238*0.125)+((GC1238+GD1238+GE1238+GF1238+GG1238)*0.25)+((GH1238+GI1238+GJ1238)*1))/GA1238,"")</f>
        <v/>
      </c>
      <c r="GL1238"/>
      <c r="GM1238"/>
      <c r="GN1238"/>
      <c r="GO1238"/>
      <c r="HH1238" s="34" t="str">
        <f>IF(GX1238&lt;&gt;"",((GY1238*0.125)+((GZ1238+HA1238+HB1238+HC1238+HD1238)*0.25)+((HE1238+HF1238+HG1238)*1))/GX1238,"")</f>
        <v/>
      </c>
    </row>
    <row r="1239" spans="1:216" hidden="1" x14ac:dyDescent="0.35">
      <c r="A1239" s="11" t="s">
        <v>6788</v>
      </c>
      <c r="B1239" s="12" t="s">
        <v>6789</v>
      </c>
      <c r="C1239" s="43">
        <v>43009</v>
      </c>
      <c r="E1239" s="11" t="s">
        <v>1420</v>
      </c>
      <c r="F1239" s="19" t="s">
        <v>6790</v>
      </c>
      <c r="G1239" s="19" t="s">
        <v>4220</v>
      </c>
      <c r="H1239" s="11" t="s">
        <v>1673</v>
      </c>
      <c r="I1239" s="42">
        <v>77058</v>
      </c>
      <c r="J1239" s="17">
        <v>19442</v>
      </c>
      <c r="K1239" s="18">
        <f ca="1">IF(A1239&lt;&gt;"",RANDBETWEEN(1,2000)," ")</f>
        <v>1855</v>
      </c>
      <c r="L1239" s="17" cm="1">
        <f t="array" ref="L1239">IF(A1239&lt;&gt;"",SUMPRODUCT(($E$2:$E$1303="Active") * (FK1239 &gt;= $FM$2:$FM$1303) * (FK1239 &lt;= $FN$2:$FN$1303) * (FL1239 &gt;= $FO$2:$FO$1303) * (FL1239 &lt;= $FP$2:$FP$1303)),"")</f>
        <v>5</v>
      </c>
      <c r="M1239" s="17" cm="1">
        <f t="array" ref="M1239">IF(A1239&lt;&gt;"",SUMPRODUCT(($E$2:$E$1303="Active") * (FK1239 &gt;= $FQ$2:$FQ$1303) * (FK1239 &lt;= $FR$2:$FR$1303) * (FL1239 &gt;= $FS$2:$FS$1303) * (FL1239 &lt;= $FT$2:$FT$1303)),"")</f>
        <v>9</v>
      </c>
      <c r="Q1239" s="11" t="s">
        <v>6791</v>
      </c>
      <c r="AA1239" s="48">
        <v>2024</v>
      </c>
      <c r="AC1239" s="63">
        <v>45658</v>
      </c>
      <c r="AF1239" s="26"/>
      <c r="AG1239" s="20"/>
      <c r="AH1239" s="22">
        <v>0</v>
      </c>
      <c r="AI1239" s="26">
        <v>0</v>
      </c>
      <c r="AN1239" s="27" t="str">
        <f>IF(COUNT(DV1239,ES1239,FJ1239,GK1239,HH1239)&gt;0,AVERAGE(DV1239,ES1239,FJ1239,GK1239,HH1239),"")</f>
        <v/>
      </c>
      <c r="AO1239" s="28">
        <f>IF((E1239&lt;&gt;""),COUNTA(AP1239:BW1239)+COUNTIF(T1239,"No"),"")</f>
        <v>0</v>
      </c>
      <c r="EA1239" s="35"/>
      <c r="EJ1239"/>
      <c r="EK1239"/>
      <c r="EL1239"/>
      <c r="EM1239"/>
      <c r="EN1239"/>
      <c r="EQ1239"/>
      <c r="ER1239"/>
      <c r="ES1239" s="34" t="str">
        <f>IF(EI1239&lt;&gt;"",((EJ1239*0.125)+((EK1239+EL1239+EM1239+EN1239+EO1239)*0.25)+((EP1239+EQ1239+ER1239)*1))/EI1239,"")</f>
        <v/>
      </c>
      <c r="ET1239" s="20"/>
      <c r="FG1239" s="20"/>
      <c r="FJ1239" s="34" t="str">
        <f>IF(EZ1239&lt;&gt;"",((FA1239*0.125)+((FB1239+FC1239+FD1239+FE1239+FF1239)*0.25)+((FG1239+FH1239+FI1239)*1))/EZ1239,"")</f>
        <v/>
      </c>
      <c r="FK1239" s="39">
        <v>29.562688000000001</v>
      </c>
      <c r="FL1239" s="39">
        <v>-95.092172000000005</v>
      </c>
      <c r="FM1239" s="39">
        <v>29.200862576177869</v>
      </c>
      <c r="FN1239" s="39">
        <v>29.924513423822134</v>
      </c>
      <c r="FO1239" s="39">
        <v>-95.508151073577068</v>
      </c>
      <c r="FP1239" s="39">
        <v>-94.676192926422942</v>
      </c>
      <c r="FQ1239" s="39">
        <v>28.839037152355736</v>
      </c>
      <c r="FR1239" s="39">
        <v>30.286338847644267</v>
      </c>
      <c r="FS1239" s="39">
        <v>-95.924130147154131</v>
      </c>
      <c r="FT1239" s="39">
        <v>-94.26021385284588</v>
      </c>
      <c r="FU1239" s="35"/>
      <c r="GK1239" s="34" t="str">
        <f>IF(GA1239&lt;&gt;"",((GB1239*0.125)+((GC1239+GD1239+GE1239+GF1239+GG1239)*0.25)+((GH1239+GI1239+GJ1239)*1))/GA1239,"")</f>
        <v/>
      </c>
      <c r="GL1239"/>
      <c r="GM1239"/>
      <c r="GN1239"/>
      <c r="GO1239"/>
      <c r="HH1239" s="34" t="str">
        <f>IF(GX1239&lt;&gt;"",((GY1239*0.125)+((GZ1239+HA1239+HB1239+HC1239+HD1239)*0.25)+((HE1239+HF1239+HG1239)*1))/GX1239,"")</f>
        <v/>
      </c>
    </row>
    <row r="1240" spans="1:216" hidden="1" x14ac:dyDescent="0.35">
      <c r="A1240" s="11" t="s">
        <v>6792</v>
      </c>
      <c r="B1240" s="12" t="s">
        <v>6793</v>
      </c>
      <c r="C1240" s="43">
        <v>43009</v>
      </c>
      <c r="E1240" s="11" t="s">
        <v>1420</v>
      </c>
      <c r="F1240" s="19" t="s">
        <v>6794</v>
      </c>
      <c r="G1240" s="19" t="s">
        <v>6795</v>
      </c>
      <c r="H1240" s="11" t="s">
        <v>1528</v>
      </c>
      <c r="I1240" s="42">
        <v>45402</v>
      </c>
      <c r="J1240" s="17">
        <v>10735</v>
      </c>
      <c r="K1240" s="18">
        <f ca="1">IF(A1240&lt;&gt;"",RANDBETWEEN(1,2000)," ")</f>
        <v>1722</v>
      </c>
      <c r="L1240" s="17" cm="1">
        <f t="array" ref="L1240">IF(A1240&lt;&gt;"",SUMPRODUCT(($E$2:$E$1303="Active") * (FK1240 &gt;= $FM$2:$FM$1303) * (FK1240 &lt;= $FN$2:$FN$1303) * (FL1240 &gt;= $FO$2:$FO$1303) * (FL1240 &lt;= $FP$2:$FP$1303)),"")</f>
        <v>3</v>
      </c>
      <c r="M1240" s="17" cm="1">
        <f t="array" ref="M1240">IF(A1240&lt;&gt;"",SUMPRODUCT(($E$2:$E$1303="Active") * (FK1240 &gt;= $FQ$2:$FQ$1303) * (FK1240 &lt;= $FR$2:$FR$1303) * (FL1240 &gt;= $FS$2:$FS$1303) * (FL1240 &lt;= $FT$2:$FT$1303)),"")</f>
        <v>5</v>
      </c>
      <c r="Q1240" s="11" t="s">
        <v>6796</v>
      </c>
      <c r="AA1240" s="48">
        <v>2024</v>
      </c>
      <c r="AC1240" s="63">
        <v>45658</v>
      </c>
      <c r="AF1240" s="26"/>
      <c r="AG1240" s="20"/>
      <c r="AH1240" s="22">
        <v>0</v>
      </c>
      <c r="AI1240" s="26">
        <v>0</v>
      </c>
      <c r="AN1240" s="27" t="str">
        <f>IF(COUNT(DV1240,ES1240,FJ1240,GK1240,HH1240)&gt;0,AVERAGE(DV1240,ES1240,FJ1240,GK1240,HH1240),"")</f>
        <v/>
      </c>
      <c r="AO1240" s="28">
        <f>IF((E1240&lt;&gt;""),COUNTA(AP1240:BW1240)+COUNTIF(T1240,"No"),"")</f>
        <v>0</v>
      </c>
      <c r="EA1240" s="35"/>
      <c r="EJ1240"/>
      <c r="EK1240"/>
      <c r="EL1240"/>
      <c r="EM1240"/>
      <c r="EN1240"/>
      <c r="EQ1240"/>
      <c r="ER1240"/>
      <c r="ES1240" s="34" t="str">
        <f>IF(EI1240&lt;&gt;"",((EJ1240*0.125)+((EK1240+EL1240+EM1240+EN1240+EO1240)*0.25)+((EP1240+EQ1240+ER1240)*1))/EI1240,"")</f>
        <v/>
      </c>
      <c r="ET1240" s="20"/>
      <c r="FG1240" s="20"/>
      <c r="FJ1240" s="34" t="str">
        <f>IF(EZ1240&lt;&gt;"",((FA1240*0.125)+((FB1240+FC1240+FD1240+FE1240+FF1240)*0.25)+((FG1240+FH1240+FI1240)*1))/EZ1240,"")</f>
        <v/>
      </c>
      <c r="FK1240" s="39">
        <v>39.760236999999996</v>
      </c>
      <c r="FL1240" s="39">
        <v>-84.197385999999995</v>
      </c>
      <c r="FM1240" s="39">
        <v>39.398411576177864</v>
      </c>
      <c r="FN1240" s="39">
        <v>40.122062423822129</v>
      </c>
      <c r="FO1240" s="39">
        <v>-84.668066950140087</v>
      </c>
      <c r="FP1240" s="39">
        <v>-83.726705049859902</v>
      </c>
      <c r="FQ1240" s="39">
        <v>39.036586152355731</v>
      </c>
      <c r="FR1240" s="39">
        <v>40.483887847644262</v>
      </c>
      <c r="FS1240" s="39">
        <v>-85.138747900280194</v>
      </c>
      <c r="FT1240" s="39">
        <v>-83.256024099719795</v>
      </c>
      <c r="FU1240" s="35"/>
      <c r="GK1240" s="34" t="str">
        <f>IF(GA1240&lt;&gt;"",((GB1240*0.125)+((GC1240+GD1240+GE1240+GF1240+GG1240)*0.25)+((GH1240+GI1240+GJ1240)*1))/GA1240,"")</f>
        <v/>
      </c>
      <c r="GL1240"/>
      <c r="GM1240"/>
      <c r="GN1240"/>
      <c r="GO1240"/>
      <c r="HH1240" s="34" t="str">
        <f>IF(GX1240&lt;&gt;"",((GY1240*0.125)+((GZ1240+HA1240+HB1240+HC1240+HD1240)*0.25)+((HE1240+HF1240+HG1240)*1))/GX1240,"")</f>
        <v/>
      </c>
    </row>
    <row r="1241" spans="1:216" hidden="1" x14ac:dyDescent="0.35">
      <c r="A1241" s="11" t="s">
        <v>5501</v>
      </c>
      <c r="B1241" s="12" t="s">
        <v>5502</v>
      </c>
      <c r="C1241" s="43">
        <v>43009</v>
      </c>
      <c r="E1241" s="11" t="s">
        <v>1420</v>
      </c>
      <c r="F1241" s="19" t="s">
        <v>6797</v>
      </c>
      <c r="G1241" s="19" t="s">
        <v>1563</v>
      </c>
      <c r="H1241" s="11" t="s">
        <v>1564</v>
      </c>
      <c r="I1241" s="42">
        <v>1923</v>
      </c>
      <c r="K1241" s="18">
        <f ca="1">IF(A1241&lt;&gt;"",RANDBETWEEN(1,2000)," ")</f>
        <v>1767</v>
      </c>
      <c r="L1241" s="17" cm="1">
        <f t="array" ref="L1241">IF(A1241&lt;&gt;"",SUMPRODUCT(($E$2:$E$1303="Active") * (FK1241 &gt;= $FM$2:$FM$1303) * (FK1241 &lt;= $FN$2:$FN$1303) * (FL1241 &gt;= $FO$2:$FO$1303) * (FL1241 &lt;= $FP$2:$FP$1303)),"")</f>
        <v>2</v>
      </c>
      <c r="M1241" s="17" cm="1">
        <f t="array" ref="M1241">IF(A1241&lt;&gt;"",SUMPRODUCT(($E$2:$E$1303="Active") * (FK1241 &gt;= $FQ$2:$FQ$1303) * (FK1241 &lt;= $FR$2:$FR$1303) * (FL1241 &gt;= $FS$2:$FS$1303) * (FL1241 &lt;= $FT$2:$FT$1303)),"")</f>
        <v>7</v>
      </c>
      <c r="Q1241" s="11" t="s">
        <v>6798</v>
      </c>
      <c r="AA1241" s="48">
        <v>2024</v>
      </c>
      <c r="AC1241" s="63">
        <v>45658</v>
      </c>
      <c r="AF1241" s="26"/>
      <c r="AG1241" s="20"/>
      <c r="AH1241" s="22">
        <v>0</v>
      </c>
      <c r="AI1241" s="26">
        <v>0</v>
      </c>
      <c r="AN1241" s="27" t="str">
        <f>IF(COUNT(DV1241,ES1241,FJ1241,GK1241,HH1241)&gt;0,AVERAGE(DV1241,ES1241,FJ1241,GK1241,HH1241),"")</f>
        <v/>
      </c>
      <c r="AO1241" s="28">
        <f>IF((E1241&lt;&gt;""),COUNTA(AP1241:BW1241)+COUNTIF(T1241,"No"),"")</f>
        <v>0</v>
      </c>
      <c r="EA1241" s="35"/>
      <c r="EJ1241"/>
      <c r="EK1241"/>
      <c r="EL1241"/>
      <c r="EM1241"/>
      <c r="EN1241"/>
      <c r="EQ1241"/>
      <c r="ER1241"/>
      <c r="ES1241" s="34" t="str">
        <f>IF(EI1241&lt;&gt;"",((EJ1241*0.125)+((EK1241+EL1241+EM1241+EN1241+EO1241)*0.25)+((EP1241+EQ1241+ER1241)*1))/EI1241,"")</f>
        <v/>
      </c>
      <c r="ET1241" s="20"/>
      <c r="FG1241" s="20"/>
      <c r="FJ1241" s="34" t="str">
        <f>IF(EZ1241&lt;&gt;"",((FA1241*0.125)+((FB1241+FC1241+FD1241+FE1241+FF1241)*0.25)+((FG1241+FH1241+FI1241)*1))/EZ1241,"")</f>
        <v/>
      </c>
      <c r="FK1241" s="39">
        <v>42.576766999999997</v>
      </c>
      <c r="FL1241" s="39">
        <v>-70.951352</v>
      </c>
      <c r="FM1241" s="39">
        <v>42.214941576177864</v>
      </c>
      <c r="FN1241" s="39">
        <v>42.938592423822129</v>
      </c>
      <c r="FO1241" s="39">
        <v>-71.442714615833751</v>
      </c>
      <c r="FP1241" s="39">
        <v>-70.459989384166249</v>
      </c>
      <c r="FQ1241" s="39">
        <v>41.853116152355732</v>
      </c>
      <c r="FR1241" s="39">
        <v>43.300417847644262</v>
      </c>
      <c r="FS1241" s="39">
        <v>-71.934077231667516</v>
      </c>
      <c r="FT1241" s="39">
        <v>-69.968626768332484</v>
      </c>
      <c r="FU1241" s="35"/>
      <c r="GK1241" s="34" t="str">
        <f>IF(GA1241&lt;&gt;"",((GB1241*0.125)+((GC1241+GD1241+GE1241+GF1241+GG1241)*0.25)+((GH1241+GI1241+GJ1241)*1))/GA1241,"")</f>
        <v/>
      </c>
      <c r="GL1241"/>
      <c r="GM1241"/>
      <c r="GN1241"/>
      <c r="GO1241"/>
      <c r="HH1241" s="34" t="str">
        <f>IF(GX1241&lt;&gt;"",((GY1241*0.125)+((GZ1241+HA1241+HB1241+HC1241+HD1241)*0.25)+((HE1241+HF1241+HG1241)*1))/GX1241,"")</f>
        <v/>
      </c>
    </row>
    <row r="1242" spans="1:216" hidden="1" x14ac:dyDescent="0.35">
      <c r="A1242" s="11" t="s">
        <v>5569</v>
      </c>
      <c r="B1242" s="12" t="s">
        <v>5570</v>
      </c>
      <c r="C1242" s="43">
        <v>43009</v>
      </c>
      <c r="E1242" s="11" t="s">
        <v>1420</v>
      </c>
      <c r="F1242" s="19" t="s">
        <v>5571</v>
      </c>
      <c r="G1242" s="19" t="s">
        <v>314</v>
      </c>
      <c r="H1242" s="11" t="s">
        <v>315</v>
      </c>
      <c r="I1242" s="42">
        <v>35217</v>
      </c>
      <c r="J1242" s="17">
        <v>12891</v>
      </c>
      <c r="K1242" s="18">
        <f ca="1">IF(A1242&lt;&gt;"",RANDBETWEEN(1,2000)," ")</f>
        <v>1405</v>
      </c>
      <c r="L1242" s="17" cm="1">
        <f t="array" ref="L1242">IF(A1242&lt;&gt;"",SUMPRODUCT(($E$2:$E$1303="Active") * (FK1242 &gt;= $FM$2:$FM$1303) * (FK1242 &lt;= $FN$2:$FN$1303) * (FL1242 &gt;= $FO$2:$FO$1303) * (FL1242 &lt;= $FP$2:$FP$1303)),"")</f>
        <v>2</v>
      </c>
      <c r="M1242" s="17" cm="1">
        <f t="array" ref="M1242">IF(A1242&lt;&gt;"",SUMPRODUCT(($E$2:$E$1303="Active") * (FK1242 &gt;= $FQ$2:$FQ$1303) * (FK1242 &lt;= $FR$2:$FR$1303) * (FL1242 &gt;= $FS$2:$FS$1303) * (FL1242 &lt;= $FT$2:$FT$1303)),"")</f>
        <v>4</v>
      </c>
      <c r="Q1242" s="11" t="s">
        <v>6799</v>
      </c>
      <c r="AA1242" s="48">
        <v>2024</v>
      </c>
      <c r="AC1242" s="63">
        <v>45658</v>
      </c>
      <c r="AF1242" s="26"/>
      <c r="AG1242" s="20"/>
      <c r="AH1242" s="22">
        <v>0</v>
      </c>
      <c r="AI1242" s="26">
        <v>0</v>
      </c>
      <c r="AN1242" s="27" t="str">
        <f>IF(COUNT(DV1242,ES1242,FJ1242,GK1242,HH1242)&gt;0,AVERAGE(DV1242,ES1242,FJ1242,GK1242,HH1242),"")</f>
        <v/>
      </c>
      <c r="AO1242" s="28">
        <f>IF((E1242&lt;&gt;""),COUNTA(AP1242:BW1242)+COUNTIF(T1242,"No"),"")</f>
        <v>0</v>
      </c>
      <c r="EA1242" s="35"/>
      <c r="EJ1242"/>
      <c r="EK1242"/>
      <c r="EL1242"/>
      <c r="EM1242"/>
      <c r="EN1242"/>
      <c r="EQ1242"/>
      <c r="ER1242"/>
      <c r="ES1242" s="34" t="str">
        <f>IF(EI1242&lt;&gt;"",((EJ1242*0.125)+((EK1242+EL1242+EM1242+EN1242+EO1242)*0.25)+((EP1242+EQ1242+ER1242)*1))/EI1242,"")</f>
        <v/>
      </c>
      <c r="ET1242" s="20"/>
      <c r="FG1242" s="20"/>
      <c r="FJ1242" s="34" t="str">
        <f>IF(EZ1242&lt;&gt;"",((FA1242*0.125)+((FB1242+FC1242+FD1242+FE1242+FF1242)*0.25)+((FG1242+FH1242+FI1242)*1))/EZ1242,"")</f>
        <v/>
      </c>
      <c r="FK1242" s="39">
        <v>33.607804000000002</v>
      </c>
      <c r="FL1242" s="39">
        <v>-86.759309999999999</v>
      </c>
      <c r="FM1242" s="39">
        <v>33.245978576177869</v>
      </c>
      <c r="FN1242" s="39">
        <v>33.969629423822134</v>
      </c>
      <c r="FO1242" s="39">
        <v>-87.193754645837316</v>
      </c>
      <c r="FP1242" s="39">
        <v>-86.324865354162682</v>
      </c>
      <c r="FQ1242" s="39">
        <v>32.884153152355736</v>
      </c>
      <c r="FR1242" s="39">
        <v>34.331454847644267</v>
      </c>
      <c r="FS1242" s="39">
        <v>-87.628199291674619</v>
      </c>
      <c r="FT1242" s="39">
        <v>-85.890420708325379</v>
      </c>
      <c r="FU1242" s="35"/>
      <c r="GK1242" s="34" t="str">
        <f>IF(GA1242&lt;&gt;"",((GB1242*0.125)+((GC1242+GD1242+GE1242+GF1242+GG1242)*0.25)+((GH1242+GI1242+GJ1242)*1))/GA1242,"")</f>
        <v/>
      </c>
      <c r="GL1242"/>
      <c r="GM1242"/>
      <c r="GN1242"/>
      <c r="GO1242"/>
      <c r="HH1242" s="34" t="str">
        <f>IF(GX1242&lt;&gt;"",((GY1242*0.125)+((GZ1242+HA1242+HB1242+HC1242+HD1242)*0.25)+((HE1242+HF1242+HG1242)*1))/GX1242,"")</f>
        <v/>
      </c>
    </row>
    <row r="1243" spans="1:216" hidden="1" x14ac:dyDescent="0.35">
      <c r="A1243" s="11" t="s">
        <v>5333</v>
      </c>
      <c r="B1243" s="12" t="s">
        <v>5334</v>
      </c>
      <c r="C1243" s="43">
        <v>43009</v>
      </c>
      <c r="E1243" s="11" t="s">
        <v>1420</v>
      </c>
      <c r="F1243" s="19" t="s">
        <v>6800</v>
      </c>
      <c r="G1243" s="19" t="s">
        <v>702</v>
      </c>
      <c r="H1243" s="11" t="s">
        <v>591</v>
      </c>
      <c r="I1243" s="42">
        <v>93010</v>
      </c>
      <c r="J1243" s="17">
        <v>46223</v>
      </c>
      <c r="K1243" s="18">
        <f ca="1">IF(A1243&lt;&gt;"",RANDBETWEEN(1,2000)," ")</f>
        <v>1540</v>
      </c>
      <c r="L1243" s="17" cm="1">
        <f t="array" ref="L1243">IF(A1243&lt;&gt;"",SUMPRODUCT(($E$2:$E$1303="Active") * (FK1243 &gt;= $FM$2:$FM$1303) * (FK1243 &lt;= $FN$2:$FN$1303) * (FL1243 &gt;= $FO$2:$FO$1303) * (FL1243 &lt;= $FP$2:$FP$1303)),"")</f>
        <v>3</v>
      </c>
      <c r="M1243" s="17" cm="1">
        <f t="array" ref="M1243">IF(A1243&lt;&gt;"",SUMPRODUCT(($E$2:$E$1303="Active") * (FK1243 &gt;= $FQ$2:$FQ$1303) * (FK1243 &lt;= $FR$2:$FR$1303) * (FL1243 &gt;= $FS$2:$FS$1303) * (FL1243 &lt;= $FT$2:$FT$1303)),"")</f>
        <v>9</v>
      </c>
      <c r="Q1243" s="11" t="s">
        <v>6801</v>
      </c>
      <c r="AA1243" s="48">
        <v>2024</v>
      </c>
      <c r="AC1243" s="63">
        <v>45658</v>
      </c>
      <c r="AF1243" s="26"/>
      <c r="AG1243" s="20"/>
      <c r="AH1243" s="22">
        <v>0</v>
      </c>
      <c r="AI1243" s="26">
        <v>0</v>
      </c>
      <c r="AN1243" s="27" t="str">
        <f>IF(COUNT(DV1243,ES1243,FJ1243,GK1243,HH1243)&gt;0,AVERAGE(DV1243,ES1243,FJ1243,GK1243,HH1243),"")</f>
        <v/>
      </c>
      <c r="AO1243" s="28">
        <f>IF((E1243&lt;&gt;""),COUNTA(AP1243:BW1243)+COUNTIF(T1243,"No"),"")</f>
        <v>0</v>
      </c>
      <c r="EA1243" s="35"/>
      <c r="EJ1243"/>
      <c r="EK1243"/>
      <c r="EL1243"/>
      <c r="EM1243"/>
      <c r="EN1243"/>
      <c r="EQ1243"/>
      <c r="ER1243"/>
      <c r="ES1243" s="34" t="str">
        <f>IF(EI1243&lt;&gt;"",((EJ1243*0.125)+((EK1243+EL1243+EM1243+EN1243+EO1243)*0.25)+((EP1243+EQ1243+ER1243)*1))/EI1243,"")</f>
        <v/>
      </c>
      <c r="ET1243" s="20"/>
      <c r="FG1243" s="20"/>
      <c r="FJ1243" s="34" t="str">
        <f>IF(EZ1243&lt;&gt;"",((FA1243*0.125)+((FB1243+FC1243+FD1243+FE1243+FF1243)*0.25)+((FG1243+FH1243+FI1243)*1))/EZ1243,"")</f>
        <v/>
      </c>
      <c r="FK1243" s="39">
        <v>34.232239999999997</v>
      </c>
      <c r="FL1243" s="39">
        <v>-119.076379</v>
      </c>
      <c r="FM1243" s="39">
        <v>33.870414576177865</v>
      </c>
      <c r="FN1243" s="39">
        <v>34.59406542382213</v>
      </c>
      <c r="FO1243" s="39">
        <v>-119.51401943037925</v>
      </c>
      <c r="FP1243" s="39">
        <v>-118.63873856962076</v>
      </c>
      <c r="FQ1243" s="39">
        <v>33.508589152355732</v>
      </c>
      <c r="FR1243" s="39">
        <v>34.955890847644262</v>
      </c>
      <c r="FS1243" s="39">
        <v>-119.95165986075851</v>
      </c>
      <c r="FT1243" s="39">
        <v>-118.20109813924149</v>
      </c>
      <c r="FU1243" s="35"/>
      <c r="GK1243" s="34" t="str">
        <f>IF(GA1243&lt;&gt;"",((GB1243*0.125)+((GC1243+GD1243+GE1243+GF1243+GG1243)*0.25)+((GH1243+GI1243+GJ1243)*1))/GA1243,"")</f>
        <v/>
      </c>
      <c r="GL1243"/>
      <c r="GM1243"/>
      <c r="GN1243"/>
      <c r="GO1243"/>
      <c r="HH1243" s="34" t="str">
        <f>IF(GX1243&lt;&gt;"",((GY1243*0.125)+((GZ1243+HA1243+HB1243+HC1243+HD1243)*0.25)+((HE1243+HF1243+HG1243)*1))/GX1243,"")</f>
        <v/>
      </c>
    </row>
    <row r="1244" spans="1:216" hidden="1" x14ac:dyDescent="0.35">
      <c r="A1244" s="11" t="s">
        <v>6005</v>
      </c>
      <c r="B1244" s="12" t="s">
        <v>6802</v>
      </c>
      <c r="C1244" s="43">
        <v>43009</v>
      </c>
      <c r="E1244" s="11" t="s">
        <v>1420</v>
      </c>
      <c r="F1244" s="19" t="s">
        <v>6803</v>
      </c>
      <c r="G1244" s="19" t="s">
        <v>6555</v>
      </c>
      <c r="H1244" s="11" t="s">
        <v>1033</v>
      </c>
      <c r="I1244" s="42">
        <v>33024</v>
      </c>
      <c r="J1244" s="17">
        <v>74843</v>
      </c>
      <c r="K1244" s="18">
        <f ca="1">IF(A1244&lt;&gt;"",RANDBETWEEN(1,2000)," ")</f>
        <v>363</v>
      </c>
      <c r="L1244" s="17" cm="1">
        <f t="array" ref="L1244">IF(A1244&lt;&gt;"",SUMPRODUCT(($E$2:$E$1303="Active") * (FK1244 &gt;= $FM$2:$FM$1303) * (FK1244 &lt;= $FN$2:$FN$1303) * (FL1244 &gt;= $FO$2:$FO$1303) * (FL1244 &lt;= $FP$2:$FP$1303)),"")</f>
        <v>8</v>
      </c>
      <c r="M1244" s="17" cm="1">
        <f t="array" ref="M1244">IF(A1244&lt;&gt;"",SUMPRODUCT(($E$2:$E$1303="Active") * (FK1244 &gt;= $FQ$2:$FQ$1303) * (FK1244 &lt;= $FR$2:$FR$1303) * (FL1244 &gt;= $FS$2:$FS$1303) * (FL1244 &lt;= $FT$2:$FT$1303)),"")</f>
        <v>11</v>
      </c>
      <c r="Q1244" s="11" t="s">
        <v>6804</v>
      </c>
      <c r="AA1244" s="48">
        <v>2024</v>
      </c>
      <c r="AC1244" s="63">
        <v>45658</v>
      </c>
      <c r="AF1244" s="26"/>
      <c r="AG1244" s="20"/>
      <c r="AH1244" s="22">
        <v>0</v>
      </c>
      <c r="AI1244" s="26">
        <v>0</v>
      </c>
      <c r="AN1244" s="27" t="str">
        <f>IF(COUNT(DV1244,ES1244,FJ1244,GK1244,HH1244)&gt;0,AVERAGE(DV1244,ES1244,FJ1244,GK1244,HH1244),"")</f>
        <v/>
      </c>
      <c r="AO1244" s="28">
        <f>IF((E1244&lt;&gt;""),COUNTA(AP1244:BW1244)+COUNTIF(T1244,"No"),"")</f>
        <v>0</v>
      </c>
      <c r="EA1244" s="35"/>
      <c r="EJ1244"/>
      <c r="EK1244"/>
      <c r="EL1244"/>
      <c r="EM1244"/>
      <c r="EN1244"/>
      <c r="EQ1244"/>
      <c r="ER1244"/>
      <c r="ES1244" s="34" t="str">
        <f>IF(EI1244&lt;&gt;"",((EJ1244*0.125)+((EK1244+EL1244+EM1244+EN1244+EO1244)*0.25)+((EP1244+EQ1244+ER1244)*1))/EI1244,"")</f>
        <v/>
      </c>
      <c r="ET1244" s="20"/>
      <c r="FG1244" s="20"/>
      <c r="FJ1244" s="34" t="str">
        <f>IF(EZ1244&lt;&gt;"",((FA1244*0.125)+((FB1244+FC1244+FD1244+FE1244+FF1244)*0.25)+((FG1244+FH1244+FI1244)*1))/EZ1244,"")</f>
        <v/>
      </c>
      <c r="FK1244" s="39">
        <v>26.02722</v>
      </c>
      <c r="FL1244" s="39">
        <v>-80.244353000000004</v>
      </c>
      <c r="FM1244" s="39">
        <v>25.665394576177867</v>
      </c>
      <c r="FN1244" s="39">
        <v>26.389045423822132</v>
      </c>
      <c r="FO1244" s="39">
        <v>-80.647014015212363</v>
      </c>
      <c r="FP1244" s="39">
        <v>-79.841691984787644</v>
      </c>
      <c r="FQ1244" s="39">
        <v>25.303569152355735</v>
      </c>
      <c r="FR1244" s="39">
        <v>26.750870847644265</v>
      </c>
      <c r="FS1244" s="39">
        <v>-81.049675030424723</v>
      </c>
      <c r="FT1244" s="39">
        <v>-79.439030969575285</v>
      </c>
      <c r="FU1244" s="35"/>
      <c r="GK1244" s="34" t="str">
        <f>IF(GA1244&lt;&gt;"",((GB1244*0.125)+((GC1244+GD1244+GE1244+GF1244+GG1244)*0.25)+((GH1244+GI1244+GJ1244)*1))/GA1244,"")</f>
        <v/>
      </c>
      <c r="GL1244"/>
      <c r="GM1244"/>
      <c r="GN1244"/>
      <c r="GO1244"/>
      <c r="HH1244" s="34" t="str">
        <f>IF(GX1244&lt;&gt;"",((GY1244*0.125)+((GZ1244+HA1244+HB1244+HC1244+HD1244)*0.25)+((HE1244+HF1244+HG1244)*1))/GX1244,"")</f>
        <v/>
      </c>
    </row>
    <row r="1245" spans="1:216" hidden="1" x14ac:dyDescent="0.35">
      <c r="A1245" s="11" t="s">
        <v>6711</v>
      </c>
      <c r="B1245" s="12" t="s">
        <v>6712</v>
      </c>
      <c r="C1245" s="43">
        <v>43009</v>
      </c>
      <c r="E1245" s="11" t="s">
        <v>1420</v>
      </c>
      <c r="F1245" s="19" t="s">
        <v>6713</v>
      </c>
      <c r="G1245" s="19" t="s">
        <v>6805</v>
      </c>
      <c r="H1245" s="11" t="s">
        <v>1520</v>
      </c>
      <c r="I1245" s="42">
        <v>64064</v>
      </c>
      <c r="J1245" s="17">
        <v>19717</v>
      </c>
      <c r="K1245" s="18">
        <f ca="1">IF(A1245&lt;&gt;"",RANDBETWEEN(1,2000)," ")</f>
        <v>1629</v>
      </c>
      <c r="L1245" s="17" cm="1">
        <f t="array" ref="L1245">IF(A1245&lt;&gt;"",SUMPRODUCT(($E$2:$E$1303="Active") * (FK1245 &gt;= $FM$2:$FM$1303) * (FK1245 &lt;= $FN$2:$FN$1303) * (FL1245 &gt;= $FO$2:$FO$1303) * (FL1245 &lt;= $FP$2:$FP$1303)),"")</f>
        <v>2</v>
      </c>
      <c r="M1245" s="17" cm="1">
        <f t="array" ref="M1245">IF(A1245&lt;&gt;"",SUMPRODUCT(($E$2:$E$1303="Active") * (FK1245 &gt;= $FQ$2:$FQ$1303) * (FK1245 &lt;= $FR$2:$FR$1303) * (FL1245 &gt;= $FS$2:$FS$1303) * (FL1245 &lt;= $FT$2:$FT$1303)),"")</f>
        <v>4</v>
      </c>
      <c r="Q1245" s="11" t="s">
        <v>6806</v>
      </c>
      <c r="AA1245" s="48">
        <v>2024</v>
      </c>
      <c r="AC1245" s="63">
        <v>45658</v>
      </c>
      <c r="AF1245" s="26"/>
      <c r="AG1245" s="20"/>
      <c r="AH1245" s="22">
        <v>0</v>
      </c>
      <c r="AI1245" s="26">
        <v>0</v>
      </c>
      <c r="AN1245" s="27" t="str">
        <f>IF(COUNT(DV1245,ES1245,FJ1245,GK1245,HH1245)&gt;0,AVERAGE(DV1245,ES1245,FJ1245,GK1245,HH1245),"")</f>
        <v/>
      </c>
      <c r="AO1245" s="28">
        <f>IF((E1245&lt;&gt;""),COUNTA(AP1245:BW1245)+COUNTIF(T1245,"No"),"")</f>
        <v>0</v>
      </c>
      <c r="EA1245" s="35"/>
      <c r="EJ1245"/>
      <c r="EK1245"/>
      <c r="EL1245"/>
      <c r="EM1245"/>
      <c r="EN1245"/>
      <c r="EQ1245"/>
      <c r="ER1245"/>
      <c r="ES1245" s="34" t="str">
        <f>IF(EI1245&lt;&gt;"",((EJ1245*0.125)+((EK1245+EL1245+EM1245+EN1245+EO1245)*0.25)+((EP1245+EQ1245+ER1245)*1))/EI1245,"")</f>
        <v/>
      </c>
      <c r="ET1245" s="20"/>
      <c r="FG1245" s="20"/>
      <c r="FJ1245" s="34" t="str">
        <f>IF(EZ1245&lt;&gt;"",((FA1245*0.125)+((FB1245+FC1245+FD1245+FE1245+FF1245)*0.25)+((FG1245+FH1245+FI1245)*1))/EZ1245,"")</f>
        <v/>
      </c>
      <c r="FK1245" s="39">
        <v>38.987327999999998</v>
      </c>
      <c r="FL1245" s="39">
        <v>-94.336243999999994</v>
      </c>
      <c r="FM1245" s="39">
        <v>38.625502576177865</v>
      </c>
      <c r="FN1245" s="39">
        <v>39.349153423822131</v>
      </c>
      <c r="FO1245" s="39">
        <v>-94.801742966545305</v>
      </c>
      <c r="FP1245" s="39">
        <v>-93.870745033454682</v>
      </c>
      <c r="FQ1245" s="39">
        <v>38.263677152355733</v>
      </c>
      <c r="FR1245" s="39">
        <v>39.710978847644263</v>
      </c>
      <c r="FS1245" s="39">
        <v>-95.267241933090631</v>
      </c>
      <c r="FT1245" s="39">
        <v>-93.405246066909356</v>
      </c>
      <c r="FU1245" s="35"/>
      <c r="GK1245" s="34" t="str">
        <f>IF(GA1245&lt;&gt;"",((GB1245*0.125)+((GC1245+GD1245+GE1245+GF1245+GG1245)*0.25)+((GH1245+GI1245+GJ1245)*1))/GA1245,"")</f>
        <v/>
      </c>
      <c r="GL1245"/>
      <c r="GM1245"/>
      <c r="GN1245"/>
      <c r="GO1245"/>
      <c r="HH1245" s="34" t="str">
        <f>IF(GX1245&lt;&gt;"",((GY1245*0.125)+((GZ1245+HA1245+HB1245+HC1245+HD1245)*0.25)+((HE1245+HF1245+HG1245)*1))/GX1245,"")</f>
        <v/>
      </c>
    </row>
    <row r="1246" spans="1:216" hidden="1" x14ac:dyDescent="0.35">
      <c r="A1246" s="11" t="s">
        <v>5434</v>
      </c>
      <c r="B1246" s="12" t="s">
        <v>5435</v>
      </c>
      <c r="C1246" s="43">
        <v>43009</v>
      </c>
      <c r="E1246" s="11" t="s">
        <v>1420</v>
      </c>
      <c r="F1246" s="19" t="s">
        <v>6807</v>
      </c>
      <c r="G1246" s="19" t="s">
        <v>6808</v>
      </c>
      <c r="H1246" s="11" t="s">
        <v>591</v>
      </c>
      <c r="I1246" s="42">
        <v>95973</v>
      </c>
      <c r="J1246" s="17">
        <v>39609</v>
      </c>
      <c r="K1246" s="18">
        <f ca="1">IF(A1246&lt;&gt;"",RANDBETWEEN(1,2000)," ")</f>
        <v>525</v>
      </c>
      <c r="L1246" s="17" cm="1">
        <f t="array" ref="L1246">IF(A1246&lt;&gt;"",SUMPRODUCT(($E$2:$E$1303="Active") * (FK1246 &gt;= $FM$2:$FM$1303) * (FK1246 &lt;= $FN$2:$FN$1303) * (FL1246 &gt;= $FO$2:$FO$1303) * (FL1246 &lt;= $FP$2:$FP$1303)),"")</f>
        <v>0</v>
      </c>
      <c r="M1246" s="17" cm="1">
        <f t="array" ref="M1246">IF(A1246&lt;&gt;"",SUMPRODUCT(($E$2:$E$1303="Active") * (FK1246 &gt;= $FQ$2:$FQ$1303) * (FK1246 &lt;= $FR$2:$FR$1303) * (FL1246 &gt;= $FS$2:$FS$1303) * (FL1246 &lt;= $FT$2:$FT$1303)),"")</f>
        <v>2</v>
      </c>
      <c r="O1246" s="11" t="s">
        <v>5553</v>
      </c>
      <c r="P1246" s="19" t="s">
        <v>5042</v>
      </c>
      <c r="Q1246" s="11" t="s">
        <v>6809</v>
      </c>
      <c r="R1246" s="19" t="s">
        <v>5042</v>
      </c>
      <c r="T1246" s="20" t="s">
        <v>224</v>
      </c>
      <c r="AA1246" s="83">
        <v>2024</v>
      </c>
      <c r="AC1246" s="63">
        <v>45658</v>
      </c>
      <c r="AD1246" s="25">
        <v>0</v>
      </c>
      <c r="AE1246" s="26">
        <v>0</v>
      </c>
      <c r="AF1246" s="26">
        <v>0</v>
      </c>
      <c r="AG1246" s="20"/>
      <c r="AH1246" s="22">
        <v>0</v>
      </c>
      <c r="AI1246" s="26">
        <v>0</v>
      </c>
      <c r="AN1246" s="27" t="str">
        <f>IF(COUNT(DV1246,ES1246,FJ1246,GK1246,HH1246)&gt;0,AVERAGE(DV1246,ES1246,FJ1246,GK1246,HH1246),"")</f>
        <v/>
      </c>
      <c r="AO1246" s="28">
        <f>IF((E1246&lt;&gt;""),COUNTA(AP1246:BW1246)+COUNTIF(T1246,"No"),"")</f>
        <v>0</v>
      </c>
      <c r="EA1246" s="35"/>
      <c r="EJ1246"/>
      <c r="EK1246"/>
      <c r="EL1246"/>
      <c r="EM1246"/>
      <c r="EN1246"/>
      <c r="EQ1246"/>
      <c r="ER1246"/>
      <c r="ES1246" s="53" t="str">
        <f>IF(EI1246&lt;&gt;"",((EJ1246*0.125)+((EK1246+EL1246+EM1246+EN1246+EO1246)*0.25)+((EP1246+EQ1246+ER1246)*1))/EI1246,"")</f>
        <v/>
      </c>
      <c r="ET1246" s="20"/>
      <c r="FG1246" s="20"/>
      <c r="FJ1246" s="34" t="str">
        <f>IF(EZ1246&lt;&gt;"",((FA1246*0.125)+((FB1246+FC1246+FD1246+FE1246+FF1246)*0.25)+((FG1246+FH1246+FI1246)*1))/EZ1246,"")</f>
        <v/>
      </c>
      <c r="FK1246" s="39">
        <v>39.864190000000001</v>
      </c>
      <c r="FL1246" s="39">
        <v>-121.869696</v>
      </c>
      <c r="FM1246" s="39">
        <v>39.502364576177868</v>
      </c>
      <c r="FN1246" s="39">
        <v>40.226015423822133</v>
      </c>
      <c r="FO1246" s="39">
        <v>-122.34108929579061</v>
      </c>
      <c r="FP1246" s="39">
        <v>-121.3983027042094</v>
      </c>
      <c r="FQ1246" s="39">
        <v>39.140539152355736</v>
      </c>
      <c r="FR1246" s="39">
        <v>40.587840847644266</v>
      </c>
      <c r="FS1246" s="39">
        <v>-122.8124825915812</v>
      </c>
      <c r="FT1246" s="39">
        <v>-120.92690940841881</v>
      </c>
      <c r="FU1246" s="35"/>
      <c r="GK1246" s="34" t="str">
        <f>IF(GA1246&lt;&gt;"",((GB1246*0.125)+((GC1246+GD1246+GE1246+GF1246+GG1246)*0.25)+((GH1246+GI1246+GJ1246)*1))/GA1246,"")</f>
        <v/>
      </c>
      <c r="GL1246"/>
      <c r="GM1246"/>
      <c r="GN1246"/>
      <c r="GO1246"/>
      <c r="HH1246" s="34" t="str">
        <f>IF(GX1246&lt;&gt;"",((GY1246*0.125)+((GZ1246+HA1246+HB1246+HC1246+HD1246)*0.25)+((HE1246+HF1246+HG1246)*1))/GX1246,"")</f>
        <v/>
      </c>
    </row>
    <row r="1247" spans="1:216" hidden="1" x14ac:dyDescent="0.35">
      <c r="A1247" s="11" t="s">
        <v>5505</v>
      </c>
      <c r="B1247" s="12" t="s">
        <v>5506</v>
      </c>
      <c r="C1247" s="43">
        <v>43009</v>
      </c>
      <c r="E1247" s="11" t="s">
        <v>1420</v>
      </c>
      <c r="F1247" s="19" t="s">
        <v>6810</v>
      </c>
      <c r="G1247" s="19" t="s">
        <v>6811</v>
      </c>
      <c r="H1247" s="11" t="s">
        <v>591</v>
      </c>
      <c r="I1247" s="42">
        <v>92833</v>
      </c>
      <c r="J1247" s="17">
        <v>52598</v>
      </c>
      <c r="K1247" s="18">
        <f ca="1">IF(A1247&lt;&gt;"",RANDBETWEEN(1,2000)," ")</f>
        <v>1818</v>
      </c>
      <c r="L1247" s="17" cm="1">
        <f t="array" ref="L1247">IF(A1247&lt;&gt;"",SUMPRODUCT(($E$2:$E$1303="Active") * (FK1247 &gt;= $FM$2:$FM$1303) * (FK1247 &lt;= $FN$2:$FN$1303) * (FL1247 &gt;= $FO$2:$FO$1303) * (FL1247 &lt;= $FP$2:$FP$1303)),"")</f>
        <v>13</v>
      </c>
      <c r="M1247" s="17" cm="1">
        <f t="array" ref="M1247">IF(A1247&lt;&gt;"",SUMPRODUCT(($E$2:$E$1303="Active") * (FK1247 &gt;= $FQ$2:$FQ$1303) * (FK1247 &lt;= $FR$2:$FR$1303) * (FL1247 &gt;= $FS$2:$FS$1303) * (FL1247 &lt;= $FT$2:$FT$1303)),"")</f>
        <v>20</v>
      </c>
      <c r="Q1247" s="11" t="s">
        <v>6812</v>
      </c>
      <c r="AA1247" s="48">
        <v>2024</v>
      </c>
      <c r="AC1247" s="63">
        <v>45658</v>
      </c>
      <c r="AF1247" s="26"/>
      <c r="AG1247" s="20"/>
      <c r="AH1247" s="22">
        <v>0</v>
      </c>
      <c r="AI1247" s="26">
        <v>0</v>
      </c>
      <c r="AN1247" s="27" t="str">
        <f>IF(COUNT(DV1247,ES1247,FJ1247,GK1247,HH1247)&gt;0,AVERAGE(DV1247,ES1247,FJ1247,GK1247,HH1247),"")</f>
        <v/>
      </c>
      <c r="AO1247" s="28">
        <f>IF((E1247&lt;&gt;""),COUNTA(AP1247:BW1247)+COUNTIF(T1247,"No"),"")</f>
        <v>0</v>
      </c>
      <c r="EA1247" s="35"/>
      <c r="EJ1247"/>
      <c r="EK1247"/>
      <c r="EL1247"/>
      <c r="EM1247"/>
      <c r="EN1247"/>
      <c r="EQ1247"/>
      <c r="ER1247"/>
      <c r="ES1247" s="34" t="str">
        <f>IF(EI1247&lt;&gt;"",((EJ1247*0.125)+((EK1247+EL1247+EM1247+EN1247+EO1247)*0.25)+((EP1247+EQ1247+ER1247)*1))/EI1247,"")</f>
        <v/>
      </c>
      <c r="ET1247" s="20"/>
      <c r="FG1247" s="20"/>
      <c r="FJ1247" s="34" t="str">
        <f>IF(EZ1247&lt;&gt;"",((FA1247*0.125)+((FB1247+FC1247+FD1247+FE1247+FF1247)*0.25)+((FG1247+FH1247+FI1247)*1))/EZ1247,"")</f>
        <v/>
      </c>
      <c r="FK1247" s="39">
        <v>33.880915999999999</v>
      </c>
      <c r="FL1247" s="39">
        <v>-117.963038</v>
      </c>
      <c r="FM1247" s="39">
        <v>33.519090576177867</v>
      </c>
      <c r="FN1247" s="39">
        <v>34.242741423822132</v>
      </c>
      <c r="FO1247" s="39">
        <v>-118.39886827010322</v>
      </c>
      <c r="FP1247" s="39">
        <v>-117.52720772989677</v>
      </c>
      <c r="FQ1247" s="39">
        <v>33.157265152355734</v>
      </c>
      <c r="FR1247" s="39">
        <v>34.604566847644264</v>
      </c>
      <c r="FS1247" s="39">
        <v>-118.83469854020645</v>
      </c>
      <c r="FT1247" s="39">
        <v>-117.09137745979355</v>
      </c>
      <c r="FU1247" s="35"/>
      <c r="GK1247" s="34" t="str">
        <f>IF(GA1247&lt;&gt;"",((GB1247*0.125)+((GC1247+GD1247+GE1247+GF1247+GG1247)*0.25)+((GH1247+GI1247+GJ1247)*1))/GA1247,"")</f>
        <v/>
      </c>
      <c r="GL1247"/>
      <c r="GM1247"/>
      <c r="GN1247"/>
      <c r="GO1247"/>
      <c r="HH1247" s="34" t="str">
        <f>IF(GX1247&lt;&gt;"",((GY1247*0.125)+((GZ1247+HA1247+HB1247+HC1247+HD1247)*0.25)+((HE1247+HF1247+HG1247)*1))/GX1247,"")</f>
        <v/>
      </c>
    </row>
    <row r="1248" spans="1:216" hidden="1" x14ac:dyDescent="0.35">
      <c r="A1248" s="11" t="s">
        <v>6075</v>
      </c>
      <c r="B1248" s="12" t="s">
        <v>6813</v>
      </c>
      <c r="C1248" s="43">
        <v>43009</v>
      </c>
      <c r="E1248" s="11" t="s">
        <v>1420</v>
      </c>
      <c r="F1248" s="19" t="s">
        <v>6814</v>
      </c>
      <c r="G1248" s="19" t="s">
        <v>6078</v>
      </c>
      <c r="H1248" s="11" t="s">
        <v>1033</v>
      </c>
      <c r="I1248" s="42">
        <v>33982</v>
      </c>
      <c r="J1248" s="17">
        <v>12404</v>
      </c>
      <c r="K1248" s="18">
        <f ca="1">IF(A1248&lt;&gt;"",RANDBETWEEN(1,2000)," ")</f>
        <v>1216</v>
      </c>
      <c r="L1248" s="17" cm="1">
        <f t="array" ref="L1248">IF(A1248&lt;&gt;"",SUMPRODUCT(($E$2:$E$1303="Active") * (FK1248 &gt;= $FM$2:$FM$1303) * (FK1248 &lt;= $FN$2:$FN$1303) * (FL1248 &gt;= $FO$2:$FO$1303) * (FL1248 &lt;= $FP$2:$FP$1303)),"")</f>
        <v>1</v>
      </c>
      <c r="M1248" s="17" cm="1">
        <f t="array" ref="M1248">IF(A1248&lt;&gt;"",SUMPRODUCT(($E$2:$E$1303="Active") * (FK1248 &gt;= $FQ$2:$FQ$1303) * (FK1248 &lt;= $FR$2:$FR$1303) * (FL1248 &gt;= $FS$2:$FS$1303) * (FL1248 &lt;= $FT$2:$FT$1303)),"")</f>
        <v>3</v>
      </c>
      <c r="Q1248" s="11" t="s">
        <v>6080</v>
      </c>
      <c r="AA1248" s="48">
        <v>2024</v>
      </c>
      <c r="AC1248" s="63">
        <v>45658</v>
      </c>
      <c r="AF1248" s="26"/>
      <c r="AG1248" s="20"/>
      <c r="AH1248" s="22">
        <v>0</v>
      </c>
      <c r="AI1248" s="26">
        <v>0</v>
      </c>
      <c r="AN1248" s="27" t="str">
        <f>IF(COUNT(DV1248,ES1248,FJ1248,GK1248,HH1248)&gt;0,AVERAGE(DV1248,ES1248,FJ1248,GK1248,HH1248),"")</f>
        <v/>
      </c>
      <c r="AO1248" s="28">
        <f>IF((E1248&lt;&gt;""),COUNTA(AP1248:BW1248)+COUNTIF(T1248,"No"),"")</f>
        <v>0</v>
      </c>
      <c r="EA1248" s="35"/>
      <c r="EJ1248"/>
      <c r="EK1248"/>
      <c r="EL1248"/>
      <c r="EM1248"/>
      <c r="EN1248"/>
      <c r="EQ1248"/>
      <c r="ER1248"/>
      <c r="ES1248" s="34" t="str">
        <f>IF(EI1248&lt;&gt;"",((EJ1248*0.125)+((EK1248+EL1248+EM1248+EN1248+EO1248)*0.25)+((EP1248+EQ1248+ER1248)*1))/EI1248,"")</f>
        <v/>
      </c>
      <c r="ET1248" s="20"/>
      <c r="FG1248" s="20"/>
      <c r="FJ1248" s="34" t="str">
        <f>IF(EZ1248&lt;&gt;"",((FA1248*0.125)+((FB1248+FC1248+FD1248+FE1248+FF1248)*0.25)+((FG1248+FH1248+FI1248)*1))/EZ1248,"")</f>
        <v/>
      </c>
      <c r="FK1248" s="39">
        <v>26.901980999999999</v>
      </c>
      <c r="FL1248" s="39">
        <v>-81.791608999999994</v>
      </c>
      <c r="FM1248" s="39">
        <v>26.540155576177867</v>
      </c>
      <c r="FN1248" s="39">
        <v>27.263806423822132</v>
      </c>
      <c r="FO1248" s="39">
        <v>-82.197342093976999</v>
      </c>
      <c r="FP1248" s="39">
        <v>-81.385875906022989</v>
      </c>
      <c r="FQ1248" s="39">
        <v>26.178330152355734</v>
      </c>
      <c r="FR1248" s="39">
        <v>27.625631847644264</v>
      </c>
      <c r="FS1248" s="39">
        <v>-82.603075187953991</v>
      </c>
      <c r="FT1248" s="39">
        <v>-80.980142812045997</v>
      </c>
      <c r="FU1248" s="35"/>
      <c r="GK1248" s="34" t="str">
        <f>IF(GA1248&lt;&gt;"",((GB1248*0.125)+((GC1248+GD1248+GE1248+GF1248+GG1248)*0.25)+((GH1248+GI1248+GJ1248)*1))/GA1248,"")</f>
        <v/>
      </c>
      <c r="GL1248"/>
      <c r="GM1248"/>
      <c r="GN1248"/>
      <c r="GO1248"/>
      <c r="HH1248" s="34" t="str">
        <f>IF(GX1248&lt;&gt;"",((GY1248*0.125)+((GZ1248+HA1248+HB1248+HC1248+HD1248)*0.25)+((HE1248+HF1248+HG1248)*1))/GX1248,"")</f>
        <v/>
      </c>
    </row>
    <row r="1249" spans="1:216" hidden="1" x14ac:dyDescent="0.35">
      <c r="A1249" s="11" t="s">
        <v>6815</v>
      </c>
      <c r="B1249" s="12" t="s">
        <v>6816</v>
      </c>
      <c r="C1249" s="43">
        <v>43009</v>
      </c>
      <c r="E1249" s="11" t="s">
        <v>1420</v>
      </c>
      <c r="F1249" s="19" t="s">
        <v>6817</v>
      </c>
      <c r="G1249" s="19" t="s">
        <v>6818</v>
      </c>
      <c r="H1249" s="11" t="s">
        <v>1033</v>
      </c>
      <c r="I1249" s="42">
        <v>33412</v>
      </c>
      <c r="J1249" s="17">
        <v>15872</v>
      </c>
      <c r="K1249" s="18">
        <f ca="1">IF(A1249&lt;&gt;"",RANDBETWEEN(1,2000)," ")</f>
        <v>1161</v>
      </c>
      <c r="L1249" s="17" cm="1">
        <f t="array" ref="L1249">IF(A1249&lt;&gt;"",SUMPRODUCT(($E$2:$E$1303="Active") * (FK1249 &gt;= $FM$2:$FM$1303) * (FK1249 &lt;= $FN$2:$FN$1303) * (FL1249 &gt;= $FO$2:$FO$1303) * (FL1249 &lt;= $FP$2:$FP$1303)),"")</f>
        <v>2</v>
      </c>
      <c r="M1249" s="17" cm="1">
        <f t="array" ref="M1249">IF(A1249&lt;&gt;"",SUMPRODUCT(($E$2:$E$1303="Active") * (FK1249 &gt;= $FQ$2:$FQ$1303) * (FK1249 &lt;= $FR$2:$FR$1303) * (FL1249 &gt;= $FS$2:$FS$1303) * (FL1249 &lt;= $FT$2:$FT$1303)),"")</f>
        <v>8</v>
      </c>
      <c r="Q1249" s="11" t="s">
        <v>6819</v>
      </c>
      <c r="AA1249" s="48">
        <v>2024</v>
      </c>
      <c r="AC1249" s="63">
        <v>45658</v>
      </c>
      <c r="AF1249" s="26"/>
      <c r="AG1249" s="20"/>
      <c r="AH1249" s="22">
        <v>0</v>
      </c>
      <c r="AI1249" s="26">
        <v>0</v>
      </c>
      <c r="AN1249" s="27" t="str">
        <f>IF(COUNT(DV1249,ES1249,FJ1249,GK1249,HH1249)&gt;0,AVERAGE(DV1249,ES1249,FJ1249,GK1249,HH1249),"")</f>
        <v/>
      </c>
      <c r="AO1249" s="28">
        <f>IF((E1249&lt;&gt;""),COUNTA(AP1249:BW1249)+COUNTIF(T1249,"No"),"")</f>
        <v>0</v>
      </c>
      <c r="EA1249" s="35"/>
      <c r="EJ1249"/>
      <c r="EK1249"/>
      <c r="EL1249"/>
      <c r="EM1249"/>
      <c r="EN1249"/>
      <c r="EQ1249"/>
      <c r="ER1249"/>
      <c r="ES1249" s="34" t="str">
        <f>IF(EI1249&lt;&gt;"",((EJ1249*0.125)+((EK1249+EL1249+EM1249+EN1249+EO1249)*0.25)+((EP1249+EQ1249+ER1249)*1))/EI1249,"")</f>
        <v/>
      </c>
      <c r="ET1249" s="20"/>
      <c r="FG1249" s="20"/>
      <c r="FJ1249" s="34" t="str">
        <f>IF(EZ1249&lt;&gt;"",((FA1249*0.125)+((FB1249+FC1249+FD1249+FE1249+FF1249)*0.25)+((FG1249+FH1249+FI1249)*1))/EZ1249,"")</f>
        <v/>
      </c>
      <c r="FK1249" s="39">
        <v>26.830085</v>
      </c>
      <c r="FL1249" s="39">
        <v>-80.212742000000006</v>
      </c>
      <c r="FM1249" s="39">
        <v>26.468259576177868</v>
      </c>
      <c r="FN1249" s="39">
        <v>27.191910423822133</v>
      </c>
      <c r="FO1249" s="39">
        <v>-80.618217262560393</v>
      </c>
      <c r="FP1249" s="39">
        <v>-79.807266737439619</v>
      </c>
      <c r="FQ1249" s="39">
        <v>26.106434152355735</v>
      </c>
      <c r="FR1249" s="39">
        <v>27.553735847644266</v>
      </c>
      <c r="FS1249" s="39">
        <v>-81.023692525120765</v>
      </c>
      <c r="FT1249" s="39">
        <v>-79.401791474879246</v>
      </c>
      <c r="FU1249" s="35"/>
      <c r="GK1249" s="34" t="str">
        <f>IF(GA1249&lt;&gt;"",((GB1249*0.125)+((GC1249+GD1249+GE1249+GF1249+GG1249)*0.25)+((GH1249+GI1249+GJ1249)*1))/GA1249,"")</f>
        <v/>
      </c>
      <c r="GL1249"/>
      <c r="GM1249"/>
      <c r="GN1249"/>
      <c r="GO1249"/>
      <c r="HH1249" s="34" t="str">
        <f>IF(GX1249&lt;&gt;"",((GY1249*0.125)+((GZ1249+HA1249+HB1249+HC1249+HD1249)*0.25)+((HE1249+HF1249+HG1249)*1))/GX1249,"")</f>
        <v/>
      </c>
    </row>
    <row r="1250" spans="1:216" hidden="1" x14ac:dyDescent="0.35">
      <c r="A1250" s="11" t="s">
        <v>6820</v>
      </c>
      <c r="B1250" s="12" t="s">
        <v>6821</v>
      </c>
      <c r="C1250" s="43">
        <v>43009</v>
      </c>
      <c r="E1250" s="11" t="s">
        <v>1420</v>
      </c>
      <c r="F1250" s="19" t="s">
        <v>6822</v>
      </c>
      <c r="G1250" s="19" t="s">
        <v>6823</v>
      </c>
      <c r="H1250" s="11" t="s">
        <v>1852</v>
      </c>
      <c r="I1250" s="42">
        <v>7608</v>
      </c>
      <c r="K1250" s="18">
        <f ca="1">IF(A1250&lt;&gt;"",RANDBETWEEN(1,2000)," ")</f>
        <v>717</v>
      </c>
      <c r="L1250" s="17" cm="1">
        <f t="array" ref="L1250">IF(A1250&lt;&gt;"",SUMPRODUCT(($E$2:$E$1303="Active") * (FK1250 &gt;= $FM$2:$FM$1303) * (FK1250 &lt;= $FN$2:$FN$1303) * (FL1250 &gt;= $FO$2:$FO$1303) * (FL1250 &lt;= $FP$2:$FP$1303)),"")</f>
        <v>16</v>
      </c>
      <c r="M1250" s="17" cm="1">
        <f t="array" ref="M1250">IF(A1250&lt;&gt;"",SUMPRODUCT(($E$2:$E$1303="Active") * (FK1250 &gt;= $FQ$2:$FQ$1303) * (FK1250 &lt;= $FR$2:$FR$1303) * (FL1250 &gt;= $FS$2:$FS$1303) * (FL1250 &lt;= $FT$2:$FT$1303)),"")</f>
        <v>28</v>
      </c>
      <c r="Q1250" s="11" t="s">
        <v>3270</v>
      </c>
      <c r="AA1250" s="48">
        <v>2024</v>
      </c>
      <c r="AC1250" s="63">
        <v>45658</v>
      </c>
      <c r="AF1250" s="26"/>
      <c r="AG1250" s="20"/>
      <c r="AH1250" s="22">
        <v>0</v>
      </c>
      <c r="AI1250" s="26">
        <v>0</v>
      </c>
      <c r="AN1250" s="27" t="str">
        <f>IF(COUNT(DV1250,ES1250,FJ1250,GK1250,HH1250)&gt;0,AVERAGE(DV1250,ES1250,FJ1250,GK1250,HH1250),"")</f>
        <v/>
      </c>
      <c r="AO1250" s="28">
        <f>IF((E1250&lt;&gt;""),COUNTA(AP1250:BW1250)+COUNTIF(T1250,"No"),"")</f>
        <v>0</v>
      </c>
      <c r="EA1250" s="35"/>
      <c r="EJ1250"/>
      <c r="EK1250"/>
      <c r="EL1250"/>
      <c r="EM1250"/>
      <c r="EN1250"/>
      <c r="EQ1250"/>
      <c r="ER1250"/>
      <c r="ES1250" s="34" t="str">
        <f>IF(EI1250&lt;&gt;"",((EJ1250*0.125)+((EK1250+EL1250+EM1250+EN1250+EO1250)*0.25)+((EP1250+EQ1250+ER1250)*1))/EI1250,"")</f>
        <v/>
      </c>
      <c r="ET1250" s="20"/>
      <c r="FG1250" s="20"/>
      <c r="FJ1250" s="34" t="str">
        <f>IF(EZ1250&lt;&gt;"",((FA1250*0.125)+((FB1250+FC1250+FD1250+FE1250+FF1250)*0.25)+((FG1250+FH1250+FI1250)*1))/EZ1250,"")</f>
        <v/>
      </c>
      <c r="FK1250">
        <v>40.854779000000001</v>
      </c>
      <c r="FL1250">
        <v>-74.063029999999998</v>
      </c>
      <c r="FM1250" s="39">
        <v>40.492953576177868</v>
      </c>
      <c r="FN1250" s="39">
        <v>41.216604423822133</v>
      </c>
      <c r="FO1250" s="39">
        <v>-74.541400940077423</v>
      </c>
      <c r="FP1250" s="39">
        <v>-73.584659059922572</v>
      </c>
      <c r="FQ1250" s="39">
        <v>40.131128152355735</v>
      </c>
      <c r="FR1250" s="39">
        <v>41.578429847644266</v>
      </c>
      <c r="FS1250" s="39">
        <v>-75.019771880154849</v>
      </c>
      <c r="FT1250" s="39">
        <v>-73.106288119845146</v>
      </c>
      <c r="FU1250" s="35"/>
      <c r="GK1250" s="34" t="str">
        <f>IF(GA1250&lt;&gt;"",((GB1250*0.125)+((GC1250+GD1250+GE1250+GF1250+GG1250)*0.25)+((GH1250+GI1250+GJ1250)*1))/GA1250,"")</f>
        <v/>
      </c>
      <c r="GL1250"/>
      <c r="GM1250"/>
      <c r="GN1250"/>
      <c r="GO1250"/>
      <c r="HH1250" s="34" t="str">
        <f>IF(GX1250&lt;&gt;"",((GY1250*0.125)+((GZ1250+HA1250+HB1250+HC1250+HD1250)*0.25)+((HE1250+HF1250+HG1250)*1))/GX1250,"")</f>
        <v/>
      </c>
    </row>
    <row r="1251" spans="1:216" hidden="1" x14ac:dyDescent="0.35">
      <c r="A1251" s="11" t="s">
        <v>6824</v>
      </c>
      <c r="B1251" s="12" t="s">
        <v>6825</v>
      </c>
      <c r="C1251" s="43">
        <v>43009</v>
      </c>
      <c r="E1251" s="11" t="s">
        <v>1420</v>
      </c>
      <c r="F1251" s="19" t="s">
        <v>6826</v>
      </c>
      <c r="G1251" s="19" t="s">
        <v>6827</v>
      </c>
      <c r="H1251" s="11" t="s">
        <v>1855</v>
      </c>
      <c r="I1251" s="42">
        <v>22102</v>
      </c>
      <c r="J1251" s="17">
        <v>27743</v>
      </c>
      <c r="K1251" s="18">
        <f ca="1">IF(A1251&lt;&gt;"",RANDBETWEEN(1,2000)," ")</f>
        <v>1104</v>
      </c>
      <c r="L1251" s="17" cm="1">
        <f t="array" ref="L1251">IF(A1251&lt;&gt;"",SUMPRODUCT(($E$2:$E$1303="Active") * (FK1251 &gt;= $FM$2:$FM$1303) * (FK1251 &lt;= $FN$2:$FN$1303) * (FL1251 &gt;= $FO$2:$FO$1303) * (FL1251 &lt;= $FP$2:$FP$1303)),"")</f>
        <v>3</v>
      </c>
      <c r="M1251" s="17" cm="1">
        <f t="array" ref="M1251">IF(A1251&lt;&gt;"",SUMPRODUCT(($E$2:$E$1303="Active") * (FK1251 &gt;= $FQ$2:$FQ$1303) * (FK1251 &lt;= $FR$2:$FR$1303) * (FL1251 &gt;= $FS$2:$FS$1303) * (FL1251 &lt;= $FT$2:$FT$1303)),"")</f>
        <v>4</v>
      </c>
      <c r="Q1251" s="11" t="s">
        <v>6828</v>
      </c>
      <c r="AA1251" s="48">
        <v>2024</v>
      </c>
      <c r="AC1251" s="63">
        <v>45658</v>
      </c>
      <c r="AF1251" s="26"/>
      <c r="AG1251" s="20"/>
      <c r="AH1251" s="22">
        <v>0</v>
      </c>
      <c r="AI1251" s="26">
        <v>0</v>
      </c>
      <c r="AN1251" s="27" t="str">
        <f>IF(COUNT(DV1251,ES1251,FJ1251,GK1251,HH1251)&gt;0,AVERAGE(DV1251,ES1251,FJ1251,GK1251,HH1251),"")</f>
        <v/>
      </c>
      <c r="AO1251" s="28">
        <f>IF((E1251&lt;&gt;""),COUNTA(AP1251:BW1251)+COUNTIF(T1251,"No"),"")</f>
        <v>0</v>
      </c>
      <c r="EA1251" s="35"/>
      <c r="EJ1251"/>
      <c r="EK1251"/>
      <c r="EL1251"/>
      <c r="EM1251"/>
      <c r="EN1251"/>
      <c r="EQ1251"/>
      <c r="ER1251"/>
      <c r="ES1251" s="34" t="str">
        <f>IF(EI1251&lt;&gt;"",((EJ1251*0.125)+((EK1251+EL1251+EM1251+EN1251+EO1251)*0.25)+((EP1251+EQ1251+ER1251)*1))/EI1251,"")</f>
        <v/>
      </c>
      <c r="ET1251" s="20"/>
      <c r="FG1251" s="20"/>
      <c r="FJ1251" s="34" t="str">
        <f>IF(EZ1251&lt;&gt;"",((FA1251*0.125)+((FB1251+FC1251+FD1251+FE1251+FF1251)*0.25)+((FG1251+FH1251+FI1251)*1))/EZ1251,"")</f>
        <v/>
      </c>
      <c r="FK1251" s="39">
        <v>38.959941999999998</v>
      </c>
      <c r="FL1251" s="39">
        <v>-77.224902</v>
      </c>
      <c r="FM1251" s="39">
        <v>38.598116576177866</v>
      </c>
      <c r="FN1251" s="39">
        <v>39.321767423822131</v>
      </c>
      <c r="FO1251" s="39">
        <v>-77.690220996057761</v>
      </c>
      <c r="FP1251" s="39">
        <v>-76.75958300394224</v>
      </c>
      <c r="FQ1251" s="39">
        <v>38.236291152355733</v>
      </c>
      <c r="FR1251" s="39">
        <v>39.683592847644263</v>
      </c>
      <c r="FS1251" s="39">
        <v>-78.155539992115507</v>
      </c>
      <c r="FT1251" s="39">
        <v>-76.294264007884493</v>
      </c>
      <c r="FU1251" s="35"/>
      <c r="GK1251" s="34" t="str">
        <f>IF(GA1251&lt;&gt;"",((GB1251*0.125)+((GC1251+GD1251+GE1251+GF1251+GG1251)*0.25)+((GH1251+GI1251+GJ1251)*1))/GA1251,"")</f>
        <v/>
      </c>
      <c r="GL1251"/>
      <c r="GM1251"/>
      <c r="GN1251"/>
      <c r="GO1251"/>
      <c r="HH1251" s="34" t="str">
        <f>IF(GX1251&lt;&gt;"",((GY1251*0.125)+((GZ1251+HA1251+HB1251+HC1251+HD1251)*0.25)+((HE1251+HF1251+HG1251)*1))/GX1251,"")</f>
        <v/>
      </c>
    </row>
    <row r="1252" spans="1:216" hidden="1" x14ac:dyDescent="0.35">
      <c r="A1252" s="11" t="s">
        <v>5540</v>
      </c>
      <c r="B1252" s="12" t="s">
        <v>5541</v>
      </c>
      <c r="C1252" s="43">
        <v>43009</v>
      </c>
      <c r="E1252" s="11" t="s">
        <v>1420</v>
      </c>
      <c r="F1252" s="19" t="s">
        <v>6829</v>
      </c>
      <c r="G1252" s="19" t="s">
        <v>2112</v>
      </c>
      <c r="H1252" s="11" t="s">
        <v>1635</v>
      </c>
      <c r="I1252" s="42">
        <v>51503</v>
      </c>
      <c r="J1252" s="17">
        <v>37330</v>
      </c>
      <c r="K1252" s="18">
        <f ca="1">IF(A1252&lt;&gt;"",RANDBETWEEN(1,2000)," ")</f>
        <v>222</v>
      </c>
      <c r="L1252" s="17" cm="1">
        <f t="array" ref="L1252">IF(A1252&lt;&gt;"",SUMPRODUCT(($E$2:$E$1303="Active") * (FK1252 &gt;= $FM$2:$FM$1303) * (FK1252 &lt;= $FN$2:$FN$1303) * (FL1252 &gt;= $FO$2:$FO$1303) * (FL1252 &lt;= $FP$2:$FP$1303)),"")</f>
        <v>4</v>
      </c>
      <c r="M1252" s="17" cm="1">
        <f t="array" ref="M1252">IF(A1252&lt;&gt;"",SUMPRODUCT(($E$2:$E$1303="Active") * (FK1252 &gt;= $FQ$2:$FQ$1303) * (FK1252 &lt;= $FR$2:$FR$1303) * (FL1252 &gt;= $FS$2:$FS$1303) * (FL1252 &lt;= $FT$2:$FT$1303)),"")</f>
        <v>4</v>
      </c>
      <c r="Q1252" s="11" t="s">
        <v>2114</v>
      </c>
      <c r="AA1252" s="48">
        <v>2024</v>
      </c>
      <c r="AC1252" s="63">
        <v>45658</v>
      </c>
      <c r="AF1252" s="26"/>
      <c r="AG1252" s="20"/>
      <c r="AH1252" s="22">
        <v>0</v>
      </c>
      <c r="AI1252" s="26">
        <v>0</v>
      </c>
      <c r="AN1252" s="27" t="str">
        <f>IF(COUNT(DV1252,ES1252,FJ1252,GK1252,HH1252)&gt;0,AVERAGE(DV1252,ES1252,FJ1252,GK1252,HH1252),"")</f>
        <v/>
      </c>
      <c r="AO1252" s="28">
        <f>IF((E1252&lt;&gt;""),COUNTA(AP1252:BW1252)+COUNTIF(T1252,"No"),"")</f>
        <v>0</v>
      </c>
      <c r="EA1252" s="35"/>
      <c r="EJ1252"/>
      <c r="EK1252"/>
      <c r="EL1252"/>
      <c r="EM1252"/>
      <c r="EN1252"/>
      <c r="EQ1252"/>
      <c r="ER1252"/>
      <c r="ES1252" s="34" t="str">
        <f>IF(EI1252&lt;&gt;"",((EJ1252*0.125)+((EK1252+EL1252+EM1252+EN1252+EO1252)*0.25)+((EP1252+EQ1252+ER1252)*1))/EI1252,"")</f>
        <v/>
      </c>
      <c r="ET1252" s="20"/>
      <c r="FG1252" s="20"/>
      <c r="FJ1252" s="34" t="str">
        <f>IF(EZ1252&lt;&gt;"",((FA1252*0.125)+((FB1252+FC1252+FD1252+FE1252+FF1252)*0.25)+((FG1252+FH1252+FI1252)*1))/EZ1252,"")</f>
        <v/>
      </c>
      <c r="FK1252" s="39">
        <v>41.246274</v>
      </c>
      <c r="FL1252" s="39">
        <v>-95.772065999999995</v>
      </c>
      <c r="FM1252" s="39">
        <v>40.884448576177867</v>
      </c>
      <c r="FN1252" s="39">
        <v>41.608099423822132</v>
      </c>
      <c r="FO1252" s="39">
        <v>-96.253291903488474</v>
      </c>
      <c r="FP1252" s="39">
        <v>-95.290840096511516</v>
      </c>
      <c r="FQ1252" s="39">
        <v>40.522623152355735</v>
      </c>
      <c r="FR1252" s="39">
        <v>41.969924847644265</v>
      </c>
      <c r="FS1252" s="39">
        <v>-96.734517806976967</v>
      </c>
      <c r="FT1252" s="39">
        <v>-94.809614193023023</v>
      </c>
      <c r="FU1252" s="35"/>
      <c r="GK1252" s="34" t="str">
        <f>IF(GA1252&lt;&gt;"",((GB1252*0.125)+((GC1252+GD1252+GE1252+GF1252+GG1252)*0.25)+((GH1252+GI1252+GJ1252)*1))/GA1252,"")</f>
        <v/>
      </c>
      <c r="GL1252"/>
      <c r="GM1252"/>
      <c r="GN1252"/>
      <c r="GO1252"/>
      <c r="HH1252" s="34" t="str">
        <f>IF(GX1252&lt;&gt;"",((GY1252*0.125)+((GZ1252+HA1252+HB1252+HC1252+HD1252)*0.25)+((HE1252+HF1252+HG1252)*1))/GX1252,"")</f>
        <v/>
      </c>
    </row>
    <row r="1253" spans="1:216" hidden="1" x14ac:dyDescent="0.35">
      <c r="A1253" s="11" t="s">
        <v>5453</v>
      </c>
      <c r="B1253" s="12" t="s">
        <v>5454</v>
      </c>
      <c r="C1253" s="43">
        <v>43009</v>
      </c>
      <c r="E1253" s="11" t="s">
        <v>1420</v>
      </c>
      <c r="F1253" s="19" t="s">
        <v>6830</v>
      </c>
      <c r="G1253" s="19" t="s">
        <v>6677</v>
      </c>
      <c r="H1253" s="11" t="s">
        <v>1673</v>
      </c>
      <c r="I1253" s="42">
        <v>75069</v>
      </c>
      <c r="J1253" s="17">
        <v>39084</v>
      </c>
      <c r="K1253" s="18">
        <f ca="1">IF(A1253&lt;&gt;"",RANDBETWEEN(1,2000)," ")</f>
        <v>70</v>
      </c>
      <c r="L1253" s="17" cm="1">
        <f t="array" ref="L1253">IF(A1253&lt;&gt;"",SUMPRODUCT(($E$2:$E$1303="Active") * (FK1253 &gt;= $FM$2:$FM$1303) * (FK1253 &lt;= $FN$2:$FN$1303) * (FL1253 &gt;= $FO$2:$FO$1303) * (FL1253 &lt;= $FP$2:$FP$1303)),"")</f>
        <v>8</v>
      </c>
      <c r="M1253" s="17" cm="1">
        <f t="array" ref="M1253">IF(A1253&lt;&gt;"",SUMPRODUCT(($E$2:$E$1303="Active") * (FK1253 &gt;= $FQ$2:$FQ$1303) * (FK1253 &lt;= $FR$2:$FR$1303) * (FL1253 &gt;= $FS$2:$FS$1303) * (FL1253 &lt;= $FT$2:$FT$1303)),"")</f>
        <v>17</v>
      </c>
      <c r="Q1253" s="11" t="s">
        <v>6831</v>
      </c>
      <c r="AA1253" s="48">
        <v>2024</v>
      </c>
      <c r="AC1253" s="63">
        <v>45658</v>
      </c>
      <c r="AF1253" s="26"/>
      <c r="AG1253" s="20"/>
      <c r="AH1253" s="22">
        <v>0</v>
      </c>
      <c r="AI1253" s="26">
        <v>0</v>
      </c>
      <c r="AN1253" s="27" t="str">
        <f>IF(COUNT(DV1253,ES1253,FJ1253,GK1253,HH1253)&gt;0,AVERAGE(DV1253,ES1253,FJ1253,GK1253,HH1253),"")</f>
        <v/>
      </c>
      <c r="AO1253" s="28">
        <f>IF((E1253&lt;&gt;""),COUNTA(AP1253:BW1253)+COUNTIF(T1253,"No"),"")</f>
        <v>0</v>
      </c>
      <c r="EA1253" s="35"/>
      <c r="EJ1253"/>
      <c r="EK1253"/>
      <c r="EL1253"/>
      <c r="EM1253"/>
      <c r="EN1253"/>
      <c r="EQ1253"/>
      <c r="ER1253"/>
      <c r="ES1253" s="34" t="str">
        <f>IF(EI1253&lt;&gt;"",((EJ1253*0.125)+((EK1253+EL1253+EM1253+EN1253+EO1253)*0.25)+((EP1253+EQ1253+ER1253)*1))/EI1253,"")</f>
        <v/>
      </c>
      <c r="ET1253" s="20"/>
      <c r="FG1253" s="20"/>
      <c r="FJ1253" s="34" t="str">
        <f>IF(EZ1253&lt;&gt;"",((FA1253*0.125)+((FB1253+FC1253+FD1253+FE1253+FF1253)*0.25)+((FG1253+FH1253+FI1253)*1))/EZ1253,"")</f>
        <v/>
      </c>
      <c r="FK1253" s="39">
        <v>33.180942999999999</v>
      </c>
      <c r="FL1253" s="39">
        <v>-96.594319999999996</v>
      </c>
      <c r="FM1253" s="39">
        <v>32.819117576177867</v>
      </c>
      <c r="FN1253" s="39">
        <v>33.542768423822132</v>
      </c>
      <c r="FO1253" s="39">
        <v>-97.026636128991825</v>
      </c>
      <c r="FP1253" s="39">
        <v>-96.162003871008167</v>
      </c>
      <c r="FQ1253" s="39">
        <v>32.457292152355734</v>
      </c>
      <c r="FR1253" s="39">
        <v>33.904593847644264</v>
      </c>
      <c r="FS1253" s="39">
        <v>-97.458952257983668</v>
      </c>
      <c r="FT1253" s="39">
        <v>-95.729687742016324</v>
      </c>
      <c r="FU1253" s="35"/>
      <c r="GK1253" s="34" t="str">
        <f>IF(GA1253&lt;&gt;"",((GB1253*0.125)+((GC1253+GD1253+GE1253+GF1253+GG1253)*0.25)+((GH1253+GI1253+GJ1253)*1))/GA1253,"")</f>
        <v/>
      </c>
      <c r="GL1253"/>
      <c r="GM1253"/>
      <c r="GN1253"/>
      <c r="GO1253"/>
      <c r="HH1253" s="34" t="str">
        <f>IF(GX1253&lt;&gt;"",((GY1253*0.125)+((GZ1253+HA1253+HB1253+HC1253+HD1253)*0.25)+((HE1253+HF1253+HG1253)*1))/GX1253,"")</f>
        <v/>
      </c>
    </row>
    <row r="1254" spans="1:216" hidden="1" x14ac:dyDescent="0.35">
      <c r="A1254" s="11" t="s">
        <v>6832</v>
      </c>
      <c r="B1254" s="12" t="s">
        <v>6833</v>
      </c>
      <c r="C1254" s="43">
        <v>43009</v>
      </c>
      <c r="E1254" s="11" t="s">
        <v>1420</v>
      </c>
      <c r="F1254" s="19" t="s">
        <v>6834</v>
      </c>
      <c r="G1254" s="19" t="s">
        <v>1959</v>
      </c>
      <c r="H1254" s="11" t="s">
        <v>1673</v>
      </c>
      <c r="I1254" s="42">
        <v>78719</v>
      </c>
      <c r="J1254" s="17">
        <v>2004</v>
      </c>
      <c r="K1254" s="18">
        <f ca="1">IF(A1254&lt;&gt;"",RANDBETWEEN(1,2000)," ")</f>
        <v>1284</v>
      </c>
      <c r="L1254" s="17" cm="1">
        <f t="array" ref="L1254">IF(A1254&lt;&gt;"",SUMPRODUCT(($E$2:$E$1303="Active") * (FK1254 &gt;= $FM$2:$FM$1303) * (FK1254 &lt;= $FN$2:$FN$1303) * (FL1254 &gt;= $FO$2:$FO$1303) * (FL1254 &lt;= $FP$2:$FP$1303)),"")</f>
        <v>2</v>
      </c>
      <c r="M1254" s="17" cm="1">
        <f t="array" ref="M1254">IF(A1254&lt;&gt;"",SUMPRODUCT(($E$2:$E$1303="Active") * (FK1254 &gt;= $FQ$2:$FQ$1303) * (FK1254 &lt;= $FR$2:$FR$1303) * (FL1254 &gt;= $FS$2:$FS$1303) * (FL1254 &lt;= $FT$2:$FT$1303)),"")</f>
        <v>6</v>
      </c>
      <c r="Q1254" s="11" t="s">
        <v>6835</v>
      </c>
      <c r="AA1254" s="48">
        <v>2024</v>
      </c>
      <c r="AC1254" s="63">
        <v>45658</v>
      </c>
      <c r="AF1254" s="26"/>
      <c r="AG1254" s="20"/>
      <c r="AH1254" s="22">
        <v>0</v>
      </c>
      <c r="AI1254" s="26">
        <v>0</v>
      </c>
      <c r="AN1254" s="27" t="str">
        <f>IF(COUNT(DV1254,ES1254,FJ1254,GK1254,HH1254)&gt;0,AVERAGE(DV1254,ES1254,FJ1254,GK1254,HH1254),"")</f>
        <v/>
      </c>
      <c r="AO1254" s="28">
        <f>IF((E1254&lt;&gt;""),COUNTA(AP1254:BW1254)+COUNTIF(T1254,"No"),"")</f>
        <v>0</v>
      </c>
      <c r="EA1254" s="35"/>
      <c r="EJ1254"/>
      <c r="EK1254"/>
      <c r="EL1254"/>
      <c r="EM1254"/>
      <c r="EN1254"/>
      <c r="EQ1254"/>
      <c r="ER1254"/>
      <c r="ES1254" s="34" t="str">
        <f>IF(EI1254&lt;&gt;"",((EJ1254*0.125)+((EK1254+EL1254+EM1254+EN1254+EO1254)*0.25)+((EP1254+EQ1254+ER1254)*1))/EI1254,"")</f>
        <v/>
      </c>
      <c r="ET1254" s="20"/>
      <c r="FG1254" s="20"/>
      <c r="FJ1254" s="34" t="str">
        <f>IF(EZ1254&lt;&gt;"",((FA1254*0.125)+((FB1254+FC1254+FD1254+FE1254+FF1254)*0.25)+((FG1254+FH1254+FI1254)*1))/EZ1254,"")</f>
        <v/>
      </c>
      <c r="FK1254" s="39">
        <v>30.144401999999999</v>
      </c>
      <c r="FL1254" s="39">
        <v>-97.668755000000004</v>
      </c>
      <c r="FM1254" s="39">
        <v>29.782576576177867</v>
      </c>
      <c r="FN1254" s="39">
        <v>30.506227423822132</v>
      </c>
      <c r="FO1254" s="39">
        <v>-98.087165164459492</v>
      </c>
      <c r="FP1254" s="39">
        <v>-97.250344835540517</v>
      </c>
      <c r="FQ1254" s="39">
        <v>29.420751152355734</v>
      </c>
      <c r="FR1254" s="39">
        <v>30.868052847644265</v>
      </c>
      <c r="FS1254" s="39">
        <v>-98.505575328918994</v>
      </c>
      <c r="FT1254" s="39">
        <v>-96.831934671081015</v>
      </c>
      <c r="FU1254" s="35"/>
      <c r="GK1254" s="34" t="str">
        <f>IF(GA1254&lt;&gt;"",((GB1254*0.125)+((GC1254+GD1254+GE1254+GF1254+GG1254)*0.25)+((GH1254+GI1254+GJ1254)*1))/GA1254,"")</f>
        <v/>
      </c>
      <c r="GL1254"/>
      <c r="GM1254"/>
      <c r="GN1254"/>
      <c r="GO1254"/>
      <c r="HH1254" s="34" t="str">
        <f>IF(GX1254&lt;&gt;"",((GY1254*0.125)+((GZ1254+HA1254+HB1254+HC1254+HD1254)*0.25)+((HE1254+HF1254+HG1254)*1))/GX1254,"")</f>
        <v/>
      </c>
    </row>
    <row r="1255" spans="1:216" hidden="1" x14ac:dyDescent="0.35">
      <c r="A1255" s="11" t="s">
        <v>6737</v>
      </c>
      <c r="B1255" s="12" t="s">
        <v>6738</v>
      </c>
      <c r="C1255" s="43">
        <v>43009</v>
      </c>
      <c r="E1255" s="11" t="s">
        <v>1420</v>
      </c>
      <c r="F1255" s="19" t="s">
        <v>6739</v>
      </c>
      <c r="G1255" s="19" t="s">
        <v>458</v>
      </c>
      <c r="H1255" s="11" t="s">
        <v>405</v>
      </c>
      <c r="I1255" s="42">
        <v>72701</v>
      </c>
      <c r="J1255" s="17">
        <v>48269</v>
      </c>
      <c r="K1255" s="18">
        <f ca="1">IF(A1255&lt;&gt;"",RANDBETWEEN(1,2000)," ")</f>
        <v>1317</v>
      </c>
      <c r="L1255" s="17" cm="1">
        <f t="array" ref="L1255">IF(A1255&lt;&gt;"",SUMPRODUCT(($E$2:$E$1303="Active") * (FK1255 &gt;= $FM$2:$FM$1303) * (FK1255 &lt;= $FN$2:$FN$1303) * (FL1255 &gt;= $FO$2:$FO$1303) * (FL1255 &lt;= $FP$2:$FP$1303)),"")</f>
        <v>2</v>
      </c>
      <c r="M1255" s="17" cm="1">
        <f t="array" ref="M1255">IF(A1255&lt;&gt;"",SUMPRODUCT(($E$2:$E$1303="Active") * (FK1255 &gt;= $FQ$2:$FQ$1303) * (FK1255 &lt;= $FR$2:$FR$1303) * (FL1255 &gt;= $FS$2:$FS$1303) * (FL1255 &lt;= $FT$2:$FT$1303)),"")</f>
        <v>3</v>
      </c>
      <c r="Q1255" s="11" t="s">
        <v>1834</v>
      </c>
      <c r="AA1255" s="48">
        <v>2024</v>
      </c>
      <c r="AC1255" s="63">
        <v>45658</v>
      </c>
      <c r="AF1255" s="26"/>
      <c r="AG1255" s="20"/>
      <c r="AH1255" s="22">
        <v>0</v>
      </c>
      <c r="AI1255" s="26">
        <v>0</v>
      </c>
      <c r="AN1255" s="27" t="str">
        <f>IF(COUNT(DV1255,ES1255,FJ1255,GK1255,HH1255)&gt;0,AVERAGE(DV1255,ES1255,FJ1255,GK1255,HH1255),"")</f>
        <v/>
      </c>
      <c r="AO1255" s="28">
        <f>IF((E1255&lt;&gt;""),COUNTA(AP1255:BW1255)+COUNTIF(T1255,"No"),"")</f>
        <v>0</v>
      </c>
      <c r="EA1255" s="35"/>
      <c r="EJ1255"/>
      <c r="EK1255"/>
      <c r="EL1255"/>
      <c r="EM1255"/>
      <c r="EN1255"/>
      <c r="EQ1255"/>
      <c r="ER1255"/>
      <c r="ES1255" s="34" t="str">
        <f>IF(EI1255&lt;&gt;"",((EJ1255*0.125)+((EK1255+EL1255+EM1255+EN1255+EO1255)*0.25)+((EP1255+EQ1255+ER1255)*1))/EI1255,"")</f>
        <v/>
      </c>
      <c r="ET1255" s="20"/>
      <c r="FG1255" s="20"/>
      <c r="FJ1255" s="34" t="str">
        <f>IF(EZ1255&lt;&gt;"",((FA1255*0.125)+((FB1255+FC1255+FD1255+FE1255+FF1255)*0.25)+((FG1255+FH1255+FI1255)*1))/EZ1255,"")</f>
        <v/>
      </c>
      <c r="FK1255" s="39">
        <v>35.944536999999997</v>
      </c>
      <c r="FL1255" s="39">
        <v>-94.091378000000006</v>
      </c>
      <c r="FM1255" s="39">
        <v>35.582711576177864</v>
      </c>
      <c r="FN1255" s="39">
        <v>36.306362423822129</v>
      </c>
      <c r="FO1255" s="39">
        <v>-94.53830470489433</v>
      </c>
      <c r="FP1255" s="39">
        <v>-93.644451295105682</v>
      </c>
      <c r="FQ1255" s="39">
        <v>35.220886152355732</v>
      </c>
      <c r="FR1255" s="39">
        <v>36.668187847644262</v>
      </c>
      <c r="FS1255" s="39">
        <v>-94.985231409788639</v>
      </c>
      <c r="FT1255" s="39">
        <v>-93.197524590211373</v>
      </c>
      <c r="FU1255" s="35"/>
      <c r="GK1255" s="34" t="str">
        <f>IF(GA1255&lt;&gt;"",((GB1255*0.125)+((GC1255+GD1255+GE1255+GF1255+GG1255)*0.25)+((GH1255+GI1255+GJ1255)*1))/GA1255,"")</f>
        <v/>
      </c>
      <c r="GL1255"/>
      <c r="GM1255"/>
      <c r="GN1255"/>
      <c r="GO1255"/>
      <c r="HH1255" s="34" t="str">
        <f>IF(GX1255&lt;&gt;"",((GY1255*0.125)+((GZ1255+HA1255+HB1255+HC1255+HD1255)*0.25)+((HE1255+HF1255+HG1255)*1))/GX1255,"")</f>
        <v/>
      </c>
    </row>
    <row r="1256" spans="1:216" hidden="1" x14ac:dyDescent="0.35">
      <c r="A1256" s="11" t="s">
        <v>5890</v>
      </c>
      <c r="B1256" s="12" t="s">
        <v>6836</v>
      </c>
      <c r="C1256" s="43">
        <v>43009</v>
      </c>
      <c r="D1256" s="13"/>
      <c r="E1256" s="11" t="s">
        <v>1420</v>
      </c>
      <c r="F1256" s="19" t="s">
        <v>5892</v>
      </c>
      <c r="G1256" s="19" t="s">
        <v>6837</v>
      </c>
      <c r="H1256" s="11" t="s">
        <v>1705</v>
      </c>
      <c r="I1256" s="42">
        <v>97426</v>
      </c>
      <c r="J1256" s="17">
        <v>10521</v>
      </c>
      <c r="K1256" s="18">
        <f ca="1">IF(A1256&lt;&gt;"",RANDBETWEEN(1,2000)," ")</f>
        <v>556</v>
      </c>
      <c r="L1256" s="17" cm="1">
        <f t="array" ref="L1256">IF(A1256&lt;&gt;"",SUMPRODUCT(($E$2:$E$1303="Active") * (FK1256 &gt;= $FM$2:$FM$1303) * (FK1256 &lt;= $FN$2:$FN$1303) * (FL1256 &gt;= $FO$2:$FO$1303) * (FL1256 &lt;= $FP$2:$FP$1303)),"")</f>
        <v>1</v>
      </c>
      <c r="M1256" s="17" cm="1">
        <f t="array" ref="M1256">IF(A1256&lt;&gt;"",SUMPRODUCT(($E$2:$E$1303="Active") * (FK1256 &gt;= $FQ$2:$FQ$1303) * (FK1256 &lt;= $FR$2:$FR$1303) * (FL1256 &gt;= $FS$2:$FS$1303) * (FL1256 &lt;= $FT$2:$FT$1303)),"")</f>
        <v>1</v>
      </c>
      <c r="Q1256" s="11" t="s">
        <v>6838</v>
      </c>
      <c r="AA1256" s="48">
        <v>2024</v>
      </c>
      <c r="AC1256" s="63">
        <v>45658</v>
      </c>
      <c r="AF1256" s="26"/>
      <c r="AG1256" s="20">
        <v>5</v>
      </c>
      <c r="AH1256" s="22">
        <v>0</v>
      </c>
      <c r="AI1256" s="26">
        <v>0</v>
      </c>
      <c r="AN1256" s="27" t="str">
        <f>IF(COUNT(DV1256,ES1256,FJ1256,GK1256,HH1256)&gt;0,AVERAGE(DV1256,ES1256,FJ1256,GK1256,HH1256),"")</f>
        <v/>
      </c>
      <c r="AO1256" s="28">
        <f>IF((E1256&lt;&gt;""),COUNTA(AP1256:BW1256)+COUNTIF(T1256,"No"),"")</f>
        <v>0</v>
      </c>
      <c r="EA1256" s="35"/>
      <c r="EJ1256"/>
      <c r="EK1256"/>
      <c r="EL1256"/>
      <c r="EM1256"/>
      <c r="EN1256"/>
      <c r="EQ1256"/>
      <c r="ER1256"/>
      <c r="ES1256" s="34" t="str">
        <f>IF(EI1256&lt;&gt;"",((EJ1256*0.125)+((EK1256+EL1256+EM1256+EN1256+EO1256)*0.25)+((EP1256+EQ1256+ER1256)*1))/EI1256,"")</f>
        <v/>
      </c>
      <c r="ET1256" s="20"/>
      <c r="FG1256" s="20"/>
      <c r="FJ1256" s="34" t="str">
        <f>IF(EZ1256&lt;&gt;"",((FA1256*0.125)+((FB1256+FC1256+FD1256+FE1256+FF1256)*0.25)+((FG1256+FH1256+FI1256)*1))/EZ1256,"")</f>
        <v/>
      </c>
      <c r="FK1256" s="39">
        <v>43.901212000000001</v>
      </c>
      <c r="FL1256" s="39">
        <v>-123.03850799999999</v>
      </c>
      <c r="FM1256" s="39">
        <v>43.539386576177868</v>
      </c>
      <c r="FN1256" s="39">
        <v>44.263037423822134</v>
      </c>
      <c r="FO1256" s="39">
        <v>-123.54066917030023</v>
      </c>
      <c r="FP1256" s="39">
        <v>-122.53634682969975</v>
      </c>
      <c r="FQ1256" s="39">
        <v>43.177561152355736</v>
      </c>
      <c r="FR1256" s="39">
        <v>44.624862847644266</v>
      </c>
      <c r="FS1256" s="39">
        <v>-124.04283034060047</v>
      </c>
      <c r="FT1256" s="39">
        <v>-122.03418565939951</v>
      </c>
      <c r="FU1256" s="35"/>
      <c r="GK1256" s="34" t="str">
        <f>IF(GA1256&lt;&gt;"",((GB1256*0.125)+((GC1256+GD1256+GE1256+GF1256+GG1256)*0.25)+((GH1256+GI1256+GJ1256)*1))/GA1256,"")</f>
        <v/>
      </c>
      <c r="GL1256"/>
      <c r="GM1256"/>
      <c r="GN1256"/>
      <c r="GO1256"/>
      <c r="HH1256" s="34" t="str">
        <f>IF(GX1256&lt;&gt;"",((GY1256*0.125)+((GZ1256+HA1256+HB1256+HC1256+HD1256)*0.25)+((HE1256+HF1256+HG1256)*1))/GX1256,"")</f>
        <v/>
      </c>
    </row>
    <row r="1257" spans="1:216" hidden="1" x14ac:dyDescent="0.35">
      <c r="A1257" s="11" t="s">
        <v>5370</v>
      </c>
      <c r="B1257" s="12" t="s">
        <v>6839</v>
      </c>
      <c r="C1257" s="43">
        <v>43009</v>
      </c>
      <c r="E1257" s="11" t="s">
        <v>1420</v>
      </c>
      <c r="F1257" s="19" t="s">
        <v>6840</v>
      </c>
      <c r="G1257" s="19" t="s">
        <v>1139</v>
      </c>
      <c r="H1257" s="11" t="s">
        <v>1033</v>
      </c>
      <c r="I1257" s="42">
        <v>34741</v>
      </c>
      <c r="J1257" s="17">
        <v>56454</v>
      </c>
      <c r="K1257" s="18">
        <f ca="1">IF(A1257&lt;&gt;"",RANDBETWEEN(1,2000)," ")</f>
        <v>75</v>
      </c>
      <c r="L1257" s="17" cm="1">
        <f t="array" ref="L1257">IF(A1257&lt;&gt;"",SUMPRODUCT(($E$2:$E$1303="Active") * (FK1257 &gt;= $FM$2:$FM$1303) * (FK1257 &lt;= $FN$2:$FN$1303) * (FL1257 &gt;= $FO$2:$FO$1303) * (FL1257 &lt;= $FP$2:$FP$1303)),"")</f>
        <v>6</v>
      </c>
      <c r="M1257" s="17" cm="1">
        <f t="array" ref="M1257">IF(A1257&lt;&gt;"",SUMPRODUCT(($E$2:$E$1303="Active") * (FK1257 &gt;= $FQ$2:$FQ$1303) * (FK1257 &lt;= $FR$2:$FR$1303) * (FL1257 &gt;= $FS$2:$FS$1303) * (FL1257 &lt;= $FT$2:$FT$1303)),"")</f>
        <v>16</v>
      </c>
      <c r="Q1257" s="11" t="s">
        <v>6841</v>
      </c>
      <c r="AA1257" s="48">
        <v>2024</v>
      </c>
      <c r="AC1257" s="63">
        <v>45658</v>
      </c>
      <c r="AF1257" s="26"/>
      <c r="AG1257" s="20"/>
      <c r="AH1257" s="22">
        <v>0</v>
      </c>
      <c r="AI1257" s="26">
        <v>0</v>
      </c>
      <c r="AN1257" s="27" t="str">
        <f>IF(COUNT(DV1257,ES1257,FJ1257,GK1257,HH1257)&gt;0,AVERAGE(DV1257,ES1257,FJ1257,GK1257,HH1257),"")</f>
        <v/>
      </c>
      <c r="AO1257" s="28">
        <f>IF((E1257&lt;&gt;""),COUNTA(AP1257:BW1257)+COUNTIF(T1257,"No"),"")</f>
        <v>0</v>
      </c>
      <c r="EA1257" s="35"/>
      <c r="EJ1257"/>
      <c r="EK1257"/>
      <c r="EL1257"/>
      <c r="EM1257"/>
      <c r="EN1257"/>
      <c r="EQ1257"/>
      <c r="ER1257"/>
      <c r="ES1257" s="34" t="str">
        <f>IF(EI1257&lt;&gt;"",((EJ1257*0.125)+((EK1257+EL1257+EM1257+EN1257+EO1257)*0.25)+((EP1257+EQ1257+ER1257)*1))/EI1257,"")</f>
        <v/>
      </c>
      <c r="ET1257" s="20"/>
      <c r="FG1257" s="20"/>
      <c r="FJ1257" s="34" t="str">
        <f>IF(EZ1257&lt;&gt;"",((FA1257*0.125)+((FB1257+FC1257+FD1257+FE1257+FF1257)*0.25)+((FG1257+FH1257+FI1257)*1))/EZ1257,"")</f>
        <v/>
      </c>
      <c r="FK1257" s="39">
        <v>28.306895000000001</v>
      </c>
      <c r="FL1257" s="39">
        <v>-81.422939999999997</v>
      </c>
      <c r="FM1257" s="39">
        <v>27.945069576177868</v>
      </c>
      <c r="FN1257" s="39">
        <v>28.668720423822133</v>
      </c>
      <c r="FO1257" s="39">
        <v>-81.833908972225629</v>
      </c>
      <c r="FP1257" s="39">
        <v>-81.011971027774365</v>
      </c>
      <c r="FQ1257" s="39">
        <v>27.583244152355736</v>
      </c>
      <c r="FR1257" s="39">
        <v>29.030545847644266</v>
      </c>
      <c r="FS1257" s="39">
        <v>-82.244877944451275</v>
      </c>
      <c r="FT1257" s="39">
        <v>-80.601002055548719</v>
      </c>
      <c r="FU1257" s="35"/>
      <c r="GK1257" s="34" t="str">
        <f>IF(GA1257&lt;&gt;"",((GB1257*0.125)+((GC1257+GD1257+GE1257+GF1257+GG1257)*0.25)+((GH1257+GI1257+GJ1257)*1))/GA1257,"")</f>
        <v/>
      </c>
      <c r="GL1257"/>
      <c r="GM1257"/>
      <c r="GN1257"/>
      <c r="GO1257"/>
      <c r="HH1257" s="34" t="str">
        <f>IF(GX1257&lt;&gt;"",((GY1257*0.125)+((GZ1257+HA1257+HB1257+HC1257+HD1257)*0.25)+((HE1257+HF1257+HG1257)*1))/GX1257,"")</f>
        <v/>
      </c>
    </row>
    <row r="1258" spans="1:216" hidden="1" x14ac:dyDescent="0.35">
      <c r="A1258" s="11" t="s">
        <v>6842</v>
      </c>
      <c r="B1258" s="12" t="s">
        <v>6843</v>
      </c>
      <c r="C1258" s="43">
        <v>43009</v>
      </c>
      <c r="E1258" s="11" t="s">
        <v>1420</v>
      </c>
      <c r="F1258" s="19" t="s">
        <v>6844</v>
      </c>
      <c r="G1258" s="19" t="s">
        <v>3782</v>
      </c>
      <c r="H1258" s="11" t="s">
        <v>1705</v>
      </c>
      <c r="I1258" s="42">
        <v>97701</v>
      </c>
      <c r="J1258" s="17">
        <v>42159</v>
      </c>
      <c r="K1258" s="18">
        <f ca="1">IF(A1258&lt;&gt;"",RANDBETWEEN(1,2000)," ")</f>
        <v>1420</v>
      </c>
      <c r="L1258" s="17" cm="1">
        <f t="array" ref="L1258">IF(A1258&lt;&gt;"",SUMPRODUCT(($E$2:$E$1303="Active") * (FK1258 &gt;= $FM$2:$FM$1303) * (FK1258 &lt;= $FN$2:$FN$1303) * (FL1258 &gt;= $FO$2:$FO$1303) * (FL1258 &lt;= $FP$2:$FP$1303)),"")</f>
        <v>2</v>
      </c>
      <c r="M1258" s="17" cm="1">
        <f t="array" ref="M1258">IF(A1258&lt;&gt;"",SUMPRODUCT(($E$2:$E$1303="Active") * (FK1258 &gt;= $FQ$2:$FQ$1303) * (FK1258 &lt;= $FR$2:$FR$1303) * (FL1258 &gt;= $FS$2:$FS$1303) * (FL1258 &lt;= $FT$2:$FT$1303)),"")</f>
        <v>2</v>
      </c>
      <c r="Q1258" s="11" t="s">
        <v>6845</v>
      </c>
      <c r="AA1258" s="48">
        <v>2024</v>
      </c>
      <c r="AC1258" s="63">
        <v>45658</v>
      </c>
      <c r="AF1258" s="26"/>
      <c r="AG1258" s="20"/>
      <c r="AH1258" s="22">
        <v>0</v>
      </c>
      <c r="AI1258" s="26">
        <v>0</v>
      </c>
      <c r="AN1258" s="27" t="str">
        <f>IF(COUNT(DV1258,ES1258,FJ1258,GK1258,HH1258)&gt;0,AVERAGE(DV1258,ES1258,FJ1258,GK1258,HH1258),"")</f>
        <v/>
      </c>
      <c r="AO1258" s="28">
        <f>IF((E1258&lt;&gt;""),COUNTA(AP1258:BW1258)+COUNTIF(T1258,"No"),"")</f>
        <v>0</v>
      </c>
      <c r="EA1258" s="35"/>
      <c r="EJ1258"/>
      <c r="EK1258"/>
      <c r="EL1258"/>
      <c r="EM1258"/>
      <c r="EN1258"/>
      <c r="EQ1258"/>
      <c r="ER1258"/>
      <c r="ES1258" s="34" t="str">
        <f>IF(EI1258&lt;&gt;"",((EJ1258*0.125)+((EK1258+EL1258+EM1258+EN1258+EO1258)*0.25)+((EP1258+EQ1258+ER1258)*1))/EI1258,"")</f>
        <v/>
      </c>
      <c r="ET1258" s="20"/>
      <c r="FG1258" s="20"/>
      <c r="FJ1258" s="34" t="str">
        <f>IF(EZ1258&lt;&gt;"",((FA1258*0.125)+((FB1258+FC1258+FD1258+FE1258+FF1258)*0.25)+((FG1258+FH1258+FI1258)*1))/EZ1258,"")</f>
        <v/>
      </c>
      <c r="FK1258" s="39">
        <v>44.086767000000002</v>
      </c>
      <c r="FL1258" s="39">
        <v>-121.257448</v>
      </c>
      <c r="FM1258" s="39">
        <v>43.724941576177869</v>
      </c>
      <c r="FN1258" s="39">
        <v>44.448592423822134</v>
      </c>
      <c r="FO1258" s="39">
        <v>-121.76118177311119</v>
      </c>
      <c r="FP1258" s="39">
        <v>-120.7537142268888</v>
      </c>
      <c r="FQ1258" s="39">
        <v>43.363116152355737</v>
      </c>
      <c r="FR1258" s="39">
        <v>44.810417847644267</v>
      </c>
      <c r="FS1258" s="39">
        <v>-122.2649155462224</v>
      </c>
      <c r="FT1258" s="39">
        <v>-120.2499804537776</v>
      </c>
      <c r="FU1258" s="35"/>
      <c r="GK1258" s="34" t="str">
        <f>IF(GA1258&lt;&gt;"",((GB1258*0.125)+((GC1258+GD1258+GE1258+GF1258+GG1258)*0.25)+((GH1258+GI1258+GJ1258)*1))/GA1258,"")</f>
        <v/>
      </c>
      <c r="GL1258"/>
      <c r="GM1258"/>
      <c r="GN1258"/>
      <c r="GO1258"/>
      <c r="HH1258" s="34" t="str">
        <f>IF(GX1258&lt;&gt;"",((GY1258*0.125)+((GZ1258+HA1258+HB1258+HC1258+HD1258)*0.25)+((HE1258+HF1258+HG1258)*1))/GX1258,"")</f>
        <v/>
      </c>
    </row>
    <row r="1259" spans="1:216" hidden="1" x14ac:dyDescent="0.35">
      <c r="A1259" s="11" t="s">
        <v>5388</v>
      </c>
      <c r="B1259" s="12" t="s">
        <v>5389</v>
      </c>
      <c r="C1259" s="43">
        <v>43009</v>
      </c>
      <c r="E1259" s="11" t="s">
        <v>1420</v>
      </c>
      <c r="F1259" s="19" t="s">
        <v>6846</v>
      </c>
      <c r="G1259" s="19" t="s">
        <v>6847</v>
      </c>
      <c r="H1259" s="11" t="s">
        <v>2702</v>
      </c>
      <c r="I1259" s="42">
        <v>49267</v>
      </c>
      <c r="J1259" s="17">
        <v>3920</v>
      </c>
      <c r="K1259" s="18">
        <f ca="1">IF(A1259&lt;&gt;"",RANDBETWEEN(1,2000)," ")</f>
        <v>1745</v>
      </c>
      <c r="L1259" s="17" cm="1">
        <f t="array" ref="L1259">IF(A1259&lt;&gt;"",SUMPRODUCT(($E$2:$E$1303="Active") * (FK1259 &gt;= $FM$2:$FM$1303) * (FK1259 &lt;= $FN$2:$FN$1303) * (FL1259 &gt;= $FO$2:$FO$1303) * (FL1259 &lt;= $FP$2:$FP$1303)),"")</f>
        <v>1</v>
      </c>
      <c r="M1259" s="17" cm="1">
        <f t="array" ref="M1259">IF(A1259&lt;&gt;"",SUMPRODUCT(($E$2:$E$1303="Active") * (FK1259 &gt;= $FQ$2:$FQ$1303) * (FK1259 &lt;= $FR$2:$FR$1303) * (FL1259 &gt;= $FS$2:$FS$1303) * (FL1259 &lt;= $FT$2:$FT$1303)),"")</f>
        <v>7</v>
      </c>
      <c r="Q1259" s="11" t="s">
        <v>6848</v>
      </c>
      <c r="AA1259" s="48">
        <v>2024</v>
      </c>
      <c r="AC1259" s="63">
        <v>45658</v>
      </c>
      <c r="AF1259" s="26"/>
      <c r="AG1259" s="20"/>
      <c r="AH1259" s="22">
        <v>0</v>
      </c>
      <c r="AI1259" s="26">
        <v>0</v>
      </c>
      <c r="AN1259" s="27" t="str">
        <f>IF(COUNT(DV1259,ES1259,FJ1259,GK1259,HH1259)&gt;0,AVERAGE(DV1259,ES1259,FJ1259,GK1259,HH1259),"")</f>
        <v/>
      </c>
      <c r="AO1259" s="28">
        <f>IF((E1259&lt;&gt;""),COUNTA(AP1259:BW1259)+COUNTIF(T1259,"No"),"")</f>
        <v>0</v>
      </c>
      <c r="EA1259" s="35"/>
      <c r="EJ1259"/>
      <c r="EK1259"/>
      <c r="EL1259"/>
      <c r="EM1259"/>
      <c r="EN1259"/>
      <c r="EQ1259"/>
      <c r="ER1259"/>
      <c r="ES1259" s="34" t="str">
        <f>IF(EI1259&lt;&gt;"",((EJ1259*0.125)+((EK1259+EL1259+EM1259+EN1259+EO1259)*0.25)+((EP1259+EQ1259+ER1259)*1))/EI1259,"")</f>
        <v/>
      </c>
      <c r="ET1259" s="20"/>
      <c r="FG1259" s="20"/>
      <c r="FJ1259" s="34" t="str">
        <f>IF(EZ1259&lt;&gt;"",((FA1259*0.125)+((FB1259+FC1259+FD1259+FE1259+FF1259)*0.25)+((FG1259+FH1259+FI1259)*1))/EZ1259,"")</f>
        <v/>
      </c>
      <c r="FK1259" s="39">
        <v>41.767809</v>
      </c>
      <c r="FL1259" s="39">
        <v>-83.733152000000004</v>
      </c>
      <c r="FM1259" s="39">
        <v>41.405983576177867</v>
      </c>
      <c r="FN1259" s="39">
        <v>42.129634423822132</v>
      </c>
      <c r="FO1259" s="39">
        <v>-84.218269981253016</v>
      </c>
      <c r="FP1259" s="39">
        <v>-83.248034018746992</v>
      </c>
      <c r="FQ1259" s="39">
        <v>41.044158152355735</v>
      </c>
      <c r="FR1259" s="39">
        <v>42.491459847644265</v>
      </c>
      <c r="FS1259" s="39">
        <v>-84.703387962506028</v>
      </c>
      <c r="FT1259" s="39">
        <v>-82.76291603749398</v>
      </c>
      <c r="FU1259" s="35"/>
      <c r="GK1259" s="34" t="str">
        <f>IF(GA1259&lt;&gt;"",((GB1259*0.125)+((GC1259+GD1259+GE1259+GF1259+GG1259)*0.25)+((GH1259+GI1259+GJ1259)*1))/GA1259,"")</f>
        <v/>
      </c>
      <c r="GL1259"/>
      <c r="GM1259"/>
      <c r="GN1259"/>
      <c r="GO1259"/>
      <c r="HH1259" s="34" t="str">
        <f>IF(GX1259&lt;&gt;"",((GY1259*0.125)+((GZ1259+HA1259+HB1259+HC1259+HD1259)*0.25)+((HE1259+HF1259+HG1259)*1))/GX1259,"")</f>
        <v/>
      </c>
    </row>
    <row r="1260" spans="1:216" hidden="1" x14ac:dyDescent="0.35">
      <c r="A1260" s="11" t="s">
        <v>6849</v>
      </c>
      <c r="B1260" s="12" t="s">
        <v>6850</v>
      </c>
      <c r="C1260" s="43">
        <v>43009</v>
      </c>
      <c r="E1260" s="11" t="s">
        <v>1420</v>
      </c>
      <c r="F1260" s="19" t="s">
        <v>6851</v>
      </c>
      <c r="G1260" s="19" t="s">
        <v>6852</v>
      </c>
      <c r="H1260" s="11" t="s">
        <v>3034</v>
      </c>
      <c r="I1260" s="42">
        <v>28110</v>
      </c>
      <c r="J1260" s="17">
        <v>53316</v>
      </c>
      <c r="K1260" s="18">
        <f ca="1">IF(A1260&lt;&gt;"",RANDBETWEEN(1,2000)," ")</f>
        <v>147</v>
      </c>
      <c r="L1260" s="17" cm="1">
        <f t="array" ref="L1260">IF(A1260&lt;&gt;"",SUMPRODUCT(($E$2:$E$1303="Active") * (FK1260 &gt;= $FM$2:$FM$1303) * (FK1260 &lt;= $FN$2:$FN$1303) * (FL1260 &gt;= $FO$2:$FO$1303) * (FL1260 &lt;= $FP$2:$FP$1303)),"")</f>
        <v>4</v>
      </c>
      <c r="M1260" s="17" cm="1">
        <f t="array" ref="M1260">IF(A1260&lt;&gt;"",SUMPRODUCT(($E$2:$E$1303="Active") * (FK1260 &gt;= $FQ$2:$FQ$1303) * (FK1260 &lt;= $FR$2:$FR$1303) * (FL1260 &gt;= $FS$2:$FS$1303) * (FL1260 &lt;= $FT$2:$FT$1303)),"")</f>
        <v>5</v>
      </c>
      <c r="Q1260" s="11" t="s">
        <v>5912</v>
      </c>
      <c r="AA1260" s="48">
        <v>2024</v>
      </c>
      <c r="AC1260" s="63">
        <v>45658</v>
      </c>
      <c r="AF1260" s="26"/>
      <c r="AG1260" s="20"/>
      <c r="AH1260" s="22">
        <v>0</v>
      </c>
      <c r="AI1260" s="26">
        <v>0</v>
      </c>
      <c r="AN1260" s="27" t="str">
        <f>IF(COUNT(DV1260,ES1260,FJ1260,GK1260,HH1260)&gt;0,AVERAGE(DV1260,ES1260,FJ1260,GK1260,HH1260),"")</f>
        <v/>
      </c>
      <c r="AO1260" s="28">
        <f>IF((E1260&lt;&gt;""),COUNTA(AP1260:BW1260)+COUNTIF(T1260,"No"),"")</f>
        <v>0</v>
      </c>
      <c r="EA1260" s="35"/>
      <c r="EJ1260"/>
      <c r="EK1260"/>
      <c r="EL1260"/>
      <c r="EM1260"/>
      <c r="EN1260"/>
      <c r="EQ1260"/>
      <c r="ER1260"/>
      <c r="ES1260" s="34" t="str">
        <f>IF(EI1260&lt;&gt;"",((EJ1260*0.125)+((EK1260+EL1260+EM1260+EN1260+EO1260)*0.25)+((EP1260+EQ1260+ER1260)*1))/EI1260,"")</f>
        <v/>
      </c>
      <c r="ET1260" s="20"/>
      <c r="FG1260" s="20"/>
      <c r="FJ1260" s="34" t="str">
        <f>IF(EZ1260&lt;&gt;"",((FA1260*0.125)+((FB1260+FC1260+FD1260+FE1260+FF1260)*0.25)+((FG1260+FH1260+FI1260)*1))/EZ1260,"")</f>
        <v/>
      </c>
      <c r="FK1260" s="39">
        <v>35.070306000000002</v>
      </c>
      <c r="FL1260" s="39">
        <v>-80.529505</v>
      </c>
      <c r="FM1260" s="39">
        <v>34.70848057617787</v>
      </c>
      <c r="FN1260" s="39">
        <v>35.432131423822135</v>
      </c>
      <c r="FO1260" s="39">
        <v>-80.971592459232127</v>
      </c>
      <c r="FP1260" s="39">
        <v>-80.087417540767873</v>
      </c>
      <c r="FQ1260" s="39">
        <v>34.346655152355737</v>
      </c>
      <c r="FR1260" s="39">
        <v>35.793956847644267</v>
      </c>
      <c r="FS1260" s="39">
        <v>-81.41367991846424</v>
      </c>
      <c r="FT1260" s="39">
        <v>-79.645330081535761</v>
      </c>
      <c r="FU1260" s="35"/>
      <c r="GK1260" s="34" t="str">
        <f>IF(GA1260&lt;&gt;"",((GB1260*0.125)+((GC1260+GD1260+GE1260+GF1260+GG1260)*0.25)+((GH1260+GI1260+GJ1260)*1))/GA1260,"")</f>
        <v/>
      </c>
      <c r="GL1260"/>
      <c r="GM1260"/>
      <c r="GN1260"/>
      <c r="GO1260"/>
      <c r="HH1260" s="34" t="str">
        <f>IF(GX1260&lt;&gt;"",((GY1260*0.125)+((GZ1260+HA1260+HB1260+HC1260+HD1260)*0.25)+((HE1260+HF1260+HG1260)*1))/GX1260,"")</f>
        <v/>
      </c>
    </row>
    <row r="1261" spans="1:216" hidden="1" x14ac:dyDescent="0.35">
      <c r="A1261" s="11" t="s">
        <v>5469</v>
      </c>
      <c r="B1261" s="12" t="s">
        <v>5470</v>
      </c>
      <c r="C1261" s="43">
        <v>43009</v>
      </c>
      <c r="E1261" s="11" t="s">
        <v>1420</v>
      </c>
      <c r="F1261" s="19" t="s">
        <v>6853</v>
      </c>
      <c r="G1261" s="19" t="s">
        <v>1555</v>
      </c>
      <c r="H1261" s="11" t="s">
        <v>1556</v>
      </c>
      <c r="I1261" s="42">
        <v>98057</v>
      </c>
      <c r="J1261" s="17">
        <v>13493</v>
      </c>
      <c r="K1261" s="18">
        <f ca="1">IF(A1261&lt;&gt;"",RANDBETWEEN(1,2000)," ")</f>
        <v>885</v>
      </c>
      <c r="L1261" s="17" cm="1">
        <f t="array" ref="L1261">IF(A1261&lt;&gt;"",SUMPRODUCT(($E$2:$E$1303="Active") * (FK1261 &gt;= $FM$2:$FM$1303) * (FK1261 &lt;= $FN$2:$FN$1303) * (FL1261 &gt;= $FO$2:$FO$1303) * (FL1261 &lt;= $FP$2:$FP$1303)),"")</f>
        <v>4</v>
      </c>
      <c r="M1261" s="17" cm="1">
        <f t="array" ref="M1261">IF(A1261&lt;&gt;"",SUMPRODUCT(($E$2:$E$1303="Active") * (FK1261 &gt;= $FQ$2:$FQ$1303) * (FK1261 &lt;= $FR$2:$FR$1303) * (FL1261 &gt;= $FS$2:$FS$1303) * (FL1261 &lt;= $FT$2:$FT$1303)),"")</f>
        <v>7</v>
      </c>
      <c r="Q1261" s="11" t="s">
        <v>6854</v>
      </c>
      <c r="AA1261" s="48">
        <v>2024</v>
      </c>
      <c r="AC1261" s="63">
        <v>45658</v>
      </c>
      <c r="AF1261" s="26"/>
      <c r="AG1261" s="20"/>
      <c r="AH1261" s="22">
        <v>0</v>
      </c>
      <c r="AI1261" s="26">
        <v>0</v>
      </c>
      <c r="AN1261" s="27" t="str">
        <f>IF(COUNT(DV1261,ES1261,FJ1261,GK1261,HH1261)&gt;0,AVERAGE(DV1261,ES1261,FJ1261,GK1261,HH1261),"")</f>
        <v/>
      </c>
      <c r="AO1261" s="28">
        <f>IF((E1261&lt;&gt;""),COUNTA(AP1261:BW1261)+COUNTIF(T1261,"No"),"")</f>
        <v>0</v>
      </c>
      <c r="EA1261" s="35"/>
      <c r="EJ1261"/>
      <c r="EK1261"/>
      <c r="EL1261"/>
      <c r="EM1261"/>
      <c r="EN1261"/>
      <c r="EQ1261"/>
      <c r="ER1261"/>
      <c r="ES1261" s="34" t="str">
        <f>IF(EI1261&lt;&gt;"",((EJ1261*0.125)+((EK1261+EL1261+EM1261+EN1261+EO1261)*0.25)+((EP1261+EQ1261+ER1261)*1))/EI1261,"")</f>
        <v/>
      </c>
      <c r="ET1261" s="20"/>
      <c r="FG1261" s="20"/>
      <c r="FJ1261" s="34" t="str">
        <f>IF(EZ1261&lt;&gt;"",((FA1261*0.125)+((FB1261+FC1261+FD1261+FE1261+FF1261)*0.25)+((FG1261+FH1261+FI1261)*1))/EZ1261,"")</f>
        <v/>
      </c>
      <c r="FK1261" s="39">
        <v>47.472721</v>
      </c>
      <c r="FL1261" s="39">
        <v>-122.218338</v>
      </c>
      <c r="FM1261" s="39">
        <v>47.110895576177867</v>
      </c>
      <c r="FN1261" s="39">
        <v>47.834546423822133</v>
      </c>
      <c r="FO1261" s="39">
        <v>-122.7536293063184</v>
      </c>
      <c r="FP1261" s="39">
        <v>-121.6830466936816</v>
      </c>
      <c r="FQ1261" s="39">
        <v>46.749070152355735</v>
      </c>
      <c r="FR1261" s="39">
        <v>48.196371847644265</v>
      </c>
      <c r="FS1261" s="39">
        <v>-123.28892061263679</v>
      </c>
      <c r="FT1261" s="39">
        <v>-121.14775538736322</v>
      </c>
      <c r="FU1261" s="35"/>
      <c r="GK1261" s="34" t="str">
        <f>IF(GA1261&lt;&gt;"",((GB1261*0.125)+((GC1261+GD1261+GE1261+GF1261+GG1261)*0.25)+((GH1261+GI1261+GJ1261)*1))/GA1261,"")</f>
        <v/>
      </c>
      <c r="GL1261"/>
      <c r="GM1261"/>
      <c r="GN1261"/>
      <c r="GO1261"/>
      <c r="HH1261" s="34" t="str">
        <f>IF(GX1261&lt;&gt;"",((GY1261*0.125)+((GZ1261+HA1261+HB1261+HC1261+HD1261)*0.25)+((HE1261+HF1261+HG1261)*1))/GX1261,"")</f>
        <v/>
      </c>
    </row>
    <row r="1262" spans="1:216" hidden="1" x14ac:dyDescent="0.35">
      <c r="A1262" s="11" t="s">
        <v>5495</v>
      </c>
      <c r="B1262" s="12" t="s">
        <v>5496</v>
      </c>
      <c r="C1262" s="43">
        <v>43009</v>
      </c>
      <c r="E1262" s="11" t="s">
        <v>1420</v>
      </c>
      <c r="F1262" s="19" t="s">
        <v>6855</v>
      </c>
      <c r="G1262" s="19" t="s">
        <v>1555</v>
      </c>
      <c r="H1262" s="11" t="s">
        <v>1556</v>
      </c>
      <c r="I1262" s="42">
        <v>98055</v>
      </c>
      <c r="J1262" s="17">
        <v>24458</v>
      </c>
      <c r="K1262" s="18">
        <f ca="1">IF(A1262&lt;&gt;"",RANDBETWEEN(1,2000)," ")</f>
        <v>204</v>
      </c>
      <c r="L1262" s="17" cm="1">
        <f t="array" ref="L1262">IF(A1262&lt;&gt;"",SUMPRODUCT(($E$2:$E$1303="Active") * (FK1262 &gt;= $FM$2:$FM$1303) * (FK1262 &lt;= $FN$2:$FN$1303) * (FL1262 &gt;= $FO$2:$FO$1303) * (FL1262 &lt;= $FP$2:$FP$1303)),"")</f>
        <v>4</v>
      </c>
      <c r="M1262" s="17" cm="1">
        <f t="array" ref="M1262">IF(A1262&lt;&gt;"",SUMPRODUCT(($E$2:$E$1303="Active") * (FK1262 &gt;= $FQ$2:$FQ$1303) * (FK1262 &lt;= $FR$2:$FR$1303) * (FL1262 &gt;= $FS$2:$FS$1303) * (FL1262 &lt;= $FT$2:$FT$1303)),"")</f>
        <v>7</v>
      </c>
      <c r="Q1262" s="11" t="s">
        <v>6856</v>
      </c>
      <c r="AA1262" s="48">
        <v>2024</v>
      </c>
      <c r="AC1262" s="63">
        <v>45658</v>
      </c>
      <c r="AF1262" s="26"/>
      <c r="AG1262" s="20"/>
      <c r="AH1262" s="22">
        <v>0</v>
      </c>
      <c r="AI1262" s="26">
        <v>0</v>
      </c>
      <c r="AN1262" s="27" t="str">
        <f>IF(COUNT(DV1262,ES1262,FJ1262,GK1262,HH1262)&gt;0,AVERAGE(DV1262,ES1262,FJ1262,GK1262,HH1262),"")</f>
        <v/>
      </c>
      <c r="AO1262" s="28">
        <f>IF((E1262&lt;&gt;""),COUNTA(AP1262:BW1262)+COUNTIF(T1262,"No"),"")</f>
        <v>0</v>
      </c>
      <c r="EA1262" s="35"/>
      <c r="EJ1262"/>
      <c r="EK1262"/>
      <c r="EL1262"/>
      <c r="EM1262"/>
      <c r="EN1262"/>
      <c r="EQ1262"/>
      <c r="ER1262"/>
      <c r="ES1262" s="34" t="str">
        <f>IF(EI1262&lt;&gt;"",((EJ1262*0.125)+((EK1262+EL1262+EM1262+EN1262+EO1262)*0.25)+((EP1262+EQ1262+ER1262)*1))/EI1262,"")</f>
        <v/>
      </c>
      <c r="ET1262" s="20"/>
      <c r="FG1262" s="20"/>
      <c r="FJ1262" s="34" t="str">
        <f>IF(EZ1262&lt;&gt;"",((FA1262*0.125)+((FB1262+FC1262+FD1262+FE1262+FF1262)*0.25)+((FG1262+FH1262+FI1262)*1))/EZ1262,"")</f>
        <v/>
      </c>
      <c r="FK1262" s="39">
        <v>47.451079999999997</v>
      </c>
      <c r="FL1262" s="39">
        <v>-122.196316</v>
      </c>
      <c r="FM1262" s="39">
        <v>47.089254576177865</v>
      </c>
      <c r="FN1262" s="39">
        <v>47.81290542382213</v>
      </c>
      <c r="FO1262" s="39">
        <v>-122.73138700185469</v>
      </c>
      <c r="FP1262" s="39">
        <v>-121.66124499814531</v>
      </c>
      <c r="FQ1262" s="39">
        <v>46.727429152355732</v>
      </c>
      <c r="FR1262" s="39">
        <v>48.174730847644263</v>
      </c>
      <c r="FS1262" s="39">
        <v>-123.26645800370937</v>
      </c>
      <c r="FT1262" s="39">
        <v>-121.12617399629062</v>
      </c>
      <c r="FU1262" s="35"/>
      <c r="GK1262" s="34" t="str">
        <f>IF(GA1262&lt;&gt;"",((GB1262*0.125)+((GC1262+GD1262+GE1262+GF1262+GG1262)*0.25)+((GH1262+GI1262+GJ1262)*1))/GA1262,"")</f>
        <v/>
      </c>
      <c r="GL1262"/>
      <c r="GM1262"/>
      <c r="GN1262"/>
      <c r="GO1262"/>
      <c r="HH1262" s="34" t="str">
        <f>IF(GX1262&lt;&gt;"",((GY1262*0.125)+((GZ1262+HA1262+HB1262+HC1262+HD1262)*0.25)+((HE1262+HF1262+HG1262)*1))/GX1262,"")</f>
        <v/>
      </c>
    </row>
    <row r="1263" spans="1:216" hidden="1" x14ac:dyDescent="0.35">
      <c r="A1263" s="11" t="s">
        <v>5523</v>
      </c>
      <c r="B1263" s="12" t="s">
        <v>5524</v>
      </c>
      <c r="C1263" s="43">
        <v>43009</v>
      </c>
      <c r="E1263" s="11" t="s">
        <v>1420</v>
      </c>
      <c r="F1263" s="19" t="s">
        <v>6857</v>
      </c>
      <c r="G1263" s="19" t="s">
        <v>1370</v>
      </c>
      <c r="H1263" s="11" t="s">
        <v>1033</v>
      </c>
      <c r="I1263" s="42">
        <v>32780</v>
      </c>
      <c r="J1263" s="17">
        <v>39525</v>
      </c>
      <c r="K1263" s="18">
        <f ca="1">IF(A1263&lt;&gt;"",RANDBETWEEN(1,2000)," ")</f>
        <v>345</v>
      </c>
      <c r="L1263" s="17" cm="1">
        <f t="array" ref="L1263">IF(A1263&lt;&gt;"",SUMPRODUCT(($E$2:$E$1303="Active") * (FK1263 &gt;= $FM$2:$FM$1303) * (FK1263 &lt;= $FN$2:$FN$1303) * (FL1263 &gt;= $FO$2:$FO$1303) * (FL1263 &lt;= $FP$2:$FP$1303)),"")</f>
        <v>4</v>
      </c>
      <c r="M1263" s="17" cm="1">
        <f t="array" ref="M1263">IF(A1263&lt;&gt;"",SUMPRODUCT(($E$2:$E$1303="Active") * (FK1263 &gt;= $FQ$2:$FQ$1303) * (FK1263 &lt;= $FR$2:$FR$1303) * (FL1263 &gt;= $FS$2:$FS$1303) * (FL1263 &lt;= $FT$2:$FT$1303)),"")</f>
        <v>14</v>
      </c>
      <c r="Q1263" s="11" t="s">
        <v>6858</v>
      </c>
      <c r="AA1263" s="48">
        <v>2024</v>
      </c>
      <c r="AC1263" s="63">
        <v>45658</v>
      </c>
      <c r="AF1263" s="26"/>
      <c r="AG1263" s="20"/>
      <c r="AH1263" s="22">
        <v>0</v>
      </c>
      <c r="AI1263" s="26">
        <v>0</v>
      </c>
      <c r="AN1263" s="27" t="str">
        <f>IF(COUNT(DV1263,ES1263,FJ1263,GK1263,HH1263)&gt;0,AVERAGE(DV1263,ES1263,FJ1263,GK1263,HH1263),"")</f>
        <v/>
      </c>
      <c r="AO1263" s="28">
        <f>IF((E1263&lt;&gt;""),COUNTA(AP1263:BW1263)+COUNTIF(T1263,"No"),"")</f>
        <v>0</v>
      </c>
      <c r="EA1263" s="35"/>
      <c r="EJ1263"/>
      <c r="EK1263"/>
      <c r="EL1263"/>
      <c r="EM1263"/>
      <c r="EN1263"/>
      <c r="EQ1263"/>
      <c r="ER1263"/>
      <c r="ES1263" s="34" t="str">
        <f>IF(EI1263&lt;&gt;"",((EJ1263*0.125)+((EK1263+EL1263+EM1263+EN1263+EO1263)*0.25)+((EP1263+EQ1263+ER1263)*1))/EI1263,"")</f>
        <v/>
      </c>
      <c r="ET1263" s="20"/>
      <c r="FG1263" s="20"/>
      <c r="FJ1263" s="34" t="str">
        <f>IF(EZ1263&lt;&gt;"",((FA1263*0.125)+((FB1263+FC1263+FD1263+FE1263+FF1263)*0.25)+((FG1263+FH1263+FI1263)*1))/EZ1263,"")</f>
        <v/>
      </c>
      <c r="FK1263" s="39">
        <v>28.547277999999999</v>
      </c>
      <c r="FL1263" s="39">
        <v>-80.853876999999997</v>
      </c>
      <c r="FM1263" s="39">
        <v>28.185452576177866</v>
      </c>
      <c r="FN1263" s="39">
        <v>28.909103423822131</v>
      </c>
      <c r="FO1263" s="39">
        <v>-81.265780365167316</v>
      </c>
      <c r="FP1263" s="39">
        <v>-80.441973634832678</v>
      </c>
      <c r="FQ1263" s="39">
        <v>27.823627152355733</v>
      </c>
      <c r="FR1263" s="39">
        <v>29.270928847644264</v>
      </c>
      <c r="FS1263" s="39">
        <v>-81.677683730334635</v>
      </c>
      <c r="FT1263" s="39">
        <v>-80.030070269665359</v>
      </c>
      <c r="FU1263" s="35"/>
      <c r="GK1263" s="34" t="str">
        <f>IF(GA1263&lt;&gt;"",((GB1263*0.125)+((GC1263+GD1263+GE1263+GF1263+GG1263)*0.25)+((GH1263+GI1263+GJ1263)*1))/GA1263,"")</f>
        <v/>
      </c>
      <c r="GL1263"/>
      <c r="GM1263"/>
      <c r="GN1263"/>
      <c r="GO1263"/>
      <c r="HH1263" s="34" t="str">
        <f>IF(GX1263&lt;&gt;"",((GY1263*0.125)+((GZ1263+HA1263+HB1263+HC1263+HD1263)*0.25)+((HE1263+HF1263+HG1263)*1))/GX1263,"")</f>
        <v/>
      </c>
    </row>
    <row r="1264" spans="1:216" hidden="1" x14ac:dyDescent="0.35">
      <c r="A1264" s="11" t="s">
        <v>6859</v>
      </c>
      <c r="B1264" s="12" t="s">
        <v>6860</v>
      </c>
      <c r="C1264" s="43">
        <v>43009</v>
      </c>
      <c r="E1264" s="11" t="s">
        <v>1420</v>
      </c>
      <c r="F1264" s="19" t="s">
        <v>6861</v>
      </c>
      <c r="G1264" s="19" t="s">
        <v>6862</v>
      </c>
      <c r="H1264" s="11" t="s">
        <v>2702</v>
      </c>
      <c r="I1264" s="42">
        <v>48446</v>
      </c>
      <c r="J1264" s="17">
        <v>30788</v>
      </c>
      <c r="K1264" s="18">
        <f ca="1">IF(A1264&lt;&gt;"",RANDBETWEEN(1,2000)," ")</f>
        <v>1985</v>
      </c>
      <c r="L1264" s="17" cm="1">
        <f t="array" ref="L1264">IF(A1264&lt;&gt;"",SUMPRODUCT(($E$2:$E$1303="Active") * (FK1264 &gt;= $FM$2:$FM$1303) * (FK1264 &lt;= $FN$2:$FN$1303) * (FL1264 &gt;= $FO$2:$FO$1303) * (FL1264 &lt;= $FP$2:$FP$1303)),"")</f>
        <v>0</v>
      </c>
      <c r="M1264" s="17" cm="1">
        <f t="array" ref="M1264">IF(A1264&lt;&gt;"",SUMPRODUCT(($E$2:$E$1303="Active") * (FK1264 &gt;= $FQ$2:$FQ$1303) * (FK1264 &lt;= $FR$2:$FR$1303) * (FL1264 &gt;= $FS$2:$FS$1303) * (FL1264 &lt;= $FT$2:$FT$1303)),"")</f>
        <v>3</v>
      </c>
      <c r="Q1264" s="11" t="s">
        <v>6863</v>
      </c>
      <c r="AA1264" s="48">
        <v>2024</v>
      </c>
      <c r="AC1264" s="63">
        <v>45658</v>
      </c>
      <c r="AF1264" s="26"/>
      <c r="AG1264" s="20"/>
      <c r="AH1264" s="22">
        <v>0</v>
      </c>
      <c r="AI1264" s="26">
        <v>0</v>
      </c>
      <c r="AN1264" s="27" t="str">
        <f>IF(COUNT(DV1264,ES1264,FJ1264,GK1264,HH1264)&gt;0,AVERAGE(DV1264,ES1264,FJ1264,GK1264,HH1264),"")</f>
        <v/>
      </c>
      <c r="AO1264" s="28">
        <f>IF((E1264&lt;&gt;""),COUNTA(AP1264:BW1264)+COUNTIF(T1264,"No"),"")</f>
        <v>0</v>
      </c>
      <c r="EA1264" s="35"/>
      <c r="EJ1264"/>
      <c r="EK1264"/>
      <c r="EL1264"/>
      <c r="EM1264"/>
      <c r="EN1264"/>
      <c r="EQ1264"/>
      <c r="ER1264"/>
      <c r="ES1264" s="34" t="str">
        <f>IF(EI1264&lt;&gt;"",((EJ1264*0.125)+((EK1264+EL1264+EM1264+EN1264+EO1264)*0.25)+((EP1264+EQ1264+ER1264)*1))/EI1264,"")</f>
        <v/>
      </c>
      <c r="ET1264" s="20"/>
      <c r="FG1264" s="20"/>
      <c r="FJ1264" s="34" t="str">
        <f>IF(EZ1264&lt;&gt;"",((FA1264*0.125)+((FB1264+FC1264+FD1264+FE1264+FF1264)*0.25)+((FG1264+FH1264+FI1264)*1))/EZ1264,"")</f>
        <v/>
      </c>
      <c r="FK1264" s="39">
        <v>43.054160000000003</v>
      </c>
      <c r="FL1264" s="39">
        <v>-83.330113999999995</v>
      </c>
      <c r="FM1264" s="39">
        <v>42.692334576177871</v>
      </c>
      <c r="FN1264" s="39">
        <v>43.415985423822136</v>
      </c>
      <c r="FO1264" s="39">
        <v>-83.825284541629898</v>
      </c>
      <c r="FP1264" s="39">
        <v>-82.834943458370091</v>
      </c>
      <c r="FQ1264" s="39">
        <v>42.330509152355738</v>
      </c>
      <c r="FR1264" s="39">
        <v>43.777810847644268</v>
      </c>
      <c r="FS1264" s="39">
        <v>-84.320455083259802</v>
      </c>
      <c r="FT1264" s="39">
        <v>-82.339772916740188</v>
      </c>
      <c r="FU1264" s="35"/>
      <c r="GK1264" s="34" t="str">
        <f>IF(GA1264&lt;&gt;"",((GB1264*0.125)+((GC1264+GD1264+GE1264+GF1264+GG1264)*0.25)+((GH1264+GI1264+GJ1264)*1))/GA1264,"")</f>
        <v/>
      </c>
      <c r="GL1264"/>
      <c r="GM1264"/>
      <c r="GN1264"/>
      <c r="GO1264"/>
      <c r="HH1264" s="34" t="str">
        <f>IF(GX1264&lt;&gt;"",((GY1264*0.125)+((GZ1264+HA1264+HB1264+HC1264+HD1264)*0.25)+((HE1264+HF1264+HG1264)*1))/GX1264,"")</f>
        <v/>
      </c>
    </row>
    <row r="1265" spans="1:216" hidden="1" x14ac:dyDescent="0.35">
      <c r="A1265" s="11" t="s">
        <v>5636</v>
      </c>
      <c r="B1265" s="12" t="s">
        <v>5637</v>
      </c>
      <c r="C1265" s="43">
        <v>43009</v>
      </c>
      <c r="E1265" s="11" t="s">
        <v>1420</v>
      </c>
      <c r="F1265" s="19" t="s">
        <v>6864</v>
      </c>
      <c r="G1265" s="19" t="s">
        <v>6064</v>
      </c>
      <c r="H1265" s="11" t="s">
        <v>405</v>
      </c>
      <c r="I1265" s="42">
        <v>72120</v>
      </c>
      <c r="J1265" s="17">
        <v>34784</v>
      </c>
      <c r="K1265" s="18">
        <f ca="1">IF(A1265&lt;&gt;"",RANDBETWEEN(1,2000)," ")</f>
        <v>596</v>
      </c>
      <c r="L1265" s="17" cm="1">
        <f t="array" ref="L1265">IF(A1265&lt;&gt;"",SUMPRODUCT(($E$2:$E$1303="Active") * (FK1265 &gt;= $FM$2:$FM$1303) * (FK1265 &lt;= $FN$2:$FN$1303) * (FL1265 &gt;= $FO$2:$FO$1303) * (FL1265 &lt;= $FP$2:$FP$1303)),"")</f>
        <v>1</v>
      </c>
      <c r="M1265" s="17" cm="1">
        <f t="array" ref="M1265">IF(A1265&lt;&gt;"",SUMPRODUCT(($E$2:$E$1303="Active") * (FK1265 &gt;= $FQ$2:$FQ$1303) * (FK1265 &lt;= $FR$2:$FR$1303) * (FL1265 &gt;= $FS$2:$FS$1303) * (FL1265 &lt;= $FT$2:$FT$1303)),"")</f>
        <v>2</v>
      </c>
      <c r="Q1265" s="11" t="s">
        <v>6865</v>
      </c>
      <c r="AA1265" s="48">
        <v>2024</v>
      </c>
      <c r="AC1265" s="63">
        <v>45658</v>
      </c>
      <c r="AF1265" s="26"/>
      <c r="AG1265" s="20"/>
      <c r="AH1265" s="22">
        <v>0</v>
      </c>
      <c r="AI1265" s="26">
        <v>0</v>
      </c>
      <c r="AN1265" s="27" t="str">
        <f>IF(COUNT(DV1265,ES1265,FJ1265,GK1265,HH1265)&gt;0,AVERAGE(DV1265,ES1265,FJ1265,GK1265,HH1265),"")</f>
        <v/>
      </c>
      <c r="AO1265" s="28">
        <f>IF((E1265&lt;&gt;""),COUNTA(AP1265:BW1265)+COUNTIF(T1265,"No"),"")</f>
        <v>0</v>
      </c>
      <c r="EA1265" s="35"/>
      <c r="EJ1265"/>
      <c r="EK1265"/>
      <c r="EL1265"/>
      <c r="EM1265"/>
      <c r="EN1265"/>
      <c r="EQ1265"/>
      <c r="ER1265"/>
      <c r="ES1265" s="34" t="str">
        <f>IF(EI1265&lt;&gt;"",((EJ1265*0.125)+((EK1265+EL1265+EM1265+EN1265+EO1265)*0.25)+((EP1265+EQ1265+ER1265)*1))/EI1265,"")</f>
        <v/>
      </c>
      <c r="ET1265" s="20"/>
      <c r="FG1265" s="20"/>
      <c r="FJ1265" s="34" t="str">
        <f>IF(EZ1265&lt;&gt;"",((FA1265*0.125)+((FB1265+FC1265+FD1265+FE1265+FF1265)*0.25)+((FG1265+FH1265+FI1265)*1))/EZ1265,"")</f>
        <v/>
      </c>
      <c r="FK1265" s="39">
        <v>34.894326999999997</v>
      </c>
      <c r="FL1265" s="39">
        <v>-92.238748000000001</v>
      </c>
      <c r="FM1265" s="39">
        <v>34.532501576177864</v>
      </c>
      <c r="FN1265" s="39">
        <v>35.25615242382213</v>
      </c>
      <c r="FO1265" s="39">
        <v>-92.679886337817692</v>
      </c>
      <c r="FP1265" s="39">
        <v>-91.79760966218231</v>
      </c>
      <c r="FQ1265" s="39">
        <v>34.170676152355732</v>
      </c>
      <c r="FR1265" s="39">
        <v>35.617977847644262</v>
      </c>
      <c r="FS1265" s="39">
        <v>-93.121024675635383</v>
      </c>
      <c r="FT1265" s="39">
        <v>-91.35647132436462</v>
      </c>
      <c r="FU1265" s="35"/>
      <c r="GK1265" s="34" t="str">
        <f>IF(GA1265&lt;&gt;"",((GB1265*0.125)+((GC1265+GD1265+GE1265+GF1265+GG1265)*0.25)+((GH1265+GI1265+GJ1265)*1))/GA1265,"")</f>
        <v/>
      </c>
      <c r="GL1265"/>
      <c r="GM1265"/>
      <c r="GN1265"/>
      <c r="GO1265"/>
      <c r="HH1265" s="34" t="str">
        <f>IF(GX1265&lt;&gt;"",((GY1265*0.125)+((GZ1265+HA1265+HB1265+HC1265+HD1265)*0.25)+((HE1265+HF1265+HG1265)*1))/GX1265,"")</f>
        <v/>
      </c>
    </row>
    <row r="1266" spans="1:216" hidden="1" x14ac:dyDescent="0.35">
      <c r="A1266" s="11" t="s">
        <v>6866</v>
      </c>
      <c r="B1266" s="12" t="s">
        <v>6867</v>
      </c>
      <c r="C1266" s="43">
        <v>43009</v>
      </c>
      <c r="E1266" s="11" t="s">
        <v>1420</v>
      </c>
      <c r="F1266" s="19" t="s">
        <v>6868</v>
      </c>
      <c r="G1266" s="19" t="s">
        <v>2101</v>
      </c>
      <c r="H1266" s="11" t="s">
        <v>2102</v>
      </c>
      <c r="I1266" s="42">
        <v>96814</v>
      </c>
      <c r="J1266" s="17">
        <v>24870</v>
      </c>
      <c r="K1266" s="18">
        <f ca="1">IF(A1266&lt;&gt;"",RANDBETWEEN(1,2000)," ")</f>
        <v>25</v>
      </c>
      <c r="L1266" s="17" cm="1">
        <f t="array" ref="L1266">IF(A1266&lt;&gt;"",SUMPRODUCT(($E$2:$E$1303="Active") * (FK1266 &gt;= $FM$2:$FM$1303) * (FK1266 &lt;= $FN$2:$FN$1303) * (FL1266 &gt;= $FO$2:$FO$1303) * (FL1266 &lt;= $FP$2:$FP$1303)),"")</f>
        <v>2</v>
      </c>
      <c r="M1266" s="17" cm="1">
        <f t="array" ref="M1266">IF(A1266&lt;&gt;"",SUMPRODUCT(($E$2:$E$1303="Active") * (FK1266 &gt;= $FQ$2:$FQ$1303) * (FK1266 &lt;= $FR$2:$FR$1303) * (FL1266 &gt;= $FS$2:$FS$1303) * (FL1266 &lt;= $FT$2:$FT$1303)),"")</f>
        <v>2</v>
      </c>
      <c r="Q1266" s="11" t="s">
        <v>6869</v>
      </c>
      <c r="AA1266" s="48">
        <v>2024</v>
      </c>
      <c r="AC1266" s="63">
        <v>45658</v>
      </c>
      <c r="AF1266" s="26"/>
      <c r="AG1266" s="20"/>
      <c r="AH1266" s="22">
        <v>0</v>
      </c>
      <c r="AI1266" s="26">
        <v>0</v>
      </c>
      <c r="AN1266" s="27" t="str">
        <f>IF(COUNT(DV1266,ES1266,FJ1266,GK1266,HH1266)&gt;0,AVERAGE(DV1266,ES1266,FJ1266,GK1266,HH1266),"")</f>
        <v/>
      </c>
      <c r="AO1266" s="28">
        <f>IF((E1266&lt;&gt;""),COUNTA(AP1266:BW1266)+COUNTIF(T1266,"No"),"")</f>
        <v>0</v>
      </c>
      <c r="EA1266" s="35"/>
      <c r="EJ1266"/>
      <c r="EK1266"/>
      <c r="EL1266"/>
      <c r="EM1266"/>
      <c r="EN1266"/>
      <c r="EQ1266"/>
      <c r="ER1266"/>
      <c r="ES1266" s="34" t="str">
        <f>IF(EI1266&lt;&gt;"",((EJ1266*0.125)+((EK1266+EL1266+EM1266+EN1266+EO1266)*0.25)+((EP1266+EQ1266+ER1266)*1))/EI1266,"")</f>
        <v/>
      </c>
      <c r="ET1266" s="20"/>
      <c r="FG1266" s="20"/>
      <c r="FJ1266" s="34" t="str">
        <f>IF(EZ1266&lt;&gt;"",((FA1266*0.125)+((FB1266+FC1266+FD1266+FE1266+FF1266)*0.25)+((FG1266+FH1266+FI1266)*1))/EZ1266,"")</f>
        <v/>
      </c>
      <c r="FK1266" s="39">
        <v>21.293856000000002</v>
      </c>
      <c r="FL1266" s="39">
        <v>-157.846709</v>
      </c>
      <c r="FM1266" s="39">
        <v>20.932030576177869</v>
      </c>
      <c r="FN1266" s="39">
        <v>21.655681423822134</v>
      </c>
      <c r="FO1266" s="39">
        <v>-158.2350461319555</v>
      </c>
      <c r="FP1266" s="39">
        <v>-157.45837186804451</v>
      </c>
      <c r="FQ1266" s="39">
        <v>20.570205152355737</v>
      </c>
      <c r="FR1266" s="39">
        <v>22.017506847644267</v>
      </c>
      <c r="FS1266" s="39">
        <v>-158.62338326391099</v>
      </c>
      <c r="FT1266" s="39">
        <v>-157.07003473608901</v>
      </c>
      <c r="FU1266" s="35"/>
      <c r="GK1266" s="34" t="str">
        <f>IF(GA1266&lt;&gt;"",((GB1266*0.125)+((GC1266+GD1266+GE1266+GF1266+GG1266)*0.25)+((GH1266+GI1266+GJ1266)*1))/GA1266,"")</f>
        <v/>
      </c>
      <c r="GL1266"/>
      <c r="GM1266"/>
      <c r="GN1266"/>
      <c r="GO1266"/>
      <c r="HH1266" s="34" t="str">
        <f>IF(GX1266&lt;&gt;"",((GY1266*0.125)+((GZ1266+HA1266+HB1266+HC1266+HD1266)*0.25)+((HE1266+HF1266+HG1266)*1))/GX1266,"")</f>
        <v/>
      </c>
    </row>
    <row r="1267" spans="1:216" hidden="1" x14ac:dyDescent="0.35">
      <c r="A1267" s="11" t="s">
        <v>6870</v>
      </c>
      <c r="B1267" s="12" t="s">
        <v>6871</v>
      </c>
      <c r="C1267" s="43">
        <v>43009</v>
      </c>
      <c r="E1267" s="11" t="s">
        <v>1420</v>
      </c>
      <c r="F1267" s="19" t="s">
        <v>6872</v>
      </c>
      <c r="G1267" s="19" t="s">
        <v>5124</v>
      </c>
      <c r="H1267" s="11" t="s">
        <v>1673</v>
      </c>
      <c r="I1267" s="42">
        <v>76501</v>
      </c>
      <c r="J1267" s="17">
        <v>16987</v>
      </c>
      <c r="K1267" s="18">
        <f ca="1">IF(A1267&lt;&gt;"",RANDBETWEEN(1,2000)," ")</f>
        <v>171</v>
      </c>
      <c r="L1267" s="17" cm="1">
        <f t="array" ref="L1267">IF(A1267&lt;&gt;"",SUMPRODUCT(($E$2:$E$1303="Active") * (FK1267 &gt;= $FM$2:$FM$1303) * (FK1267 &lt;= $FN$2:$FN$1303) * (FL1267 &gt;= $FO$2:$FO$1303) * (FL1267 &lt;= $FP$2:$FP$1303)),"")</f>
        <v>1</v>
      </c>
      <c r="M1267" s="17" cm="1">
        <f t="array" ref="M1267">IF(A1267&lt;&gt;"",SUMPRODUCT(($E$2:$E$1303="Active") * (FK1267 &gt;= $FQ$2:$FQ$1303) * (FK1267 &lt;= $FR$2:$FR$1303) * (FL1267 &gt;= $FS$2:$FS$1303) * (FL1267 &lt;= $FT$2:$FT$1303)),"")</f>
        <v>8</v>
      </c>
      <c r="Q1267" s="11" t="s">
        <v>6873</v>
      </c>
      <c r="AA1267" s="48">
        <v>2024</v>
      </c>
      <c r="AC1267" s="63">
        <v>45658</v>
      </c>
      <c r="AF1267" s="26"/>
      <c r="AG1267" s="20"/>
      <c r="AH1267" s="22">
        <v>0</v>
      </c>
      <c r="AI1267" s="26">
        <v>0</v>
      </c>
      <c r="AN1267" s="27" t="str">
        <f>IF(COUNT(DV1267,ES1267,FJ1267,GK1267,HH1267)&gt;0,AVERAGE(DV1267,ES1267,FJ1267,GK1267,HH1267),"")</f>
        <v/>
      </c>
      <c r="AO1267" s="28">
        <f>IF((E1267&lt;&gt;""),COUNTA(AP1267:BW1267)+COUNTIF(T1267,"No"),"")</f>
        <v>0</v>
      </c>
      <c r="EA1267" s="35"/>
      <c r="EJ1267"/>
      <c r="EK1267"/>
      <c r="EL1267"/>
      <c r="EM1267"/>
      <c r="EN1267"/>
      <c r="EQ1267"/>
      <c r="ER1267"/>
      <c r="ES1267" s="34" t="str">
        <f>IF(EI1267&lt;&gt;"",((EJ1267*0.125)+((EK1267+EL1267+EM1267+EN1267+EO1267)*0.25)+((EP1267+EQ1267+ER1267)*1))/EI1267,"")</f>
        <v/>
      </c>
      <c r="ET1267" s="20"/>
      <c r="FG1267" s="20"/>
      <c r="FJ1267" s="34" t="str">
        <f>IF(EZ1267&lt;&gt;"",((FA1267*0.125)+((FB1267+FC1267+FD1267+FE1267+FF1267)*0.25)+((FG1267+FH1267+FI1267)*1))/EZ1267,"")</f>
        <v/>
      </c>
      <c r="FK1267" s="39">
        <v>31.077435999999999</v>
      </c>
      <c r="FL1267" s="39">
        <v>-97.231046000000006</v>
      </c>
      <c r="FM1267" s="39">
        <v>30.715610576177866</v>
      </c>
      <c r="FN1267" s="39">
        <v>31.439261423822131</v>
      </c>
      <c r="FO1267" s="39">
        <v>-97.653507077523045</v>
      </c>
      <c r="FP1267" s="39">
        <v>-96.808584922476967</v>
      </c>
      <c r="FQ1267" s="39">
        <v>30.353785152355734</v>
      </c>
      <c r="FR1267" s="39">
        <v>31.801086847644264</v>
      </c>
      <c r="FS1267" s="39">
        <v>-98.075968155046084</v>
      </c>
      <c r="FT1267" s="39">
        <v>-96.386123844953929</v>
      </c>
      <c r="FU1267" s="35"/>
      <c r="GK1267" s="34" t="str">
        <f>IF(GA1267&lt;&gt;"",((GB1267*0.125)+((GC1267+GD1267+GE1267+GF1267+GG1267)*0.25)+((GH1267+GI1267+GJ1267)*1))/GA1267,"")</f>
        <v/>
      </c>
      <c r="GL1267"/>
      <c r="GM1267"/>
      <c r="GN1267"/>
      <c r="GO1267"/>
      <c r="HH1267" s="34" t="str">
        <f>IF(GX1267&lt;&gt;"",((GY1267*0.125)+((GZ1267+HA1267+HB1267+HC1267+HD1267)*0.25)+((HE1267+HF1267+HG1267)*1))/GX1267,"")</f>
        <v/>
      </c>
    </row>
    <row r="1268" spans="1:216" hidden="1" x14ac:dyDescent="0.35">
      <c r="A1268" s="11" t="s">
        <v>6874</v>
      </c>
      <c r="B1268" s="12" t="s">
        <v>6875</v>
      </c>
      <c r="C1268" s="43">
        <v>43009</v>
      </c>
      <c r="E1268" s="11" t="s">
        <v>1420</v>
      </c>
      <c r="F1268" s="19" t="s">
        <v>6876</v>
      </c>
      <c r="G1268" s="19" t="s">
        <v>4220</v>
      </c>
      <c r="H1268" s="11" t="s">
        <v>1673</v>
      </c>
      <c r="I1268" s="42">
        <v>77034</v>
      </c>
      <c r="J1268" s="17">
        <v>38186</v>
      </c>
      <c r="K1268" s="18">
        <f ca="1">IF(A1268&lt;&gt;"",RANDBETWEEN(1,2000)," ")</f>
        <v>1473</v>
      </c>
      <c r="L1268" s="17" cm="1">
        <f t="array" ref="L1268">IF(A1268&lt;&gt;"",SUMPRODUCT(($E$2:$E$1303="Active") * (FK1268 &gt;= $FM$2:$FM$1303) * (FK1268 &lt;= $FN$2:$FN$1303) * (FL1268 &gt;= $FO$2:$FO$1303) * (FL1268 &lt;= $FP$2:$FP$1303)),"")</f>
        <v>7</v>
      </c>
      <c r="M1268" s="17" cm="1">
        <f t="array" ref="M1268">IF(A1268&lt;&gt;"",SUMPRODUCT(($E$2:$E$1303="Active") * (FK1268 &gt;= $FQ$2:$FQ$1303) * (FK1268 &lt;= $FR$2:$FR$1303) * (FL1268 &gt;= $FS$2:$FS$1303) * (FL1268 &lt;= $FT$2:$FT$1303)),"")</f>
        <v>9</v>
      </c>
      <c r="Q1268" s="11" t="s">
        <v>6877</v>
      </c>
      <c r="AA1268" s="48">
        <v>2024</v>
      </c>
      <c r="AC1268" s="63">
        <v>45658</v>
      </c>
      <c r="AF1268" s="26"/>
      <c r="AG1268" s="20"/>
      <c r="AH1268" s="22">
        <v>0</v>
      </c>
      <c r="AI1268" s="26">
        <v>0</v>
      </c>
      <c r="AN1268" s="27" t="str">
        <f>IF(COUNT(DV1268,ES1268,FJ1268,GK1268,HH1268)&gt;0,AVERAGE(DV1268,ES1268,FJ1268,GK1268,HH1268),"")</f>
        <v/>
      </c>
      <c r="AO1268" s="28">
        <f>IF((E1268&lt;&gt;""),COUNTA(AP1268:BW1268)+COUNTIF(T1268,"No"),"")</f>
        <v>0</v>
      </c>
      <c r="EA1268" s="35"/>
      <c r="EJ1268"/>
      <c r="EK1268"/>
      <c r="EL1268"/>
      <c r="EM1268"/>
      <c r="EN1268"/>
      <c r="EQ1268"/>
      <c r="ER1268"/>
      <c r="ES1268" s="34" t="str">
        <f>IF(EI1268&lt;&gt;"",((EJ1268*0.125)+((EK1268+EL1268+EM1268+EN1268+EO1268)*0.25)+((EP1268+EQ1268+ER1268)*1))/EI1268,"")</f>
        <v/>
      </c>
      <c r="ET1268" s="20"/>
      <c r="FG1268" s="20"/>
      <c r="FJ1268" s="34" t="str">
        <f>IF(EZ1268&lt;&gt;"",((FA1268*0.125)+((FB1268+FC1268+FD1268+FE1268+FF1268)*0.25)+((FG1268+FH1268+FI1268)*1))/EZ1268,"")</f>
        <v/>
      </c>
      <c r="FK1268" s="39">
        <v>29.61964</v>
      </c>
      <c r="FL1268" s="39">
        <v>-95.195187000000004</v>
      </c>
      <c r="FM1268" s="39">
        <v>29.257814576177868</v>
      </c>
      <c r="FN1268" s="39">
        <v>29.981465423822133</v>
      </c>
      <c r="FO1268" s="39">
        <v>-95.611400946677648</v>
      </c>
      <c r="FP1268" s="39">
        <v>-94.77897305332236</v>
      </c>
      <c r="FQ1268" s="39">
        <v>28.895989152355735</v>
      </c>
      <c r="FR1268" s="39">
        <v>30.343290847644266</v>
      </c>
      <c r="FS1268" s="39">
        <v>-96.027614893355306</v>
      </c>
      <c r="FT1268" s="39">
        <v>-94.362759106644702</v>
      </c>
      <c r="FU1268" s="35"/>
      <c r="GK1268" s="34" t="str">
        <f>IF(GA1268&lt;&gt;"",((GB1268*0.125)+((GC1268+GD1268+GE1268+GF1268+GG1268)*0.25)+((GH1268+GI1268+GJ1268)*1))/GA1268,"")</f>
        <v/>
      </c>
      <c r="GL1268"/>
      <c r="GM1268"/>
      <c r="GN1268"/>
      <c r="GO1268"/>
      <c r="HH1268" s="34" t="str">
        <f>IF(GX1268&lt;&gt;"",((GY1268*0.125)+((GZ1268+HA1268+HB1268+HC1268+HD1268)*0.25)+((HE1268+HF1268+HG1268)*1))/GX1268,"")</f>
        <v/>
      </c>
    </row>
    <row r="1269" spans="1:216" hidden="1" x14ac:dyDescent="0.35">
      <c r="A1269" s="11" t="s">
        <v>5481</v>
      </c>
      <c r="B1269" s="12" t="s">
        <v>6878</v>
      </c>
      <c r="C1269" s="43">
        <v>43009</v>
      </c>
      <c r="E1269" s="11" t="s">
        <v>1420</v>
      </c>
      <c r="F1269" s="19" t="s">
        <v>6879</v>
      </c>
      <c r="G1269" s="19" t="s">
        <v>6880</v>
      </c>
      <c r="H1269" s="11" t="s">
        <v>1673</v>
      </c>
      <c r="I1269" s="42">
        <v>76302</v>
      </c>
      <c r="J1269" s="17">
        <v>12400</v>
      </c>
      <c r="K1269" s="18">
        <f ca="1">IF(A1269&lt;&gt;"",RANDBETWEEN(1,2000)," ")</f>
        <v>1607</v>
      </c>
      <c r="L1269" s="17" cm="1">
        <f t="array" ref="L1269">IF(A1269&lt;&gt;"",SUMPRODUCT(($E$2:$E$1303="Active") * (FK1269 &gt;= $FM$2:$FM$1303) * (FK1269 &lt;= $FN$2:$FN$1303) * (FL1269 &gt;= $FO$2:$FO$1303) * (FL1269 &lt;= $FP$2:$FP$1303)),"")</f>
        <v>0</v>
      </c>
      <c r="M1269" s="17" cm="1">
        <f t="array" ref="M1269">IF(A1269&lt;&gt;"",SUMPRODUCT(($E$2:$E$1303="Active") * (FK1269 &gt;= $FQ$2:$FQ$1303) * (FK1269 &lt;= $FR$2:$FR$1303) * (FL1269 &gt;= $FS$2:$FS$1303) * (FL1269 &lt;= $FT$2:$FT$1303)),"")</f>
        <v>0</v>
      </c>
      <c r="Q1269" s="11" t="s">
        <v>6881</v>
      </c>
      <c r="AA1269" s="48">
        <v>2024</v>
      </c>
      <c r="AC1269" s="63">
        <v>45658</v>
      </c>
      <c r="AF1269" s="26"/>
      <c r="AG1269" s="20"/>
      <c r="AH1269" s="22">
        <v>0</v>
      </c>
      <c r="AI1269" s="26">
        <v>0</v>
      </c>
      <c r="AN1269" s="27" t="str">
        <f>IF(COUNT(DV1269,ES1269,FJ1269,GK1269,HH1269)&gt;0,AVERAGE(DV1269,ES1269,FJ1269,GK1269,HH1269),"")</f>
        <v/>
      </c>
      <c r="AO1269" s="28">
        <f>IF((E1269&lt;&gt;""),COUNTA(AP1269:BW1269)+COUNTIF(T1269,"No"),"")</f>
        <v>0</v>
      </c>
      <c r="EA1269" s="35"/>
      <c r="EJ1269"/>
      <c r="EK1269"/>
      <c r="EL1269"/>
      <c r="EM1269"/>
      <c r="EN1269"/>
      <c r="EQ1269"/>
      <c r="ER1269"/>
      <c r="ES1269" s="34" t="str">
        <f>IF(EI1269&lt;&gt;"",((EJ1269*0.125)+((EK1269+EL1269+EM1269+EN1269+EO1269)*0.25)+((EP1269+EQ1269+ER1269)*1))/EI1269,"")</f>
        <v/>
      </c>
      <c r="ET1269" s="20"/>
      <c r="FG1269" s="20"/>
      <c r="FJ1269" s="34" t="str">
        <f>IF(EZ1269&lt;&gt;"",((FA1269*0.125)+((FB1269+FC1269+FD1269+FE1269+FF1269)*0.25)+((FG1269+FH1269+FI1269)*1))/EZ1269,"")</f>
        <v/>
      </c>
      <c r="FK1269" s="39">
        <v>33.868014000000002</v>
      </c>
      <c r="FL1269" s="39">
        <v>-98.473532000000006</v>
      </c>
      <c r="FM1269" s="39">
        <v>33.50618857617787</v>
      </c>
      <c r="FN1269" s="39">
        <v>34.229839423822135</v>
      </c>
      <c r="FO1269" s="39">
        <v>-98.909296390337062</v>
      </c>
      <c r="FP1269" s="39">
        <v>-98.03776760966295</v>
      </c>
      <c r="FQ1269" s="39">
        <v>33.144363152355737</v>
      </c>
      <c r="FR1269" s="39">
        <v>34.591664847644267</v>
      </c>
      <c r="FS1269" s="39">
        <v>-99.345060780674103</v>
      </c>
      <c r="FT1269" s="39">
        <v>-97.602003219325908</v>
      </c>
      <c r="FU1269" s="35"/>
      <c r="GK1269" s="34" t="str">
        <f>IF(GA1269&lt;&gt;"",((GB1269*0.125)+((GC1269+GD1269+GE1269+GF1269+GG1269)*0.25)+((GH1269+GI1269+GJ1269)*1))/GA1269,"")</f>
        <v/>
      </c>
      <c r="GL1269"/>
      <c r="GM1269"/>
      <c r="GN1269"/>
      <c r="GO1269"/>
      <c r="HH1269" s="34" t="str">
        <f>IF(GX1269&lt;&gt;"",((GY1269*0.125)+((GZ1269+HA1269+HB1269+HC1269+HD1269)*0.25)+((HE1269+HF1269+HG1269)*1))/GX1269,"")</f>
        <v/>
      </c>
    </row>
    <row r="1270" spans="1:216" hidden="1" x14ac:dyDescent="0.35">
      <c r="A1270" s="11" t="s">
        <v>6882</v>
      </c>
      <c r="B1270" s="12" t="s">
        <v>6883</v>
      </c>
      <c r="C1270" s="43">
        <v>43009</v>
      </c>
      <c r="E1270" s="11" t="s">
        <v>1420</v>
      </c>
      <c r="F1270" s="19" t="s">
        <v>6884</v>
      </c>
      <c r="G1270" s="19" t="s">
        <v>6885</v>
      </c>
      <c r="H1270" s="11" t="s">
        <v>990</v>
      </c>
      <c r="I1270" s="42">
        <v>6615</v>
      </c>
      <c r="K1270" s="18">
        <f ca="1">IF(A1270&lt;&gt;"",RANDBETWEEN(1,2000)," ")</f>
        <v>143</v>
      </c>
      <c r="L1270" s="17" cm="1">
        <f t="array" ref="L1270">IF(A1270&lt;&gt;"",SUMPRODUCT(($E$2:$E$1303="Active") * (FK1270 &gt;= $FM$2:$FM$1303) * (FK1270 &lt;= $FN$2:$FN$1303) * (FL1270 &gt;= $FO$2:$FO$1303) * (FL1270 &lt;= $FP$2:$FP$1303)),"")</f>
        <v>5</v>
      </c>
      <c r="M1270" s="17" cm="1">
        <f t="array" ref="M1270">IF(A1270&lt;&gt;"",SUMPRODUCT(($E$2:$E$1303="Active") * (FK1270 &gt;= $FQ$2:$FQ$1303) * (FK1270 &lt;= $FR$2:$FR$1303) * (FL1270 &gt;= $FS$2:$FS$1303) * (FL1270 &lt;= $FT$2:$FT$1303)),"")</f>
        <v>19</v>
      </c>
      <c r="Q1270" s="11" t="s">
        <v>6886</v>
      </c>
      <c r="AA1270" s="48">
        <v>2024</v>
      </c>
      <c r="AC1270" s="63">
        <v>45658</v>
      </c>
      <c r="AF1270" s="26"/>
      <c r="AG1270" s="20"/>
      <c r="AH1270" s="22">
        <v>0</v>
      </c>
      <c r="AI1270" s="26">
        <v>0</v>
      </c>
      <c r="AN1270" s="27" t="str">
        <f>IF(COUNT(DV1270,ES1270,FJ1270,GK1270,HH1270)&gt;0,AVERAGE(DV1270,ES1270,FJ1270,GK1270,HH1270),"")</f>
        <v/>
      </c>
      <c r="AO1270" s="28">
        <f>IF((E1270&lt;&gt;""),COUNTA(AP1270:BW1270)+COUNTIF(T1270,"No"),"")</f>
        <v>0</v>
      </c>
      <c r="EA1270" s="35"/>
      <c r="EJ1270"/>
      <c r="EK1270"/>
      <c r="EL1270"/>
      <c r="EM1270"/>
      <c r="EN1270"/>
      <c r="EQ1270"/>
      <c r="ER1270"/>
      <c r="ES1270" s="34" t="str">
        <f>IF(EI1270&lt;&gt;"",((EJ1270*0.125)+((EK1270+EL1270+EM1270+EN1270+EO1270)*0.25)+((EP1270+EQ1270+ER1270)*1))/EI1270,"")</f>
        <v/>
      </c>
      <c r="ET1270" s="20"/>
      <c r="FG1270" s="20"/>
      <c r="FJ1270" s="34" t="str">
        <f>IF(EZ1270&lt;&gt;"",((FA1270*0.125)+((FB1270+FC1270+FD1270+FE1270+FF1270)*0.25)+((FG1270+FH1270+FI1270)*1))/EZ1270,"")</f>
        <v/>
      </c>
      <c r="FK1270" s="39">
        <v>41.173881999999999</v>
      </c>
      <c r="FL1270" s="39">
        <v>-73.136492000000004</v>
      </c>
      <c r="FM1270" s="39">
        <v>40.812056576177866</v>
      </c>
      <c r="FN1270" s="39">
        <v>41.535707423822132</v>
      </c>
      <c r="FO1270" s="39">
        <v>-73.61718572876218</v>
      </c>
      <c r="FP1270" s="39">
        <v>-72.655798271237828</v>
      </c>
      <c r="FQ1270" s="39">
        <v>40.450231152355734</v>
      </c>
      <c r="FR1270" s="39">
        <v>41.897532847644264</v>
      </c>
      <c r="FS1270" s="39">
        <v>-74.097879457524357</v>
      </c>
      <c r="FT1270" s="39">
        <v>-72.175104542475651</v>
      </c>
      <c r="FU1270" s="35"/>
      <c r="GK1270" s="34" t="str">
        <f>IF(GA1270&lt;&gt;"",((GB1270*0.125)+((GC1270+GD1270+GE1270+GF1270+GG1270)*0.25)+((GH1270+GI1270+GJ1270)*1))/GA1270,"")</f>
        <v/>
      </c>
      <c r="GL1270"/>
      <c r="GM1270"/>
      <c r="GN1270"/>
      <c r="GO1270"/>
      <c r="HH1270" s="34" t="str">
        <f>IF(GX1270&lt;&gt;"",((GY1270*0.125)+((GZ1270+HA1270+HB1270+HC1270+HD1270)*0.25)+((HE1270+HF1270+HG1270)*1))/GX1270,"")</f>
        <v/>
      </c>
    </row>
    <row r="1271" spans="1:216" hidden="1" x14ac:dyDescent="0.35">
      <c r="A1271" s="11" t="s">
        <v>5091</v>
      </c>
      <c r="B1271" s="12" t="s">
        <v>6887</v>
      </c>
      <c r="C1271" s="43">
        <v>43009</v>
      </c>
      <c r="E1271" s="11" t="s">
        <v>1420</v>
      </c>
      <c r="F1271" s="19" t="s">
        <v>6888</v>
      </c>
      <c r="G1271" s="19" t="s">
        <v>1806</v>
      </c>
      <c r="H1271" s="11" t="s">
        <v>1528</v>
      </c>
      <c r="I1271" s="42">
        <v>44306</v>
      </c>
      <c r="J1271" s="17">
        <v>21085</v>
      </c>
      <c r="K1271" s="18">
        <f ca="1">IF(A1271&lt;&gt;"",RANDBETWEEN(1,2000)," ")</f>
        <v>169</v>
      </c>
      <c r="L1271" s="17" cm="1">
        <f t="array" ref="L1271">IF(A1271&lt;&gt;"",SUMPRODUCT(($E$2:$E$1303="Active") * (FK1271 &gt;= $FM$2:$FM$1303) * (FK1271 &lt;= $FN$2:$FN$1303) * (FL1271 &gt;= $FO$2:$FO$1303) * (FL1271 &lt;= $FP$2:$FP$1303)),"")</f>
        <v>3</v>
      </c>
      <c r="M1271" s="17" cm="1">
        <f t="array" ref="M1271">IF(A1271&lt;&gt;"",SUMPRODUCT(($E$2:$E$1303="Active") * (FK1271 &gt;= $FQ$2:$FQ$1303) * (FK1271 &lt;= $FR$2:$FR$1303) * (FL1271 &gt;= $FS$2:$FS$1303) * (FL1271 &lt;= $FT$2:$FT$1303)),"")</f>
        <v>5</v>
      </c>
      <c r="Q1271" s="11" t="s">
        <v>6889</v>
      </c>
      <c r="AA1271" s="48">
        <v>2024</v>
      </c>
      <c r="AC1271" s="63">
        <v>45658</v>
      </c>
      <c r="AF1271" s="26"/>
      <c r="AG1271" s="20"/>
      <c r="AH1271" s="22">
        <v>0</v>
      </c>
      <c r="AI1271" s="26">
        <v>0</v>
      </c>
      <c r="AN1271" s="27" t="str">
        <f>IF(COUNT(DV1271,ES1271,FJ1271,GK1271,HH1271)&gt;0,AVERAGE(DV1271,ES1271,FJ1271,GK1271,HH1271),"")</f>
        <v/>
      </c>
      <c r="AO1271" s="28">
        <f>IF((E1271&lt;&gt;""),COUNTA(AP1271:BW1271)+COUNTIF(T1271,"No"),"")</f>
        <v>0</v>
      </c>
      <c r="EA1271" s="35"/>
      <c r="EJ1271"/>
      <c r="EK1271"/>
      <c r="EL1271"/>
      <c r="EM1271"/>
      <c r="EN1271"/>
      <c r="EQ1271"/>
      <c r="ER1271"/>
      <c r="ES1271" s="34" t="str">
        <f>IF(EI1271&lt;&gt;"",((EJ1271*0.125)+((EK1271+EL1271+EM1271+EN1271+EO1271)*0.25)+((EP1271+EQ1271+ER1271)*1))/EI1271,"")</f>
        <v/>
      </c>
      <c r="ET1271" s="20"/>
      <c r="FG1271" s="20"/>
      <c r="FJ1271" s="34" t="str">
        <f>IF(EZ1271&lt;&gt;"",((FA1271*0.125)+((FB1271+FC1271+FD1271+FE1271+FF1271)*0.25)+((FG1271+FH1271+FI1271)*1))/EZ1271,"")</f>
        <v/>
      </c>
      <c r="FK1271" s="39">
        <v>41.040689999999998</v>
      </c>
      <c r="FL1271" s="39">
        <v>-81.479723000000007</v>
      </c>
      <c r="FM1271" s="39">
        <v>40.678864576177865</v>
      </c>
      <c r="FN1271" s="39">
        <v>41.40251542382213</v>
      </c>
      <c r="FO1271" s="39">
        <v>-81.959442661490783</v>
      </c>
      <c r="FP1271" s="39">
        <v>-81.000003338509231</v>
      </c>
      <c r="FQ1271" s="39">
        <v>40.317039152355733</v>
      </c>
      <c r="FR1271" s="39">
        <v>41.764340847644263</v>
      </c>
      <c r="FS1271" s="39">
        <v>-82.439162322981574</v>
      </c>
      <c r="FT1271" s="39">
        <v>-80.52028367701844</v>
      </c>
      <c r="FU1271" s="35"/>
      <c r="GK1271" s="34" t="str">
        <f>IF(GA1271&lt;&gt;"",((GB1271*0.125)+((GC1271+GD1271+GE1271+GF1271+GG1271)*0.25)+((GH1271+GI1271+GJ1271)*1))/GA1271,"")</f>
        <v/>
      </c>
      <c r="GL1271"/>
      <c r="GM1271"/>
      <c r="GN1271"/>
      <c r="GO1271"/>
      <c r="HH1271" s="34" t="str">
        <f>IF(GX1271&lt;&gt;"",((GY1271*0.125)+((GZ1271+HA1271+HB1271+HC1271+HD1271)*0.25)+((HE1271+HF1271+HG1271)*1))/GX1271,"")</f>
        <v/>
      </c>
    </row>
    <row r="1272" spans="1:216" hidden="1" x14ac:dyDescent="0.35">
      <c r="A1272" s="11" t="s">
        <v>5401</v>
      </c>
      <c r="B1272" s="12" t="s">
        <v>5402</v>
      </c>
      <c r="C1272" s="43">
        <v>43009</v>
      </c>
      <c r="E1272" s="11" t="s">
        <v>1420</v>
      </c>
      <c r="F1272" s="19" t="s">
        <v>6890</v>
      </c>
      <c r="G1272" s="19" t="s">
        <v>3107</v>
      </c>
      <c r="H1272" s="11" t="s">
        <v>3034</v>
      </c>
      <c r="I1272" s="42">
        <v>27401</v>
      </c>
      <c r="J1272" s="17">
        <v>21854</v>
      </c>
      <c r="K1272" s="18">
        <f ca="1">IF(A1272&lt;&gt;"",RANDBETWEEN(1,2000)," ")</f>
        <v>739</v>
      </c>
      <c r="L1272" s="17" cm="1">
        <f t="array" ref="L1272">IF(A1272&lt;&gt;"",SUMPRODUCT(($E$2:$E$1303="Active") * (FK1272 &gt;= $FM$2:$FM$1303) * (FK1272 &lt;= $FN$2:$FN$1303) * (FL1272 &gt;= $FO$2:$FO$1303) * (FL1272 &lt;= $FP$2:$FP$1303)),"")</f>
        <v>2</v>
      </c>
      <c r="M1272" s="17" cm="1">
        <f t="array" ref="M1272">IF(A1272&lt;&gt;"",SUMPRODUCT(($E$2:$E$1303="Active") * (FK1272 &gt;= $FQ$2:$FQ$1303) * (FK1272 &lt;= $FR$2:$FR$1303) * (FL1272 &gt;= $FS$2:$FS$1303) * (FL1272 &lt;= $FT$2:$FT$1303)),"")</f>
        <v>4</v>
      </c>
      <c r="Q1272" s="11" t="s">
        <v>6891</v>
      </c>
      <c r="AA1272" s="48">
        <v>2024</v>
      </c>
      <c r="AC1272" s="63">
        <v>45658</v>
      </c>
      <c r="AF1272" s="26"/>
      <c r="AG1272" s="20"/>
      <c r="AH1272" s="22">
        <v>0</v>
      </c>
      <c r="AI1272" s="26">
        <v>0</v>
      </c>
      <c r="AN1272" s="27" t="str">
        <f>IF(COUNT(DV1272,ES1272,FJ1272,GK1272,HH1272)&gt;0,AVERAGE(DV1272,ES1272,FJ1272,GK1272,HH1272),"")</f>
        <v/>
      </c>
      <c r="AO1272" s="28">
        <f>IF((E1272&lt;&gt;""),COUNTA(AP1272:BW1272)+COUNTIF(T1272,"No"),"")</f>
        <v>0</v>
      </c>
      <c r="EA1272" s="35"/>
      <c r="EJ1272"/>
      <c r="EK1272"/>
      <c r="EL1272"/>
      <c r="EM1272"/>
      <c r="EN1272"/>
      <c r="EQ1272"/>
      <c r="ER1272"/>
      <c r="ES1272" s="34" t="str">
        <f>IF(EI1272&lt;&gt;"",((EJ1272*0.125)+((EK1272+EL1272+EM1272+EN1272+EO1272)*0.25)+((EP1272+EQ1272+ER1272)*1))/EI1272,"")</f>
        <v/>
      </c>
      <c r="ET1272" s="20"/>
      <c r="FG1272" s="20"/>
      <c r="FJ1272" s="34" t="str">
        <f>IF(EZ1272&lt;&gt;"",((FA1272*0.125)+((FB1272+FC1272+FD1272+FE1272+FF1272)*0.25)+((FG1272+FH1272+FI1272)*1))/EZ1272,"")</f>
        <v/>
      </c>
      <c r="FK1272" s="39">
        <v>36.071916000000002</v>
      </c>
      <c r="FL1272" s="39">
        <v>-79.769345999999999</v>
      </c>
      <c r="FM1272" s="39">
        <v>35.710090576177869</v>
      </c>
      <c r="FN1272" s="39">
        <v>36.433741423822134</v>
      </c>
      <c r="FO1272" s="39">
        <v>-80.216995399550285</v>
      </c>
      <c r="FP1272" s="39">
        <v>-79.321696600449712</v>
      </c>
      <c r="FQ1272" s="39">
        <v>35.348265152355737</v>
      </c>
      <c r="FR1272" s="39">
        <v>36.795566847644267</v>
      </c>
      <c r="FS1272" s="39">
        <v>-80.664644799100572</v>
      </c>
      <c r="FT1272" s="39">
        <v>-78.874047200899426</v>
      </c>
      <c r="FU1272" s="35"/>
      <c r="GK1272" s="34" t="str">
        <f>IF(GA1272&lt;&gt;"",((GB1272*0.125)+((GC1272+GD1272+GE1272+GF1272+GG1272)*0.25)+((GH1272+GI1272+GJ1272)*1))/GA1272,"")</f>
        <v/>
      </c>
      <c r="GL1272"/>
      <c r="GM1272"/>
      <c r="GN1272"/>
      <c r="GO1272"/>
      <c r="HH1272" s="34" t="str">
        <f>IF(GX1272&lt;&gt;"",((GY1272*0.125)+((GZ1272+HA1272+HB1272+HC1272+HD1272)*0.25)+((HE1272+HF1272+HG1272)*1))/GX1272,"")</f>
        <v/>
      </c>
    </row>
    <row r="1273" spans="1:216" hidden="1" x14ac:dyDescent="0.35">
      <c r="A1273" s="11" t="s">
        <v>5337</v>
      </c>
      <c r="B1273" s="12" t="s">
        <v>5338</v>
      </c>
      <c r="C1273" s="43">
        <v>43009</v>
      </c>
      <c r="E1273" s="11" t="s">
        <v>1420</v>
      </c>
      <c r="F1273" s="19" t="s">
        <v>6892</v>
      </c>
      <c r="G1273" s="19" t="s">
        <v>5340</v>
      </c>
      <c r="H1273" s="11" t="s">
        <v>1484</v>
      </c>
      <c r="I1273" s="42">
        <v>30263</v>
      </c>
      <c r="J1273" s="17">
        <v>60467</v>
      </c>
      <c r="K1273" s="18">
        <f ca="1">IF(A1273&lt;&gt;"",RANDBETWEEN(1,2000)," ")</f>
        <v>236</v>
      </c>
      <c r="L1273" s="17" cm="1">
        <f t="array" ref="L1273">IF(A1273&lt;&gt;"",SUMPRODUCT(($E$2:$E$1303="Active") * (FK1273 &gt;= $FM$2:$FM$1303) * (FK1273 &lt;= $FN$2:$FN$1303) * (FL1273 &gt;= $FO$2:$FO$1303) * (FL1273 &lt;= $FP$2:$FP$1303)),"")</f>
        <v>3</v>
      </c>
      <c r="M1273" s="17" cm="1">
        <f t="array" ref="M1273">IF(A1273&lt;&gt;"",SUMPRODUCT(($E$2:$E$1303="Active") * (FK1273 &gt;= $FQ$2:$FQ$1303) * (FK1273 &lt;= $FR$2:$FR$1303) * (FL1273 &gt;= $FS$2:$FS$1303) * (FL1273 &lt;= $FT$2:$FT$1303)),"")</f>
        <v>11</v>
      </c>
      <c r="Q1273" s="11" t="s">
        <v>6893</v>
      </c>
      <c r="AA1273" s="48">
        <v>2024</v>
      </c>
      <c r="AC1273" s="63">
        <v>45658</v>
      </c>
      <c r="AF1273" s="26"/>
      <c r="AG1273" s="20"/>
      <c r="AH1273" s="22">
        <v>0</v>
      </c>
      <c r="AI1273" s="26">
        <v>0</v>
      </c>
      <c r="AN1273" s="27" t="str">
        <f>IF(COUNT(DV1273,ES1273,FJ1273,GK1273,HH1273)&gt;0,AVERAGE(DV1273,ES1273,FJ1273,GK1273,HH1273),"")</f>
        <v/>
      </c>
      <c r="AO1273" s="28">
        <f>IF((E1273&lt;&gt;""),COUNTA(AP1273:BW1273)+COUNTIF(T1273,"No"),"")</f>
        <v>0</v>
      </c>
      <c r="EA1273" s="35"/>
      <c r="EJ1273"/>
      <c r="EK1273"/>
      <c r="EL1273"/>
      <c r="EM1273"/>
      <c r="EN1273"/>
      <c r="EQ1273"/>
      <c r="ER1273"/>
      <c r="ES1273" s="34" t="str">
        <f>IF(EI1273&lt;&gt;"",((EJ1273*0.125)+((EK1273+EL1273+EM1273+EN1273+EO1273)*0.25)+((EP1273+EQ1273+ER1273)*1))/EI1273,"")</f>
        <v/>
      </c>
      <c r="ET1273" s="20"/>
      <c r="FG1273" s="20"/>
      <c r="FJ1273" s="34" t="str">
        <f>IF(EZ1273&lt;&gt;"",((FA1273*0.125)+((FB1273+FC1273+FD1273+FE1273+FF1273)*0.25)+((FG1273+FH1273+FI1273)*1))/EZ1273,"")</f>
        <v/>
      </c>
      <c r="FK1273" s="39">
        <v>33.373766000000003</v>
      </c>
      <c r="FL1273" s="39">
        <v>-84.858891999999997</v>
      </c>
      <c r="FM1273" s="39">
        <v>33.011940576177871</v>
      </c>
      <c r="FN1273" s="39">
        <v>33.735591423822136</v>
      </c>
      <c r="FO1273" s="39">
        <v>-85.292164063224959</v>
      </c>
      <c r="FP1273" s="39">
        <v>-84.425619936775036</v>
      </c>
      <c r="FQ1273" s="39">
        <v>32.650115152355738</v>
      </c>
      <c r="FR1273" s="39">
        <v>34.097416847644269</v>
      </c>
      <c r="FS1273" s="39">
        <v>-85.725436126449907</v>
      </c>
      <c r="FT1273" s="39">
        <v>-83.992347873550088</v>
      </c>
      <c r="FU1273" s="35"/>
      <c r="GK1273" s="34" t="str">
        <f>IF(GA1273&lt;&gt;"",((GB1273*0.125)+((GC1273+GD1273+GE1273+GF1273+GG1273)*0.25)+((GH1273+GI1273+GJ1273)*1))/GA1273,"")</f>
        <v/>
      </c>
      <c r="GL1273"/>
      <c r="GM1273"/>
      <c r="GN1273"/>
      <c r="GO1273"/>
      <c r="HH1273" s="34" t="str">
        <f>IF(GX1273&lt;&gt;"",((GY1273*0.125)+((GZ1273+HA1273+HB1273+HC1273+HD1273)*0.25)+((HE1273+HF1273+HG1273)*1))/GX1273,"")</f>
        <v/>
      </c>
    </row>
    <row r="1274" spans="1:216" hidden="1" x14ac:dyDescent="0.35">
      <c r="A1274" s="11" t="s">
        <v>5411</v>
      </c>
      <c r="B1274" s="12" t="s">
        <v>5412</v>
      </c>
      <c r="C1274" s="43">
        <v>43009</v>
      </c>
      <c r="E1274" s="11" t="s">
        <v>1420</v>
      </c>
      <c r="F1274" s="19" t="s">
        <v>6894</v>
      </c>
      <c r="G1274" s="19" t="s">
        <v>6895</v>
      </c>
      <c r="H1274" s="11" t="s">
        <v>1673</v>
      </c>
      <c r="I1274" s="42">
        <v>78336</v>
      </c>
      <c r="J1274" s="17">
        <v>12009</v>
      </c>
      <c r="K1274" s="18">
        <f ca="1">IF(A1274&lt;&gt;"",RANDBETWEEN(1,2000)," ")</f>
        <v>1559</v>
      </c>
      <c r="L1274" s="17" cm="1">
        <f t="array" ref="L1274">IF(A1274&lt;&gt;"",SUMPRODUCT(($E$2:$E$1303="Active") * (FK1274 &gt;= $FM$2:$FM$1303) * (FK1274 &lt;= $FN$2:$FN$1303) * (FL1274 &gt;= $FO$2:$FO$1303) * (FL1274 &lt;= $FP$2:$FP$1303)),"")</f>
        <v>2</v>
      </c>
      <c r="M1274" s="17" cm="1">
        <f t="array" ref="M1274">IF(A1274&lt;&gt;"",SUMPRODUCT(($E$2:$E$1303="Active") * (FK1274 &gt;= $FQ$2:$FQ$1303) * (FK1274 &lt;= $FR$2:$FR$1303) * (FL1274 &gt;= $FS$2:$FS$1303) * (FL1274 &lt;= $FT$2:$FT$1303)),"")</f>
        <v>2</v>
      </c>
      <c r="Q1274" s="11" t="s">
        <v>6896</v>
      </c>
      <c r="AA1274" s="48">
        <v>2024</v>
      </c>
      <c r="AC1274" s="63">
        <v>45658</v>
      </c>
      <c r="AF1274" s="26"/>
      <c r="AG1274" s="20"/>
      <c r="AH1274" s="22">
        <v>0</v>
      </c>
      <c r="AI1274" s="26">
        <v>0</v>
      </c>
      <c r="AN1274" s="27" t="str">
        <f>IF(COUNT(DV1274,ES1274,FJ1274,GK1274,HH1274)&gt;0,AVERAGE(DV1274,ES1274,FJ1274,GK1274,HH1274),"")</f>
        <v/>
      </c>
      <c r="AO1274" s="28">
        <f>IF((E1274&lt;&gt;""),COUNTA(AP1274:BW1274)+COUNTIF(T1274,"No"),"")</f>
        <v>0</v>
      </c>
      <c r="EA1274" s="35"/>
      <c r="EJ1274"/>
      <c r="EK1274"/>
      <c r="EL1274"/>
      <c r="EM1274"/>
      <c r="EN1274"/>
      <c r="EQ1274"/>
      <c r="ER1274"/>
      <c r="ES1274" s="34" t="str">
        <f>IF(EI1274&lt;&gt;"",((EJ1274*0.125)+((EK1274+EL1274+EM1274+EN1274+EO1274)*0.25)+((EP1274+EQ1274+ER1274)*1))/EI1274,"")</f>
        <v/>
      </c>
      <c r="ET1274" s="20"/>
      <c r="FG1274" s="20"/>
      <c r="FJ1274" s="34" t="str">
        <f>IF(EZ1274&lt;&gt;"",((FA1274*0.125)+((FB1274+FC1274+FD1274+FE1274+FF1274)*0.25)+((FG1274+FH1274+FI1274)*1))/EZ1274,"")</f>
        <v/>
      </c>
      <c r="FK1274" s="39">
        <v>27.935141999999999</v>
      </c>
      <c r="FL1274" s="39">
        <v>-97.165927999999994</v>
      </c>
      <c r="FM1274" s="39">
        <v>27.573316576177866</v>
      </c>
      <c r="FN1274" s="39">
        <v>28.296967423822132</v>
      </c>
      <c r="FO1274" s="39">
        <v>-97.575474400209785</v>
      </c>
      <c r="FP1274" s="39">
        <v>-96.756381599790203</v>
      </c>
      <c r="FQ1274" s="39">
        <v>27.211491152355734</v>
      </c>
      <c r="FR1274" s="39">
        <v>28.658792847644264</v>
      </c>
      <c r="FS1274" s="39">
        <v>-97.985020800419576</v>
      </c>
      <c r="FT1274" s="39">
        <v>-96.346835199580411</v>
      </c>
      <c r="FU1274" s="35"/>
      <c r="GK1274" s="34" t="str">
        <f>IF(GA1274&lt;&gt;"",((GB1274*0.125)+((GC1274+GD1274+GE1274+GF1274+GG1274)*0.25)+((GH1274+GI1274+GJ1274)*1))/GA1274,"")</f>
        <v/>
      </c>
      <c r="GL1274"/>
      <c r="GM1274"/>
      <c r="GN1274"/>
      <c r="GO1274"/>
      <c r="HH1274" s="34" t="str">
        <f>IF(GX1274&lt;&gt;"",((GY1274*0.125)+((GZ1274+HA1274+HB1274+HC1274+HD1274)*0.25)+((HE1274+HF1274+HG1274)*1))/GX1274,"")</f>
        <v/>
      </c>
    </row>
    <row r="1275" spans="1:216" hidden="1" x14ac:dyDescent="0.35">
      <c r="A1275" s="11" t="s">
        <v>6897</v>
      </c>
      <c r="B1275" s="12" t="s">
        <v>6898</v>
      </c>
      <c r="C1275" s="43">
        <v>43009</v>
      </c>
      <c r="E1275" s="11" t="s">
        <v>1420</v>
      </c>
      <c r="F1275" s="19" t="s">
        <v>6899</v>
      </c>
      <c r="G1275" s="19" t="s">
        <v>6900</v>
      </c>
      <c r="H1275" s="11" t="s">
        <v>1688</v>
      </c>
      <c r="I1275" s="42">
        <v>61938</v>
      </c>
      <c r="J1275" s="17">
        <v>20768</v>
      </c>
      <c r="K1275" s="18">
        <f ca="1">IF(A1275&lt;&gt;"",RANDBETWEEN(1,2000)," ")</f>
        <v>744</v>
      </c>
      <c r="L1275" s="17" cm="1">
        <f t="array" ref="L1275">IF(A1275&lt;&gt;"",SUMPRODUCT(($E$2:$E$1303="Active") * (FK1275 &gt;= $FM$2:$FM$1303) * (FK1275 &lt;= $FN$2:$FN$1303) * (FL1275 &gt;= $FO$2:$FO$1303) * (FL1275 &lt;= $FP$2:$FP$1303)),"")</f>
        <v>0</v>
      </c>
      <c r="M1275" s="17" cm="1">
        <f t="array" ref="M1275">IF(A1275&lt;&gt;"",SUMPRODUCT(($E$2:$E$1303="Active") * (FK1275 &gt;= $FQ$2:$FQ$1303) * (FK1275 &lt;= $FR$2:$FR$1303) * (FL1275 &gt;= $FS$2:$FS$1303) * (FL1275 &lt;= $FT$2:$FT$1303)),"")</f>
        <v>1</v>
      </c>
      <c r="O1275" s="11" t="s">
        <v>5553</v>
      </c>
      <c r="P1275" s="19" t="s">
        <v>5042</v>
      </c>
      <c r="Q1275" s="11" t="s">
        <v>6901</v>
      </c>
      <c r="R1275" s="19" t="s">
        <v>5042</v>
      </c>
      <c r="T1275" s="20" t="s">
        <v>224</v>
      </c>
      <c r="AA1275" s="48">
        <v>2024</v>
      </c>
      <c r="AC1275" s="63">
        <v>45658</v>
      </c>
      <c r="AD1275" s="25">
        <v>0</v>
      </c>
      <c r="AE1275" s="25">
        <v>0</v>
      </c>
      <c r="AF1275" s="26">
        <v>0</v>
      </c>
      <c r="AG1275" s="20"/>
      <c r="AH1275" s="22">
        <v>0</v>
      </c>
      <c r="AI1275" s="26">
        <v>0</v>
      </c>
      <c r="AN1275" s="27" t="str">
        <f>IF(COUNT(DV1275,ES1275,FJ1275,GK1275,HH1275)&gt;0,AVERAGE(DV1275,ES1275,FJ1275,GK1275,HH1275),"")</f>
        <v/>
      </c>
      <c r="AO1275" s="28">
        <f>IF((E1275&lt;&gt;""),COUNTA(AP1275:BW1275)+COUNTIF(T1275,"No"),"")</f>
        <v>0</v>
      </c>
      <c r="EA1275" s="35"/>
      <c r="EJ1275"/>
      <c r="EK1275"/>
      <c r="EL1275"/>
      <c r="EM1275"/>
      <c r="EN1275"/>
      <c r="EQ1275"/>
      <c r="ER1275"/>
      <c r="ES1275" s="53" t="str">
        <f>IF(EI1275&lt;&gt;"",((EJ1275*0.125)+((EK1275+EL1275+EM1275+EN1275+EO1275)*0.25)+((EP1275+EQ1275+ER1275)*1))/EI1275,"")</f>
        <v/>
      </c>
      <c r="ET1275" s="20"/>
      <c r="FG1275" s="20"/>
      <c r="FJ1275" s="34" t="str">
        <f>IF(EZ1275&lt;&gt;"",((FA1275*0.125)+((FB1275+FC1275+FD1275+FE1275+FF1275)*0.25)+((FG1275+FH1275+FI1275)*1))/EZ1275,"")</f>
        <v/>
      </c>
      <c r="FK1275" s="39">
        <v>39.476314000000002</v>
      </c>
      <c r="FL1275" s="39">
        <v>-88.359457000000006</v>
      </c>
      <c r="FM1275" s="39">
        <v>39.11448857617787</v>
      </c>
      <c r="FN1275" s="39">
        <v>39.838139423822135</v>
      </c>
      <c r="FO1275" s="39">
        <v>-88.828211108926041</v>
      </c>
      <c r="FP1275" s="39">
        <v>-87.890702891073971</v>
      </c>
      <c r="FQ1275" s="39">
        <v>38.752663152355737</v>
      </c>
      <c r="FR1275" s="39">
        <v>40.199964847644267</v>
      </c>
      <c r="FS1275" s="39">
        <v>-89.296965217852076</v>
      </c>
      <c r="FT1275" s="39">
        <v>-87.421948782147936</v>
      </c>
      <c r="FU1275" s="35"/>
      <c r="GK1275" s="34" t="str">
        <f>IF(GA1275&lt;&gt;"",((GB1275*0.125)+((GC1275+GD1275+GE1275+GF1275+GG1275)*0.25)+((GH1275+GI1275+GJ1275)*1))/GA1275,"")</f>
        <v/>
      </c>
      <c r="GL1275"/>
      <c r="GM1275"/>
      <c r="GN1275"/>
      <c r="GO1275"/>
      <c r="HH1275" s="34" t="str">
        <f>IF(GX1275&lt;&gt;"",((GY1275*0.125)+((GZ1275+HA1275+HB1275+HC1275+HD1275)*0.25)+((HE1275+HF1275+HG1275)*1))/GX1275,"")</f>
        <v/>
      </c>
    </row>
    <row r="1276" spans="1:216" hidden="1" x14ac:dyDescent="0.35">
      <c r="A1276" s="11" t="s">
        <v>6902</v>
      </c>
      <c r="B1276" s="12" t="s">
        <v>6903</v>
      </c>
      <c r="C1276" s="43">
        <v>43009</v>
      </c>
      <c r="E1276" s="11" t="s">
        <v>1420</v>
      </c>
      <c r="F1276" s="19" t="s">
        <v>6904</v>
      </c>
      <c r="G1276" s="19" t="s">
        <v>4569</v>
      </c>
      <c r="H1276" s="11" t="s">
        <v>1722</v>
      </c>
      <c r="I1276" s="42">
        <v>84321</v>
      </c>
      <c r="J1276" s="17">
        <v>49550</v>
      </c>
      <c r="K1276" s="18">
        <f ca="1">IF(A1276&lt;&gt;"",RANDBETWEEN(1,2000)," ")</f>
        <v>1862</v>
      </c>
      <c r="L1276" s="17" cm="1">
        <f t="array" ref="L1276">IF(A1276&lt;&gt;"",SUMPRODUCT(($E$2:$E$1303="Active") * (FK1276 &gt;= $FM$2:$FM$1303) * (FK1276 &lt;= $FN$2:$FN$1303) * (FL1276 &gt;= $FO$2:$FO$1303) * (FL1276 &lt;= $FP$2:$FP$1303)),"")</f>
        <v>1</v>
      </c>
      <c r="M1276" s="17" cm="1">
        <f t="array" ref="M1276">IF(A1276&lt;&gt;"",SUMPRODUCT(($E$2:$E$1303="Active") * (FK1276 &gt;= $FQ$2:$FQ$1303) * (FK1276 &lt;= $FR$2:$FR$1303) * (FL1276 &gt;= $FS$2:$FS$1303) * (FL1276 &lt;= $FT$2:$FT$1303)),"")</f>
        <v>3</v>
      </c>
      <c r="Q1276" s="11" t="s">
        <v>6905</v>
      </c>
      <c r="AA1276" s="48">
        <v>2024</v>
      </c>
      <c r="AC1276" s="63">
        <v>45658</v>
      </c>
      <c r="AF1276" s="26"/>
      <c r="AG1276" s="20"/>
      <c r="AH1276" s="22">
        <v>0</v>
      </c>
      <c r="AI1276" s="26">
        <v>0</v>
      </c>
      <c r="AN1276" s="27" t="str">
        <f>IF(COUNT(DV1276,ES1276,FJ1276,GK1276,HH1276)&gt;0,AVERAGE(DV1276,ES1276,FJ1276,GK1276,HH1276),"")</f>
        <v/>
      </c>
      <c r="AO1276" s="28">
        <f>IF((E1276&lt;&gt;""),COUNTA(AP1276:BW1276)+COUNTIF(T1276,"No"),"")</f>
        <v>0</v>
      </c>
      <c r="EA1276" s="35"/>
      <c r="EJ1276"/>
      <c r="EK1276"/>
      <c r="EL1276"/>
      <c r="EM1276"/>
      <c r="EN1276"/>
      <c r="EQ1276"/>
      <c r="ER1276"/>
      <c r="ES1276" s="34" t="str">
        <f>IF(EI1276&lt;&gt;"",((EJ1276*0.125)+((EK1276+EL1276+EM1276+EN1276+EO1276)*0.25)+((EP1276+EQ1276+ER1276)*1))/EI1276,"")</f>
        <v/>
      </c>
      <c r="ET1276" s="20"/>
      <c r="FG1276" s="20"/>
      <c r="FJ1276" s="34" t="str">
        <f>IF(EZ1276&lt;&gt;"",((FA1276*0.125)+((FB1276+FC1276+FD1276+FE1276+FF1276)*0.25)+((FG1276+FH1276+FI1276)*1))/EZ1276,"")</f>
        <v/>
      </c>
      <c r="FK1276" s="39">
        <v>41.684168</v>
      </c>
      <c r="FL1276" s="39">
        <v>-111.679568</v>
      </c>
      <c r="FM1276" s="39">
        <v>41.322342576177867</v>
      </c>
      <c r="FN1276" s="39">
        <v>42.045993423822132</v>
      </c>
      <c r="FO1276" s="39">
        <v>-112.16405484971132</v>
      </c>
      <c r="FP1276" s="39">
        <v>-111.19508115028869</v>
      </c>
      <c r="FQ1276" s="39">
        <v>40.960517152355735</v>
      </c>
      <c r="FR1276" s="39">
        <v>42.407818847644265</v>
      </c>
      <c r="FS1276" s="39">
        <v>-112.64854169942264</v>
      </c>
      <c r="FT1276" s="39">
        <v>-110.71059430057737</v>
      </c>
      <c r="FU1276" s="35"/>
      <c r="GK1276" s="34" t="str">
        <f>IF(GA1276&lt;&gt;"",((GB1276*0.125)+((GC1276+GD1276+GE1276+GF1276+GG1276)*0.25)+((GH1276+GI1276+GJ1276)*1))/GA1276,"")</f>
        <v/>
      </c>
      <c r="GL1276"/>
      <c r="GM1276"/>
      <c r="GN1276"/>
      <c r="GO1276"/>
      <c r="HH1276" s="34" t="str">
        <f>IF(GX1276&lt;&gt;"",((GY1276*0.125)+((GZ1276+HA1276+HB1276+HC1276+HD1276)*0.25)+((HE1276+HF1276+HG1276)*1))/GX1276,"")</f>
        <v/>
      </c>
    </row>
    <row r="1277" spans="1:216" hidden="1" x14ac:dyDescent="0.35">
      <c r="A1277" s="11" t="s">
        <v>6906</v>
      </c>
      <c r="B1277" s="12" t="s">
        <v>6907</v>
      </c>
      <c r="C1277" s="43">
        <v>43009</v>
      </c>
      <c r="E1277" s="11" t="s">
        <v>1420</v>
      </c>
      <c r="F1277" s="19" t="s">
        <v>6908</v>
      </c>
      <c r="G1277" s="19" t="s">
        <v>6909</v>
      </c>
      <c r="H1277" s="11" t="s">
        <v>1921</v>
      </c>
      <c r="I1277" s="42">
        <v>70560</v>
      </c>
      <c r="J1277" s="17">
        <v>39457</v>
      </c>
      <c r="K1277" s="18">
        <f ca="1">IF(A1277&lt;&gt;"",RANDBETWEEN(1,2000)," ")</f>
        <v>1271</v>
      </c>
      <c r="L1277" s="17" cm="1">
        <f t="array" ref="L1277">IF(A1277&lt;&gt;"",SUMPRODUCT(($E$2:$E$1303="Active") * (FK1277 &gt;= $FM$2:$FM$1303) * (FK1277 &lt;= $FN$2:$FN$1303) * (FL1277 &gt;= $FO$2:$FO$1303) * (FL1277 &lt;= $FP$2:$FP$1303)),"")</f>
        <v>1</v>
      </c>
      <c r="M1277" s="17" cm="1">
        <f t="array" ref="M1277">IF(A1277&lt;&gt;"",SUMPRODUCT(($E$2:$E$1303="Active") * (FK1277 &gt;= $FQ$2:$FQ$1303) * (FK1277 &lt;= $FR$2:$FR$1303) * (FL1277 &gt;= $FS$2:$FS$1303) * (FL1277 &lt;= $FT$2:$FT$1303)),"")</f>
        <v>3</v>
      </c>
      <c r="Q1277" s="11" t="s">
        <v>6910</v>
      </c>
      <c r="AA1277" s="48">
        <v>2024</v>
      </c>
      <c r="AC1277" s="63">
        <v>45658</v>
      </c>
      <c r="AF1277" s="26"/>
      <c r="AG1277" s="20"/>
      <c r="AH1277" s="22">
        <v>0</v>
      </c>
      <c r="AI1277" s="26">
        <v>0</v>
      </c>
      <c r="AN1277" s="27" t="str">
        <f>IF(COUNT(DV1277,ES1277,FJ1277,GK1277,HH1277)&gt;0,AVERAGE(DV1277,ES1277,FJ1277,GK1277,HH1277),"")</f>
        <v/>
      </c>
      <c r="AO1277" s="28">
        <f>IF((E1277&lt;&gt;""),COUNTA(AP1277:BW1277)+COUNTIF(T1277,"No"),"")</f>
        <v>0</v>
      </c>
      <c r="EA1277" s="35"/>
      <c r="EJ1277"/>
      <c r="EK1277"/>
      <c r="EL1277"/>
      <c r="EM1277"/>
      <c r="EN1277"/>
      <c r="EQ1277"/>
      <c r="ER1277"/>
      <c r="ES1277" s="34" t="str">
        <f>IF(EI1277&lt;&gt;"",((EJ1277*0.125)+((EK1277+EL1277+EM1277+EN1277+EO1277)*0.25)+((EP1277+EQ1277+ER1277)*1))/EI1277,"")</f>
        <v/>
      </c>
      <c r="ET1277" s="20"/>
      <c r="FG1277" s="20"/>
      <c r="FJ1277" s="34" t="str">
        <f>IF(EZ1277&lt;&gt;"",((FA1277*0.125)+((FB1277+FC1277+FD1277+FE1277+FF1277)*0.25)+((FG1277+FH1277+FI1277)*1))/EZ1277,"")</f>
        <v/>
      </c>
      <c r="FK1277" s="39">
        <v>29.908757999999999</v>
      </c>
      <c r="FL1277" s="39">
        <v>-91.862260000000006</v>
      </c>
      <c r="FM1277" s="39">
        <v>29.546932576177866</v>
      </c>
      <c r="FN1277" s="39">
        <v>30.270583423822131</v>
      </c>
      <c r="FO1277" s="39">
        <v>-92.279676761937793</v>
      </c>
      <c r="FP1277" s="39">
        <v>-91.444843238062219</v>
      </c>
      <c r="FQ1277" s="39">
        <v>29.185107152355734</v>
      </c>
      <c r="FR1277" s="39">
        <v>30.632408847644264</v>
      </c>
      <c r="FS1277" s="39">
        <v>-92.697093523875566</v>
      </c>
      <c r="FT1277" s="39">
        <v>-91.027426476124447</v>
      </c>
      <c r="FU1277" s="35"/>
      <c r="GK1277" s="34" t="str">
        <f>IF(GA1277&lt;&gt;"",((GB1277*0.125)+((GC1277+GD1277+GE1277+GF1277+GG1277)*0.25)+((GH1277+GI1277+GJ1277)*1))/GA1277,"")</f>
        <v/>
      </c>
      <c r="GL1277"/>
      <c r="GM1277"/>
      <c r="GN1277"/>
      <c r="GO1277"/>
      <c r="HH1277" s="34" t="str">
        <f>IF(GX1277&lt;&gt;"",((GY1277*0.125)+((GZ1277+HA1277+HB1277+HC1277+HD1277)*0.25)+((HE1277+HF1277+HG1277)*1))/GX1277,"")</f>
        <v/>
      </c>
    </row>
    <row r="1278" spans="1:216" hidden="1" x14ac:dyDescent="0.35">
      <c r="A1278" s="11" t="s">
        <v>6792</v>
      </c>
      <c r="B1278" s="12" t="s">
        <v>6793</v>
      </c>
      <c r="C1278" s="43">
        <v>43009</v>
      </c>
      <c r="E1278" s="11" t="s">
        <v>1420</v>
      </c>
      <c r="F1278" s="19" t="s">
        <v>6794</v>
      </c>
      <c r="G1278" s="19" t="s">
        <v>5269</v>
      </c>
      <c r="H1278" s="11" t="s">
        <v>591</v>
      </c>
      <c r="I1278" s="42">
        <v>92123</v>
      </c>
      <c r="J1278" s="17">
        <v>30937</v>
      </c>
      <c r="K1278" s="18">
        <f ca="1">IF(A1278&lt;&gt;"",RANDBETWEEN(1,2000)," ")</f>
        <v>215</v>
      </c>
      <c r="L1278" s="17" cm="1">
        <f t="array" ref="L1278">IF(A1278&lt;&gt;"",SUMPRODUCT(($E$2:$E$1303="Active") * (FK1278 &gt;= $FM$2:$FM$1303) * (FK1278 &lt;= $FN$2:$FN$1303) * (FL1278 &gt;= $FO$2:$FO$1303) * (FL1278 &lt;= $FP$2:$FP$1303)),"")</f>
        <v>4</v>
      </c>
      <c r="M1278" s="17" cm="1">
        <f t="array" ref="M1278">IF(A1278&lt;&gt;"",SUMPRODUCT(($E$2:$E$1303="Active") * (FK1278 &gt;= $FQ$2:$FQ$1303) * (FK1278 &lt;= $FR$2:$FR$1303) * (FL1278 &gt;= $FS$2:$FS$1303) * (FL1278 &lt;= $FT$2:$FT$1303)),"")</f>
        <v>4</v>
      </c>
      <c r="Q1278" s="11" t="s">
        <v>6911</v>
      </c>
      <c r="AA1278" s="48">
        <v>2024</v>
      </c>
      <c r="AC1278" s="63">
        <v>45658</v>
      </c>
      <c r="AF1278" s="26"/>
      <c r="AG1278" s="20"/>
      <c r="AH1278" s="22">
        <v>0</v>
      </c>
      <c r="AI1278" s="26">
        <v>0</v>
      </c>
      <c r="AN1278" s="27" t="str">
        <f>IF(COUNT(DV1278,ES1278,FJ1278,GK1278,HH1278)&gt;0,AVERAGE(DV1278,ES1278,FJ1278,GK1278,HH1278),"")</f>
        <v/>
      </c>
      <c r="AO1278" s="28">
        <f>IF((E1278&lt;&gt;""),COUNTA(AP1278:BW1278)+COUNTIF(T1278,"No"),"")</f>
        <v>0</v>
      </c>
      <c r="EA1278" s="35"/>
      <c r="EJ1278"/>
      <c r="EK1278"/>
      <c r="EL1278"/>
      <c r="EM1278"/>
      <c r="EN1278"/>
      <c r="EQ1278"/>
      <c r="ER1278"/>
      <c r="ES1278" s="34" t="str">
        <f>IF(EI1278&lt;&gt;"",((EJ1278*0.125)+((EK1278+EL1278+EM1278+EN1278+EO1278)*0.25)+((EP1278+EQ1278+ER1278)*1))/EI1278,"")</f>
        <v/>
      </c>
      <c r="ET1278" s="20"/>
      <c r="FG1278" s="20"/>
      <c r="FJ1278" s="34" t="str">
        <f>IF(EZ1278&lt;&gt;"",((FA1278*0.125)+((FB1278+FC1278+FD1278+FE1278+FF1278)*0.25)+((FG1278+FH1278+FI1278)*1))/EZ1278,"")</f>
        <v/>
      </c>
      <c r="FK1278" s="39">
        <v>32.808748999999999</v>
      </c>
      <c r="FL1278" s="39">
        <v>-117.137609</v>
      </c>
      <c r="FM1278" s="39">
        <v>32.446923576177866</v>
      </c>
      <c r="FN1278" s="39">
        <v>33.170574423822131</v>
      </c>
      <c r="FO1278" s="39">
        <v>-117.56810556796673</v>
      </c>
      <c r="FP1278" s="39">
        <v>-116.70711243203327</v>
      </c>
      <c r="FQ1278" s="39">
        <v>32.085098152355734</v>
      </c>
      <c r="FR1278" s="39">
        <v>33.532399847644264</v>
      </c>
      <c r="FS1278" s="39">
        <v>-117.99860213593345</v>
      </c>
      <c r="FT1278" s="39">
        <v>-116.27661586406654</v>
      </c>
      <c r="FU1278" s="35"/>
      <c r="GK1278" s="34" t="str">
        <f>IF(GA1278&lt;&gt;"",((GB1278*0.125)+((GC1278+GD1278+GE1278+GF1278+GG1278)*0.25)+((GH1278+GI1278+GJ1278)*1))/GA1278,"")</f>
        <v/>
      </c>
      <c r="GL1278"/>
      <c r="GM1278"/>
      <c r="GN1278"/>
      <c r="GO1278"/>
      <c r="HH1278" s="34" t="str">
        <f>IF(GX1278&lt;&gt;"",((GY1278*0.125)+((GZ1278+HA1278+HB1278+HC1278+HD1278)*0.25)+((HE1278+HF1278+HG1278)*1))/GX1278,"")</f>
        <v/>
      </c>
    </row>
    <row r="1279" spans="1:216" hidden="1" x14ac:dyDescent="0.35">
      <c r="A1279" s="11" t="s">
        <v>6912</v>
      </c>
      <c r="B1279" s="12" t="s">
        <v>6913</v>
      </c>
      <c r="C1279" s="43">
        <v>43009</v>
      </c>
      <c r="E1279" s="11" t="s">
        <v>1420</v>
      </c>
      <c r="F1279" s="19" t="s">
        <v>6914</v>
      </c>
      <c r="G1279" s="19" t="s">
        <v>4590</v>
      </c>
      <c r="H1279" s="11" t="s">
        <v>1855</v>
      </c>
      <c r="I1279" s="42">
        <v>23602</v>
      </c>
      <c r="J1279" s="17">
        <v>42004</v>
      </c>
      <c r="K1279" s="18">
        <f ca="1">IF(A1279&lt;&gt;"",RANDBETWEEN(1,2000)," ")</f>
        <v>1799</v>
      </c>
      <c r="L1279" s="17" cm="1">
        <f t="array" ref="L1279">IF(A1279&lt;&gt;"",SUMPRODUCT(($E$2:$E$1303="Active") * (FK1279 &gt;= $FM$2:$FM$1303) * (FK1279 &lt;= $FN$2:$FN$1303) * (FL1279 &gt;= $FO$2:$FO$1303) * (FL1279 &lt;= $FP$2:$FP$1303)),"")</f>
        <v>4</v>
      </c>
      <c r="M1279" s="17" cm="1">
        <f t="array" ref="M1279">IF(A1279&lt;&gt;"",SUMPRODUCT(($E$2:$E$1303="Active") * (FK1279 &gt;= $FQ$2:$FQ$1303) * (FK1279 &lt;= $FR$2:$FR$1303) * (FL1279 &gt;= $FS$2:$FS$1303) * (FL1279 &lt;= $FT$2:$FT$1303)),"")</f>
        <v>5</v>
      </c>
      <c r="Q1279" s="11" t="s">
        <v>6915</v>
      </c>
      <c r="AA1279" s="48">
        <v>2024</v>
      </c>
      <c r="AC1279" s="63">
        <v>45658</v>
      </c>
      <c r="AF1279" s="26"/>
      <c r="AG1279" s="20"/>
      <c r="AH1279" s="22">
        <v>0</v>
      </c>
      <c r="AI1279" s="26">
        <v>0</v>
      </c>
      <c r="AN1279" s="27" t="str">
        <f>IF(COUNT(DV1279,ES1279,FJ1279,GK1279,HH1279)&gt;0,AVERAGE(DV1279,ES1279,FJ1279,GK1279,HH1279),"")</f>
        <v/>
      </c>
      <c r="AO1279" s="28">
        <f>IF((E1279&lt;&gt;""),COUNTA(AP1279:BW1279)+COUNTIF(T1279,"No"),"")</f>
        <v>0</v>
      </c>
      <c r="EA1279" s="35"/>
      <c r="EJ1279"/>
      <c r="EK1279"/>
      <c r="EL1279"/>
      <c r="EM1279"/>
      <c r="EN1279"/>
      <c r="EQ1279"/>
      <c r="ER1279"/>
      <c r="ES1279" s="34" t="str">
        <f>IF(EI1279&lt;&gt;"",((EJ1279*0.125)+((EK1279+EL1279+EM1279+EN1279+EO1279)*0.25)+((EP1279+EQ1279+ER1279)*1))/EI1279,"")</f>
        <v/>
      </c>
      <c r="ET1279" s="20"/>
      <c r="FG1279" s="20"/>
      <c r="FJ1279" s="34" t="str">
        <f>IF(EZ1279&lt;&gt;"",((FA1279*0.125)+((FB1279+FC1279+FD1279+FE1279+FF1279)*0.25)+((FG1279+FH1279+FI1279)*1))/EZ1279,"")</f>
        <v/>
      </c>
      <c r="FK1279" s="39">
        <v>37.114094000000001</v>
      </c>
      <c r="FL1279" s="39">
        <v>-76.514427999999995</v>
      </c>
      <c r="FM1279" s="39">
        <v>36.752268576177869</v>
      </c>
      <c r="FN1279" s="39">
        <v>37.475919423822134</v>
      </c>
      <c r="FO1279" s="39">
        <v>-76.968164274766124</v>
      </c>
      <c r="FP1279" s="39">
        <v>-76.060691725233866</v>
      </c>
      <c r="FQ1279" s="39">
        <v>36.390443152355736</v>
      </c>
      <c r="FR1279" s="39">
        <v>37.837744847644267</v>
      </c>
      <c r="FS1279" s="39">
        <v>-77.421900549532239</v>
      </c>
      <c r="FT1279" s="39">
        <v>-75.606955450467751</v>
      </c>
      <c r="FU1279" s="35"/>
      <c r="GK1279" s="34" t="str">
        <f>IF(GA1279&lt;&gt;"",((GB1279*0.125)+((GC1279+GD1279+GE1279+GF1279+GG1279)*0.25)+((GH1279+GI1279+GJ1279)*1))/GA1279,"")</f>
        <v/>
      </c>
      <c r="GL1279"/>
      <c r="GM1279"/>
      <c r="GN1279"/>
      <c r="GO1279"/>
      <c r="HH1279" s="34" t="str">
        <f>IF(GX1279&lt;&gt;"",((GY1279*0.125)+((GZ1279+HA1279+HB1279+HC1279+HD1279)*0.25)+((HE1279+HF1279+HG1279)*1))/GX1279,"")</f>
        <v/>
      </c>
    </row>
    <row r="1280" spans="1:216" hidden="1" x14ac:dyDescent="0.35">
      <c r="A1280" s="11" t="s">
        <v>6916</v>
      </c>
      <c r="B1280" s="12" t="s">
        <v>6917</v>
      </c>
      <c r="C1280" s="43">
        <v>43009</v>
      </c>
      <c r="E1280" s="11" t="s">
        <v>1420</v>
      </c>
      <c r="F1280" s="19" t="s">
        <v>6918</v>
      </c>
      <c r="G1280" s="19" t="s">
        <v>4220</v>
      </c>
      <c r="H1280" s="11" t="s">
        <v>1673</v>
      </c>
      <c r="I1280" s="42">
        <v>77099</v>
      </c>
      <c r="J1280" s="17">
        <v>49849</v>
      </c>
      <c r="K1280" s="18">
        <f ca="1">IF(A1280&lt;&gt;"",RANDBETWEEN(1,2000)," ")</f>
        <v>902</v>
      </c>
      <c r="L1280" s="17" cm="1">
        <f t="array" ref="L1280">IF(A1280&lt;&gt;"",SUMPRODUCT(($E$2:$E$1303="Active") * (FK1280 &gt;= $FM$2:$FM$1303) * (FK1280 &lt;= $FN$2:$FN$1303) * (FL1280 &gt;= $FO$2:$FO$1303) * (FL1280 &lt;= $FP$2:$FP$1303)),"")</f>
        <v>7</v>
      </c>
      <c r="M1280" s="17" cm="1">
        <f t="array" ref="M1280">IF(A1280&lt;&gt;"",SUMPRODUCT(($E$2:$E$1303="Active") * (FK1280 &gt;= $FQ$2:$FQ$1303) * (FK1280 &lt;= $FR$2:$FR$1303) * (FL1280 &gt;= $FS$2:$FS$1303) * (FL1280 &lt;= $FT$2:$FT$1303)),"")</f>
        <v>12</v>
      </c>
      <c r="Q1280" s="11" t="s">
        <v>6919</v>
      </c>
      <c r="AA1280" s="48">
        <v>2024</v>
      </c>
      <c r="AC1280" s="63">
        <v>45658</v>
      </c>
      <c r="AF1280" s="26"/>
      <c r="AG1280" s="20"/>
      <c r="AH1280" s="22">
        <v>0</v>
      </c>
      <c r="AI1280" s="26">
        <v>0</v>
      </c>
      <c r="AN1280" s="27" t="str">
        <f>IF(COUNT(DV1280,ES1280,FJ1280,GK1280,HH1280)&gt;0,AVERAGE(DV1280,ES1280,FJ1280,GK1280,HH1280),"")</f>
        <v/>
      </c>
      <c r="AO1280" s="28">
        <f>IF((E1280&lt;&gt;""),COUNTA(AP1280:BW1280)+COUNTIF(T1280,"No"),"")</f>
        <v>0</v>
      </c>
      <c r="EA1280" s="35"/>
      <c r="EJ1280"/>
      <c r="EK1280"/>
      <c r="EL1280"/>
      <c r="EM1280"/>
      <c r="EN1280"/>
      <c r="EQ1280"/>
      <c r="ER1280"/>
      <c r="ES1280" s="34" t="str">
        <f>IF(EI1280&lt;&gt;"",((EJ1280*0.125)+((EK1280+EL1280+EM1280+EN1280+EO1280)*0.25)+((EP1280+EQ1280+ER1280)*1))/EI1280,"")</f>
        <v/>
      </c>
      <c r="ET1280" s="20"/>
      <c r="FG1280" s="20"/>
      <c r="FJ1280" s="34" t="str">
        <f>IF(EZ1280&lt;&gt;"",((FA1280*0.125)+((FB1280+FC1280+FD1280+FE1280+FF1280)*0.25)+((FG1280+FH1280+FI1280)*1))/EZ1280,"")</f>
        <v/>
      </c>
      <c r="FK1280" s="39">
        <v>29.668938000000001</v>
      </c>
      <c r="FL1280" s="39">
        <v>-95.587575999999999</v>
      </c>
      <c r="FM1280" s="39">
        <v>29.307112576177868</v>
      </c>
      <c r="FN1280" s="39">
        <v>30.030763423822133</v>
      </c>
      <c r="FO1280" s="39">
        <v>-96.003993800915723</v>
      </c>
      <c r="FP1280" s="39">
        <v>-95.171158199084275</v>
      </c>
      <c r="FQ1280" s="39">
        <v>28.945287152355736</v>
      </c>
      <c r="FR1280" s="39">
        <v>30.392588847644266</v>
      </c>
      <c r="FS1280" s="39">
        <v>-96.420411601831461</v>
      </c>
      <c r="FT1280" s="39">
        <v>-94.754740398168536</v>
      </c>
      <c r="FU1280" s="35"/>
      <c r="GK1280" s="34" t="str">
        <f>IF(GA1280&lt;&gt;"",((GB1280*0.125)+((GC1280+GD1280+GE1280+GF1280+GG1280)*0.25)+((GH1280+GI1280+GJ1280)*1))/GA1280,"")</f>
        <v/>
      </c>
      <c r="GL1280"/>
      <c r="GM1280"/>
      <c r="GN1280"/>
      <c r="GO1280"/>
      <c r="HH1280" s="34" t="str">
        <f>IF(GX1280&lt;&gt;"",((GY1280*0.125)+((GZ1280+HA1280+HB1280+HC1280+HD1280)*0.25)+((HE1280+HF1280+HG1280)*1))/GX1280,"")</f>
        <v/>
      </c>
    </row>
    <row r="1281" spans="1:216" hidden="1" x14ac:dyDescent="0.35">
      <c r="A1281" s="11" t="s">
        <v>5356</v>
      </c>
      <c r="B1281" s="12" t="s">
        <v>5624</v>
      </c>
      <c r="C1281" s="43">
        <v>43009</v>
      </c>
      <c r="E1281" s="11" t="s">
        <v>1420</v>
      </c>
      <c r="F1281" s="19" t="s">
        <v>6920</v>
      </c>
      <c r="G1281" s="19" t="s">
        <v>2764</v>
      </c>
      <c r="H1281" s="11" t="s">
        <v>2702</v>
      </c>
      <c r="I1281" s="42">
        <v>48846</v>
      </c>
      <c r="J1281" s="17">
        <v>22470</v>
      </c>
      <c r="K1281" s="18">
        <f ca="1">IF(A1281&lt;&gt;"",RANDBETWEEN(1,2000)," ")</f>
        <v>1819</v>
      </c>
      <c r="L1281" s="17" cm="1">
        <f t="array" ref="L1281">IF(A1281&lt;&gt;"",SUMPRODUCT(($E$2:$E$1303="Active") * (FK1281 &gt;= $FM$2:$FM$1303) * (FK1281 &lt;= $FN$2:$FN$1303) * (FL1281 &gt;= $FO$2:$FO$1303) * (FL1281 &lt;= $FP$2:$FP$1303)),"")</f>
        <v>2</v>
      </c>
      <c r="M1281" s="17" cm="1">
        <f t="array" ref="M1281">IF(A1281&lt;&gt;"",SUMPRODUCT(($E$2:$E$1303="Active") * (FK1281 &gt;= $FQ$2:$FQ$1303) * (FK1281 &lt;= $FR$2:$FR$1303) * (FL1281 &gt;= $FS$2:$FS$1303) * (FL1281 &lt;= $FT$2:$FT$1303)),"")</f>
        <v>6</v>
      </c>
      <c r="Q1281" s="11" t="s">
        <v>6921</v>
      </c>
      <c r="AA1281" s="48">
        <v>2024</v>
      </c>
      <c r="AC1281" s="63">
        <v>45658</v>
      </c>
      <c r="AF1281" s="26"/>
      <c r="AG1281" s="20"/>
      <c r="AH1281" s="22">
        <v>0</v>
      </c>
      <c r="AI1281" s="26">
        <v>0</v>
      </c>
      <c r="AN1281" s="27" t="str">
        <f>IF(COUNT(DV1281,ES1281,FJ1281,GK1281,HH1281)&gt;0,AVERAGE(DV1281,ES1281,FJ1281,GK1281,HH1281),"")</f>
        <v/>
      </c>
      <c r="AO1281" s="28">
        <f>IF((E1281&lt;&gt;""),COUNTA(AP1281:BW1281)+COUNTIF(T1281,"No"),"")</f>
        <v>0</v>
      </c>
      <c r="EA1281" s="35"/>
      <c r="EJ1281"/>
      <c r="EK1281"/>
      <c r="EL1281"/>
      <c r="EM1281"/>
      <c r="EN1281"/>
      <c r="EQ1281"/>
      <c r="ER1281"/>
      <c r="ES1281" s="34" t="str">
        <f>IF(EI1281&lt;&gt;"",((EJ1281*0.125)+((EK1281+EL1281+EM1281+EN1281+EO1281)*0.25)+((EP1281+EQ1281+ER1281)*1))/EI1281,"")</f>
        <v/>
      </c>
      <c r="ET1281" s="20"/>
      <c r="FG1281" s="20"/>
      <c r="FJ1281" s="34" t="str">
        <f>IF(EZ1281&lt;&gt;"",((FA1281*0.125)+((FB1281+FC1281+FD1281+FE1281+FF1281)*0.25)+((FG1281+FH1281+FI1281)*1))/EZ1281,"")</f>
        <v/>
      </c>
      <c r="FK1281" s="39">
        <v>42.981656000000001</v>
      </c>
      <c r="FL1281" s="39">
        <v>-85.055099999999996</v>
      </c>
      <c r="FM1281" s="39">
        <v>42.619830576177868</v>
      </c>
      <c r="FN1281" s="39">
        <v>43.343481423822134</v>
      </c>
      <c r="FO1281" s="39">
        <v>-85.549686201288296</v>
      </c>
      <c r="FP1281" s="39">
        <v>-84.560513798711696</v>
      </c>
      <c r="FQ1281" s="39">
        <v>42.258005152355736</v>
      </c>
      <c r="FR1281" s="39">
        <v>43.705306847644266</v>
      </c>
      <c r="FS1281" s="39">
        <v>-86.04427240257661</v>
      </c>
      <c r="FT1281" s="39">
        <v>-84.065927597423382</v>
      </c>
      <c r="FU1281" s="35"/>
      <c r="GK1281" s="34" t="str">
        <f>IF(GA1281&lt;&gt;"",((GB1281*0.125)+((GC1281+GD1281+GE1281+GF1281+GG1281)*0.25)+((GH1281+GI1281+GJ1281)*1))/GA1281,"")</f>
        <v/>
      </c>
      <c r="GL1281"/>
      <c r="GM1281"/>
      <c r="GN1281"/>
      <c r="GO1281"/>
      <c r="HH1281" s="34" t="str">
        <f>IF(GX1281&lt;&gt;"",((GY1281*0.125)+((GZ1281+HA1281+HB1281+HC1281+HD1281)*0.25)+((HE1281+HF1281+HG1281)*1))/GX1281,"")</f>
        <v/>
      </c>
    </row>
    <row r="1282" spans="1:216" hidden="1" x14ac:dyDescent="0.35">
      <c r="A1282" s="11" t="s">
        <v>6922</v>
      </c>
      <c r="B1282" s="12" t="s">
        <v>6923</v>
      </c>
      <c r="C1282" s="43">
        <v>43009</v>
      </c>
      <c r="E1282" s="11" t="s">
        <v>1420</v>
      </c>
      <c r="F1282" s="19" t="s">
        <v>6924</v>
      </c>
      <c r="G1282" s="19" t="s">
        <v>6925</v>
      </c>
      <c r="H1282" s="11" t="s">
        <v>591</v>
      </c>
      <c r="I1282" s="42">
        <v>95903</v>
      </c>
      <c r="K1282" s="18">
        <f ca="1">IF(A1282&lt;&gt;"",RANDBETWEEN(1,2000)," ")</f>
        <v>158</v>
      </c>
      <c r="L1282" s="17" cm="1">
        <f t="array" ref="L1282">IF(A1282&lt;&gt;"",SUMPRODUCT(($E$2:$E$1303="Active") * (FK1282 &gt;= $FM$2:$FM$1303) * (FK1282 &lt;= $FN$2:$FN$1303) * (FL1282 &gt;= $FO$2:$FO$1303) * (FL1282 &lt;= $FP$2:$FP$1303)),"")</f>
        <v>2</v>
      </c>
      <c r="M1282" s="17" cm="1">
        <f t="array" ref="M1282">IF(A1282&lt;&gt;"",SUMPRODUCT(($E$2:$E$1303="Active") * (FK1282 &gt;= $FQ$2:$FQ$1303) * (FK1282 &lt;= $FR$2:$FR$1303) * (FL1282 &gt;= $FS$2:$FS$1303) * (FL1282 &lt;= $FT$2:$FT$1303)),"")</f>
        <v>6</v>
      </c>
      <c r="O1282" s="11" t="s">
        <v>5553</v>
      </c>
      <c r="P1282" s="19" t="s">
        <v>5042</v>
      </c>
      <c r="Q1282" s="11" t="s">
        <v>6926</v>
      </c>
      <c r="R1282" s="19" t="s">
        <v>5042</v>
      </c>
      <c r="T1282" s="20" t="s">
        <v>224</v>
      </c>
      <c r="AA1282" s="83"/>
      <c r="AC1282" s="63">
        <v>45658</v>
      </c>
      <c r="AD1282" s="25">
        <v>0</v>
      </c>
      <c r="AE1282" s="26">
        <v>0</v>
      </c>
      <c r="AF1282" s="26">
        <v>0</v>
      </c>
      <c r="AG1282" s="20"/>
      <c r="AH1282" s="22">
        <v>0</v>
      </c>
      <c r="AI1282" s="26">
        <v>0</v>
      </c>
      <c r="AN1282" s="27" t="str">
        <f>IF(COUNT(DV1282,ES1282,FJ1282,GK1282,HH1282)&gt;0,AVERAGE(DV1282,ES1282,FJ1282,GK1282,HH1282),"")</f>
        <v/>
      </c>
      <c r="AO1282" s="28">
        <f>IF((E1282&lt;&gt;""),COUNTA(AP1282:BW1282)+COUNTIF(T1282,"No"),"")</f>
        <v>0</v>
      </c>
      <c r="EA1282" s="35"/>
      <c r="EJ1282"/>
      <c r="EK1282"/>
      <c r="EL1282"/>
      <c r="EM1282"/>
      <c r="EN1282"/>
      <c r="EQ1282"/>
      <c r="ER1282"/>
      <c r="ES1282" s="53" t="str">
        <f>IF(EI1282&lt;&gt;"",((EJ1282*0.125)+((EK1282+EL1282+EM1282+EN1282+EO1282)*0.25)+((EP1282+EQ1282+ER1282)*1))/EI1282,"")</f>
        <v/>
      </c>
      <c r="ET1282" s="20"/>
      <c r="FG1282" s="20"/>
      <c r="FJ1282" s="34" t="str">
        <f>IF(EZ1282&lt;&gt;"",((FA1282*0.125)+((FB1282+FC1282+FD1282+FE1282+FF1282)*0.25)+((FG1282+FH1282+FI1282)*1))/EZ1282,"")</f>
        <v/>
      </c>
      <c r="FK1282" s="39">
        <v>39.111004000000001</v>
      </c>
      <c r="FL1282" s="39">
        <v>-121.36760099999999</v>
      </c>
      <c r="FM1282" s="39">
        <v>38.749178576177869</v>
      </c>
      <c r="FN1282" s="39">
        <v>39.472829423822134</v>
      </c>
      <c r="FO1282" s="39">
        <v>-121.83391578429892</v>
      </c>
      <c r="FP1282" s="39">
        <v>-120.90128621570106</v>
      </c>
      <c r="FQ1282" s="39">
        <v>38.387353152355736</v>
      </c>
      <c r="FR1282" s="39">
        <v>39.834654847644266</v>
      </c>
      <c r="FS1282" s="39">
        <v>-122.30023056859787</v>
      </c>
      <c r="FT1282" s="39">
        <v>-120.43497143140212</v>
      </c>
      <c r="FU1282" s="35"/>
      <c r="GK1282" s="34" t="str">
        <f>IF(GA1282&lt;&gt;"",((GB1282*0.125)+((GC1282+GD1282+GE1282+GF1282+GG1282)*0.25)+((GH1282+GI1282+GJ1282)*1))/GA1282,"")</f>
        <v/>
      </c>
      <c r="GL1282"/>
      <c r="GM1282"/>
      <c r="GN1282"/>
      <c r="GO1282"/>
      <c r="HH1282" s="34" t="str">
        <f>IF(GX1282&lt;&gt;"",((GY1282*0.125)+((GZ1282+HA1282+HB1282+HC1282+HD1282)*0.25)+((HE1282+HF1282+HG1282)*1))/GX1282,"")</f>
        <v/>
      </c>
    </row>
    <row r="1283" spans="1:216" hidden="1" x14ac:dyDescent="0.35">
      <c r="A1283" s="11" t="s">
        <v>5572</v>
      </c>
      <c r="B1283" s="12" t="s">
        <v>5573</v>
      </c>
      <c r="C1283" s="43">
        <v>43009</v>
      </c>
      <c r="E1283" s="11" t="s">
        <v>1420</v>
      </c>
      <c r="F1283" s="19" t="s">
        <v>5574</v>
      </c>
      <c r="G1283" s="19" t="s">
        <v>335</v>
      </c>
      <c r="H1283" s="11" t="s">
        <v>315</v>
      </c>
      <c r="I1283" s="42">
        <v>36108</v>
      </c>
      <c r="J1283" s="17">
        <v>17117</v>
      </c>
      <c r="K1283" s="18">
        <f ca="1">IF(A1283&lt;&gt;"",RANDBETWEEN(1,2000)," ")</f>
        <v>1162</v>
      </c>
      <c r="L1283" s="17" cm="1">
        <f t="array" ref="L1283">IF(A1283&lt;&gt;"",SUMPRODUCT(($E$2:$E$1303="Active") * (FK1283 &gt;= $FM$2:$FM$1303) * (FK1283 &lt;= $FN$2:$FN$1303) * (FL1283 &gt;= $FO$2:$FO$1303) * (FL1283 &lt;= $FP$2:$FP$1303)),"")</f>
        <v>1</v>
      </c>
      <c r="M1283" s="17" cm="1">
        <f t="array" ref="M1283">IF(A1283&lt;&gt;"",SUMPRODUCT(($E$2:$E$1303="Active") * (FK1283 &gt;= $FQ$2:$FQ$1303) * (FK1283 &lt;= $FR$2:$FR$1303) * (FL1283 &gt;= $FS$2:$FS$1303) * (FL1283 &lt;= $FT$2:$FT$1303)),"")</f>
        <v>1</v>
      </c>
      <c r="Q1283" s="11" t="s">
        <v>6927</v>
      </c>
      <c r="AA1283" s="48">
        <v>2024</v>
      </c>
      <c r="AC1283" s="63">
        <v>45658</v>
      </c>
      <c r="AF1283" s="26"/>
      <c r="AG1283" s="20"/>
      <c r="AH1283" s="22">
        <v>0</v>
      </c>
      <c r="AI1283" s="26">
        <v>0</v>
      </c>
      <c r="AN1283" s="27" t="str">
        <f>IF(COUNT(DV1283,ES1283,FJ1283,GK1283,HH1283)&gt;0,AVERAGE(DV1283,ES1283,FJ1283,GK1283,HH1283),"")</f>
        <v/>
      </c>
      <c r="AO1283" s="28">
        <f>IF((E1283&lt;&gt;""),COUNTA(AP1283:BW1283)+COUNTIF(T1283,"No"),"")</f>
        <v>0</v>
      </c>
      <c r="EA1283" s="35"/>
      <c r="EJ1283"/>
      <c r="EK1283"/>
      <c r="EL1283"/>
      <c r="EM1283"/>
      <c r="EN1283"/>
      <c r="EQ1283"/>
      <c r="ER1283"/>
      <c r="ES1283" s="34" t="str">
        <f>IF(EI1283&lt;&gt;"",((EJ1283*0.125)+((EK1283+EL1283+EM1283+EN1283+EO1283)*0.25)+((EP1283+EQ1283+ER1283)*1))/EI1283,"")</f>
        <v/>
      </c>
      <c r="ET1283" s="20"/>
      <c r="FG1283" s="20"/>
      <c r="FJ1283" s="34" t="str">
        <f>IF(EZ1283&lt;&gt;"",((FA1283*0.125)+((FB1283+FC1283+FD1283+FE1283+FF1283)*0.25)+((FG1283+FH1283+FI1283)*1))/EZ1283,"")</f>
        <v/>
      </c>
      <c r="FK1283" s="39">
        <v>32.337499999999999</v>
      </c>
      <c r="FL1283" s="39">
        <v>-86.404014000000004</v>
      </c>
      <c r="FM1283" s="39">
        <v>31.975674576177866</v>
      </c>
      <c r="FN1283" s="39">
        <v>32.699325423822131</v>
      </c>
      <c r="FO1283" s="39">
        <v>-86.832254406496645</v>
      </c>
      <c r="FP1283" s="39">
        <v>-85.975773593503362</v>
      </c>
      <c r="FQ1283" s="39">
        <v>31.613849152355733</v>
      </c>
      <c r="FR1283" s="39">
        <v>33.061150847644264</v>
      </c>
      <c r="FS1283" s="39">
        <v>-87.260494812993286</v>
      </c>
      <c r="FT1283" s="39">
        <v>-85.547533187006721</v>
      </c>
      <c r="FU1283" s="35"/>
      <c r="GK1283" s="34" t="str">
        <f>IF(GA1283&lt;&gt;"",((GB1283*0.125)+((GC1283+GD1283+GE1283+GF1283+GG1283)*0.25)+((GH1283+GI1283+GJ1283)*1))/GA1283,"")</f>
        <v/>
      </c>
      <c r="GL1283"/>
      <c r="GM1283"/>
      <c r="GN1283"/>
      <c r="GO1283"/>
      <c r="HH1283" s="34" t="str">
        <f>IF(GX1283&lt;&gt;"",((GY1283*0.125)+((GZ1283+HA1283+HB1283+HC1283+HD1283)*0.25)+((HE1283+HF1283+HG1283)*1))/GX1283,"")</f>
        <v/>
      </c>
    </row>
    <row r="1284" spans="1:216" hidden="1" x14ac:dyDescent="0.35">
      <c r="A1284" s="11" t="s">
        <v>6051</v>
      </c>
      <c r="B1284" s="12" t="s">
        <v>6928</v>
      </c>
      <c r="C1284" s="43">
        <v>43009</v>
      </c>
      <c r="E1284" s="11" t="s">
        <v>1420</v>
      </c>
      <c r="F1284" s="19" t="s">
        <v>6929</v>
      </c>
      <c r="G1284" s="19" t="s">
        <v>5276</v>
      </c>
      <c r="H1284" s="11" t="s">
        <v>591</v>
      </c>
      <c r="I1284" s="42">
        <v>95354</v>
      </c>
      <c r="J1284" s="17">
        <v>26765</v>
      </c>
      <c r="K1284" s="18">
        <f ca="1">IF(A1284&lt;&gt;"",RANDBETWEEN(1,2000)," ")</f>
        <v>1234</v>
      </c>
      <c r="L1284" s="17" cm="1">
        <f t="array" ref="L1284">IF(A1284&lt;&gt;"",SUMPRODUCT(($E$2:$E$1303="Active") * (FK1284 &gt;= $FM$2:$FM$1303) * (FK1284 &lt;= $FN$2:$FN$1303) * (FL1284 &gt;= $FO$2:$FO$1303) * (FL1284 &lt;= $FP$2:$FP$1303)),"")</f>
        <v>1</v>
      </c>
      <c r="M1284" s="17" cm="1">
        <f t="array" ref="M1284">IF(A1284&lt;&gt;"",SUMPRODUCT(($E$2:$E$1303="Active") * (FK1284 &gt;= $FQ$2:$FQ$1303) * (FK1284 &lt;= $FR$2:$FR$1303) * (FL1284 &gt;= $FS$2:$FS$1303) * (FL1284 &lt;= $FT$2:$FT$1303)),"")</f>
        <v>3</v>
      </c>
      <c r="Q1284" s="11" t="s">
        <v>6055</v>
      </c>
      <c r="AA1284" s="48">
        <v>2024</v>
      </c>
      <c r="AC1284" s="63">
        <v>45658</v>
      </c>
      <c r="AF1284" s="26"/>
      <c r="AG1284" s="20"/>
      <c r="AH1284" s="22">
        <v>0</v>
      </c>
      <c r="AI1284" s="26">
        <v>0</v>
      </c>
      <c r="AN1284" s="27" t="str">
        <f>IF(COUNT(DV1284,ES1284,FJ1284,GK1284,HH1284)&gt;0,AVERAGE(DV1284,ES1284,FJ1284,GK1284,HH1284),"")</f>
        <v/>
      </c>
      <c r="AO1284" s="28">
        <f>IF((E1284&lt;&gt;""),COUNTA(AP1284:BW1284)+COUNTIF(T1284,"No"),"")</f>
        <v>0</v>
      </c>
      <c r="EA1284" s="35"/>
      <c r="EJ1284"/>
      <c r="EK1284"/>
      <c r="EL1284"/>
      <c r="EM1284"/>
      <c r="EN1284"/>
      <c r="EQ1284"/>
      <c r="ER1284"/>
      <c r="ES1284" s="34" t="str">
        <f>IF(EI1284&lt;&gt;"",((EJ1284*0.125)+((EK1284+EL1284+EM1284+EN1284+EO1284)*0.25)+((EP1284+EQ1284+ER1284)*1))/EI1284,"")</f>
        <v/>
      </c>
      <c r="ET1284" s="20"/>
      <c r="FG1284" s="20"/>
      <c r="FJ1284" s="34" t="str">
        <f>IF(EZ1284&lt;&gt;"",((FA1284*0.125)+((FB1284+FC1284+FD1284+FE1284+FF1284)*0.25)+((FG1284+FH1284+FI1284)*1))/EZ1284,"")</f>
        <v/>
      </c>
      <c r="FK1284" s="39">
        <v>37.637377999999998</v>
      </c>
      <c r="FL1284" s="39">
        <v>-120.970083</v>
      </c>
      <c r="FM1284" s="39">
        <v>37.275552576177866</v>
      </c>
      <c r="FN1284" s="39">
        <v>37.999203423822131</v>
      </c>
      <c r="FO1284" s="39">
        <v>-121.42699591492394</v>
      </c>
      <c r="FP1284" s="39">
        <v>-120.51317008507607</v>
      </c>
      <c r="FQ1284" s="39">
        <v>36.913727152355733</v>
      </c>
      <c r="FR1284" s="39">
        <v>38.361028847644263</v>
      </c>
      <c r="FS1284" s="39">
        <v>-121.88390882984787</v>
      </c>
      <c r="FT1284" s="39">
        <v>-120.05625717015214</v>
      </c>
      <c r="FU1284" s="35"/>
      <c r="GK1284" s="34" t="str">
        <f>IF(GA1284&lt;&gt;"",((GB1284*0.125)+((GC1284+GD1284+GE1284+GF1284+GG1284)*0.25)+((GH1284+GI1284+GJ1284)*1))/GA1284,"")</f>
        <v/>
      </c>
      <c r="GL1284"/>
      <c r="GM1284"/>
      <c r="GN1284"/>
      <c r="GO1284"/>
      <c r="HH1284" s="34" t="str">
        <f>IF(GX1284&lt;&gt;"",((GY1284*0.125)+((GZ1284+HA1284+HB1284+HC1284+HD1284)*0.25)+((HE1284+HF1284+HG1284)*1))/GX1284,"")</f>
        <v/>
      </c>
    </row>
    <row r="1285" spans="1:216" hidden="1" x14ac:dyDescent="0.35">
      <c r="A1285" s="11" t="s">
        <v>6930</v>
      </c>
      <c r="B1285" s="12" t="s">
        <v>6931</v>
      </c>
      <c r="C1285" s="43">
        <v>43009</v>
      </c>
      <c r="E1285" s="11" t="s">
        <v>1420</v>
      </c>
      <c r="F1285" s="19" t="s">
        <v>6932</v>
      </c>
      <c r="G1285" s="19" t="s">
        <v>640</v>
      </c>
      <c r="H1285" s="11" t="s">
        <v>591</v>
      </c>
      <c r="I1285" s="42">
        <v>95822</v>
      </c>
      <c r="J1285" s="17">
        <v>45215</v>
      </c>
      <c r="K1285" s="18">
        <f ca="1">IF(A1285&lt;&gt;"",RANDBETWEEN(1,2000)," ")</f>
        <v>1606</v>
      </c>
      <c r="L1285" s="17" cm="1">
        <f t="array" ref="L1285">IF(A1285&lt;&gt;"",SUMPRODUCT(($E$2:$E$1303="Active") * (FK1285 &gt;= $FM$2:$FM$1303) * (FK1285 &lt;= $FN$2:$FN$1303) * (FL1285 &gt;= $FO$2:$FO$1303) * (FL1285 &lt;= $FP$2:$FP$1303)),"")</f>
        <v>4</v>
      </c>
      <c r="M1285" s="17" cm="1">
        <f t="array" ref="M1285">IF(A1285&lt;&gt;"",SUMPRODUCT(($E$2:$E$1303="Active") * (FK1285 &gt;= $FQ$2:$FQ$1303) * (FK1285 &lt;= $FR$2:$FR$1303) * (FL1285 &gt;= $FS$2:$FS$1303) * (FL1285 &lt;= $FT$2:$FT$1303)),"")</f>
        <v>8</v>
      </c>
      <c r="Q1285" s="11" t="s">
        <v>6933</v>
      </c>
      <c r="AA1285" s="48">
        <v>2024</v>
      </c>
      <c r="AC1285" s="63">
        <v>45658</v>
      </c>
      <c r="AF1285" s="26"/>
      <c r="AG1285" s="20"/>
      <c r="AH1285" s="22">
        <v>0</v>
      </c>
      <c r="AI1285" s="26">
        <v>0</v>
      </c>
      <c r="AN1285" s="27" t="str">
        <f>IF(COUNT(DV1285,ES1285,FJ1285,GK1285,HH1285)&gt;0,AVERAGE(DV1285,ES1285,FJ1285,GK1285,HH1285),"")</f>
        <v/>
      </c>
      <c r="AO1285" s="28">
        <f>IF((E1285&lt;&gt;""),COUNTA(AP1285:BW1285)+COUNTIF(T1285,"No"),"")</f>
        <v>0</v>
      </c>
      <c r="EA1285" s="35"/>
      <c r="EJ1285"/>
      <c r="EK1285"/>
      <c r="EL1285"/>
      <c r="EM1285"/>
      <c r="EN1285"/>
      <c r="EQ1285"/>
      <c r="ER1285"/>
      <c r="ES1285" s="34" t="str">
        <f>IF(EI1285&lt;&gt;"",((EJ1285*0.125)+((EK1285+EL1285+EM1285+EN1285+EO1285)*0.25)+((EP1285+EQ1285+ER1285)*1))/EI1285,"")</f>
        <v/>
      </c>
      <c r="ET1285" s="20"/>
      <c r="FG1285" s="20"/>
      <c r="FJ1285" s="34" t="str">
        <f>IF(EZ1285&lt;&gt;"",((FA1285*0.125)+((FB1285+FC1285+FD1285+FE1285+FF1285)*0.25)+((FG1285+FH1285+FI1285)*1))/EZ1285,"")</f>
        <v/>
      </c>
      <c r="FK1285" s="39">
        <v>38.513838999999997</v>
      </c>
      <c r="FL1285" s="39">
        <v>-121.49889400000001</v>
      </c>
      <c r="FM1285" s="39">
        <v>38.152013576177865</v>
      </c>
      <c r="FN1285" s="39">
        <v>38.87566442382213</v>
      </c>
      <c r="FO1285" s="39">
        <v>-121.9613156612393</v>
      </c>
      <c r="FP1285" s="39">
        <v>-121.03647233876072</v>
      </c>
      <c r="FQ1285" s="39">
        <v>37.790188152355732</v>
      </c>
      <c r="FR1285" s="39">
        <v>39.237489847644262</v>
      </c>
      <c r="FS1285" s="39">
        <v>-122.42373732247857</v>
      </c>
      <c r="FT1285" s="39">
        <v>-120.57405067752144</v>
      </c>
      <c r="FU1285" s="35"/>
      <c r="GK1285" s="34" t="str">
        <f>IF(GA1285&lt;&gt;"",((GB1285*0.125)+((GC1285+GD1285+GE1285+GF1285+GG1285)*0.25)+((GH1285+GI1285+GJ1285)*1))/GA1285,"")</f>
        <v/>
      </c>
      <c r="GL1285"/>
      <c r="GM1285"/>
      <c r="GN1285"/>
      <c r="GO1285"/>
      <c r="HH1285" s="34" t="str">
        <f>IF(GX1285&lt;&gt;"",((GY1285*0.125)+((GZ1285+HA1285+HB1285+HC1285+HD1285)*0.25)+((HE1285+HF1285+HG1285)*1))/GX1285,"")</f>
        <v/>
      </c>
    </row>
    <row r="1286" spans="1:216" hidden="1" x14ac:dyDescent="0.35">
      <c r="A1286" s="11" t="s">
        <v>5457</v>
      </c>
      <c r="B1286" s="12" t="s">
        <v>5458</v>
      </c>
      <c r="C1286" s="43">
        <v>43009</v>
      </c>
      <c r="E1286" s="11" t="s">
        <v>1420</v>
      </c>
      <c r="F1286" s="19" t="s">
        <v>6934</v>
      </c>
      <c r="G1286" s="19" t="s">
        <v>6636</v>
      </c>
      <c r="H1286" s="11" t="s">
        <v>1556</v>
      </c>
      <c r="I1286" s="42">
        <v>98233</v>
      </c>
      <c r="J1286" s="17">
        <v>16034</v>
      </c>
      <c r="K1286" s="18">
        <f ca="1">IF(A1286&lt;&gt;"",RANDBETWEEN(1,2000)," ")</f>
        <v>230</v>
      </c>
      <c r="L1286" s="17" cm="1">
        <f t="array" ref="L1286">IF(A1286&lt;&gt;"",SUMPRODUCT(($E$2:$E$1303="Active") * (FK1286 &gt;= $FM$2:$FM$1303) * (FK1286 &lt;= $FN$2:$FN$1303) * (FL1286 &gt;= $FO$2:$FO$1303) * (FL1286 &lt;= $FP$2:$FP$1303)),"")</f>
        <v>0</v>
      </c>
      <c r="M1286" s="17" cm="1">
        <f t="array" ref="M1286">IF(A1286&lt;&gt;"",SUMPRODUCT(($E$2:$E$1303="Active") * (FK1286 &gt;= $FQ$2:$FQ$1303) * (FK1286 &lt;= $FR$2:$FR$1303) * (FL1286 &gt;= $FS$2:$FS$1303) * (FL1286 &lt;= $FT$2:$FT$1303)),"")</f>
        <v>2</v>
      </c>
      <c r="O1286" s="11" t="s">
        <v>5553</v>
      </c>
      <c r="P1286" s="19" t="s">
        <v>5042</v>
      </c>
      <c r="Q1286" s="11" t="s">
        <v>6935</v>
      </c>
      <c r="R1286" s="19" t="s">
        <v>5042</v>
      </c>
      <c r="T1286" s="20" t="s">
        <v>224</v>
      </c>
      <c r="AA1286" s="48">
        <v>2024</v>
      </c>
      <c r="AC1286" s="63">
        <v>45658</v>
      </c>
      <c r="AD1286" s="25">
        <v>0</v>
      </c>
      <c r="AE1286" s="25">
        <v>0</v>
      </c>
      <c r="AF1286" s="26">
        <v>0</v>
      </c>
      <c r="AG1286" s="20"/>
      <c r="AH1286" s="22">
        <v>0</v>
      </c>
      <c r="AI1286" s="26">
        <v>0</v>
      </c>
      <c r="AN1286" s="27" t="str">
        <f>IF(COUNT(DV1286,ES1286,FJ1286,GK1286,HH1286)&gt;0,AVERAGE(DV1286,ES1286,FJ1286,GK1286,HH1286),"")</f>
        <v/>
      </c>
      <c r="AO1286" s="28">
        <f>IF((E1286&lt;&gt;""),COUNTA(AP1286:BW1286)+COUNTIF(T1286,"No"),"")</f>
        <v>0</v>
      </c>
      <c r="EA1286" s="35"/>
      <c r="EJ1286"/>
      <c r="EK1286"/>
      <c r="EL1286"/>
      <c r="EM1286"/>
      <c r="EN1286"/>
      <c r="EQ1286"/>
      <c r="ER1286"/>
      <c r="ES1286" s="53" t="str">
        <f>IF(EI1286&lt;&gt;"",((EJ1286*0.125)+((EK1286+EL1286+EM1286+EN1286+EO1286)*0.25)+((EP1286+EQ1286+ER1286)*1))/EI1286,"")</f>
        <v/>
      </c>
      <c r="ET1286" s="20"/>
      <c r="FG1286" s="20"/>
      <c r="FJ1286" s="34" t="str">
        <f>IF(EZ1286&lt;&gt;"",((FA1286*0.125)+((FB1286+FC1286+FD1286+FE1286+FF1286)*0.25)+((FG1286+FH1286+FI1286)*1))/EZ1286,"")</f>
        <v/>
      </c>
      <c r="FK1286" s="39">
        <v>48.534073999999997</v>
      </c>
      <c r="FL1286" s="39">
        <v>-122.359742</v>
      </c>
      <c r="FM1286" s="39">
        <v>48.172248576177864</v>
      </c>
      <c r="FN1286" s="39">
        <v>48.895899423822129</v>
      </c>
      <c r="FO1286" s="39">
        <v>-122.90616203043353</v>
      </c>
      <c r="FP1286" s="39">
        <v>-121.81332196956646</v>
      </c>
      <c r="FQ1286" s="39">
        <v>47.810423152355732</v>
      </c>
      <c r="FR1286" s="39">
        <v>49.257724847644262</v>
      </c>
      <c r="FS1286" s="39">
        <v>-123.45258206086706</v>
      </c>
      <c r="FT1286" s="39">
        <v>-121.26690193913294</v>
      </c>
      <c r="FU1286" s="35"/>
      <c r="GK1286" s="34" t="str">
        <f>IF(GA1286&lt;&gt;"",((GB1286*0.125)+((GC1286+GD1286+GE1286+GF1286+GG1286)*0.25)+((GH1286+GI1286+GJ1286)*1))/GA1286,"")</f>
        <v/>
      </c>
      <c r="GL1286"/>
      <c r="GM1286"/>
      <c r="GN1286"/>
      <c r="GO1286"/>
      <c r="HH1286" s="34" t="str">
        <f>IF(GX1286&lt;&gt;"",((GY1286*0.125)+((GZ1286+HA1286+HB1286+HC1286+HD1286)*0.25)+((HE1286+HF1286+HG1286)*1))/GX1286,"")</f>
        <v/>
      </c>
    </row>
    <row r="1287" spans="1:216" hidden="1" x14ac:dyDescent="0.35">
      <c r="A1287" s="11" t="s">
        <v>4498</v>
      </c>
      <c r="B1287" s="12" t="s">
        <v>6936</v>
      </c>
      <c r="C1287" s="43">
        <v>43009</v>
      </c>
      <c r="D1287" s="13"/>
      <c r="E1287" s="11" t="s">
        <v>1420</v>
      </c>
      <c r="F1287" s="19" t="s">
        <v>6937</v>
      </c>
      <c r="G1287" s="19" t="s">
        <v>6938</v>
      </c>
      <c r="H1287" s="11" t="s">
        <v>1673</v>
      </c>
      <c r="I1287" s="42">
        <v>79720</v>
      </c>
      <c r="J1287" s="17">
        <v>31948</v>
      </c>
      <c r="K1287" s="18">
        <f ca="1">IF(A1287&lt;&gt;"",RANDBETWEEN(1,2000)," ")</f>
        <v>1690</v>
      </c>
      <c r="L1287" s="17" cm="1">
        <f t="array" ref="L1287">IF(A1287&lt;&gt;"",SUMPRODUCT(($E$2:$E$1303="Active") * (FK1287 &gt;= $FM$2:$FM$1303) * (FK1287 &lt;= $FN$2:$FN$1303) * (FL1287 &gt;= $FO$2:$FO$1303) * (FL1287 &lt;= $FP$2:$FP$1303)),"")</f>
        <v>1</v>
      </c>
      <c r="M1287" s="17" cm="1">
        <f t="array" ref="M1287">IF(A1287&lt;&gt;"",SUMPRODUCT(($E$2:$E$1303="Active") * (FK1287 &gt;= $FQ$2:$FQ$1303) * (FK1287 &lt;= $FR$2:$FR$1303) * (FL1287 &gt;= $FS$2:$FS$1303) * (FL1287 &lt;= $FT$2:$FT$1303)),"")</f>
        <v>2</v>
      </c>
      <c r="O1287" s="11" t="s">
        <v>5553</v>
      </c>
      <c r="P1287" s="19" t="s">
        <v>5042</v>
      </c>
      <c r="Q1287" s="11" t="s">
        <v>6939</v>
      </c>
      <c r="R1287" s="19" t="s">
        <v>5042</v>
      </c>
      <c r="T1287" s="20" t="s">
        <v>224</v>
      </c>
      <c r="AA1287" s="48"/>
      <c r="AC1287" s="63">
        <v>45658</v>
      </c>
      <c r="AD1287" s="25">
        <v>0</v>
      </c>
      <c r="AE1287" s="25">
        <v>0</v>
      </c>
      <c r="AF1287" s="26">
        <v>0</v>
      </c>
      <c r="AG1287" s="20">
        <v>13</v>
      </c>
      <c r="AH1287" s="22">
        <v>0</v>
      </c>
      <c r="AI1287" s="26">
        <v>0</v>
      </c>
      <c r="AN1287" s="27" t="str">
        <f>IF(COUNT(DV1287,ES1287,FJ1287,GK1287,HH1287)&gt;0,AVERAGE(DV1287,ES1287,FJ1287,GK1287,HH1287),"")</f>
        <v/>
      </c>
      <c r="AO1287" s="28">
        <f>IF((E1287&lt;&gt;""),COUNTA(AP1287:BW1287)+COUNTIF(T1287,"No"),"")</f>
        <v>0</v>
      </c>
      <c r="EA1287" s="35"/>
      <c r="EJ1287"/>
      <c r="EK1287"/>
      <c r="EL1287"/>
      <c r="EM1287"/>
      <c r="EN1287"/>
      <c r="EQ1287"/>
      <c r="ER1287"/>
      <c r="ES1287" s="53" t="str">
        <f>IF(EI1287&lt;&gt;"",((EJ1287*0.125)+((EK1287+EL1287+EM1287+EN1287+EO1287)*0.25)+((EP1287+EQ1287+ER1287)*1))/EI1287,"")</f>
        <v/>
      </c>
      <c r="ET1287" s="20"/>
      <c r="FG1287" s="20"/>
      <c r="FJ1287" s="34" t="str">
        <f>IF(EZ1287&lt;&gt;"",((FA1287*0.125)+((FB1287+FC1287+FD1287+FE1287+FF1287)*0.25)+((FG1287+FH1287+FI1287)*1))/EZ1287,"")</f>
        <v/>
      </c>
      <c r="FK1287" s="39">
        <v>32.290965</v>
      </c>
      <c r="FL1287" s="39">
        <v>-101.43819499999999</v>
      </c>
      <c r="FM1287" s="39">
        <v>31.929139576177867</v>
      </c>
      <c r="FN1287" s="39">
        <v>32.652790423822132</v>
      </c>
      <c r="FO1287" s="39">
        <v>-101.86621546433089</v>
      </c>
      <c r="FP1287" s="39">
        <v>-101.01017453566909</v>
      </c>
      <c r="FQ1287" s="39">
        <v>31.567314152355735</v>
      </c>
      <c r="FR1287" s="39">
        <v>33.014615847644265</v>
      </c>
      <c r="FS1287" s="39">
        <v>-102.29423592866181</v>
      </c>
      <c r="FT1287" s="39">
        <v>-100.58215407133818</v>
      </c>
      <c r="FU1287" s="35"/>
      <c r="GK1287" s="34" t="str">
        <f>IF(GA1287&lt;&gt;"",((GB1287*0.125)+((GC1287+GD1287+GE1287+GF1287+GG1287)*0.25)+((GH1287+GI1287+GJ1287)*1))/GA1287,"")</f>
        <v/>
      </c>
      <c r="GL1287"/>
      <c r="GM1287"/>
      <c r="GN1287"/>
      <c r="GO1287"/>
      <c r="HH1287" s="34" t="str">
        <f>IF(GX1287&lt;&gt;"",((GY1287*0.125)+((GZ1287+HA1287+HB1287+HC1287+HD1287)*0.25)+((HE1287+HF1287+HG1287)*1))/GX1287,"")</f>
        <v/>
      </c>
    </row>
    <row r="1288" spans="1:216" hidden="1" x14ac:dyDescent="0.35">
      <c r="A1288" s="11" t="s">
        <v>5417</v>
      </c>
      <c r="B1288" s="12" t="s">
        <v>5418</v>
      </c>
      <c r="C1288" s="43">
        <v>43009</v>
      </c>
      <c r="E1288" s="11" t="s">
        <v>1420</v>
      </c>
      <c r="F1288" s="19" t="s">
        <v>6940</v>
      </c>
      <c r="G1288" s="19" t="s">
        <v>6572</v>
      </c>
      <c r="H1288" s="11" t="s">
        <v>591</v>
      </c>
      <c r="I1288" s="42">
        <v>95203</v>
      </c>
      <c r="J1288" s="17">
        <v>18064</v>
      </c>
      <c r="K1288" s="18">
        <f ca="1">IF(A1288&lt;&gt;"",RANDBETWEEN(1,2000)," ")</f>
        <v>1004</v>
      </c>
      <c r="L1288" s="17" cm="1">
        <f t="array" ref="L1288">IF(A1288&lt;&gt;"",SUMPRODUCT(($E$2:$E$1303="Active") * (FK1288 &gt;= $FM$2:$FM$1303) * (FK1288 &lt;= $FN$2:$FN$1303) * (FL1288 &gt;= $FO$2:$FO$1303) * (FL1288 &lt;= $FP$2:$FP$1303)),"")</f>
        <v>1</v>
      </c>
      <c r="M1288" s="17" cm="1">
        <f t="array" ref="M1288">IF(A1288&lt;&gt;"",SUMPRODUCT(($E$2:$E$1303="Active") * (FK1288 &gt;= $FQ$2:$FQ$1303) * (FK1288 &lt;= $FR$2:$FR$1303) * (FL1288 &gt;= $FS$2:$FS$1303) * (FL1288 &lt;= $FT$2:$FT$1303)),"")</f>
        <v>11</v>
      </c>
      <c r="O1288" s="11" t="s">
        <v>5553</v>
      </c>
      <c r="P1288" s="19" t="s">
        <v>5042</v>
      </c>
      <c r="Q1288" s="11" t="s">
        <v>6941</v>
      </c>
      <c r="R1288" s="19" t="s">
        <v>5042</v>
      </c>
      <c r="T1288" s="20" t="s">
        <v>224</v>
      </c>
      <c r="AA1288" s="83">
        <v>2024</v>
      </c>
      <c r="AC1288" s="63">
        <v>45658</v>
      </c>
      <c r="AD1288" s="25">
        <v>0</v>
      </c>
      <c r="AE1288" s="26">
        <v>0</v>
      </c>
      <c r="AF1288" s="26">
        <v>0</v>
      </c>
      <c r="AG1288" s="20"/>
      <c r="AH1288" s="22">
        <v>0</v>
      </c>
      <c r="AI1288" s="26">
        <v>0</v>
      </c>
      <c r="AN1288" s="27" t="str">
        <f>IF(COUNT(DV1288,ES1288,FJ1288,GK1288,HH1288)&gt;0,AVERAGE(DV1288,ES1288,FJ1288,GK1288,HH1288),"")</f>
        <v/>
      </c>
      <c r="AO1288" s="28">
        <f>IF((E1288&lt;&gt;""),COUNTA(AP1288:BW1288)+COUNTIF(T1288,"No"),"")</f>
        <v>0</v>
      </c>
      <c r="EA1288" s="35"/>
      <c r="EJ1288"/>
      <c r="EK1288"/>
      <c r="EL1288"/>
      <c r="EM1288"/>
      <c r="EN1288"/>
      <c r="EQ1288"/>
      <c r="ER1288"/>
      <c r="ES1288" s="53" t="str">
        <f>IF(EI1288&lt;&gt;"",((EJ1288*0.125)+((EK1288+EL1288+EM1288+EN1288+EO1288)*0.25)+((EP1288+EQ1288+ER1288)*1))/EI1288,"")</f>
        <v/>
      </c>
      <c r="ET1288" s="20"/>
      <c r="FG1288" s="20"/>
      <c r="FJ1288" s="34" t="str">
        <f>IF(EZ1288&lt;&gt;"",((FA1288*0.125)+((FB1288+FC1288+FD1288+FE1288+FF1288)*0.25)+((FG1288+FH1288+FI1288)*1))/EZ1288,"")</f>
        <v/>
      </c>
      <c r="FK1288" s="39">
        <v>37.953597000000002</v>
      </c>
      <c r="FL1288" s="39">
        <v>-121.328221</v>
      </c>
      <c r="FM1288" s="39">
        <v>37.591771576177869</v>
      </c>
      <c r="FN1288" s="39">
        <v>38.315422423822135</v>
      </c>
      <c r="FO1288" s="39">
        <v>-121.7870938514918</v>
      </c>
      <c r="FP1288" s="39">
        <v>-120.86934814850819</v>
      </c>
      <c r="FQ1288" s="39">
        <v>37.229946152355737</v>
      </c>
      <c r="FR1288" s="39">
        <v>38.677247847644267</v>
      </c>
      <c r="FS1288" s="39">
        <v>-122.24596670298361</v>
      </c>
      <c r="FT1288" s="39">
        <v>-120.41047529701639</v>
      </c>
      <c r="FU1288" s="35"/>
      <c r="GK1288" s="34" t="str">
        <f>IF(GA1288&lt;&gt;"",((GB1288*0.125)+((GC1288+GD1288+GE1288+GF1288+GG1288)*0.25)+((GH1288+GI1288+GJ1288)*1))/GA1288,"")</f>
        <v/>
      </c>
      <c r="GL1288"/>
      <c r="GM1288"/>
      <c r="GN1288"/>
      <c r="GO1288"/>
      <c r="HH1288" s="34" t="str">
        <f>IF(GX1288&lt;&gt;"",((GY1288*0.125)+((GZ1288+HA1288+HB1288+HC1288+HD1288)*0.25)+((HE1288+HF1288+HG1288)*1))/GX1288,"")</f>
        <v/>
      </c>
    </row>
    <row r="1289" spans="1:216" hidden="1" x14ac:dyDescent="0.35">
      <c r="A1289" s="11" t="s">
        <v>5347</v>
      </c>
      <c r="B1289" s="12" t="s">
        <v>5348</v>
      </c>
      <c r="C1289" s="43">
        <v>43009</v>
      </c>
      <c r="E1289" s="11" t="s">
        <v>1420</v>
      </c>
      <c r="F1289" s="19" t="s">
        <v>6942</v>
      </c>
      <c r="G1289" s="19" t="s">
        <v>2101</v>
      </c>
      <c r="H1289" s="11" t="s">
        <v>2102</v>
      </c>
      <c r="I1289" s="42">
        <v>96819</v>
      </c>
      <c r="J1289" s="17">
        <v>53334</v>
      </c>
      <c r="K1289" s="18">
        <f ca="1">IF(A1289&lt;&gt;"",RANDBETWEEN(1,2000)," ")</f>
        <v>1092</v>
      </c>
      <c r="L1289" s="17" cm="1">
        <f t="array" ref="L1289">IF(A1289&lt;&gt;"",SUMPRODUCT(($E$2:$E$1303="Active") * (FK1289 &gt;= $FM$2:$FM$1303) * (FK1289 &lt;= $FN$2:$FN$1303) * (FL1289 &gt;= $FO$2:$FO$1303) * (FL1289 &lt;= $FP$2:$FP$1303)),"")</f>
        <v>2</v>
      </c>
      <c r="M1289" s="17" cm="1">
        <f t="array" ref="M1289">IF(A1289&lt;&gt;"",SUMPRODUCT(($E$2:$E$1303="Active") * (FK1289 &gt;= $FQ$2:$FQ$1303) * (FK1289 &lt;= $FR$2:$FR$1303) * (FL1289 &gt;= $FS$2:$FS$1303) * (FL1289 &lt;= $FT$2:$FT$1303)),"")</f>
        <v>2</v>
      </c>
      <c r="Q1289" s="11" t="s">
        <v>5783</v>
      </c>
      <c r="AA1289" s="48">
        <v>2024</v>
      </c>
      <c r="AC1289" s="63">
        <v>45658</v>
      </c>
      <c r="AF1289" s="26"/>
      <c r="AG1289" s="20"/>
      <c r="AH1289" s="22">
        <v>0</v>
      </c>
      <c r="AI1289" s="26">
        <v>0</v>
      </c>
      <c r="AN1289" s="27" t="str">
        <f>IF(COUNT(DV1289,ES1289,FJ1289,GK1289,HH1289)&gt;0,AVERAGE(DV1289,ES1289,FJ1289,GK1289,HH1289),"")</f>
        <v/>
      </c>
      <c r="AO1289" s="28">
        <f>IF((E1289&lt;&gt;""),COUNTA(AP1289:BW1289)+COUNTIF(T1289,"No"),"")</f>
        <v>0</v>
      </c>
      <c r="EA1289" s="35"/>
      <c r="EJ1289"/>
      <c r="EK1289"/>
      <c r="EL1289"/>
      <c r="EM1289"/>
      <c r="EN1289"/>
      <c r="EQ1289"/>
      <c r="ER1289"/>
      <c r="ES1289" s="34" t="str">
        <f>IF(EI1289&lt;&gt;"",((EJ1289*0.125)+((EK1289+EL1289+EM1289+EN1289+EO1289)*0.25)+((EP1289+EQ1289+ER1289)*1))/EI1289,"")</f>
        <v/>
      </c>
      <c r="ET1289" s="20"/>
      <c r="FG1289" s="20"/>
      <c r="FJ1289" s="34" t="str">
        <f>IF(EZ1289&lt;&gt;"",((FA1289*0.125)+((FB1289+FC1289+FD1289+FE1289+FF1289)*0.25)+((FG1289+FH1289+FI1289)*1))/EZ1289,"")</f>
        <v/>
      </c>
      <c r="FK1289" s="39">
        <v>21.350026</v>
      </c>
      <c r="FL1289" s="39">
        <v>-157.87969100000001</v>
      </c>
      <c r="FM1289" s="39">
        <v>20.988200576177867</v>
      </c>
      <c r="FN1289" s="39">
        <v>21.711851423822132</v>
      </c>
      <c r="FO1289" s="39">
        <v>-158.26817675978421</v>
      </c>
      <c r="FP1289" s="39">
        <v>-157.49120524021581</v>
      </c>
      <c r="FQ1289" s="39">
        <v>20.626375152355735</v>
      </c>
      <c r="FR1289" s="39">
        <v>22.073676847644265</v>
      </c>
      <c r="FS1289" s="39">
        <v>-158.65666251956839</v>
      </c>
      <c r="FT1289" s="39">
        <v>-157.10271948043163</v>
      </c>
      <c r="FU1289" s="35"/>
      <c r="GK1289" s="34" t="str">
        <f>IF(GA1289&lt;&gt;"",((GB1289*0.125)+((GC1289+GD1289+GE1289+GF1289+GG1289)*0.25)+((GH1289+GI1289+GJ1289)*1))/GA1289,"")</f>
        <v/>
      </c>
      <c r="GL1289"/>
      <c r="GM1289"/>
      <c r="GN1289"/>
      <c r="GO1289"/>
      <c r="HH1289" s="34" t="str">
        <f>IF(GX1289&lt;&gt;"",((GY1289*0.125)+((GZ1289+HA1289+HB1289+HC1289+HD1289)*0.25)+((HE1289+HF1289+HG1289)*1))/GX1289,"")</f>
        <v/>
      </c>
    </row>
    <row r="1290" spans="1:216" hidden="1" x14ac:dyDescent="0.35">
      <c r="A1290" s="11" t="s">
        <v>5840</v>
      </c>
      <c r="B1290" s="12" t="s">
        <v>6943</v>
      </c>
      <c r="C1290" s="43">
        <v>43009</v>
      </c>
      <c r="D1290" s="13"/>
      <c r="E1290" s="11" t="s">
        <v>1420</v>
      </c>
      <c r="F1290" s="19" t="s">
        <v>6944</v>
      </c>
      <c r="G1290" s="19" t="s">
        <v>5843</v>
      </c>
      <c r="H1290" s="11" t="s">
        <v>3670</v>
      </c>
      <c r="I1290" s="42">
        <v>73701</v>
      </c>
      <c r="J1290" s="17">
        <v>24744</v>
      </c>
      <c r="K1290" s="18">
        <f ca="1">IF(A1290&lt;&gt;"",RANDBETWEEN(1,2000)," ")</f>
        <v>1338</v>
      </c>
      <c r="L1290" s="17" cm="1">
        <f t="array" ref="L1290">IF(A1290&lt;&gt;"",SUMPRODUCT(($E$2:$E$1303="Active") * (FK1290 &gt;= $FM$2:$FM$1303) * (FK1290 &lt;= $FN$2:$FN$1303) * (FL1290 &gt;= $FO$2:$FO$1303) * (FL1290 &lt;= $FP$2:$FP$1303)),"")</f>
        <v>0</v>
      </c>
      <c r="M1290" s="17" cm="1">
        <f t="array" ref="M1290">IF(A1290&lt;&gt;"",SUMPRODUCT(($E$2:$E$1303="Active") * (FK1290 &gt;= $FQ$2:$FQ$1303) * (FK1290 &lt;= $FR$2:$FR$1303) * (FL1290 &gt;= $FS$2:$FS$1303) * (FL1290 &lt;= $FT$2:$FT$1303)),"")</f>
        <v>1</v>
      </c>
      <c r="Q1290" s="11" t="s">
        <v>6945</v>
      </c>
      <c r="AA1290" s="48">
        <v>2024</v>
      </c>
      <c r="AC1290" s="63">
        <v>45658</v>
      </c>
      <c r="AF1290" s="26"/>
      <c r="AG1290" s="20">
        <v>3</v>
      </c>
      <c r="AH1290" s="22">
        <v>0</v>
      </c>
      <c r="AI1290" s="26">
        <v>0</v>
      </c>
      <c r="AN1290" s="27" t="str">
        <f>IF(COUNT(DV1290,ES1290,FJ1290,GK1290,HH1290)&gt;0,AVERAGE(DV1290,ES1290,FJ1290,GK1290,HH1290),"")</f>
        <v/>
      </c>
      <c r="AO1290" s="28">
        <f>IF((E1290&lt;&gt;""),COUNTA(AP1290:BW1290)+COUNTIF(T1290,"No"),"")</f>
        <v>0</v>
      </c>
      <c r="EA1290" s="35"/>
      <c r="EJ1290"/>
      <c r="EK1290"/>
      <c r="EL1290"/>
      <c r="EM1290"/>
      <c r="EN1290"/>
      <c r="EQ1290"/>
      <c r="ER1290"/>
      <c r="ES1290" s="34" t="str">
        <f>IF(EI1290&lt;&gt;"",((EJ1290*0.125)+((EK1290+EL1290+EM1290+EN1290+EO1290)*0.25)+((EP1290+EQ1290+ER1290)*1))/EI1290,"")</f>
        <v/>
      </c>
      <c r="ET1290" s="20"/>
      <c r="FG1290" s="20"/>
      <c r="FJ1290" s="34" t="str">
        <f>IF(EZ1290&lt;&gt;"",((FA1290*0.125)+((FB1290+FC1290+FD1290+FE1290+FF1290)*0.25)+((FG1290+FH1290+FI1290)*1))/EZ1290,"")</f>
        <v/>
      </c>
      <c r="FK1290" s="39">
        <v>36.405284000000002</v>
      </c>
      <c r="FL1290" s="39">
        <v>-97.818674000000001</v>
      </c>
      <c r="FM1290" s="39">
        <v>36.043458576177869</v>
      </c>
      <c r="FN1290" s="39">
        <v>36.767109423822134</v>
      </c>
      <c r="FO1290" s="39">
        <v>-98.26823645128006</v>
      </c>
      <c r="FP1290" s="39">
        <v>-97.369111548719943</v>
      </c>
      <c r="FQ1290" s="39">
        <v>35.681633152355737</v>
      </c>
      <c r="FR1290" s="39">
        <v>37.128934847644267</v>
      </c>
      <c r="FS1290" s="39">
        <v>-98.717798902560119</v>
      </c>
      <c r="FT1290" s="39">
        <v>-96.919549097439884</v>
      </c>
      <c r="FU1290" s="35"/>
      <c r="GK1290" s="34" t="str">
        <f>IF(GA1290&lt;&gt;"",((GB1290*0.125)+((GC1290+GD1290+GE1290+GF1290+GG1290)*0.25)+((GH1290+GI1290+GJ1290)*1))/GA1290,"")</f>
        <v/>
      </c>
      <c r="GL1290"/>
      <c r="GM1290"/>
      <c r="GN1290"/>
      <c r="GO1290"/>
      <c r="HH1290" s="34" t="str">
        <f>IF(GX1290&lt;&gt;"",((GY1290*0.125)+((GZ1290+HA1290+HB1290+HC1290+HD1290)*0.25)+((HE1290+HF1290+HG1290)*1))/GX1290,"")</f>
        <v/>
      </c>
    </row>
    <row r="1291" spans="1:216" hidden="1" x14ac:dyDescent="0.35">
      <c r="A1291" s="11" t="s">
        <v>5479</v>
      </c>
      <c r="B1291" s="12" t="s">
        <v>6946</v>
      </c>
      <c r="C1291" s="43">
        <v>43009</v>
      </c>
      <c r="E1291" s="11" t="s">
        <v>1420</v>
      </c>
      <c r="F1291" s="19" t="s">
        <v>6947</v>
      </c>
      <c r="G1291" s="19" t="s">
        <v>2808</v>
      </c>
      <c r="H1291" s="11" t="s">
        <v>1993</v>
      </c>
      <c r="I1291" s="42">
        <v>55347</v>
      </c>
      <c r="J1291" s="17">
        <v>31222</v>
      </c>
      <c r="K1291" s="18">
        <f ca="1">IF(A1291&lt;&gt;"",RANDBETWEEN(1,2000)," ")</f>
        <v>979</v>
      </c>
      <c r="L1291" s="17" cm="1">
        <f t="array" ref="L1291">IF(A1291&lt;&gt;"",SUMPRODUCT(($E$2:$E$1303="Active") * (FK1291 &gt;= $FM$2:$FM$1303) * (FK1291 &lt;= $FN$2:$FN$1303) * (FL1291 &gt;= $FO$2:$FO$1303) * (FL1291 &lt;= $FP$2:$FP$1303)),"")</f>
        <v>4</v>
      </c>
      <c r="M1291" s="17" cm="1">
        <f t="array" ref="M1291">IF(A1291&lt;&gt;"",SUMPRODUCT(($E$2:$E$1303="Active") * (FK1291 &gt;= $FQ$2:$FQ$1303) * (FK1291 &lt;= $FR$2:$FR$1303) * (FL1291 &gt;= $FS$2:$FS$1303) * (FL1291 &lt;= $FT$2:$FT$1303)),"")</f>
        <v>6</v>
      </c>
      <c r="Q1291" s="11" t="s">
        <v>2810</v>
      </c>
      <c r="AA1291" s="48">
        <v>2024</v>
      </c>
      <c r="AC1291" s="63">
        <v>45658</v>
      </c>
      <c r="AF1291" s="26"/>
      <c r="AG1291" s="20"/>
      <c r="AH1291" s="22">
        <v>0</v>
      </c>
      <c r="AI1291" s="26">
        <v>0</v>
      </c>
      <c r="AN1291" s="27" t="str">
        <f>IF(COUNT(DV1291,ES1291,FJ1291,GK1291,HH1291)&gt;0,AVERAGE(DV1291,ES1291,FJ1291,GK1291,HH1291),"")</f>
        <v/>
      </c>
      <c r="AO1291" s="28">
        <f>IF((E1291&lt;&gt;""),COUNTA(AP1291:BW1291)+COUNTIF(T1291,"No"),"")</f>
        <v>0</v>
      </c>
      <c r="EA1291" s="35"/>
      <c r="EJ1291"/>
      <c r="EK1291"/>
      <c r="EL1291"/>
      <c r="EM1291"/>
      <c r="EN1291"/>
      <c r="EQ1291"/>
      <c r="ER1291"/>
      <c r="ES1291" s="34" t="str">
        <f>IF(EI1291&lt;&gt;"",((EJ1291*0.125)+((EK1291+EL1291+EM1291+EN1291+EO1291)*0.25)+((EP1291+EQ1291+ER1291)*1))/EI1291,"")</f>
        <v/>
      </c>
      <c r="ET1291" s="20"/>
      <c r="FG1291" s="20"/>
      <c r="FJ1291" s="34" t="str">
        <f>IF(EZ1291&lt;&gt;"",((FA1291*0.125)+((FB1291+FC1291+FD1291+FE1291+FF1291)*0.25)+((FG1291+FH1291+FI1291)*1))/EZ1291,"")</f>
        <v/>
      </c>
      <c r="FK1291" s="39">
        <v>44.830817000000003</v>
      </c>
      <c r="FL1291" s="39">
        <v>-93.459642000000002</v>
      </c>
      <c r="FM1291" s="39">
        <v>44.468991576177871</v>
      </c>
      <c r="FN1291" s="39">
        <v>45.192642423822136</v>
      </c>
      <c r="FO1291" s="39">
        <v>-93.969836146493392</v>
      </c>
      <c r="FP1291" s="39">
        <v>-92.949447853506612</v>
      </c>
      <c r="FQ1291" s="39">
        <v>44.107166152355738</v>
      </c>
      <c r="FR1291" s="39">
        <v>45.554467847644268</v>
      </c>
      <c r="FS1291" s="39">
        <v>-94.480030292986768</v>
      </c>
      <c r="FT1291" s="39">
        <v>-92.439253707013236</v>
      </c>
      <c r="FU1291" s="35"/>
      <c r="GK1291" s="34" t="str">
        <f>IF(GA1291&lt;&gt;"",((GB1291*0.125)+((GC1291+GD1291+GE1291+GF1291+GG1291)*0.25)+((GH1291+GI1291+GJ1291)*1))/GA1291,"")</f>
        <v/>
      </c>
      <c r="GL1291"/>
      <c r="GM1291"/>
      <c r="GN1291"/>
      <c r="GO1291"/>
      <c r="HH1291" s="34" t="str">
        <f>IF(GX1291&lt;&gt;"",((GY1291*0.125)+((GZ1291+HA1291+HB1291+HC1291+HD1291)*0.25)+((HE1291+HF1291+HG1291)*1))/GX1291,"")</f>
        <v/>
      </c>
    </row>
    <row r="1292" spans="1:216" hidden="1" x14ac:dyDescent="0.35">
      <c r="A1292" s="11" t="s">
        <v>6948</v>
      </c>
      <c r="B1292" s="12" t="s">
        <v>6949</v>
      </c>
      <c r="C1292" s="13">
        <v>43009</v>
      </c>
      <c r="D1292" s="13"/>
      <c r="E1292" s="14" t="s">
        <v>1420</v>
      </c>
      <c r="F1292" s="15" t="s">
        <v>6950</v>
      </c>
      <c r="G1292" s="15" t="s">
        <v>525</v>
      </c>
      <c r="H1292" s="14" t="s">
        <v>466</v>
      </c>
      <c r="I1292" s="16">
        <v>85307</v>
      </c>
      <c r="J1292" s="65">
        <v>10742</v>
      </c>
      <c r="K1292" s="18">
        <f ca="1">IF(A1292&lt;&gt;"",RANDBETWEEN(1,2000)," ")</f>
        <v>543</v>
      </c>
      <c r="L1292" s="17" cm="1">
        <f t="array" ref="L1292">IF(A1292&lt;&gt;"",SUMPRODUCT(($E$2:$E$1303="Active") * (FK1292 &gt;= $FM$2:$FM$1303) * (FK1292 &lt;= $FN$2:$FN$1303) * (FL1292 &gt;= $FO$2:$FO$1303) * (FL1292 &lt;= $FP$2:$FP$1303)),"")</f>
        <v>7</v>
      </c>
      <c r="M1292" s="17" cm="1">
        <f t="array" ref="M1292">IF(A1292&lt;&gt;"",SUMPRODUCT(($E$2:$E$1303="Active") * (FK1292 &gt;= $FQ$2:$FQ$1303) * (FK1292 &lt;= $FR$2:$FR$1303) * (FL1292 &gt;= $FS$2:$FS$1303) * (FL1292 &lt;= $FT$2:$FT$1303)),"")</f>
        <v>11</v>
      </c>
      <c r="N1292" s="14" t="s">
        <v>287</v>
      </c>
      <c r="O1292" s="14" t="s">
        <v>219</v>
      </c>
      <c r="P1292" s="15"/>
      <c r="Q1292" s="14"/>
      <c r="R1292" s="15"/>
      <c r="S1292" s="14" t="s">
        <v>223</v>
      </c>
      <c r="U1292" s="21"/>
      <c r="V1292" s="22"/>
      <c r="W1292" s="22"/>
      <c r="X1292" s="22"/>
      <c r="Y1292" s="22"/>
      <c r="Z1292" s="22"/>
      <c r="AA1292" s="48">
        <v>2024</v>
      </c>
      <c r="AC1292" s="63">
        <v>45658</v>
      </c>
      <c r="AD1292" s="25">
        <v>0</v>
      </c>
      <c r="AE1292" s="25">
        <v>0</v>
      </c>
      <c r="AF1292" s="66"/>
      <c r="AG1292" s="20"/>
      <c r="AH1292" s="22">
        <v>0</v>
      </c>
      <c r="AI1292" s="26">
        <v>0</v>
      </c>
      <c r="AN1292" s="27" t="str">
        <f>IF(COUNT(DV1292,ES1292,FJ1292,GK1292,HH1292)&gt;0,AVERAGE(DV1292,ES1292,FJ1292,GK1292,HH1292),"")</f>
        <v/>
      </c>
      <c r="AO1292" s="28">
        <f>IF((E1292&lt;&gt;""),COUNTA(AP1292:BW1292)+COUNTIF(T1292,"No"),"")</f>
        <v>0</v>
      </c>
      <c r="AP1292" s="29"/>
      <c r="AQ1292" s="29"/>
      <c r="AR1292" s="29"/>
      <c r="AS1292" s="29"/>
      <c r="AT1292" s="29"/>
      <c r="AU1292" s="29"/>
      <c r="AV1292" s="29"/>
      <c r="AW1292" s="29"/>
      <c r="AX1292" s="29"/>
      <c r="AY1292" s="29"/>
      <c r="AZ1292" s="29"/>
      <c r="BA1292" s="29"/>
      <c r="BB1292" s="29"/>
      <c r="BC1292" s="29"/>
      <c r="BD1292" s="29"/>
      <c r="BE1292" s="29"/>
      <c r="BF1292" s="29"/>
      <c r="BG1292" s="29"/>
      <c r="BH1292" s="29"/>
      <c r="BI1292" s="29"/>
      <c r="BJ1292" s="29"/>
      <c r="BK1292" s="29"/>
      <c r="BL1292" s="29"/>
      <c r="BM1292" s="29"/>
      <c r="BN1292" s="29"/>
      <c r="BO1292" s="29"/>
      <c r="BP1292" s="29"/>
      <c r="BQ1292" s="29"/>
      <c r="BR1292" s="29"/>
      <c r="BS1292" s="29"/>
      <c r="BT1292" s="29"/>
      <c r="BU1292" s="29"/>
      <c r="BV1292" s="29"/>
      <c r="BW1292" s="29"/>
      <c r="BX1292" s="30"/>
      <c r="BY1292" s="30"/>
      <c r="BZ1292" s="14"/>
      <c r="CA1292" s="30"/>
      <c r="CB1292" s="14" t="s">
        <v>232</v>
      </c>
      <c r="CC1292" s="31">
        <v>44040</v>
      </c>
      <c r="CD1292" s="32" t="s">
        <v>248</v>
      </c>
      <c r="CE1292" s="33" t="s">
        <v>282</v>
      </c>
      <c r="CF1292" s="33" t="s">
        <v>247</v>
      </c>
      <c r="CG1292" s="29">
        <v>50</v>
      </c>
      <c r="CH1292" s="29">
        <v>1</v>
      </c>
      <c r="CI1292" s="29">
        <v>1</v>
      </c>
      <c r="CJ1292" s="29">
        <v>7</v>
      </c>
      <c r="CK1292" s="29">
        <v>0</v>
      </c>
      <c r="CL1292" s="29">
        <v>0</v>
      </c>
      <c r="CM1292" s="29">
        <v>1</v>
      </c>
      <c r="CN1292" s="34">
        <f>IF(CJ1292&gt;0,((CK1292*0.125)+(CL1292*0.25)+(CM1292*1))/CJ1292,"")</f>
        <v>0.14285714285714285</v>
      </c>
      <c r="CO1292" s="20"/>
      <c r="CP1292"/>
      <c r="CR1292" s="20"/>
      <c r="CV1292" s="20"/>
      <c r="CW1292" s="20"/>
      <c r="CX1292" s="20"/>
      <c r="DH1292" s="37" t="str">
        <f>IF(DB1292&lt;&gt;"",((DC1292*0.125)+(DD1292*0.25)+(DE1292*0.25)+(DF1292*1)+(DG1292*1))/DB1292,"")</f>
        <v/>
      </c>
      <c r="DV1292" s="37" t="str" cm="1">
        <f t="array" ref="DV1292">IF(AND(DI1292:DP1292&lt;&gt;""),((DQ1292*0.125)+(DR1292*0.25)+(DS1292*0.25)+(DT1292*1)+(DU1292*1))/DP1292,"")</f>
        <v/>
      </c>
      <c r="EA1292" s="35"/>
      <c r="EB1292" s="21"/>
      <c r="EJ1292"/>
      <c r="EK1292"/>
      <c r="EL1292"/>
      <c r="EM1292"/>
      <c r="EN1292"/>
      <c r="EO1292"/>
      <c r="EP1292"/>
      <c r="EQ1292"/>
      <c r="ER1292"/>
      <c r="ES1292" s="34" t="str">
        <f>IF(EI1292&lt;&gt;"",((EJ1292*0.125)+((EK1292+EL1292+EM1292+EN1292+EO1292)*0.25)+((EP1292+EQ1292+ER1292)*1))/EI1292,"")</f>
        <v/>
      </c>
      <c r="ET1292" s="20"/>
      <c r="FG1292" s="20"/>
      <c r="FJ1292" s="34" t="str">
        <f>IF(EZ1292&lt;&gt;"",((FA1292*0.125)+((FB1292+FC1292+FD1292+FE1292+FF1292)*0.25)+((FG1292+FH1292+FI1292)*1))/EZ1292,"")</f>
        <v/>
      </c>
      <c r="FK1292" s="39">
        <v>33.529412000000001</v>
      </c>
      <c r="FL1292" s="39">
        <v>-112.315634</v>
      </c>
      <c r="FM1292" s="39">
        <v>33.167586576177868</v>
      </c>
      <c r="FN1292" s="39">
        <v>33.891237423822133</v>
      </c>
      <c r="FO1292" s="39">
        <v>-112.74968437128192</v>
      </c>
      <c r="FP1292" s="39">
        <v>-111.88158362871809</v>
      </c>
      <c r="FQ1292" s="39">
        <v>32.805761152355736</v>
      </c>
      <c r="FR1292" s="39">
        <v>34.253062847644266</v>
      </c>
      <c r="FS1292" s="39">
        <v>-113.18373474256384</v>
      </c>
      <c r="FT1292" s="39">
        <v>-111.44753325743616</v>
      </c>
      <c r="FU1292" s="35"/>
      <c r="GK1292" s="34" t="str">
        <f>IF(GA1292&lt;&gt;"",((GB1292*0.125)+((GC1292+GD1292+GE1292+GF1292+GG1292)*0.25)+((GH1292+GI1292+GJ1292)*1))/GA1292,"")</f>
        <v/>
      </c>
      <c r="GL1292"/>
      <c r="GM1292"/>
      <c r="GN1292"/>
      <c r="GO1292"/>
      <c r="HH1292" s="34" t="str">
        <f>IF(GX1292&lt;&gt;"",((GY1292*0.125)+((GZ1292+HA1292+HB1292+HC1292+HD1292)*0.25)+((HE1292+HF1292+HG1292)*1))/GX1292,"")</f>
        <v/>
      </c>
    </row>
    <row r="1293" spans="1:216" hidden="1" x14ac:dyDescent="0.35">
      <c r="A1293" s="11" t="s">
        <v>2069</v>
      </c>
      <c r="B1293" s="12" t="s">
        <v>6951</v>
      </c>
      <c r="C1293" s="43">
        <v>43009</v>
      </c>
      <c r="D1293" s="13"/>
      <c r="E1293" s="11" t="s">
        <v>1420</v>
      </c>
      <c r="F1293" s="19" t="s">
        <v>6952</v>
      </c>
      <c r="G1293" s="19" t="s">
        <v>2039</v>
      </c>
      <c r="H1293" s="11" t="s">
        <v>1484</v>
      </c>
      <c r="I1293" s="42">
        <v>30045</v>
      </c>
      <c r="J1293" s="17">
        <v>42230</v>
      </c>
      <c r="K1293" s="18">
        <f ca="1">IF(A1293&lt;&gt;"",RANDBETWEEN(1,2000)," ")</f>
        <v>1376</v>
      </c>
      <c r="L1293" s="17" cm="1">
        <f t="array" ref="L1293">IF(A1293&lt;&gt;"",SUMPRODUCT(($E$2:$E$1303="Active") * (FK1293 &gt;= $FM$2:$FM$1303) * (FK1293 &lt;= $FN$2:$FN$1303) * (FL1293 &gt;= $FO$2:$FO$1303) * (FL1293 &lt;= $FP$2:$FP$1303)),"")</f>
        <v>7</v>
      </c>
      <c r="M1293" s="17" cm="1">
        <f t="array" ref="M1293">IF(A1293&lt;&gt;"",SUMPRODUCT(($E$2:$E$1303="Active") * (FK1293 &gt;= $FQ$2:$FQ$1303) * (FK1293 &lt;= $FR$2:$FR$1303) * (FL1293 &gt;= $FS$2:$FS$1303) * (FL1293 &lt;= $FT$2:$FT$1303)),"")</f>
        <v>13</v>
      </c>
      <c r="Q1293" s="11" t="s">
        <v>2073</v>
      </c>
      <c r="AA1293" s="48"/>
      <c r="AC1293" s="63">
        <v>45658</v>
      </c>
      <c r="AF1293" s="26"/>
      <c r="AG1293" s="20">
        <v>203</v>
      </c>
      <c r="AH1293" s="22">
        <v>0</v>
      </c>
      <c r="AI1293" s="26">
        <v>0</v>
      </c>
      <c r="AN1293" s="27" t="str">
        <f>IF(COUNT(DV1293,ES1293,FJ1293,GK1293,HH1293)&gt;0,AVERAGE(DV1293,ES1293,FJ1293,GK1293,HH1293),"")</f>
        <v/>
      </c>
      <c r="AO1293" s="28">
        <f>IF((E1293&lt;&gt;""),COUNTA(AP1293:BW1293)+COUNTIF(T1293,"No"),"")</f>
        <v>0</v>
      </c>
      <c r="EA1293" s="35"/>
      <c r="EJ1293"/>
      <c r="EK1293"/>
      <c r="EL1293"/>
      <c r="EM1293"/>
      <c r="EN1293"/>
      <c r="EQ1293"/>
      <c r="ER1293"/>
      <c r="ES1293" s="34" t="str">
        <f>IF(EI1293&lt;&gt;"",((EJ1293*0.125)+((EK1293+EL1293+EM1293+EN1293+EO1293)*0.25)+((EP1293+EQ1293+ER1293)*1))/EI1293,"")</f>
        <v/>
      </c>
      <c r="ET1293" s="20"/>
      <c r="FG1293" s="20"/>
      <c r="FJ1293" s="34" t="str">
        <f>IF(EZ1293&lt;&gt;"",((FA1293*0.125)+((FB1293+FC1293+FD1293+FE1293+FF1293)*0.25)+((FG1293+FH1293+FI1293)*1))/EZ1293,"")</f>
        <v/>
      </c>
      <c r="FK1293" s="39">
        <v>33.934800000000003</v>
      </c>
      <c r="FL1293" s="39">
        <v>-83.953588999999994</v>
      </c>
      <c r="FM1293" s="39">
        <v>33.57297457617787</v>
      </c>
      <c r="FN1293" s="39">
        <v>34.296625423822135</v>
      </c>
      <c r="FO1293" s="39">
        <v>-84.38969486540752</v>
      </c>
      <c r="FP1293" s="39">
        <v>-83.517483134592467</v>
      </c>
      <c r="FQ1293" s="39">
        <v>33.211149152355738</v>
      </c>
      <c r="FR1293" s="39">
        <v>34.658450847644268</v>
      </c>
      <c r="FS1293" s="39">
        <v>-84.825800730815047</v>
      </c>
      <c r="FT1293" s="39">
        <v>-83.081377269184941</v>
      </c>
      <c r="FU1293" s="35"/>
      <c r="GK1293" s="34" t="str">
        <f>IF(GA1293&lt;&gt;"",((GB1293*0.125)+((GC1293+GD1293+GE1293+GF1293+GG1293)*0.25)+((GH1293+GI1293+GJ1293)*1))/GA1293,"")</f>
        <v/>
      </c>
      <c r="GL1293"/>
      <c r="GM1293"/>
      <c r="GN1293"/>
      <c r="GO1293"/>
      <c r="HH1293" s="34" t="str">
        <f>IF(GX1293&lt;&gt;"",((GY1293*0.125)+((GZ1293+HA1293+HB1293+HC1293+HD1293)*0.25)+((HE1293+HF1293+HG1293)*1))/GX1293,"")</f>
        <v/>
      </c>
    </row>
    <row r="1294" spans="1:216" hidden="1" x14ac:dyDescent="0.35">
      <c r="A1294" s="11" t="s">
        <v>5507</v>
      </c>
      <c r="B1294" s="12" t="s">
        <v>5508</v>
      </c>
      <c r="C1294" s="43">
        <v>43009</v>
      </c>
      <c r="E1294" s="11" t="s">
        <v>1420</v>
      </c>
      <c r="F1294" s="19" t="s">
        <v>6953</v>
      </c>
      <c r="G1294" s="19" t="s">
        <v>2472</v>
      </c>
      <c r="H1294" s="11" t="s">
        <v>1589</v>
      </c>
      <c r="I1294" s="42">
        <v>66063</v>
      </c>
      <c r="J1294" s="17">
        <v>0</v>
      </c>
      <c r="K1294" s="18">
        <f ca="1">IF(A1294&lt;&gt;"",RANDBETWEEN(1,2000)," ")</f>
        <v>1336</v>
      </c>
      <c r="L1294" s="17" cm="1">
        <f t="array" ref="L1294">IF(A1294&lt;&gt;"",SUMPRODUCT(($E$2:$E$1303="Active") * (FK1294 &gt;= $FM$2:$FM$1303) * (FK1294 &lt;= $FN$2:$FN$1303) * (FL1294 &gt;= $FO$2:$FO$1303) * (FL1294 &lt;= $FP$2:$FP$1303)),"")</f>
        <v>3</v>
      </c>
      <c r="M1294" s="17" cm="1">
        <f t="array" ref="M1294">IF(A1294&lt;&gt;"",SUMPRODUCT(($E$2:$E$1303="Active") * (FK1294 &gt;= $FQ$2:$FQ$1303) * (FK1294 &lt;= $FR$2:$FR$1303) * (FL1294 &gt;= $FS$2:$FS$1303) * (FL1294 &lt;= $FT$2:$FT$1303)),"")</f>
        <v>3</v>
      </c>
      <c r="Q1294" s="11" t="s">
        <v>6954</v>
      </c>
      <c r="AA1294" s="48">
        <v>2024</v>
      </c>
      <c r="AC1294" s="63">
        <v>45658</v>
      </c>
      <c r="AF1294" s="26"/>
      <c r="AG1294" s="20"/>
      <c r="AH1294" s="22">
        <v>0</v>
      </c>
      <c r="AI1294" s="26">
        <v>0</v>
      </c>
      <c r="AN1294" s="27" t="str">
        <f>IF(COUNT(DV1294,ES1294,FJ1294,GK1294,HH1294)&gt;0,AVERAGE(DV1294,ES1294,FJ1294,GK1294,HH1294),"")</f>
        <v/>
      </c>
      <c r="AO1294" s="28">
        <f>IF((E1294&lt;&gt;""),COUNTA(AP1294:BW1294)+COUNTIF(T1294,"No"),"")</f>
        <v>0</v>
      </c>
      <c r="EA1294" s="35"/>
      <c r="EJ1294"/>
      <c r="EK1294"/>
      <c r="EL1294"/>
      <c r="EM1294"/>
      <c r="EN1294"/>
      <c r="EQ1294"/>
      <c r="ER1294"/>
      <c r="ES1294" s="34" t="str">
        <f>IF(EI1294&lt;&gt;"",((EJ1294*0.125)+((EK1294+EL1294+EM1294+EN1294+EO1294)*0.25)+((EP1294+EQ1294+ER1294)*1))/EI1294,"")</f>
        <v/>
      </c>
      <c r="ET1294" s="20"/>
      <c r="FG1294" s="20"/>
      <c r="FJ1294" s="34" t="str">
        <f>IF(EZ1294&lt;&gt;"",((FA1294*0.125)+((FB1294+FC1294+FD1294+FE1294+FF1294)*0.25)+((FG1294+FH1294+FI1294)*1))/EZ1294,"")</f>
        <v/>
      </c>
      <c r="FK1294" s="39">
        <v>38.881500000000003</v>
      </c>
      <c r="FL1294" s="39">
        <v>-94.818700000000007</v>
      </c>
      <c r="FM1294" s="39">
        <v>38.51967457617787</v>
      </c>
      <c r="FN1294" s="39">
        <v>39.243325423822135</v>
      </c>
      <c r="FO1294" s="39">
        <v>-95.283504861223889</v>
      </c>
      <c r="FP1294" s="39">
        <v>-94.353895138776124</v>
      </c>
      <c r="FQ1294" s="39">
        <v>38.157849152355737</v>
      </c>
      <c r="FR1294" s="39">
        <v>39.605150847644268</v>
      </c>
      <c r="FS1294" s="39">
        <v>-95.748309722447772</v>
      </c>
      <c r="FT1294" s="39">
        <v>-93.889090277552242</v>
      </c>
      <c r="FU1294" s="35"/>
      <c r="GK1294" s="34" t="str">
        <f>IF(GA1294&lt;&gt;"",((GB1294*0.125)+((GC1294+GD1294+GE1294+GF1294+GG1294)*0.25)+((GH1294+GI1294+GJ1294)*1))/GA1294,"")</f>
        <v/>
      </c>
      <c r="GL1294"/>
      <c r="GM1294"/>
      <c r="GN1294"/>
      <c r="GO1294"/>
      <c r="HH1294" s="34" t="str">
        <f>IF(GX1294&lt;&gt;"",((GY1294*0.125)+((GZ1294+HA1294+HB1294+HC1294+HD1294)*0.25)+((HE1294+HF1294+HG1294)*1))/GX1294,"")</f>
        <v/>
      </c>
    </row>
    <row r="1295" spans="1:216" hidden="1" x14ac:dyDescent="0.35">
      <c r="A1295" s="11" t="s">
        <v>5525</v>
      </c>
      <c r="B1295" s="12" t="s">
        <v>6955</v>
      </c>
      <c r="C1295" s="43">
        <v>43009</v>
      </c>
      <c r="E1295" s="11" t="s">
        <v>1420</v>
      </c>
      <c r="F1295" s="19" t="s">
        <v>6956</v>
      </c>
      <c r="G1295" s="19" t="s">
        <v>1032</v>
      </c>
      <c r="H1295" s="11" t="s">
        <v>1033</v>
      </c>
      <c r="I1295" s="42">
        <v>33122</v>
      </c>
      <c r="J1295" s="17">
        <v>2126</v>
      </c>
      <c r="K1295" s="18">
        <f ca="1">IF(A1295&lt;&gt;"",RANDBETWEEN(1,2000)," ")</f>
        <v>1052</v>
      </c>
      <c r="L1295" s="17" cm="1">
        <f t="array" ref="L1295">IF(A1295&lt;&gt;"",SUMPRODUCT(($E$2:$E$1303="Active") * (FK1295 &gt;= $FM$2:$FM$1303) * (FK1295 &lt;= $FN$2:$FN$1303) * (FL1295 &gt;= $FO$2:$FO$1303) * (FL1295 &lt;= $FP$2:$FP$1303)),"")</f>
        <v>6</v>
      </c>
      <c r="M1295" s="17" cm="1">
        <f t="array" ref="M1295">IF(A1295&lt;&gt;"",SUMPRODUCT(($E$2:$E$1303="Active") * (FK1295 &gt;= $FQ$2:$FQ$1303) * (FK1295 &lt;= $FR$2:$FR$1303) * (FL1295 &gt;= $FS$2:$FS$1303) * (FL1295 &lt;= $FT$2:$FT$1303)),"")</f>
        <v>10</v>
      </c>
      <c r="Q1295" s="11" t="s">
        <v>6957</v>
      </c>
      <c r="AA1295" s="48">
        <v>2024</v>
      </c>
      <c r="AC1295" s="63">
        <v>45658</v>
      </c>
      <c r="AF1295" s="26"/>
      <c r="AG1295" s="20"/>
      <c r="AH1295" s="22">
        <v>0</v>
      </c>
      <c r="AI1295" s="26">
        <v>0</v>
      </c>
      <c r="AN1295" s="27" t="str">
        <f>IF(COUNT(DV1295,ES1295,FJ1295,GK1295,HH1295)&gt;0,AVERAGE(DV1295,ES1295,FJ1295,GK1295,HH1295),"")</f>
        <v/>
      </c>
      <c r="AO1295" s="28">
        <f>IF((E1295&lt;&gt;""),COUNTA(AP1295:BW1295)+COUNTIF(T1295,"No"),"")</f>
        <v>0</v>
      </c>
      <c r="EA1295" s="35"/>
      <c r="EJ1295"/>
      <c r="EK1295"/>
      <c r="EL1295"/>
      <c r="EM1295"/>
      <c r="EN1295"/>
      <c r="EQ1295"/>
      <c r="ER1295"/>
      <c r="ES1295" s="34" t="str">
        <f>IF(EI1295&lt;&gt;"",((EJ1295*0.125)+((EK1295+EL1295+EM1295+EN1295+EO1295)*0.25)+((EP1295+EQ1295+ER1295)*1))/EI1295,"")</f>
        <v/>
      </c>
      <c r="ET1295" s="20"/>
      <c r="FG1295" s="20"/>
      <c r="FJ1295" s="34" t="str">
        <f>IF(EZ1295&lt;&gt;"",((FA1295*0.125)+((FB1295+FC1295+FD1295+FE1295+FF1295)*0.25)+((FG1295+FH1295+FI1295)*1))/EZ1295,"")</f>
        <v/>
      </c>
      <c r="FK1295" s="39">
        <v>25.797073999999999</v>
      </c>
      <c r="FL1295" s="39">
        <v>-80.300742</v>
      </c>
      <c r="FM1295" s="39">
        <v>25.435248576177866</v>
      </c>
      <c r="FN1295" s="39">
        <v>26.158899423822131</v>
      </c>
      <c r="FO1295" s="39">
        <v>-80.702617983795136</v>
      </c>
      <c r="FP1295" s="39">
        <v>-79.898866016204863</v>
      </c>
      <c r="FQ1295" s="39">
        <v>25.073423152355733</v>
      </c>
      <c r="FR1295" s="39">
        <v>26.520724847644264</v>
      </c>
      <c r="FS1295" s="39">
        <v>-81.104493967590287</v>
      </c>
      <c r="FT1295" s="39">
        <v>-79.496990032409713</v>
      </c>
      <c r="FU1295" s="35"/>
      <c r="GK1295" s="34" t="str">
        <f>IF(GA1295&lt;&gt;"",((GB1295*0.125)+((GC1295+GD1295+GE1295+GF1295+GG1295)*0.25)+((GH1295+GI1295+GJ1295)*1))/GA1295,"")</f>
        <v/>
      </c>
      <c r="GL1295"/>
      <c r="GM1295"/>
      <c r="GN1295"/>
      <c r="GO1295"/>
      <c r="HH1295" s="34" t="str">
        <f>IF(GX1295&lt;&gt;"",((GY1295*0.125)+((GZ1295+HA1295+HB1295+HC1295+HD1295)*0.25)+((HE1295+HF1295+HG1295)*1))/GX1295,"")</f>
        <v/>
      </c>
    </row>
    <row r="1296" spans="1:216" hidden="1" x14ac:dyDescent="0.35">
      <c r="A1296" s="11" t="s">
        <v>6958</v>
      </c>
      <c r="B1296" s="12" t="s">
        <v>6959</v>
      </c>
      <c r="C1296" s="43">
        <v>43009</v>
      </c>
      <c r="E1296" s="11" t="s">
        <v>1420</v>
      </c>
      <c r="F1296" s="19" t="s">
        <v>6960</v>
      </c>
      <c r="G1296" s="19" t="s">
        <v>6961</v>
      </c>
      <c r="H1296" s="11" t="s">
        <v>1504</v>
      </c>
      <c r="I1296" s="42">
        <v>42103</v>
      </c>
      <c r="J1296" s="17">
        <v>22106</v>
      </c>
      <c r="K1296" s="18">
        <f ca="1">IF(A1296&lt;&gt;"",RANDBETWEEN(1,2000)," ")</f>
        <v>729</v>
      </c>
      <c r="L1296" s="17" cm="1">
        <f t="array" ref="L1296">IF(A1296&lt;&gt;"",SUMPRODUCT(($E$2:$E$1303="Active") * (FK1296 &gt;= $FM$2:$FM$1303) * (FK1296 &lt;= $FN$2:$FN$1303) * (FL1296 &gt;= $FO$2:$FO$1303) * (FL1296 &lt;= $FP$2:$FP$1303)),"")</f>
        <v>0</v>
      </c>
      <c r="M1296" s="17" cm="1">
        <f t="array" ref="M1296">IF(A1296&lt;&gt;"",SUMPRODUCT(($E$2:$E$1303="Active") * (FK1296 &gt;= $FQ$2:$FQ$1303) * (FK1296 &lt;= $FR$2:$FR$1303) * (FL1296 &gt;= $FS$2:$FS$1303) * (FL1296 &lt;= $FT$2:$FT$1303)),"")</f>
        <v>0</v>
      </c>
      <c r="O1296" s="11" t="s">
        <v>5553</v>
      </c>
      <c r="P1296" s="19" t="s">
        <v>5042</v>
      </c>
      <c r="Q1296" s="11" t="s">
        <v>5102</v>
      </c>
      <c r="R1296" s="19" t="s">
        <v>5042</v>
      </c>
      <c r="T1296" s="20" t="s">
        <v>224</v>
      </c>
      <c r="AA1296" s="48">
        <v>2024</v>
      </c>
      <c r="AC1296" s="63">
        <v>45658</v>
      </c>
      <c r="AD1296" s="25">
        <v>0</v>
      </c>
      <c r="AE1296" s="25">
        <v>0</v>
      </c>
      <c r="AF1296" s="26">
        <v>0</v>
      </c>
      <c r="AG1296" s="20"/>
      <c r="AH1296" s="22">
        <v>0</v>
      </c>
      <c r="AI1296" s="26">
        <v>0</v>
      </c>
      <c r="AN1296" s="27" t="str">
        <f>IF(COUNT(DV1296,ES1296,FJ1296,GK1296,HH1296)&gt;0,AVERAGE(DV1296,ES1296,FJ1296,GK1296,HH1296),"")</f>
        <v/>
      </c>
      <c r="AO1296" s="28">
        <f>IF((E1296&lt;&gt;""),COUNTA(AP1296:BW1296)+COUNTIF(T1296,"No"),"")</f>
        <v>0</v>
      </c>
      <c r="EA1296" s="35"/>
      <c r="EJ1296"/>
      <c r="EK1296"/>
      <c r="EL1296"/>
      <c r="EM1296"/>
      <c r="EN1296"/>
      <c r="EQ1296"/>
      <c r="ER1296"/>
      <c r="ES1296" s="53" t="str">
        <f>IF(EI1296&lt;&gt;"",((EJ1296*0.125)+((EK1296+EL1296+EM1296+EN1296+EO1296)*0.25)+((EP1296+EQ1296+ER1296)*1))/EI1296,"")</f>
        <v/>
      </c>
      <c r="ET1296" s="20"/>
      <c r="FG1296" s="20"/>
      <c r="FJ1296" s="34" t="str">
        <f>IF(EZ1296&lt;&gt;"",((FA1296*0.125)+((FB1296+FC1296+FD1296+FE1296+FF1296)*0.25)+((FG1296+FH1296+FI1296)*1))/EZ1296,"")</f>
        <v/>
      </c>
      <c r="FK1296" s="39">
        <v>36.946027000000001</v>
      </c>
      <c r="FL1296" s="39">
        <v>-86.334209999999999</v>
      </c>
      <c r="FM1296" s="39">
        <v>36.584201576177868</v>
      </c>
      <c r="FN1296" s="39">
        <v>37.307852423822133</v>
      </c>
      <c r="FO1296" s="39">
        <v>-86.786943342059089</v>
      </c>
      <c r="FP1296" s="39">
        <v>-85.881476657940908</v>
      </c>
      <c r="FQ1296" s="39">
        <v>36.222376152355736</v>
      </c>
      <c r="FR1296" s="39">
        <v>37.669677847644266</v>
      </c>
      <c r="FS1296" s="39">
        <v>-87.239676684118166</v>
      </c>
      <c r="FT1296" s="39">
        <v>-85.428743315881832</v>
      </c>
      <c r="FU1296" s="35"/>
      <c r="GK1296" s="34" t="str">
        <f>IF(GA1296&lt;&gt;"",((GB1296*0.125)+((GC1296+GD1296+GE1296+GF1296+GG1296)*0.25)+((GH1296+GI1296+GJ1296)*1))/GA1296,"")</f>
        <v/>
      </c>
      <c r="GL1296"/>
      <c r="GM1296"/>
      <c r="GN1296"/>
      <c r="GO1296"/>
      <c r="HH1296" s="34" t="str">
        <f>IF(GX1296&lt;&gt;"",((GY1296*0.125)+((GZ1296+HA1296+HB1296+HC1296+HD1296)*0.25)+((HE1296+HF1296+HG1296)*1))/GX1296,"")</f>
        <v/>
      </c>
    </row>
    <row r="1297" spans="1:216" hidden="1" x14ac:dyDescent="0.35">
      <c r="A1297" s="11" t="s">
        <v>5372</v>
      </c>
      <c r="B1297" s="12" t="s">
        <v>5373</v>
      </c>
      <c r="C1297" s="43">
        <v>43009</v>
      </c>
      <c r="E1297" s="11" t="s">
        <v>1420</v>
      </c>
      <c r="F1297" s="19" t="s">
        <v>6962</v>
      </c>
      <c r="G1297" s="19" t="s">
        <v>3069</v>
      </c>
      <c r="H1297" s="11" t="s">
        <v>1528</v>
      </c>
      <c r="I1297" s="42">
        <v>45177</v>
      </c>
      <c r="J1297" s="17">
        <v>22349</v>
      </c>
      <c r="K1297" s="18">
        <f ca="1">IF(A1297&lt;&gt;"",RANDBETWEEN(1,2000)," ")</f>
        <v>1154</v>
      </c>
      <c r="L1297" s="17" cm="1">
        <f t="array" ref="L1297">IF(A1297&lt;&gt;"",SUMPRODUCT(($E$2:$E$1303="Active") * (FK1297 &gt;= $FM$2:$FM$1303) * (FK1297 &lt;= $FN$2:$FN$1303) * (FL1297 &gt;= $FO$2:$FO$1303) * (FL1297 &lt;= $FP$2:$FP$1303)),"")</f>
        <v>3</v>
      </c>
      <c r="M1297" s="17" cm="1">
        <f t="array" ref="M1297">IF(A1297&lt;&gt;"",SUMPRODUCT(($E$2:$E$1303="Active") * (FK1297 &gt;= $FQ$2:$FQ$1303) * (FK1297 &lt;= $FR$2:$FR$1303) * (FL1297 &gt;= $FS$2:$FS$1303) * (FL1297 &lt;= $FT$2:$FT$1303)),"")</f>
        <v>8</v>
      </c>
      <c r="Q1297" s="11" t="s">
        <v>6963</v>
      </c>
      <c r="AA1297" s="48">
        <v>2024</v>
      </c>
      <c r="AC1297" s="63">
        <v>45658</v>
      </c>
      <c r="AF1297" s="26"/>
      <c r="AG1297" s="20"/>
      <c r="AH1297" s="22">
        <v>0</v>
      </c>
      <c r="AI1297" s="26">
        <v>0</v>
      </c>
      <c r="AN1297" s="27" t="str">
        <f>IF(COUNT(DV1297,ES1297,FJ1297,GK1297,HH1297)&gt;0,AVERAGE(DV1297,ES1297,FJ1297,GK1297,HH1297),"")</f>
        <v/>
      </c>
      <c r="AO1297" s="28">
        <f>IF((E1297&lt;&gt;""),COUNTA(AP1297:BW1297)+COUNTIF(T1297,"No"),"")</f>
        <v>0</v>
      </c>
      <c r="EA1297" s="35"/>
      <c r="EJ1297"/>
      <c r="EK1297"/>
      <c r="EL1297"/>
      <c r="EM1297"/>
      <c r="EN1297"/>
      <c r="EQ1297"/>
      <c r="ER1297"/>
      <c r="ES1297" s="34" t="str">
        <f>IF(EI1297&lt;&gt;"",((EJ1297*0.125)+((EK1297+EL1297+EM1297+EN1297+EO1297)*0.25)+((EP1297+EQ1297+ER1297)*1))/EI1297,"")</f>
        <v/>
      </c>
      <c r="ET1297" s="20"/>
      <c r="FG1297" s="20"/>
      <c r="FJ1297" s="34" t="str">
        <f>IF(EZ1297&lt;&gt;"",((FA1297*0.125)+((FB1297+FC1297+FD1297+FE1297+FF1297)*0.25)+((FG1297+FH1297+FI1297)*1))/EZ1297,"")</f>
        <v/>
      </c>
      <c r="FK1297" s="39">
        <v>39.453394000000003</v>
      </c>
      <c r="FL1297" s="39">
        <v>-83.824153999999993</v>
      </c>
      <c r="FM1297" s="39">
        <v>39.09156857617787</v>
      </c>
      <c r="FN1297" s="39">
        <v>39.815219423822136</v>
      </c>
      <c r="FO1297" s="39">
        <v>-84.292753751619429</v>
      </c>
      <c r="FP1297" s="39">
        <v>-83.355554248380557</v>
      </c>
      <c r="FQ1297" s="39">
        <v>38.729743152355738</v>
      </c>
      <c r="FR1297" s="39">
        <v>40.177044847644268</v>
      </c>
      <c r="FS1297" s="39">
        <v>-84.761353503238865</v>
      </c>
      <c r="FT1297" s="39">
        <v>-82.88695449676112</v>
      </c>
      <c r="FU1297" s="35"/>
      <c r="GK1297" s="34" t="str">
        <f>IF(GA1297&lt;&gt;"",((GB1297*0.125)+((GC1297+GD1297+GE1297+GF1297+GG1297)*0.25)+((GH1297+GI1297+GJ1297)*1))/GA1297,"")</f>
        <v/>
      </c>
      <c r="GL1297"/>
      <c r="GM1297"/>
      <c r="GN1297"/>
      <c r="GO1297"/>
      <c r="HH1297" s="34" t="str">
        <f>IF(GX1297&lt;&gt;"",((GY1297*0.125)+((GZ1297+HA1297+HB1297+HC1297+HD1297)*0.25)+((HE1297+HF1297+HG1297)*1))/GX1297,"")</f>
        <v/>
      </c>
    </row>
    <row r="1298" spans="1:216" hidden="1" x14ac:dyDescent="0.35">
      <c r="A1298" s="11" t="s">
        <v>5383</v>
      </c>
      <c r="B1298" s="12" t="s">
        <v>5384</v>
      </c>
      <c r="C1298" s="43">
        <v>43009</v>
      </c>
      <c r="E1298" s="11" t="s">
        <v>1420</v>
      </c>
      <c r="F1298" s="19" t="s">
        <v>6964</v>
      </c>
      <c r="G1298" s="19" t="s">
        <v>4365</v>
      </c>
      <c r="H1298" s="11" t="s">
        <v>1673</v>
      </c>
      <c r="I1298" s="42">
        <v>75020</v>
      </c>
      <c r="J1298" s="17">
        <v>23782</v>
      </c>
      <c r="K1298" s="18">
        <f ca="1">IF(A1298&lt;&gt;"",RANDBETWEEN(1,2000)," ")</f>
        <v>395</v>
      </c>
      <c r="L1298" s="17" cm="1">
        <f t="array" ref="L1298">IF(A1298&lt;&gt;"",SUMPRODUCT(($E$2:$E$1303="Active") * (FK1298 &gt;= $FM$2:$FM$1303) * (FK1298 &lt;= $FN$2:$FN$1303) * (FL1298 &gt;= $FO$2:$FO$1303) * (FL1298 &lt;= $FP$2:$FP$1303)),"")</f>
        <v>2</v>
      </c>
      <c r="M1298" s="17" cm="1">
        <f t="array" ref="M1298">IF(A1298&lt;&gt;"",SUMPRODUCT(($E$2:$E$1303="Active") * (FK1298 &gt;= $FQ$2:$FQ$1303) * (FK1298 &lt;= $FR$2:$FR$1303) * (FL1298 &gt;= $FS$2:$FS$1303) * (FL1298 &lt;= $FT$2:$FT$1303)),"")</f>
        <v>4</v>
      </c>
      <c r="Q1298" s="11" t="s">
        <v>6965</v>
      </c>
      <c r="AA1298" s="48">
        <v>2024</v>
      </c>
      <c r="AC1298" s="63">
        <v>45658</v>
      </c>
      <c r="AF1298" s="26"/>
      <c r="AG1298" s="20"/>
      <c r="AH1298" s="22">
        <v>0</v>
      </c>
      <c r="AI1298" s="26">
        <v>0</v>
      </c>
      <c r="AN1298" s="27" t="str">
        <f>IF(COUNT(DV1298,ES1298,FJ1298,GK1298,HH1298)&gt;0,AVERAGE(DV1298,ES1298,FJ1298,GK1298,HH1298),"")</f>
        <v/>
      </c>
      <c r="AO1298" s="28">
        <f>IF((E1298&lt;&gt;""),COUNTA(AP1298:BW1298)+COUNTIF(T1298,"No"),"")</f>
        <v>0</v>
      </c>
      <c r="EA1298" s="35"/>
      <c r="EJ1298"/>
      <c r="EK1298"/>
      <c r="EL1298"/>
      <c r="EM1298"/>
      <c r="EN1298"/>
      <c r="EQ1298"/>
      <c r="ER1298"/>
      <c r="ES1298" s="34" t="str">
        <f>IF(EI1298&lt;&gt;"",((EJ1298*0.125)+((EK1298+EL1298+EM1298+EN1298+EO1298)*0.25)+((EP1298+EQ1298+ER1298)*1))/EI1298,"")</f>
        <v/>
      </c>
      <c r="ET1298" s="20"/>
      <c r="FG1298" s="20"/>
      <c r="FJ1298" s="34" t="str">
        <f>IF(EZ1298&lt;&gt;"",((FA1298*0.125)+((FB1298+FC1298+FD1298+FE1298+FF1298)*0.25)+((FG1298+FH1298+FI1298)*1))/EZ1298,"")</f>
        <v/>
      </c>
      <c r="FK1298" s="39">
        <v>33.785333000000001</v>
      </c>
      <c r="FL1298" s="39">
        <v>-96.607456999999997</v>
      </c>
      <c r="FM1298" s="39">
        <v>33.423507576177869</v>
      </c>
      <c r="FN1298" s="39">
        <v>34.147158423822134</v>
      </c>
      <c r="FO1298" s="39">
        <v>-97.042800203318066</v>
      </c>
      <c r="FP1298" s="39">
        <v>-96.172113796681927</v>
      </c>
      <c r="FQ1298" s="39">
        <v>33.061682152355736</v>
      </c>
      <c r="FR1298" s="39">
        <v>34.508983847644267</v>
      </c>
      <c r="FS1298" s="39">
        <v>-97.478143406636121</v>
      </c>
      <c r="FT1298" s="39">
        <v>-95.736770593363872</v>
      </c>
      <c r="FU1298" s="35"/>
      <c r="GK1298" s="34" t="str">
        <f>IF(GA1298&lt;&gt;"",((GB1298*0.125)+((GC1298+GD1298+GE1298+GF1298+GG1298)*0.25)+((GH1298+GI1298+GJ1298)*1))/GA1298,"")</f>
        <v/>
      </c>
      <c r="GL1298"/>
      <c r="GM1298"/>
      <c r="GN1298"/>
      <c r="GO1298"/>
      <c r="HH1298" s="34" t="str">
        <f>IF(GX1298&lt;&gt;"",((GY1298*0.125)+((GZ1298+HA1298+HB1298+HC1298+HD1298)*0.25)+((HE1298+HF1298+HG1298)*1))/GX1298,"")</f>
        <v/>
      </c>
    </row>
    <row r="1299" spans="1:216" hidden="1" x14ac:dyDescent="0.35">
      <c r="A1299" s="11" t="s">
        <v>5322</v>
      </c>
      <c r="B1299" s="12" t="s">
        <v>5323</v>
      </c>
      <c r="C1299" s="43">
        <v>43009</v>
      </c>
      <c r="E1299" s="11" t="s">
        <v>1420</v>
      </c>
      <c r="F1299" s="19" t="s">
        <v>6966</v>
      </c>
      <c r="G1299" s="19" t="s">
        <v>5340</v>
      </c>
      <c r="H1299" s="11" t="s">
        <v>1484</v>
      </c>
      <c r="I1299" s="42">
        <v>30263</v>
      </c>
      <c r="J1299" s="17">
        <v>60467</v>
      </c>
      <c r="K1299" s="18">
        <f ca="1">IF(A1299&lt;&gt;"",RANDBETWEEN(1,2000)," ")</f>
        <v>1288</v>
      </c>
      <c r="L1299" s="17" cm="1">
        <f t="array" ref="L1299">IF(A1299&lt;&gt;"",SUMPRODUCT(($E$2:$E$1303="Active") * (FK1299 &gt;= $FM$2:$FM$1303) * (FK1299 &lt;= $FN$2:$FN$1303) * (FL1299 &gt;= $FO$2:$FO$1303) * (FL1299 &lt;= $FP$2:$FP$1303)),"")</f>
        <v>3</v>
      </c>
      <c r="M1299" s="17" cm="1">
        <f t="array" ref="M1299">IF(A1299&lt;&gt;"",SUMPRODUCT(($E$2:$E$1303="Active") * (FK1299 &gt;= $FQ$2:$FQ$1303) * (FK1299 &lt;= $FR$2:$FR$1303) * (FL1299 &gt;= $FS$2:$FS$1303) * (FL1299 &lt;= $FT$2:$FT$1303)),"")</f>
        <v>11</v>
      </c>
      <c r="Q1299" s="11" t="s">
        <v>6967</v>
      </c>
      <c r="AA1299" s="48">
        <v>2024</v>
      </c>
      <c r="AC1299" s="63">
        <v>45658</v>
      </c>
      <c r="AF1299" s="26"/>
      <c r="AG1299" s="20"/>
      <c r="AH1299" s="22">
        <v>0</v>
      </c>
      <c r="AI1299" s="26">
        <v>0</v>
      </c>
      <c r="AN1299" s="27" t="str">
        <f>IF(COUNT(DV1299,ES1299,FJ1299,GK1299,HH1299)&gt;0,AVERAGE(DV1299,ES1299,FJ1299,GK1299,HH1299),"")</f>
        <v/>
      </c>
      <c r="AO1299" s="28">
        <f>IF((E1299&lt;&gt;""),COUNTA(AP1299:BW1299)+COUNTIF(T1299,"No"),"")</f>
        <v>0</v>
      </c>
      <c r="EA1299" s="35"/>
      <c r="EJ1299"/>
      <c r="EK1299"/>
      <c r="EL1299"/>
      <c r="EM1299"/>
      <c r="EN1299"/>
      <c r="EQ1299"/>
      <c r="ER1299"/>
      <c r="ES1299" s="34" t="str">
        <f>IF(EI1299&lt;&gt;"",((EJ1299*0.125)+((EK1299+EL1299+EM1299+EN1299+EO1299)*0.25)+((EP1299+EQ1299+ER1299)*1))/EI1299,"")</f>
        <v/>
      </c>
      <c r="ET1299" s="20"/>
      <c r="FG1299" s="20"/>
      <c r="FJ1299" s="34" t="str">
        <f>IF(EZ1299&lt;&gt;"",((FA1299*0.125)+((FB1299+FC1299+FD1299+FE1299+FF1299)*0.25)+((FG1299+FH1299+FI1299)*1))/EZ1299,"")</f>
        <v/>
      </c>
      <c r="FK1299" s="39">
        <v>33.373766000000003</v>
      </c>
      <c r="FL1299" s="39">
        <v>-84.858891999999997</v>
      </c>
      <c r="FM1299" s="39">
        <v>33.011940576177871</v>
      </c>
      <c r="FN1299" s="39">
        <v>33.735591423822136</v>
      </c>
      <c r="FO1299" s="39">
        <v>-85.292164063224959</v>
      </c>
      <c r="FP1299" s="39">
        <v>-84.425619936775036</v>
      </c>
      <c r="FQ1299" s="39">
        <v>32.650115152355738</v>
      </c>
      <c r="FR1299" s="39">
        <v>34.097416847644269</v>
      </c>
      <c r="FS1299" s="39">
        <v>-85.725436126449907</v>
      </c>
      <c r="FT1299" s="39">
        <v>-83.992347873550088</v>
      </c>
      <c r="FU1299" s="35"/>
      <c r="GK1299" s="34" t="str">
        <f>IF(GA1299&lt;&gt;"",((GB1299*0.125)+((GC1299+GD1299+GE1299+GF1299+GG1299)*0.25)+((GH1299+GI1299+GJ1299)*1))/GA1299,"")</f>
        <v/>
      </c>
      <c r="GL1299"/>
      <c r="GM1299"/>
      <c r="GN1299"/>
      <c r="GO1299"/>
      <c r="HH1299" s="34" t="str">
        <f>IF(GX1299&lt;&gt;"",((GY1299*0.125)+((GZ1299+HA1299+HB1299+HC1299+HD1299)*0.25)+((HE1299+HF1299+HG1299)*1))/GX1299,"")</f>
        <v/>
      </c>
    </row>
    <row r="1300" spans="1:216" hidden="1" x14ac:dyDescent="0.35">
      <c r="A1300" s="11" t="s">
        <v>5477</v>
      </c>
      <c r="B1300" s="12" t="s">
        <v>5478</v>
      </c>
      <c r="C1300" s="43">
        <v>43009</v>
      </c>
      <c r="E1300" s="11" t="s">
        <v>1420</v>
      </c>
      <c r="F1300" s="19" t="s">
        <v>6968</v>
      </c>
      <c r="G1300" s="19" t="s">
        <v>4604</v>
      </c>
      <c r="H1300" s="11" t="s">
        <v>1855</v>
      </c>
      <c r="I1300" s="42">
        <v>24540</v>
      </c>
      <c r="J1300" s="17">
        <v>32094</v>
      </c>
      <c r="K1300" s="18">
        <f ca="1">IF(A1300&lt;&gt;"",RANDBETWEEN(1,2000)," ")</f>
        <v>327</v>
      </c>
      <c r="L1300" s="17" cm="1">
        <f t="array" ref="L1300">IF(A1300&lt;&gt;"",SUMPRODUCT(($E$2:$E$1303="Active") * (FK1300 &gt;= $FM$2:$FM$1303) * (FK1300 &lt;= $FN$2:$FN$1303) * (FL1300 &gt;= $FO$2:$FO$1303) * (FL1300 &lt;= $FP$2:$FP$1303)),"")</f>
        <v>1</v>
      </c>
      <c r="M1300" s="17" cm="1">
        <f t="array" ref="M1300">IF(A1300&lt;&gt;"",SUMPRODUCT(($E$2:$E$1303="Active") * (FK1300 &gt;= $FQ$2:$FQ$1303) * (FK1300 &lt;= $FR$2:$FR$1303) * (FL1300 &gt;= $FS$2:$FS$1303) * (FL1300 &lt;= $FT$2:$FT$1303)),"")</f>
        <v>5</v>
      </c>
      <c r="Q1300" s="11" t="s">
        <v>6969</v>
      </c>
      <c r="AA1300" s="48">
        <v>2024</v>
      </c>
      <c r="AC1300" s="63">
        <v>45658</v>
      </c>
      <c r="AF1300" s="26"/>
      <c r="AG1300" s="20"/>
      <c r="AH1300" s="22">
        <v>0</v>
      </c>
      <c r="AI1300" s="26">
        <v>0</v>
      </c>
      <c r="AN1300" s="27" t="str">
        <f>IF(COUNT(DV1300,ES1300,FJ1300,GK1300,HH1300)&gt;0,AVERAGE(DV1300,ES1300,FJ1300,GK1300,HH1300),"")</f>
        <v/>
      </c>
      <c r="AO1300" s="28">
        <f>IF((E1300&lt;&gt;""),COUNTA(AP1300:BW1300)+COUNTIF(T1300,"No"),"")</f>
        <v>0</v>
      </c>
      <c r="EA1300" s="35"/>
      <c r="EJ1300"/>
      <c r="EK1300"/>
      <c r="EL1300"/>
      <c r="EM1300"/>
      <c r="EN1300"/>
      <c r="EQ1300"/>
      <c r="ER1300"/>
      <c r="ES1300" s="34" t="str">
        <f>IF(EI1300&lt;&gt;"",((EJ1300*0.125)+((EK1300+EL1300+EM1300+EN1300+EO1300)*0.25)+((EP1300+EQ1300+ER1300)*1))/EI1300,"")</f>
        <v/>
      </c>
      <c r="ET1300" s="20"/>
      <c r="FG1300" s="20"/>
      <c r="FJ1300" s="34" t="str">
        <f>IF(EZ1300&lt;&gt;"",((FA1300*0.125)+((FB1300+FC1300+FD1300+FE1300+FF1300)*0.25)+((FG1300+FH1300+FI1300)*1))/EZ1300,"")</f>
        <v/>
      </c>
      <c r="FK1300" s="39">
        <v>36.652985999999999</v>
      </c>
      <c r="FL1300" s="39">
        <v>-79.447125999999997</v>
      </c>
      <c r="FM1300" s="39">
        <v>36.291160576177866</v>
      </c>
      <c r="FN1300" s="39">
        <v>37.014811423822131</v>
      </c>
      <c r="FO1300" s="39">
        <v>-79.898130447774719</v>
      </c>
      <c r="FP1300" s="39">
        <v>-78.996121552225276</v>
      </c>
      <c r="FQ1300" s="39">
        <v>35.929335152355733</v>
      </c>
      <c r="FR1300" s="39">
        <v>37.376636847644264</v>
      </c>
      <c r="FS1300" s="39">
        <v>-80.349134895549454</v>
      </c>
      <c r="FT1300" s="39">
        <v>-78.54511710445054</v>
      </c>
      <c r="FU1300" s="35"/>
      <c r="GK1300" s="34" t="str">
        <f>IF(GA1300&lt;&gt;"",((GB1300*0.125)+((GC1300+GD1300+GE1300+GF1300+GG1300)*0.25)+((GH1300+GI1300+GJ1300)*1))/GA1300,"")</f>
        <v/>
      </c>
      <c r="GL1300"/>
      <c r="GM1300"/>
      <c r="GN1300"/>
      <c r="GO1300"/>
      <c r="HH1300" s="34" t="str">
        <f>IF(GX1300&lt;&gt;"",((GY1300*0.125)+((GZ1300+HA1300+HB1300+HC1300+HD1300)*0.25)+((HE1300+HF1300+HG1300)*1))/GX1300,"")</f>
        <v/>
      </c>
    </row>
    <row r="1301" spans="1:216" hidden="1" x14ac:dyDescent="0.35">
      <c r="A1301" s="11" t="s">
        <v>5488</v>
      </c>
      <c r="B1301" s="12" t="s">
        <v>5489</v>
      </c>
      <c r="C1301" s="43">
        <v>43009</v>
      </c>
      <c r="E1301" s="11" t="s">
        <v>1420</v>
      </c>
      <c r="F1301" s="19" t="s">
        <v>6970</v>
      </c>
      <c r="G1301" s="19" t="s">
        <v>6971</v>
      </c>
      <c r="H1301" s="11" t="s">
        <v>1556</v>
      </c>
      <c r="I1301" s="42">
        <v>99163</v>
      </c>
      <c r="J1301" s="17">
        <v>34416</v>
      </c>
      <c r="K1301" s="18">
        <f ca="1">IF(A1301&lt;&gt;"",RANDBETWEEN(1,2000)," ")</f>
        <v>1417</v>
      </c>
      <c r="L1301" s="17" cm="1">
        <f t="array" ref="L1301">IF(A1301&lt;&gt;"",SUMPRODUCT(($E$2:$E$1303="Active") * (FK1301 &gt;= $FM$2:$FM$1303) * (FK1301 &lt;= $FN$2:$FN$1303) * (FL1301 &gt;= $FO$2:$FO$1303) * (FL1301 &lt;= $FP$2:$FP$1303)),"")</f>
        <v>0</v>
      </c>
      <c r="M1301" s="17" cm="1">
        <f t="array" ref="M1301">IF(A1301&lt;&gt;"",SUMPRODUCT(($E$2:$E$1303="Active") * (FK1301 &gt;= $FQ$2:$FQ$1303) * (FK1301 &lt;= $FR$2:$FR$1303) * (FL1301 &gt;= $FS$2:$FS$1303) * (FL1301 &lt;= $FT$2:$FT$1303)),"")</f>
        <v>1</v>
      </c>
      <c r="Q1301" s="11" t="s">
        <v>6972</v>
      </c>
      <c r="AA1301" s="48">
        <v>2024</v>
      </c>
      <c r="AC1301" s="63">
        <v>45658</v>
      </c>
      <c r="AF1301" s="26"/>
      <c r="AG1301" s="20"/>
      <c r="AH1301" s="22">
        <v>0</v>
      </c>
      <c r="AI1301" s="26">
        <v>0</v>
      </c>
      <c r="AN1301" s="27" t="str">
        <f>IF(COUNT(DV1301,ES1301,FJ1301,GK1301,HH1301)&gt;0,AVERAGE(DV1301,ES1301,FJ1301,GK1301,HH1301),"")</f>
        <v/>
      </c>
      <c r="AO1301" s="28">
        <f>IF((E1301&lt;&gt;""),COUNTA(AP1301:BW1301)+COUNTIF(T1301,"No"),"")</f>
        <v>0</v>
      </c>
      <c r="EA1301" s="35"/>
      <c r="EJ1301"/>
      <c r="EK1301"/>
      <c r="EL1301"/>
      <c r="EM1301"/>
      <c r="EN1301"/>
      <c r="EQ1301"/>
      <c r="ER1301"/>
      <c r="ES1301" s="34" t="str">
        <f>IF(EI1301&lt;&gt;"",((EJ1301*0.125)+((EK1301+EL1301+EM1301+EN1301+EO1301)*0.25)+((EP1301+EQ1301+ER1301)*1))/EI1301,"")</f>
        <v/>
      </c>
      <c r="ET1301" s="20"/>
      <c r="FG1301" s="20"/>
      <c r="FJ1301" s="34" t="str">
        <f>IF(EZ1301&lt;&gt;"",((FA1301*0.125)+((FB1301+FC1301+FD1301+FE1301+FF1301)*0.25)+((FG1301+FH1301+FI1301)*1))/EZ1301,"")</f>
        <v/>
      </c>
      <c r="FK1301" s="39">
        <v>46.724487000000003</v>
      </c>
      <c r="FL1301" s="39">
        <v>-117.254549</v>
      </c>
      <c r="FM1301" s="39">
        <v>46.362661576177871</v>
      </c>
      <c r="FN1301" s="39">
        <v>47.086312423822136</v>
      </c>
      <c r="FO1301" s="39">
        <v>-117.78237043562579</v>
      </c>
      <c r="FP1301" s="39">
        <v>-116.7267275643742</v>
      </c>
      <c r="FQ1301" s="39">
        <v>46.000836152355738</v>
      </c>
      <c r="FR1301" s="39">
        <v>47.448137847644269</v>
      </c>
      <c r="FS1301" s="39">
        <v>-118.3101918712516</v>
      </c>
      <c r="FT1301" s="39">
        <v>-116.19890612874839</v>
      </c>
      <c r="FU1301" s="35"/>
      <c r="GK1301" s="34" t="str">
        <f>IF(GA1301&lt;&gt;"",((GB1301*0.125)+((GC1301+GD1301+GE1301+GF1301+GG1301)*0.25)+((GH1301+GI1301+GJ1301)*1))/GA1301,"")</f>
        <v/>
      </c>
      <c r="GL1301"/>
      <c r="GM1301"/>
      <c r="GN1301"/>
      <c r="GO1301"/>
      <c r="HH1301" s="34" t="str">
        <f>IF(GX1301&lt;&gt;"",((GY1301*0.125)+((GZ1301+HA1301+HB1301+HC1301+HD1301)*0.25)+((HE1301+HF1301+HG1301)*1))/GX1301,"")</f>
        <v/>
      </c>
    </row>
    <row r="1302" spans="1:216" hidden="1" x14ac:dyDescent="0.35">
      <c r="A1302" s="11" t="s">
        <v>6540</v>
      </c>
      <c r="B1302" s="12" t="s">
        <v>6541</v>
      </c>
      <c r="C1302" s="43">
        <v>43009</v>
      </c>
      <c r="E1302" s="11" t="s">
        <v>1420</v>
      </c>
      <c r="F1302" s="19" t="s">
        <v>6542</v>
      </c>
      <c r="G1302" s="19" t="s">
        <v>339</v>
      </c>
      <c r="H1302" s="11" t="s">
        <v>315</v>
      </c>
      <c r="I1302" s="42">
        <v>36615</v>
      </c>
      <c r="J1302" s="17">
        <v>26</v>
      </c>
      <c r="K1302" s="18">
        <f ca="1">IF(A1302&lt;&gt;"",RANDBETWEEN(1,2000)," ")</f>
        <v>1324</v>
      </c>
      <c r="L1302" s="17" cm="1">
        <f t="array" ref="L1302">IF(A1302&lt;&gt;"",SUMPRODUCT(($E$2:$E$1303="Active") * (FK1302 &gt;= $FM$2:$FM$1303) * (FK1302 &lt;= $FN$2:$FN$1303) * (FL1302 &gt;= $FO$2:$FO$1303) * (FL1302 &lt;= $FP$2:$FP$1303)),"")</f>
        <v>3</v>
      </c>
      <c r="M1302" s="17" cm="1">
        <f t="array" ref="M1302">IF(A1302&lt;&gt;"",SUMPRODUCT(($E$2:$E$1303="Active") * (FK1302 &gt;= $FQ$2:$FQ$1303) * (FK1302 &lt;= $FR$2:$FR$1303) * (FL1302 &gt;= $FS$2:$FS$1303) * (FL1302 &lt;= $FT$2:$FT$1303)),"")</f>
        <v>3</v>
      </c>
      <c r="Q1302" s="11" t="s">
        <v>1827</v>
      </c>
      <c r="AA1302" s="48">
        <v>2024</v>
      </c>
      <c r="AC1302" s="63">
        <v>45658</v>
      </c>
      <c r="AF1302" s="26"/>
      <c r="AG1302" s="20"/>
      <c r="AH1302" s="22">
        <v>0</v>
      </c>
      <c r="AI1302" s="26">
        <v>0</v>
      </c>
      <c r="AN1302" s="27" t="str">
        <f>IF(COUNT(DV1302,ES1302,FJ1302,GK1302,HH1302)&gt;0,AVERAGE(DV1302,ES1302,FJ1302,GK1302,HH1302),"")</f>
        <v/>
      </c>
      <c r="AO1302" s="28">
        <f>IF((E1302&lt;&gt;""),COUNTA(AP1302:BW1302)+COUNTIF(T1302,"No"),"")</f>
        <v>0</v>
      </c>
      <c r="EA1302" s="35"/>
      <c r="EJ1302"/>
      <c r="EK1302"/>
      <c r="EL1302"/>
      <c r="EM1302"/>
      <c r="EN1302"/>
      <c r="EQ1302"/>
      <c r="ER1302"/>
      <c r="ES1302" s="34" t="str">
        <f>IF(EI1302&lt;&gt;"",((EJ1302*0.125)+((EK1302+EL1302+EM1302+EN1302+EO1302)*0.25)+((EP1302+EQ1302+ER1302)*1))/EI1302,"")</f>
        <v/>
      </c>
      <c r="ET1302" s="20"/>
      <c r="FG1302" s="20"/>
      <c r="FJ1302" s="34" t="str">
        <f>IF(EZ1302&lt;&gt;"",((FA1302*0.125)+((FB1302+FC1302+FD1302+FE1302+FF1302)*0.25)+((FG1302+FH1302+FI1302)*1))/EZ1302,"")</f>
        <v/>
      </c>
      <c r="FK1302" s="39">
        <v>30.632259000000001</v>
      </c>
      <c r="FL1302" s="39">
        <v>-88.067571999999998</v>
      </c>
      <c r="FM1302" s="39">
        <v>30.270433576177869</v>
      </c>
      <c r="FN1302" s="39">
        <v>30.994084423822134</v>
      </c>
      <c r="FO1302" s="39">
        <v>-88.488076620311062</v>
      </c>
      <c r="FP1302" s="39">
        <v>-87.647067379688934</v>
      </c>
      <c r="FQ1302" s="39">
        <v>29.908608152355736</v>
      </c>
      <c r="FR1302" s="39">
        <v>31.355909847644266</v>
      </c>
      <c r="FS1302" s="39">
        <v>-88.908581240622141</v>
      </c>
      <c r="FT1302" s="39">
        <v>-87.226562759377856</v>
      </c>
      <c r="FU1302" s="35"/>
      <c r="GK1302" s="34" t="str">
        <f>IF(GA1302&lt;&gt;"",((GB1302*0.125)+((GC1302+GD1302+GE1302+GF1302+GG1302)*0.25)+((GH1302+GI1302+GJ1302)*1))/GA1302,"")</f>
        <v/>
      </c>
      <c r="GL1302"/>
      <c r="GM1302"/>
      <c r="GN1302"/>
      <c r="GO1302"/>
      <c r="HH1302" s="34" t="str">
        <f>IF(GX1302&lt;&gt;"",((GY1302*0.125)+((GZ1302+HA1302+HB1302+HC1302+HD1302)*0.25)+((HE1302+HF1302+HG1302)*1))/GX1302,"")</f>
        <v/>
      </c>
    </row>
    <row r="1303" spans="1:216" hidden="1" x14ac:dyDescent="0.35">
      <c r="A1303" s="11" t="s">
        <v>5326</v>
      </c>
      <c r="B1303" s="12" t="s">
        <v>5327</v>
      </c>
      <c r="C1303" s="43">
        <v>43009</v>
      </c>
      <c r="E1303" s="11" t="s">
        <v>1420</v>
      </c>
      <c r="F1303" s="19" t="s">
        <v>6973</v>
      </c>
      <c r="G1303" s="19" t="s">
        <v>5329</v>
      </c>
      <c r="H1303" s="11" t="s">
        <v>1635</v>
      </c>
      <c r="I1303" s="42">
        <v>50021</v>
      </c>
      <c r="J1303" s="17">
        <v>28807</v>
      </c>
      <c r="K1303" s="18">
        <f ca="1">IF(A1303&lt;&gt;"",RANDBETWEEN(1,2000)," ")</f>
        <v>649</v>
      </c>
      <c r="L1303" s="17" cm="1">
        <f t="array" ref="L1303">IF(A1303&lt;&gt;"",SUMPRODUCT(($E$2:$E$1303="Active") * (FK1303 &gt;= $FM$2:$FM$1303) * (FK1303 &lt;= $FN$2:$FN$1303) * (FL1303 &gt;= $FO$2:$FO$1303) * (FL1303 &lt;= $FP$2:$FP$1303)),"")</f>
        <v>1</v>
      </c>
      <c r="M1303" s="17" cm="1">
        <f t="array" ref="M1303">IF(A1303&lt;&gt;"",SUMPRODUCT(($E$2:$E$1303="Active") * (FK1303 &gt;= $FQ$2:$FQ$1303) * (FK1303 &lt;= $FR$2:$FR$1303) * (FL1303 &gt;= $FS$2:$FS$1303) * (FL1303 &lt;= $FT$2:$FT$1303)),"")</f>
        <v>1</v>
      </c>
      <c r="Q1303" s="11" t="s">
        <v>6974</v>
      </c>
      <c r="AA1303" s="48">
        <v>2024</v>
      </c>
      <c r="AC1303" s="63">
        <v>45658</v>
      </c>
      <c r="AF1303" s="26"/>
      <c r="AG1303" s="20"/>
      <c r="AH1303" s="22">
        <v>0</v>
      </c>
      <c r="AI1303" s="26">
        <v>0</v>
      </c>
      <c r="AN1303" s="27" t="str">
        <f>IF(COUNT(DV1303,ES1303,FJ1303,GK1303,HH1303)&gt;0,AVERAGE(DV1303,ES1303,FJ1303,GK1303,HH1303),"")</f>
        <v/>
      </c>
      <c r="AO1303" s="28">
        <f>IF((E1303&lt;&gt;""),COUNTA(AP1303:BW1303)+COUNTIF(T1303,"No"),"")</f>
        <v>0</v>
      </c>
      <c r="EA1303" s="35"/>
      <c r="EJ1303"/>
      <c r="EK1303"/>
      <c r="EL1303"/>
      <c r="EM1303"/>
      <c r="EN1303"/>
      <c r="EQ1303"/>
      <c r="ER1303"/>
      <c r="ES1303" s="34" t="str">
        <f>IF(EI1303&lt;&gt;"",((EJ1303*0.125)+((EK1303+EL1303+EM1303+EN1303+EO1303)*0.25)+((EP1303+EQ1303+ER1303)*1))/EI1303,"")</f>
        <v/>
      </c>
      <c r="ET1303" s="20"/>
      <c r="FG1303" s="20"/>
      <c r="FJ1303" s="34" t="str">
        <f>IF(EZ1303&lt;&gt;"",((FA1303*0.125)+((FB1303+FC1303+FD1303+FE1303+FF1303)*0.25)+((FG1303+FH1303+FI1303)*1))/EZ1303,"")</f>
        <v/>
      </c>
      <c r="FK1303" s="39">
        <v>41.724936</v>
      </c>
      <c r="FL1303" s="39">
        <v>-93.561505999999994</v>
      </c>
      <c r="FM1303" s="39">
        <v>41.363110576177867</v>
      </c>
      <c r="FN1303" s="39">
        <v>42.086761423822132</v>
      </c>
      <c r="FO1303" s="39">
        <v>-94.046300139281996</v>
      </c>
      <c r="FP1303" s="39">
        <v>-93.076711860717992</v>
      </c>
      <c r="FQ1303" s="39">
        <v>41.001285152355734</v>
      </c>
      <c r="FR1303" s="39">
        <v>42.448586847644265</v>
      </c>
      <c r="FS1303" s="39">
        <v>-94.531094278563998</v>
      </c>
      <c r="FT1303" s="39">
        <v>-92.591917721435991</v>
      </c>
      <c r="FU1303" s="35"/>
      <c r="GK1303" s="34" t="str">
        <f>IF(GA1303&lt;&gt;"",((GB1303*0.125)+((GC1303+GD1303+GE1303+GF1303+GG1303)*0.25)+((GH1303+GI1303+GJ1303)*1))/GA1303,"")</f>
        <v/>
      </c>
      <c r="GL1303"/>
      <c r="GM1303"/>
      <c r="GN1303"/>
      <c r="GO1303"/>
      <c r="HH1303" s="34" t="str">
        <f>IF(GX1303&lt;&gt;"",((GY1303*0.125)+((GZ1303+HA1303+HB1303+HC1303+HD1303)*0.25)+((HE1303+HF1303+HG1303)*1))/GX1303,"")</f>
        <v/>
      </c>
    </row>
    <row r="1304" spans="1:216" hidden="1" x14ac:dyDescent="0.35">
      <c r="A1304" s="11" t="s">
        <v>6975</v>
      </c>
      <c r="B1304" s="12" t="s">
        <v>6976</v>
      </c>
      <c r="C1304" s="43">
        <v>43009</v>
      </c>
      <c r="E1304" s="11" t="s">
        <v>1420</v>
      </c>
      <c r="F1304" s="19" t="s">
        <v>6977</v>
      </c>
      <c r="G1304" s="19" t="s">
        <v>2220</v>
      </c>
      <c r="H1304" s="11" t="s">
        <v>2221</v>
      </c>
      <c r="I1304" s="42">
        <v>83705</v>
      </c>
      <c r="J1304" s="17">
        <v>27756</v>
      </c>
      <c r="K1304" s="18">
        <f ca="1">IF(A1304&lt;&gt;"",RANDBETWEEN(1,2000)," ")</f>
        <v>936</v>
      </c>
      <c r="L1304" s="17" cm="1">
        <f t="array" ref="L1304">IF(A1304&lt;&gt;"",SUMPRODUCT(($E$2:$E$1303="Active") * (FK1304 &gt;= $FM$2:$FM$1303) * (FK1304 &lt;= $FN$2:$FN$1303) * (FL1304 &gt;= $FO$2:$FO$1303) * (FL1304 &lt;= $FP$2:$FP$1303)),"")</f>
        <v>2</v>
      </c>
      <c r="M1304" s="17" cm="1">
        <f t="array" ref="M1304">IF(A1304&lt;&gt;"",SUMPRODUCT(($E$2:$E$1303="Active") * (FK1304 &gt;= $FQ$2:$FQ$1303) * (FK1304 &lt;= $FR$2:$FR$1303) * (FL1304 &gt;= $FS$2:$FS$1303) * (FL1304 &lt;= $FT$2:$FT$1303)),"")</f>
        <v>2</v>
      </c>
      <c r="Q1304" s="11" t="s">
        <v>6978</v>
      </c>
      <c r="AA1304" s="48">
        <v>2024</v>
      </c>
      <c r="AC1304" s="63">
        <v>45658</v>
      </c>
      <c r="AF1304" s="26"/>
      <c r="AG1304" s="20"/>
      <c r="AH1304" s="22">
        <v>0</v>
      </c>
      <c r="AI1304" s="26">
        <v>0</v>
      </c>
      <c r="AN1304" s="27" t="str">
        <f>IF(COUNT(DV1304,ES1304,FJ1304,GK1304,HH1304)&gt;0,AVERAGE(DV1304,ES1304,FJ1304,GK1304,HH1304),"")</f>
        <v/>
      </c>
      <c r="AO1304" s="28">
        <f>IF((E1304&lt;&gt;""),COUNTA(AP1304:BW1304)+COUNTIF(T1304,"No"),"")</f>
        <v>0</v>
      </c>
      <c r="EA1304" s="35"/>
      <c r="EJ1304"/>
      <c r="EK1304"/>
      <c r="EL1304"/>
      <c r="EM1304"/>
      <c r="EN1304"/>
      <c r="EQ1304"/>
      <c r="ER1304"/>
      <c r="ES1304" s="34" t="str">
        <f>IF(EI1304&lt;&gt;"",((EJ1304*0.125)+((EK1304+EL1304+EM1304+EN1304+EO1304)*0.25)+((EP1304+EQ1304+ER1304)*1))/EI1304,"")</f>
        <v/>
      </c>
      <c r="ET1304" s="20"/>
      <c r="FG1304" s="20"/>
      <c r="FJ1304" s="34" t="str">
        <f>IF(EZ1304&lt;&gt;"",((FA1304*0.125)+((FB1304+FC1304+FD1304+FE1304+FF1304)*0.25)+((FG1304+FH1304+FI1304)*1))/EZ1304,"")</f>
        <v/>
      </c>
      <c r="FK1304" s="39">
        <v>43.560608999999999</v>
      </c>
      <c r="FL1304" s="39">
        <v>-116.219837</v>
      </c>
      <c r="FM1304" s="39">
        <v>43.198783576177867</v>
      </c>
      <c r="FN1304" s="39">
        <v>43.922434423822132</v>
      </c>
      <c r="FO1304" s="39">
        <v>-116.71915048676443</v>
      </c>
      <c r="FP1304" s="39">
        <v>-115.72052351323556</v>
      </c>
      <c r="FQ1304" s="39">
        <v>42.836958152355734</v>
      </c>
      <c r="FR1304" s="39">
        <v>44.284259847644265</v>
      </c>
      <c r="FS1304" s="39">
        <v>-117.21846397352886</v>
      </c>
      <c r="FT1304" s="39">
        <v>-115.22121002647114</v>
      </c>
      <c r="FU1304" s="35"/>
      <c r="GK1304" s="34" t="str">
        <f>IF(GA1304&lt;&gt;"",((GB1304*0.125)+((GC1304+GD1304+GE1304+GF1304+GG1304)*0.25)+((GH1304+GI1304+GJ1304)*1))/GA1304,"")</f>
        <v/>
      </c>
      <c r="GL1304"/>
      <c r="GM1304"/>
      <c r="GN1304"/>
      <c r="GO1304"/>
      <c r="HH1304" s="34" t="str">
        <f>IF(GX1304&lt;&gt;"",((GY1304*0.125)+((GZ1304+HA1304+HB1304+HC1304+HD1304)*0.25)+((HE1304+HF1304+HG1304)*1))/GX1304,"")</f>
        <v/>
      </c>
    </row>
    <row r="1305" spans="1:216" hidden="1" x14ac:dyDescent="0.35">
      <c r="A1305" s="11" t="s">
        <v>6979</v>
      </c>
      <c r="B1305" s="12" t="s">
        <v>6980</v>
      </c>
      <c r="C1305" s="43">
        <v>43009</v>
      </c>
      <c r="E1305" s="11" t="s">
        <v>1420</v>
      </c>
      <c r="F1305" s="19" t="s">
        <v>6981</v>
      </c>
      <c r="G1305" s="19" t="s">
        <v>6982</v>
      </c>
      <c r="H1305" s="11" t="s">
        <v>1921</v>
      </c>
      <c r="I1305" s="42">
        <v>71220</v>
      </c>
      <c r="J1305" s="17">
        <v>21154</v>
      </c>
      <c r="K1305" s="18">
        <f ca="1">IF(A1305&lt;&gt;"",RANDBETWEEN(1,2000)," ")</f>
        <v>35</v>
      </c>
      <c r="L1305" s="17" cm="1">
        <f t="array" ref="L1305">IF(A1305&lt;&gt;"",SUMPRODUCT(($E$2:$E$1303="Active") * (FK1305 &gt;= $FM$2:$FM$1303) * (FK1305 &lt;= $FN$2:$FN$1303) * (FL1305 &gt;= $FO$2:$FO$1303) * (FL1305 &lt;= $FP$2:$FP$1303)),"")</f>
        <v>0</v>
      </c>
      <c r="M1305" s="17" cm="1">
        <f t="array" ref="M1305">IF(A1305&lt;&gt;"",SUMPRODUCT(($E$2:$E$1303="Active") * (FK1305 &gt;= $FQ$2:$FQ$1303) * (FK1305 &lt;= $FR$2:$FR$1303) * (FL1305 &gt;= $FS$2:$FS$1303) * (FL1305 &lt;= $FT$2:$FT$1303)),"")</f>
        <v>1</v>
      </c>
      <c r="O1305" s="11" t="s">
        <v>5553</v>
      </c>
      <c r="P1305" s="19" t="s">
        <v>5042</v>
      </c>
      <c r="Q1305" s="11" t="s">
        <v>6983</v>
      </c>
      <c r="R1305" s="19" t="s">
        <v>5042</v>
      </c>
      <c r="T1305" s="20" t="s">
        <v>224</v>
      </c>
      <c r="AA1305" s="48">
        <v>2024</v>
      </c>
      <c r="AC1305" s="63">
        <v>45658</v>
      </c>
      <c r="AD1305" s="25">
        <v>0</v>
      </c>
      <c r="AE1305" s="25">
        <v>0</v>
      </c>
      <c r="AF1305" s="26">
        <v>0</v>
      </c>
      <c r="AG1305" s="20"/>
      <c r="AH1305" s="22">
        <v>0</v>
      </c>
      <c r="AI1305" s="26">
        <v>0</v>
      </c>
      <c r="AN1305" s="27" t="str">
        <f>IF(COUNT(DV1305,ES1305,FJ1305,GK1305,HH1305)&gt;0,AVERAGE(DV1305,ES1305,FJ1305,GK1305,HH1305),"")</f>
        <v/>
      </c>
      <c r="AO1305" s="28">
        <f>IF((E1305&lt;&gt;""),COUNTA(AP1305:BW1305)+COUNTIF(T1305,"No"),"")</f>
        <v>0</v>
      </c>
      <c r="EA1305" s="35"/>
      <c r="EJ1305"/>
      <c r="EK1305"/>
      <c r="EL1305"/>
      <c r="EM1305"/>
      <c r="EN1305"/>
      <c r="EQ1305"/>
      <c r="ER1305"/>
      <c r="ES1305" s="53" t="str">
        <f>IF(EI1305&lt;&gt;"",((EJ1305*0.125)+((EK1305+EL1305+EM1305+EN1305+EO1305)*0.25)+((EP1305+EQ1305+ER1305)*1))/EI1305,"")</f>
        <v/>
      </c>
      <c r="ET1305" s="20"/>
      <c r="FG1305" s="20"/>
      <c r="FJ1305" s="34" t="str">
        <f>IF(EZ1305&lt;&gt;"",((FA1305*0.125)+((FB1305+FC1305+FD1305+FE1305+FF1305)*0.25)+((FG1305+FH1305+FI1305)*1))/EZ1305,"")</f>
        <v/>
      </c>
      <c r="FK1305" s="39">
        <v>32.843879999999999</v>
      </c>
      <c r="FL1305" s="39">
        <v>-91.897750000000002</v>
      </c>
      <c r="FM1305" s="39">
        <v>32.482054576177866</v>
      </c>
      <c r="FN1305" s="39">
        <v>33.205705423822131</v>
      </c>
      <c r="FO1305" s="39">
        <v>-92.328416883684298</v>
      </c>
      <c r="FP1305" s="39">
        <v>-91.467083116315706</v>
      </c>
      <c r="FQ1305" s="39">
        <v>32.120229152355734</v>
      </c>
      <c r="FR1305" s="39">
        <v>33.567530847644264</v>
      </c>
      <c r="FS1305" s="39">
        <v>-92.759083767368594</v>
      </c>
      <c r="FT1305" s="39">
        <v>-91.03641623263141</v>
      </c>
      <c r="FU1305" s="35"/>
      <c r="GK1305" s="34" t="str">
        <f>IF(GA1305&lt;&gt;"",((GB1305*0.125)+((GC1305+GD1305+GE1305+GF1305+GG1305)*0.25)+((GH1305+GI1305+GJ1305)*1))/GA1305,"")</f>
        <v/>
      </c>
      <c r="GL1305"/>
      <c r="GM1305"/>
      <c r="GN1305"/>
      <c r="GO1305"/>
      <c r="HH1305" s="34" t="str">
        <f>IF(GX1305&lt;&gt;"",((GY1305*0.125)+((GZ1305+HA1305+HB1305+HC1305+HD1305)*0.25)+((HE1305+HF1305+HG1305)*1))/GX1305,"")</f>
        <v/>
      </c>
    </row>
    <row r="1306" spans="1:216" hidden="1" x14ac:dyDescent="0.35">
      <c r="A1306" s="11" t="s">
        <v>6984</v>
      </c>
      <c r="B1306" s="12" t="s">
        <v>6985</v>
      </c>
      <c r="C1306" s="43">
        <v>43009</v>
      </c>
      <c r="E1306" s="11" t="s">
        <v>1420</v>
      </c>
      <c r="F1306" s="19" t="s">
        <v>6986</v>
      </c>
      <c r="G1306" s="19" t="s">
        <v>270</v>
      </c>
      <c r="H1306" s="11" t="s">
        <v>217</v>
      </c>
      <c r="I1306" s="42">
        <v>99501</v>
      </c>
      <c r="J1306" s="17">
        <v>18590</v>
      </c>
      <c r="K1306" s="18">
        <f ca="1">IF(A1306&lt;&gt;"",RANDBETWEEN(1,2000)," ")</f>
        <v>454</v>
      </c>
      <c r="L1306" s="17" cm="1">
        <f t="array" ref="L1306">IF(A1306&lt;&gt;"",SUMPRODUCT(($E$2:$E$1303="Active") * (FK1306 &gt;= $FM$2:$FM$1303) * (FK1306 &lt;= $FN$2:$FN$1303) * (FL1306 &gt;= $FO$2:$FO$1303) * (FL1306 &lt;= $FP$2:$FP$1303)),"")</f>
        <v>3</v>
      </c>
      <c r="M1306" s="17" cm="1">
        <f t="array" ref="M1306">IF(A1306&lt;&gt;"",SUMPRODUCT(($E$2:$E$1303="Active") * (FK1306 &gt;= $FQ$2:$FQ$1303) * (FK1306 &lt;= $FR$2:$FR$1303) * (FL1306 &gt;= $FS$2:$FS$1303) * (FL1306 &lt;= $FT$2:$FT$1303)),"")</f>
        <v>4</v>
      </c>
      <c r="Q1306" s="11" t="s">
        <v>6987</v>
      </c>
      <c r="AA1306" s="48">
        <v>2024</v>
      </c>
      <c r="AC1306" s="63">
        <v>45658</v>
      </c>
      <c r="AF1306" s="26"/>
      <c r="AG1306" s="20"/>
      <c r="AH1306" s="22">
        <v>0</v>
      </c>
      <c r="AI1306" s="26">
        <v>0</v>
      </c>
      <c r="AN1306" s="27" t="str">
        <f>IF(COUNT(DV1306,ES1306,FJ1306,GK1306,HH1306)&gt;0,AVERAGE(DV1306,ES1306,FJ1306,GK1306,HH1306),"")</f>
        <v/>
      </c>
      <c r="AO1306" s="28">
        <f>IF((E1306&lt;&gt;""),COUNTA(AP1306:BW1306)+COUNTIF(T1306,"No"),"")</f>
        <v>0</v>
      </c>
      <c r="EA1306" s="35"/>
      <c r="EJ1306"/>
      <c r="EK1306"/>
      <c r="EL1306"/>
      <c r="EM1306"/>
      <c r="EN1306"/>
      <c r="EQ1306"/>
      <c r="ER1306"/>
      <c r="ES1306" s="34" t="str">
        <f>IF(EI1306&lt;&gt;"",((EJ1306*0.125)+((EK1306+EL1306+EM1306+EN1306+EO1306)*0.25)+((EP1306+EQ1306+ER1306)*1))/EI1306,"")</f>
        <v/>
      </c>
      <c r="ET1306" s="20"/>
      <c r="FG1306" s="20"/>
      <c r="FJ1306" s="34" t="str">
        <f>IF(EZ1306&lt;&gt;"",((FA1306*0.125)+((FB1306+FC1306+FD1306+FE1306+FF1306)*0.25)+((FG1306+FH1306+FI1306)*1))/EZ1306,"")</f>
        <v/>
      </c>
      <c r="FK1306" s="39">
        <v>61.222462999999998</v>
      </c>
      <c r="FL1306" s="39">
        <v>-149.867694</v>
      </c>
      <c r="FM1306" s="39">
        <v>60.860637576177865</v>
      </c>
      <c r="FN1306" s="39">
        <v>61.58428842382213</v>
      </c>
      <c r="FO1306" s="39">
        <v>-150.61928903351301</v>
      </c>
      <c r="FP1306" s="39">
        <v>-149.11609896648699</v>
      </c>
      <c r="FQ1306" s="39">
        <v>60.498812152355733</v>
      </c>
      <c r="FR1306" s="39">
        <v>61.946113847644263</v>
      </c>
      <c r="FS1306" s="39">
        <v>-151.37088406702603</v>
      </c>
      <c r="FT1306" s="39">
        <v>-148.36450393297397</v>
      </c>
      <c r="FU1306" s="35"/>
      <c r="GK1306" s="34" t="str">
        <f>IF(GA1306&lt;&gt;"",((GB1306*0.125)+((GC1306+GD1306+GE1306+GF1306+GG1306)*0.25)+((GH1306+GI1306+GJ1306)*1))/GA1306,"")</f>
        <v/>
      </c>
      <c r="GL1306"/>
      <c r="GM1306"/>
      <c r="GN1306"/>
      <c r="GO1306"/>
      <c r="HH1306" s="34" t="str">
        <f>IF(GX1306&lt;&gt;"",((GY1306*0.125)+((GZ1306+HA1306+HB1306+HC1306+HD1306)*0.25)+((HE1306+HF1306+HG1306)*1))/GX1306,"")</f>
        <v/>
      </c>
    </row>
    <row r="1307" spans="1:216" hidden="1" x14ac:dyDescent="0.35">
      <c r="A1307" s="11" t="s">
        <v>6988</v>
      </c>
      <c r="B1307" s="12" t="s">
        <v>6989</v>
      </c>
      <c r="C1307" s="43">
        <v>43009</v>
      </c>
      <c r="E1307" s="11" t="s">
        <v>1420</v>
      </c>
      <c r="F1307" s="19" t="s">
        <v>6990</v>
      </c>
      <c r="G1307" s="19" t="s">
        <v>6991</v>
      </c>
      <c r="H1307" s="11" t="s">
        <v>1673</v>
      </c>
      <c r="I1307" s="42">
        <v>78666</v>
      </c>
      <c r="J1307" s="17">
        <v>86584</v>
      </c>
      <c r="K1307" s="18">
        <f ca="1">IF(A1307&lt;&gt;"",RANDBETWEEN(1,2000)," ")</f>
        <v>1973</v>
      </c>
      <c r="L1307" s="17" cm="1">
        <f t="array" ref="L1307">IF(A1307&lt;&gt;"",SUMPRODUCT(($E$2:$E$1303="Active") * (FK1307 &gt;= $FM$2:$FM$1303) * (FK1307 &lt;= $FN$2:$FN$1303) * (FL1307 &gt;= $FO$2:$FO$1303) * (FL1307 &lt;= $FP$2:$FP$1303)),"")</f>
        <v>0</v>
      </c>
      <c r="M1307" s="17" cm="1">
        <f t="array" ref="M1307">IF(A1307&lt;&gt;"",SUMPRODUCT(($E$2:$E$1303="Active") * (FK1307 &gt;= $FQ$2:$FQ$1303) * (FK1307 &lt;= $FR$2:$FR$1303) * (FL1307 &gt;= $FS$2:$FS$1303) * (FL1307 &lt;= $FT$2:$FT$1303)),"")</f>
        <v>7</v>
      </c>
      <c r="O1307" s="11" t="s">
        <v>5553</v>
      </c>
      <c r="P1307" s="19" t="s">
        <v>5042</v>
      </c>
      <c r="Q1307" s="11" t="s">
        <v>6992</v>
      </c>
      <c r="R1307" s="19" t="s">
        <v>5042</v>
      </c>
      <c r="T1307" s="20" t="s">
        <v>224</v>
      </c>
      <c r="AA1307" s="48">
        <v>2024</v>
      </c>
      <c r="AC1307" s="63">
        <v>45658</v>
      </c>
      <c r="AD1307" s="25">
        <v>0</v>
      </c>
      <c r="AE1307" s="25">
        <v>0</v>
      </c>
      <c r="AF1307" s="26">
        <v>0</v>
      </c>
      <c r="AG1307" s="20"/>
      <c r="AH1307" s="22">
        <v>0</v>
      </c>
      <c r="AI1307" s="26">
        <v>0</v>
      </c>
      <c r="AN1307" s="27" t="str">
        <f>IF(COUNT(DV1307,ES1307,FJ1307,GK1307,HH1307)&gt;0,AVERAGE(DV1307,ES1307,FJ1307,GK1307,HH1307),"")</f>
        <v/>
      </c>
      <c r="AO1307" s="28">
        <f>IF((E1307&lt;&gt;""),COUNTA(AP1307:BW1307)+COUNTIF(T1307,"No"),"")</f>
        <v>0</v>
      </c>
      <c r="EA1307" s="35"/>
      <c r="EJ1307"/>
      <c r="EK1307"/>
      <c r="EL1307"/>
      <c r="EM1307"/>
      <c r="EN1307"/>
      <c r="EQ1307"/>
      <c r="ER1307"/>
      <c r="ES1307" s="53" t="str">
        <f>IF(EI1307&lt;&gt;"",((EJ1307*0.125)+((EK1307+EL1307+EM1307+EN1307+EO1307)*0.25)+((EP1307+EQ1307+ER1307)*1))/EI1307,"")</f>
        <v/>
      </c>
      <c r="ET1307" s="20"/>
      <c r="FG1307" s="20"/>
      <c r="FJ1307" s="34" t="str">
        <f>IF(EZ1307&lt;&gt;"",((FA1307*0.125)+((FB1307+FC1307+FD1307+FE1307+FF1307)*0.25)+((FG1307+FH1307+FI1307)*1))/EZ1307,"")</f>
        <v/>
      </c>
      <c r="FK1307" s="39">
        <v>29.878457999999998</v>
      </c>
      <c r="FL1307" s="39">
        <v>-98.020017999999993</v>
      </c>
      <c r="FM1307" s="39">
        <v>29.516632576177866</v>
      </c>
      <c r="FN1307" s="39">
        <v>30.240283423822131</v>
      </c>
      <c r="FO1307" s="39">
        <v>-98.437307880274972</v>
      </c>
      <c r="FP1307" s="39">
        <v>-97.602728119725015</v>
      </c>
      <c r="FQ1307" s="39">
        <v>29.154807152355733</v>
      </c>
      <c r="FR1307" s="39">
        <v>30.602108847644264</v>
      </c>
      <c r="FS1307" s="39">
        <v>-98.854597760549964</v>
      </c>
      <c r="FT1307" s="39">
        <v>-97.185438239450022</v>
      </c>
      <c r="FU1307" s="35"/>
      <c r="GK1307" s="34" t="str">
        <f>IF(GA1307&lt;&gt;"",((GB1307*0.125)+((GC1307+GD1307+GE1307+GF1307+GG1307)*0.25)+((GH1307+GI1307+GJ1307)*1))/GA1307,"")</f>
        <v/>
      </c>
      <c r="GL1307"/>
      <c r="GM1307"/>
      <c r="GN1307"/>
      <c r="GO1307"/>
      <c r="HH1307" s="34" t="str">
        <f>IF(GX1307&lt;&gt;"",((GY1307*0.125)+((GZ1307+HA1307+HB1307+HC1307+HD1307)*0.25)+((HE1307+HF1307+HG1307)*1))/GX1307,"")</f>
        <v/>
      </c>
    </row>
    <row r="1308" spans="1:216" hidden="1" x14ac:dyDescent="0.35">
      <c r="A1308" s="11" t="s">
        <v>5617</v>
      </c>
      <c r="B1308" s="12" t="s">
        <v>5618</v>
      </c>
      <c r="C1308" s="43">
        <v>43009</v>
      </c>
      <c r="E1308" s="11" t="s">
        <v>1420</v>
      </c>
      <c r="F1308" s="19" t="s">
        <v>5700</v>
      </c>
      <c r="G1308" s="19" t="s">
        <v>5620</v>
      </c>
      <c r="H1308" s="11" t="s">
        <v>591</v>
      </c>
      <c r="I1308" s="42">
        <v>93117</v>
      </c>
      <c r="J1308" s="17">
        <v>53430</v>
      </c>
      <c r="K1308" s="18">
        <f ca="1">IF(A1308&lt;&gt;"",RANDBETWEEN(1,2000)," ")</f>
        <v>1389</v>
      </c>
      <c r="L1308" s="17" cm="1">
        <f t="array" ref="L1308">IF(A1308&lt;&gt;"",SUMPRODUCT(($E$2:$E$1303="Active") * (FK1308 &gt;= $FM$2:$FM$1303) * (FK1308 &lt;= $FN$2:$FN$1303) * (FL1308 &gt;= $FO$2:$FO$1303) * (FL1308 &lt;= $FP$2:$FP$1303)),"")</f>
        <v>0</v>
      </c>
      <c r="M1308" s="17" cm="1">
        <f t="array" ref="M1308">IF(A1308&lt;&gt;"",SUMPRODUCT(($E$2:$E$1303="Active") * (FK1308 &gt;= $FQ$2:$FQ$1303) * (FK1308 &lt;= $FR$2:$FR$1303) * (FL1308 &gt;= $FS$2:$FS$1303) * (FL1308 &lt;= $FT$2:$FT$1303)),"")</f>
        <v>1</v>
      </c>
      <c r="O1308" s="11" t="s">
        <v>5553</v>
      </c>
      <c r="P1308" s="19" t="s">
        <v>5042</v>
      </c>
      <c r="Q1308" s="11" t="s">
        <v>5622</v>
      </c>
      <c r="R1308" s="19" t="s">
        <v>5042</v>
      </c>
      <c r="T1308" s="20" t="s">
        <v>224</v>
      </c>
      <c r="AA1308" s="48"/>
      <c r="AC1308" s="63">
        <v>45658</v>
      </c>
      <c r="AD1308" s="25">
        <v>0</v>
      </c>
      <c r="AE1308" s="25">
        <v>0</v>
      </c>
      <c r="AF1308" s="26">
        <v>0</v>
      </c>
      <c r="AG1308" s="20"/>
      <c r="AH1308" s="22">
        <v>0</v>
      </c>
      <c r="AI1308" s="26">
        <v>0</v>
      </c>
      <c r="AN1308" s="27" t="str">
        <f>IF(COUNT(DV1308,ES1308,FJ1308,GK1308,HH1308)&gt;0,AVERAGE(DV1308,ES1308,FJ1308,GK1308,HH1308),"")</f>
        <v/>
      </c>
      <c r="AO1308" s="28">
        <f>IF((E1308&lt;&gt;""),COUNTA(AP1308:BW1308)+COUNTIF(T1308,"No"),"")</f>
        <v>0</v>
      </c>
      <c r="EA1308" s="35"/>
      <c r="EJ1308"/>
      <c r="EK1308"/>
      <c r="EL1308"/>
      <c r="EM1308"/>
      <c r="EN1308"/>
      <c r="EQ1308"/>
      <c r="ER1308"/>
      <c r="ES1308" s="53" t="str">
        <f>IF(EI1308&lt;&gt;"",((EJ1308*0.125)+((EK1308+EL1308+EM1308+EN1308+EO1308)*0.25)+((EP1308+EQ1308+ER1308)*1))/EI1308,"")</f>
        <v/>
      </c>
      <c r="ET1308" s="20"/>
      <c r="FG1308" s="20"/>
      <c r="FJ1308" s="34" t="str">
        <f>IF(EZ1308&lt;&gt;"",((FA1308*0.125)+((FB1308+FC1308+FD1308+FE1308+FF1308)*0.25)+((FG1308+FH1308+FI1308)*1))/EZ1308,"")</f>
        <v/>
      </c>
      <c r="FK1308" s="39">
        <v>34.511735999999999</v>
      </c>
      <c r="FL1308" s="39">
        <v>-120.062476</v>
      </c>
      <c r="FM1308" s="39">
        <v>34.149910576177867</v>
      </c>
      <c r="FN1308" s="39">
        <v>34.873561423822132</v>
      </c>
      <c r="FO1308" s="39">
        <v>-120.50157911344128</v>
      </c>
      <c r="FP1308" s="39">
        <v>-119.62337288655873</v>
      </c>
      <c r="FQ1308" s="39">
        <v>33.788085152355734</v>
      </c>
      <c r="FR1308" s="39">
        <v>35.235386847644264</v>
      </c>
      <c r="FS1308" s="39">
        <v>-120.94068222688256</v>
      </c>
      <c r="FT1308" s="39">
        <v>-119.18426977311745</v>
      </c>
      <c r="FU1308" s="35"/>
      <c r="GK1308" s="34" t="str">
        <f>IF(GA1308&lt;&gt;"",((GB1308*0.125)+((GC1308+GD1308+GE1308+GF1308+GG1308)*0.25)+((GH1308+GI1308+GJ1308)*1))/GA1308,"")</f>
        <v/>
      </c>
      <c r="GL1308"/>
      <c r="GM1308"/>
      <c r="GN1308"/>
      <c r="GO1308"/>
      <c r="HH1308" s="34" t="str">
        <f>IF(GX1308&lt;&gt;"",((GY1308*0.125)+((GZ1308+HA1308+HB1308+HC1308+HD1308)*0.25)+((HE1308+HF1308+HG1308)*1))/GX1308,"")</f>
        <v/>
      </c>
    </row>
    <row r="1309" spans="1:216" hidden="1" x14ac:dyDescent="0.35">
      <c r="A1309" s="11" t="s">
        <v>6993</v>
      </c>
      <c r="B1309" s="12" t="s">
        <v>6994</v>
      </c>
      <c r="C1309" s="43">
        <v>43009</v>
      </c>
      <c r="E1309" s="11" t="s">
        <v>1420</v>
      </c>
      <c r="F1309" s="19" t="s">
        <v>6995</v>
      </c>
      <c r="G1309" s="19" t="s">
        <v>6996</v>
      </c>
      <c r="H1309" s="11" t="s">
        <v>1921</v>
      </c>
      <c r="I1309" s="42">
        <v>70363</v>
      </c>
      <c r="J1309" s="17">
        <v>25319</v>
      </c>
      <c r="K1309" s="18">
        <f ca="1">IF(A1309&lt;&gt;"",RANDBETWEEN(1,2000)," ")</f>
        <v>1923</v>
      </c>
      <c r="L1309" s="17" cm="1">
        <f t="array" ref="L1309">IF(A1309&lt;&gt;"",SUMPRODUCT(($E$2:$E$1303="Active") * (FK1309 &gt;= $FM$2:$FM$1303) * (FK1309 &lt;= $FN$2:$FN$1303) * (FL1309 &gt;= $FO$2:$FO$1303) * (FL1309 &lt;= $FP$2:$FP$1303)),"")</f>
        <v>0</v>
      </c>
      <c r="M1309" s="17" cm="1">
        <f t="array" ref="M1309">IF(A1309&lt;&gt;"",SUMPRODUCT(($E$2:$E$1303="Active") * (FK1309 &gt;= $FQ$2:$FQ$1303) * (FK1309 &lt;= $FR$2:$FR$1303) * (FL1309 &gt;= $FS$2:$FS$1303) * (FL1309 &lt;= $FT$2:$FT$1303)),"")</f>
        <v>2</v>
      </c>
      <c r="O1309" s="11" t="s">
        <v>5553</v>
      </c>
      <c r="P1309" s="19" t="s">
        <v>5042</v>
      </c>
      <c r="Q1309" s="11" t="s">
        <v>6997</v>
      </c>
      <c r="R1309" s="19" t="s">
        <v>5042</v>
      </c>
      <c r="T1309" s="20" t="s">
        <v>224</v>
      </c>
      <c r="AA1309" s="48">
        <v>2024</v>
      </c>
      <c r="AC1309" s="63">
        <v>45658</v>
      </c>
      <c r="AD1309" s="25">
        <v>0</v>
      </c>
      <c r="AE1309" s="25">
        <v>0</v>
      </c>
      <c r="AF1309" s="26">
        <v>0</v>
      </c>
      <c r="AG1309" s="20"/>
      <c r="AH1309" s="22">
        <v>0</v>
      </c>
      <c r="AI1309" s="26">
        <v>0</v>
      </c>
      <c r="AN1309" s="27" t="str">
        <f>IF(COUNT(DV1309,ES1309,FJ1309,GK1309,HH1309)&gt;0,AVERAGE(DV1309,ES1309,FJ1309,GK1309,HH1309),"")</f>
        <v/>
      </c>
      <c r="AO1309" s="28">
        <f>IF((E1309&lt;&gt;""),COUNTA(AP1309:BW1309)+COUNTIF(T1309,"No"),"")</f>
        <v>0</v>
      </c>
      <c r="EA1309" s="35"/>
      <c r="EJ1309"/>
      <c r="EK1309"/>
      <c r="EL1309"/>
      <c r="EM1309"/>
      <c r="EN1309"/>
      <c r="EQ1309"/>
      <c r="ER1309"/>
      <c r="ES1309" s="53" t="str">
        <f>IF(EI1309&lt;&gt;"",((EJ1309*0.125)+((EK1309+EL1309+EM1309+EN1309+EO1309)*0.25)+((EP1309+EQ1309+ER1309)*1))/EI1309,"")</f>
        <v/>
      </c>
      <c r="ET1309" s="20"/>
      <c r="FG1309" s="20"/>
      <c r="FJ1309" s="34" t="str">
        <f>IF(EZ1309&lt;&gt;"",((FA1309*0.125)+((FB1309+FC1309+FD1309+FE1309+FF1309)*0.25)+((FG1309+FH1309+FI1309)*1))/EZ1309,"")</f>
        <v/>
      </c>
      <c r="FK1309" s="39">
        <v>29.498246000000002</v>
      </c>
      <c r="FL1309" s="39">
        <v>-90.688678999999993</v>
      </c>
      <c r="FM1309" s="39">
        <v>29.136420576177869</v>
      </c>
      <c r="FN1309" s="39">
        <v>29.860071423822134</v>
      </c>
      <c r="FO1309" s="39">
        <v>-91.104393125794303</v>
      </c>
      <c r="FP1309" s="39">
        <v>-90.272964874205684</v>
      </c>
      <c r="FQ1309" s="39">
        <v>28.774595152355737</v>
      </c>
      <c r="FR1309" s="39">
        <v>30.221896847644267</v>
      </c>
      <c r="FS1309" s="39">
        <v>-91.520107251588627</v>
      </c>
      <c r="FT1309" s="39">
        <v>-89.85725074841136</v>
      </c>
      <c r="FU1309" s="35"/>
      <c r="GK1309" s="34" t="str">
        <f>IF(GA1309&lt;&gt;"",((GB1309*0.125)+((GC1309+GD1309+GE1309+GF1309+GG1309)*0.25)+((GH1309+GI1309+GJ1309)*1))/GA1309,"")</f>
        <v/>
      </c>
      <c r="GL1309"/>
      <c r="GM1309"/>
      <c r="GN1309"/>
      <c r="GO1309"/>
      <c r="HH1309" s="34" t="str">
        <f>IF(GX1309&lt;&gt;"",((GY1309*0.125)+((GZ1309+HA1309+HB1309+HC1309+HD1309)*0.25)+((HE1309+HF1309+HG1309)*1))/GX1309,"")</f>
        <v/>
      </c>
    </row>
    <row r="1310" spans="1:216" hidden="1" x14ac:dyDescent="0.35">
      <c r="A1310" s="11" t="s">
        <v>5914</v>
      </c>
      <c r="B1310" s="12" t="s">
        <v>5915</v>
      </c>
      <c r="C1310" s="43">
        <v>43009</v>
      </c>
      <c r="D1310" s="13"/>
      <c r="E1310" s="11" t="s">
        <v>1420</v>
      </c>
      <c r="F1310" s="19" t="s">
        <v>5916</v>
      </c>
      <c r="G1310" s="19" t="s">
        <v>5917</v>
      </c>
      <c r="H1310" s="11" t="s">
        <v>1855</v>
      </c>
      <c r="I1310" s="42">
        <v>23005</v>
      </c>
      <c r="J1310" s="17">
        <v>17818</v>
      </c>
      <c r="K1310" s="18">
        <f ca="1">IF(A1310&lt;&gt;"",RANDBETWEEN(1,2000)," ")</f>
        <v>1338</v>
      </c>
      <c r="L1310" s="17" cm="1">
        <f t="array" ref="L1310">IF(A1310&lt;&gt;"",SUMPRODUCT(($E$2:$E$1303="Active") * (FK1310 &gt;= $FM$2:$FM$1303) * (FK1310 &lt;= $FN$2:$FN$1303) * (FL1310 &gt;= $FO$2:$FO$1303) * (FL1310 &lt;= $FP$2:$FP$1303)),"")</f>
        <v>1</v>
      </c>
      <c r="M1310" s="17" cm="1">
        <f t="array" ref="M1310">IF(A1310&lt;&gt;"",SUMPRODUCT(($E$2:$E$1303="Active") * (FK1310 &gt;= $FQ$2:$FQ$1303) * (FK1310 &lt;= $FR$2:$FR$1303) * (FL1310 &gt;= $FS$2:$FS$1303) * (FL1310 &lt;= $FT$2:$FT$1303)),"")</f>
        <v>1</v>
      </c>
      <c r="Q1310" s="11" t="s">
        <v>5919</v>
      </c>
      <c r="AA1310" s="48">
        <v>2024</v>
      </c>
      <c r="AC1310" s="63">
        <v>45658</v>
      </c>
      <c r="AF1310" s="26"/>
      <c r="AG1310" s="20">
        <v>55</v>
      </c>
      <c r="AH1310" s="22">
        <v>0</v>
      </c>
      <c r="AI1310" s="26">
        <v>0</v>
      </c>
      <c r="AN1310" s="27" t="str">
        <f>IF(COUNT(DV1310,ES1310,FJ1310,GK1310,HH1310)&gt;0,AVERAGE(DV1310,ES1310,FJ1310,GK1310,HH1310),"")</f>
        <v/>
      </c>
      <c r="AO1310" s="28">
        <f>IF((E1310&lt;&gt;""),COUNTA(AP1310:BW1310)+COUNTIF(T1310,"No"),"")</f>
        <v>0</v>
      </c>
      <c r="EA1310" s="35"/>
      <c r="EJ1310"/>
      <c r="EK1310"/>
      <c r="EL1310"/>
      <c r="EM1310"/>
      <c r="EN1310"/>
      <c r="EQ1310"/>
      <c r="ER1310"/>
      <c r="ES1310" s="34" t="str">
        <f>IF(EI1310&lt;&gt;"",((EJ1310*0.125)+((EK1310+EL1310+EM1310+EN1310+EO1310)*0.25)+((EP1310+EQ1310+ER1310)*1))/EI1310,"")</f>
        <v/>
      </c>
      <c r="ET1310" s="20"/>
      <c r="FG1310" s="20"/>
      <c r="FJ1310" s="34" t="str">
        <f>IF(EZ1310&lt;&gt;"",((FA1310*0.125)+((FB1310+FC1310+FD1310+FE1310+FF1310)*0.25)+((FG1310+FH1310+FI1310)*1))/EZ1310,"")</f>
        <v/>
      </c>
      <c r="FK1310" s="39">
        <v>37.755477999999997</v>
      </c>
      <c r="FL1310" s="39">
        <v>-77.495897999999997</v>
      </c>
      <c r="FM1310" s="39">
        <v>37.393652576177864</v>
      </c>
      <c r="FN1310" s="39">
        <v>38.117303423822129</v>
      </c>
      <c r="FO1310" s="39">
        <v>-77.95353931066029</v>
      </c>
      <c r="FP1310" s="39">
        <v>-77.038256689339704</v>
      </c>
      <c r="FQ1310" s="39">
        <v>37.031827152355731</v>
      </c>
      <c r="FR1310" s="39">
        <v>38.479128847644262</v>
      </c>
      <c r="FS1310" s="39">
        <v>-78.411180621320597</v>
      </c>
      <c r="FT1310" s="39">
        <v>-76.580615378679397</v>
      </c>
      <c r="FU1310" s="35"/>
      <c r="GK1310" s="34" t="str">
        <f>IF(GA1310&lt;&gt;"",((GB1310*0.125)+((GC1310+GD1310+GE1310+GF1310+GG1310)*0.25)+((GH1310+GI1310+GJ1310)*1))/GA1310,"")</f>
        <v/>
      </c>
      <c r="GL1310"/>
      <c r="GM1310"/>
      <c r="GN1310"/>
      <c r="GO1310"/>
      <c r="HH1310" s="34" t="str">
        <f>IF(GX1310&lt;&gt;"",((GY1310*0.125)+((GZ1310+HA1310+HB1310+HC1310+HD1310)*0.25)+((HE1310+HF1310+HG1310)*1))/GX1310,"")</f>
        <v/>
      </c>
    </row>
    <row r="1311" spans="1:216" hidden="1" x14ac:dyDescent="0.35">
      <c r="A1311" s="11" t="s">
        <v>6998</v>
      </c>
      <c r="B1311" s="12" t="s">
        <v>5935</v>
      </c>
      <c r="C1311" s="43">
        <v>43009</v>
      </c>
      <c r="E1311" s="11" t="s">
        <v>1420</v>
      </c>
      <c r="F1311" s="19" t="s">
        <v>6999</v>
      </c>
      <c r="G1311" s="19" t="s">
        <v>7000</v>
      </c>
      <c r="H1311" s="11" t="s">
        <v>2221</v>
      </c>
      <c r="I1311" s="42">
        <v>83301</v>
      </c>
      <c r="J1311" s="17">
        <v>60789</v>
      </c>
      <c r="K1311" s="18">
        <f ca="1">IF(A1311&lt;&gt;"",RANDBETWEEN(1,2000)," ")</f>
        <v>1753</v>
      </c>
      <c r="L1311" s="17" cm="1">
        <f t="array" ref="L1311">IF(A1311&lt;&gt;"",SUMPRODUCT(($E$2:$E$1303="Active") * (FK1311 &gt;= $FM$2:$FM$1303) * (FK1311 &lt;= $FN$2:$FN$1303) * (FL1311 &gt;= $FO$2:$FO$1303) * (FL1311 &lt;= $FP$2:$FP$1303)),"")</f>
        <v>0</v>
      </c>
      <c r="M1311" s="17" cm="1">
        <f t="array" ref="M1311">IF(A1311&lt;&gt;"",SUMPRODUCT(($E$2:$E$1303="Active") * (FK1311 &gt;= $FQ$2:$FQ$1303) * (FK1311 &lt;= $FR$2:$FR$1303) * (FL1311 &gt;= $FS$2:$FS$1303) * (FL1311 &lt;= $FT$2:$FT$1303)),"")</f>
        <v>0</v>
      </c>
      <c r="O1311" s="11" t="s">
        <v>5553</v>
      </c>
      <c r="P1311" s="19" t="s">
        <v>5042</v>
      </c>
      <c r="Q1311" s="11" t="s">
        <v>7001</v>
      </c>
      <c r="R1311" s="19" t="s">
        <v>5042</v>
      </c>
      <c r="T1311" s="20" t="s">
        <v>224</v>
      </c>
      <c r="AA1311" s="48">
        <v>2024</v>
      </c>
      <c r="AC1311" s="63">
        <v>45658</v>
      </c>
      <c r="AD1311" s="25">
        <v>0</v>
      </c>
      <c r="AE1311" s="25">
        <v>0</v>
      </c>
      <c r="AF1311" s="26">
        <v>0</v>
      </c>
      <c r="AG1311" s="20"/>
      <c r="AH1311" s="22">
        <v>0</v>
      </c>
      <c r="AI1311" s="26">
        <v>0</v>
      </c>
      <c r="AN1311" s="27" t="str">
        <f>IF(COUNT(DV1311,ES1311,FJ1311,GK1311,HH1311)&gt;0,AVERAGE(DV1311,ES1311,FJ1311,GK1311,HH1311),"")</f>
        <v/>
      </c>
      <c r="AO1311" s="28">
        <f>IF((E1311&lt;&gt;""),COUNTA(AP1311:BW1311)+COUNTIF(T1311,"No"),"")</f>
        <v>0</v>
      </c>
      <c r="EA1311" s="35"/>
      <c r="EJ1311"/>
      <c r="EK1311"/>
      <c r="EL1311"/>
      <c r="EM1311"/>
      <c r="EN1311"/>
      <c r="EQ1311"/>
      <c r="ER1311"/>
      <c r="ES1311" s="53" t="str">
        <f>IF(EI1311&lt;&gt;"",((EJ1311*0.125)+((EK1311+EL1311+EM1311+EN1311+EO1311)*0.25)+((EP1311+EQ1311+ER1311)*1))/EI1311,"")</f>
        <v/>
      </c>
      <c r="ET1311" s="20"/>
      <c r="FG1311" s="20"/>
      <c r="FJ1311" s="34" t="str">
        <f>IF(EZ1311&lt;&gt;"",((FA1311*0.125)+((FB1311+FC1311+FD1311+FE1311+FF1311)*0.25)+((FG1311+FH1311+FI1311)*1))/EZ1311,"")</f>
        <v/>
      </c>
      <c r="FK1311" s="39">
        <v>42.313972</v>
      </c>
      <c r="FL1311" s="39">
        <v>-114.65952900000001</v>
      </c>
      <c r="FM1311" s="39">
        <v>41.952146576177867</v>
      </c>
      <c r="FN1311" s="39">
        <v>42.675797423822132</v>
      </c>
      <c r="FO1311" s="39">
        <v>-115.14883473829092</v>
      </c>
      <c r="FP1311" s="39">
        <v>-114.1702232617091</v>
      </c>
      <c r="FQ1311" s="39">
        <v>41.590321152355735</v>
      </c>
      <c r="FR1311" s="39">
        <v>43.037622847644265</v>
      </c>
      <c r="FS1311" s="39">
        <v>-115.63814047658182</v>
      </c>
      <c r="FT1311" s="39">
        <v>-113.68091752341819</v>
      </c>
      <c r="FU1311" s="35"/>
      <c r="GK1311" s="34" t="str">
        <f>IF(GA1311&lt;&gt;"",((GB1311*0.125)+((GC1311+GD1311+GE1311+GF1311+GG1311)*0.25)+((GH1311+GI1311+GJ1311)*1))/GA1311,"")</f>
        <v/>
      </c>
      <c r="GL1311"/>
      <c r="GM1311"/>
      <c r="GN1311"/>
      <c r="GO1311"/>
      <c r="HH1311" s="34" t="str">
        <f>IF(GX1311&lt;&gt;"",((GY1311*0.125)+((GZ1311+HA1311+HB1311+HC1311+HD1311)*0.25)+((HE1311+HF1311+HG1311)*1))/GX1311,"")</f>
        <v/>
      </c>
    </row>
    <row r="1312" spans="1:216" hidden="1" x14ac:dyDescent="0.35">
      <c r="A1312" s="11" t="s">
        <v>5941</v>
      </c>
      <c r="B1312" s="12" t="s">
        <v>7002</v>
      </c>
      <c r="C1312" s="43">
        <v>43009</v>
      </c>
      <c r="E1312" s="11" t="s">
        <v>1420</v>
      </c>
      <c r="F1312" s="19" t="s">
        <v>7003</v>
      </c>
      <c r="G1312" s="19" t="s">
        <v>7004</v>
      </c>
      <c r="H1312" s="11" t="s">
        <v>1855</v>
      </c>
      <c r="I1312" s="42">
        <v>24486</v>
      </c>
      <c r="J1312" s="17">
        <v>3826</v>
      </c>
      <c r="K1312" s="18">
        <f ca="1">IF(A1312&lt;&gt;"",RANDBETWEEN(1,2000)," ")</f>
        <v>723</v>
      </c>
      <c r="L1312" s="17" cm="1">
        <f t="array" ref="L1312">IF(A1312&lt;&gt;"",SUMPRODUCT(($E$2:$E$1303="Active") * (FK1312 &gt;= $FM$2:$FM$1303) * (FK1312 &lt;= $FN$2:$FN$1303) * (FL1312 &gt;= $FO$2:$FO$1303) * (FL1312 &lt;= $FP$2:$FP$1303)),"")</f>
        <v>1</v>
      </c>
      <c r="M1312" s="17" cm="1">
        <f t="array" ref="M1312">IF(A1312&lt;&gt;"",SUMPRODUCT(($E$2:$E$1303="Active") * (FK1312 &gt;= $FQ$2:$FQ$1303) * (FK1312 &lt;= $FR$2:$FR$1303) * (FL1312 &gt;= $FS$2:$FS$1303) * (FL1312 &lt;= $FT$2:$FT$1303)),"")</f>
        <v>1</v>
      </c>
      <c r="O1312" s="11" t="s">
        <v>5553</v>
      </c>
      <c r="P1312" s="19" t="s">
        <v>5042</v>
      </c>
      <c r="Q1312" s="11" t="s">
        <v>5946</v>
      </c>
      <c r="R1312" s="19" t="s">
        <v>5042</v>
      </c>
      <c r="T1312" s="20" t="s">
        <v>224</v>
      </c>
      <c r="AA1312" s="48">
        <v>2024</v>
      </c>
      <c r="AC1312" s="63">
        <v>45658</v>
      </c>
      <c r="AD1312" s="25">
        <v>0</v>
      </c>
      <c r="AE1312" s="25">
        <v>0</v>
      </c>
      <c r="AF1312" s="26">
        <v>0</v>
      </c>
      <c r="AG1312" s="20"/>
      <c r="AH1312" s="22">
        <v>0</v>
      </c>
      <c r="AI1312" s="26">
        <v>0</v>
      </c>
      <c r="AN1312" s="27" t="str">
        <f>IF(COUNT(DV1312,ES1312,FJ1312,GK1312,HH1312)&gt;0,AVERAGE(DV1312,ES1312,FJ1312,GK1312,HH1312),"")</f>
        <v/>
      </c>
      <c r="AO1312" s="28">
        <f>IF((E1312&lt;&gt;""),COUNTA(AP1312:BW1312)+COUNTIF(T1312,"No"),"")</f>
        <v>0</v>
      </c>
      <c r="EA1312" s="35"/>
      <c r="EJ1312"/>
      <c r="EK1312"/>
      <c r="EL1312"/>
      <c r="EM1312"/>
      <c r="EN1312"/>
      <c r="EQ1312"/>
      <c r="ER1312"/>
      <c r="ES1312" s="53" t="str">
        <f>IF(EI1312&lt;&gt;"",((EJ1312*0.125)+((EK1312+EL1312+EM1312+EN1312+EO1312)*0.25)+((EP1312+EQ1312+ER1312)*1))/EI1312,"")</f>
        <v/>
      </c>
      <c r="ET1312" s="20"/>
      <c r="FG1312" s="20"/>
      <c r="FJ1312" s="34" t="str">
        <f>IF(EZ1312&lt;&gt;"",((FA1312*0.125)+((FB1312+FC1312+FD1312+FE1312+FF1312)*0.25)+((FG1312+FH1312+FI1312)*1))/EZ1312,"")</f>
        <v/>
      </c>
      <c r="FK1312" s="39">
        <v>38.285780000000003</v>
      </c>
      <c r="FL1312" s="39">
        <v>-78.938564</v>
      </c>
      <c r="FM1312" s="39">
        <v>37.92395457617787</v>
      </c>
      <c r="FN1312" s="39">
        <v>38.647605423822135</v>
      </c>
      <c r="FO1312" s="39">
        <v>-79.399529114043204</v>
      </c>
      <c r="FP1312" s="39">
        <v>-78.477598885956795</v>
      </c>
      <c r="FQ1312" s="39">
        <v>37.562129152355737</v>
      </c>
      <c r="FR1312" s="39">
        <v>39.009430847644268</v>
      </c>
      <c r="FS1312" s="39">
        <v>-79.860494228086409</v>
      </c>
      <c r="FT1312" s="39">
        <v>-78.01663377191359</v>
      </c>
      <c r="FU1312" s="35"/>
      <c r="GK1312" s="34" t="str">
        <f>IF(GA1312&lt;&gt;"",((GB1312*0.125)+((GC1312+GD1312+GE1312+GF1312+GG1312)*0.25)+((GH1312+GI1312+GJ1312)*1))/GA1312,"")</f>
        <v/>
      </c>
      <c r="GL1312"/>
      <c r="GM1312"/>
      <c r="GN1312"/>
      <c r="GO1312"/>
      <c r="HH1312" s="34" t="str">
        <f>IF(GX1312&lt;&gt;"",((GY1312*0.125)+((GZ1312+HA1312+HB1312+HC1312+HD1312)*0.25)+((HE1312+HF1312+HG1312)*1))/GX1312,"")</f>
        <v/>
      </c>
    </row>
    <row r="1313" spans="1:216" hidden="1" x14ac:dyDescent="0.35">
      <c r="A1313" s="11" t="s">
        <v>5449</v>
      </c>
      <c r="B1313" s="12" t="s">
        <v>5450</v>
      </c>
      <c r="C1313" s="43">
        <v>43009</v>
      </c>
      <c r="E1313" s="11" t="s">
        <v>1420</v>
      </c>
      <c r="F1313" s="19" t="s">
        <v>7005</v>
      </c>
      <c r="G1313" s="19" t="s">
        <v>1370</v>
      </c>
      <c r="H1313" s="11" t="s">
        <v>1033</v>
      </c>
      <c r="I1313" s="42">
        <v>32780</v>
      </c>
      <c r="J1313" s="17">
        <v>39525</v>
      </c>
      <c r="K1313" s="18">
        <f ca="1">IF(A1313&lt;&gt;"",RANDBETWEEN(1,2000)," ")</f>
        <v>1606</v>
      </c>
      <c r="L1313" s="17" cm="1">
        <f t="array" ref="L1313">IF(A1313&lt;&gt;"",SUMPRODUCT(($E$2:$E$1303="Active") * (FK1313 &gt;= $FM$2:$FM$1303) * (FK1313 &lt;= $FN$2:$FN$1303) * (FL1313 &gt;= $FO$2:$FO$1303) * (FL1313 &lt;= $FP$2:$FP$1303)),"")</f>
        <v>4</v>
      </c>
      <c r="M1313" s="17" cm="1">
        <f t="array" ref="M1313">IF(A1313&lt;&gt;"",SUMPRODUCT(($E$2:$E$1303="Active") * (FK1313 &gt;= $FQ$2:$FQ$1303) * (FK1313 &lt;= $FR$2:$FR$1303) * (FL1313 &gt;= $FS$2:$FS$1303) * (FL1313 &lt;= $FT$2:$FT$1303)),"")</f>
        <v>14</v>
      </c>
      <c r="Q1313" s="11" t="s">
        <v>1372</v>
      </c>
      <c r="AA1313" s="48">
        <v>2024</v>
      </c>
      <c r="AC1313" s="63">
        <v>45658</v>
      </c>
      <c r="AF1313" s="26"/>
      <c r="AG1313" s="20"/>
      <c r="AH1313" s="22">
        <v>0</v>
      </c>
      <c r="AI1313" s="26">
        <v>0</v>
      </c>
      <c r="AN1313" s="27" t="str">
        <f>IF(COUNT(DV1313,ES1313,FJ1313,GK1313,HH1313)&gt;0,AVERAGE(DV1313,ES1313,FJ1313,GK1313,HH1313),"")</f>
        <v/>
      </c>
      <c r="AO1313" s="28">
        <f>IF((E1313&lt;&gt;""),COUNTA(AP1313:BW1313)+COUNTIF(T1313,"No"),"")</f>
        <v>0</v>
      </c>
      <c r="EA1313" s="35"/>
      <c r="EJ1313"/>
      <c r="EK1313"/>
      <c r="EL1313"/>
      <c r="EM1313"/>
      <c r="EN1313"/>
      <c r="EQ1313"/>
      <c r="ER1313"/>
      <c r="ES1313" s="34" t="str">
        <f>IF(EI1313&lt;&gt;"",((EJ1313*0.125)+((EK1313+EL1313+EM1313+EN1313+EO1313)*0.25)+((EP1313+EQ1313+ER1313)*1))/EI1313,"")</f>
        <v/>
      </c>
      <c r="ET1313" s="20"/>
      <c r="FG1313" s="20"/>
      <c r="FJ1313" s="34" t="str">
        <f>IF(EZ1313&lt;&gt;"",((FA1313*0.125)+((FB1313+FC1313+FD1313+FE1313+FF1313)*0.25)+((FG1313+FH1313+FI1313)*1))/EZ1313,"")</f>
        <v/>
      </c>
      <c r="FK1313" s="39">
        <v>28.547277999999999</v>
      </c>
      <c r="FL1313" s="39">
        <v>-80.853876999999997</v>
      </c>
      <c r="FM1313" s="39">
        <v>28.185452576177866</v>
      </c>
      <c r="FN1313" s="39">
        <v>28.909103423822131</v>
      </c>
      <c r="FO1313" s="39">
        <v>-81.265780365167316</v>
      </c>
      <c r="FP1313" s="39">
        <v>-80.441973634832678</v>
      </c>
      <c r="FQ1313" s="39">
        <v>27.823627152355733</v>
      </c>
      <c r="FR1313" s="39">
        <v>29.270928847644264</v>
      </c>
      <c r="FS1313" s="39">
        <v>-81.677683730334635</v>
      </c>
      <c r="FT1313" s="39">
        <v>-80.030070269665359</v>
      </c>
      <c r="FU1313" s="35"/>
      <c r="GK1313" s="34" t="str">
        <f>IF(GA1313&lt;&gt;"",((GB1313*0.125)+((GC1313+GD1313+GE1313+GF1313+GG1313)*0.25)+((GH1313+GI1313+GJ1313)*1))/GA1313,"")</f>
        <v/>
      </c>
      <c r="GL1313"/>
      <c r="GM1313"/>
      <c r="GN1313"/>
      <c r="GO1313"/>
      <c r="HH1313" s="34" t="str">
        <f>IF(GX1313&lt;&gt;"",((GY1313*0.125)+((GZ1313+HA1313+HB1313+HC1313+HD1313)*0.25)+((HE1313+HF1313+HG1313)*1))/GX1313,"")</f>
        <v/>
      </c>
    </row>
    <row r="1314" spans="1:216" hidden="1" x14ac:dyDescent="0.35">
      <c r="A1314" s="11" t="s">
        <v>7006</v>
      </c>
      <c r="B1314" s="12" t="s">
        <v>7007</v>
      </c>
      <c r="C1314" s="43">
        <v>43009</v>
      </c>
      <c r="E1314" s="11" t="s">
        <v>1420</v>
      </c>
      <c r="F1314" s="19" t="s">
        <v>7008</v>
      </c>
      <c r="G1314" s="19" t="s">
        <v>5269</v>
      </c>
      <c r="H1314" s="11" t="s">
        <v>591</v>
      </c>
      <c r="I1314" s="42">
        <v>92123</v>
      </c>
      <c r="J1314" s="17">
        <v>30937</v>
      </c>
      <c r="K1314" s="18">
        <f ca="1">IF(A1314&lt;&gt;"",RANDBETWEEN(1,2000)," ")</f>
        <v>481</v>
      </c>
      <c r="L1314" s="17" cm="1">
        <f t="array" ref="L1314">IF(A1314&lt;&gt;"",SUMPRODUCT(($E$2:$E$1303="Active") * (FK1314 &gt;= $FM$2:$FM$1303) * (FK1314 &lt;= $FN$2:$FN$1303) * (FL1314 &gt;= $FO$2:$FO$1303) * (FL1314 &lt;= $FP$2:$FP$1303)),"")</f>
        <v>4</v>
      </c>
      <c r="M1314" s="17" cm="1">
        <f t="array" ref="M1314">IF(A1314&lt;&gt;"",SUMPRODUCT(($E$2:$E$1303="Active") * (FK1314 &gt;= $FQ$2:$FQ$1303) * (FK1314 &lt;= $FR$2:$FR$1303) * (FL1314 &gt;= $FS$2:$FS$1303) * (FL1314 &lt;= $FT$2:$FT$1303)),"")</f>
        <v>4</v>
      </c>
      <c r="Q1314" s="11" t="s">
        <v>6489</v>
      </c>
      <c r="AA1314" s="48">
        <v>2024</v>
      </c>
      <c r="AC1314" s="63">
        <v>45658</v>
      </c>
      <c r="AF1314" s="26"/>
      <c r="AG1314" s="20"/>
      <c r="AH1314" s="22">
        <v>0</v>
      </c>
      <c r="AI1314" s="26">
        <v>0</v>
      </c>
      <c r="AN1314" s="27" t="str">
        <f>IF(COUNT(DV1314,ES1314,FJ1314,GK1314,HH1314)&gt;0,AVERAGE(DV1314,ES1314,FJ1314,GK1314,HH1314),"")</f>
        <v/>
      </c>
      <c r="AO1314" s="28">
        <f>IF((E1314&lt;&gt;""),COUNTA(AP1314:BW1314)+COUNTIF(T1314,"No"),"")</f>
        <v>0</v>
      </c>
      <c r="EA1314" s="35"/>
      <c r="EJ1314"/>
      <c r="EK1314"/>
      <c r="EL1314"/>
      <c r="EM1314"/>
      <c r="EN1314"/>
      <c r="EQ1314"/>
      <c r="ER1314"/>
      <c r="ES1314" s="34" t="str">
        <f>IF(EI1314&lt;&gt;"",((EJ1314*0.125)+((EK1314+EL1314+EM1314+EN1314+EO1314)*0.25)+((EP1314+EQ1314+ER1314)*1))/EI1314,"")</f>
        <v/>
      </c>
      <c r="ET1314" s="20"/>
      <c r="FG1314" s="20"/>
      <c r="FJ1314" s="34" t="str">
        <f>IF(EZ1314&lt;&gt;"",((FA1314*0.125)+((FB1314+FC1314+FD1314+FE1314+FF1314)*0.25)+((FG1314+FH1314+FI1314)*1))/EZ1314,"")</f>
        <v/>
      </c>
      <c r="FK1314" s="39">
        <v>32.808748999999999</v>
      </c>
      <c r="FL1314" s="39">
        <v>-117.137609</v>
      </c>
      <c r="FM1314" s="39">
        <v>32.446923576177866</v>
      </c>
      <c r="FN1314" s="39">
        <v>33.170574423822131</v>
      </c>
      <c r="FO1314" s="39">
        <v>-117.56810556796673</v>
      </c>
      <c r="FP1314" s="39">
        <v>-116.70711243203327</v>
      </c>
      <c r="FQ1314" s="39">
        <v>32.085098152355734</v>
      </c>
      <c r="FR1314" s="39">
        <v>33.532399847644264</v>
      </c>
      <c r="FS1314" s="39">
        <v>-117.99860213593345</v>
      </c>
      <c r="FT1314" s="39">
        <v>-116.27661586406654</v>
      </c>
      <c r="FU1314" s="35"/>
      <c r="GK1314" s="34" t="str">
        <f>IF(GA1314&lt;&gt;"",((GB1314*0.125)+((GC1314+GD1314+GE1314+GF1314+GG1314)*0.25)+((GH1314+GI1314+GJ1314)*1))/GA1314,"")</f>
        <v/>
      </c>
      <c r="GL1314"/>
      <c r="GM1314"/>
      <c r="GN1314"/>
      <c r="GO1314"/>
      <c r="HH1314" s="34" t="str">
        <f>IF(GX1314&lt;&gt;"",((GY1314*0.125)+((GZ1314+HA1314+HB1314+HC1314+HD1314)*0.25)+((HE1314+HF1314+HG1314)*1))/GX1314,"")</f>
        <v/>
      </c>
    </row>
    <row r="1315" spans="1:216" hidden="1" x14ac:dyDescent="0.35">
      <c r="A1315" s="14" t="s">
        <v>2747</v>
      </c>
      <c r="B1315" s="12" t="s">
        <v>7009</v>
      </c>
      <c r="C1315" s="13">
        <v>43009</v>
      </c>
      <c r="D1315" s="13"/>
      <c r="E1315" s="14" t="s">
        <v>1420</v>
      </c>
      <c r="F1315" s="15" t="s">
        <v>7010</v>
      </c>
      <c r="G1315" s="15" t="s">
        <v>2750</v>
      </c>
      <c r="H1315" s="14" t="s">
        <v>2702</v>
      </c>
      <c r="I1315" s="16">
        <v>48750</v>
      </c>
      <c r="J1315" s="17">
        <v>8978</v>
      </c>
      <c r="K1315" s="18">
        <f ca="1">IF(A1315&lt;&gt;"",RANDBETWEEN(1,2000)," ")</f>
        <v>559</v>
      </c>
      <c r="L1315" s="17" cm="1">
        <f t="array" ref="L1315">IF(A1315&lt;&gt;"",SUMPRODUCT(($E$2:$E$1303="Active") * (FK1315 &gt;= $FM$2:$FM$1303) * (FK1315 &lt;= $FN$2:$FN$1303) * (FL1315 &gt;= $FO$2:$FO$1303) * (FL1315 &lt;= $FP$2:$FP$1303)),"")</f>
        <v>1</v>
      </c>
      <c r="M1315" s="17" cm="1">
        <f t="array" ref="M1315">IF(A1315&lt;&gt;"",SUMPRODUCT(($E$2:$E$1303="Active") * (FK1315 &gt;= $FQ$2:$FQ$1303) * (FK1315 &lt;= $FR$2:$FR$1303) * (FL1315 &gt;= $FS$2:$FS$1303) * (FL1315 &lt;= $FT$2:$FT$1303)),"")</f>
        <v>1</v>
      </c>
      <c r="N1315" s="14" t="s">
        <v>287</v>
      </c>
      <c r="O1315" s="14" t="s">
        <v>219</v>
      </c>
      <c r="P1315" s="15" t="s">
        <v>2751</v>
      </c>
      <c r="Q1315" s="14" t="s">
        <v>2752</v>
      </c>
      <c r="R1315" s="15" t="s">
        <v>7011</v>
      </c>
      <c r="S1315" s="14" t="s">
        <v>224</v>
      </c>
      <c r="T1315" s="20" t="s">
        <v>224</v>
      </c>
      <c r="U1315" s="21"/>
      <c r="V1315" s="22"/>
      <c r="W1315" s="22"/>
      <c r="X1315" s="22"/>
      <c r="Y1315" s="22"/>
      <c r="Z1315" s="22"/>
      <c r="AA1315" s="48">
        <v>2024</v>
      </c>
      <c r="AC1315" s="63">
        <v>45658</v>
      </c>
      <c r="AD1315" s="25">
        <v>143</v>
      </c>
      <c r="AE1315" s="25">
        <v>188</v>
      </c>
      <c r="AF1315" s="26">
        <v>166</v>
      </c>
      <c r="AG1315" s="20">
        <v>213</v>
      </c>
      <c r="AH1315" s="22">
        <v>0</v>
      </c>
      <c r="AI1315" s="26">
        <v>0</v>
      </c>
      <c r="AN1315" s="27">
        <f>IF(COUNT(DV1315,ES1315,FJ1315,GK1315,HH1315)&gt;0,AVERAGE(DV1315,ES1315,FJ1315,GK1315,HH1315),"")</f>
        <v>0.13333333333333333</v>
      </c>
      <c r="AO1315" s="28">
        <f>IF((E1315&lt;&gt;""),COUNTA(AP1315:BW1315)+COUNTIF(T1315,"No"),"")</f>
        <v>0</v>
      </c>
      <c r="AP1315" s="29"/>
      <c r="AQ1315" s="29"/>
      <c r="AR1315" s="29"/>
      <c r="AS1315" s="29"/>
      <c r="AT1315" s="29"/>
      <c r="AU1315" s="29"/>
      <c r="AV1315" s="29"/>
      <c r="AW1315" s="29"/>
      <c r="AX1315" s="29"/>
      <c r="AY1315" s="29"/>
      <c r="AZ1315" s="29"/>
      <c r="BA1315" s="29"/>
      <c r="BB1315" s="29"/>
      <c r="BC1315" s="29"/>
      <c r="BD1315" s="29"/>
      <c r="BE1315" s="29"/>
      <c r="BF1315" s="29"/>
      <c r="BG1315" s="29"/>
      <c r="BH1315" s="29"/>
      <c r="BI1315" s="29"/>
      <c r="BJ1315" s="29"/>
      <c r="BK1315" s="29"/>
      <c r="BL1315" s="29"/>
      <c r="BM1315" s="29"/>
      <c r="BN1315" s="29"/>
      <c r="BO1315" s="29"/>
      <c r="BP1315" s="29"/>
      <c r="BQ1315" s="29"/>
      <c r="BR1315" s="29"/>
      <c r="BS1315" s="29"/>
      <c r="BT1315" s="29"/>
      <c r="BU1315" s="29"/>
      <c r="BV1315" s="29"/>
      <c r="BW1315" s="29"/>
      <c r="BX1315" s="30">
        <v>43846</v>
      </c>
      <c r="BY1315" s="30">
        <v>43852</v>
      </c>
      <c r="BZ1315" s="14" t="s">
        <v>226</v>
      </c>
      <c r="CA1315" s="30">
        <v>43859</v>
      </c>
      <c r="CB1315" s="14" t="s">
        <v>227</v>
      </c>
      <c r="CC1315" s="31">
        <v>43980</v>
      </c>
      <c r="CD1315" s="32" t="s">
        <v>226</v>
      </c>
      <c r="CE1315" s="33" t="s">
        <v>282</v>
      </c>
      <c r="CF1315" s="33" t="s">
        <v>247</v>
      </c>
      <c r="CG1315" s="29">
        <v>39</v>
      </c>
      <c r="CH1315" s="29">
        <v>2</v>
      </c>
      <c r="CI1315" s="29">
        <v>2</v>
      </c>
      <c r="CJ1315" s="29">
        <v>10</v>
      </c>
      <c r="CK1315" s="29">
        <v>1</v>
      </c>
      <c r="CL1315" s="29">
        <v>0</v>
      </c>
      <c r="CM1315" s="29">
        <v>0</v>
      </c>
      <c r="CN1315" s="34">
        <f>IF(CJ1315&gt;0,((CK1315*0.125)+(CL1315*0.25)+(CM1315*1))/CJ1315,"")</f>
        <v>1.2500000000000001E-2</v>
      </c>
      <c r="CO1315" s="35">
        <v>44802</v>
      </c>
      <c r="CP1315" s="35">
        <v>44810</v>
      </c>
      <c r="CQ1315" s="20" t="s">
        <v>595</v>
      </c>
      <c r="CR1315" s="35">
        <v>44810</v>
      </c>
      <c r="CS1315" s="20" t="s">
        <v>232</v>
      </c>
      <c r="CT1315" s="35">
        <v>44816</v>
      </c>
      <c r="CU1315" s="35">
        <v>44532</v>
      </c>
      <c r="CV1315" s="11" t="s">
        <v>228</v>
      </c>
      <c r="CW1315" s="20" t="s">
        <v>233</v>
      </c>
      <c r="CX1315" s="11" t="s">
        <v>234</v>
      </c>
      <c r="CY1315" s="20">
        <v>105</v>
      </c>
      <c r="CZ1315" s="36">
        <v>2</v>
      </c>
      <c r="DA1315" s="36">
        <v>2</v>
      </c>
      <c r="DB1315" s="36">
        <v>10</v>
      </c>
      <c r="DC1315" s="36">
        <v>0</v>
      </c>
      <c r="DD1315" s="36">
        <v>0</v>
      </c>
      <c r="DE1315" s="36">
        <v>0</v>
      </c>
      <c r="DF1315" s="36">
        <v>0</v>
      </c>
      <c r="DG1315" s="36">
        <v>0</v>
      </c>
      <c r="DH1315" s="37">
        <f>IF(DB1315&gt;0,((DC1315*0.125)+(DD1315*0.25)+(DE1315*0.25)+(DF1315*1)+(DG1315*1))/DB1315,"")</f>
        <v>0</v>
      </c>
      <c r="DI1315" s="35">
        <v>44896</v>
      </c>
      <c r="DJ1315" s="20" t="s">
        <v>228</v>
      </c>
      <c r="DK1315" s="20" t="s">
        <v>235</v>
      </c>
      <c r="DL1315" s="20" t="s">
        <v>234</v>
      </c>
      <c r="DM1315" s="20">
        <v>101</v>
      </c>
      <c r="DN1315" s="20">
        <v>3</v>
      </c>
      <c r="DO1315" s="20">
        <v>3</v>
      </c>
      <c r="DP1315" s="20">
        <v>15</v>
      </c>
      <c r="DQ1315" s="20">
        <v>0</v>
      </c>
      <c r="DR1315" s="20">
        <v>0</v>
      </c>
      <c r="DS1315" s="20">
        <v>0</v>
      </c>
      <c r="DT1315" s="20">
        <v>0</v>
      </c>
      <c r="DU1315" s="20">
        <v>2</v>
      </c>
      <c r="DV1315" s="37" cm="1">
        <f t="array" ref="DV1315">IF(AND(DI1315:DP1315&lt;&gt;""),((DQ1315*0.125)+(DR1315*0.25)+(DS1315*0.25)+(DT1315*1)+(DU1315*1))/DP1315,"")</f>
        <v>0.13333333333333333</v>
      </c>
      <c r="EA1315" s="35"/>
      <c r="EB1315" s="38"/>
      <c r="EJ1315"/>
      <c r="EK1315"/>
      <c r="EL1315"/>
      <c r="EM1315"/>
      <c r="EN1315"/>
      <c r="EO1315"/>
      <c r="EP1315"/>
      <c r="EQ1315"/>
      <c r="ER1315"/>
      <c r="ES1315" s="34" t="str">
        <f>IF(EI1315&lt;&gt;"",((EJ1315*0.125)+((EK1315+EL1315+EM1315+EN1315+EO1315)*0.25)+((EP1315+EQ1315+ER1315)*1))/EI1315,"")</f>
        <v/>
      </c>
      <c r="ET1315" s="20"/>
      <c r="FG1315" s="20"/>
      <c r="FJ1315" s="34" t="str">
        <f>IF(EZ1315&lt;&gt;"",((FA1315*0.125)+((FB1315+FC1315+FD1315+FE1315+FF1315)*0.25)+((FG1315+FH1315+FI1315)*1))/EZ1315,"")</f>
        <v/>
      </c>
      <c r="FK1315" s="39">
        <v>44.434812000000001</v>
      </c>
      <c r="FL1315" s="39">
        <v>-83.506005999999999</v>
      </c>
      <c r="FM1315" s="39">
        <v>44.072986576177868</v>
      </c>
      <c r="FN1315" s="39">
        <v>44.796637423822133</v>
      </c>
      <c r="FO1315" s="39">
        <v>-84.012730626083169</v>
      </c>
      <c r="FP1315" s="39">
        <v>-82.99928137391683</v>
      </c>
      <c r="FQ1315" s="39">
        <v>43.711161152355736</v>
      </c>
      <c r="FR1315" s="39">
        <v>45.158462847644266</v>
      </c>
      <c r="FS1315" s="39">
        <v>-84.519455252166338</v>
      </c>
      <c r="FT1315" s="39">
        <v>-82.49255674783366</v>
      </c>
      <c r="FU1315" s="35"/>
      <c r="GK1315" s="34" t="str">
        <f>IF(GA1315&lt;&gt;"",((GB1315*0.125)+((GC1315+GD1315+GE1315+GF1315+GG1315)*0.25)+((GH1315+GI1315+GJ1315)*1))/GA1315,"")</f>
        <v/>
      </c>
      <c r="GL1315"/>
      <c r="GM1315"/>
      <c r="GN1315"/>
      <c r="GO1315"/>
      <c r="HH1315" s="34" t="str">
        <f>IF(GX1315&lt;&gt;"",((GY1315*0.125)+((GZ1315+HA1315+HB1315+HC1315+HD1315)*0.25)+((HE1315+HF1315+HG1315)*1))/GX1315,"")</f>
        <v/>
      </c>
    </row>
    <row r="1316" spans="1:216" hidden="1" x14ac:dyDescent="0.35">
      <c r="A1316" s="11" t="s">
        <v>7012</v>
      </c>
      <c r="B1316" s="12" t="s">
        <v>7013</v>
      </c>
      <c r="C1316" s="13">
        <v>43009</v>
      </c>
      <c r="D1316" s="13"/>
      <c r="E1316" s="14" t="s">
        <v>1420</v>
      </c>
      <c r="F1316" s="15" t="s">
        <v>7014</v>
      </c>
      <c r="G1316" s="15" t="s">
        <v>567</v>
      </c>
      <c r="H1316" s="14" t="s">
        <v>466</v>
      </c>
      <c r="I1316" s="16">
        <v>85283</v>
      </c>
      <c r="J1316" s="17">
        <v>45736</v>
      </c>
      <c r="K1316" s="18">
        <f ca="1">IF(A1316&lt;&gt;"",RANDBETWEEN(1,2000)," ")</f>
        <v>212</v>
      </c>
      <c r="L1316" s="17" cm="1">
        <f t="array" ref="L1316">IF(A1316&lt;&gt;"",SUMPRODUCT(($E$2:$E$1303="Active") * (FK1316 &gt;= $FM$2:$FM$1303) * (FK1316 &lt;= $FN$2:$FN$1303) * (FL1316 &gt;= $FO$2:$FO$1303) * (FL1316 &lt;= $FP$2:$FP$1303)),"")</f>
        <v>10</v>
      </c>
      <c r="M1316" s="17" cm="1">
        <f t="array" ref="M1316">IF(A1316&lt;&gt;"",SUMPRODUCT(($E$2:$E$1303="Active") * (FK1316 &gt;= $FQ$2:$FQ$1303) * (FK1316 &lt;= $FR$2:$FR$1303) * (FL1316 &gt;= $FS$2:$FS$1303) * (FL1316 &lt;= $FT$2:$FT$1303)),"")</f>
        <v>11</v>
      </c>
      <c r="N1316" s="14" t="s">
        <v>218</v>
      </c>
      <c r="O1316" s="14"/>
      <c r="P1316" s="15"/>
      <c r="Q1316" s="14"/>
      <c r="R1316" s="15"/>
      <c r="S1316" s="14" t="s">
        <v>223</v>
      </c>
      <c r="T1316" s="20" t="s">
        <v>224</v>
      </c>
      <c r="U1316" s="21"/>
      <c r="V1316" s="22"/>
      <c r="W1316" s="22"/>
      <c r="X1316" s="22"/>
      <c r="Y1316" s="22"/>
      <c r="Z1316" s="22"/>
      <c r="AA1316" s="48">
        <v>2024</v>
      </c>
      <c r="AC1316" s="63">
        <v>45658</v>
      </c>
      <c r="AD1316" s="25">
        <v>196</v>
      </c>
      <c r="AE1316" s="25">
        <v>560</v>
      </c>
      <c r="AF1316" s="26"/>
      <c r="AG1316" s="20"/>
      <c r="AH1316" s="22">
        <v>0</v>
      </c>
      <c r="AI1316" s="26">
        <v>0</v>
      </c>
      <c r="AN1316" s="27" t="str">
        <f>IF(COUNT(DV1316,ES1316,FJ1316,GK1316,HH1316)&gt;0,AVERAGE(DV1316,ES1316,FJ1316,GK1316,HH1316),"")</f>
        <v/>
      </c>
      <c r="AO1316" s="28">
        <f>IF((E1316&lt;&gt;""),COUNTA(AP1316:BW1316)+COUNTIF(T1316,"No"),"")</f>
        <v>0</v>
      </c>
      <c r="AP1316" s="29"/>
      <c r="AQ1316" s="29"/>
      <c r="AR1316" s="29"/>
      <c r="AS1316" s="29"/>
      <c r="AT1316" s="29"/>
      <c r="AU1316" s="29"/>
      <c r="AV1316" s="29"/>
      <c r="AW1316" s="29"/>
      <c r="AX1316" s="29"/>
      <c r="AY1316" s="29"/>
      <c r="AZ1316" s="29"/>
      <c r="BA1316" s="29"/>
      <c r="BB1316" s="29"/>
      <c r="BC1316" s="29"/>
      <c r="BD1316" s="29"/>
      <c r="BE1316" s="29"/>
      <c r="BF1316" s="29"/>
      <c r="BG1316" s="29"/>
      <c r="BH1316" s="29"/>
      <c r="BI1316" s="29"/>
      <c r="BJ1316" s="29"/>
      <c r="BK1316" s="29"/>
      <c r="BL1316" s="29"/>
      <c r="BM1316" s="29"/>
      <c r="BN1316" s="29"/>
      <c r="BO1316" s="29"/>
      <c r="BP1316" s="29"/>
      <c r="BQ1316" s="29"/>
      <c r="BR1316" s="29"/>
      <c r="BS1316" s="29"/>
      <c r="BT1316" s="29"/>
      <c r="BU1316" s="29"/>
      <c r="BV1316" s="29"/>
      <c r="BW1316" s="29"/>
      <c r="BX1316" s="30">
        <v>44103</v>
      </c>
      <c r="BY1316" s="30">
        <v>44118</v>
      </c>
      <c r="BZ1316" s="14" t="s">
        <v>226</v>
      </c>
      <c r="CA1316" s="30">
        <v>44124</v>
      </c>
      <c r="CB1316" s="14" t="s">
        <v>232</v>
      </c>
      <c r="CC1316" s="31">
        <v>44053</v>
      </c>
      <c r="CD1316" s="32" t="s">
        <v>228</v>
      </c>
      <c r="CE1316" s="33" t="s">
        <v>256</v>
      </c>
      <c r="CF1316" s="33" t="s">
        <v>257</v>
      </c>
      <c r="CG1316" s="29">
        <v>100</v>
      </c>
      <c r="CH1316" s="29">
        <v>3</v>
      </c>
      <c r="CI1316" s="29">
        <v>3</v>
      </c>
      <c r="CJ1316" s="29">
        <v>13</v>
      </c>
      <c r="CK1316" s="29">
        <v>1</v>
      </c>
      <c r="CL1316" s="29">
        <v>0</v>
      </c>
      <c r="CM1316" s="29">
        <v>0</v>
      </c>
      <c r="CN1316" s="34">
        <f>IF(CJ1316&gt;0,((CK1316*0.125)+(CL1316*0.25)+(CM1316*1))/CJ1316,"")</f>
        <v>9.6153846153846159E-3</v>
      </c>
      <c r="CO1316" s="35">
        <v>44224</v>
      </c>
      <c r="CP1316" s="35">
        <v>44225</v>
      </c>
      <c r="CQ1316" s="20" t="s">
        <v>248</v>
      </c>
      <c r="CR1316" s="47">
        <v>44231</v>
      </c>
      <c r="CS1316" s="20" t="s">
        <v>316</v>
      </c>
      <c r="CT1316" s="35" t="s">
        <v>323</v>
      </c>
      <c r="CU1316" s="35">
        <v>44505</v>
      </c>
      <c r="CV1316" s="20" t="s">
        <v>248</v>
      </c>
      <c r="CW1316" s="20" t="s">
        <v>324</v>
      </c>
      <c r="CX1316" s="11" t="s">
        <v>325</v>
      </c>
      <c r="CY1316" s="20">
        <v>348</v>
      </c>
      <c r="CZ1316" s="36">
        <v>4</v>
      </c>
      <c r="DA1316" s="36">
        <v>4</v>
      </c>
      <c r="DB1316" s="36">
        <v>20</v>
      </c>
      <c r="DC1316" s="36">
        <v>0</v>
      </c>
      <c r="DD1316" s="36">
        <v>0</v>
      </c>
      <c r="DE1316" s="36">
        <v>0</v>
      </c>
      <c r="DF1316" s="36">
        <v>0</v>
      </c>
      <c r="DG1316" s="36">
        <v>2</v>
      </c>
      <c r="DH1316" s="37">
        <f>IF(DB1316&lt;&gt;"",((DC1316*0.125)+(DD1316*0.25)+(DE1316*0.25)+(DF1316*1)+(DG1316*1))/DB1316,"")</f>
        <v>0.1</v>
      </c>
      <c r="DV1316" s="37" t="str" cm="1">
        <f t="array" ref="DV1316">IF(AND(DI1316:DP1316&lt;&gt;""),((DQ1316*0.125)+(DR1316*0.25)+(DS1316*0.25)+(DT1316*1)+(DU1316*1))/DP1316,"")</f>
        <v/>
      </c>
      <c r="EA1316" s="35"/>
      <c r="EB1316" s="21"/>
      <c r="EJ1316"/>
      <c r="EK1316"/>
      <c r="EL1316"/>
      <c r="EM1316"/>
      <c r="EN1316"/>
      <c r="EQ1316"/>
      <c r="ER1316"/>
      <c r="ES1316" s="34" t="str">
        <f>IF(EI1316&lt;&gt;"",((EJ1316*0.125)+((EK1316+EL1316+EM1316+EN1316+EO1316)*0.25)+((EP1316+EQ1316+ER1316)*1))/EI1316,"")</f>
        <v/>
      </c>
      <c r="ET1316" s="20"/>
      <c r="FG1316" s="20"/>
      <c r="FJ1316" s="34" t="str">
        <f>IF(EZ1316&lt;&gt;"",((FA1316*0.125)+((FB1316+FC1316+FD1316+FE1316+FF1316)*0.25)+((FG1316+FH1316+FI1316)*1))/EZ1316,"")</f>
        <v/>
      </c>
      <c r="FK1316" s="39">
        <v>33.363883999999999</v>
      </c>
      <c r="FL1316" s="39">
        <v>-111.93547700000001</v>
      </c>
      <c r="FM1316" s="39">
        <v>33.002058576177866</v>
      </c>
      <c r="FN1316" s="39">
        <v>33.725709423822131</v>
      </c>
      <c r="FO1316" s="39">
        <v>-112.36869985035135</v>
      </c>
      <c r="FP1316" s="39">
        <v>-111.50225414964866</v>
      </c>
      <c r="FQ1316" s="39">
        <v>32.640233152355734</v>
      </c>
      <c r="FR1316" s="39">
        <v>34.087534847644264</v>
      </c>
      <c r="FS1316" s="39">
        <v>-112.8019227007027</v>
      </c>
      <c r="FT1316" s="39">
        <v>-111.06903129929731</v>
      </c>
      <c r="FU1316" s="35"/>
      <c r="GK1316" s="34" t="str">
        <f>IF(GA1316&lt;&gt;"",((GB1316*0.125)+((GC1316+GD1316+GE1316+GF1316+GG1316)*0.25)+((GH1316+GI1316+GJ1316)*1))/GA1316,"")</f>
        <v/>
      </c>
      <c r="GL1316"/>
      <c r="GM1316"/>
      <c r="GN1316"/>
      <c r="GO1316"/>
      <c r="HH1316" s="34" t="str">
        <f>IF(GX1316&lt;&gt;"",((GY1316*0.125)+((GZ1316+HA1316+HB1316+HC1316+HD1316)*0.25)+((HE1316+HF1316+HG1316)*1))/GX1316,"")</f>
        <v/>
      </c>
    </row>
    <row r="1317" spans="1:216" hidden="1" x14ac:dyDescent="0.35">
      <c r="A1317" s="11" t="s">
        <v>7015</v>
      </c>
      <c r="B1317" s="12" t="s">
        <v>7016</v>
      </c>
      <c r="C1317" s="43">
        <v>43009</v>
      </c>
      <c r="E1317" s="11" t="s">
        <v>1420</v>
      </c>
      <c r="F1317" s="19" t="s">
        <v>7017</v>
      </c>
      <c r="G1317" s="19" t="s">
        <v>1572</v>
      </c>
      <c r="H1317" s="11" t="s">
        <v>1573</v>
      </c>
      <c r="I1317" s="42">
        <v>89803</v>
      </c>
      <c r="J1317" s="17">
        <v>0</v>
      </c>
      <c r="K1317" s="18">
        <f ca="1">IF(A1317&lt;&gt;"",RANDBETWEEN(1,2000)," ")</f>
        <v>629</v>
      </c>
      <c r="L1317" s="17" cm="1">
        <f t="array" ref="L1317">IF(A1317&lt;&gt;"",SUMPRODUCT(($E$2:$E$1303="Active") * (FK1317 &gt;= $FM$2:$FM$1303) * (FK1317 &lt;= $FN$2:$FN$1303) * (FL1317 &gt;= $FO$2:$FO$1303) * (FL1317 &lt;= $FP$2:$FP$1303)),"")</f>
        <v>0</v>
      </c>
      <c r="M1317" s="17" cm="1">
        <f t="array" ref="M1317">IF(A1317&lt;&gt;"",SUMPRODUCT(($E$2:$E$1303="Active") * (FK1317 &gt;= $FQ$2:$FQ$1303) * (FK1317 &lt;= $FR$2:$FR$1303) * (FL1317 &gt;= $FS$2:$FS$1303) * (FL1317 &lt;= $FT$2:$FT$1303)),"")</f>
        <v>1</v>
      </c>
      <c r="Q1317" s="11" t="s">
        <v>6489</v>
      </c>
      <c r="AA1317" s="48">
        <v>2024</v>
      </c>
      <c r="AC1317" s="63">
        <v>45658</v>
      </c>
      <c r="AF1317" s="26"/>
      <c r="AG1317" s="20"/>
      <c r="AH1317" s="22">
        <v>0</v>
      </c>
      <c r="AI1317" s="26">
        <v>0</v>
      </c>
      <c r="AN1317" s="27" t="str">
        <f>IF(COUNT(DV1317,ES1317,FJ1317,GK1317,HH1317)&gt;0,AVERAGE(DV1317,ES1317,FJ1317,GK1317,HH1317),"")</f>
        <v/>
      </c>
      <c r="AO1317" s="28">
        <f>IF((E1317&lt;&gt;""),COUNTA(AP1317:BW1317)+COUNTIF(T1317,"No"),"")</f>
        <v>0</v>
      </c>
      <c r="EA1317" s="35"/>
      <c r="EJ1317"/>
      <c r="EK1317"/>
      <c r="EL1317"/>
      <c r="EM1317"/>
      <c r="EN1317"/>
      <c r="EQ1317"/>
      <c r="ER1317"/>
      <c r="ES1317" s="34" t="str">
        <f>IF(EI1317&lt;&gt;"",((EJ1317*0.125)+((EK1317+EL1317+EM1317+EN1317+EO1317)*0.25)+((EP1317+EQ1317+ER1317)*1))/EI1317,"")</f>
        <v/>
      </c>
      <c r="ET1317" s="20"/>
      <c r="FG1317" s="20"/>
      <c r="FJ1317" s="34" t="str">
        <f>IF(EZ1317&lt;&gt;"",((FA1317*0.125)+((FB1317+FC1317+FD1317+FE1317+FF1317)*0.25)+((FG1317+FH1317+FI1317)*1))/EZ1317,"")</f>
        <v/>
      </c>
      <c r="FK1317" s="39">
        <v>40.814562000000002</v>
      </c>
      <c r="FL1317" s="39">
        <v>-115.702127</v>
      </c>
      <c r="FM1317" s="39">
        <v>40.45273657617787</v>
      </c>
      <c r="FN1317" s="39">
        <v>41.176387423822135</v>
      </c>
      <c r="FO1317" s="39">
        <v>-116.18020783777916</v>
      </c>
      <c r="FP1317" s="39">
        <v>-115.22404616222084</v>
      </c>
      <c r="FQ1317" s="39">
        <v>40.090911152355737</v>
      </c>
      <c r="FR1317" s="39">
        <v>41.538212847644267</v>
      </c>
      <c r="FS1317" s="39">
        <v>-116.65828867555832</v>
      </c>
      <c r="FT1317" s="39">
        <v>-114.74596532444168</v>
      </c>
      <c r="FU1317" s="35"/>
      <c r="GK1317" s="34" t="str">
        <f>IF(GA1317&lt;&gt;"",((GB1317*0.125)+((GC1317+GD1317+GE1317+GF1317+GG1317)*0.25)+((GH1317+GI1317+GJ1317)*1))/GA1317,"")</f>
        <v/>
      </c>
      <c r="GL1317"/>
      <c r="GM1317"/>
      <c r="GN1317"/>
      <c r="GO1317"/>
      <c r="HH1317" s="34" t="str">
        <f>IF(GX1317&lt;&gt;"",((GY1317*0.125)+((GZ1317+HA1317+HB1317+HC1317+HD1317)*0.25)+((HE1317+HF1317+HG1317)*1))/GX1317,"")</f>
        <v/>
      </c>
    </row>
    <row r="1318" spans="1:216" hidden="1" x14ac:dyDescent="0.35">
      <c r="A1318" s="11" t="s">
        <v>7018</v>
      </c>
      <c r="B1318" s="12" t="s">
        <v>7019</v>
      </c>
      <c r="C1318" s="43">
        <v>43009</v>
      </c>
      <c r="E1318" s="11" t="s">
        <v>1420</v>
      </c>
      <c r="F1318" s="19" t="s">
        <v>7020</v>
      </c>
      <c r="G1318" s="19" t="s">
        <v>3414</v>
      </c>
      <c r="H1318" s="11" t="s">
        <v>1573</v>
      </c>
      <c r="I1318" s="42">
        <v>89502</v>
      </c>
      <c r="J1318" s="17">
        <v>47062</v>
      </c>
      <c r="K1318" s="18">
        <f ca="1">IF(A1318&lt;&gt;"",RANDBETWEEN(1,2000)," ")</f>
        <v>724</v>
      </c>
      <c r="L1318" s="17" cm="1">
        <f t="array" ref="L1318">IF(A1318&lt;&gt;"",SUMPRODUCT(($E$2:$E$1303="Active") * (FK1318 &gt;= $FM$2:$FM$1303) * (FK1318 &lt;= $FN$2:$FN$1303) * (FL1318 &gt;= $FO$2:$FO$1303) * (FL1318 &lt;= $FP$2:$FP$1303)),"")</f>
        <v>2</v>
      </c>
      <c r="M1318" s="17" cm="1">
        <f t="array" ref="M1318">IF(A1318&lt;&gt;"",SUMPRODUCT(($E$2:$E$1303="Active") * (FK1318 &gt;= $FQ$2:$FQ$1303) * (FK1318 &lt;= $FR$2:$FR$1303) * (FL1318 &gt;= $FS$2:$FS$1303) * (FL1318 &lt;= $FT$2:$FT$1303)),"")</f>
        <v>2</v>
      </c>
      <c r="Q1318" s="11" t="s">
        <v>7021</v>
      </c>
      <c r="AA1318" s="48">
        <v>2024</v>
      </c>
      <c r="AC1318" s="63">
        <v>45658</v>
      </c>
      <c r="AF1318" s="26"/>
      <c r="AG1318" s="20"/>
      <c r="AH1318" s="22">
        <v>0</v>
      </c>
      <c r="AI1318" s="26">
        <v>0</v>
      </c>
      <c r="AN1318" s="27" t="str">
        <f>IF(COUNT(DV1318,ES1318,FJ1318,GK1318,HH1318)&gt;0,AVERAGE(DV1318,ES1318,FJ1318,GK1318,HH1318),"")</f>
        <v/>
      </c>
      <c r="AO1318" s="28">
        <f>IF((E1318&lt;&gt;""),COUNTA(AP1318:BW1318)+COUNTIF(T1318,"No"),"")</f>
        <v>0</v>
      </c>
      <c r="EA1318" s="35"/>
      <c r="EJ1318"/>
      <c r="EK1318"/>
      <c r="EL1318"/>
      <c r="EM1318"/>
      <c r="EN1318"/>
      <c r="EQ1318"/>
      <c r="ER1318"/>
      <c r="ES1318" s="34" t="str">
        <f>IF(EI1318&lt;&gt;"",((EJ1318*0.125)+((EK1318+EL1318+EM1318+EN1318+EO1318)*0.25)+((EP1318+EQ1318+ER1318)*1))/EI1318,"")</f>
        <v/>
      </c>
      <c r="ET1318" s="20"/>
      <c r="FG1318" s="20"/>
      <c r="FJ1318" s="34" t="str">
        <f>IF(EZ1318&lt;&gt;"",((FA1318*0.125)+((FB1318+FC1318+FD1318+FE1318+FF1318)*0.25)+((FG1318+FH1318+FI1318)*1))/EZ1318,"")</f>
        <v/>
      </c>
      <c r="FK1318" s="39">
        <v>39.489561999999999</v>
      </c>
      <c r="FL1318" s="39">
        <v>-119.75205099999999</v>
      </c>
      <c r="FM1318" s="39">
        <v>39.127736576177867</v>
      </c>
      <c r="FN1318" s="39">
        <v>39.851387423822132</v>
      </c>
      <c r="FO1318" s="39">
        <v>-120.22089440967483</v>
      </c>
      <c r="FP1318" s="39">
        <v>-119.28320759032516</v>
      </c>
      <c r="FQ1318" s="39">
        <v>38.765911152355734</v>
      </c>
      <c r="FR1318" s="39">
        <v>40.213212847644265</v>
      </c>
      <c r="FS1318" s="39">
        <v>-120.68973781934967</v>
      </c>
      <c r="FT1318" s="39">
        <v>-118.81436418065032</v>
      </c>
      <c r="FU1318" s="35"/>
      <c r="GK1318" s="34" t="str">
        <f>IF(GA1318&lt;&gt;"",((GB1318*0.125)+((GC1318+GD1318+GE1318+GF1318+GG1318)*0.25)+((GH1318+GI1318+GJ1318)*1))/GA1318,"")</f>
        <v/>
      </c>
      <c r="GL1318"/>
      <c r="GM1318"/>
      <c r="GN1318"/>
      <c r="GO1318"/>
      <c r="HH1318" s="34" t="str">
        <f>IF(GX1318&lt;&gt;"",((GY1318*0.125)+((GZ1318+HA1318+HB1318+HC1318+HD1318)*0.25)+((HE1318+HF1318+HG1318)*1))/GX1318,"")</f>
        <v/>
      </c>
    </row>
    <row r="1319" spans="1:216" hidden="1" x14ac:dyDescent="0.35">
      <c r="A1319" s="11" t="s">
        <v>7022</v>
      </c>
      <c r="B1319" s="12" t="s">
        <v>7023</v>
      </c>
      <c r="C1319" s="13">
        <v>43009</v>
      </c>
      <c r="D1319" s="13"/>
      <c r="E1319" s="14" t="s">
        <v>1420</v>
      </c>
      <c r="F1319" s="15" t="s">
        <v>7024</v>
      </c>
      <c r="G1319" s="15" t="s">
        <v>625</v>
      </c>
      <c r="H1319" s="14" t="s">
        <v>591</v>
      </c>
      <c r="I1319" s="16">
        <v>92504</v>
      </c>
      <c r="J1319" s="17">
        <v>54642</v>
      </c>
      <c r="K1319" s="18">
        <f ca="1">IF(A1319&lt;&gt;"",RANDBETWEEN(1,2000)," ")</f>
        <v>561</v>
      </c>
      <c r="L1319" s="17" cm="1">
        <f t="array" ref="L1319">IF(A1319&lt;&gt;"",SUMPRODUCT(($E$2:$E$1303="Active") * (FK1319 &gt;= $FM$2:$FM$1303) * (FK1319 &lt;= $FN$2:$FN$1303) * (FL1319 &gt;= $FO$2:$FO$1303) * (FL1319 &lt;= $FP$2:$FP$1303)),"")</f>
        <v>8</v>
      </c>
      <c r="M1319" s="17" cm="1">
        <f t="array" ref="M1319">IF(A1319&lt;&gt;"",SUMPRODUCT(($E$2:$E$1303="Active") * (FK1319 &gt;= $FQ$2:$FQ$1303) * (FK1319 &lt;= $FR$2:$FR$1303) * (FL1319 &gt;= $FS$2:$FS$1303) * (FL1319 &lt;= $FT$2:$FT$1303)),"")</f>
        <v>15</v>
      </c>
      <c r="N1319" s="14" t="s">
        <v>287</v>
      </c>
      <c r="O1319" s="14" t="s">
        <v>219</v>
      </c>
      <c r="P1319" s="15" t="s">
        <v>7025</v>
      </c>
      <c r="Q1319" s="14" t="s">
        <v>627</v>
      </c>
      <c r="R1319" s="15" t="s">
        <v>7026</v>
      </c>
      <c r="S1319" s="14" t="s">
        <v>224</v>
      </c>
      <c r="T1319" s="20" t="s">
        <v>224</v>
      </c>
      <c r="U1319" s="21"/>
      <c r="V1319" s="22"/>
      <c r="W1319" s="22"/>
      <c r="X1319" s="22"/>
      <c r="Y1319" s="22"/>
      <c r="Z1319" s="22"/>
      <c r="AA1319" s="48">
        <v>2024</v>
      </c>
      <c r="AC1319" s="63">
        <v>45658</v>
      </c>
      <c r="AD1319" s="25">
        <v>631</v>
      </c>
      <c r="AE1319" s="25">
        <v>1005</v>
      </c>
      <c r="AF1319" s="26">
        <v>1319</v>
      </c>
      <c r="AG1319" s="20">
        <v>1308</v>
      </c>
      <c r="AH1319" s="22">
        <v>0</v>
      </c>
      <c r="AI1319" s="26">
        <v>0</v>
      </c>
      <c r="AN1319" s="27">
        <f>IF(COUNT(DV1319,ES1319,FJ1319,GK1319,HH1319)&gt;0,AVERAGE(DV1319,ES1319,FJ1319,GK1319,HH1319),"")</f>
        <v>0</v>
      </c>
      <c r="AO1319" s="28">
        <f>IF((E1319&lt;&gt;""),COUNTA(AP1319:BW1319)+COUNTIF(T1319,"No"),"")</f>
        <v>0</v>
      </c>
      <c r="AP1319" s="29"/>
      <c r="AQ1319" s="29"/>
      <c r="AR1319" s="29"/>
      <c r="AS1319" s="29"/>
      <c r="AT1319" s="29"/>
      <c r="AU1319" s="29"/>
      <c r="AV1319" s="29"/>
      <c r="AW1319" s="29"/>
      <c r="AX1319" s="29"/>
      <c r="AY1319" s="29"/>
      <c r="AZ1319" s="29"/>
      <c r="BA1319" s="29"/>
      <c r="BB1319" s="29"/>
      <c r="BC1319" s="29"/>
      <c r="BD1319" s="29"/>
      <c r="BE1319" s="29"/>
      <c r="BF1319" s="29"/>
      <c r="BG1319" s="29"/>
      <c r="BH1319" s="29"/>
      <c r="BI1319" s="29"/>
      <c r="BJ1319" s="29"/>
      <c r="BK1319" s="29"/>
      <c r="BL1319" s="29"/>
      <c r="BM1319" s="29"/>
      <c r="BN1319" s="29"/>
      <c r="BO1319" s="29"/>
      <c r="BP1319" s="29"/>
      <c r="BQ1319" s="29"/>
      <c r="BR1319" s="29"/>
      <c r="BS1319" s="29"/>
      <c r="BT1319" s="29"/>
      <c r="BU1319" s="29"/>
      <c r="BV1319" s="29"/>
      <c r="BW1319" s="29"/>
      <c r="BX1319" s="30">
        <v>43866</v>
      </c>
      <c r="BY1319" s="30">
        <v>43879</v>
      </c>
      <c r="BZ1319" s="14" t="s">
        <v>226</v>
      </c>
      <c r="CA1319" s="30">
        <v>43885</v>
      </c>
      <c r="CB1319" s="14" t="s">
        <v>232</v>
      </c>
      <c r="CC1319" s="31">
        <v>43794</v>
      </c>
      <c r="CD1319" s="32" t="s">
        <v>226</v>
      </c>
      <c r="CE1319" s="33" t="s">
        <v>425</v>
      </c>
      <c r="CF1319" s="33" t="s">
        <v>325</v>
      </c>
      <c r="CG1319" s="29">
        <v>596</v>
      </c>
      <c r="CH1319" s="29">
        <v>1</v>
      </c>
      <c r="CI1319" s="29">
        <v>1</v>
      </c>
      <c r="CJ1319" s="29">
        <v>5</v>
      </c>
      <c r="CK1319" s="29">
        <v>0</v>
      </c>
      <c r="CL1319" s="29">
        <v>0</v>
      </c>
      <c r="CM1319" s="29">
        <v>0</v>
      </c>
      <c r="CN1319" s="34">
        <f>IF(CJ1319&gt;0,((CK1319*0.125)+(CL1319*0.25)+(CM1319*1))/CJ1319,"")</f>
        <v>0</v>
      </c>
      <c r="CO1319" s="35">
        <v>44665</v>
      </c>
      <c r="CP1319" s="35">
        <v>44677</v>
      </c>
      <c r="CQ1319" s="20" t="s">
        <v>237</v>
      </c>
      <c r="CR1319" s="35">
        <v>44677</v>
      </c>
      <c r="CS1319" s="20" t="s">
        <v>232</v>
      </c>
      <c r="CT1319" s="35">
        <v>44680</v>
      </c>
      <c r="CU1319" s="35">
        <v>44482</v>
      </c>
      <c r="CV1319" s="11" t="s">
        <v>228</v>
      </c>
      <c r="CW1319" s="20" t="s">
        <v>233</v>
      </c>
      <c r="CX1319" s="11" t="s">
        <v>234</v>
      </c>
      <c r="CY1319" s="20">
        <v>393</v>
      </c>
      <c r="CZ1319" s="36">
        <v>1</v>
      </c>
      <c r="DA1319" s="36">
        <v>1</v>
      </c>
      <c r="DB1319" s="36">
        <v>5</v>
      </c>
      <c r="DC1319" s="36">
        <v>0</v>
      </c>
      <c r="DD1319" s="36">
        <v>0</v>
      </c>
      <c r="DE1319" s="36">
        <v>0</v>
      </c>
      <c r="DF1319" s="36">
        <v>0</v>
      </c>
      <c r="DG1319" s="36">
        <v>0</v>
      </c>
      <c r="DH1319" s="37">
        <f>IF(DB1319&gt;0,((DC1319*0.125)+(DD1319*0.25)+(DE1319*0.25)+(DF1319*1)+(DG1319*1))/DB1319,"")</f>
        <v>0</v>
      </c>
      <c r="DJ1319" s="20" t="s">
        <v>228</v>
      </c>
      <c r="DK1319" s="20" t="s">
        <v>235</v>
      </c>
      <c r="DL1319" s="20" t="s">
        <v>234</v>
      </c>
      <c r="DM1319" s="20">
        <v>0</v>
      </c>
      <c r="DN1319" s="20">
        <v>0</v>
      </c>
      <c r="DO1319" s="20">
        <v>0</v>
      </c>
      <c r="DP1319" s="20">
        <v>0</v>
      </c>
      <c r="DQ1319" s="20">
        <v>0</v>
      </c>
      <c r="DR1319" s="20">
        <v>0</v>
      </c>
      <c r="DS1319" s="20">
        <v>0</v>
      </c>
      <c r="DT1319" s="20">
        <v>0</v>
      </c>
      <c r="DU1319" s="20">
        <v>0</v>
      </c>
      <c r="DW1319" s="21">
        <v>45359</v>
      </c>
      <c r="DX1319" s="35">
        <v>45369</v>
      </c>
      <c r="DY1319" s="20" t="s">
        <v>237</v>
      </c>
      <c r="DZ1319" s="35">
        <v>45371</v>
      </c>
      <c r="EA1319" s="35" t="s">
        <v>232</v>
      </c>
      <c r="EB1319" s="40">
        <v>45380</v>
      </c>
      <c r="EC1319" s="35">
        <v>45229</v>
      </c>
      <c r="ED1319" s="20" t="s">
        <v>248</v>
      </c>
      <c r="EE1319" s="20" t="s">
        <v>247</v>
      </c>
      <c r="EF1319" s="20">
        <v>644</v>
      </c>
      <c r="EG1319" s="20">
        <v>2</v>
      </c>
      <c r="EH1319" s="20">
        <v>2</v>
      </c>
      <c r="EI1319" s="20">
        <v>10</v>
      </c>
      <c r="EJ1319" s="20">
        <v>0</v>
      </c>
      <c r="EK1319" s="20">
        <v>0</v>
      </c>
      <c r="EL1319" s="20">
        <v>0</v>
      </c>
      <c r="EM1319" s="20">
        <v>0</v>
      </c>
      <c r="EN1319" s="20">
        <v>0</v>
      </c>
      <c r="EO1319" s="20">
        <v>0</v>
      </c>
      <c r="EP1319" s="20">
        <v>0</v>
      </c>
      <c r="EQ1319" s="20">
        <v>0</v>
      </c>
      <c r="ER1319" s="20">
        <v>0</v>
      </c>
      <c r="ES1319" s="34">
        <f>IF(EI1319&lt;&gt;"",((EJ1319*0.125)+((EK1319+EL1319+EM1319+EN1319+EO1319)*0.25)+((EP1319+EQ1319+ER1319)*1))/EI1319,"")</f>
        <v>0</v>
      </c>
      <c r="FG1319" s="20"/>
      <c r="FJ1319" s="34" t="str">
        <f>IF(EZ1319&lt;&gt;"",((FA1319*0.125)+((FB1319+FC1319+FD1319+FE1319+FF1319)*0.25)+((FG1319+FH1319+FI1319)*1))/EZ1319,"")</f>
        <v/>
      </c>
      <c r="FK1319" s="39">
        <v>33.903948999999997</v>
      </c>
      <c r="FL1319" s="39">
        <v>-117.40543099999999</v>
      </c>
      <c r="FM1319" s="39">
        <v>33.542123576177865</v>
      </c>
      <c r="FN1319" s="39">
        <v>34.26577442382213</v>
      </c>
      <c r="FO1319" s="39">
        <v>-117.84137898495347</v>
      </c>
      <c r="FP1319" s="39">
        <v>-116.96948301504652</v>
      </c>
      <c r="FQ1319" s="39">
        <v>33.180298152355732</v>
      </c>
      <c r="FR1319" s="39">
        <v>34.627599847644262</v>
      </c>
      <c r="FS1319" s="39">
        <v>-118.27732696990694</v>
      </c>
      <c r="FT1319" s="39">
        <v>-116.53353503009305</v>
      </c>
      <c r="FU1319" s="35"/>
      <c r="GK1319" s="34" t="str">
        <f>IF(GA1319&lt;&gt;"",((GB1319*0.125)+((GC1319+GD1319+GE1319+GF1319+GG1319)*0.25)+((GH1319+GI1319+GJ1319)*1))/GA1319,"")</f>
        <v/>
      </c>
      <c r="GL1319"/>
      <c r="GM1319"/>
      <c r="GN1319"/>
      <c r="GO1319"/>
      <c r="HH1319" s="34" t="str">
        <f>IF(GX1319&lt;&gt;"",((GY1319*0.125)+((GZ1319+HA1319+HB1319+HC1319+HD1319)*0.25)+((HE1319+HF1319+HG1319)*1))/GX1319,"")</f>
        <v/>
      </c>
    </row>
    <row r="1326" spans="1:216" x14ac:dyDescent="0.35">
      <c r="P1326" s="84"/>
    </row>
  </sheetData>
  <sheetProtection sort="0" autoFilter="0" pivotTables="0"/>
  <autoFilter ref="A1:HH1319" xr:uid="{7DCB4A45-6932-4BCA-BA9D-667A310B3164}">
    <filterColumn colId="4">
      <filters>
        <filter val="Active"/>
        <filter val="Offline"/>
        <filter val="Site Movei"/>
        <filter val="Site Repairi"/>
        <filter val="Sus-ADA"/>
        <filter val="Sus-AUD"/>
        <filter val="Sus-BRC"/>
        <filter val="Sus-INS"/>
      </filters>
    </filterColumn>
  </autoFilter>
  <hyperlinks>
    <hyperlink ref="R276" r:id="rId1" xr:uid="{290E5C4B-CEE8-49C3-8B29-1CE5276909A5}"/>
    <hyperlink ref="R2" r:id="rId2" display="mailto:sastahlhut@alaska.edu" xr:uid="{4A337C86-4E2C-447B-9330-91578379B49F}"/>
    <hyperlink ref="R488" r:id="rId3" xr:uid="{312C5901-8075-4740-AE5F-73F5F7AAFE93}"/>
    <hyperlink ref="R716" r:id="rId4" xr:uid="{91510BD4-1A31-4B54-AC2E-1D9A72F12E29}"/>
    <hyperlink ref="R365" r:id="rId5" display="mailto:k.allison@equusflightacademy.com" xr:uid="{DA5CCBBA-5840-4064-9CDE-91CEA6B772C2}"/>
    <hyperlink ref="R20" r:id="rId6" xr:uid="{B3492DD0-AD81-4F59-B56B-F4FF9748EB98}"/>
    <hyperlink ref="R10" r:id="rId7" xr:uid="{01285D1A-ACCE-472D-AF52-AFEB71CD36E3}"/>
    <hyperlink ref="R379" r:id="rId8" xr:uid="{349E5FA9-3836-4855-821F-4A0BBF8F5C55}"/>
    <hyperlink ref="R181" r:id="rId9" xr:uid="{CED8F8E3-044D-4D86-A385-02F2DD9FA217}"/>
    <hyperlink ref="R190" r:id="rId10" xr:uid="{74EEF679-128A-4FA6-9554-0CD608EADAF2}"/>
  </hyperlinks>
  <pageMargins left="0" right="0" top="0" bottom="0" header="0" footer="0"/>
  <legacy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B70FC-95E4-4002-8FD5-DA15EF2AD9E2}">
  <dimension ref="A1:N752"/>
  <sheetViews>
    <sheetView tabSelected="1" topLeftCell="E1" workbookViewId="0">
      <selection activeCell="M23" sqref="M23"/>
    </sheetView>
  </sheetViews>
  <sheetFormatPr defaultRowHeight="14.5" x14ac:dyDescent="0.35"/>
  <cols>
    <col min="1" max="1" width="10.90625" customWidth="1"/>
    <col min="2" max="2" width="65" bestFit="1" customWidth="1"/>
    <col min="3" max="3" width="10.6328125" bestFit="1" customWidth="1"/>
    <col min="4" max="4" width="79.90625" bestFit="1" customWidth="1"/>
    <col min="5" max="5" width="17.26953125" bestFit="1" customWidth="1"/>
    <col min="6" max="6" width="7.26953125" customWidth="1"/>
    <col min="7" max="7" width="10.26953125" customWidth="1"/>
    <col min="8" max="8" width="19.36328125" customWidth="1"/>
    <col min="9" max="9" width="18.26953125" customWidth="1"/>
    <col min="10" max="10" width="27.36328125" bestFit="1" customWidth="1"/>
    <col min="11" max="11" width="30.1796875" customWidth="1"/>
    <col min="12" max="12" width="42.81640625" bestFit="1" customWidth="1"/>
    <col min="13" max="13" width="5.7265625" customWidth="1"/>
    <col min="14" max="14" width="6.54296875" customWidth="1"/>
  </cols>
  <sheetData>
    <row r="1" spans="1:14" x14ac:dyDescent="0.35">
      <c r="A1" t="s">
        <v>0</v>
      </c>
      <c r="B1" t="s">
        <v>1</v>
      </c>
      <c r="C1" t="s">
        <v>4</v>
      </c>
      <c r="D1" t="s">
        <v>5</v>
      </c>
      <c r="E1" t="s">
        <v>6</v>
      </c>
      <c r="F1" t="s">
        <v>7</v>
      </c>
      <c r="G1" t="s">
        <v>8</v>
      </c>
      <c r="H1" t="s">
        <v>13</v>
      </c>
      <c r="I1" t="s">
        <v>14</v>
      </c>
      <c r="J1" t="s">
        <v>15</v>
      </c>
      <c r="K1" t="s">
        <v>16</v>
      </c>
      <c r="L1" t="s">
        <v>17</v>
      </c>
      <c r="M1" t="s">
        <v>18</v>
      </c>
      <c r="N1" t="s">
        <v>19</v>
      </c>
    </row>
    <row r="2" spans="1:14" x14ac:dyDescent="0.35">
      <c r="A2" t="s">
        <v>212</v>
      </c>
      <c r="B2" t="s">
        <v>213</v>
      </c>
      <c r="C2" t="s">
        <v>214</v>
      </c>
      <c r="D2" t="s">
        <v>215</v>
      </c>
      <c r="E2" t="s">
        <v>216</v>
      </c>
      <c r="F2" t="s">
        <v>217</v>
      </c>
      <c r="G2">
        <v>99615</v>
      </c>
      <c r="H2" t="s">
        <v>218</v>
      </c>
      <c r="I2" t="s">
        <v>219</v>
      </c>
      <c r="J2" t="s">
        <v>220</v>
      </c>
      <c r="K2" t="s">
        <v>221</v>
      </c>
      <c r="L2" t="s">
        <v>222</v>
      </c>
      <c r="M2" t="s">
        <v>223</v>
      </c>
      <c r="N2" t="s">
        <v>224</v>
      </c>
    </row>
    <row r="3" spans="1:14" x14ac:dyDescent="0.35">
      <c r="A3" t="s">
        <v>238</v>
      </c>
      <c r="B3" t="s">
        <v>239</v>
      </c>
      <c r="C3" t="s">
        <v>214</v>
      </c>
      <c r="D3" t="s">
        <v>240</v>
      </c>
      <c r="E3" t="s">
        <v>241</v>
      </c>
      <c r="F3" t="s">
        <v>217</v>
      </c>
      <c r="G3">
        <v>99669</v>
      </c>
      <c r="H3" t="s">
        <v>218</v>
      </c>
      <c r="I3" t="s">
        <v>242</v>
      </c>
      <c r="J3" t="s">
        <v>243</v>
      </c>
      <c r="K3" t="s">
        <v>244</v>
      </c>
      <c r="L3" t="s">
        <v>245</v>
      </c>
      <c r="M3" t="s">
        <v>224</v>
      </c>
      <c r="N3" t="s">
        <v>224</v>
      </c>
    </row>
    <row r="4" spans="1:14" x14ac:dyDescent="0.35">
      <c r="A4" t="s">
        <v>249</v>
      </c>
      <c r="B4" t="s">
        <v>250</v>
      </c>
      <c r="C4" t="s">
        <v>214</v>
      </c>
      <c r="D4" t="s">
        <v>251</v>
      </c>
      <c r="E4" t="s">
        <v>252</v>
      </c>
      <c r="F4" t="s">
        <v>217</v>
      </c>
      <c r="G4">
        <v>99801</v>
      </c>
      <c r="H4" t="s">
        <v>218</v>
      </c>
      <c r="I4" t="s">
        <v>242</v>
      </c>
      <c r="J4" t="s">
        <v>253</v>
      </c>
      <c r="K4" t="s">
        <v>254</v>
      </c>
      <c r="L4" t="s">
        <v>255</v>
      </c>
      <c r="M4" t="s">
        <v>224</v>
      </c>
      <c r="N4" t="s">
        <v>224</v>
      </c>
    </row>
    <row r="5" spans="1:14" x14ac:dyDescent="0.35">
      <c r="A5" t="s">
        <v>259</v>
      </c>
      <c r="B5" t="s">
        <v>260</v>
      </c>
      <c r="C5" t="s">
        <v>214</v>
      </c>
      <c r="D5" t="s">
        <v>261</v>
      </c>
      <c r="E5" t="s">
        <v>262</v>
      </c>
      <c r="F5" t="s">
        <v>217</v>
      </c>
      <c r="G5">
        <v>99645</v>
      </c>
      <c r="H5" t="s">
        <v>218</v>
      </c>
      <c r="I5" t="s">
        <v>242</v>
      </c>
      <c r="J5" t="s">
        <v>263</v>
      </c>
      <c r="K5" t="s">
        <v>264</v>
      </c>
      <c r="L5" t="s">
        <v>265</v>
      </c>
      <c r="M5" t="s">
        <v>224</v>
      </c>
      <c r="N5" t="s">
        <v>224</v>
      </c>
    </row>
    <row r="6" spans="1:14" x14ac:dyDescent="0.35">
      <c r="A6" t="s">
        <v>267</v>
      </c>
      <c r="B6" t="s">
        <v>268</v>
      </c>
      <c r="C6" t="s">
        <v>214</v>
      </c>
      <c r="D6" t="s">
        <v>269</v>
      </c>
      <c r="E6" t="s">
        <v>270</v>
      </c>
      <c r="F6" t="s">
        <v>217</v>
      </c>
      <c r="G6">
        <v>99501</v>
      </c>
      <c r="H6" t="s">
        <v>218</v>
      </c>
      <c r="I6" t="s">
        <v>219</v>
      </c>
      <c r="J6" t="s">
        <v>271</v>
      </c>
      <c r="K6" t="s">
        <v>272</v>
      </c>
      <c r="L6" t="s">
        <v>273</v>
      </c>
      <c r="M6" t="s">
        <v>224</v>
      </c>
      <c r="N6" t="s">
        <v>224</v>
      </c>
    </row>
    <row r="7" spans="1:14" x14ac:dyDescent="0.35">
      <c r="A7" t="s">
        <v>283</v>
      </c>
      <c r="B7" t="s">
        <v>284</v>
      </c>
      <c r="C7" t="s">
        <v>214</v>
      </c>
      <c r="D7" t="s">
        <v>285</v>
      </c>
      <c r="E7" t="s">
        <v>286</v>
      </c>
      <c r="F7" t="s">
        <v>217</v>
      </c>
      <c r="G7">
        <v>99501</v>
      </c>
      <c r="H7" t="s">
        <v>287</v>
      </c>
      <c r="I7" t="s">
        <v>219</v>
      </c>
      <c r="J7" t="s">
        <v>288</v>
      </c>
      <c r="K7" t="s">
        <v>289</v>
      </c>
      <c r="L7" t="s">
        <v>290</v>
      </c>
      <c r="M7" t="s">
        <v>224</v>
      </c>
      <c r="N7" t="s">
        <v>224</v>
      </c>
    </row>
    <row r="8" spans="1:14" x14ac:dyDescent="0.35">
      <c r="A8" t="s">
        <v>296</v>
      </c>
      <c r="B8" t="s">
        <v>297</v>
      </c>
      <c r="C8" t="s">
        <v>214</v>
      </c>
      <c r="D8" t="s">
        <v>298</v>
      </c>
      <c r="E8" t="s">
        <v>299</v>
      </c>
      <c r="F8" t="s">
        <v>217</v>
      </c>
      <c r="G8">
        <v>99559</v>
      </c>
      <c r="H8" t="s">
        <v>218</v>
      </c>
      <c r="I8" t="s">
        <v>242</v>
      </c>
      <c r="J8" t="s">
        <v>300</v>
      </c>
      <c r="K8" t="s">
        <v>301</v>
      </c>
      <c r="L8" t="s">
        <v>302</v>
      </c>
      <c r="M8" t="s">
        <v>223</v>
      </c>
      <c r="N8" t="s">
        <v>224</v>
      </c>
    </row>
    <row r="9" spans="1:14" x14ac:dyDescent="0.35">
      <c r="A9" t="s">
        <v>304</v>
      </c>
      <c r="B9" t="s">
        <v>305</v>
      </c>
      <c r="C9" t="s">
        <v>214</v>
      </c>
      <c r="D9" t="s">
        <v>306</v>
      </c>
      <c r="E9" t="s">
        <v>307</v>
      </c>
      <c r="F9" t="s">
        <v>217</v>
      </c>
      <c r="G9">
        <v>99775</v>
      </c>
      <c r="H9" t="s">
        <v>218</v>
      </c>
      <c r="I9" t="s">
        <v>242</v>
      </c>
      <c r="J9" t="s">
        <v>308</v>
      </c>
      <c r="K9" t="s">
        <v>309</v>
      </c>
      <c r="L9" t="s">
        <v>310</v>
      </c>
      <c r="M9" t="s">
        <v>224</v>
      </c>
      <c r="N9" t="s">
        <v>224</v>
      </c>
    </row>
    <row r="10" spans="1:14" x14ac:dyDescent="0.35">
      <c r="A10" t="s">
        <v>311</v>
      </c>
      <c r="B10" t="s">
        <v>312</v>
      </c>
      <c r="C10" t="s">
        <v>214</v>
      </c>
      <c r="D10" t="s">
        <v>313</v>
      </c>
      <c r="E10" t="s">
        <v>314</v>
      </c>
      <c r="F10" t="s">
        <v>315</v>
      </c>
      <c r="G10">
        <v>35216</v>
      </c>
      <c r="H10" t="s">
        <v>218</v>
      </c>
      <c r="I10" t="s">
        <v>316</v>
      </c>
      <c r="J10" t="s">
        <v>317</v>
      </c>
      <c r="K10" t="s">
        <v>318</v>
      </c>
      <c r="L10" t="s">
        <v>319</v>
      </c>
      <c r="M10" t="s">
        <v>223</v>
      </c>
      <c r="N10" t="s">
        <v>224</v>
      </c>
    </row>
    <row r="11" spans="1:14" x14ac:dyDescent="0.35">
      <c r="A11" t="s">
        <v>326</v>
      </c>
      <c r="B11" t="s">
        <v>327</v>
      </c>
      <c r="C11" t="s">
        <v>214</v>
      </c>
      <c r="D11" t="s">
        <v>328</v>
      </c>
      <c r="E11" t="s">
        <v>329</v>
      </c>
      <c r="F11" t="s">
        <v>315</v>
      </c>
      <c r="G11">
        <v>35816</v>
      </c>
      <c r="H11" t="s">
        <v>218</v>
      </c>
      <c r="I11" t="s">
        <v>316</v>
      </c>
      <c r="J11" t="s">
        <v>317</v>
      </c>
      <c r="K11" t="s">
        <v>318</v>
      </c>
      <c r="L11" t="s">
        <v>319</v>
      </c>
      <c r="M11" t="s">
        <v>223</v>
      </c>
      <c r="N11" t="s">
        <v>224</v>
      </c>
    </row>
    <row r="12" spans="1:14" x14ac:dyDescent="0.35">
      <c r="A12" t="s">
        <v>332</v>
      </c>
      <c r="B12" t="s">
        <v>333</v>
      </c>
      <c r="C12" t="s">
        <v>214</v>
      </c>
      <c r="D12" t="s">
        <v>334</v>
      </c>
      <c r="E12" t="s">
        <v>335</v>
      </c>
      <c r="F12" t="s">
        <v>315</v>
      </c>
      <c r="G12">
        <v>36104</v>
      </c>
      <c r="H12" t="s">
        <v>218</v>
      </c>
      <c r="I12" t="s">
        <v>316</v>
      </c>
      <c r="J12" t="s">
        <v>317</v>
      </c>
      <c r="K12" t="s">
        <v>318</v>
      </c>
      <c r="L12" t="s">
        <v>319</v>
      </c>
      <c r="M12" t="s">
        <v>223</v>
      </c>
      <c r="N12" t="s">
        <v>224</v>
      </c>
    </row>
    <row r="13" spans="1:14" x14ac:dyDescent="0.35">
      <c r="A13" t="s">
        <v>336</v>
      </c>
      <c r="B13" t="s">
        <v>337</v>
      </c>
      <c r="C13" t="s">
        <v>214</v>
      </c>
      <c r="D13" t="s">
        <v>338</v>
      </c>
      <c r="E13" t="s">
        <v>339</v>
      </c>
      <c r="F13" t="s">
        <v>315</v>
      </c>
      <c r="G13">
        <v>36608</v>
      </c>
      <c r="H13" t="s">
        <v>218</v>
      </c>
      <c r="I13" t="s">
        <v>316</v>
      </c>
      <c r="J13" t="s">
        <v>317</v>
      </c>
      <c r="K13" t="s">
        <v>318</v>
      </c>
      <c r="L13" t="s">
        <v>319</v>
      </c>
      <c r="M13" t="s">
        <v>223</v>
      </c>
      <c r="N13" t="s">
        <v>224</v>
      </c>
    </row>
    <row r="14" spans="1:14" x14ac:dyDescent="0.35">
      <c r="A14" t="s">
        <v>340</v>
      </c>
      <c r="B14" t="s">
        <v>341</v>
      </c>
      <c r="C14" t="s">
        <v>214</v>
      </c>
      <c r="D14" t="s">
        <v>342</v>
      </c>
      <c r="E14" t="s">
        <v>343</v>
      </c>
      <c r="F14" t="s">
        <v>315</v>
      </c>
      <c r="G14">
        <v>35503</v>
      </c>
      <c r="H14" t="s">
        <v>287</v>
      </c>
      <c r="I14" t="s">
        <v>219</v>
      </c>
      <c r="J14" t="s">
        <v>344</v>
      </c>
      <c r="K14" t="s">
        <v>345</v>
      </c>
      <c r="L14" t="s">
        <v>346</v>
      </c>
      <c r="M14" t="s">
        <v>224</v>
      </c>
      <c r="N14" t="s">
        <v>224</v>
      </c>
    </row>
    <row r="15" spans="1:14" x14ac:dyDescent="0.35">
      <c r="A15" t="s">
        <v>348</v>
      </c>
      <c r="B15" t="s">
        <v>349</v>
      </c>
      <c r="C15" t="s">
        <v>214</v>
      </c>
      <c r="D15" t="s">
        <v>350</v>
      </c>
      <c r="E15" t="s">
        <v>351</v>
      </c>
      <c r="F15" t="s">
        <v>315</v>
      </c>
      <c r="G15">
        <v>35077</v>
      </c>
      <c r="H15" t="s">
        <v>218</v>
      </c>
      <c r="I15" t="s">
        <v>242</v>
      </c>
      <c r="J15" t="s">
        <v>352</v>
      </c>
      <c r="K15" t="s">
        <v>353</v>
      </c>
      <c r="L15" t="s">
        <v>354</v>
      </c>
      <c r="M15" t="s">
        <v>223</v>
      </c>
      <c r="N15" t="s">
        <v>224</v>
      </c>
    </row>
    <row r="16" spans="1:14" x14ac:dyDescent="0.35">
      <c r="A16" t="s">
        <v>356</v>
      </c>
      <c r="B16" t="s">
        <v>357</v>
      </c>
      <c r="C16" t="s">
        <v>214</v>
      </c>
      <c r="D16" t="s">
        <v>358</v>
      </c>
      <c r="E16" t="s">
        <v>359</v>
      </c>
      <c r="F16" t="s">
        <v>315</v>
      </c>
      <c r="G16">
        <v>36830</v>
      </c>
      <c r="H16" t="s">
        <v>287</v>
      </c>
      <c r="I16" t="s">
        <v>219</v>
      </c>
      <c r="J16" t="s">
        <v>360</v>
      </c>
      <c r="K16" t="s">
        <v>361</v>
      </c>
      <c r="L16" t="s">
        <v>362</v>
      </c>
      <c r="M16" t="s">
        <v>224</v>
      </c>
      <c r="N16" t="s">
        <v>224</v>
      </c>
    </row>
    <row r="17" spans="1:14" x14ac:dyDescent="0.35">
      <c r="A17" t="s">
        <v>365</v>
      </c>
      <c r="B17" t="s">
        <v>366</v>
      </c>
      <c r="C17" t="s">
        <v>214</v>
      </c>
      <c r="D17" t="s">
        <v>367</v>
      </c>
      <c r="E17" t="s">
        <v>368</v>
      </c>
      <c r="F17" t="s">
        <v>315</v>
      </c>
      <c r="G17">
        <v>36535</v>
      </c>
      <c r="H17" t="s">
        <v>287</v>
      </c>
      <c r="I17" t="s">
        <v>219</v>
      </c>
      <c r="J17" t="s">
        <v>369</v>
      </c>
      <c r="K17" t="s">
        <v>370</v>
      </c>
      <c r="L17" t="s">
        <v>371</v>
      </c>
      <c r="M17" t="s">
        <v>223</v>
      </c>
      <c r="N17" t="s">
        <v>224</v>
      </c>
    </row>
    <row r="18" spans="1:14" x14ac:dyDescent="0.35">
      <c r="A18" t="s">
        <v>373</v>
      </c>
      <c r="B18" t="s">
        <v>374</v>
      </c>
      <c r="C18" t="s">
        <v>214</v>
      </c>
      <c r="D18" t="s">
        <v>375</v>
      </c>
      <c r="E18" t="s">
        <v>376</v>
      </c>
      <c r="F18" t="s">
        <v>315</v>
      </c>
      <c r="G18">
        <v>36345</v>
      </c>
      <c r="H18" t="s">
        <v>287</v>
      </c>
      <c r="I18" t="s">
        <v>219</v>
      </c>
      <c r="J18" t="s">
        <v>377</v>
      </c>
      <c r="K18" t="s">
        <v>378</v>
      </c>
      <c r="L18" t="s">
        <v>379</v>
      </c>
      <c r="M18" t="s">
        <v>224</v>
      </c>
      <c r="N18" t="s">
        <v>224</v>
      </c>
    </row>
    <row r="19" spans="1:14" x14ac:dyDescent="0.35">
      <c r="A19" t="s">
        <v>381</v>
      </c>
      <c r="B19" t="s">
        <v>382</v>
      </c>
      <c r="C19" t="s">
        <v>214</v>
      </c>
      <c r="D19" t="s">
        <v>383</v>
      </c>
      <c r="E19" t="s">
        <v>384</v>
      </c>
      <c r="F19" t="s">
        <v>315</v>
      </c>
      <c r="G19">
        <v>36322</v>
      </c>
      <c r="H19" t="s">
        <v>218</v>
      </c>
      <c r="I19" t="s">
        <v>219</v>
      </c>
      <c r="J19" t="s">
        <v>385</v>
      </c>
      <c r="K19" t="s">
        <v>386</v>
      </c>
      <c r="L19" t="s">
        <v>387</v>
      </c>
      <c r="M19" t="s">
        <v>223</v>
      </c>
      <c r="N19" t="s">
        <v>224</v>
      </c>
    </row>
    <row r="20" spans="1:14" x14ac:dyDescent="0.35">
      <c r="A20" t="s">
        <v>388</v>
      </c>
      <c r="B20" t="s">
        <v>389</v>
      </c>
      <c r="C20" t="s">
        <v>214</v>
      </c>
      <c r="D20" t="s">
        <v>390</v>
      </c>
      <c r="E20" t="s">
        <v>384</v>
      </c>
      <c r="F20" t="s">
        <v>315</v>
      </c>
      <c r="G20">
        <v>36322</v>
      </c>
      <c r="H20" t="s">
        <v>218</v>
      </c>
      <c r="I20" t="s">
        <v>242</v>
      </c>
      <c r="J20" t="s">
        <v>391</v>
      </c>
      <c r="K20" t="s">
        <v>392</v>
      </c>
      <c r="L20" t="s">
        <v>393</v>
      </c>
      <c r="M20" t="s">
        <v>224</v>
      </c>
      <c r="N20" t="s">
        <v>224</v>
      </c>
    </row>
    <row r="21" spans="1:14" x14ac:dyDescent="0.35">
      <c r="A21" t="s">
        <v>395</v>
      </c>
      <c r="B21" t="s">
        <v>396</v>
      </c>
      <c r="C21" t="s">
        <v>214</v>
      </c>
      <c r="D21" t="s">
        <v>397</v>
      </c>
      <c r="E21" t="s">
        <v>314</v>
      </c>
      <c r="F21" t="s">
        <v>315</v>
      </c>
      <c r="G21">
        <v>35206</v>
      </c>
      <c r="H21" t="s">
        <v>218</v>
      </c>
      <c r="I21" t="s">
        <v>219</v>
      </c>
      <c r="J21" t="s">
        <v>398</v>
      </c>
      <c r="K21" t="s">
        <v>399</v>
      </c>
      <c r="L21" t="s">
        <v>400</v>
      </c>
      <c r="M21" t="s">
        <v>223</v>
      </c>
      <c r="N21" t="s">
        <v>224</v>
      </c>
    </row>
    <row r="22" spans="1:14" x14ac:dyDescent="0.35">
      <c r="A22" t="s">
        <v>401</v>
      </c>
      <c r="B22" t="s">
        <v>402</v>
      </c>
      <c r="C22" t="s">
        <v>214</v>
      </c>
      <c r="D22" t="s">
        <v>403</v>
      </c>
      <c r="E22" t="s">
        <v>404</v>
      </c>
      <c r="F22" t="s">
        <v>405</v>
      </c>
      <c r="G22">
        <v>72764</v>
      </c>
      <c r="H22" t="s">
        <v>218</v>
      </c>
      <c r="I22" t="s">
        <v>219</v>
      </c>
      <c r="J22" t="s">
        <v>406</v>
      </c>
      <c r="K22" t="s">
        <v>407</v>
      </c>
      <c r="L22" t="s">
        <v>408</v>
      </c>
      <c r="M22" t="s">
        <v>223</v>
      </c>
      <c r="N22" t="s">
        <v>224</v>
      </c>
    </row>
    <row r="23" spans="1:14" x14ac:dyDescent="0.35">
      <c r="A23" t="s">
        <v>411</v>
      </c>
      <c r="B23" t="s">
        <v>412</v>
      </c>
      <c r="C23" t="s">
        <v>214</v>
      </c>
      <c r="D23" t="s">
        <v>413</v>
      </c>
      <c r="E23" t="s">
        <v>414</v>
      </c>
      <c r="F23" t="s">
        <v>405</v>
      </c>
      <c r="G23">
        <v>72556</v>
      </c>
      <c r="H23" t="s">
        <v>218</v>
      </c>
      <c r="I23" t="s">
        <v>242</v>
      </c>
      <c r="J23" t="s">
        <v>415</v>
      </c>
      <c r="K23" t="s">
        <v>416</v>
      </c>
      <c r="L23" t="s">
        <v>417</v>
      </c>
      <c r="M23" t="s">
        <v>224</v>
      </c>
      <c r="N23" t="s">
        <v>224</v>
      </c>
    </row>
    <row r="24" spans="1:14" x14ac:dyDescent="0.35">
      <c r="A24" t="s">
        <v>418</v>
      </c>
      <c r="B24" t="s">
        <v>419</v>
      </c>
      <c r="C24" t="s">
        <v>214</v>
      </c>
      <c r="D24" t="s">
        <v>420</v>
      </c>
      <c r="E24" t="s">
        <v>421</v>
      </c>
      <c r="F24" t="s">
        <v>405</v>
      </c>
      <c r="G24">
        <v>72712</v>
      </c>
      <c r="H24" t="s">
        <v>287</v>
      </c>
      <c r="I24" t="s">
        <v>219</v>
      </c>
      <c r="J24" t="s">
        <v>422</v>
      </c>
      <c r="K24" t="s">
        <v>423</v>
      </c>
      <c r="L24" t="s">
        <v>424</v>
      </c>
      <c r="M24" t="s">
        <v>223</v>
      </c>
      <c r="N24" t="s">
        <v>224</v>
      </c>
    </row>
    <row r="25" spans="1:14" x14ac:dyDescent="0.35">
      <c r="A25" t="s">
        <v>426</v>
      </c>
      <c r="B25" t="s">
        <v>427</v>
      </c>
      <c r="C25" t="s">
        <v>214</v>
      </c>
      <c r="D25" t="s">
        <v>428</v>
      </c>
      <c r="E25" t="s">
        <v>429</v>
      </c>
      <c r="F25" t="s">
        <v>405</v>
      </c>
      <c r="G25">
        <v>71999</v>
      </c>
      <c r="H25" t="s">
        <v>218</v>
      </c>
      <c r="I25" t="s">
        <v>219</v>
      </c>
      <c r="J25" t="s">
        <v>430</v>
      </c>
      <c r="K25" t="s">
        <v>431</v>
      </c>
      <c r="L25" t="s">
        <v>432</v>
      </c>
      <c r="M25" t="s">
        <v>223</v>
      </c>
      <c r="N25" t="s">
        <v>224</v>
      </c>
    </row>
    <row r="26" spans="1:14" x14ac:dyDescent="0.35">
      <c r="A26" t="s">
        <v>433</v>
      </c>
      <c r="B26" t="s">
        <v>434</v>
      </c>
      <c r="C26" t="s">
        <v>214</v>
      </c>
      <c r="D26" t="s">
        <v>435</v>
      </c>
      <c r="E26" t="s">
        <v>436</v>
      </c>
      <c r="F26" t="s">
        <v>405</v>
      </c>
      <c r="G26">
        <v>72143</v>
      </c>
      <c r="H26" t="s">
        <v>287</v>
      </c>
      <c r="I26" t="s">
        <v>219</v>
      </c>
      <c r="J26" t="s">
        <v>437</v>
      </c>
      <c r="K26" t="s">
        <v>438</v>
      </c>
      <c r="L26" t="s">
        <v>439</v>
      </c>
      <c r="M26" t="s">
        <v>224</v>
      </c>
      <c r="N26" t="s">
        <v>224</v>
      </c>
    </row>
    <row r="27" spans="1:14" x14ac:dyDescent="0.35">
      <c r="A27" t="s">
        <v>441</v>
      </c>
      <c r="B27" t="s">
        <v>442</v>
      </c>
      <c r="C27" t="s">
        <v>214</v>
      </c>
      <c r="D27" t="s">
        <v>443</v>
      </c>
      <c r="E27" t="s">
        <v>444</v>
      </c>
      <c r="F27" t="s">
        <v>405</v>
      </c>
      <c r="G27">
        <v>72032</v>
      </c>
      <c r="H27" t="s">
        <v>218</v>
      </c>
      <c r="I27" t="s">
        <v>242</v>
      </c>
      <c r="J27" t="s">
        <v>445</v>
      </c>
      <c r="K27" t="s">
        <v>446</v>
      </c>
      <c r="L27" t="s">
        <v>447</v>
      </c>
      <c r="M27" t="s">
        <v>224</v>
      </c>
      <c r="N27" t="s">
        <v>224</v>
      </c>
    </row>
    <row r="28" spans="1:14" x14ac:dyDescent="0.35">
      <c r="A28" t="s">
        <v>448</v>
      </c>
      <c r="B28" t="s">
        <v>449</v>
      </c>
      <c r="C28" t="s">
        <v>214</v>
      </c>
      <c r="D28" t="s">
        <v>450</v>
      </c>
      <c r="E28" t="s">
        <v>451</v>
      </c>
      <c r="F28" t="s">
        <v>405</v>
      </c>
      <c r="G28">
        <v>72404</v>
      </c>
      <c r="H28" t="s">
        <v>218</v>
      </c>
      <c r="I28" t="s">
        <v>242</v>
      </c>
      <c r="J28" t="s">
        <v>452</v>
      </c>
      <c r="K28" t="s">
        <v>453</v>
      </c>
      <c r="L28" t="s">
        <v>454</v>
      </c>
      <c r="M28" t="s">
        <v>224</v>
      </c>
      <c r="N28" t="s">
        <v>224</v>
      </c>
    </row>
    <row r="29" spans="1:14" x14ac:dyDescent="0.35">
      <c r="A29" t="s">
        <v>455</v>
      </c>
      <c r="B29" t="s">
        <v>456</v>
      </c>
      <c r="C29" t="s">
        <v>214</v>
      </c>
      <c r="D29" t="s">
        <v>457</v>
      </c>
      <c r="E29" t="s">
        <v>458</v>
      </c>
      <c r="F29" t="s">
        <v>405</v>
      </c>
      <c r="G29">
        <v>72701</v>
      </c>
      <c r="H29" t="s">
        <v>218</v>
      </c>
      <c r="I29" t="s">
        <v>242</v>
      </c>
      <c r="J29" t="s">
        <v>459</v>
      </c>
      <c r="K29" t="s">
        <v>460</v>
      </c>
      <c r="L29" t="s">
        <v>461</v>
      </c>
      <c r="M29" t="s">
        <v>223</v>
      </c>
      <c r="N29" t="s">
        <v>224</v>
      </c>
    </row>
    <row r="30" spans="1:14" x14ac:dyDescent="0.35">
      <c r="A30" t="s">
        <v>462</v>
      </c>
      <c r="B30" t="s">
        <v>463</v>
      </c>
      <c r="C30" t="s">
        <v>214</v>
      </c>
      <c r="D30" t="s">
        <v>464</v>
      </c>
      <c r="E30" t="s">
        <v>465</v>
      </c>
      <c r="F30" t="s">
        <v>466</v>
      </c>
      <c r="G30">
        <v>85027</v>
      </c>
      <c r="H30" t="s">
        <v>287</v>
      </c>
      <c r="I30" t="s">
        <v>219</v>
      </c>
      <c r="J30" t="s">
        <v>467</v>
      </c>
      <c r="K30" t="s">
        <v>468</v>
      </c>
      <c r="L30" t="s">
        <v>469</v>
      </c>
      <c r="M30" t="s">
        <v>223</v>
      </c>
      <c r="N30" t="s">
        <v>224</v>
      </c>
    </row>
    <row r="31" spans="1:14" x14ac:dyDescent="0.35">
      <c r="A31" t="s">
        <v>472</v>
      </c>
      <c r="B31" t="s">
        <v>473</v>
      </c>
      <c r="C31" t="s">
        <v>214</v>
      </c>
      <c r="D31" t="s">
        <v>474</v>
      </c>
      <c r="E31" t="s">
        <v>475</v>
      </c>
      <c r="F31" t="s">
        <v>466</v>
      </c>
      <c r="G31">
        <v>85719</v>
      </c>
      <c r="H31" t="s">
        <v>287</v>
      </c>
      <c r="I31" t="s">
        <v>242</v>
      </c>
      <c r="J31" t="s">
        <v>476</v>
      </c>
      <c r="K31" t="s">
        <v>477</v>
      </c>
      <c r="L31" t="s">
        <v>478</v>
      </c>
      <c r="M31" t="s">
        <v>223</v>
      </c>
      <c r="N31" t="s">
        <v>224</v>
      </c>
    </row>
    <row r="32" spans="1:14" x14ac:dyDescent="0.35">
      <c r="A32" t="s">
        <v>479</v>
      </c>
      <c r="B32" t="s">
        <v>480</v>
      </c>
      <c r="C32" t="s">
        <v>214</v>
      </c>
      <c r="D32" t="s">
        <v>481</v>
      </c>
      <c r="E32" t="s">
        <v>465</v>
      </c>
      <c r="F32" t="s">
        <v>466</v>
      </c>
      <c r="G32">
        <v>85040</v>
      </c>
      <c r="H32" t="s">
        <v>218</v>
      </c>
      <c r="I32" t="s">
        <v>219</v>
      </c>
      <c r="J32" t="s">
        <v>482</v>
      </c>
      <c r="K32" t="s">
        <v>483</v>
      </c>
      <c r="L32" t="s">
        <v>484</v>
      </c>
      <c r="M32" t="s">
        <v>224</v>
      </c>
      <c r="N32" t="s">
        <v>224</v>
      </c>
    </row>
    <row r="33" spans="1:14" x14ac:dyDescent="0.35">
      <c r="A33" t="s">
        <v>485</v>
      </c>
      <c r="B33" t="s">
        <v>486</v>
      </c>
      <c r="C33" t="s">
        <v>214</v>
      </c>
      <c r="D33" t="s">
        <v>487</v>
      </c>
      <c r="E33" t="s">
        <v>488</v>
      </c>
      <c r="F33" t="s">
        <v>466</v>
      </c>
      <c r="G33">
        <v>85350</v>
      </c>
      <c r="H33" t="s">
        <v>287</v>
      </c>
      <c r="I33" t="s">
        <v>219</v>
      </c>
      <c r="J33" t="s">
        <v>489</v>
      </c>
      <c r="K33" t="s">
        <v>490</v>
      </c>
      <c r="L33" t="s">
        <v>491</v>
      </c>
      <c r="M33" t="s">
        <v>224</v>
      </c>
      <c r="N33" t="s">
        <v>224</v>
      </c>
    </row>
    <row r="34" spans="1:14" x14ac:dyDescent="0.35">
      <c r="A34" t="s">
        <v>493</v>
      </c>
      <c r="B34" t="s">
        <v>494</v>
      </c>
      <c r="C34" t="s">
        <v>214</v>
      </c>
      <c r="D34" t="s">
        <v>495</v>
      </c>
      <c r="E34" t="s">
        <v>496</v>
      </c>
      <c r="F34" t="s">
        <v>466</v>
      </c>
      <c r="G34">
        <v>85607</v>
      </c>
      <c r="H34" t="s">
        <v>218</v>
      </c>
      <c r="I34" t="s">
        <v>219</v>
      </c>
      <c r="J34" t="s">
        <v>497</v>
      </c>
      <c r="K34" t="s">
        <v>498</v>
      </c>
      <c r="L34" t="s">
        <v>499</v>
      </c>
      <c r="M34" t="s">
        <v>224</v>
      </c>
      <c r="N34" t="s">
        <v>224</v>
      </c>
    </row>
    <row r="35" spans="1:14" x14ac:dyDescent="0.35">
      <c r="A35" t="s">
        <v>500</v>
      </c>
      <c r="B35" t="s">
        <v>501</v>
      </c>
      <c r="C35" t="s">
        <v>214</v>
      </c>
      <c r="D35" t="s">
        <v>502</v>
      </c>
      <c r="E35" t="s">
        <v>503</v>
      </c>
      <c r="F35" t="s">
        <v>466</v>
      </c>
      <c r="G35">
        <v>85338</v>
      </c>
      <c r="H35" t="s">
        <v>287</v>
      </c>
      <c r="I35" t="s">
        <v>219</v>
      </c>
      <c r="J35" t="s">
        <v>504</v>
      </c>
      <c r="K35" t="s">
        <v>505</v>
      </c>
      <c r="L35" t="s">
        <v>506</v>
      </c>
      <c r="M35" t="s">
        <v>224</v>
      </c>
      <c r="N35" t="s">
        <v>224</v>
      </c>
    </row>
    <row r="36" spans="1:14" x14ac:dyDescent="0.35">
      <c r="A36" t="s">
        <v>508</v>
      </c>
      <c r="B36" t="s">
        <v>509</v>
      </c>
      <c r="C36" t="s">
        <v>214</v>
      </c>
      <c r="D36" t="s">
        <v>510</v>
      </c>
      <c r="E36" t="s">
        <v>511</v>
      </c>
      <c r="F36" t="s">
        <v>466</v>
      </c>
      <c r="G36">
        <v>85212</v>
      </c>
      <c r="H36" t="s">
        <v>287</v>
      </c>
      <c r="I36" t="s">
        <v>219</v>
      </c>
      <c r="J36" t="s">
        <v>512</v>
      </c>
      <c r="K36" t="s">
        <v>513</v>
      </c>
      <c r="L36" t="s">
        <v>514</v>
      </c>
      <c r="M36" t="s">
        <v>224</v>
      </c>
      <c r="N36" t="s">
        <v>224</v>
      </c>
    </row>
    <row r="37" spans="1:14" x14ac:dyDescent="0.35">
      <c r="A37" t="s">
        <v>515</v>
      </c>
      <c r="B37" t="s">
        <v>516</v>
      </c>
      <c r="C37" t="s">
        <v>214</v>
      </c>
      <c r="D37" t="s">
        <v>517</v>
      </c>
      <c r="E37" t="s">
        <v>518</v>
      </c>
      <c r="F37" t="s">
        <v>466</v>
      </c>
      <c r="G37">
        <v>85212</v>
      </c>
      <c r="H37" t="s">
        <v>287</v>
      </c>
      <c r="I37" t="s">
        <v>219</v>
      </c>
      <c r="J37" t="s">
        <v>519</v>
      </c>
      <c r="K37" t="s">
        <v>520</v>
      </c>
      <c r="L37" t="s">
        <v>521</v>
      </c>
      <c r="M37" t="s">
        <v>223</v>
      </c>
      <c r="N37" t="s">
        <v>224</v>
      </c>
    </row>
    <row r="38" spans="1:14" x14ac:dyDescent="0.35">
      <c r="A38" t="s">
        <v>522</v>
      </c>
      <c r="B38" t="s">
        <v>523</v>
      </c>
      <c r="C38" t="s">
        <v>214</v>
      </c>
      <c r="D38" t="s">
        <v>524</v>
      </c>
      <c r="E38" t="s">
        <v>525</v>
      </c>
      <c r="F38" t="s">
        <v>466</v>
      </c>
      <c r="G38">
        <v>85307</v>
      </c>
      <c r="H38" t="s">
        <v>218</v>
      </c>
      <c r="I38" t="s">
        <v>219</v>
      </c>
      <c r="J38" t="s">
        <v>526</v>
      </c>
      <c r="K38" t="s">
        <v>527</v>
      </c>
      <c r="L38" t="s">
        <v>528</v>
      </c>
      <c r="M38" t="s">
        <v>223</v>
      </c>
      <c r="N38" t="s">
        <v>224</v>
      </c>
    </row>
    <row r="39" spans="1:14" x14ac:dyDescent="0.35">
      <c r="A39" t="s">
        <v>529</v>
      </c>
      <c r="B39" t="s">
        <v>530</v>
      </c>
      <c r="C39" t="s">
        <v>214</v>
      </c>
      <c r="D39" t="s">
        <v>531</v>
      </c>
      <c r="E39" t="s">
        <v>532</v>
      </c>
      <c r="F39" t="s">
        <v>466</v>
      </c>
      <c r="G39">
        <v>85249</v>
      </c>
      <c r="H39" t="s">
        <v>287</v>
      </c>
      <c r="I39" t="s">
        <v>219</v>
      </c>
      <c r="J39" t="s">
        <v>533</v>
      </c>
      <c r="K39" t="s">
        <v>534</v>
      </c>
      <c r="L39" t="s">
        <v>535</v>
      </c>
      <c r="M39" t="s">
        <v>224</v>
      </c>
      <c r="N39" t="s">
        <v>224</v>
      </c>
    </row>
    <row r="40" spans="1:14" x14ac:dyDescent="0.35">
      <c r="A40" t="s">
        <v>536</v>
      </c>
      <c r="B40" t="s">
        <v>537</v>
      </c>
      <c r="C40" t="s">
        <v>214</v>
      </c>
      <c r="D40" t="s">
        <v>538</v>
      </c>
      <c r="E40" t="s">
        <v>475</v>
      </c>
      <c r="F40" t="s">
        <v>466</v>
      </c>
      <c r="G40">
        <v>85735</v>
      </c>
      <c r="H40" t="s">
        <v>287</v>
      </c>
      <c r="I40" t="s">
        <v>219</v>
      </c>
      <c r="J40" t="s">
        <v>539</v>
      </c>
      <c r="K40" t="s">
        <v>540</v>
      </c>
      <c r="L40" t="s">
        <v>541</v>
      </c>
      <c r="M40" t="s">
        <v>224</v>
      </c>
      <c r="N40" t="s">
        <v>224</v>
      </c>
    </row>
    <row r="41" spans="1:14" x14ac:dyDescent="0.35">
      <c r="A41" t="s">
        <v>543</v>
      </c>
      <c r="B41" t="s">
        <v>544</v>
      </c>
      <c r="C41" t="s">
        <v>214</v>
      </c>
      <c r="D41" t="s">
        <v>545</v>
      </c>
      <c r="E41" t="s">
        <v>518</v>
      </c>
      <c r="F41" t="s">
        <v>466</v>
      </c>
      <c r="G41">
        <v>85215</v>
      </c>
      <c r="H41" t="s">
        <v>287</v>
      </c>
      <c r="I41" t="s">
        <v>219</v>
      </c>
      <c r="J41" t="s">
        <v>546</v>
      </c>
      <c r="K41" t="s">
        <v>547</v>
      </c>
      <c r="L41" t="s">
        <v>548</v>
      </c>
      <c r="M41" t="s">
        <v>223</v>
      </c>
      <c r="N41" t="s">
        <v>224</v>
      </c>
    </row>
    <row r="42" spans="1:14" x14ac:dyDescent="0.35">
      <c r="A42" t="s">
        <v>549</v>
      </c>
      <c r="B42" t="s">
        <v>550</v>
      </c>
      <c r="C42" t="s">
        <v>214</v>
      </c>
      <c r="D42" t="s">
        <v>551</v>
      </c>
      <c r="E42" t="s">
        <v>552</v>
      </c>
      <c r="F42" t="s">
        <v>466</v>
      </c>
      <c r="G42">
        <v>86301</v>
      </c>
      <c r="H42" t="s">
        <v>287</v>
      </c>
      <c r="I42" t="s">
        <v>219</v>
      </c>
      <c r="J42" t="s">
        <v>553</v>
      </c>
      <c r="K42" t="s">
        <v>554</v>
      </c>
      <c r="L42" t="s">
        <v>555</v>
      </c>
      <c r="M42" t="s">
        <v>223</v>
      </c>
      <c r="N42" t="s">
        <v>224</v>
      </c>
    </row>
    <row r="43" spans="1:14" x14ac:dyDescent="0.35">
      <c r="A43" t="s">
        <v>557</v>
      </c>
      <c r="B43" t="s">
        <v>558</v>
      </c>
      <c r="C43" t="s">
        <v>214</v>
      </c>
      <c r="D43" t="s">
        <v>559</v>
      </c>
      <c r="E43" t="s">
        <v>560</v>
      </c>
      <c r="F43" t="s">
        <v>466</v>
      </c>
      <c r="G43">
        <v>86301</v>
      </c>
      <c r="H43" t="s">
        <v>287</v>
      </c>
      <c r="I43" t="s">
        <v>219</v>
      </c>
      <c r="J43" t="s">
        <v>561</v>
      </c>
      <c r="K43" t="s">
        <v>562</v>
      </c>
      <c r="L43" t="s">
        <v>563</v>
      </c>
      <c r="M43" t="s">
        <v>224</v>
      </c>
      <c r="N43" t="s">
        <v>224</v>
      </c>
    </row>
    <row r="44" spans="1:14" x14ac:dyDescent="0.35">
      <c r="A44" t="s">
        <v>564</v>
      </c>
      <c r="B44" t="s">
        <v>565</v>
      </c>
      <c r="C44" t="s">
        <v>214</v>
      </c>
      <c r="D44" t="s">
        <v>566</v>
      </c>
      <c r="E44" t="s">
        <v>567</v>
      </c>
      <c r="F44" t="s">
        <v>466</v>
      </c>
      <c r="G44">
        <v>85283</v>
      </c>
      <c r="H44" t="s">
        <v>287</v>
      </c>
      <c r="I44" t="s">
        <v>242</v>
      </c>
      <c r="J44" t="s">
        <v>476</v>
      </c>
      <c r="K44" t="s">
        <v>477</v>
      </c>
      <c r="L44" t="s">
        <v>478</v>
      </c>
      <c r="M44" t="s">
        <v>223</v>
      </c>
      <c r="N44" t="s">
        <v>224</v>
      </c>
    </row>
    <row r="45" spans="1:14" x14ac:dyDescent="0.35">
      <c r="A45" t="s">
        <v>568</v>
      </c>
      <c r="B45" t="s">
        <v>569</v>
      </c>
      <c r="C45" t="s">
        <v>214</v>
      </c>
      <c r="D45" t="s">
        <v>570</v>
      </c>
      <c r="E45" t="s">
        <v>465</v>
      </c>
      <c r="F45" t="s">
        <v>466</v>
      </c>
      <c r="G45">
        <v>85016</v>
      </c>
      <c r="H45" t="s">
        <v>287</v>
      </c>
      <c r="I45" t="s">
        <v>242</v>
      </c>
      <c r="J45" t="s">
        <v>476</v>
      </c>
      <c r="K45" t="s">
        <v>571</v>
      </c>
      <c r="L45" t="s">
        <v>572</v>
      </c>
      <c r="M45" t="s">
        <v>223</v>
      </c>
      <c r="N45" t="s">
        <v>224</v>
      </c>
    </row>
    <row r="46" spans="1:14" x14ac:dyDescent="0.35">
      <c r="A46" t="s">
        <v>573</v>
      </c>
      <c r="B46" t="s">
        <v>574</v>
      </c>
      <c r="C46" t="s">
        <v>214</v>
      </c>
      <c r="D46" t="s">
        <v>575</v>
      </c>
      <c r="E46" t="s">
        <v>475</v>
      </c>
      <c r="F46" t="s">
        <v>466</v>
      </c>
      <c r="G46">
        <v>85756</v>
      </c>
      <c r="H46" t="s">
        <v>218</v>
      </c>
      <c r="I46" t="s">
        <v>219</v>
      </c>
      <c r="J46" t="s">
        <v>576</v>
      </c>
      <c r="K46" t="s">
        <v>577</v>
      </c>
      <c r="L46" t="s">
        <v>578</v>
      </c>
      <c r="M46" t="s">
        <v>223</v>
      </c>
      <c r="N46" t="s">
        <v>224</v>
      </c>
    </row>
    <row r="47" spans="1:14" x14ac:dyDescent="0.35">
      <c r="A47" t="s">
        <v>579</v>
      </c>
      <c r="B47" t="s">
        <v>580</v>
      </c>
      <c r="C47" t="s">
        <v>214</v>
      </c>
      <c r="D47" t="s">
        <v>581</v>
      </c>
      <c r="E47" t="s">
        <v>582</v>
      </c>
      <c r="F47" t="s">
        <v>466</v>
      </c>
      <c r="G47">
        <v>85323</v>
      </c>
      <c r="H47" t="s">
        <v>218</v>
      </c>
      <c r="I47" t="s">
        <v>219</v>
      </c>
      <c r="J47" t="s">
        <v>583</v>
      </c>
      <c r="K47" t="s">
        <v>584</v>
      </c>
      <c r="L47" t="s">
        <v>585</v>
      </c>
      <c r="M47" t="s">
        <v>223</v>
      </c>
      <c r="N47" t="s">
        <v>224</v>
      </c>
    </row>
    <row r="48" spans="1:14" x14ac:dyDescent="0.35">
      <c r="A48" t="s">
        <v>587</v>
      </c>
      <c r="B48" t="s">
        <v>588</v>
      </c>
      <c r="C48" t="s">
        <v>214</v>
      </c>
      <c r="D48" t="s">
        <v>589</v>
      </c>
      <c r="E48" t="s">
        <v>590</v>
      </c>
      <c r="F48" t="s">
        <v>591</v>
      </c>
      <c r="G48">
        <v>90301</v>
      </c>
      <c r="H48" t="s">
        <v>287</v>
      </c>
      <c r="I48" t="s">
        <v>219</v>
      </c>
      <c r="J48" t="s">
        <v>592</v>
      </c>
      <c r="K48" t="s">
        <v>593</v>
      </c>
      <c r="L48" t="s">
        <v>594</v>
      </c>
      <c r="M48" t="s">
        <v>223</v>
      </c>
      <c r="N48" t="s">
        <v>224</v>
      </c>
    </row>
    <row r="49" spans="1:14" x14ac:dyDescent="0.35">
      <c r="A49" t="s">
        <v>596</v>
      </c>
      <c r="B49" t="s">
        <v>597</v>
      </c>
      <c r="C49" t="s">
        <v>214</v>
      </c>
      <c r="D49" t="s">
        <v>598</v>
      </c>
      <c r="E49" t="s">
        <v>599</v>
      </c>
      <c r="F49" t="s">
        <v>591</v>
      </c>
      <c r="G49">
        <v>94134</v>
      </c>
      <c r="H49" t="s">
        <v>218</v>
      </c>
      <c r="I49" t="s">
        <v>316</v>
      </c>
      <c r="J49" t="s">
        <v>600</v>
      </c>
      <c r="K49" t="s">
        <v>601</v>
      </c>
      <c r="L49" t="s">
        <v>602</v>
      </c>
      <c r="M49" t="s">
        <v>223</v>
      </c>
      <c r="N49" t="s">
        <v>224</v>
      </c>
    </row>
    <row r="50" spans="1:14" x14ac:dyDescent="0.35">
      <c r="A50" t="s">
        <v>605</v>
      </c>
      <c r="B50" t="s">
        <v>606</v>
      </c>
      <c r="C50" t="s">
        <v>214</v>
      </c>
      <c r="D50" t="s">
        <v>607</v>
      </c>
      <c r="E50" t="s">
        <v>608</v>
      </c>
      <c r="F50" t="s">
        <v>591</v>
      </c>
      <c r="G50">
        <v>94598</v>
      </c>
      <c r="H50" t="s">
        <v>218</v>
      </c>
      <c r="I50" t="s">
        <v>316</v>
      </c>
      <c r="J50" t="s">
        <v>600</v>
      </c>
      <c r="K50" t="s">
        <v>601</v>
      </c>
      <c r="L50" t="s">
        <v>602</v>
      </c>
      <c r="M50" t="s">
        <v>223</v>
      </c>
      <c r="N50" t="s">
        <v>224</v>
      </c>
    </row>
    <row r="51" spans="1:14" x14ac:dyDescent="0.35">
      <c r="A51" t="s">
        <v>609</v>
      </c>
      <c r="B51" t="s">
        <v>610</v>
      </c>
      <c r="C51" t="s">
        <v>214</v>
      </c>
      <c r="D51" t="s">
        <v>611</v>
      </c>
      <c r="E51" t="s">
        <v>608</v>
      </c>
      <c r="F51" t="s">
        <v>591</v>
      </c>
      <c r="G51">
        <v>91789</v>
      </c>
      <c r="H51" t="s">
        <v>218</v>
      </c>
      <c r="I51" t="s">
        <v>219</v>
      </c>
      <c r="J51" t="s">
        <v>612</v>
      </c>
      <c r="K51" t="s">
        <v>613</v>
      </c>
      <c r="L51" t="s">
        <v>614</v>
      </c>
      <c r="M51" t="s">
        <v>223</v>
      </c>
      <c r="N51" t="s">
        <v>224</v>
      </c>
    </row>
    <row r="52" spans="1:14" x14ac:dyDescent="0.35">
      <c r="A52" t="s">
        <v>615</v>
      </c>
      <c r="B52" t="s">
        <v>616</v>
      </c>
      <c r="C52" t="s">
        <v>214</v>
      </c>
      <c r="D52" t="s">
        <v>617</v>
      </c>
      <c r="E52" t="s">
        <v>618</v>
      </c>
      <c r="F52" t="s">
        <v>591</v>
      </c>
      <c r="G52">
        <v>96002</v>
      </c>
      <c r="H52" t="s">
        <v>287</v>
      </c>
      <c r="I52" t="s">
        <v>219</v>
      </c>
      <c r="J52" t="s">
        <v>619</v>
      </c>
      <c r="K52" t="s">
        <v>620</v>
      </c>
      <c r="L52" t="s">
        <v>621</v>
      </c>
      <c r="M52" t="s">
        <v>224</v>
      </c>
      <c r="N52" t="s">
        <v>224</v>
      </c>
    </row>
    <row r="53" spans="1:14" x14ac:dyDescent="0.35">
      <c r="A53" t="s">
        <v>622</v>
      </c>
      <c r="B53" t="s">
        <v>623</v>
      </c>
      <c r="C53" t="s">
        <v>214</v>
      </c>
      <c r="D53" t="s">
        <v>624</v>
      </c>
      <c r="E53" t="s">
        <v>625</v>
      </c>
      <c r="F53" t="s">
        <v>591</v>
      </c>
      <c r="G53">
        <v>92504</v>
      </c>
      <c r="H53" t="s">
        <v>218</v>
      </c>
      <c r="I53" t="s">
        <v>219</v>
      </c>
      <c r="J53" t="s">
        <v>626</v>
      </c>
      <c r="K53" t="s">
        <v>627</v>
      </c>
      <c r="L53" t="s">
        <v>628</v>
      </c>
      <c r="M53" t="s">
        <v>224</v>
      </c>
      <c r="N53" t="s">
        <v>224</v>
      </c>
    </row>
    <row r="54" spans="1:14" x14ac:dyDescent="0.35">
      <c r="A54" t="s">
        <v>630</v>
      </c>
      <c r="B54" t="s">
        <v>631</v>
      </c>
      <c r="C54" t="s">
        <v>214</v>
      </c>
      <c r="D54" t="s">
        <v>632</v>
      </c>
      <c r="E54" t="s">
        <v>633</v>
      </c>
      <c r="F54" t="s">
        <v>591</v>
      </c>
      <c r="G54">
        <v>95648</v>
      </c>
      <c r="H54" t="s">
        <v>287</v>
      </c>
      <c r="I54" t="s">
        <v>219</v>
      </c>
      <c r="J54" t="s">
        <v>634</v>
      </c>
      <c r="K54" t="s">
        <v>635</v>
      </c>
      <c r="L54" t="s">
        <v>636</v>
      </c>
      <c r="M54" t="s">
        <v>223</v>
      </c>
      <c r="N54" t="s">
        <v>224</v>
      </c>
    </row>
    <row r="55" spans="1:14" x14ac:dyDescent="0.35">
      <c r="A55" t="s">
        <v>637</v>
      </c>
      <c r="B55" t="s">
        <v>638</v>
      </c>
      <c r="C55" t="s">
        <v>214</v>
      </c>
      <c r="D55" t="s">
        <v>639</v>
      </c>
      <c r="E55" t="s">
        <v>640</v>
      </c>
      <c r="F55" t="s">
        <v>591</v>
      </c>
      <c r="G55">
        <v>95822</v>
      </c>
      <c r="H55" t="s">
        <v>287</v>
      </c>
      <c r="I55" t="s">
        <v>219</v>
      </c>
      <c r="J55" t="s">
        <v>641</v>
      </c>
      <c r="K55" t="s">
        <v>642</v>
      </c>
      <c r="L55" t="s">
        <v>643</v>
      </c>
      <c r="M55" t="s">
        <v>224</v>
      </c>
      <c r="N55" t="s">
        <v>224</v>
      </c>
    </row>
    <row r="56" spans="1:14" x14ac:dyDescent="0.35">
      <c r="A56" t="s">
        <v>645</v>
      </c>
      <c r="B56" t="s">
        <v>646</v>
      </c>
      <c r="C56" t="s">
        <v>214</v>
      </c>
      <c r="D56" t="s">
        <v>647</v>
      </c>
      <c r="E56" t="s">
        <v>359</v>
      </c>
      <c r="F56" t="s">
        <v>591</v>
      </c>
      <c r="G56">
        <v>95602</v>
      </c>
      <c r="H56" t="s">
        <v>287</v>
      </c>
      <c r="I56" t="s">
        <v>219</v>
      </c>
      <c r="J56" t="s">
        <v>648</v>
      </c>
      <c r="K56" t="s">
        <v>649</v>
      </c>
      <c r="L56" t="s">
        <v>650</v>
      </c>
      <c r="M56" t="s">
        <v>224</v>
      </c>
      <c r="N56" t="s">
        <v>224</v>
      </c>
    </row>
    <row r="57" spans="1:14" x14ac:dyDescent="0.35">
      <c r="A57" t="s">
        <v>651</v>
      </c>
      <c r="B57" t="s">
        <v>652</v>
      </c>
      <c r="C57" t="s">
        <v>214</v>
      </c>
      <c r="D57" t="s">
        <v>653</v>
      </c>
      <c r="E57" t="s">
        <v>654</v>
      </c>
      <c r="F57" t="s">
        <v>591</v>
      </c>
      <c r="G57">
        <v>94520</v>
      </c>
      <c r="H57" t="s">
        <v>287</v>
      </c>
      <c r="I57" t="s">
        <v>219</v>
      </c>
      <c r="J57" t="s">
        <v>655</v>
      </c>
      <c r="K57" t="s">
        <v>656</v>
      </c>
      <c r="L57" t="s">
        <v>657</v>
      </c>
      <c r="M57" t="s">
        <v>224</v>
      </c>
      <c r="N57" t="s">
        <v>224</v>
      </c>
    </row>
    <row r="58" spans="1:14" x14ac:dyDescent="0.35">
      <c r="A58" t="s">
        <v>658</v>
      </c>
      <c r="B58" t="s">
        <v>659</v>
      </c>
      <c r="C58" t="s">
        <v>214</v>
      </c>
      <c r="D58" t="s">
        <v>660</v>
      </c>
      <c r="E58" t="s">
        <v>661</v>
      </c>
      <c r="F58" t="s">
        <v>591</v>
      </c>
      <c r="G58">
        <v>94551</v>
      </c>
      <c r="H58" t="s">
        <v>287</v>
      </c>
      <c r="I58" t="s">
        <v>219</v>
      </c>
      <c r="J58" t="s">
        <v>519</v>
      </c>
      <c r="K58" t="s">
        <v>520</v>
      </c>
      <c r="L58" t="s">
        <v>521</v>
      </c>
      <c r="M58" t="s">
        <v>223</v>
      </c>
      <c r="N58" t="s">
        <v>224</v>
      </c>
    </row>
    <row r="59" spans="1:14" x14ac:dyDescent="0.35">
      <c r="A59" t="s">
        <v>662</v>
      </c>
      <c r="B59" t="s">
        <v>663</v>
      </c>
      <c r="C59" t="s">
        <v>214</v>
      </c>
      <c r="D59" t="s">
        <v>664</v>
      </c>
      <c r="E59" t="s">
        <v>665</v>
      </c>
      <c r="F59" t="s">
        <v>591</v>
      </c>
      <c r="G59">
        <v>94539</v>
      </c>
      <c r="H59" t="s">
        <v>287</v>
      </c>
      <c r="I59" t="s">
        <v>219</v>
      </c>
      <c r="J59" t="s">
        <v>666</v>
      </c>
      <c r="K59" t="s">
        <v>667</v>
      </c>
      <c r="L59" t="s">
        <v>668</v>
      </c>
      <c r="M59" t="s">
        <v>224</v>
      </c>
      <c r="N59" t="s">
        <v>224</v>
      </c>
    </row>
    <row r="60" spans="1:14" x14ac:dyDescent="0.35">
      <c r="A60" t="s">
        <v>669</v>
      </c>
      <c r="B60" t="s">
        <v>670</v>
      </c>
      <c r="C60" t="s">
        <v>214</v>
      </c>
      <c r="D60" t="s">
        <v>671</v>
      </c>
      <c r="E60" t="s">
        <v>672</v>
      </c>
      <c r="F60" t="s">
        <v>591</v>
      </c>
      <c r="G60">
        <v>93727</v>
      </c>
      <c r="H60" t="s">
        <v>287</v>
      </c>
      <c r="I60" t="s">
        <v>219</v>
      </c>
      <c r="J60" t="s">
        <v>673</v>
      </c>
      <c r="K60" t="s">
        <v>674</v>
      </c>
      <c r="L60" t="s">
        <v>675</v>
      </c>
      <c r="M60" t="s">
        <v>224</v>
      </c>
      <c r="N60" t="s">
        <v>224</v>
      </c>
    </row>
    <row r="61" spans="1:14" x14ac:dyDescent="0.35">
      <c r="A61" t="s">
        <v>676</v>
      </c>
      <c r="B61" t="s">
        <v>677</v>
      </c>
      <c r="C61" t="s">
        <v>214</v>
      </c>
      <c r="D61" t="s">
        <v>678</v>
      </c>
      <c r="E61" t="s">
        <v>679</v>
      </c>
      <c r="F61" t="s">
        <v>591</v>
      </c>
      <c r="G61">
        <v>95301</v>
      </c>
      <c r="H61" t="s">
        <v>287</v>
      </c>
      <c r="I61" t="s">
        <v>219</v>
      </c>
      <c r="J61" t="s">
        <v>680</v>
      </c>
      <c r="K61" t="s">
        <v>681</v>
      </c>
      <c r="L61" t="s">
        <v>682</v>
      </c>
      <c r="M61" t="s">
        <v>223</v>
      </c>
      <c r="N61" t="s">
        <v>224</v>
      </c>
    </row>
    <row r="62" spans="1:14" x14ac:dyDescent="0.35">
      <c r="A62" t="s">
        <v>683</v>
      </c>
      <c r="B62" t="s">
        <v>684</v>
      </c>
      <c r="C62" t="s">
        <v>214</v>
      </c>
      <c r="D62" t="s">
        <v>685</v>
      </c>
      <c r="E62" t="s">
        <v>686</v>
      </c>
      <c r="F62" t="s">
        <v>591</v>
      </c>
      <c r="G62">
        <v>95076</v>
      </c>
      <c r="H62" t="s">
        <v>287</v>
      </c>
      <c r="I62" t="s">
        <v>219</v>
      </c>
      <c r="J62" t="s">
        <v>687</v>
      </c>
      <c r="K62" t="s">
        <v>688</v>
      </c>
      <c r="L62" t="s">
        <v>689</v>
      </c>
      <c r="M62" t="s">
        <v>223</v>
      </c>
      <c r="N62" t="s">
        <v>224</v>
      </c>
    </row>
    <row r="63" spans="1:14" x14ac:dyDescent="0.35">
      <c r="A63" t="s">
        <v>692</v>
      </c>
      <c r="B63" t="s">
        <v>693</v>
      </c>
      <c r="C63" t="s">
        <v>214</v>
      </c>
      <c r="D63" t="s">
        <v>694</v>
      </c>
      <c r="E63" t="s">
        <v>695</v>
      </c>
      <c r="F63" t="s">
        <v>591</v>
      </c>
      <c r="G63">
        <v>93308</v>
      </c>
      <c r="H63" t="s">
        <v>287</v>
      </c>
      <c r="I63" t="s">
        <v>219</v>
      </c>
      <c r="J63" t="s">
        <v>696</v>
      </c>
      <c r="K63" t="s">
        <v>697</v>
      </c>
      <c r="L63" t="s">
        <v>698</v>
      </c>
      <c r="M63" t="s">
        <v>224</v>
      </c>
      <c r="N63" t="s">
        <v>224</v>
      </c>
    </row>
    <row r="64" spans="1:14" x14ac:dyDescent="0.35">
      <c r="A64" t="s">
        <v>699</v>
      </c>
      <c r="B64" t="s">
        <v>700</v>
      </c>
      <c r="C64" t="s">
        <v>214</v>
      </c>
      <c r="D64" t="s">
        <v>701</v>
      </c>
      <c r="E64" t="s">
        <v>702</v>
      </c>
      <c r="F64" t="s">
        <v>591</v>
      </c>
      <c r="G64">
        <v>93010</v>
      </c>
      <c r="H64" t="s">
        <v>287</v>
      </c>
      <c r="I64" t="s">
        <v>219</v>
      </c>
      <c r="J64" t="s">
        <v>519</v>
      </c>
      <c r="K64" t="s">
        <v>520</v>
      </c>
      <c r="L64" t="s">
        <v>521</v>
      </c>
      <c r="M64" t="s">
        <v>223</v>
      </c>
      <c r="N64" t="s">
        <v>224</v>
      </c>
    </row>
    <row r="65" spans="1:14" x14ac:dyDescent="0.35">
      <c r="A65" t="s">
        <v>704</v>
      </c>
      <c r="B65" t="s">
        <v>705</v>
      </c>
      <c r="C65" t="s">
        <v>214</v>
      </c>
      <c r="D65" t="s">
        <v>706</v>
      </c>
      <c r="E65" t="s">
        <v>707</v>
      </c>
      <c r="F65" t="s">
        <v>591</v>
      </c>
      <c r="G65">
        <v>91331</v>
      </c>
      <c r="H65" t="s">
        <v>287</v>
      </c>
      <c r="I65" t="s">
        <v>219</v>
      </c>
      <c r="J65" t="s">
        <v>708</v>
      </c>
      <c r="K65" t="s">
        <v>709</v>
      </c>
      <c r="L65" t="s">
        <v>710</v>
      </c>
      <c r="M65" t="s">
        <v>224</v>
      </c>
      <c r="N65" t="s">
        <v>224</v>
      </c>
    </row>
    <row r="66" spans="1:14" x14ac:dyDescent="0.35">
      <c r="A66" t="s">
        <v>711</v>
      </c>
      <c r="B66" t="s">
        <v>712</v>
      </c>
      <c r="C66" t="s">
        <v>214</v>
      </c>
      <c r="D66" t="s">
        <v>713</v>
      </c>
      <c r="E66" t="s">
        <v>714</v>
      </c>
      <c r="F66" t="s">
        <v>591</v>
      </c>
      <c r="G66">
        <v>91356</v>
      </c>
      <c r="H66" t="s">
        <v>218</v>
      </c>
      <c r="I66" t="s">
        <v>242</v>
      </c>
      <c r="J66" t="s">
        <v>715</v>
      </c>
      <c r="K66" t="s">
        <v>716</v>
      </c>
      <c r="L66" t="s">
        <v>717</v>
      </c>
      <c r="M66" t="s">
        <v>223</v>
      </c>
      <c r="N66" t="s">
        <v>224</v>
      </c>
    </row>
    <row r="67" spans="1:14" x14ac:dyDescent="0.35">
      <c r="A67" t="s">
        <v>718</v>
      </c>
      <c r="B67" t="s">
        <v>719</v>
      </c>
      <c r="C67" t="s">
        <v>214</v>
      </c>
      <c r="D67" t="s">
        <v>720</v>
      </c>
      <c r="E67" t="s">
        <v>721</v>
      </c>
      <c r="F67" t="s">
        <v>591</v>
      </c>
      <c r="G67">
        <v>90807</v>
      </c>
      <c r="H67" t="s">
        <v>287</v>
      </c>
      <c r="I67" t="s">
        <v>219</v>
      </c>
      <c r="J67" t="s">
        <v>722</v>
      </c>
      <c r="K67" t="s">
        <v>723</v>
      </c>
      <c r="L67" t="s">
        <v>724</v>
      </c>
      <c r="M67" t="s">
        <v>224</v>
      </c>
      <c r="N67" t="s">
        <v>224</v>
      </c>
    </row>
    <row r="68" spans="1:14" x14ac:dyDescent="0.35">
      <c r="A68" t="s">
        <v>725</v>
      </c>
      <c r="B68" t="s">
        <v>726</v>
      </c>
      <c r="C68" t="s">
        <v>214</v>
      </c>
      <c r="D68" t="s">
        <v>727</v>
      </c>
      <c r="E68" t="s">
        <v>728</v>
      </c>
      <c r="F68" t="s">
        <v>591</v>
      </c>
      <c r="G68">
        <v>91731</v>
      </c>
      <c r="H68" t="s">
        <v>287</v>
      </c>
      <c r="I68" t="s">
        <v>219</v>
      </c>
      <c r="J68" t="s">
        <v>729</v>
      </c>
      <c r="K68" t="s">
        <v>730</v>
      </c>
      <c r="L68" t="s">
        <v>731</v>
      </c>
      <c r="M68" t="s">
        <v>224</v>
      </c>
      <c r="N68" t="s">
        <v>224</v>
      </c>
    </row>
    <row r="69" spans="1:14" x14ac:dyDescent="0.35">
      <c r="A69" t="s">
        <v>732</v>
      </c>
      <c r="B69" t="s">
        <v>733</v>
      </c>
      <c r="C69" t="s">
        <v>214</v>
      </c>
      <c r="D69" t="s">
        <v>734</v>
      </c>
      <c r="E69" t="s">
        <v>735</v>
      </c>
      <c r="F69" t="s">
        <v>591</v>
      </c>
      <c r="G69">
        <v>92563</v>
      </c>
      <c r="H69" t="s">
        <v>287</v>
      </c>
      <c r="I69" t="s">
        <v>219</v>
      </c>
      <c r="J69" t="s">
        <v>736</v>
      </c>
      <c r="K69" t="s">
        <v>737</v>
      </c>
      <c r="L69" t="s">
        <v>738</v>
      </c>
      <c r="M69" t="s">
        <v>224</v>
      </c>
      <c r="N69" t="s">
        <v>224</v>
      </c>
    </row>
    <row r="70" spans="1:14" x14ac:dyDescent="0.35">
      <c r="A70" t="s">
        <v>739</v>
      </c>
      <c r="B70" t="s">
        <v>740</v>
      </c>
      <c r="C70" t="s">
        <v>214</v>
      </c>
      <c r="D70" t="s">
        <v>741</v>
      </c>
      <c r="E70" t="s">
        <v>742</v>
      </c>
      <c r="F70" t="s">
        <v>591</v>
      </c>
      <c r="G70">
        <v>92020</v>
      </c>
      <c r="H70" t="s">
        <v>287</v>
      </c>
      <c r="I70" t="s">
        <v>219</v>
      </c>
      <c r="J70" t="s">
        <v>743</v>
      </c>
      <c r="K70" t="s">
        <v>744</v>
      </c>
      <c r="L70" t="s">
        <v>745</v>
      </c>
      <c r="M70" t="s">
        <v>224</v>
      </c>
      <c r="N70" t="s">
        <v>224</v>
      </c>
    </row>
    <row r="71" spans="1:14" x14ac:dyDescent="0.35">
      <c r="A71" t="s">
        <v>746</v>
      </c>
      <c r="B71" t="s">
        <v>747</v>
      </c>
      <c r="C71" t="s">
        <v>214</v>
      </c>
      <c r="D71" t="s">
        <v>748</v>
      </c>
      <c r="E71" t="s">
        <v>749</v>
      </c>
      <c r="F71" t="s">
        <v>591</v>
      </c>
      <c r="G71">
        <v>92011</v>
      </c>
      <c r="H71" t="s">
        <v>287</v>
      </c>
      <c r="I71" t="s">
        <v>219</v>
      </c>
      <c r="J71" t="s">
        <v>750</v>
      </c>
      <c r="K71" t="s">
        <v>751</v>
      </c>
      <c r="L71" t="s">
        <v>752</v>
      </c>
      <c r="M71" t="s">
        <v>223</v>
      </c>
      <c r="N71" t="s">
        <v>224</v>
      </c>
    </row>
    <row r="72" spans="1:14" x14ac:dyDescent="0.35">
      <c r="A72" t="s">
        <v>753</v>
      </c>
      <c r="B72" t="s">
        <v>754</v>
      </c>
      <c r="C72" t="s">
        <v>214</v>
      </c>
      <c r="D72" t="s">
        <v>755</v>
      </c>
      <c r="E72" t="s">
        <v>749</v>
      </c>
      <c r="F72" t="s">
        <v>591</v>
      </c>
      <c r="G72">
        <v>92011</v>
      </c>
      <c r="H72" t="s">
        <v>287</v>
      </c>
      <c r="I72" t="s">
        <v>219</v>
      </c>
      <c r="J72" t="s">
        <v>756</v>
      </c>
      <c r="K72" t="s">
        <v>757</v>
      </c>
      <c r="L72" t="s">
        <v>758</v>
      </c>
      <c r="M72" t="s">
        <v>223</v>
      </c>
      <c r="N72" t="s">
        <v>224</v>
      </c>
    </row>
    <row r="73" spans="1:14" x14ac:dyDescent="0.35">
      <c r="A73" t="s">
        <v>759</v>
      </c>
      <c r="B73" t="s">
        <v>760</v>
      </c>
      <c r="C73" t="s">
        <v>214</v>
      </c>
      <c r="D73" t="s">
        <v>761</v>
      </c>
      <c r="E73" t="s">
        <v>762</v>
      </c>
      <c r="F73" t="s">
        <v>591</v>
      </c>
      <c r="G73">
        <v>92626</v>
      </c>
      <c r="H73" t="s">
        <v>218</v>
      </c>
      <c r="I73" t="s">
        <v>219</v>
      </c>
      <c r="J73" t="s">
        <v>763</v>
      </c>
      <c r="K73" t="s">
        <v>764</v>
      </c>
      <c r="L73" t="s">
        <v>765</v>
      </c>
      <c r="M73" t="s">
        <v>223</v>
      </c>
      <c r="N73" t="s">
        <v>224</v>
      </c>
    </row>
    <row r="74" spans="1:14" x14ac:dyDescent="0.35">
      <c r="A74" t="s">
        <v>766</v>
      </c>
      <c r="B74" t="s">
        <v>767</v>
      </c>
      <c r="C74" t="s">
        <v>214</v>
      </c>
      <c r="D74" t="s">
        <v>768</v>
      </c>
      <c r="E74" t="s">
        <v>769</v>
      </c>
      <c r="F74" t="s">
        <v>591</v>
      </c>
      <c r="G74">
        <v>92274</v>
      </c>
      <c r="H74" t="s">
        <v>287</v>
      </c>
      <c r="I74" t="s">
        <v>219</v>
      </c>
      <c r="J74" t="s">
        <v>770</v>
      </c>
      <c r="K74" t="s">
        <v>771</v>
      </c>
      <c r="L74" t="s">
        <v>772</v>
      </c>
      <c r="M74" t="s">
        <v>223</v>
      </c>
      <c r="N74" t="s">
        <v>224</v>
      </c>
    </row>
    <row r="75" spans="1:14" x14ac:dyDescent="0.35">
      <c r="A75" t="s">
        <v>773</v>
      </c>
      <c r="B75" t="s">
        <v>774</v>
      </c>
      <c r="C75" t="s">
        <v>214</v>
      </c>
      <c r="D75" t="s">
        <v>775</v>
      </c>
      <c r="E75" t="s">
        <v>776</v>
      </c>
      <c r="F75" t="s">
        <v>591</v>
      </c>
      <c r="G75">
        <v>92320</v>
      </c>
      <c r="H75" t="s">
        <v>218</v>
      </c>
      <c r="I75" t="s">
        <v>242</v>
      </c>
      <c r="J75" t="s">
        <v>777</v>
      </c>
      <c r="K75" t="s">
        <v>778</v>
      </c>
      <c r="L75" t="s">
        <v>779</v>
      </c>
      <c r="M75" t="s">
        <v>223</v>
      </c>
      <c r="N75" t="s">
        <v>224</v>
      </c>
    </row>
    <row r="76" spans="1:14" x14ac:dyDescent="0.35">
      <c r="A76" t="s">
        <v>780</v>
      </c>
      <c r="B76" t="s">
        <v>781</v>
      </c>
      <c r="C76" t="s">
        <v>214</v>
      </c>
      <c r="D76" t="s">
        <v>782</v>
      </c>
      <c r="E76" t="s">
        <v>783</v>
      </c>
      <c r="F76" t="s">
        <v>591</v>
      </c>
      <c r="G76">
        <v>91765</v>
      </c>
      <c r="H76" t="s">
        <v>218</v>
      </c>
      <c r="I76" t="s">
        <v>316</v>
      </c>
      <c r="J76" t="s">
        <v>784</v>
      </c>
      <c r="K76" t="s">
        <v>785</v>
      </c>
      <c r="L76" t="s">
        <v>786</v>
      </c>
      <c r="M76" t="s">
        <v>223</v>
      </c>
      <c r="N76" t="s">
        <v>224</v>
      </c>
    </row>
    <row r="77" spans="1:14" x14ac:dyDescent="0.35">
      <c r="A77" t="s">
        <v>787</v>
      </c>
      <c r="B77" t="s">
        <v>788</v>
      </c>
      <c r="C77" t="s">
        <v>214</v>
      </c>
      <c r="D77" t="s">
        <v>789</v>
      </c>
      <c r="E77" t="s">
        <v>790</v>
      </c>
      <c r="F77" t="s">
        <v>591</v>
      </c>
      <c r="G77">
        <v>93003</v>
      </c>
      <c r="H77" t="s">
        <v>218</v>
      </c>
      <c r="I77" t="s">
        <v>316</v>
      </c>
      <c r="J77" t="s">
        <v>784</v>
      </c>
      <c r="K77" t="s">
        <v>785</v>
      </c>
      <c r="L77" t="s">
        <v>786</v>
      </c>
      <c r="M77" t="s">
        <v>223</v>
      </c>
      <c r="N77" t="s">
        <v>224</v>
      </c>
    </row>
    <row r="78" spans="1:14" x14ac:dyDescent="0.35">
      <c r="A78" t="s">
        <v>792</v>
      </c>
      <c r="B78" t="s">
        <v>793</v>
      </c>
      <c r="C78" t="s">
        <v>214</v>
      </c>
      <c r="D78" t="s">
        <v>794</v>
      </c>
      <c r="E78" t="s">
        <v>640</v>
      </c>
      <c r="F78" t="s">
        <v>591</v>
      </c>
      <c r="G78">
        <v>95826</v>
      </c>
      <c r="H78" t="s">
        <v>218</v>
      </c>
      <c r="I78" t="s">
        <v>316</v>
      </c>
      <c r="J78" t="s">
        <v>600</v>
      </c>
      <c r="K78" t="s">
        <v>601</v>
      </c>
      <c r="L78" t="s">
        <v>602</v>
      </c>
      <c r="M78" t="s">
        <v>223</v>
      </c>
      <c r="N78" t="s">
        <v>224</v>
      </c>
    </row>
    <row r="79" spans="1:14" x14ac:dyDescent="0.35">
      <c r="A79" t="s">
        <v>795</v>
      </c>
      <c r="B79" t="s">
        <v>796</v>
      </c>
      <c r="C79" t="s">
        <v>214</v>
      </c>
      <c r="D79" t="s">
        <v>797</v>
      </c>
      <c r="E79" t="s">
        <v>798</v>
      </c>
      <c r="F79" t="s">
        <v>591</v>
      </c>
      <c r="G79">
        <v>92121</v>
      </c>
      <c r="H79" t="s">
        <v>218</v>
      </c>
      <c r="I79" t="s">
        <v>316</v>
      </c>
      <c r="J79" t="s">
        <v>784</v>
      </c>
      <c r="K79" t="s">
        <v>785</v>
      </c>
      <c r="L79" t="s">
        <v>786</v>
      </c>
      <c r="M79" t="s">
        <v>223</v>
      </c>
      <c r="N79" t="s">
        <v>224</v>
      </c>
    </row>
    <row r="80" spans="1:14" x14ac:dyDescent="0.35">
      <c r="A80" t="s">
        <v>799</v>
      </c>
      <c r="B80" t="s">
        <v>800</v>
      </c>
      <c r="C80" t="s">
        <v>214</v>
      </c>
      <c r="D80" t="s">
        <v>801</v>
      </c>
      <c r="E80" t="s">
        <v>802</v>
      </c>
      <c r="F80" t="s">
        <v>591</v>
      </c>
      <c r="G80">
        <v>90670</v>
      </c>
      <c r="H80" t="s">
        <v>218</v>
      </c>
      <c r="I80" t="s">
        <v>316</v>
      </c>
      <c r="J80" t="s">
        <v>784</v>
      </c>
      <c r="K80" t="s">
        <v>785</v>
      </c>
      <c r="L80" t="s">
        <v>786</v>
      </c>
      <c r="M80" t="s">
        <v>223</v>
      </c>
      <c r="N80" t="s">
        <v>224</v>
      </c>
    </row>
    <row r="81" spans="1:14" x14ac:dyDescent="0.35">
      <c r="A81" t="s">
        <v>803</v>
      </c>
      <c r="B81" t="s">
        <v>804</v>
      </c>
      <c r="C81" t="s">
        <v>214</v>
      </c>
      <c r="D81" t="s">
        <v>805</v>
      </c>
      <c r="E81" t="s">
        <v>625</v>
      </c>
      <c r="F81" t="s">
        <v>591</v>
      </c>
      <c r="G81">
        <v>92508</v>
      </c>
      <c r="H81" t="s">
        <v>218</v>
      </c>
      <c r="I81" t="s">
        <v>316</v>
      </c>
      <c r="J81" t="s">
        <v>784</v>
      </c>
      <c r="K81" t="s">
        <v>785</v>
      </c>
      <c r="L81" t="s">
        <v>786</v>
      </c>
      <c r="M81" t="s">
        <v>223</v>
      </c>
      <c r="N81" t="s">
        <v>224</v>
      </c>
    </row>
    <row r="82" spans="1:14" x14ac:dyDescent="0.35">
      <c r="A82" t="s">
        <v>806</v>
      </c>
      <c r="B82" t="s">
        <v>807</v>
      </c>
      <c r="C82" t="s">
        <v>214</v>
      </c>
      <c r="D82" t="s">
        <v>808</v>
      </c>
      <c r="E82" t="s">
        <v>809</v>
      </c>
      <c r="F82" t="s">
        <v>591</v>
      </c>
      <c r="G82">
        <v>93422</v>
      </c>
      <c r="H82" t="s">
        <v>218</v>
      </c>
      <c r="I82" t="s">
        <v>316</v>
      </c>
      <c r="J82" t="s">
        <v>600</v>
      </c>
      <c r="K82" t="s">
        <v>601</v>
      </c>
      <c r="L82" t="s">
        <v>810</v>
      </c>
      <c r="M82" t="s">
        <v>223</v>
      </c>
      <c r="N82" t="s">
        <v>224</v>
      </c>
    </row>
    <row r="83" spans="1:14" x14ac:dyDescent="0.35">
      <c r="A83" t="s">
        <v>812</v>
      </c>
      <c r="B83" t="s">
        <v>813</v>
      </c>
      <c r="C83" t="s">
        <v>214</v>
      </c>
      <c r="D83" t="s">
        <v>814</v>
      </c>
      <c r="E83" t="s">
        <v>815</v>
      </c>
      <c r="F83" t="s">
        <v>591</v>
      </c>
      <c r="G83">
        <v>90746</v>
      </c>
      <c r="H83" t="s">
        <v>218</v>
      </c>
      <c r="I83" t="s">
        <v>316</v>
      </c>
      <c r="J83" t="s">
        <v>784</v>
      </c>
      <c r="K83" t="s">
        <v>785</v>
      </c>
      <c r="L83" t="s">
        <v>786</v>
      </c>
      <c r="M83" t="s">
        <v>223</v>
      </c>
      <c r="N83" t="s">
        <v>224</v>
      </c>
    </row>
    <row r="84" spans="1:14" x14ac:dyDescent="0.35">
      <c r="A84" t="s">
        <v>816</v>
      </c>
      <c r="B84" t="s">
        <v>817</v>
      </c>
      <c r="C84" t="s">
        <v>214</v>
      </c>
      <c r="D84" t="s">
        <v>818</v>
      </c>
      <c r="E84" t="s">
        <v>819</v>
      </c>
      <c r="F84" t="s">
        <v>591</v>
      </c>
      <c r="G84">
        <v>95054</v>
      </c>
      <c r="H84" t="s">
        <v>218</v>
      </c>
      <c r="I84" t="s">
        <v>316</v>
      </c>
      <c r="J84" t="s">
        <v>600</v>
      </c>
      <c r="K84" t="s">
        <v>601</v>
      </c>
      <c r="L84" t="s">
        <v>602</v>
      </c>
      <c r="M84" t="s">
        <v>223</v>
      </c>
      <c r="N84" t="s">
        <v>224</v>
      </c>
    </row>
    <row r="85" spans="1:14" x14ac:dyDescent="0.35">
      <c r="A85" t="s">
        <v>820</v>
      </c>
      <c r="B85" t="s">
        <v>821</v>
      </c>
      <c r="C85" t="s">
        <v>214</v>
      </c>
      <c r="D85" t="s">
        <v>822</v>
      </c>
      <c r="E85" t="s">
        <v>823</v>
      </c>
      <c r="F85" t="s">
        <v>591</v>
      </c>
      <c r="G85">
        <v>91301</v>
      </c>
      <c r="H85" t="s">
        <v>218</v>
      </c>
      <c r="I85" t="s">
        <v>316</v>
      </c>
      <c r="J85" t="s">
        <v>784</v>
      </c>
      <c r="K85" t="s">
        <v>785</v>
      </c>
      <c r="L85" t="s">
        <v>786</v>
      </c>
      <c r="M85" t="s">
        <v>223</v>
      </c>
      <c r="N85" t="s">
        <v>224</v>
      </c>
    </row>
    <row r="86" spans="1:14" x14ac:dyDescent="0.35">
      <c r="A86" t="s">
        <v>824</v>
      </c>
      <c r="B86" t="s">
        <v>825</v>
      </c>
      <c r="C86" t="s">
        <v>214</v>
      </c>
      <c r="D86" t="s">
        <v>826</v>
      </c>
      <c r="E86" t="s">
        <v>618</v>
      </c>
      <c r="F86" t="s">
        <v>591</v>
      </c>
      <c r="G86">
        <v>96002</v>
      </c>
      <c r="H86" t="s">
        <v>218</v>
      </c>
      <c r="I86" t="s">
        <v>316</v>
      </c>
      <c r="J86" t="s">
        <v>600</v>
      </c>
      <c r="K86" t="s">
        <v>601</v>
      </c>
      <c r="L86" t="s">
        <v>602</v>
      </c>
      <c r="M86" t="s">
        <v>223</v>
      </c>
      <c r="N86" t="s">
        <v>224</v>
      </c>
    </row>
    <row r="87" spans="1:14" x14ac:dyDescent="0.35">
      <c r="A87" t="s">
        <v>829</v>
      </c>
      <c r="B87" t="s">
        <v>830</v>
      </c>
      <c r="C87" t="s">
        <v>214</v>
      </c>
      <c r="D87" t="s">
        <v>831</v>
      </c>
      <c r="E87" t="s">
        <v>832</v>
      </c>
      <c r="F87" t="s">
        <v>591</v>
      </c>
      <c r="G87">
        <v>95403</v>
      </c>
      <c r="H87" t="s">
        <v>218</v>
      </c>
      <c r="I87" t="s">
        <v>316</v>
      </c>
      <c r="J87" t="s">
        <v>600</v>
      </c>
      <c r="K87" t="s">
        <v>601</v>
      </c>
      <c r="L87" t="s">
        <v>602</v>
      </c>
      <c r="M87" t="s">
        <v>223</v>
      </c>
      <c r="N87" t="s">
        <v>224</v>
      </c>
    </row>
    <row r="88" spans="1:14" x14ac:dyDescent="0.35">
      <c r="A88" t="s">
        <v>833</v>
      </c>
      <c r="B88" t="s">
        <v>834</v>
      </c>
      <c r="C88" t="s">
        <v>214</v>
      </c>
      <c r="D88" t="s">
        <v>835</v>
      </c>
      <c r="E88" t="s">
        <v>836</v>
      </c>
      <c r="F88" t="s">
        <v>591</v>
      </c>
      <c r="G88">
        <v>94587</v>
      </c>
      <c r="H88" t="s">
        <v>218</v>
      </c>
      <c r="I88" t="s">
        <v>316</v>
      </c>
      <c r="J88" t="s">
        <v>600</v>
      </c>
      <c r="K88" t="s">
        <v>601</v>
      </c>
      <c r="L88" t="s">
        <v>602</v>
      </c>
      <c r="M88" t="s">
        <v>223</v>
      </c>
      <c r="N88" t="s">
        <v>224</v>
      </c>
    </row>
    <row r="89" spans="1:14" x14ac:dyDescent="0.35">
      <c r="A89" t="s">
        <v>837</v>
      </c>
      <c r="B89" t="s">
        <v>838</v>
      </c>
      <c r="C89" t="s">
        <v>214</v>
      </c>
      <c r="D89" t="s">
        <v>839</v>
      </c>
      <c r="E89" t="s">
        <v>672</v>
      </c>
      <c r="F89" t="s">
        <v>591</v>
      </c>
      <c r="G89">
        <v>93710</v>
      </c>
      <c r="H89" t="s">
        <v>218</v>
      </c>
      <c r="I89" t="s">
        <v>316</v>
      </c>
      <c r="J89" t="s">
        <v>600</v>
      </c>
      <c r="K89" t="s">
        <v>601</v>
      </c>
      <c r="L89" t="s">
        <v>602</v>
      </c>
      <c r="M89" t="s">
        <v>223</v>
      </c>
      <c r="N89" t="s">
        <v>224</v>
      </c>
    </row>
    <row r="90" spans="1:14" x14ac:dyDescent="0.35">
      <c r="A90" t="s">
        <v>840</v>
      </c>
      <c r="B90" t="s">
        <v>841</v>
      </c>
      <c r="C90" t="s">
        <v>214</v>
      </c>
      <c r="D90" t="s">
        <v>842</v>
      </c>
      <c r="E90" t="s">
        <v>843</v>
      </c>
      <c r="F90" t="s">
        <v>591</v>
      </c>
      <c r="G90">
        <v>93291</v>
      </c>
      <c r="H90" t="s">
        <v>218</v>
      </c>
      <c r="I90" t="s">
        <v>316</v>
      </c>
      <c r="J90" t="s">
        <v>600</v>
      </c>
      <c r="K90" t="s">
        <v>601</v>
      </c>
      <c r="L90" t="s">
        <v>602</v>
      </c>
      <c r="M90" t="s">
        <v>223</v>
      </c>
      <c r="N90" t="s">
        <v>224</v>
      </c>
    </row>
    <row r="91" spans="1:14" x14ac:dyDescent="0.35">
      <c r="A91" t="s">
        <v>844</v>
      </c>
      <c r="B91" t="s">
        <v>845</v>
      </c>
      <c r="C91" t="s">
        <v>214</v>
      </c>
      <c r="D91" t="s">
        <v>846</v>
      </c>
      <c r="E91" t="s">
        <v>695</v>
      </c>
      <c r="F91" t="s">
        <v>591</v>
      </c>
      <c r="G91">
        <v>93309</v>
      </c>
      <c r="H91" t="s">
        <v>218</v>
      </c>
      <c r="I91" t="s">
        <v>316</v>
      </c>
      <c r="J91" t="s">
        <v>600</v>
      </c>
      <c r="K91" t="s">
        <v>601</v>
      </c>
      <c r="L91" t="s">
        <v>810</v>
      </c>
      <c r="M91" t="s">
        <v>223</v>
      </c>
      <c r="N91" t="s">
        <v>224</v>
      </c>
    </row>
    <row r="92" spans="1:14" x14ac:dyDescent="0.35">
      <c r="A92" t="s">
        <v>847</v>
      </c>
      <c r="B92" t="s">
        <v>848</v>
      </c>
      <c r="C92" t="s">
        <v>214</v>
      </c>
      <c r="D92" t="s">
        <v>849</v>
      </c>
      <c r="E92" t="s">
        <v>850</v>
      </c>
      <c r="F92" t="s">
        <v>591</v>
      </c>
      <c r="G92">
        <v>92606</v>
      </c>
      <c r="H92" t="s">
        <v>218</v>
      </c>
      <c r="I92" t="s">
        <v>316</v>
      </c>
      <c r="J92" t="s">
        <v>784</v>
      </c>
      <c r="K92" t="s">
        <v>785</v>
      </c>
      <c r="L92" t="s">
        <v>786</v>
      </c>
      <c r="M92" t="s">
        <v>223</v>
      </c>
      <c r="N92" t="s">
        <v>224</v>
      </c>
    </row>
    <row r="93" spans="1:14" x14ac:dyDescent="0.35">
      <c r="A93" t="s">
        <v>851</v>
      </c>
      <c r="B93" t="s">
        <v>852</v>
      </c>
      <c r="C93" t="s">
        <v>214</v>
      </c>
      <c r="D93" t="s">
        <v>853</v>
      </c>
      <c r="E93" t="s">
        <v>854</v>
      </c>
      <c r="F93" t="s">
        <v>591</v>
      </c>
      <c r="G93">
        <v>90260</v>
      </c>
      <c r="H93" t="s">
        <v>218</v>
      </c>
      <c r="I93" t="s">
        <v>316</v>
      </c>
      <c r="J93" t="s">
        <v>784</v>
      </c>
      <c r="K93" t="s">
        <v>785</v>
      </c>
      <c r="L93" t="s">
        <v>786</v>
      </c>
      <c r="M93" t="s">
        <v>223</v>
      </c>
      <c r="N93" t="s">
        <v>224</v>
      </c>
    </row>
    <row r="94" spans="1:14" x14ac:dyDescent="0.35">
      <c r="A94" t="s">
        <v>855</v>
      </c>
      <c r="B94" t="s">
        <v>856</v>
      </c>
      <c r="C94" t="s">
        <v>214</v>
      </c>
      <c r="D94" t="s">
        <v>857</v>
      </c>
      <c r="E94" t="s">
        <v>858</v>
      </c>
      <c r="F94" t="s">
        <v>591</v>
      </c>
      <c r="G94">
        <v>94508</v>
      </c>
      <c r="H94" t="s">
        <v>218</v>
      </c>
      <c r="I94" t="s">
        <v>219</v>
      </c>
      <c r="J94" t="s">
        <v>859</v>
      </c>
      <c r="K94" t="s">
        <v>860</v>
      </c>
      <c r="L94" t="s">
        <v>861</v>
      </c>
      <c r="M94" t="s">
        <v>223</v>
      </c>
      <c r="N94" t="s">
        <v>224</v>
      </c>
    </row>
    <row r="95" spans="1:14" x14ac:dyDescent="0.35">
      <c r="A95" t="s">
        <v>862</v>
      </c>
      <c r="B95" t="s">
        <v>863</v>
      </c>
      <c r="C95" t="s">
        <v>214</v>
      </c>
      <c r="D95" t="s">
        <v>864</v>
      </c>
      <c r="E95" t="s">
        <v>640</v>
      </c>
      <c r="F95" t="s">
        <v>591</v>
      </c>
      <c r="G95">
        <v>95822</v>
      </c>
      <c r="H95" t="s">
        <v>287</v>
      </c>
      <c r="I95" t="s">
        <v>219</v>
      </c>
      <c r="J95" t="s">
        <v>519</v>
      </c>
      <c r="K95" t="s">
        <v>520</v>
      </c>
      <c r="L95" t="s">
        <v>521</v>
      </c>
      <c r="M95" t="s">
        <v>223</v>
      </c>
      <c r="N95" t="s">
        <v>224</v>
      </c>
    </row>
    <row r="96" spans="1:14" x14ac:dyDescent="0.35">
      <c r="A96" t="s">
        <v>865</v>
      </c>
      <c r="B96" t="s">
        <v>866</v>
      </c>
      <c r="C96" t="s">
        <v>214</v>
      </c>
      <c r="D96" t="s">
        <v>867</v>
      </c>
      <c r="E96" t="s">
        <v>868</v>
      </c>
      <c r="F96" t="s">
        <v>591</v>
      </c>
      <c r="G96">
        <v>95655</v>
      </c>
      <c r="H96" t="s">
        <v>218</v>
      </c>
      <c r="I96" t="s">
        <v>219</v>
      </c>
      <c r="J96" t="s">
        <v>869</v>
      </c>
      <c r="K96" t="s">
        <v>870</v>
      </c>
      <c r="L96" t="s">
        <v>871</v>
      </c>
      <c r="M96" t="s">
        <v>224</v>
      </c>
      <c r="N96" t="s">
        <v>224</v>
      </c>
    </row>
    <row r="97" spans="1:14" x14ac:dyDescent="0.35">
      <c r="A97" t="s">
        <v>872</v>
      </c>
      <c r="B97" t="s">
        <v>873</v>
      </c>
      <c r="C97" t="s">
        <v>214</v>
      </c>
      <c r="D97" t="s">
        <v>874</v>
      </c>
      <c r="E97" t="s">
        <v>875</v>
      </c>
      <c r="F97" t="s">
        <v>591</v>
      </c>
      <c r="G97">
        <v>91750</v>
      </c>
      <c r="H97" t="s">
        <v>287</v>
      </c>
      <c r="I97" t="s">
        <v>219</v>
      </c>
      <c r="J97" t="s">
        <v>876</v>
      </c>
      <c r="K97" t="s">
        <v>877</v>
      </c>
      <c r="L97" t="s">
        <v>731</v>
      </c>
      <c r="M97" t="s">
        <v>224</v>
      </c>
      <c r="N97" t="s">
        <v>224</v>
      </c>
    </row>
    <row r="98" spans="1:14" x14ac:dyDescent="0.35">
      <c r="A98" t="s">
        <v>878</v>
      </c>
      <c r="B98" t="s">
        <v>879</v>
      </c>
      <c r="C98" t="s">
        <v>214</v>
      </c>
      <c r="D98" t="s">
        <v>880</v>
      </c>
      <c r="E98" t="s">
        <v>881</v>
      </c>
      <c r="F98" t="s">
        <v>591</v>
      </c>
      <c r="G98">
        <v>90505</v>
      </c>
      <c r="H98" t="s">
        <v>218</v>
      </c>
      <c r="I98" t="s">
        <v>219</v>
      </c>
      <c r="J98" t="s">
        <v>882</v>
      </c>
      <c r="K98" t="s">
        <v>883</v>
      </c>
      <c r="L98" t="s">
        <v>884</v>
      </c>
      <c r="M98" t="s">
        <v>224</v>
      </c>
      <c r="N98" t="s">
        <v>224</v>
      </c>
    </row>
    <row r="99" spans="1:14" x14ac:dyDescent="0.35">
      <c r="A99" t="s">
        <v>885</v>
      </c>
      <c r="B99" t="s">
        <v>886</v>
      </c>
      <c r="C99" t="s">
        <v>214</v>
      </c>
      <c r="D99" t="s">
        <v>887</v>
      </c>
      <c r="E99" t="s">
        <v>625</v>
      </c>
      <c r="F99" t="s">
        <v>888</v>
      </c>
      <c r="G99">
        <v>92504</v>
      </c>
      <c r="H99" t="s">
        <v>287</v>
      </c>
      <c r="I99" t="s">
        <v>219</v>
      </c>
      <c r="J99" t="s">
        <v>519</v>
      </c>
      <c r="K99" t="s">
        <v>520</v>
      </c>
      <c r="L99" t="s">
        <v>521</v>
      </c>
      <c r="M99" t="s">
        <v>223</v>
      </c>
      <c r="N99" t="s">
        <v>224</v>
      </c>
    </row>
    <row r="100" spans="1:14" x14ac:dyDescent="0.35">
      <c r="A100" t="s">
        <v>889</v>
      </c>
      <c r="B100" t="s">
        <v>890</v>
      </c>
      <c r="C100" t="s">
        <v>214</v>
      </c>
      <c r="D100" t="s">
        <v>891</v>
      </c>
      <c r="E100" t="s">
        <v>892</v>
      </c>
      <c r="F100" t="s">
        <v>888</v>
      </c>
      <c r="G100">
        <v>90806</v>
      </c>
      <c r="H100" t="s">
        <v>287</v>
      </c>
      <c r="I100" t="s">
        <v>219</v>
      </c>
      <c r="J100" t="s">
        <v>519</v>
      </c>
      <c r="K100" t="s">
        <v>520</v>
      </c>
      <c r="L100" t="s">
        <v>521</v>
      </c>
      <c r="M100" t="s">
        <v>223</v>
      </c>
      <c r="N100" t="s">
        <v>224</v>
      </c>
    </row>
    <row r="101" spans="1:14" x14ac:dyDescent="0.35">
      <c r="A101" t="s">
        <v>893</v>
      </c>
      <c r="B101" t="s">
        <v>894</v>
      </c>
      <c r="C101" t="s">
        <v>214</v>
      </c>
      <c r="D101" t="s">
        <v>895</v>
      </c>
      <c r="E101" t="s">
        <v>896</v>
      </c>
      <c r="F101" t="s">
        <v>897</v>
      </c>
      <c r="G101">
        <v>80021</v>
      </c>
      <c r="H101" t="s">
        <v>287</v>
      </c>
      <c r="I101" t="s">
        <v>219</v>
      </c>
      <c r="J101" t="s">
        <v>898</v>
      </c>
      <c r="K101" t="s">
        <v>899</v>
      </c>
      <c r="L101" t="s">
        <v>900</v>
      </c>
      <c r="M101" t="s">
        <v>224</v>
      </c>
      <c r="N101" t="s">
        <v>224</v>
      </c>
    </row>
    <row r="102" spans="1:14" x14ac:dyDescent="0.35">
      <c r="A102" t="s">
        <v>901</v>
      </c>
      <c r="B102" t="s">
        <v>902</v>
      </c>
      <c r="C102" t="s">
        <v>214</v>
      </c>
      <c r="D102" t="s">
        <v>903</v>
      </c>
      <c r="E102" t="s">
        <v>904</v>
      </c>
      <c r="F102" t="s">
        <v>897</v>
      </c>
      <c r="G102">
        <v>80112</v>
      </c>
      <c r="H102" t="s">
        <v>218</v>
      </c>
      <c r="I102" t="s">
        <v>219</v>
      </c>
      <c r="J102" t="s">
        <v>905</v>
      </c>
      <c r="K102" t="s">
        <v>906</v>
      </c>
      <c r="L102" t="s">
        <v>907</v>
      </c>
      <c r="M102" t="s">
        <v>224</v>
      </c>
      <c r="N102" t="s">
        <v>224</v>
      </c>
    </row>
    <row r="103" spans="1:14" x14ac:dyDescent="0.35">
      <c r="A103" t="s">
        <v>908</v>
      </c>
      <c r="B103" t="s">
        <v>909</v>
      </c>
      <c r="C103" t="s">
        <v>214</v>
      </c>
      <c r="D103" t="s">
        <v>910</v>
      </c>
      <c r="E103" t="s">
        <v>896</v>
      </c>
      <c r="F103" t="s">
        <v>897</v>
      </c>
      <c r="G103">
        <v>80021</v>
      </c>
      <c r="H103" t="s">
        <v>287</v>
      </c>
      <c r="I103" t="s">
        <v>219</v>
      </c>
      <c r="J103" t="s">
        <v>911</v>
      </c>
      <c r="K103" t="s">
        <v>912</v>
      </c>
      <c r="L103" t="s">
        <v>913</v>
      </c>
      <c r="M103" t="s">
        <v>223</v>
      </c>
      <c r="N103" t="s">
        <v>224</v>
      </c>
    </row>
    <row r="104" spans="1:14" x14ac:dyDescent="0.35">
      <c r="A104" t="s">
        <v>914</v>
      </c>
      <c r="B104" t="s">
        <v>915</v>
      </c>
      <c r="C104" t="s">
        <v>214</v>
      </c>
      <c r="D104" t="s">
        <v>916</v>
      </c>
      <c r="E104" t="s">
        <v>917</v>
      </c>
      <c r="F104" t="s">
        <v>897</v>
      </c>
      <c r="G104">
        <v>80831</v>
      </c>
      <c r="H104" t="s">
        <v>287</v>
      </c>
      <c r="I104" t="s">
        <v>219</v>
      </c>
      <c r="J104" t="s">
        <v>918</v>
      </c>
      <c r="K104" t="s">
        <v>919</v>
      </c>
      <c r="L104" t="s">
        <v>920</v>
      </c>
      <c r="M104" t="s">
        <v>223</v>
      </c>
      <c r="N104" t="s">
        <v>224</v>
      </c>
    </row>
    <row r="105" spans="1:14" x14ac:dyDescent="0.35">
      <c r="A105" t="s">
        <v>921</v>
      </c>
      <c r="B105" t="s">
        <v>922</v>
      </c>
      <c r="C105" t="s">
        <v>214</v>
      </c>
      <c r="D105" t="s">
        <v>923</v>
      </c>
      <c r="E105" t="s">
        <v>924</v>
      </c>
      <c r="F105" t="s">
        <v>897</v>
      </c>
      <c r="G105">
        <v>81648</v>
      </c>
      <c r="H105" t="s">
        <v>218</v>
      </c>
      <c r="I105" t="s">
        <v>219</v>
      </c>
      <c r="J105" t="s">
        <v>925</v>
      </c>
      <c r="K105" t="s">
        <v>926</v>
      </c>
      <c r="L105" t="s">
        <v>927</v>
      </c>
      <c r="M105" t="s">
        <v>223</v>
      </c>
      <c r="N105" t="s">
        <v>224</v>
      </c>
    </row>
    <row r="106" spans="1:14" x14ac:dyDescent="0.35">
      <c r="A106" t="s">
        <v>929</v>
      </c>
      <c r="B106" t="s">
        <v>930</v>
      </c>
      <c r="C106" t="s">
        <v>214</v>
      </c>
      <c r="D106" t="s">
        <v>931</v>
      </c>
      <c r="E106" t="s">
        <v>932</v>
      </c>
      <c r="F106" t="s">
        <v>897</v>
      </c>
      <c r="G106">
        <v>81506</v>
      </c>
      <c r="H106" t="s">
        <v>287</v>
      </c>
      <c r="I106" t="s">
        <v>219</v>
      </c>
      <c r="J106" t="s">
        <v>933</v>
      </c>
      <c r="K106" t="s">
        <v>934</v>
      </c>
      <c r="L106" t="s">
        <v>935</v>
      </c>
      <c r="M106" t="s">
        <v>224</v>
      </c>
      <c r="N106" t="s">
        <v>224</v>
      </c>
    </row>
    <row r="107" spans="1:14" x14ac:dyDescent="0.35">
      <c r="A107" t="s">
        <v>936</v>
      </c>
      <c r="B107" t="s">
        <v>937</v>
      </c>
      <c r="C107" t="s">
        <v>214</v>
      </c>
      <c r="D107" t="s">
        <v>938</v>
      </c>
      <c r="E107" t="s">
        <v>939</v>
      </c>
      <c r="F107" t="s">
        <v>897</v>
      </c>
      <c r="G107">
        <v>80634</v>
      </c>
      <c r="H107" t="s">
        <v>218</v>
      </c>
      <c r="I107" t="s">
        <v>242</v>
      </c>
      <c r="J107" t="s">
        <v>940</v>
      </c>
      <c r="K107" t="s">
        <v>941</v>
      </c>
      <c r="L107" t="s">
        <v>942</v>
      </c>
      <c r="M107" t="s">
        <v>223</v>
      </c>
      <c r="N107" t="s">
        <v>224</v>
      </c>
    </row>
    <row r="108" spans="1:14" x14ac:dyDescent="0.35">
      <c r="A108" t="s">
        <v>943</v>
      </c>
      <c r="B108" t="s">
        <v>944</v>
      </c>
      <c r="C108" t="s">
        <v>214</v>
      </c>
      <c r="D108" t="s">
        <v>945</v>
      </c>
      <c r="E108" t="s">
        <v>904</v>
      </c>
      <c r="F108" t="s">
        <v>897</v>
      </c>
      <c r="G108">
        <v>80112</v>
      </c>
      <c r="H108" t="s">
        <v>287</v>
      </c>
      <c r="I108" t="s">
        <v>219</v>
      </c>
      <c r="J108" t="s">
        <v>519</v>
      </c>
      <c r="K108" t="s">
        <v>520</v>
      </c>
      <c r="L108" t="s">
        <v>521</v>
      </c>
      <c r="M108" t="s">
        <v>223</v>
      </c>
      <c r="N108" t="s">
        <v>224</v>
      </c>
    </row>
    <row r="109" spans="1:14" x14ac:dyDescent="0.35">
      <c r="A109" t="s">
        <v>946</v>
      </c>
      <c r="B109" t="s">
        <v>947</v>
      </c>
      <c r="C109" t="s">
        <v>214</v>
      </c>
      <c r="D109" t="s">
        <v>948</v>
      </c>
      <c r="E109" t="s">
        <v>949</v>
      </c>
      <c r="F109" t="s">
        <v>897</v>
      </c>
      <c r="G109">
        <v>80915</v>
      </c>
      <c r="H109" t="s">
        <v>218</v>
      </c>
      <c r="I109" t="s">
        <v>242</v>
      </c>
      <c r="J109" t="s">
        <v>950</v>
      </c>
      <c r="K109" t="s">
        <v>951</v>
      </c>
      <c r="L109" t="s">
        <v>952</v>
      </c>
      <c r="M109" t="s">
        <v>223</v>
      </c>
      <c r="N109" t="s">
        <v>224</v>
      </c>
    </row>
    <row r="110" spans="1:14" x14ac:dyDescent="0.35">
      <c r="A110" t="s">
        <v>954</v>
      </c>
      <c r="B110" t="s">
        <v>955</v>
      </c>
      <c r="C110" t="s">
        <v>214</v>
      </c>
      <c r="D110" t="s">
        <v>956</v>
      </c>
      <c r="E110" t="s">
        <v>896</v>
      </c>
      <c r="F110" t="s">
        <v>897</v>
      </c>
      <c r="G110">
        <v>80021</v>
      </c>
      <c r="H110" t="s">
        <v>287</v>
      </c>
      <c r="I110" t="s">
        <v>219</v>
      </c>
      <c r="J110" t="s">
        <v>957</v>
      </c>
      <c r="K110" t="s">
        <v>958</v>
      </c>
      <c r="L110" t="s">
        <v>959</v>
      </c>
      <c r="M110" t="s">
        <v>223</v>
      </c>
      <c r="N110" t="s">
        <v>224</v>
      </c>
    </row>
    <row r="111" spans="1:14" x14ac:dyDescent="0.35">
      <c r="A111" t="s">
        <v>960</v>
      </c>
      <c r="B111" t="s">
        <v>961</v>
      </c>
      <c r="C111" t="s">
        <v>214</v>
      </c>
      <c r="D111" t="s">
        <v>962</v>
      </c>
      <c r="E111" t="s">
        <v>963</v>
      </c>
      <c r="F111" t="s">
        <v>897</v>
      </c>
      <c r="G111">
        <v>80033</v>
      </c>
      <c r="H111" t="s">
        <v>218</v>
      </c>
      <c r="I111" t="s">
        <v>316</v>
      </c>
      <c r="J111" t="s">
        <v>964</v>
      </c>
      <c r="K111" t="s">
        <v>965</v>
      </c>
      <c r="L111" t="s">
        <v>966</v>
      </c>
      <c r="M111" t="s">
        <v>223</v>
      </c>
      <c r="N111" t="s">
        <v>224</v>
      </c>
    </row>
    <row r="112" spans="1:14" x14ac:dyDescent="0.35">
      <c r="A112" t="s">
        <v>967</v>
      </c>
      <c r="B112" t="s">
        <v>968</v>
      </c>
      <c r="C112" t="s">
        <v>214</v>
      </c>
      <c r="D112" t="s">
        <v>969</v>
      </c>
      <c r="E112" t="s">
        <v>970</v>
      </c>
      <c r="F112" t="s">
        <v>897</v>
      </c>
      <c r="G112">
        <v>80525</v>
      </c>
      <c r="H112" t="s">
        <v>218</v>
      </c>
      <c r="I112" t="s">
        <v>316</v>
      </c>
      <c r="J112" t="s">
        <v>964</v>
      </c>
      <c r="K112" t="s">
        <v>965</v>
      </c>
      <c r="L112" t="s">
        <v>966</v>
      </c>
      <c r="M112" t="s">
        <v>223</v>
      </c>
      <c r="N112" t="s">
        <v>224</v>
      </c>
    </row>
    <row r="113" spans="1:14" x14ac:dyDescent="0.35">
      <c r="A113" t="s">
        <v>971</v>
      </c>
      <c r="B113" t="s">
        <v>972</v>
      </c>
      <c r="C113" t="s">
        <v>214</v>
      </c>
      <c r="D113" t="s">
        <v>973</v>
      </c>
      <c r="E113" t="s">
        <v>932</v>
      </c>
      <c r="F113" t="s">
        <v>897</v>
      </c>
      <c r="G113">
        <v>81506</v>
      </c>
      <c r="H113" t="s">
        <v>218</v>
      </c>
      <c r="I113" t="s">
        <v>316</v>
      </c>
      <c r="J113" t="s">
        <v>964</v>
      </c>
      <c r="K113" t="s">
        <v>965</v>
      </c>
      <c r="L113" t="s">
        <v>966</v>
      </c>
      <c r="M113" t="s">
        <v>223</v>
      </c>
      <c r="N113" t="s">
        <v>224</v>
      </c>
    </row>
    <row r="114" spans="1:14" x14ac:dyDescent="0.35">
      <c r="A114" t="s">
        <v>975</v>
      </c>
      <c r="B114" t="s">
        <v>976</v>
      </c>
      <c r="C114" t="s">
        <v>214</v>
      </c>
      <c r="D114" t="s">
        <v>977</v>
      </c>
      <c r="E114" t="s">
        <v>978</v>
      </c>
      <c r="F114" t="s">
        <v>897</v>
      </c>
      <c r="G114">
        <v>81003</v>
      </c>
      <c r="H114" t="s">
        <v>218</v>
      </c>
      <c r="I114" t="s">
        <v>316</v>
      </c>
      <c r="J114" t="s">
        <v>964</v>
      </c>
      <c r="K114" t="s">
        <v>965</v>
      </c>
      <c r="L114" t="s">
        <v>966</v>
      </c>
      <c r="M114" t="s">
        <v>223</v>
      </c>
      <c r="N114" t="s">
        <v>224</v>
      </c>
    </row>
    <row r="115" spans="1:14" x14ac:dyDescent="0.35">
      <c r="A115" t="s">
        <v>979</v>
      </c>
      <c r="B115" t="s">
        <v>980</v>
      </c>
      <c r="C115" t="s">
        <v>214</v>
      </c>
      <c r="D115" t="s">
        <v>981</v>
      </c>
      <c r="E115" t="s">
        <v>904</v>
      </c>
      <c r="F115" t="s">
        <v>897</v>
      </c>
      <c r="G115">
        <v>80112</v>
      </c>
      <c r="H115" t="s">
        <v>218</v>
      </c>
      <c r="I115" t="s">
        <v>316</v>
      </c>
      <c r="J115" t="s">
        <v>964</v>
      </c>
      <c r="K115" t="s">
        <v>965</v>
      </c>
      <c r="L115" t="s">
        <v>966</v>
      </c>
      <c r="M115" t="s">
        <v>223</v>
      </c>
      <c r="N115" t="s">
        <v>224</v>
      </c>
    </row>
    <row r="116" spans="1:14" x14ac:dyDescent="0.35">
      <c r="A116" t="s">
        <v>982</v>
      </c>
      <c r="B116" t="s">
        <v>983</v>
      </c>
      <c r="C116" t="s">
        <v>214</v>
      </c>
      <c r="D116" t="s">
        <v>984</v>
      </c>
      <c r="E116" t="s">
        <v>985</v>
      </c>
      <c r="F116" t="s">
        <v>897</v>
      </c>
      <c r="G116">
        <v>81301</v>
      </c>
      <c r="H116" t="s">
        <v>218</v>
      </c>
      <c r="I116" t="s">
        <v>316</v>
      </c>
      <c r="J116" t="s">
        <v>964</v>
      </c>
      <c r="K116" t="s">
        <v>965</v>
      </c>
      <c r="L116" t="s">
        <v>966</v>
      </c>
      <c r="M116" t="s">
        <v>223</v>
      </c>
      <c r="N116" t="s">
        <v>224</v>
      </c>
    </row>
    <row r="117" spans="1:14" x14ac:dyDescent="0.35">
      <c r="A117" t="s">
        <v>986</v>
      </c>
      <c r="B117" t="s">
        <v>987</v>
      </c>
      <c r="C117" t="s">
        <v>214</v>
      </c>
      <c r="D117" t="s">
        <v>988</v>
      </c>
      <c r="E117" t="s">
        <v>989</v>
      </c>
      <c r="F117" t="s">
        <v>990</v>
      </c>
      <c r="G117">
        <v>6107</v>
      </c>
      <c r="H117" t="s">
        <v>218</v>
      </c>
      <c r="I117" t="s">
        <v>316</v>
      </c>
      <c r="J117" t="s">
        <v>991</v>
      </c>
      <c r="K117" t="s">
        <v>992</v>
      </c>
      <c r="L117" t="s">
        <v>993</v>
      </c>
      <c r="M117" t="s">
        <v>223</v>
      </c>
      <c r="N117" t="s">
        <v>224</v>
      </c>
    </row>
    <row r="118" spans="1:14" x14ac:dyDescent="0.35">
      <c r="A118" t="s">
        <v>994</v>
      </c>
      <c r="B118" t="s">
        <v>995</v>
      </c>
      <c r="C118" t="s">
        <v>214</v>
      </c>
      <c r="D118" t="s">
        <v>996</v>
      </c>
      <c r="E118" t="s">
        <v>997</v>
      </c>
      <c r="F118" t="s">
        <v>990</v>
      </c>
      <c r="G118">
        <v>6461</v>
      </c>
      <c r="H118" t="s">
        <v>218</v>
      </c>
      <c r="I118" t="s">
        <v>316</v>
      </c>
      <c r="J118" t="s">
        <v>991</v>
      </c>
      <c r="K118" t="s">
        <v>992</v>
      </c>
      <c r="L118" t="s">
        <v>993</v>
      </c>
      <c r="M118" t="s">
        <v>223</v>
      </c>
      <c r="N118" t="s">
        <v>224</v>
      </c>
    </row>
    <row r="119" spans="1:14" x14ac:dyDescent="0.35">
      <c r="A119" t="s">
        <v>1000</v>
      </c>
      <c r="B119" t="s">
        <v>1001</v>
      </c>
      <c r="C119" t="s">
        <v>214</v>
      </c>
      <c r="D119" t="s">
        <v>1002</v>
      </c>
      <c r="E119" t="s">
        <v>1003</v>
      </c>
      <c r="F119" t="s">
        <v>990</v>
      </c>
      <c r="G119">
        <v>6810</v>
      </c>
      <c r="H119" t="s">
        <v>287</v>
      </c>
      <c r="I119" t="s">
        <v>219</v>
      </c>
      <c r="J119" t="s">
        <v>1004</v>
      </c>
      <c r="K119" t="s">
        <v>1005</v>
      </c>
      <c r="L119" t="s">
        <v>1006</v>
      </c>
      <c r="M119" t="s">
        <v>224</v>
      </c>
      <c r="N119" t="s">
        <v>224</v>
      </c>
    </row>
    <row r="120" spans="1:14" x14ac:dyDescent="0.35">
      <c r="A120" t="s">
        <v>1007</v>
      </c>
      <c r="B120" t="s">
        <v>1008</v>
      </c>
      <c r="C120" t="s">
        <v>214</v>
      </c>
      <c r="D120" t="s">
        <v>1009</v>
      </c>
      <c r="E120" t="s">
        <v>1010</v>
      </c>
      <c r="F120" t="s">
        <v>1011</v>
      </c>
      <c r="G120">
        <v>19980</v>
      </c>
      <c r="H120" t="s">
        <v>218</v>
      </c>
      <c r="I120" t="s">
        <v>219</v>
      </c>
      <c r="J120" t="s">
        <v>1012</v>
      </c>
      <c r="K120" t="s">
        <v>1013</v>
      </c>
      <c r="L120" t="s">
        <v>1014</v>
      </c>
      <c r="M120" t="s">
        <v>223</v>
      </c>
      <c r="N120" t="s">
        <v>224</v>
      </c>
    </row>
    <row r="121" spans="1:14" x14ac:dyDescent="0.35">
      <c r="A121" t="s">
        <v>1015</v>
      </c>
      <c r="B121" t="s">
        <v>1016</v>
      </c>
      <c r="C121" t="s">
        <v>214</v>
      </c>
      <c r="D121" t="s">
        <v>1017</v>
      </c>
      <c r="E121" t="s">
        <v>1018</v>
      </c>
      <c r="F121" t="s">
        <v>1011</v>
      </c>
      <c r="G121">
        <v>19902</v>
      </c>
      <c r="H121" t="s">
        <v>287</v>
      </c>
      <c r="I121" t="s">
        <v>219</v>
      </c>
      <c r="J121" t="s">
        <v>1019</v>
      </c>
      <c r="K121" t="s">
        <v>1020</v>
      </c>
      <c r="L121" t="s">
        <v>1021</v>
      </c>
      <c r="M121" t="s">
        <v>223</v>
      </c>
      <c r="N121" t="s">
        <v>224</v>
      </c>
    </row>
    <row r="122" spans="1:14" x14ac:dyDescent="0.35">
      <c r="A122" t="s">
        <v>1022</v>
      </c>
      <c r="B122" t="s">
        <v>1023</v>
      </c>
      <c r="C122" t="s">
        <v>214</v>
      </c>
      <c r="D122" t="s">
        <v>1024</v>
      </c>
      <c r="E122" t="s">
        <v>1025</v>
      </c>
      <c r="F122" t="s">
        <v>1011</v>
      </c>
      <c r="G122">
        <v>19947</v>
      </c>
      <c r="H122" t="s">
        <v>218</v>
      </c>
      <c r="I122" t="s">
        <v>219</v>
      </c>
      <c r="J122" t="s">
        <v>1026</v>
      </c>
      <c r="K122" t="s">
        <v>1027</v>
      </c>
      <c r="L122" t="s">
        <v>1028</v>
      </c>
      <c r="M122" t="s">
        <v>223</v>
      </c>
      <c r="N122" t="s">
        <v>224</v>
      </c>
    </row>
    <row r="123" spans="1:14" x14ac:dyDescent="0.35">
      <c r="A123" t="s">
        <v>1029</v>
      </c>
      <c r="B123" t="s">
        <v>1030</v>
      </c>
      <c r="C123" t="s">
        <v>214</v>
      </c>
      <c r="D123" t="s">
        <v>1031</v>
      </c>
      <c r="E123" t="s">
        <v>1032</v>
      </c>
      <c r="F123" t="s">
        <v>1033</v>
      </c>
      <c r="G123">
        <v>33166</v>
      </c>
      <c r="H123" t="s">
        <v>287</v>
      </c>
      <c r="I123" t="s">
        <v>219</v>
      </c>
      <c r="J123" t="s">
        <v>1034</v>
      </c>
      <c r="K123" t="s">
        <v>1035</v>
      </c>
      <c r="L123" t="s">
        <v>1036</v>
      </c>
      <c r="M123" t="s">
        <v>224</v>
      </c>
      <c r="N123" t="s">
        <v>224</v>
      </c>
    </row>
    <row r="124" spans="1:14" x14ac:dyDescent="0.35">
      <c r="A124" t="s">
        <v>1037</v>
      </c>
      <c r="B124" t="s">
        <v>1038</v>
      </c>
      <c r="C124" t="s">
        <v>214</v>
      </c>
      <c r="D124" t="s">
        <v>1039</v>
      </c>
      <c r="E124" t="s">
        <v>1040</v>
      </c>
      <c r="F124" t="s">
        <v>1033</v>
      </c>
      <c r="G124">
        <v>32504</v>
      </c>
      <c r="H124" t="s">
        <v>287</v>
      </c>
      <c r="I124" t="s">
        <v>219</v>
      </c>
      <c r="J124" t="s">
        <v>1041</v>
      </c>
      <c r="K124" t="s">
        <v>1042</v>
      </c>
      <c r="L124" t="s">
        <v>1043</v>
      </c>
      <c r="M124" t="s">
        <v>224</v>
      </c>
      <c r="N124" t="s">
        <v>224</v>
      </c>
    </row>
    <row r="125" spans="1:14" x14ac:dyDescent="0.35">
      <c r="A125" t="s">
        <v>1044</v>
      </c>
      <c r="B125" t="s">
        <v>1045</v>
      </c>
      <c r="C125" t="s">
        <v>214</v>
      </c>
      <c r="D125" t="s">
        <v>1046</v>
      </c>
      <c r="E125" t="s">
        <v>1047</v>
      </c>
      <c r="F125" t="s">
        <v>1033</v>
      </c>
      <c r="G125">
        <v>32583</v>
      </c>
      <c r="H125" t="s">
        <v>218</v>
      </c>
      <c r="I125" t="s">
        <v>219</v>
      </c>
      <c r="J125" t="s">
        <v>1048</v>
      </c>
      <c r="K125" t="s">
        <v>1049</v>
      </c>
      <c r="L125" t="s">
        <v>1050</v>
      </c>
      <c r="M125" t="s">
        <v>224</v>
      </c>
      <c r="N125" t="s">
        <v>224</v>
      </c>
    </row>
    <row r="126" spans="1:14" x14ac:dyDescent="0.35">
      <c r="A126" t="s">
        <v>1051</v>
      </c>
      <c r="B126" t="s">
        <v>1052</v>
      </c>
      <c r="C126" t="s">
        <v>214</v>
      </c>
      <c r="D126" t="s">
        <v>1053</v>
      </c>
      <c r="E126" t="s">
        <v>1047</v>
      </c>
      <c r="F126" t="s">
        <v>1033</v>
      </c>
      <c r="G126">
        <v>32583</v>
      </c>
      <c r="H126" t="s">
        <v>287</v>
      </c>
      <c r="I126" t="s">
        <v>219</v>
      </c>
      <c r="J126" t="s">
        <v>1054</v>
      </c>
      <c r="K126" t="s">
        <v>1055</v>
      </c>
      <c r="L126" t="s">
        <v>1056</v>
      </c>
      <c r="M126" t="s">
        <v>224</v>
      </c>
      <c r="N126" t="s">
        <v>224</v>
      </c>
    </row>
    <row r="127" spans="1:14" x14ac:dyDescent="0.35">
      <c r="A127" t="s">
        <v>1057</v>
      </c>
      <c r="B127" t="s">
        <v>1058</v>
      </c>
      <c r="C127" t="s">
        <v>214</v>
      </c>
      <c r="D127" t="s">
        <v>1059</v>
      </c>
      <c r="E127" t="s">
        <v>1060</v>
      </c>
      <c r="F127" t="s">
        <v>1033</v>
      </c>
      <c r="G127">
        <v>32433</v>
      </c>
      <c r="H127" t="s">
        <v>218</v>
      </c>
      <c r="I127" t="s">
        <v>242</v>
      </c>
      <c r="J127" t="s">
        <v>1061</v>
      </c>
      <c r="K127" t="s">
        <v>1062</v>
      </c>
      <c r="L127" t="s">
        <v>1063</v>
      </c>
      <c r="M127" t="s">
        <v>224</v>
      </c>
      <c r="N127" t="s">
        <v>224</v>
      </c>
    </row>
    <row r="128" spans="1:14" x14ac:dyDescent="0.35">
      <c r="A128" t="s">
        <v>1064</v>
      </c>
      <c r="B128" t="s">
        <v>1065</v>
      </c>
      <c r="C128" t="s">
        <v>214</v>
      </c>
      <c r="D128" t="s">
        <v>1066</v>
      </c>
      <c r="E128" t="s">
        <v>1067</v>
      </c>
      <c r="F128" t="s">
        <v>1033</v>
      </c>
      <c r="G128">
        <v>32401</v>
      </c>
      <c r="H128" t="s">
        <v>218</v>
      </c>
      <c r="I128" t="s">
        <v>242</v>
      </c>
      <c r="J128" t="s">
        <v>1068</v>
      </c>
      <c r="K128" t="s">
        <v>1069</v>
      </c>
      <c r="L128" t="s">
        <v>1070</v>
      </c>
      <c r="M128" t="s">
        <v>224</v>
      </c>
      <c r="N128" t="s">
        <v>224</v>
      </c>
    </row>
    <row r="129" spans="1:14" x14ac:dyDescent="0.35">
      <c r="A129" t="s">
        <v>1071</v>
      </c>
      <c r="B129" t="s">
        <v>1072</v>
      </c>
      <c r="C129" t="s">
        <v>214</v>
      </c>
      <c r="D129" t="s">
        <v>1073</v>
      </c>
      <c r="E129" t="s">
        <v>1074</v>
      </c>
      <c r="F129" t="s">
        <v>1033</v>
      </c>
      <c r="G129">
        <v>32428</v>
      </c>
      <c r="H129" t="s">
        <v>218</v>
      </c>
      <c r="I129" t="s">
        <v>242</v>
      </c>
      <c r="J129" t="s">
        <v>1075</v>
      </c>
      <c r="K129" t="s">
        <v>1076</v>
      </c>
      <c r="L129" t="s">
        <v>1077</v>
      </c>
      <c r="M129" t="s">
        <v>223</v>
      </c>
      <c r="N129" t="s">
        <v>224</v>
      </c>
    </row>
    <row r="130" spans="1:14" x14ac:dyDescent="0.35">
      <c r="A130" t="s">
        <v>1078</v>
      </c>
      <c r="B130" t="s">
        <v>1079</v>
      </c>
      <c r="C130" t="s">
        <v>214</v>
      </c>
      <c r="D130" t="s">
        <v>1080</v>
      </c>
      <c r="E130" t="s">
        <v>1081</v>
      </c>
      <c r="F130" t="s">
        <v>1033</v>
      </c>
      <c r="G130">
        <v>32405</v>
      </c>
      <c r="H130" t="s">
        <v>218</v>
      </c>
      <c r="I130" t="s">
        <v>219</v>
      </c>
      <c r="J130" t="s">
        <v>1082</v>
      </c>
      <c r="K130" t="s">
        <v>1083</v>
      </c>
      <c r="L130" t="s">
        <v>1084</v>
      </c>
      <c r="M130" t="s">
        <v>224</v>
      </c>
      <c r="N130" t="s">
        <v>224</v>
      </c>
    </row>
    <row r="131" spans="1:14" x14ac:dyDescent="0.35">
      <c r="A131" t="s">
        <v>1085</v>
      </c>
      <c r="B131" t="s">
        <v>1086</v>
      </c>
      <c r="C131" t="s">
        <v>214</v>
      </c>
      <c r="D131" t="s">
        <v>1087</v>
      </c>
      <c r="E131" t="s">
        <v>1088</v>
      </c>
      <c r="F131" t="s">
        <v>1033</v>
      </c>
      <c r="G131">
        <v>32327</v>
      </c>
      <c r="H131" t="s">
        <v>218</v>
      </c>
      <c r="I131" t="s">
        <v>242</v>
      </c>
      <c r="J131" t="s">
        <v>1089</v>
      </c>
      <c r="K131" t="s">
        <v>1090</v>
      </c>
      <c r="L131" t="s">
        <v>1091</v>
      </c>
      <c r="M131" t="s">
        <v>223</v>
      </c>
      <c r="N131" t="s">
        <v>224</v>
      </c>
    </row>
    <row r="132" spans="1:14" x14ac:dyDescent="0.35">
      <c r="A132" t="s">
        <v>1092</v>
      </c>
      <c r="B132" t="s">
        <v>1093</v>
      </c>
      <c r="C132" t="s">
        <v>214</v>
      </c>
      <c r="D132" t="s">
        <v>1094</v>
      </c>
      <c r="E132" t="s">
        <v>1095</v>
      </c>
      <c r="F132" t="s">
        <v>1033</v>
      </c>
      <c r="G132">
        <v>32714</v>
      </c>
      <c r="H132" t="s">
        <v>218</v>
      </c>
      <c r="I132" t="s">
        <v>242</v>
      </c>
      <c r="J132" t="s">
        <v>1096</v>
      </c>
      <c r="K132" t="s">
        <v>1097</v>
      </c>
      <c r="L132" t="s">
        <v>1098</v>
      </c>
      <c r="M132" t="s">
        <v>223</v>
      </c>
      <c r="N132" t="s">
        <v>224</v>
      </c>
    </row>
    <row r="133" spans="1:14" x14ac:dyDescent="0.35">
      <c r="A133" t="s">
        <v>1099</v>
      </c>
      <c r="B133" t="s">
        <v>1100</v>
      </c>
      <c r="C133" t="s">
        <v>214</v>
      </c>
      <c r="D133" t="s">
        <v>1101</v>
      </c>
      <c r="E133" t="s">
        <v>1102</v>
      </c>
      <c r="F133" t="s">
        <v>1033</v>
      </c>
      <c r="G133">
        <v>32609</v>
      </c>
      <c r="H133" t="s">
        <v>287</v>
      </c>
      <c r="I133" t="s">
        <v>219</v>
      </c>
      <c r="J133" t="s">
        <v>1103</v>
      </c>
      <c r="K133" t="s">
        <v>1104</v>
      </c>
      <c r="L133" t="s">
        <v>1105</v>
      </c>
      <c r="M133" t="s">
        <v>224</v>
      </c>
      <c r="N133" t="s">
        <v>224</v>
      </c>
    </row>
    <row r="134" spans="1:14" x14ac:dyDescent="0.35">
      <c r="A134" t="s">
        <v>1106</v>
      </c>
      <c r="B134" t="s">
        <v>1107</v>
      </c>
      <c r="C134" t="s">
        <v>214</v>
      </c>
      <c r="D134" t="s">
        <v>1108</v>
      </c>
      <c r="E134" t="s">
        <v>1109</v>
      </c>
      <c r="F134" t="s">
        <v>1033</v>
      </c>
      <c r="G134">
        <v>34474</v>
      </c>
      <c r="H134" t="s">
        <v>287</v>
      </c>
      <c r="I134" t="s">
        <v>219</v>
      </c>
      <c r="J134" t="s">
        <v>1110</v>
      </c>
      <c r="K134" t="s">
        <v>1111</v>
      </c>
      <c r="L134" t="s">
        <v>1112</v>
      </c>
      <c r="M134" t="s">
        <v>223</v>
      </c>
      <c r="N134" t="s">
        <v>224</v>
      </c>
    </row>
    <row r="135" spans="1:14" x14ac:dyDescent="0.35">
      <c r="A135" t="s">
        <v>1114</v>
      </c>
      <c r="B135" t="s">
        <v>1115</v>
      </c>
      <c r="C135" t="s">
        <v>214</v>
      </c>
      <c r="D135" t="s">
        <v>1116</v>
      </c>
      <c r="E135" t="s">
        <v>1117</v>
      </c>
      <c r="F135" t="s">
        <v>1033</v>
      </c>
      <c r="G135">
        <v>34604</v>
      </c>
      <c r="H135" t="s">
        <v>287</v>
      </c>
      <c r="I135" t="s">
        <v>219</v>
      </c>
      <c r="J135" t="s">
        <v>1118</v>
      </c>
      <c r="K135" t="s">
        <v>1119</v>
      </c>
      <c r="L135" t="s">
        <v>1120</v>
      </c>
      <c r="M135" t="s">
        <v>223</v>
      </c>
      <c r="N135" t="s">
        <v>224</v>
      </c>
    </row>
    <row r="136" spans="1:14" x14ac:dyDescent="0.35">
      <c r="A136" t="s">
        <v>1121</v>
      </c>
      <c r="B136" t="s">
        <v>1122</v>
      </c>
      <c r="C136" t="s">
        <v>214</v>
      </c>
      <c r="D136" t="s">
        <v>1123</v>
      </c>
      <c r="E136" t="s">
        <v>1124</v>
      </c>
      <c r="F136" t="s">
        <v>1033</v>
      </c>
      <c r="G136">
        <v>34429</v>
      </c>
      <c r="H136" t="s">
        <v>287</v>
      </c>
      <c r="I136" t="s">
        <v>219</v>
      </c>
      <c r="J136" t="s">
        <v>1125</v>
      </c>
      <c r="K136" t="s">
        <v>1126</v>
      </c>
      <c r="L136" t="s">
        <v>1127</v>
      </c>
      <c r="M136" t="s">
        <v>223</v>
      </c>
      <c r="N136" t="s">
        <v>224</v>
      </c>
    </row>
    <row r="137" spans="1:14" x14ac:dyDescent="0.35">
      <c r="A137" t="s">
        <v>1129</v>
      </c>
      <c r="B137" t="s">
        <v>1130</v>
      </c>
      <c r="C137" t="s">
        <v>214</v>
      </c>
      <c r="D137" t="s">
        <v>1131</v>
      </c>
      <c r="E137" t="s">
        <v>1132</v>
      </c>
      <c r="F137" t="s">
        <v>1033</v>
      </c>
      <c r="G137">
        <v>32304</v>
      </c>
      <c r="H137" t="s">
        <v>218</v>
      </c>
      <c r="I137" t="s">
        <v>242</v>
      </c>
      <c r="J137" t="s">
        <v>1133</v>
      </c>
      <c r="K137" t="s">
        <v>1134</v>
      </c>
      <c r="L137" t="s">
        <v>1135</v>
      </c>
      <c r="M137" t="s">
        <v>224</v>
      </c>
      <c r="N137" t="s">
        <v>224</v>
      </c>
    </row>
    <row r="138" spans="1:14" x14ac:dyDescent="0.35">
      <c r="A138" t="s">
        <v>1136</v>
      </c>
      <c r="B138" t="s">
        <v>1137</v>
      </c>
      <c r="C138" t="s">
        <v>214</v>
      </c>
      <c r="D138" t="s">
        <v>1138</v>
      </c>
      <c r="E138" t="s">
        <v>1139</v>
      </c>
      <c r="F138" t="s">
        <v>1033</v>
      </c>
      <c r="G138">
        <v>34741</v>
      </c>
      <c r="H138" t="s">
        <v>287</v>
      </c>
      <c r="I138" t="s">
        <v>219</v>
      </c>
      <c r="J138" t="s">
        <v>1140</v>
      </c>
      <c r="K138" t="s">
        <v>1141</v>
      </c>
      <c r="L138" t="s">
        <v>1142</v>
      </c>
      <c r="M138" t="s">
        <v>224</v>
      </c>
      <c r="N138" t="s">
        <v>224</v>
      </c>
    </row>
    <row r="139" spans="1:14" x14ac:dyDescent="0.35">
      <c r="A139" t="s">
        <v>1143</v>
      </c>
      <c r="B139" t="s">
        <v>1144</v>
      </c>
      <c r="C139" t="s">
        <v>214</v>
      </c>
      <c r="D139" t="s">
        <v>1145</v>
      </c>
      <c r="E139" t="s">
        <v>1146</v>
      </c>
      <c r="F139" t="s">
        <v>1033</v>
      </c>
      <c r="G139">
        <v>32712</v>
      </c>
      <c r="H139" t="s">
        <v>287</v>
      </c>
      <c r="I139" t="s">
        <v>219</v>
      </c>
      <c r="J139" t="s">
        <v>1147</v>
      </c>
      <c r="K139" t="s">
        <v>1148</v>
      </c>
      <c r="L139" t="s">
        <v>1149</v>
      </c>
      <c r="M139" t="s">
        <v>223</v>
      </c>
      <c r="N139" t="s">
        <v>224</v>
      </c>
    </row>
    <row r="140" spans="1:14" x14ac:dyDescent="0.35">
      <c r="A140" t="s">
        <v>1150</v>
      </c>
      <c r="B140" t="s">
        <v>1151</v>
      </c>
      <c r="C140" t="s">
        <v>214</v>
      </c>
      <c r="D140" t="s">
        <v>1152</v>
      </c>
      <c r="E140" t="s">
        <v>1153</v>
      </c>
      <c r="F140" t="s">
        <v>1033</v>
      </c>
      <c r="G140">
        <v>34788</v>
      </c>
      <c r="H140" t="s">
        <v>287</v>
      </c>
      <c r="I140" t="s">
        <v>219</v>
      </c>
      <c r="J140" t="s">
        <v>1154</v>
      </c>
      <c r="K140" t="s">
        <v>1155</v>
      </c>
      <c r="L140" t="s">
        <v>1156</v>
      </c>
      <c r="M140" t="s">
        <v>224</v>
      </c>
      <c r="N140" t="s">
        <v>224</v>
      </c>
    </row>
    <row r="141" spans="1:14" x14ac:dyDescent="0.35">
      <c r="A141" t="s">
        <v>1157</v>
      </c>
      <c r="B141" t="s">
        <v>1158</v>
      </c>
      <c r="C141" t="s">
        <v>214</v>
      </c>
      <c r="D141" t="s">
        <v>1159</v>
      </c>
      <c r="E141" t="s">
        <v>1160</v>
      </c>
      <c r="F141" t="s">
        <v>1033</v>
      </c>
      <c r="G141">
        <v>32707</v>
      </c>
      <c r="H141" t="s">
        <v>287</v>
      </c>
      <c r="I141" t="s">
        <v>219</v>
      </c>
      <c r="J141" t="s">
        <v>1161</v>
      </c>
      <c r="K141" t="s">
        <v>1162</v>
      </c>
      <c r="L141" t="s">
        <v>1163</v>
      </c>
      <c r="M141" t="s">
        <v>223</v>
      </c>
      <c r="N141" t="s">
        <v>224</v>
      </c>
    </row>
    <row r="142" spans="1:14" x14ac:dyDescent="0.35">
      <c r="A142" t="s">
        <v>1164</v>
      </c>
      <c r="B142" t="s">
        <v>1165</v>
      </c>
      <c r="C142" t="s">
        <v>214</v>
      </c>
      <c r="D142" t="s">
        <v>1166</v>
      </c>
      <c r="E142" t="s">
        <v>1139</v>
      </c>
      <c r="F142" t="s">
        <v>1033</v>
      </c>
      <c r="G142">
        <v>34744</v>
      </c>
      <c r="H142" t="s">
        <v>218</v>
      </c>
      <c r="I142" t="s">
        <v>242</v>
      </c>
      <c r="J142" t="s">
        <v>1167</v>
      </c>
      <c r="K142" t="s">
        <v>1168</v>
      </c>
      <c r="L142" t="s">
        <v>1169</v>
      </c>
      <c r="M142" t="s">
        <v>224</v>
      </c>
      <c r="N142" t="s">
        <v>224</v>
      </c>
    </row>
    <row r="143" spans="1:14" x14ac:dyDescent="0.35">
      <c r="A143" t="s">
        <v>1170</v>
      </c>
      <c r="B143" t="s">
        <v>1171</v>
      </c>
      <c r="C143" t="s">
        <v>214</v>
      </c>
      <c r="D143" t="s">
        <v>1172</v>
      </c>
      <c r="E143" t="s">
        <v>1139</v>
      </c>
      <c r="F143" t="s">
        <v>1033</v>
      </c>
      <c r="G143">
        <v>34741</v>
      </c>
      <c r="H143" t="s">
        <v>218</v>
      </c>
      <c r="I143" t="s">
        <v>219</v>
      </c>
      <c r="J143" t="s">
        <v>1173</v>
      </c>
      <c r="K143" t="s">
        <v>1174</v>
      </c>
      <c r="L143" t="s">
        <v>1175</v>
      </c>
      <c r="M143" t="s">
        <v>224</v>
      </c>
      <c r="N143" t="s">
        <v>224</v>
      </c>
    </row>
    <row r="144" spans="1:14" x14ac:dyDescent="0.35">
      <c r="A144" t="s">
        <v>1176</v>
      </c>
      <c r="B144" t="s">
        <v>1177</v>
      </c>
      <c r="C144" t="s">
        <v>214</v>
      </c>
      <c r="D144" t="s">
        <v>1178</v>
      </c>
      <c r="E144" t="s">
        <v>1179</v>
      </c>
      <c r="F144" t="s">
        <v>1033</v>
      </c>
      <c r="G144">
        <v>33811</v>
      </c>
      <c r="H144" t="s">
        <v>287</v>
      </c>
      <c r="I144" t="s">
        <v>219</v>
      </c>
      <c r="J144" t="s">
        <v>1180</v>
      </c>
      <c r="K144" t="s">
        <v>1181</v>
      </c>
      <c r="L144" t="s">
        <v>1182</v>
      </c>
      <c r="M144" t="s">
        <v>223</v>
      </c>
      <c r="N144" t="s">
        <v>224</v>
      </c>
    </row>
    <row r="145" spans="1:14" x14ac:dyDescent="0.35">
      <c r="A145" t="s">
        <v>1183</v>
      </c>
      <c r="B145" t="s">
        <v>1184</v>
      </c>
      <c r="C145" t="s">
        <v>214</v>
      </c>
      <c r="D145" t="s">
        <v>1185</v>
      </c>
      <c r="E145" t="s">
        <v>1186</v>
      </c>
      <c r="F145" t="s">
        <v>1033</v>
      </c>
      <c r="G145">
        <v>32773</v>
      </c>
      <c r="H145" t="s">
        <v>287</v>
      </c>
      <c r="I145" t="s">
        <v>219</v>
      </c>
      <c r="J145" t="s">
        <v>1187</v>
      </c>
      <c r="K145" t="s">
        <v>1188</v>
      </c>
      <c r="L145" t="s">
        <v>1189</v>
      </c>
      <c r="M145" t="s">
        <v>224</v>
      </c>
      <c r="N145" t="s">
        <v>224</v>
      </c>
    </row>
    <row r="146" spans="1:14" x14ac:dyDescent="0.35">
      <c r="A146" t="s">
        <v>1190</v>
      </c>
      <c r="B146" t="s">
        <v>1191</v>
      </c>
      <c r="C146" t="s">
        <v>214</v>
      </c>
      <c r="D146" t="s">
        <v>1192</v>
      </c>
      <c r="E146" t="s">
        <v>1193</v>
      </c>
      <c r="F146" t="s">
        <v>1033</v>
      </c>
      <c r="G146">
        <v>33578</v>
      </c>
      <c r="H146" t="s">
        <v>218</v>
      </c>
      <c r="I146" t="s">
        <v>242</v>
      </c>
      <c r="J146" t="s">
        <v>1194</v>
      </c>
      <c r="K146" t="s">
        <v>1195</v>
      </c>
      <c r="L146" t="s">
        <v>1196</v>
      </c>
      <c r="M146" t="s">
        <v>223</v>
      </c>
      <c r="N146" t="s">
        <v>224</v>
      </c>
    </row>
    <row r="147" spans="1:14" x14ac:dyDescent="0.35">
      <c r="A147" t="s">
        <v>1197</v>
      </c>
      <c r="B147" t="s">
        <v>1198</v>
      </c>
      <c r="C147" t="s">
        <v>214</v>
      </c>
      <c r="D147" t="s">
        <v>1199</v>
      </c>
      <c r="E147" t="s">
        <v>1200</v>
      </c>
      <c r="F147" t="s">
        <v>1033</v>
      </c>
      <c r="G147">
        <v>33760</v>
      </c>
      <c r="H147" t="s">
        <v>287</v>
      </c>
      <c r="I147" t="s">
        <v>219</v>
      </c>
      <c r="J147" t="s">
        <v>1201</v>
      </c>
      <c r="K147" t="s">
        <v>1202</v>
      </c>
      <c r="L147" t="s">
        <v>1203</v>
      </c>
      <c r="M147" t="s">
        <v>224</v>
      </c>
      <c r="N147" t="s">
        <v>224</v>
      </c>
    </row>
    <row r="148" spans="1:14" x14ac:dyDescent="0.35">
      <c r="A148" t="s">
        <v>1204</v>
      </c>
      <c r="B148" t="s">
        <v>1205</v>
      </c>
      <c r="C148" t="s">
        <v>214</v>
      </c>
      <c r="D148" t="s">
        <v>1206</v>
      </c>
      <c r="E148" t="s">
        <v>1207</v>
      </c>
      <c r="F148" t="s">
        <v>1033</v>
      </c>
      <c r="G148">
        <v>33610</v>
      </c>
      <c r="H148" t="s">
        <v>287</v>
      </c>
      <c r="I148" t="s">
        <v>219</v>
      </c>
      <c r="J148" t="s">
        <v>1208</v>
      </c>
      <c r="K148" t="s">
        <v>1209</v>
      </c>
      <c r="L148" t="s">
        <v>1210</v>
      </c>
      <c r="M148" t="s">
        <v>224</v>
      </c>
      <c r="N148" t="s">
        <v>224</v>
      </c>
    </row>
    <row r="149" spans="1:14" x14ac:dyDescent="0.35">
      <c r="A149" t="s">
        <v>1211</v>
      </c>
      <c r="B149" t="s">
        <v>1212</v>
      </c>
      <c r="C149" t="s">
        <v>214</v>
      </c>
      <c r="D149" t="s">
        <v>1213</v>
      </c>
      <c r="E149" t="s">
        <v>1214</v>
      </c>
      <c r="F149" t="s">
        <v>1033</v>
      </c>
      <c r="G149">
        <v>33559</v>
      </c>
      <c r="H149" t="s">
        <v>287</v>
      </c>
      <c r="I149" t="s">
        <v>219</v>
      </c>
      <c r="J149" t="s">
        <v>1215</v>
      </c>
      <c r="K149" t="s">
        <v>1216</v>
      </c>
      <c r="L149" t="s">
        <v>1217</v>
      </c>
      <c r="M149" t="s">
        <v>224</v>
      </c>
      <c r="N149" t="s">
        <v>224</v>
      </c>
    </row>
    <row r="150" spans="1:14" x14ac:dyDescent="0.35">
      <c r="A150" t="s">
        <v>1218</v>
      </c>
      <c r="B150" t="s">
        <v>1219</v>
      </c>
      <c r="C150" t="s">
        <v>214</v>
      </c>
      <c r="D150" t="s">
        <v>1220</v>
      </c>
      <c r="E150" t="s">
        <v>1221</v>
      </c>
      <c r="F150" t="s">
        <v>1033</v>
      </c>
      <c r="G150">
        <v>33762</v>
      </c>
      <c r="H150" t="s">
        <v>287</v>
      </c>
      <c r="I150" t="s">
        <v>219</v>
      </c>
      <c r="J150" t="s">
        <v>1222</v>
      </c>
      <c r="K150" t="s">
        <v>1223</v>
      </c>
      <c r="L150" t="s">
        <v>1224</v>
      </c>
      <c r="M150" t="s">
        <v>224</v>
      </c>
      <c r="N150" t="s">
        <v>224</v>
      </c>
    </row>
    <row r="151" spans="1:14" x14ac:dyDescent="0.35">
      <c r="A151" t="s">
        <v>1225</v>
      </c>
      <c r="B151" t="s">
        <v>1226</v>
      </c>
      <c r="C151" t="s">
        <v>214</v>
      </c>
      <c r="D151" t="s">
        <v>1227</v>
      </c>
      <c r="E151" t="s">
        <v>1200</v>
      </c>
      <c r="F151" t="s">
        <v>1033</v>
      </c>
      <c r="G151">
        <v>33762</v>
      </c>
      <c r="H151" t="s">
        <v>287</v>
      </c>
      <c r="I151" t="s">
        <v>219</v>
      </c>
      <c r="J151" t="s">
        <v>519</v>
      </c>
      <c r="K151" t="s">
        <v>520</v>
      </c>
      <c r="L151" t="s">
        <v>521</v>
      </c>
      <c r="M151" t="s">
        <v>223</v>
      </c>
      <c r="N151" t="s">
        <v>224</v>
      </c>
    </row>
    <row r="152" spans="1:14" x14ac:dyDescent="0.35">
      <c r="A152" t="s">
        <v>1228</v>
      </c>
      <c r="B152" t="s">
        <v>1229</v>
      </c>
      <c r="C152" t="s">
        <v>214</v>
      </c>
      <c r="D152" t="s">
        <v>1230</v>
      </c>
      <c r="E152" t="s">
        <v>1231</v>
      </c>
      <c r="F152" t="s">
        <v>1033</v>
      </c>
      <c r="G152">
        <v>34243</v>
      </c>
      <c r="H152" t="s">
        <v>287</v>
      </c>
      <c r="I152" t="s">
        <v>219</v>
      </c>
      <c r="J152" t="s">
        <v>1232</v>
      </c>
      <c r="K152" t="s">
        <v>1233</v>
      </c>
      <c r="L152" t="s">
        <v>1234</v>
      </c>
      <c r="M152" t="s">
        <v>224</v>
      </c>
      <c r="N152" t="s">
        <v>224</v>
      </c>
    </row>
    <row r="153" spans="1:14" x14ac:dyDescent="0.35">
      <c r="A153" t="s">
        <v>1235</v>
      </c>
      <c r="B153" t="s">
        <v>1236</v>
      </c>
      <c r="C153" t="s">
        <v>214</v>
      </c>
      <c r="D153" t="s">
        <v>1237</v>
      </c>
      <c r="E153" t="s">
        <v>1238</v>
      </c>
      <c r="F153" t="s">
        <v>1033</v>
      </c>
      <c r="G153">
        <v>34104</v>
      </c>
      <c r="H153" t="s">
        <v>287</v>
      </c>
      <c r="I153" t="s">
        <v>242</v>
      </c>
      <c r="J153" t="s">
        <v>1239</v>
      </c>
      <c r="K153" t="s">
        <v>1240</v>
      </c>
      <c r="L153" t="s">
        <v>1241</v>
      </c>
      <c r="M153" t="s">
        <v>224</v>
      </c>
      <c r="N153" t="s">
        <v>224</v>
      </c>
    </row>
    <row r="154" spans="1:14" x14ac:dyDescent="0.35">
      <c r="A154" t="s">
        <v>1242</v>
      </c>
      <c r="B154" t="s">
        <v>1243</v>
      </c>
      <c r="C154" t="s">
        <v>214</v>
      </c>
      <c r="D154" t="s">
        <v>1244</v>
      </c>
      <c r="E154" t="s">
        <v>1245</v>
      </c>
      <c r="F154" t="s">
        <v>1033</v>
      </c>
      <c r="G154">
        <v>34285</v>
      </c>
      <c r="H154" t="s">
        <v>287</v>
      </c>
      <c r="I154" t="s">
        <v>219</v>
      </c>
      <c r="J154" t="s">
        <v>1246</v>
      </c>
      <c r="K154" t="s">
        <v>1247</v>
      </c>
      <c r="L154" t="s">
        <v>1248</v>
      </c>
      <c r="M154" t="s">
        <v>224</v>
      </c>
      <c r="N154" t="s">
        <v>224</v>
      </c>
    </row>
    <row r="155" spans="1:14" x14ac:dyDescent="0.35">
      <c r="A155" t="s">
        <v>1249</v>
      </c>
      <c r="B155" t="s">
        <v>1250</v>
      </c>
      <c r="C155" t="s">
        <v>214</v>
      </c>
      <c r="D155" t="s">
        <v>1251</v>
      </c>
      <c r="E155" t="s">
        <v>1252</v>
      </c>
      <c r="F155" t="s">
        <v>1033</v>
      </c>
      <c r="G155">
        <v>33030</v>
      </c>
      <c r="H155" t="s">
        <v>287</v>
      </c>
      <c r="I155" t="s">
        <v>219</v>
      </c>
      <c r="J155" t="s">
        <v>1253</v>
      </c>
      <c r="K155" t="s">
        <v>1254</v>
      </c>
      <c r="L155" t="s">
        <v>1255</v>
      </c>
      <c r="M155" t="s">
        <v>223</v>
      </c>
      <c r="N155" t="s">
        <v>224</v>
      </c>
    </row>
    <row r="156" spans="1:14" x14ac:dyDescent="0.35">
      <c r="A156" t="s">
        <v>1256</v>
      </c>
      <c r="B156" t="s">
        <v>1257</v>
      </c>
      <c r="C156" t="s">
        <v>214</v>
      </c>
      <c r="D156" t="s">
        <v>1258</v>
      </c>
      <c r="E156" t="s">
        <v>1032</v>
      </c>
      <c r="F156" t="s">
        <v>1033</v>
      </c>
      <c r="G156">
        <v>33142</v>
      </c>
      <c r="H156" t="s">
        <v>287</v>
      </c>
      <c r="I156" t="s">
        <v>219</v>
      </c>
      <c r="J156" t="s">
        <v>1259</v>
      </c>
      <c r="K156" t="s">
        <v>1260</v>
      </c>
      <c r="L156" t="s">
        <v>1261</v>
      </c>
      <c r="M156" t="s">
        <v>223</v>
      </c>
      <c r="N156" t="s">
        <v>224</v>
      </c>
    </row>
    <row r="157" spans="1:14" x14ac:dyDescent="0.35">
      <c r="A157" t="s">
        <v>1262</v>
      </c>
      <c r="B157" t="s">
        <v>1263</v>
      </c>
      <c r="C157" t="s">
        <v>214</v>
      </c>
      <c r="D157" t="s">
        <v>1264</v>
      </c>
      <c r="E157" t="s">
        <v>1265</v>
      </c>
      <c r="F157" t="s">
        <v>1033</v>
      </c>
      <c r="G157">
        <v>33948</v>
      </c>
      <c r="H157" t="s">
        <v>218</v>
      </c>
      <c r="I157" t="s">
        <v>219</v>
      </c>
      <c r="J157" t="s">
        <v>1266</v>
      </c>
      <c r="K157" t="s">
        <v>1267</v>
      </c>
      <c r="L157" t="s">
        <v>1268</v>
      </c>
      <c r="M157" t="s">
        <v>223</v>
      </c>
      <c r="N157" t="s">
        <v>224</v>
      </c>
    </row>
    <row r="158" spans="1:14" x14ac:dyDescent="0.35">
      <c r="A158" t="s">
        <v>1269</v>
      </c>
      <c r="B158" t="s">
        <v>1270</v>
      </c>
      <c r="C158" t="s">
        <v>214</v>
      </c>
      <c r="D158" t="s">
        <v>1271</v>
      </c>
      <c r="E158" t="s">
        <v>1272</v>
      </c>
      <c r="F158" t="s">
        <v>1033</v>
      </c>
      <c r="G158">
        <v>33060</v>
      </c>
      <c r="H158" t="s">
        <v>287</v>
      </c>
      <c r="I158" t="s">
        <v>219</v>
      </c>
      <c r="J158" t="s">
        <v>1273</v>
      </c>
      <c r="K158" t="s">
        <v>1274</v>
      </c>
      <c r="L158" t="s">
        <v>1275</v>
      </c>
      <c r="M158" t="s">
        <v>224</v>
      </c>
      <c r="N158" t="s">
        <v>224</v>
      </c>
    </row>
    <row r="159" spans="1:14" x14ac:dyDescent="0.35">
      <c r="A159" t="s">
        <v>1276</v>
      </c>
      <c r="B159" t="s">
        <v>1277</v>
      </c>
      <c r="C159" t="s">
        <v>214</v>
      </c>
      <c r="D159" t="s">
        <v>1278</v>
      </c>
      <c r="E159" t="s">
        <v>1272</v>
      </c>
      <c r="F159" t="s">
        <v>1033</v>
      </c>
      <c r="G159">
        <v>33060</v>
      </c>
      <c r="H159" t="s">
        <v>287</v>
      </c>
      <c r="I159" t="s">
        <v>219</v>
      </c>
      <c r="J159" t="s">
        <v>1279</v>
      </c>
      <c r="K159" t="s">
        <v>1280</v>
      </c>
      <c r="L159" t="s">
        <v>1281</v>
      </c>
      <c r="M159" t="s">
        <v>223</v>
      </c>
      <c r="N159" t="s">
        <v>224</v>
      </c>
    </row>
    <row r="160" spans="1:14" x14ac:dyDescent="0.35">
      <c r="A160" t="s">
        <v>1282</v>
      </c>
      <c r="B160" t="s">
        <v>1283</v>
      </c>
      <c r="C160" t="s">
        <v>214</v>
      </c>
      <c r="D160" t="s">
        <v>1284</v>
      </c>
      <c r="E160" t="s">
        <v>1032</v>
      </c>
      <c r="F160" t="s">
        <v>1033</v>
      </c>
      <c r="G160">
        <v>33186</v>
      </c>
      <c r="H160" t="s">
        <v>287</v>
      </c>
      <c r="I160" t="s">
        <v>219</v>
      </c>
      <c r="J160" t="s">
        <v>1285</v>
      </c>
      <c r="K160" t="s">
        <v>1286</v>
      </c>
      <c r="L160" t="s">
        <v>1287</v>
      </c>
      <c r="M160" t="s">
        <v>223</v>
      </c>
      <c r="N160" t="s">
        <v>224</v>
      </c>
    </row>
    <row r="161" spans="1:14" x14ac:dyDescent="0.35">
      <c r="A161" t="s">
        <v>1288</v>
      </c>
      <c r="B161" t="s">
        <v>1289</v>
      </c>
      <c r="C161" t="s">
        <v>214</v>
      </c>
      <c r="D161" t="s">
        <v>1290</v>
      </c>
      <c r="E161" t="s">
        <v>1291</v>
      </c>
      <c r="F161" t="s">
        <v>1033</v>
      </c>
      <c r="G161">
        <v>34996</v>
      </c>
      <c r="H161" t="s">
        <v>287</v>
      </c>
      <c r="I161" t="s">
        <v>219</v>
      </c>
      <c r="J161" t="s">
        <v>1292</v>
      </c>
      <c r="K161" t="s">
        <v>1293</v>
      </c>
      <c r="L161" t="s">
        <v>1294</v>
      </c>
      <c r="M161" t="s">
        <v>224</v>
      </c>
      <c r="N161" t="s">
        <v>224</v>
      </c>
    </row>
    <row r="162" spans="1:14" x14ac:dyDescent="0.35">
      <c r="A162" t="s">
        <v>1295</v>
      </c>
      <c r="B162" t="s">
        <v>1296</v>
      </c>
      <c r="C162" t="s">
        <v>214</v>
      </c>
      <c r="D162" t="s">
        <v>1297</v>
      </c>
      <c r="E162" t="s">
        <v>1298</v>
      </c>
      <c r="F162" t="s">
        <v>1033</v>
      </c>
      <c r="G162">
        <v>34946</v>
      </c>
      <c r="H162" t="s">
        <v>287</v>
      </c>
      <c r="I162" t="s">
        <v>219</v>
      </c>
      <c r="J162" t="s">
        <v>1299</v>
      </c>
      <c r="K162" t="s">
        <v>1300</v>
      </c>
      <c r="L162" t="s">
        <v>1301</v>
      </c>
      <c r="M162" t="s">
        <v>224</v>
      </c>
      <c r="N162" t="s">
        <v>224</v>
      </c>
    </row>
    <row r="163" spans="1:14" x14ac:dyDescent="0.35">
      <c r="A163" t="s">
        <v>1302</v>
      </c>
      <c r="B163" t="s">
        <v>1303</v>
      </c>
      <c r="C163" t="s">
        <v>214</v>
      </c>
      <c r="D163" t="s">
        <v>1304</v>
      </c>
      <c r="E163" t="s">
        <v>1305</v>
      </c>
      <c r="F163" t="s">
        <v>1033</v>
      </c>
      <c r="G163">
        <v>33309</v>
      </c>
      <c r="H163" t="s">
        <v>287</v>
      </c>
      <c r="I163" t="s">
        <v>219</v>
      </c>
      <c r="J163" t="s">
        <v>519</v>
      </c>
      <c r="K163" t="s">
        <v>520</v>
      </c>
      <c r="L163" t="s">
        <v>521</v>
      </c>
      <c r="M163" t="s">
        <v>223</v>
      </c>
      <c r="N163" t="s">
        <v>224</v>
      </c>
    </row>
    <row r="164" spans="1:14" x14ac:dyDescent="0.35">
      <c r="A164" t="s">
        <v>1306</v>
      </c>
      <c r="B164" t="s">
        <v>1307</v>
      </c>
      <c r="C164" t="s">
        <v>214</v>
      </c>
      <c r="D164" t="s">
        <v>1308</v>
      </c>
      <c r="E164" t="s">
        <v>1309</v>
      </c>
      <c r="F164" t="s">
        <v>1033</v>
      </c>
      <c r="G164">
        <v>33431</v>
      </c>
      <c r="H164" t="s">
        <v>218</v>
      </c>
      <c r="I164" t="s">
        <v>219</v>
      </c>
      <c r="J164" t="s">
        <v>1310</v>
      </c>
      <c r="K164" t="s">
        <v>1311</v>
      </c>
      <c r="L164" t="s">
        <v>1312</v>
      </c>
      <c r="M164" t="s">
        <v>223</v>
      </c>
      <c r="N164" t="s">
        <v>224</v>
      </c>
    </row>
    <row r="165" spans="1:14" x14ac:dyDescent="0.35">
      <c r="A165" t="s">
        <v>1313</v>
      </c>
      <c r="B165" t="s">
        <v>1314</v>
      </c>
      <c r="C165" t="s">
        <v>214</v>
      </c>
      <c r="D165" t="s">
        <v>1315</v>
      </c>
      <c r="E165" t="s">
        <v>1316</v>
      </c>
      <c r="F165" t="s">
        <v>1033</v>
      </c>
      <c r="G165">
        <v>32960</v>
      </c>
      <c r="H165" t="s">
        <v>287</v>
      </c>
      <c r="I165" t="s">
        <v>219</v>
      </c>
      <c r="J165" t="s">
        <v>1317</v>
      </c>
      <c r="K165" t="s">
        <v>1318</v>
      </c>
      <c r="L165" t="s">
        <v>1319</v>
      </c>
      <c r="M165" t="s">
        <v>224</v>
      </c>
      <c r="N165" t="s">
        <v>224</v>
      </c>
    </row>
    <row r="166" spans="1:14" x14ac:dyDescent="0.35">
      <c r="A166" t="s">
        <v>1320</v>
      </c>
      <c r="B166" t="s">
        <v>1321</v>
      </c>
      <c r="C166" t="s">
        <v>214</v>
      </c>
      <c r="D166" t="s">
        <v>1322</v>
      </c>
      <c r="E166" t="s">
        <v>1323</v>
      </c>
      <c r="F166" t="s">
        <v>1033</v>
      </c>
      <c r="G166">
        <v>33462</v>
      </c>
      <c r="H166" t="s">
        <v>287</v>
      </c>
      <c r="I166" t="s">
        <v>219</v>
      </c>
      <c r="J166" t="s">
        <v>1324</v>
      </c>
      <c r="K166" t="s">
        <v>1325</v>
      </c>
      <c r="L166" t="s">
        <v>1326</v>
      </c>
      <c r="M166" t="s">
        <v>223</v>
      </c>
      <c r="N166" t="s">
        <v>224</v>
      </c>
    </row>
    <row r="167" spans="1:14" x14ac:dyDescent="0.35">
      <c r="A167" t="s">
        <v>1327</v>
      </c>
      <c r="B167" t="s">
        <v>1328</v>
      </c>
      <c r="C167" t="s">
        <v>214</v>
      </c>
      <c r="D167" t="s">
        <v>1329</v>
      </c>
      <c r="E167" t="s">
        <v>1330</v>
      </c>
      <c r="F167" t="s">
        <v>1033</v>
      </c>
      <c r="G167">
        <v>32168</v>
      </c>
      <c r="H167" t="s">
        <v>287</v>
      </c>
      <c r="I167" t="s">
        <v>219</v>
      </c>
      <c r="J167" t="s">
        <v>1331</v>
      </c>
      <c r="K167" t="s">
        <v>1332</v>
      </c>
      <c r="L167" t="s">
        <v>1333</v>
      </c>
      <c r="M167" t="s">
        <v>224</v>
      </c>
      <c r="N167" t="s">
        <v>224</v>
      </c>
    </row>
    <row r="168" spans="1:14" x14ac:dyDescent="0.35">
      <c r="A168" t="s">
        <v>1334</v>
      </c>
      <c r="B168" t="s">
        <v>1335</v>
      </c>
      <c r="C168" t="s">
        <v>214</v>
      </c>
      <c r="D168" t="s">
        <v>1336</v>
      </c>
      <c r="E168" t="s">
        <v>1337</v>
      </c>
      <c r="F168" t="s">
        <v>1033</v>
      </c>
      <c r="G168">
        <v>32221</v>
      </c>
      <c r="H168" t="s">
        <v>287</v>
      </c>
      <c r="I168" t="s">
        <v>219</v>
      </c>
      <c r="J168" t="s">
        <v>1338</v>
      </c>
      <c r="K168" t="s">
        <v>1339</v>
      </c>
      <c r="L168" t="s">
        <v>1340</v>
      </c>
      <c r="M168" t="s">
        <v>224</v>
      </c>
      <c r="N168" t="s">
        <v>224</v>
      </c>
    </row>
    <row r="169" spans="1:14" x14ac:dyDescent="0.35">
      <c r="A169" t="s">
        <v>1341</v>
      </c>
      <c r="B169" t="s">
        <v>1342</v>
      </c>
      <c r="C169" t="s">
        <v>214</v>
      </c>
      <c r="D169" t="s">
        <v>1343</v>
      </c>
      <c r="E169" t="s">
        <v>1344</v>
      </c>
      <c r="F169" t="s">
        <v>1033</v>
      </c>
      <c r="G169">
        <v>33412</v>
      </c>
      <c r="H169" t="s">
        <v>287</v>
      </c>
      <c r="I169" t="s">
        <v>219</v>
      </c>
      <c r="J169" t="s">
        <v>1345</v>
      </c>
      <c r="K169" t="s">
        <v>1346</v>
      </c>
      <c r="L169" t="s">
        <v>1347</v>
      </c>
      <c r="M169" t="s">
        <v>224</v>
      </c>
      <c r="N169" t="s">
        <v>224</v>
      </c>
    </row>
    <row r="170" spans="1:14" x14ac:dyDescent="0.35">
      <c r="A170" t="s">
        <v>1348</v>
      </c>
      <c r="B170" t="s">
        <v>1349</v>
      </c>
      <c r="C170" t="s">
        <v>214</v>
      </c>
      <c r="D170" t="s">
        <v>1350</v>
      </c>
      <c r="E170" t="s">
        <v>1351</v>
      </c>
      <c r="F170" t="s">
        <v>1033</v>
      </c>
      <c r="G170">
        <v>32114</v>
      </c>
      <c r="H170" t="s">
        <v>287</v>
      </c>
      <c r="I170" t="s">
        <v>219</v>
      </c>
      <c r="J170" t="s">
        <v>519</v>
      </c>
      <c r="K170" t="s">
        <v>520</v>
      </c>
      <c r="L170" t="s">
        <v>521</v>
      </c>
      <c r="M170" t="s">
        <v>223</v>
      </c>
      <c r="N170" t="s">
        <v>224</v>
      </c>
    </row>
    <row r="171" spans="1:14" x14ac:dyDescent="0.35">
      <c r="A171" t="s">
        <v>1353</v>
      </c>
      <c r="B171" t="s">
        <v>1354</v>
      </c>
      <c r="C171" t="s">
        <v>214</v>
      </c>
      <c r="D171" t="s">
        <v>1355</v>
      </c>
      <c r="E171" t="s">
        <v>1356</v>
      </c>
      <c r="F171" t="s">
        <v>1033</v>
      </c>
      <c r="G171">
        <v>32952</v>
      </c>
      <c r="H171" t="s">
        <v>287</v>
      </c>
      <c r="I171" t="s">
        <v>219</v>
      </c>
      <c r="J171" t="s">
        <v>1357</v>
      </c>
      <c r="K171" t="s">
        <v>1358</v>
      </c>
      <c r="L171" t="s">
        <v>1359</v>
      </c>
      <c r="M171" t="s">
        <v>224</v>
      </c>
      <c r="N171" t="s">
        <v>224</v>
      </c>
    </row>
    <row r="172" spans="1:14" x14ac:dyDescent="0.35">
      <c r="A172" t="s">
        <v>1360</v>
      </c>
      <c r="B172" t="s">
        <v>1361</v>
      </c>
      <c r="C172" t="s">
        <v>214</v>
      </c>
      <c r="D172" t="s">
        <v>1362</v>
      </c>
      <c r="E172" t="s">
        <v>1363</v>
      </c>
      <c r="F172" t="s">
        <v>1033</v>
      </c>
      <c r="G172">
        <v>32952</v>
      </c>
      <c r="H172" t="s">
        <v>287</v>
      </c>
      <c r="I172" t="s">
        <v>219</v>
      </c>
      <c r="J172" t="s">
        <v>1364</v>
      </c>
      <c r="K172" t="s">
        <v>1365</v>
      </c>
      <c r="L172" t="s">
        <v>1366</v>
      </c>
      <c r="M172" t="s">
        <v>223</v>
      </c>
      <c r="N172" t="s">
        <v>224</v>
      </c>
    </row>
    <row r="173" spans="1:14" x14ac:dyDescent="0.35">
      <c r="A173" t="s">
        <v>1367</v>
      </c>
      <c r="B173" t="s">
        <v>1368</v>
      </c>
      <c r="C173" t="s">
        <v>214</v>
      </c>
      <c r="D173" t="s">
        <v>1369</v>
      </c>
      <c r="E173" t="s">
        <v>1370</v>
      </c>
      <c r="F173" t="s">
        <v>1033</v>
      </c>
      <c r="G173">
        <v>32780</v>
      </c>
      <c r="H173" t="s">
        <v>287</v>
      </c>
      <c r="I173" t="s">
        <v>219</v>
      </c>
      <c r="J173" t="s">
        <v>1371</v>
      </c>
      <c r="K173" t="s">
        <v>1372</v>
      </c>
      <c r="L173" t="s">
        <v>1373</v>
      </c>
      <c r="M173" t="s">
        <v>224</v>
      </c>
      <c r="N173" t="s">
        <v>224</v>
      </c>
    </row>
    <row r="174" spans="1:14" x14ac:dyDescent="0.35">
      <c r="A174" t="s">
        <v>1374</v>
      </c>
      <c r="B174" t="s">
        <v>1375</v>
      </c>
      <c r="C174" t="s">
        <v>214</v>
      </c>
      <c r="D174" t="s">
        <v>1376</v>
      </c>
      <c r="E174" t="s">
        <v>1316</v>
      </c>
      <c r="F174" t="s">
        <v>1033</v>
      </c>
      <c r="G174">
        <v>32960</v>
      </c>
      <c r="H174" t="s">
        <v>287</v>
      </c>
      <c r="I174" t="s">
        <v>219</v>
      </c>
      <c r="J174" t="s">
        <v>1377</v>
      </c>
      <c r="K174" t="s">
        <v>1378</v>
      </c>
      <c r="L174" t="s">
        <v>1379</v>
      </c>
      <c r="M174" t="s">
        <v>223</v>
      </c>
      <c r="N174" t="s">
        <v>224</v>
      </c>
    </row>
    <row r="175" spans="1:14" x14ac:dyDescent="0.35">
      <c r="A175" t="s">
        <v>1380</v>
      </c>
      <c r="B175" t="s">
        <v>1381</v>
      </c>
      <c r="C175" t="s">
        <v>214</v>
      </c>
      <c r="D175" t="s">
        <v>1382</v>
      </c>
      <c r="E175" t="s">
        <v>1383</v>
      </c>
      <c r="F175" t="s">
        <v>1033</v>
      </c>
      <c r="G175">
        <v>32095</v>
      </c>
      <c r="H175" t="s">
        <v>287</v>
      </c>
      <c r="I175" t="s">
        <v>219</v>
      </c>
      <c r="J175" t="s">
        <v>1384</v>
      </c>
      <c r="K175" t="s">
        <v>1385</v>
      </c>
      <c r="L175" t="s">
        <v>1386</v>
      </c>
      <c r="M175" t="s">
        <v>223</v>
      </c>
      <c r="N175" t="s">
        <v>224</v>
      </c>
    </row>
    <row r="176" spans="1:14" x14ac:dyDescent="0.35">
      <c r="A176" t="s">
        <v>1388</v>
      </c>
      <c r="B176" t="s">
        <v>1389</v>
      </c>
      <c r="C176" t="s">
        <v>214</v>
      </c>
      <c r="D176" t="s">
        <v>1390</v>
      </c>
      <c r="E176" t="s">
        <v>1391</v>
      </c>
      <c r="F176" t="s">
        <v>1033</v>
      </c>
      <c r="G176">
        <v>32221</v>
      </c>
      <c r="H176" t="s">
        <v>218</v>
      </c>
      <c r="I176" t="s">
        <v>219</v>
      </c>
      <c r="J176" t="s">
        <v>1392</v>
      </c>
      <c r="K176" t="s">
        <v>1393</v>
      </c>
      <c r="L176" t="s">
        <v>1394</v>
      </c>
      <c r="M176" t="s">
        <v>224</v>
      </c>
      <c r="N176" t="s">
        <v>224</v>
      </c>
    </row>
    <row r="177" spans="1:14" x14ac:dyDescent="0.35">
      <c r="A177" t="s">
        <v>1395</v>
      </c>
      <c r="B177" t="s">
        <v>1396</v>
      </c>
      <c r="C177" t="s">
        <v>214</v>
      </c>
      <c r="D177" t="s">
        <v>1397</v>
      </c>
      <c r="E177" t="s">
        <v>1398</v>
      </c>
      <c r="F177" t="s">
        <v>1033</v>
      </c>
      <c r="G177">
        <v>32174</v>
      </c>
      <c r="H177" t="s">
        <v>287</v>
      </c>
      <c r="I177" t="s">
        <v>219</v>
      </c>
      <c r="J177" t="s">
        <v>1399</v>
      </c>
      <c r="K177" t="s">
        <v>1400</v>
      </c>
      <c r="L177" t="s">
        <v>1401</v>
      </c>
      <c r="M177" t="s">
        <v>224</v>
      </c>
      <c r="N177" t="s">
        <v>224</v>
      </c>
    </row>
    <row r="178" spans="1:14" x14ac:dyDescent="0.35">
      <c r="A178" t="s">
        <v>1402</v>
      </c>
      <c r="B178" t="s">
        <v>1403</v>
      </c>
      <c r="C178" t="s">
        <v>214</v>
      </c>
      <c r="D178" t="s">
        <v>1404</v>
      </c>
      <c r="E178" t="s">
        <v>1391</v>
      </c>
      <c r="F178" t="s">
        <v>1033</v>
      </c>
      <c r="G178">
        <v>32221</v>
      </c>
      <c r="H178" t="s">
        <v>287</v>
      </c>
      <c r="I178" t="s">
        <v>219</v>
      </c>
      <c r="J178" t="s">
        <v>1405</v>
      </c>
      <c r="K178" t="s">
        <v>1406</v>
      </c>
      <c r="L178" t="s">
        <v>1407</v>
      </c>
      <c r="M178" t="s">
        <v>223</v>
      </c>
      <c r="N178" t="s">
        <v>224</v>
      </c>
    </row>
    <row r="179" spans="1:14" x14ac:dyDescent="0.35">
      <c r="A179" t="s">
        <v>1408</v>
      </c>
      <c r="B179" t="s">
        <v>1409</v>
      </c>
      <c r="C179" t="s">
        <v>214</v>
      </c>
      <c r="D179" t="s">
        <v>1410</v>
      </c>
      <c r="E179" t="s">
        <v>1383</v>
      </c>
      <c r="F179" t="s">
        <v>1033</v>
      </c>
      <c r="G179">
        <v>32095</v>
      </c>
      <c r="H179" t="s">
        <v>287</v>
      </c>
      <c r="I179" t="s">
        <v>219</v>
      </c>
      <c r="J179" t="s">
        <v>1411</v>
      </c>
      <c r="K179" t="s">
        <v>1412</v>
      </c>
      <c r="L179" t="s">
        <v>1413</v>
      </c>
      <c r="M179" t="s">
        <v>223</v>
      </c>
      <c r="N179" t="s">
        <v>224</v>
      </c>
    </row>
    <row r="180" spans="1:14" x14ac:dyDescent="0.35">
      <c r="A180" t="s">
        <v>1414</v>
      </c>
      <c r="B180" t="s">
        <v>1415</v>
      </c>
      <c r="C180" t="s">
        <v>214</v>
      </c>
      <c r="D180" t="s">
        <v>1416</v>
      </c>
      <c r="E180" t="s">
        <v>1391</v>
      </c>
      <c r="F180" t="s">
        <v>1033</v>
      </c>
      <c r="G180">
        <v>32225</v>
      </c>
      <c r="H180" t="s">
        <v>287</v>
      </c>
      <c r="I180" t="s">
        <v>219</v>
      </c>
      <c r="J180" t="s">
        <v>519</v>
      </c>
      <c r="K180" t="s">
        <v>520</v>
      </c>
      <c r="L180" t="s">
        <v>1417</v>
      </c>
      <c r="M180" t="s">
        <v>223</v>
      </c>
      <c r="N180" t="s">
        <v>224</v>
      </c>
    </row>
    <row r="181" spans="1:14" x14ac:dyDescent="0.35">
      <c r="A181" t="s">
        <v>1435</v>
      </c>
      <c r="B181" t="s">
        <v>1436</v>
      </c>
      <c r="C181" t="s">
        <v>214</v>
      </c>
      <c r="D181" t="s">
        <v>1437</v>
      </c>
      <c r="E181" t="s">
        <v>1438</v>
      </c>
      <c r="F181" t="s">
        <v>1033</v>
      </c>
      <c r="G181">
        <v>32542</v>
      </c>
      <c r="H181" t="s">
        <v>287</v>
      </c>
      <c r="I181" t="s">
        <v>219</v>
      </c>
      <c r="J181" t="s">
        <v>1439</v>
      </c>
      <c r="K181" t="s">
        <v>1440</v>
      </c>
      <c r="L181" t="s">
        <v>1441</v>
      </c>
      <c r="M181" t="s">
        <v>224</v>
      </c>
      <c r="N181" t="s">
        <v>224</v>
      </c>
    </row>
    <row r="182" spans="1:14" x14ac:dyDescent="0.35">
      <c r="A182" t="s">
        <v>1442</v>
      </c>
      <c r="B182" t="s">
        <v>1443</v>
      </c>
      <c r="C182" t="s">
        <v>214</v>
      </c>
      <c r="D182" t="s">
        <v>1444</v>
      </c>
      <c r="E182" t="s">
        <v>414</v>
      </c>
      <c r="F182" t="s">
        <v>1033</v>
      </c>
      <c r="G182">
        <v>32901</v>
      </c>
      <c r="H182" t="s">
        <v>218</v>
      </c>
      <c r="I182" t="s">
        <v>218</v>
      </c>
      <c r="J182" t="s">
        <v>1445</v>
      </c>
      <c r="K182" t="s">
        <v>1446</v>
      </c>
      <c r="L182" t="s">
        <v>1447</v>
      </c>
      <c r="M182" t="s">
        <v>223</v>
      </c>
      <c r="N182" t="s">
        <v>224</v>
      </c>
    </row>
    <row r="183" spans="1:14" x14ac:dyDescent="0.35">
      <c r="A183" t="s">
        <v>1448</v>
      </c>
      <c r="B183" t="s">
        <v>1449</v>
      </c>
      <c r="C183" t="s">
        <v>214</v>
      </c>
      <c r="D183" t="s">
        <v>1450</v>
      </c>
      <c r="E183" t="s">
        <v>1451</v>
      </c>
      <c r="F183" t="s">
        <v>1033</v>
      </c>
      <c r="G183">
        <v>33023</v>
      </c>
      <c r="H183" t="s">
        <v>218</v>
      </c>
      <c r="I183" t="s">
        <v>219</v>
      </c>
      <c r="J183" t="s">
        <v>1452</v>
      </c>
      <c r="K183" t="s">
        <v>1453</v>
      </c>
      <c r="L183" t="s">
        <v>1454</v>
      </c>
      <c r="M183" t="s">
        <v>224</v>
      </c>
      <c r="N183" t="s">
        <v>224</v>
      </c>
    </row>
    <row r="184" spans="1:14" x14ac:dyDescent="0.35">
      <c r="A184" t="s">
        <v>1461</v>
      </c>
      <c r="B184" t="s">
        <v>1462</v>
      </c>
      <c r="C184" t="s">
        <v>214</v>
      </c>
      <c r="D184" t="s">
        <v>1463</v>
      </c>
      <c r="E184" t="s">
        <v>1464</v>
      </c>
      <c r="F184" t="s">
        <v>1033</v>
      </c>
      <c r="G184">
        <v>32803</v>
      </c>
      <c r="H184" t="s">
        <v>218</v>
      </c>
      <c r="I184" t="s">
        <v>219</v>
      </c>
      <c r="J184" t="s">
        <v>1465</v>
      </c>
      <c r="K184" t="s">
        <v>1466</v>
      </c>
      <c r="L184" t="s">
        <v>1467</v>
      </c>
      <c r="M184" t="s">
        <v>223</v>
      </c>
      <c r="N184" t="s">
        <v>224</v>
      </c>
    </row>
    <row r="185" spans="1:14" x14ac:dyDescent="0.35">
      <c r="A185" t="s">
        <v>1468</v>
      </c>
      <c r="B185" t="s">
        <v>1469</v>
      </c>
      <c r="C185" t="s">
        <v>214</v>
      </c>
      <c r="D185" t="s">
        <v>1470</v>
      </c>
      <c r="E185" t="s">
        <v>1179</v>
      </c>
      <c r="F185" t="s">
        <v>1033</v>
      </c>
      <c r="G185">
        <v>33811</v>
      </c>
      <c r="H185" t="s">
        <v>218</v>
      </c>
      <c r="I185" t="s">
        <v>219</v>
      </c>
      <c r="J185" t="s">
        <v>1471</v>
      </c>
      <c r="K185" t="s">
        <v>1472</v>
      </c>
      <c r="L185" t="s">
        <v>1473</v>
      </c>
      <c r="M185" t="s">
        <v>224</v>
      </c>
      <c r="N185" t="s">
        <v>224</v>
      </c>
    </row>
    <row r="186" spans="1:14" x14ac:dyDescent="0.35">
      <c r="A186" t="s">
        <v>1474</v>
      </c>
      <c r="B186" t="s">
        <v>1475</v>
      </c>
      <c r="C186" t="s">
        <v>214</v>
      </c>
      <c r="D186" t="s">
        <v>1476</v>
      </c>
      <c r="E186" t="s">
        <v>1032</v>
      </c>
      <c r="F186" t="s">
        <v>1033</v>
      </c>
      <c r="G186">
        <v>33199</v>
      </c>
      <c r="H186" t="s">
        <v>218</v>
      </c>
      <c r="I186" t="s">
        <v>219</v>
      </c>
      <c r="J186" t="s">
        <v>1477</v>
      </c>
      <c r="K186" t="s">
        <v>1478</v>
      </c>
      <c r="L186" t="s">
        <v>1479</v>
      </c>
      <c r="M186" t="s">
        <v>224</v>
      </c>
      <c r="N186" t="s">
        <v>224</v>
      </c>
    </row>
    <row r="187" spans="1:14" x14ac:dyDescent="0.35">
      <c r="A187" t="s">
        <v>1480</v>
      </c>
      <c r="B187" t="s">
        <v>1481</v>
      </c>
      <c r="C187" t="s">
        <v>214</v>
      </c>
      <c r="D187" t="s">
        <v>1482</v>
      </c>
      <c r="E187" t="s">
        <v>1483</v>
      </c>
      <c r="F187" t="s">
        <v>1484</v>
      </c>
      <c r="G187">
        <v>30096</v>
      </c>
      <c r="H187" t="s">
        <v>218</v>
      </c>
      <c r="I187" t="s">
        <v>316</v>
      </c>
      <c r="J187" t="s">
        <v>1485</v>
      </c>
      <c r="K187" t="s">
        <v>1486</v>
      </c>
      <c r="L187" t="s">
        <v>1487</v>
      </c>
      <c r="M187" t="s">
        <v>223</v>
      </c>
      <c r="N187" t="s">
        <v>224</v>
      </c>
    </row>
    <row r="188" spans="1:14" x14ac:dyDescent="0.35">
      <c r="A188" t="s">
        <v>1488</v>
      </c>
      <c r="B188" t="s">
        <v>1489</v>
      </c>
      <c r="C188" t="s">
        <v>214</v>
      </c>
      <c r="D188" t="s">
        <v>1490</v>
      </c>
      <c r="E188" t="s">
        <v>1491</v>
      </c>
      <c r="F188" t="s">
        <v>1484</v>
      </c>
      <c r="G188">
        <v>30062</v>
      </c>
      <c r="H188" t="s">
        <v>218</v>
      </c>
      <c r="I188" t="s">
        <v>316</v>
      </c>
      <c r="J188" t="s">
        <v>1485</v>
      </c>
      <c r="K188" t="s">
        <v>1486</v>
      </c>
      <c r="L188" t="s">
        <v>1487</v>
      </c>
      <c r="M188" t="s">
        <v>223</v>
      </c>
      <c r="N188" t="s">
        <v>224</v>
      </c>
    </row>
    <row r="189" spans="1:14" x14ac:dyDescent="0.35">
      <c r="A189" t="s">
        <v>1492</v>
      </c>
      <c r="B189" t="s">
        <v>1493</v>
      </c>
      <c r="C189" t="s">
        <v>214</v>
      </c>
      <c r="D189" t="s">
        <v>1494</v>
      </c>
      <c r="E189" t="s">
        <v>1495</v>
      </c>
      <c r="F189" t="s">
        <v>1484</v>
      </c>
      <c r="G189">
        <v>31794</v>
      </c>
      <c r="H189" t="s">
        <v>218</v>
      </c>
      <c r="I189" t="s">
        <v>316</v>
      </c>
      <c r="J189" t="s">
        <v>1485</v>
      </c>
      <c r="K189" t="s">
        <v>1486</v>
      </c>
      <c r="L189" t="s">
        <v>1487</v>
      </c>
      <c r="M189" t="s">
        <v>223</v>
      </c>
      <c r="N189" t="s">
        <v>224</v>
      </c>
    </row>
    <row r="190" spans="1:14" x14ac:dyDescent="0.35">
      <c r="A190" t="s">
        <v>1496</v>
      </c>
      <c r="B190" t="s">
        <v>1497</v>
      </c>
      <c r="C190" t="s">
        <v>214</v>
      </c>
      <c r="D190" t="s">
        <v>1498</v>
      </c>
      <c r="E190" t="s">
        <v>1499</v>
      </c>
      <c r="F190" t="s">
        <v>1484</v>
      </c>
      <c r="G190">
        <v>31210</v>
      </c>
      <c r="H190" t="s">
        <v>218</v>
      </c>
      <c r="I190" t="s">
        <v>316</v>
      </c>
      <c r="J190" t="s">
        <v>1485</v>
      </c>
      <c r="K190" t="s">
        <v>1486</v>
      </c>
      <c r="L190" t="s">
        <v>1487</v>
      </c>
      <c r="M190" t="s">
        <v>223</v>
      </c>
      <c r="N190" t="s">
        <v>224</v>
      </c>
    </row>
    <row r="191" spans="1:14" x14ac:dyDescent="0.35">
      <c r="A191" t="s">
        <v>1538</v>
      </c>
      <c r="B191" t="s">
        <v>1539</v>
      </c>
      <c r="C191" t="s">
        <v>214</v>
      </c>
      <c r="D191" t="s">
        <v>1540</v>
      </c>
      <c r="E191" t="s">
        <v>1541</v>
      </c>
      <c r="F191" t="s">
        <v>1484</v>
      </c>
      <c r="G191">
        <v>30824</v>
      </c>
      <c r="H191" t="s">
        <v>287</v>
      </c>
      <c r="I191" t="s">
        <v>219</v>
      </c>
      <c r="J191" t="s">
        <v>1542</v>
      </c>
      <c r="K191" t="s">
        <v>1543</v>
      </c>
      <c r="L191" t="s">
        <v>1544</v>
      </c>
      <c r="M191" t="s">
        <v>224</v>
      </c>
      <c r="N191" t="s">
        <v>224</v>
      </c>
    </row>
    <row r="192" spans="1:14" x14ac:dyDescent="0.35">
      <c r="A192" t="s">
        <v>1545</v>
      </c>
      <c r="B192" t="s">
        <v>1546</v>
      </c>
      <c r="C192" t="s">
        <v>214</v>
      </c>
      <c r="D192" t="s">
        <v>1547</v>
      </c>
      <c r="E192" t="s">
        <v>1548</v>
      </c>
      <c r="F192" t="s">
        <v>1484</v>
      </c>
      <c r="G192">
        <v>31408</v>
      </c>
      <c r="H192" t="s">
        <v>287</v>
      </c>
      <c r="I192" t="s">
        <v>219</v>
      </c>
      <c r="J192" t="s">
        <v>1549</v>
      </c>
      <c r="K192" t="s">
        <v>1550</v>
      </c>
      <c r="L192" t="s">
        <v>1551</v>
      </c>
      <c r="M192" t="s">
        <v>224</v>
      </c>
      <c r="N192" t="s">
        <v>224</v>
      </c>
    </row>
    <row r="193" spans="1:14" x14ac:dyDescent="0.35">
      <c r="A193" t="s">
        <v>1612</v>
      </c>
      <c r="B193" t="s">
        <v>1613</v>
      </c>
      <c r="C193" t="s">
        <v>214</v>
      </c>
      <c r="D193" t="s">
        <v>1614</v>
      </c>
      <c r="E193" t="s">
        <v>1615</v>
      </c>
      <c r="F193" t="s">
        <v>1484</v>
      </c>
      <c r="G193">
        <v>31709</v>
      </c>
      <c r="H193" t="s">
        <v>218</v>
      </c>
      <c r="I193" t="s">
        <v>219</v>
      </c>
      <c r="J193" t="s">
        <v>1616</v>
      </c>
      <c r="K193" t="s">
        <v>1617</v>
      </c>
      <c r="L193" t="s">
        <v>1618</v>
      </c>
      <c r="M193" t="s">
        <v>223</v>
      </c>
      <c r="N193" t="s">
        <v>224</v>
      </c>
    </row>
    <row r="194" spans="1:14" x14ac:dyDescent="0.35">
      <c r="A194" t="s">
        <v>1696</v>
      </c>
      <c r="B194" t="s">
        <v>1697</v>
      </c>
      <c r="C194" t="s">
        <v>214</v>
      </c>
      <c r="D194" t="s">
        <v>1698</v>
      </c>
      <c r="E194" t="s">
        <v>1102</v>
      </c>
      <c r="F194" t="s">
        <v>1484</v>
      </c>
      <c r="G194">
        <v>30501</v>
      </c>
      <c r="H194" t="s">
        <v>287</v>
      </c>
      <c r="I194" t="s">
        <v>219</v>
      </c>
      <c r="J194" t="s">
        <v>1699</v>
      </c>
      <c r="K194" t="s">
        <v>1700</v>
      </c>
      <c r="L194" t="s">
        <v>1701</v>
      </c>
      <c r="M194" t="s">
        <v>224</v>
      </c>
      <c r="N194" t="s">
        <v>224</v>
      </c>
    </row>
    <row r="195" spans="1:14" x14ac:dyDescent="0.35">
      <c r="A195" t="s">
        <v>1726</v>
      </c>
      <c r="B195" t="s">
        <v>1727</v>
      </c>
      <c r="C195" t="s">
        <v>214</v>
      </c>
      <c r="D195" t="s">
        <v>1728</v>
      </c>
      <c r="E195" t="s">
        <v>1729</v>
      </c>
      <c r="F195" t="s">
        <v>1484</v>
      </c>
      <c r="G195">
        <v>31088</v>
      </c>
      <c r="H195" t="s">
        <v>218</v>
      </c>
      <c r="I195" t="s">
        <v>242</v>
      </c>
      <c r="J195" t="s">
        <v>1730</v>
      </c>
      <c r="K195" t="s">
        <v>1731</v>
      </c>
      <c r="L195" t="s">
        <v>1732</v>
      </c>
      <c r="M195" t="s">
        <v>224</v>
      </c>
      <c r="N195" t="s">
        <v>224</v>
      </c>
    </row>
    <row r="196" spans="1:14" x14ac:dyDescent="0.35">
      <c r="A196" t="s">
        <v>1982</v>
      </c>
      <c r="B196" t="s">
        <v>1983</v>
      </c>
      <c r="C196" t="s">
        <v>214</v>
      </c>
      <c r="D196" t="s">
        <v>1984</v>
      </c>
      <c r="E196" t="s">
        <v>1985</v>
      </c>
      <c r="F196" t="s">
        <v>1484</v>
      </c>
      <c r="G196">
        <v>30144</v>
      </c>
      <c r="H196" t="s">
        <v>287</v>
      </c>
      <c r="I196" t="s">
        <v>219</v>
      </c>
      <c r="J196" t="s">
        <v>1986</v>
      </c>
      <c r="K196" t="s">
        <v>1987</v>
      </c>
      <c r="L196" t="s">
        <v>1988</v>
      </c>
      <c r="M196" t="s">
        <v>224</v>
      </c>
      <c r="N196" t="s">
        <v>224</v>
      </c>
    </row>
    <row r="197" spans="1:14" x14ac:dyDescent="0.35">
      <c r="A197" t="s">
        <v>2002</v>
      </c>
      <c r="B197" t="s">
        <v>2003</v>
      </c>
      <c r="C197" t="s">
        <v>214</v>
      </c>
      <c r="D197" t="s">
        <v>2004</v>
      </c>
      <c r="E197" t="s">
        <v>2005</v>
      </c>
      <c r="F197" t="s">
        <v>1484</v>
      </c>
      <c r="G197">
        <v>30165</v>
      </c>
      <c r="H197" t="s">
        <v>218</v>
      </c>
      <c r="I197" t="s">
        <v>219</v>
      </c>
      <c r="J197" t="s">
        <v>2006</v>
      </c>
      <c r="K197" t="s">
        <v>2007</v>
      </c>
      <c r="L197" t="s">
        <v>2008</v>
      </c>
      <c r="M197" t="s">
        <v>224</v>
      </c>
      <c r="N197" t="s">
        <v>224</v>
      </c>
    </row>
    <row r="198" spans="1:14" x14ac:dyDescent="0.35">
      <c r="A198" t="s">
        <v>2009</v>
      </c>
      <c r="B198" t="s">
        <v>2010</v>
      </c>
      <c r="C198" t="s">
        <v>214</v>
      </c>
      <c r="D198" t="s">
        <v>2011</v>
      </c>
      <c r="E198" t="s">
        <v>2012</v>
      </c>
      <c r="F198" t="s">
        <v>1484</v>
      </c>
      <c r="G198">
        <v>31023</v>
      </c>
      <c r="H198" t="s">
        <v>218</v>
      </c>
      <c r="I198" t="s">
        <v>219</v>
      </c>
      <c r="J198" t="s">
        <v>2013</v>
      </c>
      <c r="K198" t="s">
        <v>2014</v>
      </c>
      <c r="L198" t="s">
        <v>2015</v>
      </c>
      <c r="M198" t="s">
        <v>224</v>
      </c>
      <c r="N198" t="s">
        <v>224</v>
      </c>
    </row>
    <row r="199" spans="1:14" x14ac:dyDescent="0.35">
      <c r="A199" t="s">
        <v>2016</v>
      </c>
      <c r="B199" t="s">
        <v>2017</v>
      </c>
      <c r="C199" t="s">
        <v>214</v>
      </c>
      <c r="D199" t="s">
        <v>2018</v>
      </c>
      <c r="E199" t="s">
        <v>2019</v>
      </c>
      <c r="F199" t="s">
        <v>1484</v>
      </c>
      <c r="G199">
        <v>31407</v>
      </c>
      <c r="H199" t="s">
        <v>218</v>
      </c>
      <c r="I199" t="s">
        <v>242</v>
      </c>
      <c r="J199" t="s">
        <v>2020</v>
      </c>
      <c r="K199" t="s">
        <v>2021</v>
      </c>
      <c r="L199" t="s">
        <v>2022</v>
      </c>
      <c r="M199" t="s">
        <v>224</v>
      </c>
      <c r="N199" t="s">
        <v>224</v>
      </c>
    </row>
    <row r="200" spans="1:14" x14ac:dyDescent="0.35">
      <c r="A200" t="s">
        <v>2023</v>
      </c>
      <c r="B200" t="s">
        <v>2024</v>
      </c>
      <c r="C200" t="s">
        <v>214</v>
      </c>
      <c r="D200" t="s">
        <v>2025</v>
      </c>
      <c r="E200" t="s">
        <v>2026</v>
      </c>
      <c r="F200" t="s">
        <v>1484</v>
      </c>
      <c r="G200">
        <v>30269</v>
      </c>
      <c r="H200" t="s">
        <v>287</v>
      </c>
      <c r="I200" t="s">
        <v>219</v>
      </c>
      <c r="J200" t="s">
        <v>2027</v>
      </c>
      <c r="K200" t="s">
        <v>2028</v>
      </c>
      <c r="L200" t="s">
        <v>2029</v>
      </c>
      <c r="M200" t="s">
        <v>223</v>
      </c>
      <c r="N200" t="s">
        <v>224</v>
      </c>
    </row>
    <row r="201" spans="1:14" x14ac:dyDescent="0.35">
      <c r="A201" t="s">
        <v>2030</v>
      </c>
      <c r="B201" t="s">
        <v>2031</v>
      </c>
      <c r="C201" t="s">
        <v>214</v>
      </c>
      <c r="D201" t="s">
        <v>2032</v>
      </c>
      <c r="E201" t="s">
        <v>1483</v>
      </c>
      <c r="F201" t="s">
        <v>1484</v>
      </c>
      <c r="G201">
        <v>30096</v>
      </c>
      <c r="H201" t="s">
        <v>287</v>
      </c>
      <c r="I201" t="s">
        <v>219</v>
      </c>
      <c r="J201" t="s">
        <v>2033</v>
      </c>
      <c r="K201" t="s">
        <v>2034</v>
      </c>
      <c r="L201" t="s">
        <v>2035</v>
      </c>
      <c r="M201" t="s">
        <v>223</v>
      </c>
      <c r="N201" t="s">
        <v>224</v>
      </c>
    </row>
    <row r="202" spans="1:14" x14ac:dyDescent="0.35">
      <c r="A202" t="s">
        <v>2036</v>
      </c>
      <c r="B202" t="s">
        <v>2037</v>
      </c>
      <c r="C202" t="s">
        <v>214</v>
      </c>
      <c r="D202" t="s">
        <v>2038</v>
      </c>
      <c r="E202" t="s">
        <v>2039</v>
      </c>
      <c r="F202" t="s">
        <v>1484</v>
      </c>
      <c r="G202">
        <v>30046</v>
      </c>
      <c r="H202" t="s">
        <v>287</v>
      </c>
      <c r="I202" t="s">
        <v>219</v>
      </c>
      <c r="J202" t="s">
        <v>519</v>
      </c>
      <c r="K202" t="s">
        <v>520</v>
      </c>
      <c r="L202" t="s">
        <v>521</v>
      </c>
      <c r="M202" t="s">
        <v>223</v>
      </c>
      <c r="N202" t="s">
        <v>224</v>
      </c>
    </row>
    <row r="203" spans="1:14" x14ac:dyDescent="0.35">
      <c r="A203" t="s">
        <v>2040</v>
      </c>
      <c r="B203" t="s">
        <v>2041</v>
      </c>
      <c r="C203" t="s">
        <v>214</v>
      </c>
      <c r="D203" t="s">
        <v>2042</v>
      </c>
      <c r="E203" t="s">
        <v>2043</v>
      </c>
      <c r="F203" t="s">
        <v>1484</v>
      </c>
      <c r="G203">
        <v>30047</v>
      </c>
      <c r="H203" t="s">
        <v>218</v>
      </c>
      <c r="I203" t="s">
        <v>242</v>
      </c>
      <c r="J203" t="s">
        <v>2044</v>
      </c>
      <c r="K203" t="s">
        <v>2045</v>
      </c>
      <c r="L203" t="s">
        <v>2046</v>
      </c>
      <c r="M203" t="s">
        <v>223</v>
      </c>
      <c r="N203" t="s">
        <v>224</v>
      </c>
    </row>
    <row r="204" spans="1:14" x14ac:dyDescent="0.35">
      <c r="A204" t="s">
        <v>2047</v>
      </c>
      <c r="B204" t="s">
        <v>2048</v>
      </c>
      <c r="C204" t="s">
        <v>214</v>
      </c>
      <c r="D204" t="s">
        <v>2049</v>
      </c>
      <c r="E204" t="s">
        <v>2050</v>
      </c>
      <c r="F204" t="s">
        <v>1484</v>
      </c>
      <c r="G204">
        <v>30341</v>
      </c>
      <c r="H204" t="s">
        <v>287</v>
      </c>
      <c r="I204" t="s">
        <v>219</v>
      </c>
      <c r="J204" t="s">
        <v>519</v>
      </c>
      <c r="K204" t="s">
        <v>520</v>
      </c>
      <c r="L204" t="s">
        <v>521</v>
      </c>
      <c r="M204" t="s">
        <v>223</v>
      </c>
      <c r="N204" t="s">
        <v>224</v>
      </c>
    </row>
    <row r="205" spans="1:14" x14ac:dyDescent="0.35">
      <c r="A205" t="s">
        <v>2051</v>
      </c>
      <c r="B205" t="s">
        <v>2052</v>
      </c>
      <c r="C205" t="s">
        <v>214</v>
      </c>
      <c r="D205" t="s">
        <v>2053</v>
      </c>
      <c r="E205" t="s">
        <v>2050</v>
      </c>
      <c r="F205" t="s">
        <v>1484</v>
      </c>
      <c r="G205">
        <v>30349</v>
      </c>
      <c r="H205" t="s">
        <v>218</v>
      </c>
      <c r="I205" t="s">
        <v>242</v>
      </c>
      <c r="J205" t="s">
        <v>2054</v>
      </c>
      <c r="K205" t="s">
        <v>2055</v>
      </c>
      <c r="L205" t="s">
        <v>2056</v>
      </c>
      <c r="M205" t="s">
        <v>224</v>
      </c>
      <c r="N205" t="s">
        <v>224</v>
      </c>
    </row>
    <row r="206" spans="1:14" x14ac:dyDescent="0.35">
      <c r="A206" t="s">
        <v>2057</v>
      </c>
      <c r="B206" t="s">
        <v>1782</v>
      </c>
      <c r="C206" t="s">
        <v>214</v>
      </c>
      <c r="D206" t="s">
        <v>2058</v>
      </c>
      <c r="E206" t="s">
        <v>1102</v>
      </c>
      <c r="F206" t="s">
        <v>1484</v>
      </c>
      <c r="G206">
        <v>30501</v>
      </c>
      <c r="H206" t="s">
        <v>287</v>
      </c>
      <c r="I206" t="s">
        <v>219</v>
      </c>
      <c r="J206" t="s">
        <v>2059</v>
      </c>
      <c r="K206" t="s">
        <v>2060</v>
      </c>
      <c r="L206" t="s">
        <v>2061</v>
      </c>
      <c r="M206" t="s">
        <v>224</v>
      </c>
      <c r="N206" t="s">
        <v>224</v>
      </c>
    </row>
    <row r="207" spans="1:14" x14ac:dyDescent="0.35">
      <c r="A207" t="s">
        <v>2069</v>
      </c>
      <c r="B207" t="s">
        <v>2070</v>
      </c>
      <c r="C207" t="s">
        <v>214</v>
      </c>
      <c r="D207" t="s">
        <v>2071</v>
      </c>
      <c r="E207" t="s">
        <v>2039</v>
      </c>
      <c r="F207" t="s">
        <v>1484</v>
      </c>
      <c r="G207">
        <v>30046</v>
      </c>
      <c r="H207" t="s">
        <v>287</v>
      </c>
      <c r="I207" t="s">
        <v>219</v>
      </c>
      <c r="J207" t="s">
        <v>2072</v>
      </c>
      <c r="K207" t="s">
        <v>2073</v>
      </c>
      <c r="L207" t="s">
        <v>2074</v>
      </c>
      <c r="M207" t="s">
        <v>223</v>
      </c>
      <c r="N207" t="s">
        <v>224</v>
      </c>
    </row>
    <row r="208" spans="1:14" x14ac:dyDescent="0.35">
      <c r="A208" t="s">
        <v>2076</v>
      </c>
      <c r="B208" t="s">
        <v>2077</v>
      </c>
      <c r="C208" t="s">
        <v>214</v>
      </c>
      <c r="D208" t="s">
        <v>2078</v>
      </c>
      <c r="E208" t="s">
        <v>2026</v>
      </c>
      <c r="F208" t="s">
        <v>1484</v>
      </c>
      <c r="G208">
        <v>30269</v>
      </c>
      <c r="H208" t="s">
        <v>218</v>
      </c>
      <c r="I208" t="s">
        <v>242</v>
      </c>
      <c r="J208" t="s">
        <v>2079</v>
      </c>
      <c r="K208" t="s">
        <v>2080</v>
      </c>
      <c r="L208" t="s">
        <v>2081</v>
      </c>
      <c r="M208" t="s">
        <v>223</v>
      </c>
      <c r="N208" t="s">
        <v>224</v>
      </c>
    </row>
    <row r="209" spans="1:14" x14ac:dyDescent="0.35">
      <c r="A209" t="s">
        <v>2082</v>
      </c>
      <c r="B209" t="s">
        <v>2083</v>
      </c>
      <c r="C209" t="s">
        <v>214</v>
      </c>
      <c r="D209" t="s">
        <v>2084</v>
      </c>
      <c r="E209" t="s">
        <v>1548</v>
      </c>
      <c r="F209" t="s">
        <v>1484</v>
      </c>
      <c r="G209">
        <v>31405</v>
      </c>
      <c r="H209" t="s">
        <v>218</v>
      </c>
      <c r="I209" t="s">
        <v>316</v>
      </c>
      <c r="J209" t="s">
        <v>1485</v>
      </c>
      <c r="K209" t="s">
        <v>2085</v>
      </c>
      <c r="L209" t="s">
        <v>2086</v>
      </c>
      <c r="M209" t="s">
        <v>223</v>
      </c>
      <c r="N209" t="s">
        <v>224</v>
      </c>
    </row>
    <row r="210" spans="1:14" x14ac:dyDescent="0.35">
      <c r="A210" t="s">
        <v>2087</v>
      </c>
      <c r="B210" t="s">
        <v>2088</v>
      </c>
      <c r="C210" t="s">
        <v>214</v>
      </c>
      <c r="D210" t="s">
        <v>2089</v>
      </c>
      <c r="E210" t="s">
        <v>1499</v>
      </c>
      <c r="F210" t="s">
        <v>1484</v>
      </c>
      <c r="G210">
        <v>31220</v>
      </c>
      <c r="H210" t="s">
        <v>218</v>
      </c>
      <c r="I210" t="s">
        <v>316</v>
      </c>
      <c r="J210" t="s">
        <v>1485</v>
      </c>
      <c r="K210" t="s">
        <v>2085</v>
      </c>
      <c r="L210" t="s">
        <v>2086</v>
      </c>
      <c r="M210" t="s">
        <v>224</v>
      </c>
      <c r="N210" t="s">
        <v>224</v>
      </c>
    </row>
    <row r="211" spans="1:14" x14ac:dyDescent="0.35">
      <c r="A211" t="s">
        <v>2090</v>
      </c>
      <c r="B211" t="s">
        <v>2091</v>
      </c>
      <c r="C211" t="s">
        <v>214</v>
      </c>
      <c r="D211" t="s">
        <v>2092</v>
      </c>
      <c r="E211" t="s">
        <v>2093</v>
      </c>
      <c r="F211" t="s">
        <v>2094</v>
      </c>
      <c r="G211">
        <v>96913</v>
      </c>
      <c r="H211" t="s">
        <v>287</v>
      </c>
      <c r="I211" t="s">
        <v>219</v>
      </c>
      <c r="J211" t="s">
        <v>2095</v>
      </c>
      <c r="K211" t="s">
        <v>2096</v>
      </c>
      <c r="L211" t="s">
        <v>2097</v>
      </c>
      <c r="M211" t="s">
        <v>224</v>
      </c>
      <c r="N211" t="s">
        <v>224</v>
      </c>
    </row>
    <row r="212" spans="1:14" x14ac:dyDescent="0.35">
      <c r="A212" t="s">
        <v>2098</v>
      </c>
      <c r="B212" t="s">
        <v>2099</v>
      </c>
      <c r="C212" t="s">
        <v>214</v>
      </c>
      <c r="D212" t="s">
        <v>2100</v>
      </c>
      <c r="E212" t="s">
        <v>2101</v>
      </c>
      <c r="F212" t="s">
        <v>2102</v>
      </c>
      <c r="G212">
        <v>96814</v>
      </c>
      <c r="H212" t="s">
        <v>218</v>
      </c>
      <c r="I212" t="s">
        <v>316</v>
      </c>
      <c r="J212" t="s">
        <v>784</v>
      </c>
      <c r="K212" t="s">
        <v>785</v>
      </c>
      <c r="L212" t="s">
        <v>786</v>
      </c>
      <c r="M212" t="s">
        <v>223</v>
      </c>
      <c r="N212" t="s">
        <v>224</v>
      </c>
    </row>
    <row r="213" spans="1:14" x14ac:dyDescent="0.35">
      <c r="A213" t="s">
        <v>2103</v>
      </c>
      <c r="B213" t="s">
        <v>2104</v>
      </c>
      <c r="C213" t="s">
        <v>214</v>
      </c>
      <c r="D213" t="s">
        <v>2105</v>
      </c>
      <c r="E213" t="s">
        <v>2101</v>
      </c>
      <c r="F213" t="s">
        <v>2102</v>
      </c>
      <c r="G213">
        <v>96819</v>
      </c>
      <c r="H213" t="s">
        <v>218</v>
      </c>
      <c r="I213" t="s">
        <v>219</v>
      </c>
      <c r="J213" t="s">
        <v>2106</v>
      </c>
      <c r="K213" t="s">
        <v>2107</v>
      </c>
      <c r="L213" t="s">
        <v>2108</v>
      </c>
      <c r="M213" t="s">
        <v>224</v>
      </c>
      <c r="N213" t="s">
        <v>224</v>
      </c>
    </row>
    <row r="214" spans="1:14" x14ac:dyDescent="0.35">
      <c r="A214" t="s">
        <v>2109</v>
      </c>
      <c r="B214" t="s">
        <v>2110</v>
      </c>
      <c r="C214" t="s">
        <v>214</v>
      </c>
      <c r="D214" t="s">
        <v>2111</v>
      </c>
      <c r="E214" t="s">
        <v>2112</v>
      </c>
      <c r="F214" t="s">
        <v>1635</v>
      </c>
      <c r="G214">
        <v>51503</v>
      </c>
      <c r="H214" t="s">
        <v>287</v>
      </c>
      <c r="I214" t="s">
        <v>219</v>
      </c>
      <c r="J214" t="s">
        <v>2113</v>
      </c>
      <c r="K214" t="s">
        <v>2114</v>
      </c>
      <c r="L214" t="s">
        <v>2115</v>
      </c>
      <c r="M214" t="s">
        <v>224</v>
      </c>
      <c r="N214" t="s">
        <v>224</v>
      </c>
    </row>
    <row r="215" spans="1:14" x14ac:dyDescent="0.35">
      <c r="A215" t="s">
        <v>2116</v>
      </c>
      <c r="B215" t="s">
        <v>2117</v>
      </c>
      <c r="C215" t="s">
        <v>214</v>
      </c>
      <c r="D215" t="s">
        <v>2118</v>
      </c>
      <c r="E215" t="s">
        <v>2119</v>
      </c>
      <c r="F215" t="s">
        <v>1635</v>
      </c>
      <c r="G215">
        <v>52501</v>
      </c>
      <c r="H215" t="s">
        <v>218</v>
      </c>
      <c r="I215" t="s">
        <v>219</v>
      </c>
      <c r="J215" t="s">
        <v>2120</v>
      </c>
      <c r="K215" t="s">
        <v>2121</v>
      </c>
      <c r="L215" t="s">
        <v>2122</v>
      </c>
      <c r="M215" t="s">
        <v>224</v>
      </c>
      <c r="N215" t="s">
        <v>224</v>
      </c>
    </row>
    <row r="216" spans="1:14" x14ac:dyDescent="0.35">
      <c r="A216" t="s">
        <v>2123</v>
      </c>
      <c r="B216" t="s">
        <v>2124</v>
      </c>
      <c r="C216" t="s">
        <v>214</v>
      </c>
      <c r="D216" t="s">
        <v>2125</v>
      </c>
      <c r="E216" t="s">
        <v>2126</v>
      </c>
      <c r="F216" t="s">
        <v>1635</v>
      </c>
      <c r="G216">
        <v>50704</v>
      </c>
      <c r="H216" t="s">
        <v>218</v>
      </c>
      <c r="I216" t="s">
        <v>219</v>
      </c>
      <c r="J216" t="s">
        <v>2127</v>
      </c>
      <c r="K216" t="s">
        <v>2128</v>
      </c>
      <c r="L216" t="s">
        <v>2129</v>
      </c>
      <c r="M216" t="s">
        <v>223</v>
      </c>
      <c r="N216" t="s">
        <v>224</v>
      </c>
    </row>
    <row r="217" spans="1:14" x14ac:dyDescent="0.35">
      <c r="A217" t="s">
        <v>2130</v>
      </c>
      <c r="B217" t="s">
        <v>2131</v>
      </c>
      <c r="C217" t="s">
        <v>214</v>
      </c>
      <c r="D217" t="s">
        <v>2132</v>
      </c>
      <c r="E217" t="s">
        <v>2133</v>
      </c>
      <c r="F217" t="s">
        <v>1635</v>
      </c>
      <c r="G217">
        <v>51334</v>
      </c>
      <c r="H217" t="s">
        <v>218</v>
      </c>
      <c r="I217" t="s">
        <v>219</v>
      </c>
      <c r="J217" t="s">
        <v>2134</v>
      </c>
      <c r="K217" t="s">
        <v>2135</v>
      </c>
      <c r="L217" t="s">
        <v>2136</v>
      </c>
      <c r="M217" t="s">
        <v>223</v>
      </c>
      <c r="N217" t="s">
        <v>224</v>
      </c>
    </row>
    <row r="218" spans="1:14" x14ac:dyDescent="0.35">
      <c r="A218" t="s">
        <v>2137</v>
      </c>
      <c r="B218" t="s">
        <v>2138</v>
      </c>
      <c r="C218" t="s">
        <v>214</v>
      </c>
      <c r="D218" t="s">
        <v>2139</v>
      </c>
      <c r="E218" t="s">
        <v>2140</v>
      </c>
      <c r="F218" t="s">
        <v>1635</v>
      </c>
      <c r="G218">
        <v>50501</v>
      </c>
      <c r="H218" t="s">
        <v>218</v>
      </c>
      <c r="I218" t="s">
        <v>219</v>
      </c>
      <c r="J218" t="s">
        <v>2141</v>
      </c>
      <c r="K218" t="s">
        <v>2142</v>
      </c>
      <c r="L218" t="s">
        <v>2143</v>
      </c>
      <c r="M218" t="s">
        <v>224</v>
      </c>
      <c r="N218" t="s">
        <v>224</v>
      </c>
    </row>
    <row r="219" spans="1:14" x14ac:dyDescent="0.35">
      <c r="A219" t="s">
        <v>2144</v>
      </c>
      <c r="B219" t="s">
        <v>2145</v>
      </c>
      <c r="C219" t="s">
        <v>214</v>
      </c>
      <c r="D219" t="s">
        <v>2146</v>
      </c>
      <c r="E219" t="s">
        <v>2147</v>
      </c>
      <c r="F219" t="s">
        <v>1635</v>
      </c>
      <c r="G219">
        <v>52001</v>
      </c>
      <c r="H219" t="s">
        <v>218</v>
      </c>
      <c r="I219" t="s">
        <v>219</v>
      </c>
      <c r="J219" t="s">
        <v>2148</v>
      </c>
      <c r="K219" t="s">
        <v>2149</v>
      </c>
      <c r="L219" t="s">
        <v>2150</v>
      </c>
      <c r="M219" t="s">
        <v>223</v>
      </c>
      <c r="N219" t="s">
        <v>224</v>
      </c>
    </row>
    <row r="220" spans="1:14" x14ac:dyDescent="0.35">
      <c r="A220" t="s">
        <v>2158</v>
      </c>
      <c r="B220" t="s">
        <v>2159</v>
      </c>
      <c r="C220" t="s">
        <v>214</v>
      </c>
      <c r="D220" t="s">
        <v>2160</v>
      </c>
      <c r="E220" t="s">
        <v>2161</v>
      </c>
      <c r="F220" t="s">
        <v>1635</v>
      </c>
      <c r="G220">
        <v>50265</v>
      </c>
      <c r="H220" t="s">
        <v>218</v>
      </c>
      <c r="I220" t="s">
        <v>316</v>
      </c>
      <c r="J220" t="s">
        <v>1674</v>
      </c>
      <c r="K220" t="s">
        <v>1675</v>
      </c>
      <c r="L220" t="s">
        <v>1676</v>
      </c>
      <c r="M220" t="s">
        <v>223</v>
      </c>
      <c r="N220" t="s">
        <v>224</v>
      </c>
    </row>
    <row r="221" spans="1:14" x14ac:dyDescent="0.35">
      <c r="A221" t="s">
        <v>2168</v>
      </c>
      <c r="B221" t="s">
        <v>2169</v>
      </c>
      <c r="C221" t="s">
        <v>214</v>
      </c>
      <c r="D221" t="s">
        <v>2170</v>
      </c>
      <c r="E221" t="s">
        <v>2171</v>
      </c>
      <c r="F221" t="s">
        <v>1635</v>
      </c>
      <c r="G221">
        <v>51503</v>
      </c>
      <c r="H221" t="s">
        <v>218</v>
      </c>
      <c r="I221" t="s">
        <v>316</v>
      </c>
      <c r="J221" t="s">
        <v>1674</v>
      </c>
      <c r="K221" t="s">
        <v>1675</v>
      </c>
      <c r="L221" t="s">
        <v>1676</v>
      </c>
      <c r="M221" t="s">
        <v>223</v>
      </c>
      <c r="N221" t="s">
        <v>224</v>
      </c>
    </row>
    <row r="222" spans="1:14" x14ac:dyDescent="0.35">
      <c r="A222" t="s">
        <v>2186</v>
      </c>
      <c r="B222" t="s">
        <v>2187</v>
      </c>
      <c r="C222" t="s">
        <v>214</v>
      </c>
      <c r="D222" t="s">
        <v>2188</v>
      </c>
      <c r="E222" t="s">
        <v>2189</v>
      </c>
      <c r="F222" t="s">
        <v>1635</v>
      </c>
      <c r="G222">
        <v>52404</v>
      </c>
      <c r="H222" t="s">
        <v>218</v>
      </c>
      <c r="I222" t="s">
        <v>316</v>
      </c>
      <c r="J222" t="s">
        <v>1674</v>
      </c>
      <c r="K222" t="s">
        <v>1675</v>
      </c>
      <c r="L222" t="s">
        <v>1676</v>
      </c>
      <c r="M222" t="s">
        <v>223</v>
      </c>
      <c r="N222" t="s">
        <v>224</v>
      </c>
    </row>
    <row r="223" spans="1:14" x14ac:dyDescent="0.35">
      <c r="A223" t="s">
        <v>2190</v>
      </c>
      <c r="B223" t="s">
        <v>2191</v>
      </c>
      <c r="C223" t="s">
        <v>214</v>
      </c>
      <c r="D223" t="s">
        <v>2192</v>
      </c>
      <c r="E223" t="s">
        <v>2154</v>
      </c>
      <c r="F223" t="s">
        <v>1635</v>
      </c>
      <c r="G223">
        <v>52302</v>
      </c>
      <c r="H223" t="s">
        <v>218</v>
      </c>
      <c r="I223" t="s">
        <v>219</v>
      </c>
      <c r="J223" t="s">
        <v>2193</v>
      </c>
      <c r="K223" t="s">
        <v>2194</v>
      </c>
      <c r="L223" t="s">
        <v>2195</v>
      </c>
      <c r="M223" t="s">
        <v>223</v>
      </c>
      <c r="N223" t="s">
        <v>224</v>
      </c>
    </row>
    <row r="224" spans="1:14" x14ac:dyDescent="0.35">
      <c r="A224" t="s">
        <v>2196</v>
      </c>
      <c r="B224" t="s">
        <v>2197</v>
      </c>
      <c r="C224" t="s">
        <v>214</v>
      </c>
      <c r="D224" t="s">
        <v>2198</v>
      </c>
      <c r="E224" t="s">
        <v>2199</v>
      </c>
      <c r="F224" t="s">
        <v>1635</v>
      </c>
      <c r="G224">
        <v>50541</v>
      </c>
      <c r="H224" t="s">
        <v>218</v>
      </c>
      <c r="I224" t="s">
        <v>219</v>
      </c>
      <c r="J224" t="s">
        <v>2200</v>
      </c>
      <c r="K224" t="s">
        <v>2201</v>
      </c>
      <c r="L224" t="s">
        <v>2202</v>
      </c>
      <c r="M224" t="s">
        <v>223</v>
      </c>
      <c r="N224" t="s">
        <v>224</v>
      </c>
    </row>
    <row r="225" spans="1:14" x14ac:dyDescent="0.35">
      <c r="A225" t="s">
        <v>2203</v>
      </c>
      <c r="B225" t="s">
        <v>2204</v>
      </c>
      <c r="C225" t="s">
        <v>214</v>
      </c>
      <c r="D225" t="s">
        <v>2205</v>
      </c>
      <c r="E225" t="s">
        <v>2206</v>
      </c>
      <c r="F225" t="s">
        <v>1635</v>
      </c>
      <c r="G225">
        <v>51301</v>
      </c>
      <c r="H225" t="s">
        <v>218</v>
      </c>
      <c r="I225" t="s">
        <v>219</v>
      </c>
      <c r="J225" t="s">
        <v>2207</v>
      </c>
      <c r="K225" t="s">
        <v>2208</v>
      </c>
      <c r="L225" t="s">
        <v>2209</v>
      </c>
      <c r="M225" t="s">
        <v>223</v>
      </c>
      <c r="N225" t="s">
        <v>224</v>
      </c>
    </row>
    <row r="226" spans="1:14" x14ac:dyDescent="0.35">
      <c r="A226" t="s">
        <v>2210</v>
      </c>
      <c r="B226" t="s">
        <v>2211</v>
      </c>
      <c r="C226" t="s">
        <v>214</v>
      </c>
      <c r="D226" t="s">
        <v>2212</v>
      </c>
      <c r="E226" t="s">
        <v>2213</v>
      </c>
      <c r="F226" t="s">
        <v>1635</v>
      </c>
      <c r="G226">
        <v>51111</v>
      </c>
      <c r="H226" t="s">
        <v>218</v>
      </c>
      <c r="I226" t="s">
        <v>219</v>
      </c>
      <c r="J226" t="s">
        <v>2214</v>
      </c>
      <c r="K226" t="s">
        <v>2215</v>
      </c>
      <c r="L226" t="s">
        <v>2216</v>
      </c>
      <c r="M226" t="s">
        <v>224</v>
      </c>
      <c r="N226" t="s">
        <v>224</v>
      </c>
    </row>
    <row r="227" spans="1:14" x14ac:dyDescent="0.35">
      <c r="A227" t="s">
        <v>2217</v>
      </c>
      <c r="B227" t="s">
        <v>2218</v>
      </c>
      <c r="C227" t="s">
        <v>214</v>
      </c>
      <c r="D227" t="s">
        <v>2219</v>
      </c>
      <c r="E227" t="s">
        <v>2220</v>
      </c>
      <c r="F227" t="s">
        <v>2221</v>
      </c>
      <c r="G227">
        <v>83705</v>
      </c>
      <c r="H227" t="s">
        <v>218</v>
      </c>
      <c r="I227" t="s">
        <v>219</v>
      </c>
      <c r="J227" t="s">
        <v>2222</v>
      </c>
      <c r="K227" t="s">
        <v>2223</v>
      </c>
      <c r="L227" t="s">
        <v>2224</v>
      </c>
      <c r="M227" t="s">
        <v>224</v>
      </c>
      <c r="N227" t="s">
        <v>224</v>
      </c>
    </row>
    <row r="228" spans="1:14" x14ac:dyDescent="0.35">
      <c r="A228" t="s">
        <v>2226</v>
      </c>
      <c r="B228" t="s">
        <v>2227</v>
      </c>
      <c r="C228" t="s">
        <v>214</v>
      </c>
      <c r="D228" t="s">
        <v>2228</v>
      </c>
      <c r="E228" t="s">
        <v>2229</v>
      </c>
      <c r="F228" t="s">
        <v>2221</v>
      </c>
      <c r="G228">
        <v>83204</v>
      </c>
      <c r="H228" t="s">
        <v>287</v>
      </c>
      <c r="I228" t="s">
        <v>219</v>
      </c>
      <c r="J228" t="s">
        <v>2230</v>
      </c>
      <c r="K228" t="s">
        <v>2231</v>
      </c>
      <c r="L228" t="s">
        <v>2232</v>
      </c>
      <c r="M228" t="s">
        <v>224</v>
      </c>
      <c r="N228" t="s">
        <v>224</v>
      </c>
    </row>
    <row r="229" spans="1:14" x14ac:dyDescent="0.35">
      <c r="A229" t="s">
        <v>2233</v>
      </c>
      <c r="B229" t="s">
        <v>2234</v>
      </c>
      <c r="C229" t="s">
        <v>214</v>
      </c>
      <c r="D229" t="s">
        <v>2235</v>
      </c>
      <c r="E229" t="s">
        <v>2236</v>
      </c>
      <c r="F229" t="s">
        <v>2221</v>
      </c>
      <c r="G229">
        <v>83501</v>
      </c>
      <c r="H229" t="s">
        <v>218</v>
      </c>
      <c r="I229" t="s">
        <v>242</v>
      </c>
      <c r="J229" t="s">
        <v>2237</v>
      </c>
      <c r="K229" t="s">
        <v>2238</v>
      </c>
      <c r="L229" t="s">
        <v>2239</v>
      </c>
      <c r="M229" t="s">
        <v>224</v>
      </c>
      <c r="N229" t="s">
        <v>224</v>
      </c>
    </row>
    <row r="230" spans="1:14" x14ac:dyDescent="0.35">
      <c r="A230" t="s">
        <v>2246</v>
      </c>
      <c r="B230" t="s">
        <v>2247</v>
      </c>
      <c r="C230" t="s">
        <v>214</v>
      </c>
      <c r="D230" t="s">
        <v>2248</v>
      </c>
      <c r="E230" t="s">
        <v>2220</v>
      </c>
      <c r="F230" t="s">
        <v>2221</v>
      </c>
      <c r="G230">
        <v>83704</v>
      </c>
      <c r="H230" t="s">
        <v>218</v>
      </c>
      <c r="I230" t="s">
        <v>316</v>
      </c>
      <c r="J230" t="s">
        <v>964</v>
      </c>
      <c r="K230" t="s">
        <v>965</v>
      </c>
      <c r="L230" t="s">
        <v>966</v>
      </c>
      <c r="M230" t="s">
        <v>224</v>
      </c>
      <c r="N230" t="s">
        <v>224</v>
      </c>
    </row>
    <row r="231" spans="1:14" x14ac:dyDescent="0.35">
      <c r="A231" t="s">
        <v>2249</v>
      </c>
      <c r="B231" t="s">
        <v>2250</v>
      </c>
      <c r="C231" t="s">
        <v>214</v>
      </c>
      <c r="D231" t="s">
        <v>2251</v>
      </c>
      <c r="E231" t="s">
        <v>2252</v>
      </c>
      <c r="F231" t="s">
        <v>1688</v>
      </c>
      <c r="G231">
        <v>62966</v>
      </c>
      <c r="H231" t="s">
        <v>218</v>
      </c>
      <c r="I231" t="s">
        <v>219</v>
      </c>
      <c r="J231" t="s">
        <v>2253</v>
      </c>
      <c r="K231" t="s">
        <v>2254</v>
      </c>
      <c r="L231" t="s">
        <v>2255</v>
      </c>
      <c r="M231" t="s">
        <v>224</v>
      </c>
      <c r="N231" t="s">
        <v>224</v>
      </c>
    </row>
    <row r="232" spans="1:14" x14ac:dyDescent="0.35">
      <c r="A232" t="s">
        <v>2256</v>
      </c>
      <c r="B232" t="s">
        <v>2257</v>
      </c>
      <c r="C232" t="s">
        <v>214</v>
      </c>
      <c r="D232" t="s">
        <v>2258</v>
      </c>
      <c r="E232" t="s">
        <v>2259</v>
      </c>
      <c r="F232" t="s">
        <v>1688</v>
      </c>
      <c r="G232">
        <v>62040</v>
      </c>
      <c r="H232" t="s">
        <v>218</v>
      </c>
      <c r="I232" t="s">
        <v>219</v>
      </c>
      <c r="J232" t="s">
        <v>2260</v>
      </c>
      <c r="K232" t="s">
        <v>2261</v>
      </c>
      <c r="L232" t="s">
        <v>2262</v>
      </c>
      <c r="M232" t="s">
        <v>223</v>
      </c>
      <c r="N232" t="s">
        <v>224</v>
      </c>
    </row>
    <row r="233" spans="1:14" x14ac:dyDescent="0.35">
      <c r="A233" t="s">
        <v>2263</v>
      </c>
      <c r="B233" t="s">
        <v>2264</v>
      </c>
      <c r="C233" t="s">
        <v>214</v>
      </c>
      <c r="D233" t="s">
        <v>2265</v>
      </c>
      <c r="E233" t="s">
        <v>2266</v>
      </c>
      <c r="F233" t="s">
        <v>1688</v>
      </c>
      <c r="G233">
        <v>62801</v>
      </c>
      <c r="H233" t="s">
        <v>287</v>
      </c>
      <c r="I233" t="s">
        <v>219</v>
      </c>
      <c r="J233" t="s">
        <v>2267</v>
      </c>
      <c r="K233" t="s">
        <v>2268</v>
      </c>
      <c r="L233" t="s">
        <v>2267</v>
      </c>
      <c r="M233" t="s">
        <v>223</v>
      </c>
      <c r="N233" t="s">
        <v>224</v>
      </c>
    </row>
    <row r="234" spans="1:14" x14ac:dyDescent="0.35">
      <c r="A234" t="s">
        <v>2269</v>
      </c>
      <c r="B234" t="s">
        <v>2270</v>
      </c>
      <c r="C234" t="s">
        <v>214</v>
      </c>
      <c r="D234" t="s">
        <v>2271</v>
      </c>
      <c r="E234" t="s">
        <v>2272</v>
      </c>
      <c r="F234" t="s">
        <v>1688</v>
      </c>
      <c r="G234">
        <v>60087</v>
      </c>
      <c r="H234" t="s">
        <v>287</v>
      </c>
      <c r="I234" t="s">
        <v>219</v>
      </c>
      <c r="J234" t="s">
        <v>2273</v>
      </c>
      <c r="K234" t="s">
        <v>2274</v>
      </c>
      <c r="L234" t="s">
        <v>2275</v>
      </c>
      <c r="M234" t="s">
        <v>223</v>
      </c>
      <c r="N234" t="s">
        <v>224</v>
      </c>
    </row>
    <row r="235" spans="1:14" x14ac:dyDescent="0.35">
      <c r="A235" t="s">
        <v>2276</v>
      </c>
      <c r="B235" t="s">
        <v>2277</v>
      </c>
      <c r="C235" t="s">
        <v>214</v>
      </c>
      <c r="D235" t="s">
        <v>2278</v>
      </c>
      <c r="E235" t="s">
        <v>2279</v>
      </c>
      <c r="F235" t="s">
        <v>1688</v>
      </c>
      <c r="G235">
        <v>61114</v>
      </c>
      <c r="H235" t="s">
        <v>218</v>
      </c>
      <c r="I235" t="s">
        <v>219</v>
      </c>
      <c r="J235" t="s">
        <v>2280</v>
      </c>
      <c r="K235" t="s">
        <v>2281</v>
      </c>
      <c r="L235" t="s">
        <v>2282</v>
      </c>
      <c r="M235" t="s">
        <v>223</v>
      </c>
      <c r="N235" t="s">
        <v>224</v>
      </c>
    </row>
    <row r="236" spans="1:14" x14ac:dyDescent="0.35">
      <c r="A236" t="s">
        <v>2283</v>
      </c>
      <c r="B236" t="s">
        <v>2284</v>
      </c>
      <c r="C236" t="s">
        <v>214</v>
      </c>
      <c r="D236" t="s">
        <v>2285</v>
      </c>
      <c r="E236" t="s">
        <v>2286</v>
      </c>
      <c r="F236" t="s">
        <v>1688</v>
      </c>
      <c r="G236">
        <v>60156</v>
      </c>
      <c r="H236" t="s">
        <v>287</v>
      </c>
      <c r="I236" t="s">
        <v>219</v>
      </c>
      <c r="J236" t="s">
        <v>2287</v>
      </c>
      <c r="K236" t="s">
        <v>2288</v>
      </c>
      <c r="L236" t="s">
        <v>2289</v>
      </c>
      <c r="M236" t="s">
        <v>224</v>
      </c>
      <c r="N236" t="s">
        <v>224</v>
      </c>
    </row>
    <row r="237" spans="1:14" x14ac:dyDescent="0.35">
      <c r="A237" t="s">
        <v>2290</v>
      </c>
      <c r="B237" t="s">
        <v>2291</v>
      </c>
      <c r="C237" t="s">
        <v>214</v>
      </c>
      <c r="D237" t="s">
        <v>2292</v>
      </c>
      <c r="E237" t="s">
        <v>2293</v>
      </c>
      <c r="F237" t="s">
        <v>1688</v>
      </c>
      <c r="G237">
        <v>60446</v>
      </c>
      <c r="H237" t="s">
        <v>218</v>
      </c>
      <c r="I237" t="s">
        <v>219</v>
      </c>
      <c r="J237" t="s">
        <v>2294</v>
      </c>
      <c r="K237" t="s">
        <v>2295</v>
      </c>
      <c r="L237" t="s">
        <v>2296</v>
      </c>
      <c r="M237" t="s">
        <v>224</v>
      </c>
      <c r="N237" t="s">
        <v>224</v>
      </c>
    </row>
    <row r="238" spans="1:14" x14ac:dyDescent="0.35">
      <c r="A238" t="s">
        <v>2297</v>
      </c>
      <c r="B238" t="s">
        <v>2298</v>
      </c>
      <c r="C238" t="s">
        <v>214</v>
      </c>
      <c r="D238" t="s">
        <v>2299</v>
      </c>
      <c r="E238" t="s">
        <v>2300</v>
      </c>
      <c r="F238" t="s">
        <v>1688</v>
      </c>
      <c r="G238">
        <v>60609</v>
      </c>
      <c r="H238" t="s">
        <v>218</v>
      </c>
      <c r="I238" t="s">
        <v>219</v>
      </c>
      <c r="J238" t="s">
        <v>2301</v>
      </c>
      <c r="K238" t="s">
        <v>2302</v>
      </c>
      <c r="L238" t="s">
        <v>484</v>
      </c>
      <c r="M238" t="s">
        <v>224</v>
      </c>
      <c r="N238" t="s">
        <v>224</v>
      </c>
    </row>
    <row r="239" spans="1:14" x14ac:dyDescent="0.35">
      <c r="A239" t="s">
        <v>2303</v>
      </c>
      <c r="B239" t="s">
        <v>2304</v>
      </c>
      <c r="C239" t="s">
        <v>214</v>
      </c>
      <c r="D239" t="s">
        <v>2305</v>
      </c>
      <c r="E239" t="s">
        <v>2306</v>
      </c>
      <c r="F239" t="s">
        <v>1688</v>
      </c>
      <c r="G239">
        <v>60173</v>
      </c>
      <c r="H239" t="s">
        <v>218</v>
      </c>
      <c r="I239" t="s">
        <v>242</v>
      </c>
      <c r="J239" t="s">
        <v>2307</v>
      </c>
      <c r="K239" t="s">
        <v>1690</v>
      </c>
      <c r="L239" t="s">
        <v>1691</v>
      </c>
      <c r="M239" t="s">
        <v>224</v>
      </c>
      <c r="N239" t="s">
        <v>224</v>
      </c>
    </row>
    <row r="240" spans="1:14" x14ac:dyDescent="0.35">
      <c r="A240" t="s">
        <v>2308</v>
      </c>
      <c r="B240" t="s">
        <v>2309</v>
      </c>
      <c r="C240" t="s">
        <v>214</v>
      </c>
      <c r="D240" t="s">
        <v>2310</v>
      </c>
      <c r="E240" t="s">
        <v>2311</v>
      </c>
      <c r="F240" t="s">
        <v>1688</v>
      </c>
      <c r="G240">
        <v>60185</v>
      </c>
      <c r="H240" t="s">
        <v>287</v>
      </c>
      <c r="I240" t="s">
        <v>219</v>
      </c>
      <c r="J240" t="s">
        <v>519</v>
      </c>
      <c r="K240" t="s">
        <v>520</v>
      </c>
      <c r="L240" t="s">
        <v>521</v>
      </c>
      <c r="M240" t="s">
        <v>223</v>
      </c>
      <c r="N240" t="s">
        <v>224</v>
      </c>
    </row>
    <row r="241" spans="1:14" x14ac:dyDescent="0.35">
      <c r="A241" t="s">
        <v>2312</v>
      </c>
      <c r="B241" t="s">
        <v>2313</v>
      </c>
      <c r="C241" t="s">
        <v>214</v>
      </c>
      <c r="D241" t="s">
        <v>2314</v>
      </c>
      <c r="E241" t="s">
        <v>2311</v>
      </c>
      <c r="F241" t="s">
        <v>1688</v>
      </c>
      <c r="G241">
        <v>60185</v>
      </c>
      <c r="H241" t="s">
        <v>287</v>
      </c>
      <c r="I241" t="s">
        <v>219</v>
      </c>
      <c r="J241" t="s">
        <v>2315</v>
      </c>
      <c r="K241" t="s">
        <v>2316</v>
      </c>
      <c r="L241" t="s">
        <v>2317</v>
      </c>
      <c r="M241" t="s">
        <v>223</v>
      </c>
      <c r="N241" t="s">
        <v>224</v>
      </c>
    </row>
    <row r="242" spans="1:14" x14ac:dyDescent="0.35">
      <c r="A242" t="s">
        <v>2318</v>
      </c>
      <c r="B242" t="s">
        <v>2319</v>
      </c>
      <c r="C242" t="s">
        <v>214</v>
      </c>
      <c r="D242" t="s">
        <v>2320</v>
      </c>
      <c r="E242" t="s">
        <v>2321</v>
      </c>
      <c r="F242" t="s">
        <v>1688</v>
      </c>
      <c r="G242">
        <v>60554</v>
      </c>
      <c r="H242" t="s">
        <v>287</v>
      </c>
      <c r="I242" t="s">
        <v>219</v>
      </c>
      <c r="J242" t="s">
        <v>2322</v>
      </c>
      <c r="K242" t="s">
        <v>2323</v>
      </c>
      <c r="L242" t="s">
        <v>2324</v>
      </c>
      <c r="M242" t="s">
        <v>223</v>
      </c>
      <c r="N242" t="s">
        <v>224</v>
      </c>
    </row>
    <row r="243" spans="1:14" x14ac:dyDescent="0.35">
      <c r="A243" t="s">
        <v>2325</v>
      </c>
      <c r="B243" t="s">
        <v>2326</v>
      </c>
      <c r="C243" t="s">
        <v>214</v>
      </c>
      <c r="D243" t="s">
        <v>2327</v>
      </c>
      <c r="E243" t="s">
        <v>2328</v>
      </c>
      <c r="F243" t="s">
        <v>1688</v>
      </c>
      <c r="G243">
        <v>60490</v>
      </c>
      <c r="H243" t="s">
        <v>287</v>
      </c>
      <c r="I243" t="s">
        <v>219</v>
      </c>
      <c r="J243" t="s">
        <v>2329</v>
      </c>
      <c r="K243" t="s">
        <v>2330</v>
      </c>
      <c r="L243" t="s">
        <v>2331</v>
      </c>
      <c r="M243" t="s">
        <v>224</v>
      </c>
      <c r="N243" t="s">
        <v>224</v>
      </c>
    </row>
    <row r="244" spans="1:14" x14ac:dyDescent="0.35">
      <c r="A244" t="s">
        <v>2332</v>
      </c>
      <c r="B244" t="s">
        <v>2333</v>
      </c>
      <c r="C244" t="s">
        <v>214</v>
      </c>
      <c r="D244" t="s">
        <v>2334</v>
      </c>
      <c r="E244" t="s">
        <v>2335</v>
      </c>
      <c r="F244" t="s">
        <v>1688</v>
      </c>
      <c r="G244">
        <v>61821</v>
      </c>
      <c r="H244" t="s">
        <v>218</v>
      </c>
      <c r="I244" t="s">
        <v>219</v>
      </c>
      <c r="J244" t="s">
        <v>2336</v>
      </c>
      <c r="K244" t="s">
        <v>2337</v>
      </c>
      <c r="L244" t="s">
        <v>2338</v>
      </c>
      <c r="M244" t="s">
        <v>223</v>
      </c>
      <c r="N244" t="s">
        <v>224</v>
      </c>
    </row>
    <row r="245" spans="1:14" x14ac:dyDescent="0.35">
      <c r="A245" t="s">
        <v>2340</v>
      </c>
      <c r="B245" t="s">
        <v>2341</v>
      </c>
      <c r="C245" t="s">
        <v>214</v>
      </c>
      <c r="D245" t="s">
        <v>2342</v>
      </c>
      <c r="E245" t="s">
        <v>2343</v>
      </c>
      <c r="F245" t="s">
        <v>1688</v>
      </c>
      <c r="G245">
        <v>60185</v>
      </c>
      <c r="H245" t="s">
        <v>287</v>
      </c>
      <c r="I245" t="s">
        <v>219</v>
      </c>
      <c r="J245" t="s">
        <v>2344</v>
      </c>
      <c r="K245" t="s">
        <v>2345</v>
      </c>
      <c r="L245" t="s">
        <v>2346</v>
      </c>
      <c r="M245" t="s">
        <v>223</v>
      </c>
      <c r="N245" t="s">
        <v>224</v>
      </c>
    </row>
    <row r="246" spans="1:14" x14ac:dyDescent="0.35">
      <c r="A246" t="s">
        <v>2347</v>
      </c>
      <c r="B246" t="s">
        <v>2348</v>
      </c>
      <c r="C246" t="s">
        <v>214</v>
      </c>
      <c r="D246" t="s">
        <v>2349</v>
      </c>
      <c r="E246" t="s">
        <v>2300</v>
      </c>
      <c r="F246" t="s">
        <v>1688</v>
      </c>
      <c r="G246">
        <v>60604</v>
      </c>
      <c r="H246" t="s">
        <v>218</v>
      </c>
      <c r="I246" t="s">
        <v>316</v>
      </c>
      <c r="J246" t="s">
        <v>1674</v>
      </c>
      <c r="K246" t="s">
        <v>1675</v>
      </c>
      <c r="L246" t="s">
        <v>1676</v>
      </c>
      <c r="M246" t="s">
        <v>223</v>
      </c>
      <c r="N246" t="s">
        <v>224</v>
      </c>
    </row>
    <row r="247" spans="1:14" x14ac:dyDescent="0.35">
      <c r="A247" t="s">
        <v>2350</v>
      </c>
      <c r="B247" t="s">
        <v>2351</v>
      </c>
      <c r="C247" t="s">
        <v>214</v>
      </c>
      <c r="D247" t="s">
        <v>2352</v>
      </c>
      <c r="E247" t="s">
        <v>1717</v>
      </c>
      <c r="F247" t="s">
        <v>1688</v>
      </c>
      <c r="G247">
        <v>62704</v>
      </c>
      <c r="H247" t="s">
        <v>218</v>
      </c>
      <c r="I247" t="s">
        <v>316</v>
      </c>
      <c r="J247" t="s">
        <v>1674</v>
      </c>
      <c r="K247" t="s">
        <v>2353</v>
      </c>
      <c r="L247" t="s">
        <v>1676</v>
      </c>
      <c r="M247" t="s">
        <v>223</v>
      </c>
      <c r="N247" t="s">
        <v>224</v>
      </c>
    </row>
    <row r="248" spans="1:14" x14ac:dyDescent="0.35">
      <c r="A248" t="s">
        <v>2354</v>
      </c>
      <c r="B248" t="s">
        <v>2355</v>
      </c>
      <c r="C248" t="s">
        <v>214</v>
      </c>
      <c r="D248" t="s">
        <v>2356</v>
      </c>
      <c r="E248" t="s">
        <v>2357</v>
      </c>
      <c r="F248" t="s">
        <v>1688</v>
      </c>
      <c r="G248">
        <v>60484</v>
      </c>
      <c r="H248" t="s">
        <v>287</v>
      </c>
      <c r="I248" t="s">
        <v>242</v>
      </c>
      <c r="J248" t="s">
        <v>2358</v>
      </c>
      <c r="K248" t="s">
        <v>2359</v>
      </c>
      <c r="L248" t="s">
        <v>2360</v>
      </c>
      <c r="M248" t="s">
        <v>224</v>
      </c>
      <c r="N248" t="s">
        <v>224</v>
      </c>
    </row>
    <row r="249" spans="1:14" x14ac:dyDescent="0.35">
      <c r="A249" t="s">
        <v>2361</v>
      </c>
      <c r="B249" t="s">
        <v>2362</v>
      </c>
      <c r="C249" t="s">
        <v>214</v>
      </c>
      <c r="D249" t="s">
        <v>2363</v>
      </c>
      <c r="E249" t="s">
        <v>2364</v>
      </c>
      <c r="F249" t="s">
        <v>1608</v>
      </c>
      <c r="G249">
        <v>46260</v>
      </c>
      <c r="H249" t="s">
        <v>218</v>
      </c>
      <c r="I249" t="s">
        <v>316</v>
      </c>
      <c r="J249" t="s">
        <v>317</v>
      </c>
      <c r="K249" t="s">
        <v>318</v>
      </c>
      <c r="L249" t="s">
        <v>319</v>
      </c>
      <c r="M249" t="s">
        <v>223</v>
      </c>
      <c r="N249" t="s">
        <v>224</v>
      </c>
    </row>
    <row r="250" spans="1:14" x14ac:dyDescent="0.35">
      <c r="A250" t="s">
        <v>2365</v>
      </c>
      <c r="B250" t="s">
        <v>2366</v>
      </c>
      <c r="C250" t="s">
        <v>214</v>
      </c>
      <c r="D250" t="s">
        <v>2367</v>
      </c>
      <c r="E250" t="s">
        <v>2368</v>
      </c>
      <c r="F250" t="s">
        <v>1608</v>
      </c>
      <c r="G250">
        <v>46835</v>
      </c>
      <c r="H250" t="s">
        <v>218</v>
      </c>
      <c r="I250" t="s">
        <v>2369</v>
      </c>
      <c r="J250" t="s">
        <v>2370</v>
      </c>
      <c r="K250" t="s">
        <v>2371</v>
      </c>
      <c r="L250" t="s">
        <v>2372</v>
      </c>
      <c r="M250" t="s">
        <v>224</v>
      </c>
      <c r="N250" t="s">
        <v>224</v>
      </c>
    </row>
    <row r="251" spans="1:14" x14ac:dyDescent="0.35">
      <c r="A251" t="s">
        <v>2373</v>
      </c>
      <c r="B251" t="s">
        <v>2374</v>
      </c>
      <c r="C251" t="s">
        <v>214</v>
      </c>
      <c r="D251" t="s">
        <v>2375</v>
      </c>
      <c r="E251" t="s">
        <v>2376</v>
      </c>
      <c r="F251" t="s">
        <v>1608</v>
      </c>
      <c r="G251">
        <v>47906</v>
      </c>
      <c r="H251" t="s">
        <v>287</v>
      </c>
      <c r="I251" t="s">
        <v>219</v>
      </c>
      <c r="J251" t="s">
        <v>2377</v>
      </c>
      <c r="K251" t="s">
        <v>2378</v>
      </c>
      <c r="L251" t="s">
        <v>2379</v>
      </c>
      <c r="M251" t="s">
        <v>223</v>
      </c>
      <c r="N251" t="s">
        <v>224</v>
      </c>
    </row>
    <row r="252" spans="1:14" x14ac:dyDescent="0.35">
      <c r="A252" t="s">
        <v>2380</v>
      </c>
      <c r="B252" t="s">
        <v>2381</v>
      </c>
      <c r="C252" t="s">
        <v>214</v>
      </c>
      <c r="D252" t="s">
        <v>2382</v>
      </c>
      <c r="E252" t="s">
        <v>2383</v>
      </c>
      <c r="F252" t="s">
        <v>1608</v>
      </c>
      <c r="G252">
        <v>46526</v>
      </c>
      <c r="H252" t="s">
        <v>287</v>
      </c>
      <c r="I252" t="s">
        <v>219</v>
      </c>
      <c r="J252" t="s">
        <v>2384</v>
      </c>
      <c r="K252" t="s">
        <v>2385</v>
      </c>
      <c r="L252" t="s">
        <v>2386</v>
      </c>
      <c r="M252" t="s">
        <v>224</v>
      </c>
      <c r="N252" t="s">
        <v>224</v>
      </c>
    </row>
    <row r="253" spans="1:14" x14ac:dyDescent="0.35">
      <c r="A253" t="s">
        <v>2387</v>
      </c>
      <c r="B253" t="s">
        <v>2388</v>
      </c>
      <c r="C253" t="s">
        <v>214</v>
      </c>
      <c r="D253" t="s">
        <v>2389</v>
      </c>
      <c r="E253" t="s">
        <v>2390</v>
      </c>
      <c r="F253" t="s">
        <v>1608</v>
      </c>
      <c r="G253">
        <v>46319</v>
      </c>
      <c r="H253" t="s">
        <v>287</v>
      </c>
      <c r="I253" t="s">
        <v>219</v>
      </c>
      <c r="J253" t="s">
        <v>2391</v>
      </c>
      <c r="K253" t="s">
        <v>2392</v>
      </c>
      <c r="L253" t="s">
        <v>2393</v>
      </c>
      <c r="M253" t="s">
        <v>223</v>
      </c>
      <c r="N253" t="s">
        <v>224</v>
      </c>
    </row>
    <row r="254" spans="1:14" x14ac:dyDescent="0.35">
      <c r="A254" t="s">
        <v>2394</v>
      </c>
      <c r="B254" t="s">
        <v>2395</v>
      </c>
      <c r="C254" t="s">
        <v>214</v>
      </c>
      <c r="D254" t="s">
        <v>2396</v>
      </c>
      <c r="E254" t="s">
        <v>2397</v>
      </c>
      <c r="F254" t="s">
        <v>1608</v>
      </c>
      <c r="G254">
        <v>46383</v>
      </c>
      <c r="H254" t="s">
        <v>287</v>
      </c>
      <c r="I254" t="s">
        <v>219</v>
      </c>
      <c r="J254" t="s">
        <v>2398</v>
      </c>
      <c r="K254" t="s">
        <v>2399</v>
      </c>
      <c r="L254" t="s">
        <v>2400</v>
      </c>
      <c r="M254" t="s">
        <v>224</v>
      </c>
      <c r="N254" t="s">
        <v>224</v>
      </c>
    </row>
    <row r="255" spans="1:14" x14ac:dyDescent="0.35">
      <c r="A255" t="s">
        <v>2403</v>
      </c>
      <c r="B255" t="s">
        <v>2404</v>
      </c>
      <c r="C255" t="s">
        <v>214</v>
      </c>
      <c r="D255" t="s">
        <v>2405</v>
      </c>
      <c r="E255" t="s">
        <v>2406</v>
      </c>
      <c r="F255" t="s">
        <v>1608</v>
      </c>
      <c r="G255">
        <v>47809</v>
      </c>
      <c r="H255" t="s">
        <v>218</v>
      </c>
      <c r="I255" t="s">
        <v>219</v>
      </c>
      <c r="J255" t="s">
        <v>2407</v>
      </c>
      <c r="K255" t="s">
        <v>2408</v>
      </c>
      <c r="L255" t="s">
        <v>2409</v>
      </c>
      <c r="M255" t="s">
        <v>224</v>
      </c>
      <c r="N255" t="s">
        <v>224</v>
      </c>
    </row>
    <row r="256" spans="1:14" x14ac:dyDescent="0.35">
      <c r="A256" t="s">
        <v>2410</v>
      </c>
      <c r="B256" t="s">
        <v>2411</v>
      </c>
      <c r="C256" t="s">
        <v>214</v>
      </c>
      <c r="D256" t="s">
        <v>2412</v>
      </c>
      <c r="E256" t="s">
        <v>2413</v>
      </c>
      <c r="F256" t="s">
        <v>1608</v>
      </c>
      <c r="G256">
        <v>46241</v>
      </c>
      <c r="H256" t="s">
        <v>287</v>
      </c>
      <c r="I256" t="s">
        <v>219</v>
      </c>
      <c r="J256" t="s">
        <v>2414</v>
      </c>
      <c r="K256" t="s">
        <v>2415</v>
      </c>
      <c r="L256" t="s">
        <v>2416</v>
      </c>
      <c r="M256" t="s">
        <v>224</v>
      </c>
      <c r="N256" t="s">
        <v>224</v>
      </c>
    </row>
    <row r="257" spans="1:14" x14ac:dyDescent="0.35">
      <c r="A257" t="s">
        <v>2417</v>
      </c>
      <c r="B257" t="s">
        <v>2418</v>
      </c>
      <c r="C257" t="s">
        <v>214</v>
      </c>
      <c r="D257" t="s">
        <v>2419</v>
      </c>
      <c r="E257" t="s">
        <v>2413</v>
      </c>
      <c r="F257" t="s">
        <v>1608</v>
      </c>
      <c r="G257">
        <v>46241</v>
      </c>
      <c r="H257" t="s">
        <v>218</v>
      </c>
      <c r="I257" t="s">
        <v>219</v>
      </c>
      <c r="J257" t="s">
        <v>2420</v>
      </c>
      <c r="K257" t="s">
        <v>2421</v>
      </c>
      <c r="L257" t="s">
        <v>2422</v>
      </c>
      <c r="M257" t="s">
        <v>223</v>
      </c>
      <c r="N257" t="s">
        <v>224</v>
      </c>
    </row>
    <row r="258" spans="1:14" x14ac:dyDescent="0.35">
      <c r="A258" t="s">
        <v>2423</v>
      </c>
      <c r="B258" t="s">
        <v>2424</v>
      </c>
      <c r="C258" t="s">
        <v>214</v>
      </c>
      <c r="D258" t="s">
        <v>2425</v>
      </c>
      <c r="E258" t="s">
        <v>2426</v>
      </c>
      <c r="F258" t="s">
        <v>1608</v>
      </c>
      <c r="G258">
        <v>47172</v>
      </c>
      <c r="H258" t="s">
        <v>218</v>
      </c>
      <c r="I258" t="s">
        <v>219</v>
      </c>
      <c r="J258" t="s">
        <v>519</v>
      </c>
      <c r="K258" t="s">
        <v>520</v>
      </c>
      <c r="L258" t="s">
        <v>521</v>
      </c>
      <c r="M258" t="s">
        <v>223</v>
      </c>
      <c r="N258" t="s">
        <v>224</v>
      </c>
    </row>
    <row r="259" spans="1:14" x14ac:dyDescent="0.35">
      <c r="A259" t="s">
        <v>2427</v>
      </c>
      <c r="B259" t="s">
        <v>2428</v>
      </c>
      <c r="C259" t="s">
        <v>214</v>
      </c>
      <c r="D259" t="s">
        <v>2429</v>
      </c>
      <c r="E259" t="s">
        <v>2430</v>
      </c>
      <c r="F259" t="s">
        <v>1608</v>
      </c>
      <c r="G259">
        <v>47250</v>
      </c>
      <c r="H259" t="s">
        <v>218</v>
      </c>
      <c r="I259" t="s">
        <v>219</v>
      </c>
      <c r="J259" t="s">
        <v>2431</v>
      </c>
      <c r="K259" t="s">
        <v>2432</v>
      </c>
      <c r="L259" t="s">
        <v>2433</v>
      </c>
      <c r="M259" t="s">
        <v>224</v>
      </c>
      <c r="N259" t="s">
        <v>224</v>
      </c>
    </row>
    <row r="260" spans="1:14" x14ac:dyDescent="0.35">
      <c r="A260" t="s">
        <v>2434</v>
      </c>
      <c r="B260" t="s">
        <v>2435</v>
      </c>
      <c r="C260" t="s">
        <v>214</v>
      </c>
      <c r="D260" t="s">
        <v>2436</v>
      </c>
      <c r="E260" t="s">
        <v>2437</v>
      </c>
      <c r="F260" t="s">
        <v>1608</v>
      </c>
      <c r="G260">
        <v>47167</v>
      </c>
      <c r="H260" t="s">
        <v>218</v>
      </c>
      <c r="I260" t="s">
        <v>219</v>
      </c>
      <c r="J260" t="s">
        <v>2438</v>
      </c>
      <c r="K260" t="s">
        <v>2439</v>
      </c>
      <c r="L260" t="s">
        <v>2440</v>
      </c>
      <c r="M260" t="s">
        <v>224</v>
      </c>
      <c r="N260" t="s">
        <v>2441</v>
      </c>
    </row>
    <row r="261" spans="1:14" x14ac:dyDescent="0.35">
      <c r="A261" t="s">
        <v>2442</v>
      </c>
      <c r="B261" t="s">
        <v>2443</v>
      </c>
      <c r="C261" t="s">
        <v>214</v>
      </c>
      <c r="D261" t="s">
        <v>2444</v>
      </c>
      <c r="E261" t="s">
        <v>2445</v>
      </c>
      <c r="F261" t="s">
        <v>2446</v>
      </c>
      <c r="G261">
        <v>46947</v>
      </c>
      <c r="H261" t="s">
        <v>218</v>
      </c>
      <c r="I261" t="s">
        <v>219</v>
      </c>
      <c r="J261" t="s">
        <v>2447</v>
      </c>
      <c r="K261" t="s">
        <v>2448</v>
      </c>
      <c r="L261" t="s">
        <v>2449</v>
      </c>
      <c r="M261" t="s">
        <v>223</v>
      </c>
      <c r="N261" t="s">
        <v>224</v>
      </c>
    </row>
    <row r="262" spans="1:14" x14ac:dyDescent="0.35">
      <c r="A262" t="s">
        <v>2450</v>
      </c>
      <c r="B262" t="s">
        <v>2451</v>
      </c>
      <c r="C262" t="s">
        <v>214</v>
      </c>
      <c r="D262" t="s">
        <v>2452</v>
      </c>
      <c r="E262" t="s">
        <v>1588</v>
      </c>
      <c r="F262" t="s">
        <v>1589</v>
      </c>
      <c r="G262">
        <v>66503</v>
      </c>
      <c r="H262" t="s">
        <v>218</v>
      </c>
      <c r="I262" t="s">
        <v>242</v>
      </c>
      <c r="J262" t="s">
        <v>2453</v>
      </c>
      <c r="K262" t="s">
        <v>2454</v>
      </c>
      <c r="L262" t="s">
        <v>2455</v>
      </c>
      <c r="M262" t="s">
        <v>224</v>
      </c>
      <c r="N262" t="s">
        <v>224</v>
      </c>
    </row>
    <row r="263" spans="1:14" x14ac:dyDescent="0.35">
      <c r="A263" t="s">
        <v>2456</v>
      </c>
      <c r="B263" t="s">
        <v>2457</v>
      </c>
      <c r="C263" t="s">
        <v>214</v>
      </c>
      <c r="D263" t="s">
        <v>2458</v>
      </c>
      <c r="E263" t="s">
        <v>2459</v>
      </c>
      <c r="F263" t="s">
        <v>1589</v>
      </c>
      <c r="G263">
        <v>67010</v>
      </c>
      <c r="H263" t="s">
        <v>287</v>
      </c>
      <c r="I263" t="s">
        <v>219</v>
      </c>
      <c r="J263" t="s">
        <v>1048</v>
      </c>
      <c r="K263" t="s">
        <v>2460</v>
      </c>
      <c r="L263" t="s">
        <v>2461</v>
      </c>
      <c r="M263" t="s">
        <v>223</v>
      </c>
      <c r="N263" t="s">
        <v>224</v>
      </c>
    </row>
    <row r="264" spans="1:14" x14ac:dyDescent="0.35">
      <c r="A264" t="s">
        <v>2462</v>
      </c>
      <c r="B264" t="s">
        <v>2463</v>
      </c>
      <c r="C264" t="s">
        <v>214</v>
      </c>
      <c r="D264" t="s">
        <v>2464</v>
      </c>
      <c r="E264" t="s">
        <v>2465</v>
      </c>
      <c r="F264" t="s">
        <v>1589</v>
      </c>
      <c r="G264">
        <v>67401</v>
      </c>
      <c r="H264" t="s">
        <v>218</v>
      </c>
      <c r="I264" t="s">
        <v>219</v>
      </c>
      <c r="J264" t="s">
        <v>2466</v>
      </c>
      <c r="K264" t="s">
        <v>2467</v>
      </c>
      <c r="L264" t="s">
        <v>2468</v>
      </c>
      <c r="M264" t="s">
        <v>224</v>
      </c>
      <c r="N264" t="s">
        <v>224</v>
      </c>
    </row>
    <row r="265" spans="1:14" x14ac:dyDescent="0.35">
      <c r="A265" t="s">
        <v>2469</v>
      </c>
      <c r="B265" t="s">
        <v>2470</v>
      </c>
      <c r="C265" t="s">
        <v>214</v>
      </c>
      <c r="D265" t="s">
        <v>2471</v>
      </c>
      <c r="E265" t="s">
        <v>2472</v>
      </c>
      <c r="F265" t="s">
        <v>1589</v>
      </c>
      <c r="G265">
        <v>66061</v>
      </c>
      <c r="H265" t="s">
        <v>218</v>
      </c>
      <c r="I265" t="s">
        <v>316</v>
      </c>
      <c r="J265" t="s">
        <v>1674</v>
      </c>
      <c r="K265" t="s">
        <v>1675</v>
      </c>
      <c r="L265" t="s">
        <v>1676</v>
      </c>
      <c r="M265" t="s">
        <v>223</v>
      </c>
      <c r="N265" t="s">
        <v>224</v>
      </c>
    </row>
    <row r="266" spans="1:14" x14ac:dyDescent="0.35">
      <c r="A266" t="s">
        <v>2473</v>
      </c>
      <c r="B266" t="s">
        <v>2474</v>
      </c>
      <c r="C266" t="s">
        <v>214</v>
      </c>
      <c r="D266" t="s">
        <v>2475</v>
      </c>
      <c r="E266" t="s">
        <v>2476</v>
      </c>
      <c r="F266" t="s">
        <v>1589</v>
      </c>
      <c r="G266">
        <v>67226</v>
      </c>
      <c r="H266" t="s">
        <v>218</v>
      </c>
      <c r="I266" t="s">
        <v>242</v>
      </c>
      <c r="J266" t="s">
        <v>2477</v>
      </c>
      <c r="K266" t="s">
        <v>2478</v>
      </c>
      <c r="L266" t="s">
        <v>2479</v>
      </c>
      <c r="M266" t="s">
        <v>224</v>
      </c>
      <c r="N266" t="s">
        <v>224</v>
      </c>
    </row>
    <row r="267" spans="1:14" x14ac:dyDescent="0.35">
      <c r="A267" t="s">
        <v>2480</v>
      </c>
      <c r="B267" t="s">
        <v>2481</v>
      </c>
      <c r="C267" t="s">
        <v>214</v>
      </c>
      <c r="D267" t="s">
        <v>2482</v>
      </c>
      <c r="E267" t="s">
        <v>2476</v>
      </c>
      <c r="F267" t="s">
        <v>1589</v>
      </c>
      <c r="G267">
        <v>67207</v>
      </c>
      <c r="H267" t="s">
        <v>287</v>
      </c>
      <c r="I267" t="s">
        <v>219</v>
      </c>
      <c r="J267" t="s">
        <v>2483</v>
      </c>
      <c r="K267" t="s">
        <v>2484</v>
      </c>
      <c r="L267" t="s">
        <v>2485</v>
      </c>
      <c r="M267" t="s">
        <v>224</v>
      </c>
      <c r="N267" t="s">
        <v>224</v>
      </c>
    </row>
    <row r="268" spans="1:14" x14ac:dyDescent="0.35">
      <c r="A268" t="s">
        <v>2486</v>
      </c>
      <c r="B268" t="s">
        <v>2487</v>
      </c>
      <c r="C268" t="s">
        <v>214</v>
      </c>
      <c r="D268" t="s">
        <v>2488</v>
      </c>
      <c r="E268" t="s">
        <v>2489</v>
      </c>
      <c r="F268" t="s">
        <v>1504</v>
      </c>
      <c r="G268">
        <v>40475</v>
      </c>
      <c r="H268" t="s">
        <v>218</v>
      </c>
      <c r="I268" t="s">
        <v>219</v>
      </c>
      <c r="J268" t="s">
        <v>2490</v>
      </c>
      <c r="K268" t="s">
        <v>2491</v>
      </c>
      <c r="L268" t="s">
        <v>2492</v>
      </c>
      <c r="M268" t="s">
        <v>223</v>
      </c>
      <c r="N268" t="s">
        <v>224</v>
      </c>
    </row>
    <row r="269" spans="1:14" x14ac:dyDescent="0.35">
      <c r="A269" t="s">
        <v>2493</v>
      </c>
      <c r="B269" t="s">
        <v>2494</v>
      </c>
      <c r="C269" t="s">
        <v>214</v>
      </c>
      <c r="D269" t="s">
        <v>2495</v>
      </c>
      <c r="E269" t="s">
        <v>2496</v>
      </c>
      <c r="F269" t="s">
        <v>1504</v>
      </c>
      <c r="G269">
        <v>40205</v>
      </c>
      <c r="H269" t="s">
        <v>287</v>
      </c>
      <c r="I269" t="s">
        <v>219</v>
      </c>
      <c r="J269" t="s">
        <v>2497</v>
      </c>
      <c r="K269" t="s">
        <v>2498</v>
      </c>
      <c r="L269" t="s">
        <v>2499</v>
      </c>
      <c r="M269" t="s">
        <v>224</v>
      </c>
      <c r="N269" t="s">
        <v>224</v>
      </c>
    </row>
    <row r="270" spans="1:14" x14ac:dyDescent="0.35">
      <c r="A270" t="s">
        <v>2500</v>
      </c>
      <c r="B270" t="s">
        <v>2501</v>
      </c>
      <c r="C270" t="s">
        <v>214</v>
      </c>
      <c r="D270" t="s">
        <v>2502</v>
      </c>
      <c r="E270" t="s">
        <v>1503</v>
      </c>
      <c r="F270" t="s">
        <v>1504</v>
      </c>
      <c r="G270">
        <v>40507</v>
      </c>
      <c r="H270" t="s">
        <v>218</v>
      </c>
      <c r="I270" t="s">
        <v>242</v>
      </c>
      <c r="J270" t="s">
        <v>2503</v>
      </c>
      <c r="K270" t="s">
        <v>2504</v>
      </c>
      <c r="L270" t="s">
        <v>2505</v>
      </c>
      <c r="M270" t="s">
        <v>224</v>
      </c>
      <c r="N270" t="s">
        <v>224</v>
      </c>
    </row>
    <row r="271" spans="1:14" x14ac:dyDescent="0.35">
      <c r="A271" t="s">
        <v>2506</v>
      </c>
      <c r="B271" t="s">
        <v>2507</v>
      </c>
      <c r="C271" t="s">
        <v>214</v>
      </c>
      <c r="D271" t="s">
        <v>2508</v>
      </c>
      <c r="E271" t="s">
        <v>2509</v>
      </c>
      <c r="F271" t="s">
        <v>1504</v>
      </c>
      <c r="G271">
        <v>40353</v>
      </c>
      <c r="H271" t="s">
        <v>287</v>
      </c>
      <c r="I271" t="s">
        <v>219</v>
      </c>
      <c r="J271" t="s">
        <v>2510</v>
      </c>
      <c r="K271" t="s">
        <v>2511</v>
      </c>
      <c r="L271" t="s">
        <v>2512</v>
      </c>
      <c r="M271" t="s">
        <v>224</v>
      </c>
      <c r="N271" t="s">
        <v>224</v>
      </c>
    </row>
    <row r="272" spans="1:14" x14ac:dyDescent="0.35">
      <c r="A272" t="s">
        <v>2513</v>
      </c>
      <c r="B272" t="s">
        <v>2514</v>
      </c>
      <c r="C272" t="s">
        <v>214</v>
      </c>
      <c r="D272" t="s">
        <v>2515</v>
      </c>
      <c r="E272" t="s">
        <v>2516</v>
      </c>
      <c r="F272" t="s">
        <v>1504</v>
      </c>
      <c r="G272">
        <v>42501</v>
      </c>
      <c r="H272" t="s">
        <v>218</v>
      </c>
      <c r="I272" t="s">
        <v>219</v>
      </c>
      <c r="J272" t="s">
        <v>2517</v>
      </c>
      <c r="K272" t="s">
        <v>2518</v>
      </c>
      <c r="L272" t="s">
        <v>2519</v>
      </c>
      <c r="M272" t="s">
        <v>223</v>
      </c>
      <c r="N272" t="s">
        <v>224</v>
      </c>
    </row>
    <row r="273" spans="1:14" x14ac:dyDescent="0.35">
      <c r="A273" t="s">
        <v>2520</v>
      </c>
      <c r="B273" t="s">
        <v>2521</v>
      </c>
      <c r="C273" t="s">
        <v>214</v>
      </c>
      <c r="D273" t="s">
        <v>2522</v>
      </c>
      <c r="E273" t="s">
        <v>2523</v>
      </c>
      <c r="F273" t="s">
        <v>1504</v>
      </c>
      <c r="G273">
        <v>42431</v>
      </c>
      <c r="H273" t="s">
        <v>218</v>
      </c>
      <c r="I273" t="s">
        <v>219</v>
      </c>
      <c r="J273" t="s">
        <v>2524</v>
      </c>
      <c r="K273" t="s">
        <v>2525</v>
      </c>
      <c r="L273" t="s">
        <v>2526</v>
      </c>
      <c r="M273" t="s">
        <v>223</v>
      </c>
      <c r="N273" t="s">
        <v>224</v>
      </c>
    </row>
    <row r="274" spans="1:14" x14ac:dyDescent="0.35">
      <c r="A274" t="s">
        <v>2527</v>
      </c>
      <c r="B274" t="s">
        <v>2528</v>
      </c>
      <c r="C274" t="s">
        <v>214</v>
      </c>
      <c r="D274" t="s">
        <v>2529</v>
      </c>
      <c r="E274" t="s">
        <v>2530</v>
      </c>
      <c r="F274" t="s">
        <v>1504</v>
      </c>
      <c r="G274">
        <v>42701</v>
      </c>
      <c r="H274" t="s">
        <v>218</v>
      </c>
      <c r="I274" t="s">
        <v>242</v>
      </c>
      <c r="J274" t="s">
        <v>2531</v>
      </c>
      <c r="K274" t="s">
        <v>2532</v>
      </c>
      <c r="L274" t="s">
        <v>2533</v>
      </c>
      <c r="M274" t="s">
        <v>223</v>
      </c>
      <c r="N274" t="s">
        <v>224</v>
      </c>
    </row>
    <row r="275" spans="1:14" x14ac:dyDescent="0.35">
      <c r="A275" t="s">
        <v>1500</v>
      </c>
      <c r="B275" t="s">
        <v>1501</v>
      </c>
      <c r="C275" t="s">
        <v>214</v>
      </c>
      <c r="D275" t="s">
        <v>2534</v>
      </c>
      <c r="E275" t="s">
        <v>1503</v>
      </c>
      <c r="F275" t="s">
        <v>1504</v>
      </c>
      <c r="G275">
        <v>40510</v>
      </c>
      <c r="H275" t="s">
        <v>287</v>
      </c>
      <c r="I275" t="s">
        <v>219</v>
      </c>
      <c r="J275" t="s">
        <v>1505</v>
      </c>
      <c r="K275" t="s">
        <v>1506</v>
      </c>
      <c r="L275" t="s">
        <v>1507</v>
      </c>
      <c r="M275" t="s">
        <v>224</v>
      </c>
      <c r="N275" t="s">
        <v>224</v>
      </c>
    </row>
    <row r="276" spans="1:14" x14ac:dyDescent="0.35">
      <c r="A276" t="s">
        <v>2536</v>
      </c>
      <c r="B276" t="s">
        <v>2537</v>
      </c>
      <c r="C276" t="s">
        <v>214</v>
      </c>
      <c r="D276" t="s">
        <v>2538</v>
      </c>
      <c r="E276" t="s">
        <v>2539</v>
      </c>
      <c r="F276" t="s">
        <v>1504</v>
      </c>
      <c r="G276">
        <v>41018</v>
      </c>
      <c r="H276" t="s">
        <v>218</v>
      </c>
      <c r="I276" t="s">
        <v>219</v>
      </c>
      <c r="J276" t="s">
        <v>2540</v>
      </c>
      <c r="K276" t="s">
        <v>2541</v>
      </c>
      <c r="L276" t="s">
        <v>2542</v>
      </c>
      <c r="M276" t="s">
        <v>224</v>
      </c>
      <c r="N276" t="s">
        <v>224</v>
      </c>
    </row>
    <row r="277" spans="1:14" x14ac:dyDescent="0.35">
      <c r="A277" t="s">
        <v>2543</v>
      </c>
      <c r="B277" t="s">
        <v>2544</v>
      </c>
      <c r="C277" t="s">
        <v>214</v>
      </c>
      <c r="D277" t="s">
        <v>2545</v>
      </c>
      <c r="E277" t="s">
        <v>2546</v>
      </c>
      <c r="F277" t="s">
        <v>1921</v>
      </c>
      <c r="G277">
        <v>70002</v>
      </c>
      <c r="H277" t="s">
        <v>218</v>
      </c>
      <c r="I277" t="s">
        <v>316</v>
      </c>
      <c r="J277" t="s">
        <v>1485</v>
      </c>
      <c r="K277" t="s">
        <v>1486</v>
      </c>
      <c r="L277" t="s">
        <v>1487</v>
      </c>
      <c r="M277" t="s">
        <v>223</v>
      </c>
      <c r="N277" t="s">
        <v>224</v>
      </c>
    </row>
    <row r="278" spans="1:14" x14ac:dyDescent="0.35">
      <c r="A278" t="s">
        <v>2547</v>
      </c>
      <c r="B278" t="s">
        <v>2548</v>
      </c>
      <c r="C278" t="s">
        <v>214</v>
      </c>
      <c r="D278" t="s">
        <v>2549</v>
      </c>
      <c r="E278" t="s">
        <v>2550</v>
      </c>
      <c r="F278" t="s">
        <v>1921</v>
      </c>
      <c r="G278">
        <v>71107</v>
      </c>
      <c r="H278" t="s">
        <v>287</v>
      </c>
      <c r="I278" t="s">
        <v>219</v>
      </c>
      <c r="J278" t="s">
        <v>2551</v>
      </c>
      <c r="K278" t="s">
        <v>2552</v>
      </c>
      <c r="L278" t="s">
        <v>2553</v>
      </c>
      <c r="M278" t="s">
        <v>224</v>
      </c>
      <c r="N278" t="s">
        <v>224</v>
      </c>
    </row>
    <row r="279" spans="1:14" x14ac:dyDescent="0.35">
      <c r="A279" t="s">
        <v>2554</v>
      </c>
      <c r="B279" t="s">
        <v>2555</v>
      </c>
      <c r="C279" t="s">
        <v>214</v>
      </c>
      <c r="D279" t="s">
        <v>2556</v>
      </c>
      <c r="E279" t="s">
        <v>2557</v>
      </c>
      <c r="F279" t="s">
        <v>1921</v>
      </c>
      <c r="G279">
        <v>71360</v>
      </c>
      <c r="H279" t="s">
        <v>287</v>
      </c>
      <c r="I279" t="s">
        <v>219</v>
      </c>
      <c r="J279" t="s">
        <v>2558</v>
      </c>
      <c r="K279" t="s">
        <v>2559</v>
      </c>
      <c r="L279" t="s">
        <v>2560</v>
      </c>
      <c r="M279" t="s">
        <v>224</v>
      </c>
      <c r="N279" t="s">
        <v>224</v>
      </c>
    </row>
    <row r="280" spans="1:14" x14ac:dyDescent="0.35">
      <c r="A280" t="s">
        <v>2561</v>
      </c>
      <c r="B280" t="s">
        <v>2562</v>
      </c>
      <c r="C280" t="s">
        <v>214</v>
      </c>
      <c r="D280" t="s">
        <v>2563</v>
      </c>
      <c r="E280" t="s">
        <v>2564</v>
      </c>
      <c r="F280" t="s">
        <v>1921</v>
      </c>
      <c r="G280">
        <v>71302</v>
      </c>
      <c r="H280" t="s">
        <v>218</v>
      </c>
      <c r="I280" t="s">
        <v>242</v>
      </c>
      <c r="J280" t="s">
        <v>2565</v>
      </c>
      <c r="K280" t="s">
        <v>2566</v>
      </c>
      <c r="L280" t="s">
        <v>2567</v>
      </c>
      <c r="M280" t="s">
        <v>224</v>
      </c>
      <c r="N280" t="s">
        <v>224</v>
      </c>
    </row>
    <row r="281" spans="1:14" x14ac:dyDescent="0.35">
      <c r="A281" t="s">
        <v>2568</v>
      </c>
      <c r="B281" t="s">
        <v>2569</v>
      </c>
      <c r="C281" t="s">
        <v>214</v>
      </c>
      <c r="D281" t="s">
        <v>2570</v>
      </c>
      <c r="E281" t="s">
        <v>2571</v>
      </c>
      <c r="F281" t="s">
        <v>1921</v>
      </c>
      <c r="G281">
        <v>70508</v>
      </c>
      <c r="H281" t="s">
        <v>287</v>
      </c>
      <c r="I281" t="s">
        <v>219</v>
      </c>
      <c r="J281" t="s">
        <v>2572</v>
      </c>
      <c r="K281" t="s">
        <v>2573</v>
      </c>
      <c r="L281" t="s">
        <v>2574</v>
      </c>
      <c r="M281" t="s">
        <v>224</v>
      </c>
      <c r="N281" t="s">
        <v>224</v>
      </c>
    </row>
    <row r="282" spans="1:14" x14ac:dyDescent="0.35">
      <c r="A282" t="s">
        <v>2575</v>
      </c>
      <c r="B282" t="s">
        <v>2576</v>
      </c>
      <c r="C282" t="s">
        <v>214</v>
      </c>
      <c r="D282" t="s">
        <v>2577</v>
      </c>
      <c r="E282" t="s">
        <v>2578</v>
      </c>
      <c r="F282" t="s">
        <v>1921</v>
      </c>
      <c r="G282">
        <v>70126</v>
      </c>
      <c r="H282" t="s">
        <v>287</v>
      </c>
      <c r="I282" t="s">
        <v>219</v>
      </c>
      <c r="J282" t="s">
        <v>2579</v>
      </c>
      <c r="K282" t="s">
        <v>2580</v>
      </c>
      <c r="L282" t="s">
        <v>2581</v>
      </c>
      <c r="M282" t="s">
        <v>223</v>
      </c>
      <c r="N282" t="s">
        <v>224</v>
      </c>
    </row>
    <row r="283" spans="1:14" x14ac:dyDescent="0.35">
      <c r="A283" t="s">
        <v>2582</v>
      </c>
      <c r="B283" t="s">
        <v>2583</v>
      </c>
      <c r="C283" t="s">
        <v>214</v>
      </c>
      <c r="D283" t="s">
        <v>2584</v>
      </c>
      <c r="E283" t="s">
        <v>2585</v>
      </c>
      <c r="F283" t="s">
        <v>1921</v>
      </c>
      <c r="G283">
        <v>70811</v>
      </c>
      <c r="H283" t="s">
        <v>287</v>
      </c>
      <c r="I283" t="s">
        <v>219</v>
      </c>
      <c r="J283" t="s">
        <v>2586</v>
      </c>
      <c r="K283" t="s">
        <v>2587</v>
      </c>
      <c r="L283" t="s">
        <v>2588</v>
      </c>
      <c r="M283" t="s">
        <v>224</v>
      </c>
      <c r="N283" t="s">
        <v>224</v>
      </c>
    </row>
    <row r="284" spans="1:14" x14ac:dyDescent="0.35">
      <c r="A284" t="s">
        <v>2589</v>
      </c>
      <c r="B284" t="s">
        <v>2590</v>
      </c>
      <c r="C284" t="s">
        <v>214</v>
      </c>
      <c r="D284" t="s">
        <v>2591</v>
      </c>
      <c r="E284" t="s">
        <v>2592</v>
      </c>
      <c r="F284" t="s">
        <v>1921</v>
      </c>
      <c r="G284">
        <v>71272</v>
      </c>
      <c r="H284" t="s">
        <v>218</v>
      </c>
      <c r="I284" t="s">
        <v>219</v>
      </c>
      <c r="J284" t="s">
        <v>2593</v>
      </c>
      <c r="K284" t="s">
        <v>2594</v>
      </c>
      <c r="L284" t="s">
        <v>2595</v>
      </c>
      <c r="M284" t="s">
        <v>223</v>
      </c>
      <c r="N284" t="s">
        <v>224</v>
      </c>
    </row>
    <row r="285" spans="1:14" x14ac:dyDescent="0.35">
      <c r="A285" t="s">
        <v>2596</v>
      </c>
      <c r="B285" t="s">
        <v>2597</v>
      </c>
      <c r="C285" t="s">
        <v>214</v>
      </c>
      <c r="D285" t="s">
        <v>2598</v>
      </c>
      <c r="E285" t="s">
        <v>2599</v>
      </c>
      <c r="F285" t="s">
        <v>1921</v>
      </c>
      <c r="G285">
        <v>70808</v>
      </c>
      <c r="H285" t="s">
        <v>287</v>
      </c>
      <c r="I285" t="s">
        <v>242</v>
      </c>
      <c r="J285" t="s">
        <v>2572</v>
      </c>
      <c r="K285" t="s">
        <v>2573</v>
      </c>
      <c r="L285" t="s">
        <v>2574</v>
      </c>
      <c r="M285" t="s">
        <v>224</v>
      </c>
      <c r="N285" t="s">
        <v>224</v>
      </c>
    </row>
    <row r="286" spans="1:14" x14ac:dyDescent="0.35">
      <c r="A286" t="s">
        <v>2600</v>
      </c>
      <c r="B286" t="s">
        <v>2601</v>
      </c>
      <c r="C286" t="s">
        <v>214</v>
      </c>
      <c r="D286" t="s">
        <v>2602</v>
      </c>
      <c r="E286" t="s">
        <v>2603</v>
      </c>
      <c r="F286" t="s">
        <v>1921</v>
      </c>
      <c r="G286">
        <v>70615</v>
      </c>
      <c r="H286" t="s">
        <v>218</v>
      </c>
      <c r="I286" t="s">
        <v>219</v>
      </c>
      <c r="J286" t="s">
        <v>2604</v>
      </c>
      <c r="K286" t="s">
        <v>2605</v>
      </c>
      <c r="L286" t="s">
        <v>2606</v>
      </c>
      <c r="M286" t="s">
        <v>223</v>
      </c>
      <c r="N286" t="s">
        <v>2441</v>
      </c>
    </row>
    <row r="287" spans="1:14" x14ac:dyDescent="0.35">
      <c r="A287" t="s">
        <v>2607</v>
      </c>
      <c r="B287" t="s">
        <v>2608</v>
      </c>
      <c r="C287" t="s">
        <v>214</v>
      </c>
      <c r="D287" t="s">
        <v>2609</v>
      </c>
      <c r="E287" t="s">
        <v>2610</v>
      </c>
      <c r="F287" t="s">
        <v>1564</v>
      </c>
      <c r="G287">
        <v>1089</v>
      </c>
      <c r="H287" t="s">
        <v>218</v>
      </c>
      <c r="I287" t="s">
        <v>316</v>
      </c>
      <c r="J287" t="s">
        <v>2611</v>
      </c>
      <c r="K287" t="s">
        <v>992</v>
      </c>
      <c r="L287" t="s">
        <v>2612</v>
      </c>
      <c r="M287" t="s">
        <v>223</v>
      </c>
      <c r="N287" t="s">
        <v>224</v>
      </c>
    </row>
    <row r="288" spans="1:14" x14ac:dyDescent="0.35">
      <c r="A288" t="s">
        <v>2614</v>
      </c>
      <c r="B288" t="s">
        <v>2615</v>
      </c>
      <c r="C288" t="s">
        <v>214</v>
      </c>
      <c r="D288" t="s">
        <v>2616</v>
      </c>
      <c r="E288" t="s">
        <v>2617</v>
      </c>
      <c r="F288" t="s">
        <v>1564</v>
      </c>
      <c r="G288">
        <v>2360</v>
      </c>
      <c r="H288" t="s">
        <v>287</v>
      </c>
      <c r="I288" t="s">
        <v>219</v>
      </c>
      <c r="J288" t="s">
        <v>2618</v>
      </c>
      <c r="K288" t="s">
        <v>2619</v>
      </c>
      <c r="L288" t="s">
        <v>2620</v>
      </c>
      <c r="M288" t="s">
        <v>224</v>
      </c>
      <c r="N288" t="s">
        <v>224</v>
      </c>
    </row>
    <row r="289" spans="1:14" x14ac:dyDescent="0.35">
      <c r="A289" t="s">
        <v>2621</v>
      </c>
      <c r="B289" t="s">
        <v>2622</v>
      </c>
      <c r="C289" t="s">
        <v>214</v>
      </c>
      <c r="D289" t="s">
        <v>2623</v>
      </c>
      <c r="E289" t="s">
        <v>2624</v>
      </c>
      <c r="F289" t="s">
        <v>1564</v>
      </c>
      <c r="G289">
        <v>2325</v>
      </c>
      <c r="H289" t="s">
        <v>218</v>
      </c>
      <c r="I289" t="s">
        <v>219</v>
      </c>
      <c r="J289" t="s">
        <v>2625</v>
      </c>
      <c r="K289" t="s">
        <v>2626</v>
      </c>
      <c r="L289" t="s">
        <v>2627</v>
      </c>
      <c r="M289" t="s">
        <v>223</v>
      </c>
      <c r="N289" t="s">
        <v>224</v>
      </c>
    </row>
    <row r="290" spans="1:14" x14ac:dyDescent="0.35">
      <c r="A290" t="s">
        <v>2628</v>
      </c>
      <c r="B290" t="s">
        <v>2629</v>
      </c>
      <c r="C290" t="s">
        <v>214</v>
      </c>
      <c r="D290" t="s">
        <v>2630</v>
      </c>
      <c r="E290" t="s">
        <v>2631</v>
      </c>
      <c r="F290" t="s">
        <v>1564</v>
      </c>
      <c r="G290">
        <v>2062</v>
      </c>
      <c r="H290" t="s">
        <v>287</v>
      </c>
      <c r="I290" t="s">
        <v>219</v>
      </c>
      <c r="J290" t="s">
        <v>2632</v>
      </c>
      <c r="K290" t="s">
        <v>2633</v>
      </c>
      <c r="L290" t="s">
        <v>2634</v>
      </c>
      <c r="M290" t="s">
        <v>223</v>
      </c>
      <c r="N290" t="s">
        <v>224</v>
      </c>
    </row>
    <row r="291" spans="1:14" x14ac:dyDescent="0.35">
      <c r="A291" t="s">
        <v>2635</v>
      </c>
      <c r="B291" t="s">
        <v>2636</v>
      </c>
      <c r="C291" t="s">
        <v>214</v>
      </c>
      <c r="D291" t="s">
        <v>2637</v>
      </c>
      <c r="E291" t="s">
        <v>2638</v>
      </c>
      <c r="F291" t="s">
        <v>1564</v>
      </c>
      <c r="G291">
        <v>1060</v>
      </c>
      <c r="H291" t="s">
        <v>287</v>
      </c>
      <c r="I291" t="s">
        <v>219</v>
      </c>
      <c r="J291" t="s">
        <v>2639</v>
      </c>
      <c r="K291" t="s">
        <v>2640</v>
      </c>
      <c r="L291" t="s">
        <v>2641</v>
      </c>
      <c r="M291" t="s">
        <v>224</v>
      </c>
      <c r="N291" t="s">
        <v>224</v>
      </c>
    </row>
    <row r="292" spans="1:14" x14ac:dyDescent="0.35">
      <c r="A292" t="s">
        <v>2642</v>
      </c>
      <c r="B292" t="s">
        <v>2643</v>
      </c>
      <c r="C292" t="s">
        <v>214</v>
      </c>
      <c r="D292" t="s">
        <v>2644</v>
      </c>
      <c r="E292" t="s">
        <v>654</v>
      </c>
      <c r="F292" t="s">
        <v>1564</v>
      </c>
      <c r="G292">
        <v>1742</v>
      </c>
      <c r="H292" t="s">
        <v>287</v>
      </c>
      <c r="I292" t="s">
        <v>219</v>
      </c>
      <c r="J292" t="s">
        <v>2645</v>
      </c>
      <c r="K292" t="s">
        <v>2646</v>
      </c>
      <c r="L292" t="s">
        <v>2647</v>
      </c>
      <c r="M292" t="s">
        <v>224</v>
      </c>
      <c r="N292" t="s">
        <v>224</v>
      </c>
    </row>
    <row r="293" spans="1:14" x14ac:dyDescent="0.35">
      <c r="A293" t="s">
        <v>2648</v>
      </c>
      <c r="B293" t="s">
        <v>2649</v>
      </c>
      <c r="C293" t="s">
        <v>214</v>
      </c>
      <c r="D293" t="s">
        <v>2650</v>
      </c>
      <c r="E293" t="s">
        <v>2651</v>
      </c>
      <c r="F293" t="s">
        <v>1564</v>
      </c>
      <c r="G293">
        <v>1730</v>
      </c>
      <c r="H293" t="s">
        <v>287</v>
      </c>
      <c r="I293" t="s">
        <v>219</v>
      </c>
      <c r="J293" t="s">
        <v>2652</v>
      </c>
      <c r="K293" t="s">
        <v>2653</v>
      </c>
      <c r="L293" t="s">
        <v>2654</v>
      </c>
      <c r="M293" t="s">
        <v>223</v>
      </c>
      <c r="N293" t="s">
        <v>224</v>
      </c>
    </row>
    <row r="294" spans="1:14" x14ac:dyDescent="0.35">
      <c r="A294" t="s">
        <v>2655</v>
      </c>
      <c r="B294" t="s">
        <v>2656</v>
      </c>
      <c r="C294" t="s">
        <v>214</v>
      </c>
      <c r="D294" t="s">
        <v>2657</v>
      </c>
      <c r="E294" t="s">
        <v>2658</v>
      </c>
      <c r="F294" t="s">
        <v>1512</v>
      </c>
      <c r="G294">
        <v>20879</v>
      </c>
      <c r="H294" t="s">
        <v>287</v>
      </c>
      <c r="I294" t="s">
        <v>219</v>
      </c>
      <c r="J294" t="s">
        <v>2659</v>
      </c>
      <c r="K294" t="s">
        <v>2660</v>
      </c>
      <c r="L294" t="s">
        <v>2661</v>
      </c>
      <c r="M294" t="s">
        <v>223</v>
      </c>
      <c r="N294" t="s">
        <v>224</v>
      </c>
    </row>
    <row r="295" spans="1:14" x14ac:dyDescent="0.35">
      <c r="A295" t="s">
        <v>2663</v>
      </c>
      <c r="B295" t="s">
        <v>2664</v>
      </c>
      <c r="C295" t="s">
        <v>214</v>
      </c>
      <c r="D295" t="s">
        <v>2665</v>
      </c>
      <c r="E295" t="s">
        <v>2666</v>
      </c>
      <c r="F295" t="s">
        <v>1512</v>
      </c>
      <c r="G295">
        <v>21028</v>
      </c>
      <c r="H295" t="s">
        <v>287</v>
      </c>
      <c r="I295" t="s">
        <v>219</v>
      </c>
      <c r="J295" t="s">
        <v>2667</v>
      </c>
      <c r="K295" t="s">
        <v>2668</v>
      </c>
      <c r="L295" t="s">
        <v>2669</v>
      </c>
      <c r="M295" t="s">
        <v>224</v>
      </c>
      <c r="N295" t="s">
        <v>224</v>
      </c>
    </row>
    <row r="296" spans="1:14" x14ac:dyDescent="0.35">
      <c r="A296" t="s">
        <v>2670</v>
      </c>
      <c r="B296" t="s">
        <v>2671</v>
      </c>
      <c r="C296" t="s">
        <v>214</v>
      </c>
      <c r="D296" t="s">
        <v>2672</v>
      </c>
      <c r="E296" t="s">
        <v>2673</v>
      </c>
      <c r="F296" t="s">
        <v>1512</v>
      </c>
      <c r="G296">
        <v>21220</v>
      </c>
      <c r="H296" t="s">
        <v>287</v>
      </c>
      <c r="I296" t="s">
        <v>219</v>
      </c>
      <c r="J296" t="s">
        <v>2674</v>
      </c>
      <c r="K296" t="s">
        <v>2675</v>
      </c>
      <c r="L296" t="s">
        <v>2676</v>
      </c>
      <c r="M296" t="s">
        <v>223</v>
      </c>
      <c r="N296" t="s">
        <v>224</v>
      </c>
    </row>
    <row r="297" spans="1:14" x14ac:dyDescent="0.35">
      <c r="A297" t="s">
        <v>2677</v>
      </c>
      <c r="B297" t="s">
        <v>2678</v>
      </c>
      <c r="C297" t="s">
        <v>214</v>
      </c>
      <c r="D297" t="s">
        <v>2679</v>
      </c>
      <c r="E297" t="s">
        <v>2680</v>
      </c>
      <c r="F297" t="s">
        <v>1512</v>
      </c>
      <c r="G297">
        <v>21679</v>
      </c>
      <c r="H297" t="s">
        <v>218</v>
      </c>
      <c r="I297" t="s">
        <v>242</v>
      </c>
      <c r="J297" t="s">
        <v>2681</v>
      </c>
      <c r="K297" t="s">
        <v>2682</v>
      </c>
      <c r="L297" t="s">
        <v>2683</v>
      </c>
      <c r="M297" t="s">
        <v>223</v>
      </c>
      <c r="N297" t="s">
        <v>224</v>
      </c>
    </row>
    <row r="298" spans="1:14" x14ac:dyDescent="0.35">
      <c r="A298" t="s">
        <v>2685</v>
      </c>
      <c r="B298" t="s">
        <v>2686</v>
      </c>
      <c r="C298" t="s">
        <v>214</v>
      </c>
      <c r="D298" t="s">
        <v>2687</v>
      </c>
      <c r="E298" t="s">
        <v>2459</v>
      </c>
      <c r="F298" t="s">
        <v>2688</v>
      </c>
      <c r="G298">
        <v>4330</v>
      </c>
      <c r="H298" t="s">
        <v>287</v>
      </c>
      <c r="I298" t="s">
        <v>219</v>
      </c>
      <c r="J298" t="s">
        <v>2689</v>
      </c>
      <c r="K298" t="s">
        <v>2690</v>
      </c>
      <c r="L298" t="s">
        <v>2691</v>
      </c>
      <c r="M298" t="s">
        <v>224</v>
      </c>
      <c r="N298" t="s">
        <v>224</v>
      </c>
    </row>
    <row r="299" spans="1:14" x14ac:dyDescent="0.35">
      <c r="A299" t="s">
        <v>2692</v>
      </c>
      <c r="B299" t="s">
        <v>2693</v>
      </c>
      <c r="C299" t="s">
        <v>214</v>
      </c>
      <c r="D299" t="s">
        <v>2694</v>
      </c>
      <c r="E299" t="s">
        <v>1186</v>
      </c>
      <c r="F299" t="s">
        <v>2688</v>
      </c>
      <c r="G299">
        <v>4073</v>
      </c>
      <c r="H299" t="s">
        <v>287</v>
      </c>
      <c r="I299" t="s">
        <v>219</v>
      </c>
      <c r="J299" t="s">
        <v>2695</v>
      </c>
      <c r="K299" t="s">
        <v>2696</v>
      </c>
      <c r="L299" t="s">
        <v>2697</v>
      </c>
      <c r="M299" t="s">
        <v>224</v>
      </c>
      <c r="N299" t="s">
        <v>224</v>
      </c>
    </row>
    <row r="300" spans="1:14" x14ac:dyDescent="0.35">
      <c r="A300" t="s">
        <v>2698</v>
      </c>
      <c r="B300" t="s">
        <v>2699</v>
      </c>
      <c r="C300" t="s">
        <v>214</v>
      </c>
      <c r="D300" t="s">
        <v>2700</v>
      </c>
      <c r="E300" t="s">
        <v>2701</v>
      </c>
      <c r="F300" t="s">
        <v>2702</v>
      </c>
      <c r="G300">
        <v>48033</v>
      </c>
      <c r="H300" t="s">
        <v>218</v>
      </c>
      <c r="I300" t="s">
        <v>316</v>
      </c>
      <c r="J300" t="s">
        <v>317</v>
      </c>
      <c r="K300" t="s">
        <v>318</v>
      </c>
      <c r="L300" t="s">
        <v>319</v>
      </c>
      <c r="M300" t="s">
        <v>223</v>
      </c>
      <c r="N300" t="s">
        <v>224</v>
      </c>
    </row>
    <row r="301" spans="1:14" x14ac:dyDescent="0.35">
      <c r="A301" t="s">
        <v>2703</v>
      </c>
      <c r="B301" t="s">
        <v>2704</v>
      </c>
      <c r="C301" t="s">
        <v>214</v>
      </c>
      <c r="D301" t="s">
        <v>2705</v>
      </c>
      <c r="E301" t="s">
        <v>2706</v>
      </c>
      <c r="F301" t="s">
        <v>2702</v>
      </c>
      <c r="G301">
        <v>49855</v>
      </c>
      <c r="H301" t="s">
        <v>218</v>
      </c>
      <c r="I301" t="s">
        <v>316</v>
      </c>
      <c r="J301" t="s">
        <v>317</v>
      </c>
      <c r="K301" t="s">
        <v>318</v>
      </c>
      <c r="L301" t="s">
        <v>319</v>
      </c>
      <c r="M301" t="s">
        <v>223</v>
      </c>
      <c r="N301" t="s">
        <v>224</v>
      </c>
    </row>
    <row r="302" spans="1:14" x14ac:dyDescent="0.35">
      <c r="A302" t="s">
        <v>2707</v>
      </c>
      <c r="B302" t="s">
        <v>2708</v>
      </c>
      <c r="C302" t="s">
        <v>214</v>
      </c>
      <c r="D302" t="s">
        <v>2709</v>
      </c>
      <c r="E302" t="s">
        <v>2710</v>
      </c>
      <c r="F302" t="s">
        <v>2702</v>
      </c>
      <c r="G302">
        <v>49512</v>
      </c>
      <c r="H302" t="s">
        <v>218</v>
      </c>
      <c r="I302" t="s">
        <v>316</v>
      </c>
      <c r="J302" t="s">
        <v>317</v>
      </c>
      <c r="K302" t="s">
        <v>318</v>
      </c>
      <c r="L302" t="s">
        <v>319</v>
      </c>
      <c r="M302" t="s">
        <v>223</v>
      </c>
      <c r="N302" t="s">
        <v>224</v>
      </c>
    </row>
    <row r="303" spans="1:14" x14ac:dyDescent="0.35">
      <c r="A303" t="s">
        <v>2711</v>
      </c>
      <c r="B303" t="s">
        <v>2712</v>
      </c>
      <c r="C303" t="s">
        <v>214</v>
      </c>
      <c r="D303" t="s">
        <v>2713</v>
      </c>
      <c r="E303" t="s">
        <v>2714</v>
      </c>
      <c r="F303" t="s">
        <v>2702</v>
      </c>
      <c r="G303">
        <v>48120</v>
      </c>
      <c r="H303" t="s">
        <v>218</v>
      </c>
      <c r="I303" t="s">
        <v>316</v>
      </c>
      <c r="J303" t="s">
        <v>317</v>
      </c>
      <c r="K303" t="s">
        <v>318</v>
      </c>
      <c r="L303" t="s">
        <v>319</v>
      </c>
      <c r="M303" t="s">
        <v>223</v>
      </c>
      <c r="N303" t="s">
        <v>224</v>
      </c>
    </row>
    <row r="304" spans="1:14" x14ac:dyDescent="0.35">
      <c r="A304" t="s">
        <v>2715</v>
      </c>
      <c r="B304" t="s">
        <v>2716</v>
      </c>
      <c r="C304" t="s">
        <v>214</v>
      </c>
      <c r="D304" t="s">
        <v>2717</v>
      </c>
      <c r="E304" t="s">
        <v>2718</v>
      </c>
      <c r="F304" t="s">
        <v>2702</v>
      </c>
      <c r="G304">
        <v>48842</v>
      </c>
      <c r="H304" t="s">
        <v>218</v>
      </c>
      <c r="I304" t="s">
        <v>316</v>
      </c>
      <c r="J304" t="s">
        <v>317</v>
      </c>
      <c r="K304" t="s">
        <v>318</v>
      </c>
      <c r="L304" t="s">
        <v>319</v>
      </c>
      <c r="M304" t="s">
        <v>223</v>
      </c>
      <c r="N304" t="s">
        <v>224</v>
      </c>
    </row>
    <row r="305" spans="1:14" x14ac:dyDescent="0.35">
      <c r="A305" t="s">
        <v>2719</v>
      </c>
      <c r="B305" t="s">
        <v>2720</v>
      </c>
      <c r="C305" t="s">
        <v>214</v>
      </c>
      <c r="D305" t="s">
        <v>2721</v>
      </c>
      <c r="E305" t="s">
        <v>2701</v>
      </c>
      <c r="F305" t="s">
        <v>2702</v>
      </c>
      <c r="G305">
        <v>48075</v>
      </c>
      <c r="H305" t="s">
        <v>218</v>
      </c>
      <c r="I305" t="s">
        <v>316</v>
      </c>
      <c r="J305" t="s">
        <v>317</v>
      </c>
      <c r="K305" t="s">
        <v>318</v>
      </c>
      <c r="L305" t="s">
        <v>319</v>
      </c>
      <c r="M305" t="s">
        <v>223</v>
      </c>
      <c r="N305" t="s">
        <v>224</v>
      </c>
    </row>
    <row r="306" spans="1:14" x14ac:dyDescent="0.35">
      <c r="A306" t="s">
        <v>2722</v>
      </c>
      <c r="B306" t="s">
        <v>2723</v>
      </c>
      <c r="C306" t="s">
        <v>214</v>
      </c>
      <c r="D306" t="s">
        <v>2724</v>
      </c>
      <c r="E306" t="s">
        <v>2725</v>
      </c>
      <c r="F306" t="s">
        <v>2702</v>
      </c>
      <c r="G306">
        <v>49735</v>
      </c>
      <c r="H306" t="s">
        <v>218</v>
      </c>
      <c r="I306" t="s">
        <v>316</v>
      </c>
      <c r="J306" t="s">
        <v>317</v>
      </c>
      <c r="K306" t="s">
        <v>318</v>
      </c>
      <c r="L306" t="s">
        <v>319</v>
      </c>
      <c r="M306" t="s">
        <v>223</v>
      </c>
      <c r="N306" t="s">
        <v>224</v>
      </c>
    </row>
    <row r="307" spans="1:14" x14ac:dyDescent="0.35">
      <c r="A307" t="s">
        <v>2726</v>
      </c>
      <c r="B307" t="s">
        <v>2727</v>
      </c>
      <c r="C307" t="s">
        <v>214</v>
      </c>
      <c r="D307" t="s">
        <v>2728</v>
      </c>
      <c r="E307" t="s">
        <v>2729</v>
      </c>
      <c r="F307" t="s">
        <v>2702</v>
      </c>
      <c r="G307">
        <v>48327</v>
      </c>
      <c r="H307" t="s">
        <v>287</v>
      </c>
      <c r="I307" t="s">
        <v>219</v>
      </c>
      <c r="J307" t="s">
        <v>2730</v>
      </c>
      <c r="K307" t="s">
        <v>2731</v>
      </c>
      <c r="L307" t="s">
        <v>2732</v>
      </c>
      <c r="M307" t="s">
        <v>224</v>
      </c>
      <c r="N307" t="s">
        <v>224</v>
      </c>
    </row>
    <row r="308" spans="1:14" x14ac:dyDescent="0.35">
      <c r="A308" t="s">
        <v>2733</v>
      </c>
      <c r="B308" t="s">
        <v>2734</v>
      </c>
      <c r="C308" t="s">
        <v>214</v>
      </c>
      <c r="D308" t="s">
        <v>2735</v>
      </c>
      <c r="E308" t="s">
        <v>2736</v>
      </c>
      <c r="F308" t="s">
        <v>2702</v>
      </c>
      <c r="G308">
        <v>48188</v>
      </c>
      <c r="H308" t="s">
        <v>287</v>
      </c>
      <c r="I308" t="s">
        <v>219</v>
      </c>
      <c r="J308" t="s">
        <v>2737</v>
      </c>
      <c r="K308" t="s">
        <v>2738</v>
      </c>
      <c r="L308" t="s">
        <v>2739</v>
      </c>
      <c r="M308" t="s">
        <v>224</v>
      </c>
      <c r="N308" t="s">
        <v>224</v>
      </c>
    </row>
    <row r="309" spans="1:14" x14ac:dyDescent="0.35">
      <c r="A309" t="s">
        <v>2740</v>
      </c>
      <c r="B309" t="s">
        <v>2741</v>
      </c>
      <c r="C309" t="s">
        <v>214</v>
      </c>
      <c r="D309" t="s">
        <v>2742</v>
      </c>
      <c r="E309" t="s">
        <v>2743</v>
      </c>
      <c r="F309" t="s">
        <v>2702</v>
      </c>
      <c r="G309">
        <v>49104</v>
      </c>
      <c r="H309" t="s">
        <v>218</v>
      </c>
      <c r="I309" t="s">
        <v>219</v>
      </c>
      <c r="J309" t="s">
        <v>2744</v>
      </c>
      <c r="K309" t="s">
        <v>2745</v>
      </c>
      <c r="L309" t="s">
        <v>2746</v>
      </c>
      <c r="M309" t="s">
        <v>223</v>
      </c>
      <c r="N309" t="s">
        <v>224</v>
      </c>
    </row>
    <row r="310" spans="1:14" x14ac:dyDescent="0.35">
      <c r="A310" t="s">
        <v>2747</v>
      </c>
      <c r="B310" t="s">
        <v>2748</v>
      </c>
      <c r="C310" t="s">
        <v>214</v>
      </c>
      <c r="D310" t="s">
        <v>2749</v>
      </c>
      <c r="E310" t="s">
        <v>2750</v>
      </c>
      <c r="F310" t="s">
        <v>2702</v>
      </c>
      <c r="G310">
        <v>48750</v>
      </c>
      <c r="H310" t="s">
        <v>287</v>
      </c>
      <c r="I310" t="s">
        <v>219</v>
      </c>
      <c r="J310" t="s">
        <v>2751</v>
      </c>
      <c r="K310" t="s">
        <v>2752</v>
      </c>
      <c r="L310" t="s">
        <v>2753</v>
      </c>
      <c r="M310" t="s">
        <v>224</v>
      </c>
      <c r="N310" t="s">
        <v>224</v>
      </c>
    </row>
    <row r="311" spans="1:14" x14ac:dyDescent="0.35">
      <c r="A311" t="s">
        <v>2754</v>
      </c>
      <c r="B311" t="s">
        <v>2755</v>
      </c>
      <c r="C311" t="s">
        <v>214</v>
      </c>
      <c r="D311" t="s">
        <v>2756</v>
      </c>
      <c r="E311" t="s">
        <v>2757</v>
      </c>
      <c r="F311" t="s">
        <v>2702</v>
      </c>
      <c r="G311">
        <v>48859</v>
      </c>
      <c r="H311" t="s">
        <v>218</v>
      </c>
      <c r="I311" t="s">
        <v>242</v>
      </c>
      <c r="J311" t="s">
        <v>2758</v>
      </c>
      <c r="K311" t="s">
        <v>2759</v>
      </c>
      <c r="L311" t="s">
        <v>2760</v>
      </c>
      <c r="M311" t="s">
        <v>223</v>
      </c>
      <c r="N311" t="s">
        <v>224</v>
      </c>
    </row>
    <row r="312" spans="1:14" x14ac:dyDescent="0.35">
      <c r="A312" t="s">
        <v>2761</v>
      </c>
      <c r="B312" t="s">
        <v>2762</v>
      </c>
      <c r="C312" t="s">
        <v>214</v>
      </c>
      <c r="D312" t="s">
        <v>2763</v>
      </c>
      <c r="E312" t="s">
        <v>2764</v>
      </c>
      <c r="F312" t="s">
        <v>2702</v>
      </c>
      <c r="G312">
        <v>48846</v>
      </c>
      <c r="H312" t="s">
        <v>218</v>
      </c>
      <c r="I312" t="s">
        <v>219</v>
      </c>
      <c r="J312" t="s">
        <v>2765</v>
      </c>
      <c r="K312" t="s">
        <v>2766</v>
      </c>
      <c r="L312" t="s">
        <v>2767</v>
      </c>
      <c r="M312" t="s">
        <v>224</v>
      </c>
      <c r="N312" t="s">
        <v>224</v>
      </c>
    </row>
    <row r="313" spans="1:14" x14ac:dyDescent="0.35">
      <c r="A313" t="s">
        <v>2769</v>
      </c>
      <c r="B313" t="s">
        <v>2770</v>
      </c>
      <c r="C313" t="s">
        <v>214</v>
      </c>
      <c r="D313" t="s">
        <v>2771</v>
      </c>
      <c r="E313" t="s">
        <v>2772</v>
      </c>
      <c r="F313" t="s">
        <v>2702</v>
      </c>
      <c r="G313">
        <v>49686</v>
      </c>
      <c r="H313" t="s">
        <v>218</v>
      </c>
      <c r="I313" t="s">
        <v>219</v>
      </c>
      <c r="J313" t="s">
        <v>2773</v>
      </c>
      <c r="K313" t="s">
        <v>2774</v>
      </c>
      <c r="L313" t="s">
        <v>2775</v>
      </c>
      <c r="M313" t="s">
        <v>223</v>
      </c>
      <c r="N313" t="s">
        <v>224</v>
      </c>
    </row>
    <row r="314" spans="1:14" x14ac:dyDescent="0.35">
      <c r="A314" t="s">
        <v>2776</v>
      </c>
      <c r="B314" t="s">
        <v>2777</v>
      </c>
      <c r="C314" t="s">
        <v>214</v>
      </c>
      <c r="D314" t="s">
        <v>2778</v>
      </c>
      <c r="E314" t="s">
        <v>2779</v>
      </c>
      <c r="F314" t="s">
        <v>2702</v>
      </c>
      <c r="G314">
        <v>48854</v>
      </c>
      <c r="H314" t="s">
        <v>287</v>
      </c>
      <c r="I314" t="s">
        <v>219</v>
      </c>
      <c r="J314" t="s">
        <v>2780</v>
      </c>
      <c r="K314" t="s">
        <v>2781</v>
      </c>
      <c r="L314" t="s">
        <v>2782</v>
      </c>
      <c r="M314" t="s">
        <v>223</v>
      </c>
      <c r="N314" t="s">
        <v>224</v>
      </c>
    </row>
    <row r="315" spans="1:14" x14ac:dyDescent="0.35">
      <c r="A315" t="s">
        <v>2783</v>
      </c>
      <c r="B315" t="s">
        <v>2784</v>
      </c>
      <c r="C315" t="s">
        <v>214</v>
      </c>
      <c r="D315" t="s">
        <v>2785</v>
      </c>
      <c r="E315" t="s">
        <v>2786</v>
      </c>
      <c r="F315" t="s">
        <v>2702</v>
      </c>
      <c r="G315">
        <v>49015</v>
      </c>
      <c r="H315" t="s">
        <v>218</v>
      </c>
      <c r="I315" t="s">
        <v>219</v>
      </c>
      <c r="J315" t="s">
        <v>2787</v>
      </c>
      <c r="K315" t="s">
        <v>2788</v>
      </c>
      <c r="L315" t="s">
        <v>2789</v>
      </c>
      <c r="M315" t="s">
        <v>223</v>
      </c>
      <c r="N315" t="s">
        <v>224</v>
      </c>
    </row>
    <row r="316" spans="1:14" x14ac:dyDescent="0.35">
      <c r="A316" t="s">
        <v>2790</v>
      </c>
      <c r="B316" t="s">
        <v>2791</v>
      </c>
      <c r="C316" t="s">
        <v>214</v>
      </c>
      <c r="D316" t="s">
        <v>2792</v>
      </c>
      <c r="E316" t="s">
        <v>2793</v>
      </c>
      <c r="F316" t="s">
        <v>2702</v>
      </c>
      <c r="G316">
        <v>48108</v>
      </c>
      <c r="H316" t="s">
        <v>218</v>
      </c>
      <c r="I316" t="s">
        <v>219</v>
      </c>
      <c r="J316" t="s">
        <v>2794</v>
      </c>
      <c r="K316" t="s">
        <v>2795</v>
      </c>
      <c r="L316" t="s">
        <v>2796</v>
      </c>
      <c r="M316" t="s">
        <v>224</v>
      </c>
      <c r="N316" t="s">
        <v>224</v>
      </c>
    </row>
    <row r="317" spans="1:14" x14ac:dyDescent="0.35">
      <c r="A317" t="s">
        <v>2798</v>
      </c>
      <c r="B317" t="s">
        <v>2799</v>
      </c>
      <c r="C317" t="s">
        <v>214</v>
      </c>
      <c r="D317" t="s">
        <v>2800</v>
      </c>
      <c r="E317" t="s">
        <v>2801</v>
      </c>
      <c r="F317" t="s">
        <v>1993</v>
      </c>
      <c r="G317">
        <v>56701</v>
      </c>
      <c r="H317" t="s">
        <v>287</v>
      </c>
      <c r="I317" t="s">
        <v>219</v>
      </c>
      <c r="J317" t="s">
        <v>2802</v>
      </c>
      <c r="K317" t="s">
        <v>2803</v>
      </c>
      <c r="L317" t="s">
        <v>2804</v>
      </c>
      <c r="M317" t="s">
        <v>223</v>
      </c>
      <c r="N317" t="s">
        <v>224</v>
      </c>
    </row>
    <row r="318" spans="1:14" x14ac:dyDescent="0.35">
      <c r="A318" t="s">
        <v>2805</v>
      </c>
      <c r="B318" t="s">
        <v>2806</v>
      </c>
      <c r="C318" t="s">
        <v>214</v>
      </c>
      <c r="D318" t="s">
        <v>2807</v>
      </c>
      <c r="E318" t="s">
        <v>2808</v>
      </c>
      <c r="F318" t="s">
        <v>1993</v>
      </c>
      <c r="G318">
        <v>55347</v>
      </c>
      <c r="H318" t="s">
        <v>287</v>
      </c>
      <c r="I318" t="s">
        <v>219</v>
      </c>
      <c r="J318" t="s">
        <v>2809</v>
      </c>
      <c r="K318" t="s">
        <v>2810</v>
      </c>
      <c r="L318" t="s">
        <v>2811</v>
      </c>
      <c r="M318" t="s">
        <v>224</v>
      </c>
      <c r="N318" t="s">
        <v>224</v>
      </c>
    </row>
    <row r="319" spans="1:14" x14ac:dyDescent="0.35">
      <c r="A319" t="s">
        <v>2812</v>
      </c>
      <c r="B319" t="s">
        <v>2813</v>
      </c>
      <c r="C319" t="s">
        <v>214</v>
      </c>
      <c r="D319" t="s">
        <v>2814</v>
      </c>
      <c r="E319" t="s">
        <v>2815</v>
      </c>
      <c r="F319" t="s">
        <v>1993</v>
      </c>
      <c r="G319">
        <v>55431</v>
      </c>
      <c r="H319" t="s">
        <v>218</v>
      </c>
      <c r="I319" t="s">
        <v>219</v>
      </c>
      <c r="J319" t="s">
        <v>2816</v>
      </c>
      <c r="K319" t="s">
        <v>2817</v>
      </c>
      <c r="L319" t="s">
        <v>2818</v>
      </c>
      <c r="M319" t="s">
        <v>223</v>
      </c>
      <c r="N319" t="s">
        <v>224</v>
      </c>
    </row>
    <row r="320" spans="1:14" x14ac:dyDescent="0.35">
      <c r="A320" t="s">
        <v>2819</v>
      </c>
      <c r="B320" t="s">
        <v>2820</v>
      </c>
      <c r="C320" t="s">
        <v>214</v>
      </c>
      <c r="D320" t="s">
        <v>2821</v>
      </c>
      <c r="E320" t="s">
        <v>2808</v>
      </c>
      <c r="F320" t="s">
        <v>1993</v>
      </c>
      <c r="G320">
        <v>55347</v>
      </c>
      <c r="H320" t="s">
        <v>287</v>
      </c>
      <c r="I320" t="s">
        <v>219</v>
      </c>
      <c r="J320" t="s">
        <v>2822</v>
      </c>
      <c r="K320" t="s">
        <v>2823</v>
      </c>
      <c r="L320" t="s">
        <v>2824</v>
      </c>
      <c r="M320" t="s">
        <v>224</v>
      </c>
      <c r="N320" t="s">
        <v>224</v>
      </c>
    </row>
    <row r="321" spans="1:14" x14ac:dyDescent="0.35">
      <c r="A321" t="s">
        <v>2825</v>
      </c>
      <c r="B321" t="s">
        <v>2826</v>
      </c>
      <c r="C321" t="s">
        <v>214</v>
      </c>
      <c r="D321" t="s">
        <v>2827</v>
      </c>
      <c r="E321" t="s">
        <v>2828</v>
      </c>
      <c r="F321" t="s">
        <v>1993</v>
      </c>
      <c r="G321">
        <v>55069</v>
      </c>
      <c r="H321" t="s">
        <v>287</v>
      </c>
      <c r="I321" t="s">
        <v>219</v>
      </c>
      <c r="J321" t="s">
        <v>2829</v>
      </c>
      <c r="K321" t="s">
        <v>2830</v>
      </c>
      <c r="L321" t="s">
        <v>2831</v>
      </c>
      <c r="M321" t="s">
        <v>223</v>
      </c>
      <c r="N321" t="s">
        <v>224</v>
      </c>
    </row>
    <row r="322" spans="1:14" x14ac:dyDescent="0.35">
      <c r="A322" t="s">
        <v>2832</v>
      </c>
      <c r="B322" t="s">
        <v>2833</v>
      </c>
      <c r="C322" t="s">
        <v>214</v>
      </c>
      <c r="D322" t="s">
        <v>2834</v>
      </c>
      <c r="E322" t="s">
        <v>2835</v>
      </c>
      <c r="F322" t="s">
        <v>1993</v>
      </c>
      <c r="G322">
        <v>55125</v>
      </c>
      <c r="H322" t="s">
        <v>287</v>
      </c>
      <c r="I322" t="s">
        <v>242</v>
      </c>
      <c r="J322" t="s">
        <v>2836</v>
      </c>
      <c r="K322" t="s">
        <v>2837</v>
      </c>
      <c r="L322" t="s">
        <v>2838</v>
      </c>
      <c r="M322" t="s">
        <v>224</v>
      </c>
      <c r="N322" t="s">
        <v>224</v>
      </c>
    </row>
    <row r="323" spans="1:14" x14ac:dyDescent="0.35">
      <c r="A323" t="s">
        <v>2839</v>
      </c>
      <c r="B323" t="s">
        <v>2840</v>
      </c>
      <c r="C323" t="s">
        <v>214</v>
      </c>
      <c r="D323" t="s">
        <v>2841</v>
      </c>
      <c r="E323" t="s">
        <v>2842</v>
      </c>
      <c r="F323" t="s">
        <v>1993</v>
      </c>
      <c r="G323">
        <v>56001</v>
      </c>
      <c r="H323" t="s">
        <v>287</v>
      </c>
      <c r="I323" t="s">
        <v>219</v>
      </c>
      <c r="J323" t="s">
        <v>2843</v>
      </c>
      <c r="K323" t="s">
        <v>2844</v>
      </c>
      <c r="L323" t="s">
        <v>2845</v>
      </c>
      <c r="M323" t="s">
        <v>224</v>
      </c>
      <c r="N323" t="s">
        <v>224</v>
      </c>
    </row>
    <row r="324" spans="1:14" x14ac:dyDescent="0.35">
      <c r="A324" t="s">
        <v>2846</v>
      </c>
      <c r="B324" t="s">
        <v>2847</v>
      </c>
      <c r="C324" t="s">
        <v>214</v>
      </c>
      <c r="D324" t="s">
        <v>2848</v>
      </c>
      <c r="E324" t="s">
        <v>2849</v>
      </c>
      <c r="F324" t="s">
        <v>1993</v>
      </c>
      <c r="G324">
        <v>55802</v>
      </c>
      <c r="H324" t="s">
        <v>218</v>
      </c>
      <c r="I324" t="s">
        <v>316</v>
      </c>
      <c r="J324" t="s">
        <v>1674</v>
      </c>
      <c r="K324" t="s">
        <v>1675</v>
      </c>
      <c r="L324" t="s">
        <v>1676</v>
      </c>
      <c r="M324" t="s">
        <v>223</v>
      </c>
      <c r="N324" t="s">
        <v>224</v>
      </c>
    </row>
    <row r="325" spans="1:14" x14ac:dyDescent="0.35">
      <c r="A325" t="s">
        <v>2850</v>
      </c>
      <c r="B325" t="s">
        <v>2851</v>
      </c>
      <c r="C325" t="s">
        <v>214</v>
      </c>
      <c r="D325" t="s">
        <v>2852</v>
      </c>
      <c r="E325" t="s">
        <v>2853</v>
      </c>
      <c r="F325" t="s">
        <v>1993</v>
      </c>
      <c r="G325">
        <v>56431</v>
      </c>
      <c r="H325" t="s">
        <v>287</v>
      </c>
      <c r="I325" t="s">
        <v>219</v>
      </c>
      <c r="J325" t="s">
        <v>2854</v>
      </c>
      <c r="K325" t="s">
        <v>2855</v>
      </c>
      <c r="L325" t="s">
        <v>2856</v>
      </c>
      <c r="M325" t="s">
        <v>224</v>
      </c>
      <c r="N325" t="s">
        <v>224</v>
      </c>
    </row>
    <row r="326" spans="1:14" x14ac:dyDescent="0.35">
      <c r="A326" t="s">
        <v>2857</v>
      </c>
      <c r="B326" t="s">
        <v>2858</v>
      </c>
      <c r="C326" t="s">
        <v>214</v>
      </c>
      <c r="D326" t="s">
        <v>2859</v>
      </c>
      <c r="E326" t="s">
        <v>2860</v>
      </c>
      <c r="F326" t="s">
        <v>1993</v>
      </c>
      <c r="G326">
        <v>55901</v>
      </c>
      <c r="H326" t="s">
        <v>287</v>
      </c>
      <c r="I326" t="s">
        <v>242</v>
      </c>
      <c r="J326" t="s">
        <v>2836</v>
      </c>
      <c r="K326" t="s">
        <v>2837</v>
      </c>
      <c r="L326" t="s">
        <v>2838</v>
      </c>
      <c r="M326" t="s">
        <v>224</v>
      </c>
      <c r="N326" t="s">
        <v>224</v>
      </c>
    </row>
    <row r="327" spans="1:14" x14ac:dyDescent="0.35">
      <c r="A327" t="s">
        <v>2861</v>
      </c>
      <c r="B327" t="s">
        <v>2862</v>
      </c>
      <c r="C327" t="s">
        <v>214</v>
      </c>
      <c r="D327" t="s">
        <v>2863</v>
      </c>
      <c r="E327" t="s">
        <v>2864</v>
      </c>
      <c r="F327" t="s">
        <v>1993</v>
      </c>
      <c r="G327">
        <v>55449</v>
      </c>
      <c r="H327" t="s">
        <v>287</v>
      </c>
      <c r="I327" t="s">
        <v>242</v>
      </c>
      <c r="J327" t="s">
        <v>2865</v>
      </c>
      <c r="K327" t="s">
        <v>2866</v>
      </c>
      <c r="L327" t="s">
        <v>2867</v>
      </c>
      <c r="M327" t="s">
        <v>224</v>
      </c>
      <c r="N327" t="s">
        <v>224</v>
      </c>
    </row>
    <row r="328" spans="1:14" x14ac:dyDescent="0.35">
      <c r="A328" t="s">
        <v>2868</v>
      </c>
      <c r="B328" t="s">
        <v>1749</v>
      </c>
      <c r="C328" t="s">
        <v>214</v>
      </c>
      <c r="D328" t="s">
        <v>2869</v>
      </c>
      <c r="E328" t="s">
        <v>2870</v>
      </c>
      <c r="F328" t="s">
        <v>1520</v>
      </c>
      <c r="G328">
        <v>63005</v>
      </c>
      <c r="H328" t="s">
        <v>287</v>
      </c>
      <c r="I328" t="s">
        <v>219</v>
      </c>
      <c r="J328" t="s">
        <v>2871</v>
      </c>
      <c r="K328" t="s">
        <v>2872</v>
      </c>
      <c r="L328" t="s">
        <v>2873</v>
      </c>
      <c r="M328" t="s">
        <v>223</v>
      </c>
      <c r="N328" t="s">
        <v>224</v>
      </c>
    </row>
    <row r="329" spans="1:14" x14ac:dyDescent="0.35">
      <c r="A329" t="s">
        <v>2874</v>
      </c>
      <c r="B329" t="s">
        <v>2875</v>
      </c>
      <c r="C329" t="s">
        <v>214</v>
      </c>
      <c r="D329" t="s">
        <v>2876</v>
      </c>
      <c r="E329" t="s">
        <v>2877</v>
      </c>
      <c r="F329" t="s">
        <v>1520</v>
      </c>
      <c r="G329">
        <v>64116</v>
      </c>
      <c r="H329" t="s">
        <v>287</v>
      </c>
      <c r="I329" t="s">
        <v>219</v>
      </c>
      <c r="J329" t="s">
        <v>2878</v>
      </c>
      <c r="K329" t="s">
        <v>2879</v>
      </c>
      <c r="L329" t="s">
        <v>2880</v>
      </c>
      <c r="M329" t="s">
        <v>224</v>
      </c>
      <c r="N329" t="s">
        <v>224</v>
      </c>
    </row>
    <row r="330" spans="1:14" x14ac:dyDescent="0.35">
      <c r="A330" t="s">
        <v>2881</v>
      </c>
      <c r="B330" t="s">
        <v>2882</v>
      </c>
      <c r="C330" t="s">
        <v>214</v>
      </c>
      <c r="D330" t="s">
        <v>2883</v>
      </c>
      <c r="E330" t="s">
        <v>2884</v>
      </c>
      <c r="F330" t="s">
        <v>1520</v>
      </c>
      <c r="G330">
        <v>64129</v>
      </c>
      <c r="H330" t="s">
        <v>287</v>
      </c>
      <c r="I330" t="s">
        <v>219</v>
      </c>
      <c r="J330" t="s">
        <v>2885</v>
      </c>
      <c r="K330" t="s">
        <v>2886</v>
      </c>
      <c r="L330" t="s">
        <v>2887</v>
      </c>
      <c r="M330" t="s">
        <v>224</v>
      </c>
      <c r="N330" t="s">
        <v>224</v>
      </c>
    </row>
    <row r="331" spans="1:14" x14ac:dyDescent="0.35">
      <c r="A331" t="s">
        <v>2888</v>
      </c>
      <c r="B331" t="s">
        <v>2889</v>
      </c>
      <c r="C331" t="s">
        <v>214</v>
      </c>
      <c r="D331" t="s">
        <v>2890</v>
      </c>
      <c r="E331" t="s">
        <v>2891</v>
      </c>
      <c r="F331" t="s">
        <v>1520</v>
      </c>
      <c r="G331">
        <v>64801</v>
      </c>
      <c r="H331" t="s">
        <v>287</v>
      </c>
      <c r="I331" t="s">
        <v>219</v>
      </c>
      <c r="J331" t="s">
        <v>2892</v>
      </c>
      <c r="K331" t="s">
        <v>2893</v>
      </c>
      <c r="L331" t="s">
        <v>2894</v>
      </c>
      <c r="M331" t="s">
        <v>224</v>
      </c>
      <c r="N331" t="s">
        <v>224</v>
      </c>
    </row>
    <row r="332" spans="1:14" x14ac:dyDescent="0.35">
      <c r="A332" t="s">
        <v>2895</v>
      </c>
      <c r="B332" t="s">
        <v>2896</v>
      </c>
      <c r="C332" t="s">
        <v>214</v>
      </c>
      <c r="D332" t="s">
        <v>2897</v>
      </c>
      <c r="E332" t="s">
        <v>2898</v>
      </c>
      <c r="F332" t="s">
        <v>1520</v>
      </c>
      <c r="G332">
        <v>65775</v>
      </c>
      <c r="H332" t="s">
        <v>218</v>
      </c>
      <c r="I332" t="s">
        <v>219</v>
      </c>
      <c r="J332" t="s">
        <v>2899</v>
      </c>
      <c r="K332" t="s">
        <v>2900</v>
      </c>
      <c r="L332" t="s">
        <v>2901</v>
      </c>
      <c r="M332" t="s">
        <v>224</v>
      </c>
      <c r="N332" t="s">
        <v>224</v>
      </c>
    </row>
    <row r="333" spans="1:14" x14ac:dyDescent="0.35">
      <c r="A333" t="s">
        <v>2902</v>
      </c>
      <c r="B333" t="s">
        <v>2903</v>
      </c>
      <c r="C333" t="s">
        <v>214</v>
      </c>
      <c r="D333" t="s">
        <v>2904</v>
      </c>
      <c r="E333" t="s">
        <v>2905</v>
      </c>
      <c r="F333" t="s">
        <v>1520</v>
      </c>
      <c r="G333">
        <v>64093</v>
      </c>
      <c r="H333" t="s">
        <v>218</v>
      </c>
      <c r="I333" t="s">
        <v>219</v>
      </c>
      <c r="J333" t="s">
        <v>2906</v>
      </c>
      <c r="K333" t="s">
        <v>2907</v>
      </c>
      <c r="L333" t="s">
        <v>2908</v>
      </c>
      <c r="M333" t="s">
        <v>223</v>
      </c>
      <c r="N333" t="s">
        <v>224</v>
      </c>
    </row>
    <row r="334" spans="1:14" x14ac:dyDescent="0.35">
      <c r="A334" t="s">
        <v>2909</v>
      </c>
      <c r="B334" t="s">
        <v>2910</v>
      </c>
      <c r="C334" t="s">
        <v>214</v>
      </c>
      <c r="D334" t="s">
        <v>2911</v>
      </c>
      <c r="E334" t="s">
        <v>2912</v>
      </c>
      <c r="F334" t="s">
        <v>1520</v>
      </c>
      <c r="G334">
        <v>65051</v>
      </c>
      <c r="H334" t="s">
        <v>218</v>
      </c>
      <c r="I334" t="s">
        <v>242</v>
      </c>
      <c r="J334" t="s">
        <v>2913</v>
      </c>
      <c r="K334" t="s">
        <v>2914</v>
      </c>
      <c r="L334" t="s">
        <v>2915</v>
      </c>
      <c r="M334" t="s">
        <v>223</v>
      </c>
      <c r="N334" t="s">
        <v>224</v>
      </c>
    </row>
    <row r="335" spans="1:14" x14ac:dyDescent="0.35">
      <c r="A335" t="s">
        <v>2916</v>
      </c>
      <c r="B335" t="s">
        <v>2917</v>
      </c>
      <c r="C335" t="s">
        <v>214</v>
      </c>
      <c r="D335" t="s">
        <v>2918</v>
      </c>
      <c r="E335" t="s">
        <v>2919</v>
      </c>
      <c r="F335" t="s">
        <v>1520</v>
      </c>
      <c r="G335">
        <v>63703</v>
      </c>
      <c r="H335" t="s">
        <v>218</v>
      </c>
      <c r="I335" t="s">
        <v>242</v>
      </c>
      <c r="J335" t="s">
        <v>2920</v>
      </c>
      <c r="K335" t="s">
        <v>2921</v>
      </c>
      <c r="L335" t="s">
        <v>2922</v>
      </c>
      <c r="M335" t="s">
        <v>224</v>
      </c>
      <c r="N335" t="s">
        <v>224</v>
      </c>
    </row>
    <row r="336" spans="1:14" x14ac:dyDescent="0.35">
      <c r="A336" t="s">
        <v>2923</v>
      </c>
      <c r="B336" t="s">
        <v>2924</v>
      </c>
      <c r="C336" t="s">
        <v>214</v>
      </c>
      <c r="D336" t="s">
        <v>2925</v>
      </c>
      <c r="E336" t="s">
        <v>1717</v>
      </c>
      <c r="F336" t="s">
        <v>1520</v>
      </c>
      <c r="G336">
        <v>65802</v>
      </c>
      <c r="H336" t="s">
        <v>218</v>
      </c>
      <c r="I336" t="s">
        <v>316</v>
      </c>
      <c r="J336" t="s">
        <v>1674</v>
      </c>
      <c r="K336" t="s">
        <v>1675</v>
      </c>
      <c r="L336" t="s">
        <v>1676</v>
      </c>
      <c r="M336" t="s">
        <v>223</v>
      </c>
      <c r="N336" t="s">
        <v>224</v>
      </c>
    </row>
    <row r="337" spans="1:14" x14ac:dyDescent="0.35">
      <c r="A337" t="s">
        <v>2926</v>
      </c>
      <c r="B337" t="s">
        <v>2927</v>
      </c>
      <c r="C337" t="s">
        <v>214</v>
      </c>
      <c r="D337" t="s">
        <v>2928</v>
      </c>
      <c r="E337" t="s">
        <v>2929</v>
      </c>
      <c r="F337" t="s">
        <v>1520</v>
      </c>
      <c r="G337">
        <v>65109</v>
      </c>
      <c r="H337" t="s">
        <v>218</v>
      </c>
      <c r="I337" t="s">
        <v>316</v>
      </c>
      <c r="J337" t="s">
        <v>1674</v>
      </c>
      <c r="K337" t="s">
        <v>1675</v>
      </c>
      <c r="L337" t="s">
        <v>1676</v>
      </c>
      <c r="M337" t="s">
        <v>223</v>
      </c>
      <c r="N337" t="s">
        <v>224</v>
      </c>
    </row>
    <row r="338" spans="1:14" x14ac:dyDescent="0.35">
      <c r="A338" t="s">
        <v>2930</v>
      </c>
      <c r="B338" t="s">
        <v>2931</v>
      </c>
      <c r="C338" t="s">
        <v>214</v>
      </c>
      <c r="D338" t="s">
        <v>2932</v>
      </c>
      <c r="E338" t="s">
        <v>2933</v>
      </c>
      <c r="F338" t="s">
        <v>1520</v>
      </c>
      <c r="G338">
        <v>63021</v>
      </c>
      <c r="H338" t="s">
        <v>218</v>
      </c>
      <c r="I338" t="s">
        <v>316</v>
      </c>
      <c r="J338" t="s">
        <v>1674</v>
      </c>
      <c r="K338" t="s">
        <v>1675</v>
      </c>
      <c r="L338" t="s">
        <v>1676</v>
      </c>
      <c r="M338" t="s">
        <v>223</v>
      </c>
      <c r="N338" t="s">
        <v>224</v>
      </c>
    </row>
    <row r="339" spans="1:14" x14ac:dyDescent="0.35">
      <c r="A339" t="s">
        <v>2934</v>
      </c>
      <c r="B339" t="s">
        <v>2935</v>
      </c>
      <c r="C339" t="s">
        <v>214</v>
      </c>
      <c r="D339" t="s">
        <v>2936</v>
      </c>
      <c r="E339" t="s">
        <v>2937</v>
      </c>
      <c r="F339" t="s">
        <v>1423</v>
      </c>
      <c r="G339">
        <v>39216</v>
      </c>
      <c r="H339" t="s">
        <v>218</v>
      </c>
      <c r="I339" t="s">
        <v>316</v>
      </c>
      <c r="J339" t="s">
        <v>1485</v>
      </c>
      <c r="K339" t="s">
        <v>1486</v>
      </c>
      <c r="L339" t="s">
        <v>1487</v>
      </c>
      <c r="M339" t="s">
        <v>223</v>
      </c>
      <c r="N339" t="s">
        <v>224</v>
      </c>
    </row>
    <row r="340" spans="1:14" x14ac:dyDescent="0.35">
      <c r="A340" t="s">
        <v>2938</v>
      </c>
      <c r="B340" t="s">
        <v>2939</v>
      </c>
      <c r="C340" t="s">
        <v>214</v>
      </c>
      <c r="D340" t="s">
        <v>2940</v>
      </c>
      <c r="E340" t="s">
        <v>2941</v>
      </c>
      <c r="F340" t="s">
        <v>1423</v>
      </c>
      <c r="G340">
        <v>38733</v>
      </c>
      <c r="H340" t="s">
        <v>287</v>
      </c>
      <c r="I340" t="s">
        <v>219</v>
      </c>
      <c r="J340" t="s">
        <v>2942</v>
      </c>
      <c r="K340" t="s">
        <v>2943</v>
      </c>
      <c r="L340" t="s">
        <v>2944</v>
      </c>
      <c r="M340" t="s">
        <v>223</v>
      </c>
      <c r="N340" t="s">
        <v>224</v>
      </c>
    </row>
    <row r="341" spans="1:14" x14ac:dyDescent="0.35">
      <c r="A341" t="s">
        <v>2945</v>
      </c>
      <c r="B341" t="s">
        <v>2946</v>
      </c>
      <c r="C341" t="s">
        <v>214</v>
      </c>
      <c r="D341" t="s">
        <v>2947</v>
      </c>
      <c r="E341" t="s">
        <v>2948</v>
      </c>
      <c r="F341" t="s">
        <v>1423</v>
      </c>
      <c r="G341">
        <v>38654</v>
      </c>
      <c r="H341" t="s">
        <v>287</v>
      </c>
      <c r="I341" t="s">
        <v>219</v>
      </c>
      <c r="J341" t="s">
        <v>2949</v>
      </c>
      <c r="K341" t="s">
        <v>2950</v>
      </c>
      <c r="L341" t="s">
        <v>2951</v>
      </c>
      <c r="M341" t="s">
        <v>223</v>
      </c>
      <c r="N341" t="s">
        <v>224</v>
      </c>
    </row>
    <row r="342" spans="1:14" x14ac:dyDescent="0.35">
      <c r="A342" t="s">
        <v>2952</v>
      </c>
      <c r="B342" t="s">
        <v>2953</v>
      </c>
      <c r="C342" t="s">
        <v>214</v>
      </c>
      <c r="D342" t="s">
        <v>2954</v>
      </c>
      <c r="E342" t="s">
        <v>2955</v>
      </c>
      <c r="F342" t="s">
        <v>1423</v>
      </c>
      <c r="G342">
        <v>39307</v>
      </c>
      <c r="H342" t="s">
        <v>218</v>
      </c>
      <c r="I342" t="s">
        <v>242</v>
      </c>
      <c r="J342" t="s">
        <v>2956</v>
      </c>
      <c r="K342" t="s">
        <v>2957</v>
      </c>
      <c r="L342" t="s">
        <v>2958</v>
      </c>
      <c r="M342" t="s">
        <v>224</v>
      </c>
      <c r="N342" t="s">
        <v>224</v>
      </c>
    </row>
    <row r="343" spans="1:14" x14ac:dyDescent="0.35">
      <c r="A343" t="s">
        <v>2960</v>
      </c>
      <c r="B343" t="s">
        <v>2961</v>
      </c>
      <c r="C343" t="s">
        <v>214</v>
      </c>
      <c r="D343" t="s">
        <v>2962</v>
      </c>
      <c r="E343" t="s">
        <v>2963</v>
      </c>
      <c r="F343" t="s">
        <v>1423</v>
      </c>
      <c r="G343">
        <v>39474</v>
      </c>
      <c r="H343" t="s">
        <v>218</v>
      </c>
      <c r="I343" t="s">
        <v>242</v>
      </c>
      <c r="J343" t="s">
        <v>2964</v>
      </c>
      <c r="K343" t="s">
        <v>2965</v>
      </c>
      <c r="L343" t="s">
        <v>2966</v>
      </c>
      <c r="M343" t="s">
        <v>223</v>
      </c>
      <c r="N343" t="s">
        <v>224</v>
      </c>
    </row>
    <row r="344" spans="1:14" x14ac:dyDescent="0.35">
      <c r="A344" t="s">
        <v>2967</v>
      </c>
      <c r="B344" t="s">
        <v>2968</v>
      </c>
      <c r="C344" t="s">
        <v>214</v>
      </c>
      <c r="D344" t="s">
        <v>2969</v>
      </c>
      <c r="E344" t="s">
        <v>2970</v>
      </c>
      <c r="F344" t="s">
        <v>1423</v>
      </c>
      <c r="G344">
        <v>39601</v>
      </c>
      <c r="H344" t="s">
        <v>218</v>
      </c>
      <c r="I344" t="s">
        <v>242</v>
      </c>
      <c r="J344" t="s">
        <v>2964</v>
      </c>
      <c r="K344" t="s">
        <v>2971</v>
      </c>
      <c r="L344" t="s">
        <v>2966</v>
      </c>
      <c r="M344" t="s">
        <v>223</v>
      </c>
      <c r="N344" t="s">
        <v>224</v>
      </c>
    </row>
    <row r="345" spans="1:14" x14ac:dyDescent="0.35">
      <c r="A345" t="s">
        <v>2972</v>
      </c>
      <c r="B345" t="s">
        <v>2973</v>
      </c>
      <c r="C345" t="s">
        <v>214</v>
      </c>
      <c r="D345" t="s">
        <v>2064</v>
      </c>
      <c r="E345" t="s">
        <v>2065</v>
      </c>
      <c r="F345" t="s">
        <v>1423</v>
      </c>
      <c r="G345">
        <v>39702</v>
      </c>
      <c r="H345" t="s">
        <v>218</v>
      </c>
      <c r="I345" t="s">
        <v>219</v>
      </c>
      <c r="J345" t="s">
        <v>2974</v>
      </c>
      <c r="K345" t="s">
        <v>2975</v>
      </c>
      <c r="L345" t="s">
        <v>2976</v>
      </c>
      <c r="M345" t="s">
        <v>224</v>
      </c>
      <c r="N345" t="s">
        <v>224</v>
      </c>
    </row>
    <row r="346" spans="1:14" x14ac:dyDescent="0.35">
      <c r="A346" t="s">
        <v>2977</v>
      </c>
      <c r="B346" t="s">
        <v>2978</v>
      </c>
      <c r="C346" t="s">
        <v>214</v>
      </c>
      <c r="D346" t="s">
        <v>2979</v>
      </c>
      <c r="E346" t="s">
        <v>2937</v>
      </c>
      <c r="F346" t="s">
        <v>1423</v>
      </c>
      <c r="G346">
        <v>39213</v>
      </c>
      <c r="H346" t="s">
        <v>218</v>
      </c>
      <c r="I346" t="s">
        <v>219</v>
      </c>
      <c r="J346" t="s">
        <v>1424</v>
      </c>
      <c r="K346" t="s">
        <v>2980</v>
      </c>
      <c r="L346" t="s">
        <v>2981</v>
      </c>
      <c r="M346" t="s">
        <v>224</v>
      </c>
      <c r="N346" t="s">
        <v>224</v>
      </c>
    </row>
    <row r="347" spans="1:14" x14ac:dyDescent="0.35">
      <c r="A347" t="s">
        <v>2982</v>
      </c>
      <c r="B347" t="s">
        <v>2983</v>
      </c>
      <c r="C347" t="s">
        <v>214</v>
      </c>
      <c r="D347" t="s">
        <v>2984</v>
      </c>
      <c r="E347" t="s">
        <v>2985</v>
      </c>
      <c r="F347" t="s">
        <v>1423</v>
      </c>
      <c r="G347">
        <v>39429</v>
      </c>
      <c r="H347" t="s">
        <v>218</v>
      </c>
      <c r="I347" t="s">
        <v>219</v>
      </c>
      <c r="J347" t="s">
        <v>2986</v>
      </c>
      <c r="K347" t="s">
        <v>2987</v>
      </c>
      <c r="L347" t="s">
        <v>2988</v>
      </c>
      <c r="M347" t="s">
        <v>224</v>
      </c>
      <c r="N347" t="s">
        <v>224</v>
      </c>
    </row>
    <row r="348" spans="1:14" x14ac:dyDescent="0.35">
      <c r="A348" t="s">
        <v>2989</v>
      </c>
      <c r="B348" t="s">
        <v>2990</v>
      </c>
      <c r="C348" t="s">
        <v>214</v>
      </c>
      <c r="D348" t="s">
        <v>2991</v>
      </c>
      <c r="E348" t="s">
        <v>2992</v>
      </c>
      <c r="F348" t="s">
        <v>2993</v>
      </c>
      <c r="G348">
        <v>59404</v>
      </c>
      <c r="H348" t="s">
        <v>287</v>
      </c>
      <c r="I348" t="s">
        <v>219</v>
      </c>
      <c r="J348" t="s">
        <v>2994</v>
      </c>
      <c r="K348" t="s">
        <v>2995</v>
      </c>
      <c r="L348" t="s">
        <v>2996</v>
      </c>
      <c r="M348" t="s">
        <v>224</v>
      </c>
      <c r="N348" t="s">
        <v>224</v>
      </c>
    </row>
    <row r="349" spans="1:14" x14ac:dyDescent="0.35">
      <c r="A349" t="s">
        <v>2997</v>
      </c>
      <c r="B349" t="s">
        <v>2998</v>
      </c>
      <c r="C349" t="s">
        <v>214</v>
      </c>
      <c r="D349" t="s">
        <v>2999</v>
      </c>
      <c r="E349" t="s">
        <v>3000</v>
      </c>
      <c r="F349" t="s">
        <v>2993</v>
      </c>
      <c r="G349">
        <v>59102</v>
      </c>
      <c r="H349" t="s">
        <v>287</v>
      </c>
      <c r="I349" t="s">
        <v>219</v>
      </c>
      <c r="J349" t="s">
        <v>3001</v>
      </c>
      <c r="K349" t="s">
        <v>3002</v>
      </c>
      <c r="L349" t="s">
        <v>3003</v>
      </c>
      <c r="M349" t="s">
        <v>224</v>
      </c>
      <c r="N349" t="s">
        <v>224</v>
      </c>
    </row>
    <row r="350" spans="1:14" x14ac:dyDescent="0.35">
      <c r="A350" t="s">
        <v>3004</v>
      </c>
      <c r="B350" t="s">
        <v>3005</v>
      </c>
      <c r="C350" t="s">
        <v>214</v>
      </c>
      <c r="D350" t="s">
        <v>3006</v>
      </c>
      <c r="E350" t="s">
        <v>3007</v>
      </c>
      <c r="F350" t="s">
        <v>2993</v>
      </c>
      <c r="G350">
        <v>59808</v>
      </c>
      <c r="H350" t="s">
        <v>287</v>
      </c>
      <c r="I350" t="s">
        <v>219</v>
      </c>
      <c r="J350" t="s">
        <v>3008</v>
      </c>
      <c r="K350" t="s">
        <v>3009</v>
      </c>
      <c r="L350" t="s">
        <v>3010</v>
      </c>
      <c r="M350" t="s">
        <v>224</v>
      </c>
      <c r="N350" t="s">
        <v>224</v>
      </c>
    </row>
    <row r="351" spans="1:14" x14ac:dyDescent="0.35">
      <c r="A351" t="s">
        <v>3011</v>
      </c>
      <c r="B351" t="s">
        <v>3012</v>
      </c>
      <c r="C351" t="s">
        <v>214</v>
      </c>
      <c r="D351" t="s">
        <v>3013</v>
      </c>
      <c r="E351" t="s">
        <v>3014</v>
      </c>
      <c r="F351" t="s">
        <v>2993</v>
      </c>
      <c r="G351">
        <v>59901</v>
      </c>
      <c r="H351" t="s">
        <v>287</v>
      </c>
      <c r="I351" t="s">
        <v>242</v>
      </c>
      <c r="J351" t="s">
        <v>3015</v>
      </c>
      <c r="K351" t="s">
        <v>3016</v>
      </c>
      <c r="L351" t="s">
        <v>3017</v>
      </c>
      <c r="M351" t="s">
        <v>224</v>
      </c>
      <c r="N351" t="s">
        <v>224</v>
      </c>
    </row>
    <row r="352" spans="1:14" x14ac:dyDescent="0.35">
      <c r="A352" t="s">
        <v>3018</v>
      </c>
      <c r="B352" t="s">
        <v>3019</v>
      </c>
      <c r="C352" t="s">
        <v>214</v>
      </c>
      <c r="D352" t="s">
        <v>3020</v>
      </c>
      <c r="E352" t="s">
        <v>1811</v>
      </c>
      <c r="F352" t="s">
        <v>2993</v>
      </c>
      <c r="G352">
        <v>59840</v>
      </c>
      <c r="H352" t="s">
        <v>287</v>
      </c>
      <c r="I352" t="s">
        <v>219</v>
      </c>
      <c r="J352" t="s">
        <v>3021</v>
      </c>
      <c r="K352" t="s">
        <v>3022</v>
      </c>
      <c r="L352" t="s">
        <v>3023</v>
      </c>
      <c r="M352" t="s">
        <v>224</v>
      </c>
      <c r="N352" t="s">
        <v>224</v>
      </c>
    </row>
    <row r="353" spans="1:14" x14ac:dyDescent="0.35">
      <c r="A353" t="s">
        <v>3024</v>
      </c>
      <c r="B353" t="s">
        <v>3025</v>
      </c>
      <c r="C353" t="s">
        <v>214</v>
      </c>
      <c r="D353" t="s">
        <v>3026</v>
      </c>
      <c r="E353" t="s">
        <v>3027</v>
      </c>
      <c r="F353" t="s">
        <v>2993</v>
      </c>
      <c r="G353">
        <v>59714</v>
      </c>
      <c r="H353" t="s">
        <v>287</v>
      </c>
      <c r="I353" t="s">
        <v>219</v>
      </c>
      <c r="J353" t="s">
        <v>3028</v>
      </c>
      <c r="K353" t="s">
        <v>3029</v>
      </c>
      <c r="L353" t="s">
        <v>3030</v>
      </c>
      <c r="M353" t="s">
        <v>224</v>
      </c>
      <c r="N353" t="s">
        <v>224</v>
      </c>
    </row>
    <row r="354" spans="1:14" x14ac:dyDescent="0.35">
      <c r="A354" t="s">
        <v>3031</v>
      </c>
      <c r="B354" t="s">
        <v>3032</v>
      </c>
      <c r="C354" t="s">
        <v>214</v>
      </c>
      <c r="D354" t="s">
        <v>3033</v>
      </c>
      <c r="E354" t="s">
        <v>458</v>
      </c>
      <c r="F354" t="s">
        <v>3034</v>
      </c>
      <c r="G354">
        <v>28306</v>
      </c>
      <c r="H354" t="s">
        <v>287</v>
      </c>
      <c r="I354" t="s">
        <v>219</v>
      </c>
      <c r="J354" t="s">
        <v>3035</v>
      </c>
      <c r="K354" t="s">
        <v>3036</v>
      </c>
      <c r="L354" t="s">
        <v>3037</v>
      </c>
      <c r="M354" t="s">
        <v>224</v>
      </c>
      <c r="N354" t="s">
        <v>224</v>
      </c>
    </row>
    <row r="355" spans="1:14" x14ac:dyDescent="0.35">
      <c r="A355" t="s">
        <v>3038</v>
      </c>
      <c r="B355" t="s">
        <v>3039</v>
      </c>
      <c r="C355" t="s">
        <v>214</v>
      </c>
      <c r="D355" t="s">
        <v>3040</v>
      </c>
      <c r="E355" t="s">
        <v>3041</v>
      </c>
      <c r="F355" t="s">
        <v>3034</v>
      </c>
      <c r="G355">
        <v>27858</v>
      </c>
      <c r="H355" t="s">
        <v>218</v>
      </c>
      <c r="I355" t="s">
        <v>316</v>
      </c>
      <c r="J355" t="s">
        <v>3042</v>
      </c>
      <c r="K355" t="s">
        <v>3043</v>
      </c>
      <c r="L355" t="s">
        <v>3044</v>
      </c>
      <c r="M355" t="s">
        <v>223</v>
      </c>
      <c r="N355" t="s">
        <v>224</v>
      </c>
    </row>
    <row r="356" spans="1:14" x14ac:dyDescent="0.35">
      <c r="A356" t="s">
        <v>3045</v>
      </c>
      <c r="B356" t="s">
        <v>3046</v>
      </c>
      <c r="C356" t="s">
        <v>214</v>
      </c>
      <c r="D356" t="s">
        <v>3047</v>
      </c>
      <c r="E356" t="s">
        <v>458</v>
      </c>
      <c r="F356" t="s">
        <v>3034</v>
      </c>
      <c r="G356">
        <v>28303</v>
      </c>
      <c r="H356" t="s">
        <v>218</v>
      </c>
      <c r="I356" t="s">
        <v>316</v>
      </c>
      <c r="J356" t="s">
        <v>3042</v>
      </c>
      <c r="K356" t="s">
        <v>3043</v>
      </c>
      <c r="L356" t="s">
        <v>3044</v>
      </c>
      <c r="M356" t="s">
        <v>223</v>
      </c>
      <c r="N356" t="s">
        <v>224</v>
      </c>
    </row>
    <row r="357" spans="1:14" x14ac:dyDescent="0.35">
      <c r="A357" t="s">
        <v>3048</v>
      </c>
      <c r="B357" t="s">
        <v>3049</v>
      </c>
      <c r="C357" t="s">
        <v>214</v>
      </c>
      <c r="D357" t="s">
        <v>3050</v>
      </c>
      <c r="E357" t="s">
        <v>3051</v>
      </c>
      <c r="F357" t="s">
        <v>3034</v>
      </c>
      <c r="G357">
        <v>28806</v>
      </c>
      <c r="H357" t="s">
        <v>218</v>
      </c>
      <c r="I357" t="s">
        <v>316</v>
      </c>
      <c r="J357" t="s">
        <v>3042</v>
      </c>
      <c r="K357" t="s">
        <v>3043</v>
      </c>
      <c r="L357" t="s">
        <v>3044</v>
      </c>
      <c r="M357" t="s">
        <v>223</v>
      </c>
      <c r="N357" t="s">
        <v>224</v>
      </c>
    </row>
    <row r="358" spans="1:14" x14ac:dyDescent="0.35">
      <c r="A358" t="s">
        <v>3052</v>
      </c>
      <c r="B358" t="s">
        <v>3053</v>
      </c>
      <c r="C358" t="s">
        <v>214</v>
      </c>
      <c r="D358" t="s">
        <v>3054</v>
      </c>
      <c r="E358" t="s">
        <v>3055</v>
      </c>
      <c r="F358" t="s">
        <v>3034</v>
      </c>
      <c r="G358">
        <v>27103</v>
      </c>
      <c r="H358" t="s">
        <v>218</v>
      </c>
      <c r="I358" t="s">
        <v>316</v>
      </c>
      <c r="J358" t="s">
        <v>3042</v>
      </c>
      <c r="K358" t="s">
        <v>3043</v>
      </c>
      <c r="L358" t="s">
        <v>3044</v>
      </c>
      <c r="M358" t="s">
        <v>223</v>
      </c>
      <c r="N358" t="s">
        <v>224</v>
      </c>
    </row>
    <row r="359" spans="1:14" x14ac:dyDescent="0.35">
      <c r="A359" t="s">
        <v>3056</v>
      </c>
      <c r="B359" t="s">
        <v>3057</v>
      </c>
      <c r="C359" t="s">
        <v>214</v>
      </c>
      <c r="D359" t="s">
        <v>3058</v>
      </c>
      <c r="E359" t="s">
        <v>3059</v>
      </c>
      <c r="F359" t="s">
        <v>3034</v>
      </c>
      <c r="G359">
        <v>28217</v>
      </c>
      <c r="H359" t="s">
        <v>218</v>
      </c>
      <c r="I359" t="s">
        <v>316</v>
      </c>
      <c r="J359" t="s">
        <v>3042</v>
      </c>
      <c r="K359" t="s">
        <v>3043</v>
      </c>
      <c r="L359" t="s">
        <v>3044</v>
      </c>
      <c r="M359" t="s">
        <v>223</v>
      </c>
      <c r="N359" t="s">
        <v>224</v>
      </c>
    </row>
    <row r="360" spans="1:14" x14ac:dyDescent="0.35">
      <c r="A360" t="s">
        <v>3061</v>
      </c>
      <c r="B360" t="s">
        <v>3062</v>
      </c>
      <c r="C360" t="s">
        <v>214</v>
      </c>
      <c r="D360" t="s">
        <v>3063</v>
      </c>
      <c r="E360" t="s">
        <v>3064</v>
      </c>
      <c r="F360" t="s">
        <v>3034</v>
      </c>
      <c r="G360">
        <v>27609</v>
      </c>
      <c r="H360" t="s">
        <v>218</v>
      </c>
      <c r="I360" t="s">
        <v>316</v>
      </c>
      <c r="J360" t="s">
        <v>3042</v>
      </c>
      <c r="K360" t="s">
        <v>3043</v>
      </c>
      <c r="L360" t="s">
        <v>3044</v>
      </c>
      <c r="M360" t="s">
        <v>223</v>
      </c>
      <c r="N360" t="s">
        <v>224</v>
      </c>
    </row>
    <row r="361" spans="1:14" x14ac:dyDescent="0.35">
      <c r="A361" t="s">
        <v>3066</v>
      </c>
      <c r="B361" t="s">
        <v>3067</v>
      </c>
      <c r="C361" t="s">
        <v>214</v>
      </c>
      <c r="D361" t="s">
        <v>3068</v>
      </c>
      <c r="E361" t="s">
        <v>3069</v>
      </c>
      <c r="F361" t="s">
        <v>3034</v>
      </c>
      <c r="G361">
        <v>28405</v>
      </c>
      <c r="H361" t="s">
        <v>218</v>
      </c>
      <c r="I361" t="s">
        <v>316</v>
      </c>
      <c r="J361" t="s">
        <v>3042</v>
      </c>
      <c r="K361" t="s">
        <v>3043</v>
      </c>
      <c r="L361" t="s">
        <v>3044</v>
      </c>
      <c r="M361" t="s">
        <v>223</v>
      </c>
      <c r="N361" t="s">
        <v>224</v>
      </c>
    </row>
    <row r="362" spans="1:14" x14ac:dyDescent="0.35">
      <c r="A362" t="s">
        <v>3070</v>
      </c>
      <c r="B362" t="s">
        <v>3071</v>
      </c>
      <c r="C362" t="s">
        <v>214</v>
      </c>
      <c r="D362" t="s">
        <v>3072</v>
      </c>
      <c r="E362" t="s">
        <v>3073</v>
      </c>
      <c r="F362" t="s">
        <v>3034</v>
      </c>
      <c r="G362">
        <v>27909</v>
      </c>
      <c r="H362" t="s">
        <v>218</v>
      </c>
      <c r="I362" t="s">
        <v>219</v>
      </c>
      <c r="J362" t="s">
        <v>3074</v>
      </c>
      <c r="K362" t="s">
        <v>3075</v>
      </c>
      <c r="L362" t="s">
        <v>3076</v>
      </c>
      <c r="M362" t="s">
        <v>224</v>
      </c>
      <c r="N362" t="s">
        <v>224</v>
      </c>
    </row>
    <row r="363" spans="1:14" x14ac:dyDescent="0.35">
      <c r="A363" t="s">
        <v>3077</v>
      </c>
      <c r="B363" t="s">
        <v>3078</v>
      </c>
      <c r="C363" t="s">
        <v>214</v>
      </c>
      <c r="D363" t="s">
        <v>3079</v>
      </c>
      <c r="E363" t="s">
        <v>3080</v>
      </c>
      <c r="F363" t="s">
        <v>3034</v>
      </c>
      <c r="G363">
        <v>28504</v>
      </c>
      <c r="H363" t="s">
        <v>287</v>
      </c>
      <c r="I363" t="s">
        <v>219</v>
      </c>
      <c r="J363" t="s">
        <v>3081</v>
      </c>
      <c r="K363" t="s">
        <v>3082</v>
      </c>
      <c r="L363" t="s">
        <v>3083</v>
      </c>
      <c r="M363" t="s">
        <v>224</v>
      </c>
      <c r="N363" t="s">
        <v>224</v>
      </c>
    </row>
    <row r="364" spans="1:14" x14ac:dyDescent="0.35">
      <c r="A364" t="s">
        <v>3084</v>
      </c>
      <c r="B364" t="s">
        <v>3085</v>
      </c>
      <c r="C364" t="s">
        <v>214</v>
      </c>
      <c r="D364" t="s">
        <v>3086</v>
      </c>
      <c r="E364" t="s">
        <v>3087</v>
      </c>
      <c r="F364" t="s">
        <v>3034</v>
      </c>
      <c r="G364">
        <v>28562</v>
      </c>
      <c r="H364" t="s">
        <v>218</v>
      </c>
      <c r="I364" t="s">
        <v>242</v>
      </c>
      <c r="J364" t="s">
        <v>3088</v>
      </c>
      <c r="K364" t="s">
        <v>3089</v>
      </c>
      <c r="L364" t="s">
        <v>3090</v>
      </c>
      <c r="M364" t="s">
        <v>223</v>
      </c>
      <c r="N364" t="s">
        <v>224</v>
      </c>
    </row>
    <row r="365" spans="1:14" x14ac:dyDescent="0.35">
      <c r="A365" t="s">
        <v>3091</v>
      </c>
      <c r="B365" t="s">
        <v>3092</v>
      </c>
      <c r="C365" t="s">
        <v>214</v>
      </c>
      <c r="D365" t="s">
        <v>3093</v>
      </c>
      <c r="E365" t="s">
        <v>3064</v>
      </c>
      <c r="F365" t="s">
        <v>3034</v>
      </c>
      <c r="G365">
        <v>27623</v>
      </c>
      <c r="H365" t="s">
        <v>287</v>
      </c>
      <c r="I365" t="s">
        <v>219</v>
      </c>
      <c r="J365" t="s">
        <v>3094</v>
      </c>
      <c r="K365" t="s">
        <v>3095</v>
      </c>
      <c r="L365" t="s">
        <v>3096</v>
      </c>
      <c r="M365" t="s">
        <v>224</v>
      </c>
      <c r="N365" t="s">
        <v>224</v>
      </c>
    </row>
    <row r="366" spans="1:14" x14ac:dyDescent="0.35">
      <c r="A366" t="s">
        <v>3097</v>
      </c>
      <c r="B366" t="s">
        <v>3098</v>
      </c>
      <c r="C366" t="s">
        <v>214</v>
      </c>
      <c r="D366" t="s">
        <v>3099</v>
      </c>
      <c r="E366" t="s">
        <v>3100</v>
      </c>
      <c r="F366" t="s">
        <v>3034</v>
      </c>
      <c r="G366">
        <v>27863</v>
      </c>
      <c r="H366" t="s">
        <v>287</v>
      </c>
      <c r="I366" t="s">
        <v>219</v>
      </c>
      <c r="J366" t="s">
        <v>3101</v>
      </c>
      <c r="K366" t="s">
        <v>3102</v>
      </c>
      <c r="L366" t="s">
        <v>3103</v>
      </c>
      <c r="M366" t="s">
        <v>223</v>
      </c>
      <c r="N366" t="s">
        <v>224</v>
      </c>
    </row>
    <row r="367" spans="1:14" x14ac:dyDescent="0.35">
      <c r="A367" t="s">
        <v>3104</v>
      </c>
      <c r="B367" t="s">
        <v>3105</v>
      </c>
      <c r="C367" t="s">
        <v>214</v>
      </c>
      <c r="D367" t="s">
        <v>3106</v>
      </c>
      <c r="E367" t="s">
        <v>3107</v>
      </c>
      <c r="F367" t="s">
        <v>3034</v>
      </c>
      <c r="G367">
        <v>27409</v>
      </c>
      <c r="H367" t="s">
        <v>287</v>
      </c>
      <c r="I367" t="s">
        <v>219</v>
      </c>
      <c r="J367" t="s">
        <v>3108</v>
      </c>
      <c r="K367" t="s">
        <v>3109</v>
      </c>
      <c r="L367" t="s">
        <v>3110</v>
      </c>
      <c r="M367" t="s">
        <v>224</v>
      </c>
      <c r="N367" t="s">
        <v>224</v>
      </c>
    </row>
    <row r="368" spans="1:14" x14ac:dyDescent="0.35">
      <c r="A368" t="s">
        <v>3111</v>
      </c>
      <c r="B368" t="s">
        <v>3112</v>
      </c>
      <c r="C368" t="s">
        <v>214</v>
      </c>
      <c r="D368" t="s">
        <v>3113</v>
      </c>
      <c r="E368" t="s">
        <v>458</v>
      </c>
      <c r="F368" t="s">
        <v>3034</v>
      </c>
      <c r="G368">
        <v>28306</v>
      </c>
      <c r="H368" t="s">
        <v>287</v>
      </c>
      <c r="I368" t="s">
        <v>219</v>
      </c>
      <c r="J368" t="s">
        <v>3114</v>
      </c>
      <c r="K368" t="s">
        <v>3115</v>
      </c>
      <c r="L368" t="s">
        <v>3116</v>
      </c>
      <c r="M368" t="s">
        <v>224</v>
      </c>
      <c r="N368" t="s">
        <v>224</v>
      </c>
    </row>
    <row r="369" spans="1:14" x14ac:dyDescent="0.35">
      <c r="A369" t="s">
        <v>3117</v>
      </c>
      <c r="B369" t="s">
        <v>3118</v>
      </c>
      <c r="C369" t="s">
        <v>214</v>
      </c>
      <c r="D369" t="s">
        <v>3119</v>
      </c>
      <c r="E369" t="s">
        <v>3120</v>
      </c>
      <c r="F369" t="s">
        <v>3034</v>
      </c>
      <c r="G369">
        <v>27577</v>
      </c>
      <c r="H369" t="s">
        <v>287</v>
      </c>
      <c r="I369" t="s">
        <v>219</v>
      </c>
      <c r="J369" t="s">
        <v>3121</v>
      </c>
      <c r="K369" t="s">
        <v>3122</v>
      </c>
      <c r="L369" t="s">
        <v>3123</v>
      </c>
      <c r="M369" t="s">
        <v>223</v>
      </c>
      <c r="N369" t="s">
        <v>224</v>
      </c>
    </row>
    <row r="370" spans="1:14" x14ac:dyDescent="0.35">
      <c r="A370" t="s">
        <v>3124</v>
      </c>
      <c r="B370" t="s">
        <v>3125</v>
      </c>
      <c r="C370" t="s">
        <v>214</v>
      </c>
      <c r="D370" t="s">
        <v>3126</v>
      </c>
      <c r="E370" t="s">
        <v>3107</v>
      </c>
      <c r="F370" t="s">
        <v>3034</v>
      </c>
      <c r="G370">
        <v>27408</v>
      </c>
      <c r="H370" t="s">
        <v>218</v>
      </c>
      <c r="I370" t="s">
        <v>242</v>
      </c>
      <c r="J370" t="s">
        <v>3127</v>
      </c>
      <c r="K370" t="s">
        <v>3128</v>
      </c>
      <c r="L370" t="s">
        <v>3129</v>
      </c>
      <c r="M370" t="s">
        <v>224</v>
      </c>
      <c r="N370" t="s">
        <v>224</v>
      </c>
    </row>
    <row r="371" spans="1:14" x14ac:dyDescent="0.35">
      <c r="A371" t="s">
        <v>3130</v>
      </c>
      <c r="B371" t="s">
        <v>3131</v>
      </c>
      <c r="C371" t="s">
        <v>214</v>
      </c>
      <c r="D371" t="s">
        <v>3132</v>
      </c>
      <c r="E371" t="s">
        <v>654</v>
      </c>
      <c r="F371" t="s">
        <v>3034</v>
      </c>
      <c r="G371">
        <v>28027</v>
      </c>
      <c r="H371" t="s">
        <v>287</v>
      </c>
      <c r="I371" t="s">
        <v>219</v>
      </c>
      <c r="J371" t="s">
        <v>3133</v>
      </c>
      <c r="K371" t="s">
        <v>3134</v>
      </c>
      <c r="L371" t="s">
        <v>3135</v>
      </c>
      <c r="M371" t="s">
        <v>224</v>
      </c>
      <c r="N371" t="s">
        <v>224</v>
      </c>
    </row>
    <row r="372" spans="1:14" x14ac:dyDescent="0.35">
      <c r="A372" t="s">
        <v>3136</v>
      </c>
      <c r="B372" t="s">
        <v>3137</v>
      </c>
      <c r="C372" t="s">
        <v>214</v>
      </c>
      <c r="D372" t="s">
        <v>3138</v>
      </c>
      <c r="E372" t="s">
        <v>3059</v>
      </c>
      <c r="F372" t="s">
        <v>3034</v>
      </c>
      <c r="G372">
        <v>28262</v>
      </c>
      <c r="H372" t="s">
        <v>218</v>
      </c>
      <c r="I372" t="s">
        <v>242</v>
      </c>
      <c r="J372" t="s">
        <v>3139</v>
      </c>
      <c r="K372" t="s">
        <v>3128</v>
      </c>
      <c r="L372" t="s">
        <v>3140</v>
      </c>
      <c r="M372" t="s">
        <v>224</v>
      </c>
      <c r="N372" t="s">
        <v>224</v>
      </c>
    </row>
    <row r="373" spans="1:14" x14ac:dyDescent="0.35">
      <c r="A373" t="s">
        <v>3141</v>
      </c>
      <c r="B373" t="s">
        <v>3142</v>
      </c>
      <c r="C373" t="s">
        <v>214</v>
      </c>
      <c r="D373" t="s">
        <v>3143</v>
      </c>
      <c r="E373" t="s">
        <v>3144</v>
      </c>
      <c r="F373" t="s">
        <v>3034</v>
      </c>
      <c r="G373">
        <v>28056</v>
      </c>
      <c r="H373" t="s">
        <v>287</v>
      </c>
      <c r="I373" t="s">
        <v>219</v>
      </c>
      <c r="J373" t="s">
        <v>1140</v>
      </c>
      <c r="K373" t="s">
        <v>3145</v>
      </c>
      <c r="L373" t="s">
        <v>1142</v>
      </c>
      <c r="M373" t="s">
        <v>223</v>
      </c>
      <c r="N373" t="s">
        <v>224</v>
      </c>
    </row>
    <row r="374" spans="1:14" x14ac:dyDescent="0.35">
      <c r="A374" t="s">
        <v>3146</v>
      </c>
      <c r="B374" t="s">
        <v>3147</v>
      </c>
      <c r="C374" t="s">
        <v>214</v>
      </c>
      <c r="D374" t="s">
        <v>3148</v>
      </c>
      <c r="E374" t="s">
        <v>3059</v>
      </c>
      <c r="F374" t="s">
        <v>3034</v>
      </c>
      <c r="G374">
        <v>28227</v>
      </c>
      <c r="H374" t="s">
        <v>287</v>
      </c>
      <c r="I374" t="s">
        <v>219</v>
      </c>
      <c r="J374" t="s">
        <v>3149</v>
      </c>
      <c r="K374" t="s">
        <v>3150</v>
      </c>
      <c r="L374" t="s">
        <v>3151</v>
      </c>
      <c r="M374" t="s">
        <v>223</v>
      </c>
      <c r="N374" t="s">
        <v>224</v>
      </c>
    </row>
    <row r="375" spans="1:14" x14ac:dyDescent="0.35">
      <c r="A375" t="s">
        <v>3152</v>
      </c>
      <c r="B375" t="s">
        <v>3153</v>
      </c>
      <c r="C375" t="s">
        <v>214</v>
      </c>
      <c r="D375" t="s">
        <v>3154</v>
      </c>
      <c r="E375" t="s">
        <v>3155</v>
      </c>
      <c r="F375" t="s">
        <v>3034</v>
      </c>
      <c r="G375">
        <v>28697</v>
      </c>
      <c r="H375" t="s">
        <v>218</v>
      </c>
      <c r="I375" t="s">
        <v>242</v>
      </c>
      <c r="J375" t="s">
        <v>3156</v>
      </c>
      <c r="K375" t="s">
        <v>3157</v>
      </c>
      <c r="L375" t="s">
        <v>3158</v>
      </c>
      <c r="M375" t="s">
        <v>224</v>
      </c>
      <c r="N375" t="s">
        <v>224</v>
      </c>
    </row>
    <row r="376" spans="1:14" x14ac:dyDescent="0.35">
      <c r="A376" t="s">
        <v>3160</v>
      </c>
      <c r="B376" t="s">
        <v>3161</v>
      </c>
      <c r="C376" t="s">
        <v>214</v>
      </c>
      <c r="D376" t="s">
        <v>3162</v>
      </c>
      <c r="E376" t="s">
        <v>3163</v>
      </c>
      <c r="F376" t="s">
        <v>3034</v>
      </c>
      <c r="G376">
        <v>27560</v>
      </c>
      <c r="H376" t="s">
        <v>287</v>
      </c>
      <c r="I376" t="s">
        <v>219</v>
      </c>
      <c r="J376" t="s">
        <v>519</v>
      </c>
      <c r="K376" t="s">
        <v>520</v>
      </c>
      <c r="L376" t="s">
        <v>521</v>
      </c>
      <c r="M376" t="s">
        <v>223</v>
      </c>
      <c r="N376" t="s">
        <v>224</v>
      </c>
    </row>
    <row r="377" spans="1:14" x14ac:dyDescent="0.35">
      <c r="A377" t="s">
        <v>3164</v>
      </c>
      <c r="B377" t="s">
        <v>3165</v>
      </c>
      <c r="C377" t="s">
        <v>214</v>
      </c>
      <c r="D377" t="s">
        <v>3166</v>
      </c>
      <c r="E377" t="s">
        <v>3167</v>
      </c>
      <c r="F377" t="s">
        <v>1658</v>
      </c>
      <c r="G377">
        <v>58501</v>
      </c>
      <c r="H377" t="s">
        <v>218</v>
      </c>
      <c r="I377" t="s">
        <v>316</v>
      </c>
      <c r="J377" t="s">
        <v>1674</v>
      </c>
      <c r="K377" t="s">
        <v>1675</v>
      </c>
      <c r="L377" t="s">
        <v>1676</v>
      </c>
      <c r="M377" t="s">
        <v>223</v>
      </c>
      <c r="N377" t="s">
        <v>224</v>
      </c>
    </row>
    <row r="378" spans="1:14" x14ac:dyDescent="0.35">
      <c r="A378" t="s">
        <v>3168</v>
      </c>
      <c r="B378" t="s">
        <v>3169</v>
      </c>
      <c r="C378" t="s">
        <v>214</v>
      </c>
      <c r="D378" t="s">
        <v>3170</v>
      </c>
      <c r="E378" t="s">
        <v>3171</v>
      </c>
      <c r="F378" t="s">
        <v>1658</v>
      </c>
      <c r="G378">
        <v>58703</v>
      </c>
      <c r="H378" t="s">
        <v>287</v>
      </c>
      <c r="I378" t="s">
        <v>219</v>
      </c>
      <c r="J378" t="s">
        <v>3172</v>
      </c>
      <c r="K378" t="s">
        <v>3173</v>
      </c>
      <c r="L378" t="s">
        <v>3174</v>
      </c>
      <c r="M378" t="s">
        <v>224</v>
      </c>
      <c r="N378" t="s">
        <v>224</v>
      </c>
    </row>
    <row r="379" spans="1:14" x14ac:dyDescent="0.35">
      <c r="A379" t="s">
        <v>3175</v>
      </c>
      <c r="B379" t="s">
        <v>3176</v>
      </c>
      <c r="C379" t="s">
        <v>214</v>
      </c>
      <c r="D379" t="s">
        <v>3177</v>
      </c>
      <c r="E379" t="s">
        <v>3178</v>
      </c>
      <c r="F379" t="s">
        <v>1658</v>
      </c>
      <c r="G379">
        <v>58203</v>
      </c>
      <c r="H379" t="s">
        <v>287</v>
      </c>
      <c r="I379" t="s">
        <v>219</v>
      </c>
      <c r="J379" t="s">
        <v>3179</v>
      </c>
      <c r="K379" t="s">
        <v>3180</v>
      </c>
      <c r="L379" t="s">
        <v>3181</v>
      </c>
      <c r="M379" t="s">
        <v>223</v>
      </c>
      <c r="N379" t="s">
        <v>224</v>
      </c>
    </row>
    <row r="380" spans="1:14" x14ac:dyDescent="0.35">
      <c r="A380" t="s">
        <v>3182</v>
      </c>
      <c r="B380" t="s">
        <v>3183</v>
      </c>
      <c r="C380" t="s">
        <v>214</v>
      </c>
      <c r="D380" t="s">
        <v>3184</v>
      </c>
      <c r="E380" t="s">
        <v>1665</v>
      </c>
      <c r="F380" t="s">
        <v>1658</v>
      </c>
      <c r="G380">
        <v>58102</v>
      </c>
      <c r="H380" t="s">
        <v>218</v>
      </c>
      <c r="I380" t="s">
        <v>219</v>
      </c>
      <c r="J380" t="s">
        <v>3185</v>
      </c>
      <c r="K380" t="s">
        <v>3186</v>
      </c>
      <c r="L380" t="s">
        <v>3187</v>
      </c>
      <c r="M380" t="s">
        <v>223</v>
      </c>
      <c r="N380" t="s">
        <v>224</v>
      </c>
    </row>
    <row r="381" spans="1:14" x14ac:dyDescent="0.35">
      <c r="A381" t="s">
        <v>3189</v>
      </c>
      <c r="B381" t="s">
        <v>3190</v>
      </c>
      <c r="C381" t="s">
        <v>214</v>
      </c>
      <c r="D381" t="s">
        <v>3191</v>
      </c>
      <c r="E381" t="s">
        <v>3192</v>
      </c>
      <c r="F381" t="s">
        <v>3193</v>
      </c>
      <c r="G381">
        <v>68182</v>
      </c>
      <c r="H381" t="s">
        <v>218</v>
      </c>
      <c r="I381" t="s">
        <v>219</v>
      </c>
      <c r="J381" t="s">
        <v>3194</v>
      </c>
      <c r="K381" t="s">
        <v>3195</v>
      </c>
      <c r="L381" t="s">
        <v>3196</v>
      </c>
      <c r="M381" t="s">
        <v>223</v>
      </c>
      <c r="N381" t="s">
        <v>224</v>
      </c>
    </row>
    <row r="382" spans="1:14" x14ac:dyDescent="0.35">
      <c r="A382" t="s">
        <v>3197</v>
      </c>
      <c r="B382" t="s">
        <v>3198</v>
      </c>
      <c r="C382" t="s">
        <v>214</v>
      </c>
      <c r="D382" t="s">
        <v>3199</v>
      </c>
      <c r="E382" t="s">
        <v>3200</v>
      </c>
      <c r="F382" t="s">
        <v>3193</v>
      </c>
      <c r="G382">
        <v>68137</v>
      </c>
      <c r="H382" t="s">
        <v>287</v>
      </c>
      <c r="I382" t="s">
        <v>219</v>
      </c>
      <c r="J382" t="s">
        <v>3201</v>
      </c>
      <c r="K382" t="s">
        <v>3202</v>
      </c>
      <c r="L382" t="s">
        <v>3203</v>
      </c>
      <c r="M382" t="s">
        <v>224</v>
      </c>
      <c r="N382" t="s">
        <v>224</v>
      </c>
    </row>
    <row r="383" spans="1:14" x14ac:dyDescent="0.35">
      <c r="A383" t="s">
        <v>3204</v>
      </c>
      <c r="B383" t="s">
        <v>3205</v>
      </c>
      <c r="C383" t="s">
        <v>214</v>
      </c>
      <c r="D383" t="s">
        <v>3206</v>
      </c>
      <c r="E383" t="s">
        <v>3207</v>
      </c>
      <c r="F383" t="s">
        <v>3193</v>
      </c>
      <c r="G383">
        <v>68524</v>
      </c>
      <c r="H383" t="s">
        <v>287</v>
      </c>
      <c r="I383" t="s">
        <v>219</v>
      </c>
      <c r="J383" t="s">
        <v>3208</v>
      </c>
      <c r="K383" t="s">
        <v>3209</v>
      </c>
      <c r="L383" t="s">
        <v>3210</v>
      </c>
      <c r="M383" t="s">
        <v>224</v>
      </c>
      <c r="N383" t="s">
        <v>224</v>
      </c>
    </row>
    <row r="384" spans="1:14" x14ac:dyDescent="0.35">
      <c r="A384" t="s">
        <v>3211</v>
      </c>
      <c r="B384" t="s">
        <v>3212</v>
      </c>
      <c r="C384" t="s">
        <v>214</v>
      </c>
      <c r="D384" t="s">
        <v>3213</v>
      </c>
      <c r="E384" t="s">
        <v>3214</v>
      </c>
      <c r="F384" t="s">
        <v>3193</v>
      </c>
      <c r="G384">
        <v>68845</v>
      </c>
      <c r="H384" t="s">
        <v>218</v>
      </c>
      <c r="I384" t="s">
        <v>242</v>
      </c>
      <c r="J384" t="s">
        <v>3215</v>
      </c>
      <c r="K384" t="s">
        <v>3216</v>
      </c>
      <c r="L384" t="s">
        <v>3217</v>
      </c>
      <c r="M384" t="s">
        <v>223</v>
      </c>
      <c r="N384" t="s">
        <v>224</v>
      </c>
    </row>
    <row r="385" spans="1:14" x14ac:dyDescent="0.35">
      <c r="A385" t="s">
        <v>3218</v>
      </c>
      <c r="B385" t="s">
        <v>3219</v>
      </c>
      <c r="C385" t="s">
        <v>214</v>
      </c>
      <c r="D385" t="s">
        <v>3220</v>
      </c>
      <c r="E385" t="s">
        <v>3221</v>
      </c>
      <c r="F385" t="s">
        <v>3193</v>
      </c>
      <c r="G385">
        <v>69162</v>
      </c>
      <c r="H385" t="s">
        <v>218</v>
      </c>
      <c r="I385" t="s">
        <v>219</v>
      </c>
      <c r="J385" t="s">
        <v>3222</v>
      </c>
      <c r="K385" t="s">
        <v>3223</v>
      </c>
      <c r="L385" t="s">
        <v>3224</v>
      </c>
      <c r="M385" t="s">
        <v>224</v>
      </c>
      <c r="N385" t="s">
        <v>224</v>
      </c>
    </row>
    <row r="386" spans="1:14" x14ac:dyDescent="0.35">
      <c r="A386" t="s">
        <v>3225</v>
      </c>
      <c r="B386" t="s">
        <v>3226</v>
      </c>
      <c r="C386" t="s">
        <v>214</v>
      </c>
      <c r="D386" t="s">
        <v>3227</v>
      </c>
      <c r="E386" t="s">
        <v>3228</v>
      </c>
      <c r="F386" t="s">
        <v>3193</v>
      </c>
      <c r="G386">
        <v>69101</v>
      </c>
      <c r="H386" t="s">
        <v>218</v>
      </c>
      <c r="I386" t="s">
        <v>242</v>
      </c>
      <c r="J386" t="s">
        <v>3229</v>
      </c>
      <c r="K386" t="s">
        <v>3230</v>
      </c>
      <c r="L386" t="s">
        <v>3231</v>
      </c>
      <c r="M386" t="s">
        <v>224</v>
      </c>
      <c r="N386" t="s">
        <v>224</v>
      </c>
    </row>
    <row r="387" spans="1:14" x14ac:dyDescent="0.35">
      <c r="A387" t="s">
        <v>3232</v>
      </c>
      <c r="B387" t="s">
        <v>3233</v>
      </c>
      <c r="C387" t="s">
        <v>214</v>
      </c>
      <c r="D387" t="s">
        <v>3234</v>
      </c>
      <c r="E387" t="s">
        <v>3235</v>
      </c>
      <c r="F387" t="s">
        <v>3193</v>
      </c>
      <c r="G387">
        <v>69361</v>
      </c>
      <c r="H387" t="s">
        <v>218</v>
      </c>
      <c r="I387" t="s">
        <v>242</v>
      </c>
      <c r="J387" t="s">
        <v>3236</v>
      </c>
      <c r="K387" t="s">
        <v>3237</v>
      </c>
      <c r="L387" t="s">
        <v>3238</v>
      </c>
      <c r="M387" t="s">
        <v>224</v>
      </c>
      <c r="N387" t="s">
        <v>224</v>
      </c>
    </row>
    <row r="388" spans="1:14" x14ac:dyDescent="0.35">
      <c r="A388" t="s">
        <v>3239</v>
      </c>
      <c r="B388" t="s">
        <v>1867</v>
      </c>
      <c r="C388" t="s">
        <v>214</v>
      </c>
      <c r="D388" t="s">
        <v>3240</v>
      </c>
      <c r="E388" t="s">
        <v>1869</v>
      </c>
      <c r="F388" t="s">
        <v>1870</v>
      </c>
      <c r="G388">
        <v>3063</v>
      </c>
      <c r="H388" t="s">
        <v>287</v>
      </c>
      <c r="I388" t="s">
        <v>219</v>
      </c>
      <c r="J388" t="s">
        <v>3241</v>
      </c>
      <c r="K388" t="s">
        <v>1871</v>
      </c>
      <c r="L388" t="s">
        <v>3242</v>
      </c>
      <c r="M388" t="s">
        <v>224</v>
      </c>
      <c r="N388" t="s">
        <v>224</v>
      </c>
    </row>
    <row r="389" spans="1:14" x14ac:dyDescent="0.35">
      <c r="A389" t="s">
        <v>3243</v>
      </c>
      <c r="B389" t="s">
        <v>3244</v>
      </c>
      <c r="C389" t="s">
        <v>214</v>
      </c>
      <c r="D389" t="s">
        <v>3245</v>
      </c>
      <c r="E389" t="s">
        <v>3246</v>
      </c>
      <c r="F389" t="s">
        <v>1870</v>
      </c>
      <c r="G389">
        <v>3431</v>
      </c>
      <c r="H389" t="s">
        <v>287</v>
      </c>
      <c r="I389" t="s">
        <v>219</v>
      </c>
      <c r="J389" t="s">
        <v>3247</v>
      </c>
      <c r="K389" t="s">
        <v>3248</v>
      </c>
      <c r="L389" t="s">
        <v>3249</v>
      </c>
      <c r="M389" t="s">
        <v>224</v>
      </c>
      <c r="N389" t="s">
        <v>224</v>
      </c>
    </row>
    <row r="390" spans="1:14" x14ac:dyDescent="0.35">
      <c r="A390" t="s">
        <v>3251</v>
      </c>
      <c r="B390" t="s">
        <v>3252</v>
      </c>
      <c r="C390" t="s">
        <v>214</v>
      </c>
      <c r="D390" t="s">
        <v>3253</v>
      </c>
      <c r="E390" t="s">
        <v>3254</v>
      </c>
      <c r="F390" t="s">
        <v>1870</v>
      </c>
      <c r="G390">
        <v>3249</v>
      </c>
      <c r="H390" t="s">
        <v>287</v>
      </c>
      <c r="I390" t="s">
        <v>219</v>
      </c>
      <c r="J390" t="s">
        <v>3255</v>
      </c>
      <c r="K390" t="s">
        <v>3256</v>
      </c>
      <c r="L390" t="s">
        <v>3257</v>
      </c>
      <c r="M390" t="s">
        <v>224</v>
      </c>
      <c r="N390" t="s">
        <v>224</v>
      </c>
    </row>
    <row r="391" spans="1:14" x14ac:dyDescent="0.35">
      <c r="A391" t="s">
        <v>3259</v>
      </c>
      <c r="B391" t="s">
        <v>3260</v>
      </c>
      <c r="C391" t="s">
        <v>214</v>
      </c>
      <c r="D391" t="s">
        <v>3261</v>
      </c>
      <c r="E391" t="s">
        <v>1869</v>
      </c>
      <c r="F391" t="s">
        <v>1870</v>
      </c>
      <c r="G391">
        <v>3063</v>
      </c>
      <c r="H391" t="s">
        <v>287</v>
      </c>
      <c r="I391" t="s">
        <v>219</v>
      </c>
      <c r="J391" t="s">
        <v>3262</v>
      </c>
      <c r="K391" t="s">
        <v>3263</v>
      </c>
      <c r="L391" t="s">
        <v>3264</v>
      </c>
      <c r="M391" t="s">
        <v>223</v>
      </c>
      <c r="N391" t="s">
        <v>224</v>
      </c>
    </row>
    <row r="392" spans="1:14" x14ac:dyDescent="0.35">
      <c r="A392" t="s">
        <v>3265</v>
      </c>
      <c r="B392" t="s">
        <v>3266</v>
      </c>
      <c r="C392" t="s">
        <v>214</v>
      </c>
      <c r="D392" t="s">
        <v>3267</v>
      </c>
      <c r="E392" t="s">
        <v>3268</v>
      </c>
      <c r="F392" t="s">
        <v>1852</v>
      </c>
      <c r="G392">
        <v>7604</v>
      </c>
      <c r="H392" t="s">
        <v>218</v>
      </c>
      <c r="I392" t="s">
        <v>219</v>
      </c>
      <c r="J392" t="s">
        <v>3269</v>
      </c>
      <c r="K392" t="s">
        <v>3270</v>
      </c>
      <c r="L392" t="s">
        <v>3271</v>
      </c>
      <c r="M392" t="s">
        <v>223</v>
      </c>
      <c r="N392" t="s">
        <v>224</v>
      </c>
    </row>
    <row r="393" spans="1:14" x14ac:dyDescent="0.35">
      <c r="A393" t="s">
        <v>3272</v>
      </c>
      <c r="B393" t="s">
        <v>3273</v>
      </c>
      <c r="C393" t="s">
        <v>214</v>
      </c>
      <c r="D393" t="s">
        <v>3274</v>
      </c>
      <c r="E393" t="s">
        <v>3275</v>
      </c>
      <c r="F393" t="s">
        <v>1852</v>
      </c>
      <c r="G393">
        <v>7974</v>
      </c>
      <c r="H393" t="s">
        <v>218</v>
      </c>
      <c r="I393" t="s">
        <v>316</v>
      </c>
      <c r="J393" t="s">
        <v>991</v>
      </c>
      <c r="K393" t="s">
        <v>992</v>
      </c>
      <c r="L393" t="s">
        <v>993</v>
      </c>
      <c r="M393" t="s">
        <v>223</v>
      </c>
      <c r="N393" t="s">
        <v>224</v>
      </c>
    </row>
    <row r="394" spans="1:14" x14ac:dyDescent="0.35">
      <c r="A394" t="s">
        <v>3276</v>
      </c>
      <c r="B394" t="s">
        <v>3277</v>
      </c>
      <c r="C394" t="s">
        <v>214</v>
      </c>
      <c r="D394" t="s">
        <v>3278</v>
      </c>
      <c r="E394" t="s">
        <v>3279</v>
      </c>
      <c r="F394" t="s">
        <v>1852</v>
      </c>
      <c r="G394">
        <v>8619</v>
      </c>
      <c r="H394" t="s">
        <v>218</v>
      </c>
      <c r="I394" t="s">
        <v>316</v>
      </c>
      <c r="J394" t="s">
        <v>991</v>
      </c>
      <c r="K394" t="s">
        <v>992</v>
      </c>
      <c r="L394" t="s">
        <v>993</v>
      </c>
      <c r="M394" t="s">
        <v>223</v>
      </c>
      <c r="N394" t="s">
        <v>224</v>
      </c>
    </row>
    <row r="395" spans="1:14" x14ac:dyDescent="0.35">
      <c r="A395" t="s">
        <v>3280</v>
      </c>
      <c r="B395" t="s">
        <v>3281</v>
      </c>
      <c r="C395" t="s">
        <v>214</v>
      </c>
      <c r="D395" t="s">
        <v>3282</v>
      </c>
      <c r="E395" t="s">
        <v>3283</v>
      </c>
      <c r="F395" t="s">
        <v>1852</v>
      </c>
      <c r="G395">
        <v>8221</v>
      </c>
      <c r="H395" t="s">
        <v>218</v>
      </c>
      <c r="I395" t="s">
        <v>316</v>
      </c>
      <c r="J395" t="s">
        <v>991</v>
      </c>
      <c r="K395" t="s">
        <v>992</v>
      </c>
      <c r="L395" t="s">
        <v>993</v>
      </c>
      <c r="M395" t="s">
        <v>223</v>
      </c>
      <c r="N395" t="s">
        <v>224</v>
      </c>
    </row>
    <row r="396" spans="1:14" x14ac:dyDescent="0.35">
      <c r="A396" t="s">
        <v>3284</v>
      </c>
      <c r="B396" t="s">
        <v>3285</v>
      </c>
      <c r="C396" t="s">
        <v>214</v>
      </c>
      <c r="D396" t="s">
        <v>3286</v>
      </c>
      <c r="E396" t="s">
        <v>3287</v>
      </c>
      <c r="F396" t="s">
        <v>1852</v>
      </c>
      <c r="G396">
        <v>7054</v>
      </c>
      <c r="H396" t="s">
        <v>218</v>
      </c>
      <c r="I396" t="s">
        <v>316</v>
      </c>
      <c r="J396" t="s">
        <v>991</v>
      </c>
      <c r="K396" t="s">
        <v>992</v>
      </c>
      <c r="L396" t="s">
        <v>993</v>
      </c>
      <c r="M396" t="s">
        <v>223</v>
      </c>
      <c r="N396" t="s">
        <v>224</v>
      </c>
    </row>
    <row r="397" spans="1:14" x14ac:dyDescent="0.35">
      <c r="A397" t="s">
        <v>3288</v>
      </c>
      <c r="B397" t="s">
        <v>3289</v>
      </c>
      <c r="C397" t="s">
        <v>214</v>
      </c>
      <c r="D397" t="s">
        <v>3290</v>
      </c>
      <c r="E397" t="s">
        <v>3291</v>
      </c>
      <c r="F397" t="s">
        <v>1852</v>
      </c>
      <c r="G397">
        <v>8723</v>
      </c>
      <c r="H397" t="s">
        <v>218</v>
      </c>
      <c r="I397" t="s">
        <v>316</v>
      </c>
      <c r="J397" t="s">
        <v>991</v>
      </c>
      <c r="K397" t="s">
        <v>992</v>
      </c>
      <c r="L397" t="s">
        <v>993</v>
      </c>
      <c r="M397" t="s">
        <v>223</v>
      </c>
      <c r="N397" t="s">
        <v>224</v>
      </c>
    </row>
    <row r="398" spans="1:14" x14ac:dyDescent="0.35">
      <c r="A398" t="s">
        <v>3292</v>
      </c>
      <c r="B398" t="s">
        <v>3293</v>
      </c>
      <c r="C398" t="s">
        <v>214</v>
      </c>
      <c r="D398" t="s">
        <v>3294</v>
      </c>
      <c r="E398" t="s">
        <v>3295</v>
      </c>
      <c r="F398" t="s">
        <v>1852</v>
      </c>
      <c r="G398">
        <v>7662</v>
      </c>
      <c r="H398" t="s">
        <v>218</v>
      </c>
      <c r="I398" t="s">
        <v>316</v>
      </c>
      <c r="J398" t="s">
        <v>991</v>
      </c>
      <c r="K398" t="s">
        <v>992</v>
      </c>
      <c r="L398" t="s">
        <v>993</v>
      </c>
      <c r="M398" t="s">
        <v>223</v>
      </c>
      <c r="N398" t="s">
        <v>224</v>
      </c>
    </row>
    <row r="399" spans="1:14" x14ac:dyDescent="0.35">
      <c r="A399" t="s">
        <v>1824</v>
      </c>
      <c r="B399" t="s">
        <v>1825</v>
      </c>
      <c r="C399" t="s">
        <v>214</v>
      </c>
      <c r="D399" t="s">
        <v>3297</v>
      </c>
      <c r="E399" t="s">
        <v>1851</v>
      </c>
      <c r="F399" t="s">
        <v>1852</v>
      </c>
      <c r="G399">
        <v>8332</v>
      </c>
      <c r="H399" t="s">
        <v>287</v>
      </c>
      <c r="I399" t="s">
        <v>219</v>
      </c>
      <c r="J399" t="s">
        <v>3298</v>
      </c>
      <c r="K399" t="s">
        <v>1853</v>
      </c>
      <c r="L399" t="s">
        <v>3299</v>
      </c>
      <c r="M399" t="s">
        <v>224</v>
      </c>
      <c r="N399" t="s">
        <v>224</v>
      </c>
    </row>
    <row r="400" spans="1:14" x14ac:dyDescent="0.35">
      <c r="A400" t="s">
        <v>3300</v>
      </c>
      <c r="B400" t="s">
        <v>3301</v>
      </c>
      <c r="C400" t="s">
        <v>214</v>
      </c>
      <c r="D400" t="s">
        <v>3302</v>
      </c>
      <c r="E400" t="s">
        <v>3303</v>
      </c>
      <c r="F400" t="s">
        <v>1852</v>
      </c>
      <c r="G400">
        <v>7094</v>
      </c>
      <c r="H400" t="s">
        <v>287</v>
      </c>
      <c r="I400" t="s">
        <v>242</v>
      </c>
      <c r="J400" t="s">
        <v>3304</v>
      </c>
      <c r="K400" t="s">
        <v>3305</v>
      </c>
      <c r="L400" t="s">
        <v>3306</v>
      </c>
      <c r="M400" t="s">
        <v>223</v>
      </c>
      <c r="N400" t="s">
        <v>224</v>
      </c>
    </row>
    <row r="401" spans="1:14" x14ac:dyDescent="0.35">
      <c r="A401" t="s">
        <v>3307</v>
      </c>
      <c r="B401" t="s">
        <v>3308</v>
      </c>
      <c r="C401" t="s">
        <v>214</v>
      </c>
      <c r="D401" t="s">
        <v>3309</v>
      </c>
      <c r="E401" t="s">
        <v>3310</v>
      </c>
      <c r="F401" t="s">
        <v>1852</v>
      </c>
      <c r="G401">
        <v>7004</v>
      </c>
      <c r="H401" t="s">
        <v>287</v>
      </c>
      <c r="I401" t="s">
        <v>219</v>
      </c>
      <c r="J401" t="s">
        <v>3311</v>
      </c>
      <c r="K401" t="s">
        <v>3312</v>
      </c>
      <c r="L401" t="s">
        <v>3313</v>
      </c>
      <c r="M401" t="s">
        <v>223</v>
      </c>
      <c r="N401" t="s">
        <v>224</v>
      </c>
    </row>
    <row r="402" spans="1:14" x14ac:dyDescent="0.35">
      <c r="A402" t="s">
        <v>3314</v>
      </c>
      <c r="B402" t="s">
        <v>3315</v>
      </c>
      <c r="C402" t="s">
        <v>214</v>
      </c>
      <c r="D402" t="s">
        <v>3316</v>
      </c>
      <c r="E402" t="s">
        <v>3317</v>
      </c>
      <c r="F402" t="s">
        <v>1852</v>
      </c>
      <c r="G402">
        <v>7921</v>
      </c>
      <c r="H402" t="s">
        <v>287</v>
      </c>
      <c r="I402" t="s">
        <v>242</v>
      </c>
      <c r="J402" t="s">
        <v>3318</v>
      </c>
      <c r="K402" t="s">
        <v>3319</v>
      </c>
      <c r="L402" t="s">
        <v>3320</v>
      </c>
      <c r="M402" t="s">
        <v>223</v>
      </c>
      <c r="N402" t="s">
        <v>224</v>
      </c>
    </row>
    <row r="403" spans="1:14" x14ac:dyDescent="0.35">
      <c r="A403" t="s">
        <v>3321</v>
      </c>
      <c r="B403" t="s">
        <v>3322</v>
      </c>
      <c r="C403" t="s">
        <v>214</v>
      </c>
      <c r="D403" t="s">
        <v>3323</v>
      </c>
      <c r="E403" t="s">
        <v>3324</v>
      </c>
      <c r="F403" t="s">
        <v>1852</v>
      </c>
      <c r="G403">
        <v>7004</v>
      </c>
      <c r="H403" t="s">
        <v>287</v>
      </c>
      <c r="I403" t="s">
        <v>219</v>
      </c>
      <c r="J403" t="s">
        <v>3325</v>
      </c>
      <c r="K403" t="s">
        <v>3326</v>
      </c>
      <c r="L403" t="s">
        <v>3327</v>
      </c>
      <c r="M403" t="s">
        <v>223</v>
      </c>
      <c r="N403" t="s">
        <v>224</v>
      </c>
    </row>
    <row r="404" spans="1:14" x14ac:dyDescent="0.35">
      <c r="A404" t="s">
        <v>3328</v>
      </c>
      <c r="B404" t="s">
        <v>3329</v>
      </c>
      <c r="C404" t="s">
        <v>214</v>
      </c>
      <c r="D404" t="s">
        <v>3330</v>
      </c>
      <c r="E404" t="s">
        <v>3331</v>
      </c>
      <c r="F404" t="s">
        <v>1852</v>
      </c>
      <c r="G404">
        <v>7960</v>
      </c>
      <c r="H404" t="s">
        <v>287</v>
      </c>
      <c r="I404" t="s">
        <v>219</v>
      </c>
      <c r="J404" t="s">
        <v>1273</v>
      </c>
      <c r="K404" t="s">
        <v>1747</v>
      </c>
      <c r="L404" t="s">
        <v>1275</v>
      </c>
      <c r="M404" t="s">
        <v>224</v>
      </c>
      <c r="N404" t="s">
        <v>224</v>
      </c>
    </row>
    <row r="405" spans="1:14" x14ac:dyDescent="0.35">
      <c r="A405" t="s">
        <v>3332</v>
      </c>
      <c r="B405" t="s">
        <v>3333</v>
      </c>
      <c r="C405" t="s">
        <v>214</v>
      </c>
      <c r="D405" t="s">
        <v>3334</v>
      </c>
      <c r="E405" t="s">
        <v>3335</v>
      </c>
      <c r="F405" t="s">
        <v>1852</v>
      </c>
      <c r="G405">
        <v>7071</v>
      </c>
      <c r="H405" t="s">
        <v>218</v>
      </c>
      <c r="I405" t="s">
        <v>242</v>
      </c>
      <c r="J405" t="s">
        <v>3336</v>
      </c>
      <c r="K405" t="s">
        <v>3337</v>
      </c>
      <c r="L405" t="s">
        <v>3338</v>
      </c>
      <c r="M405" t="s">
        <v>223</v>
      </c>
      <c r="N405" t="s">
        <v>224</v>
      </c>
    </row>
    <row r="406" spans="1:14" x14ac:dyDescent="0.35">
      <c r="A406" t="s">
        <v>3339</v>
      </c>
      <c r="B406" t="s">
        <v>3340</v>
      </c>
      <c r="C406" t="s">
        <v>214</v>
      </c>
      <c r="D406" t="s">
        <v>3341</v>
      </c>
      <c r="E406" t="s">
        <v>3342</v>
      </c>
      <c r="F406" t="s">
        <v>1852</v>
      </c>
      <c r="G406">
        <v>8540</v>
      </c>
      <c r="H406" t="s">
        <v>287</v>
      </c>
      <c r="I406" t="s">
        <v>219</v>
      </c>
      <c r="J406" t="s">
        <v>3343</v>
      </c>
      <c r="K406" t="s">
        <v>3344</v>
      </c>
      <c r="L406" t="s">
        <v>3345</v>
      </c>
      <c r="M406" t="s">
        <v>223</v>
      </c>
      <c r="N406" t="s">
        <v>224</v>
      </c>
    </row>
    <row r="407" spans="1:14" x14ac:dyDescent="0.35">
      <c r="A407" t="s">
        <v>3346</v>
      </c>
      <c r="B407" t="s">
        <v>3347</v>
      </c>
      <c r="C407" t="s">
        <v>214</v>
      </c>
      <c r="D407" t="s">
        <v>3348</v>
      </c>
      <c r="E407" t="s">
        <v>3349</v>
      </c>
      <c r="F407" t="s">
        <v>1852</v>
      </c>
      <c r="G407">
        <v>8902</v>
      </c>
      <c r="H407" t="s">
        <v>218</v>
      </c>
      <c r="I407" t="s">
        <v>242</v>
      </c>
      <c r="J407" t="s">
        <v>3304</v>
      </c>
      <c r="K407" t="s">
        <v>3305</v>
      </c>
      <c r="L407" t="s">
        <v>3306</v>
      </c>
      <c r="M407" t="s">
        <v>223</v>
      </c>
      <c r="N407" t="s">
        <v>224</v>
      </c>
    </row>
    <row r="408" spans="1:14" x14ac:dyDescent="0.35">
      <c r="A408" t="s">
        <v>3350</v>
      </c>
      <c r="B408" t="s">
        <v>3351</v>
      </c>
      <c r="C408" t="s">
        <v>214</v>
      </c>
      <c r="D408" t="s">
        <v>3352</v>
      </c>
      <c r="E408" t="s">
        <v>3353</v>
      </c>
      <c r="F408" t="s">
        <v>1852</v>
      </c>
      <c r="G408">
        <v>8055</v>
      </c>
      <c r="H408" t="s">
        <v>287</v>
      </c>
      <c r="I408" t="s">
        <v>219</v>
      </c>
      <c r="J408" t="s">
        <v>3354</v>
      </c>
      <c r="K408" t="s">
        <v>3355</v>
      </c>
      <c r="L408" t="s">
        <v>3356</v>
      </c>
      <c r="M408" t="s">
        <v>224</v>
      </c>
      <c r="N408" t="s">
        <v>224</v>
      </c>
    </row>
    <row r="409" spans="1:14" x14ac:dyDescent="0.35">
      <c r="A409" t="s">
        <v>3357</v>
      </c>
      <c r="B409" t="s">
        <v>3358</v>
      </c>
      <c r="C409" t="s">
        <v>214</v>
      </c>
      <c r="D409" t="s">
        <v>3359</v>
      </c>
      <c r="E409" t="s">
        <v>3331</v>
      </c>
      <c r="F409" t="s">
        <v>1852</v>
      </c>
      <c r="G409" t="s">
        <v>3360</v>
      </c>
      <c r="H409" t="s">
        <v>287</v>
      </c>
      <c r="I409" t="s">
        <v>219</v>
      </c>
      <c r="J409" t="s">
        <v>519</v>
      </c>
      <c r="K409" t="s">
        <v>520</v>
      </c>
      <c r="L409" t="s">
        <v>521</v>
      </c>
      <c r="M409" t="s">
        <v>223</v>
      </c>
      <c r="N409" t="s">
        <v>224</v>
      </c>
    </row>
    <row r="410" spans="1:14" x14ac:dyDescent="0.35">
      <c r="A410" t="s">
        <v>3361</v>
      </c>
      <c r="B410" t="s">
        <v>3362</v>
      </c>
      <c r="C410" t="s">
        <v>214</v>
      </c>
      <c r="D410" t="s">
        <v>3363</v>
      </c>
      <c r="E410" t="s">
        <v>3279</v>
      </c>
      <c r="F410" t="s">
        <v>1852</v>
      </c>
      <c r="G410">
        <v>8691</v>
      </c>
      <c r="H410" t="s">
        <v>287</v>
      </c>
      <c r="I410" t="s">
        <v>219</v>
      </c>
      <c r="J410" t="s">
        <v>3364</v>
      </c>
      <c r="K410" t="s">
        <v>3365</v>
      </c>
      <c r="L410" t="s">
        <v>3366</v>
      </c>
      <c r="M410" t="s">
        <v>224</v>
      </c>
      <c r="N410" t="s">
        <v>224</v>
      </c>
    </row>
    <row r="411" spans="1:14" x14ac:dyDescent="0.35">
      <c r="A411" t="s">
        <v>3367</v>
      </c>
      <c r="B411" t="s">
        <v>3368</v>
      </c>
      <c r="C411" t="s">
        <v>214</v>
      </c>
      <c r="D411" t="s">
        <v>3369</v>
      </c>
      <c r="E411" t="s">
        <v>3370</v>
      </c>
      <c r="F411" t="s">
        <v>3371</v>
      </c>
      <c r="G411">
        <v>87106</v>
      </c>
      <c r="H411" t="s">
        <v>287</v>
      </c>
      <c r="I411" t="s">
        <v>219</v>
      </c>
      <c r="J411" t="s">
        <v>3372</v>
      </c>
      <c r="K411" t="s">
        <v>3373</v>
      </c>
      <c r="L411" t="s">
        <v>3374</v>
      </c>
      <c r="M411" t="s">
        <v>224</v>
      </c>
      <c r="N411" t="s">
        <v>224</v>
      </c>
    </row>
    <row r="412" spans="1:14" x14ac:dyDescent="0.35">
      <c r="A412" t="s">
        <v>3375</v>
      </c>
      <c r="B412" t="s">
        <v>3376</v>
      </c>
      <c r="C412" t="s">
        <v>214</v>
      </c>
      <c r="D412" t="s">
        <v>3377</v>
      </c>
      <c r="E412" t="s">
        <v>3378</v>
      </c>
      <c r="F412" t="s">
        <v>3371</v>
      </c>
      <c r="G412">
        <v>88008</v>
      </c>
      <c r="H412" t="s">
        <v>287</v>
      </c>
      <c r="I412" t="s">
        <v>219</v>
      </c>
      <c r="J412" t="s">
        <v>3379</v>
      </c>
      <c r="K412" t="s">
        <v>3380</v>
      </c>
      <c r="L412" t="s">
        <v>3381</v>
      </c>
      <c r="M412" t="s">
        <v>224</v>
      </c>
      <c r="N412" t="s">
        <v>224</v>
      </c>
    </row>
    <row r="413" spans="1:14" x14ac:dyDescent="0.35">
      <c r="A413" t="s">
        <v>3382</v>
      </c>
      <c r="B413" t="s">
        <v>3383</v>
      </c>
      <c r="C413" t="s">
        <v>214</v>
      </c>
      <c r="D413" t="s">
        <v>3384</v>
      </c>
      <c r="E413" t="s">
        <v>3385</v>
      </c>
      <c r="F413" t="s">
        <v>3371</v>
      </c>
      <c r="G413">
        <v>88203</v>
      </c>
      <c r="H413" t="s">
        <v>218</v>
      </c>
      <c r="I413" t="s">
        <v>219</v>
      </c>
      <c r="J413" t="s">
        <v>3386</v>
      </c>
      <c r="K413" t="s">
        <v>3387</v>
      </c>
      <c r="L413" t="s">
        <v>3388</v>
      </c>
      <c r="M413" t="s">
        <v>223</v>
      </c>
      <c r="N413" t="s">
        <v>224</v>
      </c>
    </row>
    <row r="414" spans="1:14" x14ac:dyDescent="0.35">
      <c r="A414" t="s">
        <v>3389</v>
      </c>
      <c r="B414" t="s">
        <v>3390</v>
      </c>
      <c r="C414" t="s">
        <v>214</v>
      </c>
      <c r="D414" t="s">
        <v>3391</v>
      </c>
      <c r="E414" t="s">
        <v>3392</v>
      </c>
      <c r="F414" t="s">
        <v>3371</v>
      </c>
      <c r="G414">
        <v>87401</v>
      </c>
      <c r="H414" t="s">
        <v>218</v>
      </c>
      <c r="I414" t="s">
        <v>316</v>
      </c>
      <c r="J414" t="s">
        <v>964</v>
      </c>
      <c r="K414" t="s">
        <v>965</v>
      </c>
      <c r="L414" t="s">
        <v>966</v>
      </c>
      <c r="M414" t="s">
        <v>223</v>
      </c>
      <c r="N414" t="s">
        <v>224</v>
      </c>
    </row>
    <row r="415" spans="1:14" x14ac:dyDescent="0.35">
      <c r="A415" t="s">
        <v>3393</v>
      </c>
      <c r="B415" t="s">
        <v>3394</v>
      </c>
      <c r="C415" t="s">
        <v>214</v>
      </c>
      <c r="D415" t="s">
        <v>3395</v>
      </c>
      <c r="E415" t="s">
        <v>3396</v>
      </c>
      <c r="F415" t="s">
        <v>3371</v>
      </c>
      <c r="G415">
        <v>87507</v>
      </c>
      <c r="H415" t="s">
        <v>218</v>
      </c>
      <c r="I415" t="s">
        <v>316</v>
      </c>
      <c r="J415" t="s">
        <v>964</v>
      </c>
      <c r="K415" t="s">
        <v>965</v>
      </c>
      <c r="L415" t="s">
        <v>966</v>
      </c>
      <c r="M415" t="s">
        <v>223</v>
      </c>
      <c r="N415" t="s">
        <v>224</v>
      </c>
    </row>
    <row r="416" spans="1:14" x14ac:dyDescent="0.35">
      <c r="A416" t="s">
        <v>3397</v>
      </c>
      <c r="B416" t="s">
        <v>3398</v>
      </c>
      <c r="C416" t="s">
        <v>214</v>
      </c>
      <c r="D416" t="s">
        <v>3399</v>
      </c>
      <c r="E416" t="s">
        <v>3400</v>
      </c>
      <c r="F416" t="s">
        <v>3371</v>
      </c>
      <c r="G416">
        <v>88201</v>
      </c>
      <c r="H416" t="s">
        <v>218</v>
      </c>
      <c r="I416" t="s">
        <v>316</v>
      </c>
      <c r="J416" t="s">
        <v>964</v>
      </c>
      <c r="K416" t="s">
        <v>965</v>
      </c>
      <c r="L416" t="s">
        <v>966</v>
      </c>
      <c r="M416" t="s">
        <v>223</v>
      </c>
      <c r="N416" t="s">
        <v>224</v>
      </c>
    </row>
    <row r="417" spans="1:14" x14ac:dyDescent="0.35">
      <c r="A417" t="s">
        <v>3401</v>
      </c>
      <c r="B417" t="s">
        <v>3402</v>
      </c>
      <c r="C417" t="s">
        <v>214</v>
      </c>
      <c r="D417" t="s">
        <v>3403</v>
      </c>
      <c r="E417" t="s">
        <v>3404</v>
      </c>
      <c r="F417" t="s">
        <v>3371</v>
      </c>
      <c r="G417">
        <v>88001</v>
      </c>
      <c r="H417" t="s">
        <v>218</v>
      </c>
      <c r="I417" t="s">
        <v>316</v>
      </c>
      <c r="J417" t="s">
        <v>964</v>
      </c>
      <c r="K417" t="s">
        <v>965</v>
      </c>
      <c r="L417" t="s">
        <v>966</v>
      </c>
      <c r="M417" t="s">
        <v>223</v>
      </c>
      <c r="N417" t="s">
        <v>224</v>
      </c>
    </row>
    <row r="418" spans="1:14" x14ac:dyDescent="0.35">
      <c r="A418" t="s">
        <v>3405</v>
      </c>
      <c r="B418" t="s">
        <v>3406</v>
      </c>
      <c r="C418" t="s">
        <v>214</v>
      </c>
      <c r="D418" t="s">
        <v>3407</v>
      </c>
      <c r="E418" t="s">
        <v>3370</v>
      </c>
      <c r="F418" t="s">
        <v>3371</v>
      </c>
      <c r="G418">
        <v>87121</v>
      </c>
      <c r="H418" t="s">
        <v>287</v>
      </c>
      <c r="I418" t="s">
        <v>219</v>
      </c>
      <c r="J418" t="s">
        <v>3408</v>
      </c>
      <c r="K418" t="s">
        <v>3409</v>
      </c>
      <c r="L418" t="s">
        <v>3410</v>
      </c>
      <c r="M418" t="s">
        <v>224</v>
      </c>
      <c r="N418" t="s">
        <v>224</v>
      </c>
    </row>
    <row r="419" spans="1:14" x14ac:dyDescent="0.35">
      <c r="A419" t="s">
        <v>3411</v>
      </c>
      <c r="B419" t="s">
        <v>3412</v>
      </c>
      <c r="C419" t="s">
        <v>214</v>
      </c>
      <c r="D419" t="s">
        <v>3413</v>
      </c>
      <c r="E419" t="s">
        <v>3414</v>
      </c>
      <c r="F419" t="s">
        <v>1573</v>
      </c>
      <c r="G419">
        <v>89502</v>
      </c>
      <c r="H419" t="s">
        <v>287</v>
      </c>
      <c r="I419" t="s">
        <v>242</v>
      </c>
      <c r="J419" t="s">
        <v>2836</v>
      </c>
      <c r="K419" t="s">
        <v>2837</v>
      </c>
      <c r="L419" t="s">
        <v>2838</v>
      </c>
      <c r="M419" t="s">
        <v>223</v>
      </c>
      <c r="N419" t="s">
        <v>224</v>
      </c>
    </row>
    <row r="420" spans="1:14" x14ac:dyDescent="0.35">
      <c r="A420" t="s">
        <v>3415</v>
      </c>
      <c r="B420" t="s">
        <v>3416</v>
      </c>
      <c r="C420" t="s">
        <v>214</v>
      </c>
      <c r="D420" t="s">
        <v>3417</v>
      </c>
      <c r="E420" t="s">
        <v>1572</v>
      </c>
      <c r="F420" t="s">
        <v>1573</v>
      </c>
      <c r="G420">
        <v>89032</v>
      </c>
      <c r="H420" t="s">
        <v>218</v>
      </c>
      <c r="I420" t="s">
        <v>219</v>
      </c>
      <c r="J420" t="s">
        <v>519</v>
      </c>
      <c r="K420" t="s">
        <v>520</v>
      </c>
      <c r="L420" t="s">
        <v>521</v>
      </c>
      <c r="M420" t="s">
        <v>223</v>
      </c>
      <c r="N420" t="s">
        <v>224</v>
      </c>
    </row>
    <row r="421" spans="1:14" x14ac:dyDescent="0.35">
      <c r="A421" t="s">
        <v>3418</v>
      </c>
      <c r="B421" t="s">
        <v>3419</v>
      </c>
      <c r="C421" t="s">
        <v>214</v>
      </c>
      <c r="D421" t="s">
        <v>3420</v>
      </c>
      <c r="E421" t="s">
        <v>3421</v>
      </c>
      <c r="F421" t="s">
        <v>1573</v>
      </c>
      <c r="G421">
        <v>89121</v>
      </c>
      <c r="H421" t="s">
        <v>218</v>
      </c>
      <c r="I421" t="s">
        <v>242</v>
      </c>
      <c r="J421" t="s">
        <v>3422</v>
      </c>
      <c r="K421" t="s">
        <v>2837</v>
      </c>
      <c r="L421" t="s">
        <v>3423</v>
      </c>
      <c r="M421" t="s">
        <v>224</v>
      </c>
      <c r="N421" t="s">
        <v>224</v>
      </c>
    </row>
    <row r="422" spans="1:14" x14ac:dyDescent="0.35">
      <c r="A422" t="s">
        <v>3424</v>
      </c>
      <c r="B422" t="s">
        <v>3425</v>
      </c>
      <c r="C422" t="s">
        <v>214</v>
      </c>
      <c r="D422" t="s">
        <v>3426</v>
      </c>
      <c r="E422" t="s">
        <v>3421</v>
      </c>
      <c r="F422" t="s">
        <v>1573</v>
      </c>
      <c r="G422">
        <v>89119</v>
      </c>
      <c r="H422" t="s">
        <v>287</v>
      </c>
      <c r="I422" t="s">
        <v>219</v>
      </c>
      <c r="J422" t="s">
        <v>3427</v>
      </c>
      <c r="K422" t="s">
        <v>3428</v>
      </c>
      <c r="L422" t="s">
        <v>3429</v>
      </c>
      <c r="M422" t="s">
        <v>224</v>
      </c>
      <c r="N422" t="s">
        <v>224</v>
      </c>
    </row>
    <row r="423" spans="1:14" x14ac:dyDescent="0.35">
      <c r="A423" t="s">
        <v>3430</v>
      </c>
      <c r="B423" t="s">
        <v>3431</v>
      </c>
      <c r="C423" t="s">
        <v>214</v>
      </c>
      <c r="D423" t="s">
        <v>3432</v>
      </c>
      <c r="E423" t="s">
        <v>3433</v>
      </c>
      <c r="F423" t="s">
        <v>1573</v>
      </c>
      <c r="G423">
        <v>89052</v>
      </c>
      <c r="H423" t="s">
        <v>218</v>
      </c>
      <c r="I423" t="s">
        <v>219</v>
      </c>
      <c r="J423" t="s">
        <v>3434</v>
      </c>
      <c r="K423" t="s">
        <v>3435</v>
      </c>
      <c r="L423" t="s">
        <v>3436</v>
      </c>
      <c r="M423" t="s">
        <v>223</v>
      </c>
      <c r="N423" t="s">
        <v>224</v>
      </c>
    </row>
    <row r="424" spans="1:14" x14ac:dyDescent="0.35">
      <c r="A424" t="s">
        <v>3437</v>
      </c>
      <c r="B424" t="s">
        <v>3438</v>
      </c>
      <c r="C424" t="s">
        <v>214</v>
      </c>
      <c r="D424" t="s">
        <v>3439</v>
      </c>
      <c r="E424" t="s">
        <v>3440</v>
      </c>
      <c r="F424" t="s">
        <v>1573</v>
      </c>
      <c r="G424">
        <v>89801</v>
      </c>
      <c r="H424" t="s">
        <v>218</v>
      </c>
      <c r="I424" t="s">
        <v>316</v>
      </c>
      <c r="J424" t="s">
        <v>964</v>
      </c>
      <c r="K424" t="s">
        <v>965</v>
      </c>
      <c r="L424" t="s">
        <v>966</v>
      </c>
      <c r="M424" t="s">
        <v>223</v>
      </c>
      <c r="N424" t="s">
        <v>224</v>
      </c>
    </row>
    <row r="425" spans="1:14" x14ac:dyDescent="0.35">
      <c r="A425" t="s">
        <v>3441</v>
      </c>
      <c r="B425" t="s">
        <v>3442</v>
      </c>
      <c r="C425" t="s">
        <v>214</v>
      </c>
      <c r="D425" t="s">
        <v>3443</v>
      </c>
      <c r="E425" t="s">
        <v>3414</v>
      </c>
      <c r="F425" t="s">
        <v>1573</v>
      </c>
      <c r="G425">
        <v>89502</v>
      </c>
      <c r="H425" t="s">
        <v>218</v>
      </c>
      <c r="I425" t="s">
        <v>219</v>
      </c>
      <c r="J425" t="s">
        <v>3444</v>
      </c>
      <c r="K425" t="s">
        <v>3445</v>
      </c>
      <c r="L425" t="s">
        <v>3446</v>
      </c>
      <c r="M425" t="s">
        <v>223</v>
      </c>
      <c r="N425" t="s">
        <v>224</v>
      </c>
    </row>
    <row r="426" spans="1:14" x14ac:dyDescent="0.35">
      <c r="A426" t="s">
        <v>3447</v>
      </c>
      <c r="B426" t="s">
        <v>3448</v>
      </c>
      <c r="C426" t="s">
        <v>214</v>
      </c>
      <c r="D426" t="s">
        <v>3449</v>
      </c>
      <c r="E426" t="s">
        <v>3450</v>
      </c>
      <c r="F426" t="s">
        <v>1643</v>
      </c>
      <c r="G426">
        <v>10461</v>
      </c>
      <c r="H426" t="s">
        <v>218</v>
      </c>
      <c r="I426" t="s">
        <v>316</v>
      </c>
      <c r="J426" t="s">
        <v>991</v>
      </c>
      <c r="K426" t="s">
        <v>992</v>
      </c>
      <c r="L426" t="s">
        <v>993</v>
      </c>
      <c r="M426" t="s">
        <v>223</v>
      </c>
      <c r="N426" t="s">
        <v>224</v>
      </c>
    </row>
    <row r="427" spans="1:14" x14ac:dyDescent="0.35">
      <c r="A427" t="s">
        <v>3452</v>
      </c>
      <c r="B427" t="s">
        <v>3453</v>
      </c>
      <c r="C427" t="s">
        <v>214</v>
      </c>
      <c r="D427" t="s">
        <v>3454</v>
      </c>
      <c r="E427" t="s">
        <v>3455</v>
      </c>
      <c r="F427" t="s">
        <v>1643</v>
      </c>
      <c r="G427">
        <v>11218</v>
      </c>
      <c r="H427" t="s">
        <v>218</v>
      </c>
      <c r="I427" t="s">
        <v>316</v>
      </c>
      <c r="J427" t="s">
        <v>991</v>
      </c>
      <c r="K427" t="s">
        <v>992</v>
      </c>
      <c r="L427" t="s">
        <v>993</v>
      </c>
      <c r="M427" t="s">
        <v>223</v>
      </c>
      <c r="N427" t="s">
        <v>224</v>
      </c>
    </row>
    <row r="428" spans="1:14" x14ac:dyDescent="0.35">
      <c r="A428" t="s">
        <v>3457</v>
      </c>
      <c r="B428" t="s">
        <v>3458</v>
      </c>
      <c r="C428" t="s">
        <v>214</v>
      </c>
      <c r="D428" t="s">
        <v>3459</v>
      </c>
      <c r="E428" t="s">
        <v>3460</v>
      </c>
      <c r="F428" t="s">
        <v>1643</v>
      </c>
      <c r="G428">
        <v>11369</v>
      </c>
      <c r="H428" t="s">
        <v>287</v>
      </c>
      <c r="I428" t="s">
        <v>219</v>
      </c>
      <c r="J428" t="s">
        <v>3461</v>
      </c>
      <c r="K428" t="s">
        <v>3462</v>
      </c>
      <c r="L428" t="s">
        <v>3463</v>
      </c>
      <c r="M428" t="s">
        <v>223</v>
      </c>
      <c r="N428" t="s">
        <v>224</v>
      </c>
    </row>
    <row r="429" spans="1:14" x14ac:dyDescent="0.35">
      <c r="A429" t="s">
        <v>3464</v>
      </c>
      <c r="B429" t="s">
        <v>3465</v>
      </c>
      <c r="C429" t="s">
        <v>214</v>
      </c>
      <c r="D429" t="s">
        <v>3466</v>
      </c>
      <c r="E429" t="s">
        <v>3467</v>
      </c>
      <c r="F429" t="s">
        <v>1643</v>
      </c>
      <c r="G429">
        <v>14850</v>
      </c>
      <c r="H429" t="s">
        <v>287</v>
      </c>
      <c r="I429" t="s">
        <v>219</v>
      </c>
      <c r="J429" t="s">
        <v>3468</v>
      </c>
      <c r="K429" t="s">
        <v>3469</v>
      </c>
      <c r="L429" t="s">
        <v>3470</v>
      </c>
      <c r="M429" t="s">
        <v>224</v>
      </c>
      <c r="N429" t="s">
        <v>224</v>
      </c>
    </row>
    <row r="430" spans="1:14" x14ac:dyDescent="0.35">
      <c r="A430" t="s">
        <v>3471</v>
      </c>
      <c r="B430" t="s">
        <v>3472</v>
      </c>
      <c r="C430" t="s">
        <v>214</v>
      </c>
      <c r="D430" t="s">
        <v>3473</v>
      </c>
      <c r="E430" t="s">
        <v>3474</v>
      </c>
      <c r="F430" t="s">
        <v>1643</v>
      </c>
      <c r="G430">
        <v>14624</v>
      </c>
      <c r="H430" t="s">
        <v>287</v>
      </c>
      <c r="I430" t="s">
        <v>219</v>
      </c>
      <c r="J430" t="s">
        <v>3475</v>
      </c>
      <c r="K430" t="s">
        <v>3476</v>
      </c>
      <c r="L430" t="s">
        <v>3477</v>
      </c>
      <c r="M430" t="s">
        <v>224</v>
      </c>
      <c r="N430" t="s">
        <v>224</v>
      </c>
    </row>
    <row r="431" spans="1:14" x14ac:dyDescent="0.35">
      <c r="A431" t="s">
        <v>3478</v>
      </c>
      <c r="B431" t="s">
        <v>3479</v>
      </c>
      <c r="C431" t="s">
        <v>214</v>
      </c>
      <c r="D431" t="s">
        <v>3480</v>
      </c>
      <c r="E431" t="s">
        <v>3474</v>
      </c>
      <c r="F431" t="s">
        <v>1643</v>
      </c>
      <c r="G431">
        <v>15618</v>
      </c>
      <c r="H431" t="s">
        <v>218</v>
      </c>
      <c r="I431" t="s">
        <v>242</v>
      </c>
      <c r="J431" t="s">
        <v>3481</v>
      </c>
      <c r="K431" t="s">
        <v>3482</v>
      </c>
      <c r="L431" t="s">
        <v>3483</v>
      </c>
      <c r="M431" t="s">
        <v>223</v>
      </c>
      <c r="N431" t="s">
        <v>224</v>
      </c>
    </row>
    <row r="432" spans="1:14" x14ac:dyDescent="0.35">
      <c r="A432" t="s">
        <v>3484</v>
      </c>
      <c r="B432" t="s">
        <v>3485</v>
      </c>
      <c r="C432" t="s">
        <v>214</v>
      </c>
      <c r="D432" t="s">
        <v>3486</v>
      </c>
      <c r="E432" t="s">
        <v>3487</v>
      </c>
      <c r="F432" t="s">
        <v>1643</v>
      </c>
      <c r="G432">
        <v>10604</v>
      </c>
      <c r="H432" t="s">
        <v>287</v>
      </c>
      <c r="I432" t="s">
        <v>219</v>
      </c>
      <c r="J432" t="s">
        <v>1140</v>
      </c>
      <c r="K432" t="s">
        <v>3488</v>
      </c>
      <c r="L432" t="s">
        <v>1142</v>
      </c>
      <c r="M432" t="s">
        <v>223</v>
      </c>
      <c r="N432" t="s">
        <v>224</v>
      </c>
    </row>
    <row r="433" spans="1:14" x14ac:dyDescent="0.35">
      <c r="A433" t="s">
        <v>3489</v>
      </c>
      <c r="B433" t="s">
        <v>3490</v>
      </c>
      <c r="C433" t="s">
        <v>214</v>
      </c>
      <c r="D433" t="s">
        <v>3491</v>
      </c>
      <c r="E433" t="s">
        <v>3492</v>
      </c>
      <c r="F433" t="s">
        <v>1643</v>
      </c>
      <c r="G433">
        <v>11779</v>
      </c>
      <c r="H433" t="s">
        <v>287</v>
      </c>
      <c r="I433" t="s">
        <v>219</v>
      </c>
      <c r="J433" t="s">
        <v>3493</v>
      </c>
      <c r="K433" t="s">
        <v>3494</v>
      </c>
      <c r="L433" t="s">
        <v>3495</v>
      </c>
      <c r="M433" t="s">
        <v>224</v>
      </c>
      <c r="N433" t="s">
        <v>224</v>
      </c>
    </row>
    <row r="434" spans="1:14" x14ac:dyDescent="0.35">
      <c r="A434" t="s">
        <v>3496</v>
      </c>
      <c r="B434" t="s">
        <v>1753</v>
      </c>
      <c r="C434" t="s">
        <v>214</v>
      </c>
      <c r="D434" t="s">
        <v>3497</v>
      </c>
      <c r="E434" t="s">
        <v>1642</v>
      </c>
      <c r="F434" t="s">
        <v>1643</v>
      </c>
      <c r="G434">
        <v>11735</v>
      </c>
      <c r="H434" t="s">
        <v>287</v>
      </c>
      <c r="I434" t="s">
        <v>219</v>
      </c>
      <c r="J434" t="s">
        <v>3498</v>
      </c>
      <c r="K434" t="s">
        <v>3499</v>
      </c>
      <c r="L434" t="s">
        <v>3500</v>
      </c>
      <c r="M434" t="s">
        <v>224</v>
      </c>
      <c r="N434" t="s">
        <v>224</v>
      </c>
    </row>
    <row r="435" spans="1:14" x14ac:dyDescent="0.35">
      <c r="A435" t="s">
        <v>3501</v>
      </c>
      <c r="B435" t="s">
        <v>3502</v>
      </c>
      <c r="C435" t="s">
        <v>214</v>
      </c>
      <c r="D435" t="s">
        <v>3503</v>
      </c>
      <c r="E435" t="s">
        <v>1642</v>
      </c>
      <c r="F435" t="s">
        <v>1643</v>
      </c>
      <c r="G435">
        <v>11735</v>
      </c>
      <c r="H435" t="s">
        <v>287</v>
      </c>
      <c r="I435" t="s">
        <v>219</v>
      </c>
      <c r="J435" t="s">
        <v>1140</v>
      </c>
      <c r="K435" t="s">
        <v>3504</v>
      </c>
      <c r="L435" t="s">
        <v>1142</v>
      </c>
      <c r="M435" t="s">
        <v>223</v>
      </c>
      <c r="N435" t="s">
        <v>224</v>
      </c>
    </row>
    <row r="436" spans="1:14" x14ac:dyDescent="0.35">
      <c r="A436" t="s">
        <v>3505</v>
      </c>
      <c r="B436" t="s">
        <v>3506</v>
      </c>
      <c r="C436" t="s">
        <v>214</v>
      </c>
      <c r="D436" t="s">
        <v>3507</v>
      </c>
      <c r="E436" t="s">
        <v>3492</v>
      </c>
      <c r="F436" t="s">
        <v>1643</v>
      </c>
      <c r="G436">
        <v>11779</v>
      </c>
      <c r="H436" t="s">
        <v>287</v>
      </c>
      <c r="I436" t="s">
        <v>219</v>
      </c>
      <c r="J436" t="s">
        <v>3508</v>
      </c>
      <c r="K436" t="s">
        <v>3509</v>
      </c>
      <c r="L436" t="s">
        <v>3510</v>
      </c>
      <c r="M436" t="s">
        <v>224</v>
      </c>
      <c r="N436" t="s">
        <v>224</v>
      </c>
    </row>
    <row r="437" spans="1:14" x14ac:dyDescent="0.35">
      <c r="A437" t="s">
        <v>3511</v>
      </c>
      <c r="B437" t="s">
        <v>3512</v>
      </c>
      <c r="C437" t="s">
        <v>214</v>
      </c>
      <c r="D437" t="s">
        <v>3513</v>
      </c>
      <c r="E437" t="s">
        <v>3514</v>
      </c>
      <c r="F437" t="s">
        <v>1643</v>
      </c>
      <c r="G437">
        <v>11590</v>
      </c>
      <c r="H437" t="s">
        <v>218</v>
      </c>
      <c r="I437" t="s">
        <v>242</v>
      </c>
      <c r="J437" t="s">
        <v>3515</v>
      </c>
      <c r="K437" t="s">
        <v>3516</v>
      </c>
      <c r="L437" t="s">
        <v>3517</v>
      </c>
      <c r="M437" t="s">
        <v>224</v>
      </c>
      <c r="N437" t="s">
        <v>224</v>
      </c>
    </row>
    <row r="438" spans="1:14" x14ac:dyDescent="0.35">
      <c r="A438" t="s">
        <v>3518</v>
      </c>
      <c r="B438" t="s">
        <v>3519</v>
      </c>
      <c r="C438" t="s">
        <v>214</v>
      </c>
      <c r="D438" t="s">
        <v>3520</v>
      </c>
      <c r="E438" t="s">
        <v>3521</v>
      </c>
      <c r="F438" t="s">
        <v>1643</v>
      </c>
      <c r="G438">
        <v>12302</v>
      </c>
      <c r="H438" t="s">
        <v>287</v>
      </c>
      <c r="I438" t="s">
        <v>219</v>
      </c>
      <c r="J438" t="s">
        <v>3522</v>
      </c>
      <c r="K438" t="s">
        <v>3523</v>
      </c>
      <c r="L438" t="s">
        <v>3524</v>
      </c>
      <c r="M438" t="s">
        <v>223</v>
      </c>
      <c r="N438" t="s">
        <v>224</v>
      </c>
    </row>
    <row r="439" spans="1:14" x14ac:dyDescent="0.35">
      <c r="A439" t="s">
        <v>3525</v>
      </c>
      <c r="B439" t="s">
        <v>3526</v>
      </c>
      <c r="C439" t="s">
        <v>214</v>
      </c>
      <c r="D439" t="s">
        <v>3527</v>
      </c>
      <c r="E439" t="s">
        <v>3492</v>
      </c>
      <c r="F439" t="s">
        <v>1643</v>
      </c>
      <c r="G439">
        <v>11779</v>
      </c>
      <c r="H439" t="s">
        <v>287</v>
      </c>
      <c r="I439" t="s">
        <v>219</v>
      </c>
      <c r="J439" t="s">
        <v>519</v>
      </c>
      <c r="K439" t="s">
        <v>520</v>
      </c>
      <c r="L439" t="s">
        <v>521</v>
      </c>
      <c r="M439" t="s">
        <v>223</v>
      </c>
      <c r="N439" t="s">
        <v>224</v>
      </c>
    </row>
    <row r="440" spans="1:14" x14ac:dyDescent="0.35">
      <c r="A440" t="s">
        <v>3529</v>
      </c>
      <c r="B440" t="s">
        <v>3530</v>
      </c>
      <c r="C440" t="s">
        <v>214</v>
      </c>
      <c r="D440" t="s">
        <v>3531</v>
      </c>
      <c r="E440" t="s">
        <v>3532</v>
      </c>
      <c r="F440" t="s">
        <v>1643</v>
      </c>
      <c r="G440">
        <v>12601</v>
      </c>
      <c r="H440" t="s">
        <v>218</v>
      </c>
      <c r="I440" t="s">
        <v>219</v>
      </c>
      <c r="J440" t="s">
        <v>3533</v>
      </c>
      <c r="K440" t="s">
        <v>3534</v>
      </c>
      <c r="L440" t="s">
        <v>3535</v>
      </c>
      <c r="M440" t="s">
        <v>224</v>
      </c>
      <c r="N440" t="s">
        <v>224</v>
      </c>
    </row>
    <row r="441" spans="1:14" x14ac:dyDescent="0.35">
      <c r="A441" t="s">
        <v>3536</v>
      </c>
      <c r="B441" t="s">
        <v>3537</v>
      </c>
      <c r="C441" t="s">
        <v>214</v>
      </c>
      <c r="D441" t="s">
        <v>3538</v>
      </c>
      <c r="E441" t="s">
        <v>3539</v>
      </c>
      <c r="F441" t="s">
        <v>1643</v>
      </c>
      <c r="G441">
        <v>11101</v>
      </c>
      <c r="H441" t="s">
        <v>287</v>
      </c>
      <c r="I441" t="s">
        <v>219</v>
      </c>
      <c r="J441" t="s">
        <v>3540</v>
      </c>
      <c r="K441" t="s">
        <v>3541</v>
      </c>
      <c r="L441" t="s">
        <v>3542</v>
      </c>
      <c r="M441" t="s">
        <v>223</v>
      </c>
      <c r="N441" t="s">
        <v>224</v>
      </c>
    </row>
    <row r="442" spans="1:14" x14ac:dyDescent="0.35">
      <c r="A442" t="s">
        <v>3543</v>
      </c>
      <c r="B442" t="s">
        <v>3544</v>
      </c>
      <c r="C442" t="s">
        <v>214</v>
      </c>
      <c r="D442" t="s">
        <v>3545</v>
      </c>
      <c r="E442" t="s">
        <v>3546</v>
      </c>
      <c r="F442" t="s">
        <v>1643</v>
      </c>
      <c r="G442">
        <v>14830</v>
      </c>
      <c r="H442" t="s">
        <v>218</v>
      </c>
      <c r="I442" t="s">
        <v>242</v>
      </c>
      <c r="J442" t="s">
        <v>3547</v>
      </c>
      <c r="K442" t="s">
        <v>3548</v>
      </c>
      <c r="L442" t="s">
        <v>3549</v>
      </c>
      <c r="M442" t="s">
        <v>224</v>
      </c>
      <c r="N442" t="s">
        <v>224</v>
      </c>
    </row>
    <row r="443" spans="1:14" x14ac:dyDescent="0.35">
      <c r="A443" t="s">
        <v>3550</v>
      </c>
      <c r="B443" t="s">
        <v>3551</v>
      </c>
      <c r="C443" t="s">
        <v>214</v>
      </c>
      <c r="D443" t="s">
        <v>3552</v>
      </c>
      <c r="E443" t="s">
        <v>3553</v>
      </c>
      <c r="F443" t="s">
        <v>1643</v>
      </c>
      <c r="G443">
        <v>10607</v>
      </c>
      <c r="H443" t="s">
        <v>218</v>
      </c>
      <c r="I443" t="s">
        <v>242</v>
      </c>
      <c r="J443" t="s">
        <v>3304</v>
      </c>
      <c r="K443" t="s">
        <v>3554</v>
      </c>
      <c r="L443" t="s">
        <v>3306</v>
      </c>
      <c r="M443" t="s">
        <v>223</v>
      </c>
      <c r="N443" t="s">
        <v>224</v>
      </c>
    </row>
    <row r="444" spans="1:14" x14ac:dyDescent="0.35">
      <c r="A444" t="s">
        <v>3561</v>
      </c>
      <c r="B444" t="s">
        <v>3562</v>
      </c>
      <c r="C444" t="s">
        <v>214</v>
      </c>
      <c r="D444" t="s">
        <v>3563</v>
      </c>
      <c r="E444" t="s">
        <v>3564</v>
      </c>
      <c r="F444" t="s">
        <v>1528</v>
      </c>
      <c r="G444">
        <v>43537</v>
      </c>
      <c r="H444" t="s">
        <v>218</v>
      </c>
      <c r="I444" t="s">
        <v>316</v>
      </c>
      <c r="J444" t="s">
        <v>317</v>
      </c>
      <c r="K444" t="s">
        <v>318</v>
      </c>
      <c r="L444" t="s">
        <v>319</v>
      </c>
      <c r="M444" t="s">
        <v>223</v>
      </c>
      <c r="N444" t="s">
        <v>224</v>
      </c>
    </row>
    <row r="445" spans="1:14" x14ac:dyDescent="0.35">
      <c r="A445" t="s">
        <v>3566</v>
      </c>
      <c r="B445" t="s">
        <v>3567</v>
      </c>
      <c r="C445" t="s">
        <v>214</v>
      </c>
      <c r="D445" t="s">
        <v>3568</v>
      </c>
      <c r="E445" t="s">
        <v>3569</v>
      </c>
      <c r="F445" t="s">
        <v>1528</v>
      </c>
      <c r="G445">
        <v>43125</v>
      </c>
      <c r="H445" t="s">
        <v>218</v>
      </c>
      <c r="I445" t="s">
        <v>316</v>
      </c>
      <c r="J445" t="s">
        <v>317</v>
      </c>
      <c r="K445" t="s">
        <v>318</v>
      </c>
      <c r="L445" t="s">
        <v>319</v>
      </c>
      <c r="M445" t="s">
        <v>223</v>
      </c>
      <c r="N445" t="s">
        <v>224</v>
      </c>
    </row>
    <row r="446" spans="1:14" x14ac:dyDescent="0.35">
      <c r="A446" t="s">
        <v>3570</v>
      </c>
      <c r="B446" t="s">
        <v>3571</v>
      </c>
      <c r="C446" t="s">
        <v>214</v>
      </c>
      <c r="D446" t="s">
        <v>3572</v>
      </c>
      <c r="E446" t="s">
        <v>2941</v>
      </c>
      <c r="F446" t="s">
        <v>1528</v>
      </c>
      <c r="G446">
        <v>44130</v>
      </c>
      <c r="H446" t="s">
        <v>218</v>
      </c>
      <c r="I446" t="s">
        <v>316</v>
      </c>
      <c r="J446" t="s">
        <v>317</v>
      </c>
      <c r="K446" t="s">
        <v>318</v>
      </c>
      <c r="L446" t="s">
        <v>319</v>
      </c>
      <c r="M446" t="s">
        <v>223</v>
      </c>
      <c r="N446" t="s">
        <v>224</v>
      </c>
    </row>
    <row r="447" spans="1:14" x14ac:dyDescent="0.35">
      <c r="A447" t="s">
        <v>3573</v>
      </c>
      <c r="B447" t="s">
        <v>3574</v>
      </c>
      <c r="C447" t="s">
        <v>214</v>
      </c>
      <c r="D447" t="s">
        <v>3575</v>
      </c>
      <c r="E447" t="s">
        <v>3576</v>
      </c>
      <c r="F447" t="s">
        <v>1528</v>
      </c>
      <c r="G447">
        <v>43725</v>
      </c>
      <c r="H447" t="s">
        <v>218</v>
      </c>
      <c r="I447" t="s">
        <v>316</v>
      </c>
      <c r="J447" t="s">
        <v>317</v>
      </c>
      <c r="K447" t="s">
        <v>318</v>
      </c>
      <c r="L447" t="s">
        <v>319</v>
      </c>
      <c r="M447" t="s">
        <v>223</v>
      </c>
      <c r="N447" t="s">
        <v>224</v>
      </c>
    </row>
    <row r="448" spans="1:14" x14ac:dyDescent="0.35">
      <c r="A448" t="s">
        <v>3578</v>
      </c>
      <c r="B448" t="s">
        <v>3579</v>
      </c>
      <c r="C448" t="s">
        <v>214</v>
      </c>
      <c r="D448" t="s">
        <v>3580</v>
      </c>
      <c r="E448" t="s">
        <v>3581</v>
      </c>
      <c r="F448" t="s">
        <v>1528</v>
      </c>
      <c r="G448">
        <v>44035</v>
      </c>
      <c r="H448" t="s">
        <v>287</v>
      </c>
      <c r="I448" t="s">
        <v>219</v>
      </c>
      <c r="J448" t="s">
        <v>3582</v>
      </c>
      <c r="K448" t="s">
        <v>3583</v>
      </c>
      <c r="L448" t="s">
        <v>3584</v>
      </c>
      <c r="M448" t="s">
        <v>223</v>
      </c>
      <c r="N448" t="s">
        <v>224</v>
      </c>
    </row>
    <row r="449" spans="1:14" x14ac:dyDescent="0.35">
      <c r="A449" t="s">
        <v>3585</v>
      </c>
      <c r="B449" t="s">
        <v>3586</v>
      </c>
      <c r="C449" t="s">
        <v>214</v>
      </c>
      <c r="D449" t="s">
        <v>3587</v>
      </c>
      <c r="E449" t="s">
        <v>3588</v>
      </c>
      <c r="F449" t="s">
        <v>1528</v>
      </c>
      <c r="G449">
        <v>45710</v>
      </c>
      <c r="H449" t="s">
        <v>287</v>
      </c>
      <c r="I449" t="s">
        <v>219</v>
      </c>
      <c r="J449" t="s">
        <v>3589</v>
      </c>
      <c r="K449" t="s">
        <v>3590</v>
      </c>
      <c r="L449" t="s">
        <v>3591</v>
      </c>
      <c r="M449" t="s">
        <v>223</v>
      </c>
      <c r="N449" t="s">
        <v>224</v>
      </c>
    </row>
    <row r="450" spans="1:14" x14ac:dyDescent="0.35">
      <c r="A450" t="s">
        <v>3592</v>
      </c>
      <c r="B450" t="s">
        <v>3593</v>
      </c>
      <c r="C450" t="s">
        <v>214</v>
      </c>
      <c r="D450" t="s">
        <v>3594</v>
      </c>
      <c r="E450" t="s">
        <v>3595</v>
      </c>
      <c r="F450" t="s">
        <v>1528</v>
      </c>
      <c r="G450">
        <v>45315</v>
      </c>
      <c r="H450" t="s">
        <v>218</v>
      </c>
      <c r="I450" t="s">
        <v>219</v>
      </c>
      <c r="J450" t="s">
        <v>3596</v>
      </c>
      <c r="K450" t="s">
        <v>3597</v>
      </c>
      <c r="L450" t="s">
        <v>3598</v>
      </c>
      <c r="M450" t="s">
        <v>223</v>
      </c>
      <c r="N450" t="s">
        <v>224</v>
      </c>
    </row>
    <row r="451" spans="1:14" x14ac:dyDescent="0.35">
      <c r="A451" t="s">
        <v>1882</v>
      </c>
      <c r="B451" t="s">
        <v>1883</v>
      </c>
      <c r="C451" t="s">
        <v>214</v>
      </c>
      <c r="D451" t="s">
        <v>3599</v>
      </c>
      <c r="E451" t="s">
        <v>1885</v>
      </c>
      <c r="F451" t="s">
        <v>1528</v>
      </c>
      <c r="G451">
        <v>45226</v>
      </c>
      <c r="H451" t="s">
        <v>287</v>
      </c>
      <c r="I451" t="s">
        <v>242</v>
      </c>
      <c r="J451" t="s">
        <v>1886</v>
      </c>
      <c r="K451" t="s">
        <v>1887</v>
      </c>
      <c r="L451" t="s">
        <v>1888</v>
      </c>
      <c r="M451" t="s">
        <v>224</v>
      </c>
      <c r="N451" t="s">
        <v>224</v>
      </c>
    </row>
    <row r="452" spans="1:14" x14ac:dyDescent="0.35">
      <c r="A452" t="s">
        <v>3600</v>
      </c>
      <c r="B452" t="s">
        <v>3601</v>
      </c>
      <c r="C452" t="s">
        <v>214</v>
      </c>
      <c r="D452" t="s">
        <v>3602</v>
      </c>
      <c r="E452" t="s">
        <v>3603</v>
      </c>
      <c r="F452" t="s">
        <v>1528</v>
      </c>
      <c r="G452">
        <v>43112</v>
      </c>
      <c r="H452" t="s">
        <v>287</v>
      </c>
      <c r="I452" t="s">
        <v>219</v>
      </c>
      <c r="J452" t="s">
        <v>3604</v>
      </c>
      <c r="K452" t="s">
        <v>3605</v>
      </c>
      <c r="L452" t="s">
        <v>3606</v>
      </c>
      <c r="M452" t="s">
        <v>224</v>
      </c>
      <c r="N452" t="s">
        <v>224</v>
      </c>
    </row>
    <row r="453" spans="1:14" x14ac:dyDescent="0.35">
      <c r="A453" t="s">
        <v>3607</v>
      </c>
      <c r="B453" t="s">
        <v>3608</v>
      </c>
      <c r="C453" t="s">
        <v>214</v>
      </c>
      <c r="D453" t="s">
        <v>3609</v>
      </c>
      <c r="E453" t="s">
        <v>3610</v>
      </c>
      <c r="F453" t="s">
        <v>1528</v>
      </c>
      <c r="G453">
        <v>45439</v>
      </c>
      <c r="H453" t="s">
        <v>287</v>
      </c>
      <c r="I453" t="s">
        <v>219</v>
      </c>
      <c r="J453" t="s">
        <v>3611</v>
      </c>
      <c r="K453" t="s">
        <v>3612</v>
      </c>
      <c r="L453" t="s">
        <v>3613</v>
      </c>
      <c r="M453" t="s">
        <v>224</v>
      </c>
      <c r="N453" t="s">
        <v>224</v>
      </c>
    </row>
    <row r="454" spans="1:14" x14ac:dyDescent="0.35">
      <c r="A454" t="s">
        <v>3614</v>
      </c>
      <c r="B454" t="s">
        <v>3615</v>
      </c>
      <c r="C454" t="s">
        <v>214</v>
      </c>
      <c r="D454" t="s">
        <v>3616</v>
      </c>
      <c r="E454" t="s">
        <v>3617</v>
      </c>
      <c r="F454" t="s">
        <v>1528</v>
      </c>
      <c r="G454">
        <v>45385</v>
      </c>
      <c r="H454" t="s">
        <v>287</v>
      </c>
      <c r="I454" t="s">
        <v>219</v>
      </c>
      <c r="J454" t="s">
        <v>3618</v>
      </c>
      <c r="K454" t="s">
        <v>3619</v>
      </c>
      <c r="L454" t="s">
        <v>3620</v>
      </c>
      <c r="M454" t="s">
        <v>223</v>
      </c>
      <c r="N454" t="s">
        <v>224</v>
      </c>
    </row>
    <row r="455" spans="1:14" x14ac:dyDescent="0.35">
      <c r="A455" t="s">
        <v>3621</v>
      </c>
      <c r="B455" t="s">
        <v>3622</v>
      </c>
      <c r="C455" t="s">
        <v>214</v>
      </c>
      <c r="D455" t="s">
        <v>3623</v>
      </c>
      <c r="E455" t="s">
        <v>3624</v>
      </c>
      <c r="F455" t="s">
        <v>1528</v>
      </c>
      <c r="G455">
        <v>45103</v>
      </c>
      <c r="H455" t="s">
        <v>287</v>
      </c>
      <c r="I455" t="s">
        <v>219</v>
      </c>
      <c r="J455" t="s">
        <v>3625</v>
      </c>
      <c r="K455" t="s">
        <v>3626</v>
      </c>
      <c r="L455" t="s">
        <v>3627</v>
      </c>
      <c r="M455" t="s">
        <v>224</v>
      </c>
      <c r="N455" t="s">
        <v>224</v>
      </c>
    </row>
    <row r="456" spans="1:14" x14ac:dyDescent="0.35">
      <c r="A456" t="s">
        <v>3628</v>
      </c>
      <c r="B456" t="s">
        <v>3629</v>
      </c>
      <c r="C456" t="s">
        <v>214</v>
      </c>
      <c r="D456" t="s">
        <v>3630</v>
      </c>
      <c r="E456" t="s">
        <v>2065</v>
      </c>
      <c r="F456" t="s">
        <v>1528</v>
      </c>
      <c r="G456">
        <v>43235</v>
      </c>
      <c r="H456" t="s">
        <v>287</v>
      </c>
      <c r="I456" t="s">
        <v>219</v>
      </c>
      <c r="J456" t="s">
        <v>3631</v>
      </c>
      <c r="K456" t="s">
        <v>3632</v>
      </c>
      <c r="L456" t="s">
        <v>3633</v>
      </c>
      <c r="M456" t="s">
        <v>224</v>
      </c>
      <c r="N456" t="s">
        <v>224</v>
      </c>
    </row>
    <row r="457" spans="1:14" x14ac:dyDescent="0.35">
      <c r="A457" t="s">
        <v>3634</v>
      </c>
      <c r="B457" t="s">
        <v>1770</v>
      </c>
      <c r="C457" t="s">
        <v>214</v>
      </c>
      <c r="D457" t="s">
        <v>3635</v>
      </c>
      <c r="E457" t="s">
        <v>3636</v>
      </c>
      <c r="F457" t="s">
        <v>1528</v>
      </c>
      <c r="G457">
        <v>44224</v>
      </c>
      <c r="H457" t="s">
        <v>218</v>
      </c>
      <c r="I457" t="s">
        <v>219</v>
      </c>
      <c r="J457" t="s">
        <v>3637</v>
      </c>
      <c r="K457" t="s">
        <v>3638</v>
      </c>
      <c r="L457" t="s">
        <v>3639</v>
      </c>
      <c r="M457" t="s">
        <v>223</v>
      </c>
      <c r="N457" t="s">
        <v>224</v>
      </c>
    </row>
    <row r="458" spans="1:14" x14ac:dyDescent="0.35">
      <c r="A458" t="s">
        <v>3640</v>
      </c>
      <c r="B458" t="s">
        <v>3641</v>
      </c>
      <c r="C458" t="s">
        <v>214</v>
      </c>
      <c r="D458" t="s">
        <v>3642</v>
      </c>
      <c r="E458" t="s">
        <v>1527</v>
      </c>
      <c r="F458" t="s">
        <v>1528</v>
      </c>
      <c r="G458">
        <v>44281</v>
      </c>
      <c r="H458" t="s">
        <v>287</v>
      </c>
      <c r="I458" t="s">
        <v>219</v>
      </c>
      <c r="J458" t="s">
        <v>3643</v>
      </c>
      <c r="K458" t="s">
        <v>3644</v>
      </c>
      <c r="L458" t="s">
        <v>3645</v>
      </c>
      <c r="M458" t="s">
        <v>224</v>
      </c>
      <c r="N458" t="s">
        <v>224</v>
      </c>
    </row>
    <row r="459" spans="1:14" x14ac:dyDescent="0.35">
      <c r="A459" t="s">
        <v>3646</v>
      </c>
      <c r="B459" t="s">
        <v>3647</v>
      </c>
      <c r="C459" t="s">
        <v>214</v>
      </c>
      <c r="D459" t="s">
        <v>3648</v>
      </c>
      <c r="E459" t="s">
        <v>3649</v>
      </c>
      <c r="F459" t="s">
        <v>1528</v>
      </c>
      <c r="G459">
        <v>43701</v>
      </c>
      <c r="H459" t="s">
        <v>287</v>
      </c>
      <c r="I459" t="s">
        <v>219</v>
      </c>
      <c r="J459" t="s">
        <v>3650</v>
      </c>
      <c r="K459" t="s">
        <v>3651</v>
      </c>
      <c r="L459" t="s">
        <v>3652</v>
      </c>
      <c r="M459" t="s">
        <v>223</v>
      </c>
      <c r="N459" t="s">
        <v>224</v>
      </c>
    </row>
    <row r="460" spans="1:14" x14ac:dyDescent="0.35">
      <c r="A460" t="s">
        <v>3653</v>
      </c>
      <c r="B460" t="s">
        <v>3654</v>
      </c>
      <c r="C460" t="s">
        <v>214</v>
      </c>
      <c r="D460" t="s">
        <v>3655</v>
      </c>
      <c r="E460" t="s">
        <v>3656</v>
      </c>
      <c r="F460" t="s">
        <v>1528</v>
      </c>
      <c r="G460">
        <v>43402</v>
      </c>
      <c r="H460" t="s">
        <v>287</v>
      </c>
      <c r="I460" t="s">
        <v>219</v>
      </c>
      <c r="J460" t="s">
        <v>3657</v>
      </c>
      <c r="K460" t="s">
        <v>3658</v>
      </c>
      <c r="L460" t="s">
        <v>3659</v>
      </c>
      <c r="M460" t="s">
        <v>224</v>
      </c>
      <c r="N460" t="s">
        <v>224</v>
      </c>
    </row>
    <row r="461" spans="1:14" x14ac:dyDescent="0.35">
      <c r="A461" t="s">
        <v>3660</v>
      </c>
      <c r="B461" t="s">
        <v>3661</v>
      </c>
      <c r="C461" t="s">
        <v>214</v>
      </c>
      <c r="D461" t="s">
        <v>3662</v>
      </c>
      <c r="E461" t="s">
        <v>2941</v>
      </c>
      <c r="F461" t="s">
        <v>1528</v>
      </c>
      <c r="G461">
        <v>44114</v>
      </c>
      <c r="H461" t="s">
        <v>287</v>
      </c>
      <c r="I461" t="s">
        <v>219</v>
      </c>
      <c r="J461" t="s">
        <v>3582</v>
      </c>
      <c r="K461" t="s">
        <v>3663</v>
      </c>
      <c r="L461" t="s">
        <v>3664</v>
      </c>
      <c r="M461" t="s">
        <v>223</v>
      </c>
      <c r="N461" t="s">
        <v>224</v>
      </c>
    </row>
    <row r="462" spans="1:14" x14ac:dyDescent="0.35">
      <c r="A462" t="s">
        <v>3666</v>
      </c>
      <c r="B462" t="s">
        <v>3667</v>
      </c>
      <c r="C462" t="s">
        <v>214</v>
      </c>
      <c r="D462" t="s">
        <v>3668</v>
      </c>
      <c r="E462" t="s">
        <v>3669</v>
      </c>
      <c r="F462" t="s">
        <v>3670</v>
      </c>
      <c r="G462">
        <v>73118</v>
      </c>
      <c r="H462" t="s">
        <v>218</v>
      </c>
      <c r="I462" t="s">
        <v>316</v>
      </c>
      <c r="J462" t="s">
        <v>1485</v>
      </c>
      <c r="K462" t="s">
        <v>1486</v>
      </c>
      <c r="L462" t="s">
        <v>1487</v>
      </c>
      <c r="M462" t="s">
        <v>223</v>
      </c>
      <c r="N462" t="s">
        <v>224</v>
      </c>
    </row>
    <row r="463" spans="1:14" x14ac:dyDescent="0.35">
      <c r="A463" t="s">
        <v>3671</v>
      </c>
      <c r="B463" t="s">
        <v>3672</v>
      </c>
      <c r="C463" t="s">
        <v>214</v>
      </c>
      <c r="D463" t="s">
        <v>3673</v>
      </c>
      <c r="E463" t="s">
        <v>3674</v>
      </c>
      <c r="F463" t="s">
        <v>3670</v>
      </c>
      <c r="G463">
        <v>73801</v>
      </c>
      <c r="H463" t="s">
        <v>218</v>
      </c>
      <c r="I463" t="s">
        <v>316</v>
      </c>
      <c r="J463" t="s">
        <v>1485</v>
      </c>
      <c r="K463" t="s">
        <v>1486</v>
      </c>
      <c r="L463" t="s">
        <v>1487</v>
      </c>
      <c r="M463" t="s">
        <v>223</v>
      </c>
      <c r="N463" t="s">
        <v>224</v>
      </c>
    </row>
    <row r="464" spans="1:14" x14ac:dyDescent="0.35">
      <c r="A464" t="s">
        <v>3675</v>
      </c>
      <c r="B464" t="s">
        <v>3676</v>
      </c>
      <c r="C464" t="s">
        <v>214</v>
      </c>
      <c r="D464" t="s">
        <v>3677</v>
      </c>
      <c r="E464" t="s">
        <v>3678</v>
      </c>
      <c r="F464" t="s">
        <v>3670</v>
      </c>
      <c r="G464">
        <v>74501</v>
      </c>
      <c r="H464" t="s">
        <v>218</v>
      </c>
      <c r="I464" t="s">
        <v>316</v>
      </c>
      <c r="J464" t="s">
        <v>1485</v>
      </c>
      <c r="K464" t="s">
        <v>1486</v>
      </c>
      <c r="L464" t="s">
        <v>1487</v>
      </c>
      <c r="M464" t="s">
        <v>223</v>
      </c>
      <c r="N464" t="s">
        <v>224</v>
      </c>
    </row>
    <row r="465" spans="1:14" x14ac:dyDescent="0.35">
      <c r="A465" t="s">
        <v>3679</v>
      </c>
      <c r="B465" t="s">
        <v>3680</v>
      </c>
      <c r="C465" t="s">
        <v>214</v>
      </c>
      <c r="D465" t="s">
        <v>3681</v>
      </c>
      <c r="E465" t="s">
        <v>3682</v>
      </c>
      <c r="F465" t="s">
        <v>3670</v>
      </c>
      <c r="G465">
        <v>74105</v>
      </c>
      <c r="H465" t="s">
        <v>218</v>
      </c>
      <c r="I465" t="s">
        <v>316</v>
      </c>
      <c r="J465" t="s">
        <v>1485</v>
      </c>
      <c r="K465" t="s">
        <v>1486</v>
      </c>
      <c r="L465" t="s">
        <v>1487</v>
      </c>
      <c r="M465" t="s">
        <v>223</v>
      </c>
      <c r="N465" t="s">
        <v>224</v>
      </c>
    </row>
    <row r="466" spans="1:14" x14ac:dyDescent="0.35">
      <c r="A466" t="s">
        <v>3683</v>
      </c>
      <c r="B466" t="s">
        <v>3684</v>
      </c>
      <c r="C466" t="s">
        <v>214</v>
      </c>
      <c r="D466" t="s">
        <v>3685</v>
      </c>
      <c r="E466" t="s">
        <v>3686</v>
      </c>
      <c r="F466" t="s">
        <v>3670</v>
      </c>
      <c r="G466">
        <v>74701</v>
      </c>
      <c r="H466" t="s">
        <v>218</v>
      </c>
      <c r="I466" t="s">
        <v>219</v>
      </c>
      <c r="J466" t="s">
        <v>3687</v>
      </c>
      <c r="K466" t="s">
        <v>3688</v>
      </c>
      <c r="L466" t="s">
        <v>3689</v>
      </c>
      <c r="M466" t="s">
        <v>223</v>
      </c>
      <c r="N466" t="s">
        <v>224</v>
      </c>
    </row>
    <row r="467" spans="1:14" x14ac:dyDescent="0.35">
      <c r="A467" t="s">
        <v>3690</v>
      </c>
      <c r="B467" t="s">
        <v>3691</v>
      </c>
      <c r="C467" t="s">
        <v>214</v>
      </c>
      <c r="D467" t="s">
        <v>3692</v>
      </c>
      <c r="E467" t="s">
        <v>3682</v>
      </c>
      <c r="F467" t="s">
        <v>3670</v>
      </c>
      <c r="G467">
        <v>74132</v>
      </c>
      <c r="H467" t="s">
        <v>218</v>
      </c>
      <c r="I467" t="s">
        <v>219</v>
      </c>
      <c r="J467" t="s">
        <v>3693</v>
      </c>
      <c r="K467" t="s">
        <v>3694</v>
      </c>
      <c r="L467" t="s">
        <v>3695</v>
      </c>
      <c r="M467" t="s">
        <v>224</v>
      </c>
      <c r="N467" t="s">
        <v>224</v>
      </c>
    </row>
    <row r="468" spans="1:14" x14ac:dyDescent="0.35">
      <c r="A468" t="s">
        <v>3696</v>
      </c>
      <c r="B468" t="s">
        <v>3697</v>
      </c>
      <c r="C468" t="s">
        <v>214</v>
      </c>
      <c r="D468" t="s">
        <v>3698</v>
      </c>
      <c r="E468" t="s">
        <v>3699</v>
      </c>
      <c r="F468" t="s">
        <v>3670</v>
      </c>
      <c r="G468">
        <v>73179</v>
      </c>
      <c r="H468" t="s">
        <v>287</v>
      </c>
      <c r="I468" t="s">
        <v>219</v>
      </c>
      <c r="J468" t="s">
        <v>3700</v>
      </c>
      <c r="K468" t="s">
        <v>3701</v>
      </c>
      <c r="L468" t="s">
        <v>3702</v>
      </c>
      <c r="M468" t="s">
        <v>224</v>
      </c>
      <c r="N468" t="s">
        <v>224</v>
      </c>
    </row>
    <row r="469" spans="1:14" x14ac:dyDescent="0.35">
      <c r="A469" t="s">
        <v>3703</v>
      </c>
      <c r="B469" t="s">
        <v>3704</v>
      </c>
      <c r="C469" t="s">
        <v>214</v>
      </c>
      <c r="D469" t="s">
        <v>3705</v>
      </c>
      <c r="E469" t="s">
        <v>3706</v>
      </c>
      <c r="F469" t="s">
        <v>3670</v>
      </c>
      <c r="G469">
        <v>73008</v>
      </c>
      <c r="H469" t="s">
        <v>287</v>
      </c>
      <c r="I469" t="s">
        <v>219</v>
      </c>
      <c r="J469" t="s">
        <v>3707</v>
      </c>
      <c r="K469" t="s">
        <v>3708</v>
      </c>
      <c r="L469" t="s">
        <v>3709</v>
      </c>
      <c r="M469" t="s">
        <v>224</v>
      </c>
      <c r="N469" t="s">
        <v>224</v>
      </c>
    </row>
    <row r="470" spans="1:14" x14ac:dyDescent="0.35">
      <c r="A470" t="s">
        <v>3710</v>
      </c>
      <c r="B470" t="s">
        <v>3711</v>
      </c>
      <c r="C470" t="s">
        <v>214</v>
      </c>
      <c r="D470" t="s">
        <v>3712</v>
      </c>
      <c r="E470" t="s">
        <v>3713</v>
      </c>
      <c r="F470" t="s">
        <v>3670</v>
      </c>
      <c r="G470">
        <v>74801</v>
      </c>
      <c r="H470" t="s">
        <v>287</v>
      </c>
      <c r="I470" t="s">
        <v>219</v>
      </c>
      <c r="J470" t="s">
        <v>3714</v>
      </c>
      <c r="K470" t="s">
        <v>3715</v>
      </c>
      <c r="L470" t="s">
        <v>3716</v>
      </c>
      <c r="M470" t="s">
        <v>224</v>
      </c>
      <c r="N470" t="s">
        <v>224</v>
      </c>
    </row>
    <row r="471" spans="1:14" x14ac:dyDescent="0.35">
      <c r="A471" t="s">
        <v>3717</v>
      </c>
      <c r="B471" t="s">
        <v>3718</v>
      </c>
      <c r="C471" t="s">
        <v>214</v>
      </c>
      <c r="D471" t="s">
        <v>3719</v>
      </c>
      <c r="E471" t="s">
        <v>3720</v>
      </c>
      <c r="F471" t="s">
        <v>3670</v>
      </c>
      <c r="G471">
        <v>74078</v>
      </c>
      <c r="H471" t="s">
        <v>218</v>
      </c>
      <c r="I471" t="s">
        <v>219</v>
      </c>
      <c r="J471" t="s">
        <v>3721</v>
      </c>
      <c r="K471" t="s">
        <v>3722</v>
      </c>
      <c r="L471" t="s">
        <v>3723</v>
      </c>
      <c r="M471" t="s">
        <v>224</v>
      </c>
      <c r="N471" t="s">
        <v>224</v>
      </c>
    </row>
    <row r="472" spans="1:14" x14ac:dyDescent="0.35">
      <c r="A472" t="s">
        <v>3724</v>
      </c>
      <c r="B472" t="s">
        <v>3725</v>
      </c>
      <c r="C472" t="s">
        <v>214</v>
      </c>
      <c r="D472" t="s">
        <v>3726</v>
      </c>
      <c r="E472" t="s">
        <v>3727</v>
      </c>
      <c r="F472" t="s">
        <v>3670</v>
      </c>
      <c r="G472">
        <v>73018</v>
      </c>
      <c r="H472" t="s">
        <v>287</v>
      </c>
      <c r="I472" t="s">
        <v>219</v>
      </c>
      <c r="J472" t="s">
        <v>3728</v>
      </c>
      <c r="K472" t="s">
        <v>3729</v>
      </c>
      <c r="L472" t="s">
        <v>3730</v>
      </c>
      <c r="M472" t="s">
        <v>224</v>
      </c>
      <c r="N472" t="s">
        <v>224</v>
      </c>
    </row>
    <row r="473" spans="1:14" x14ac:dyDescent="0.35">
      <c r="A473" t="s">
        <v>3731</v>
      </c>
      <c r="B473" t="s">
        <v>3732</v>
      </c>
      <c r="C473" t="s">
        <v>214</v>
      </c>
      <c r="D473" t="s">
        <v>3733</v>
      </c>
      <c r="E473" t="s">
        <v>3682</v>
      </c>
      <c r="F473" t="s">
        <v>3670</v>
      </c>
      <c r="G473">
        <v>74132</v>
      </c>
      <c r="H473" t="s">
        <v>287</v>
      </c>
      <c r="I473" t="s">
        <v>219</v>
      </c>
      <c r="J473" t="s">
        <v>3734</v>
      </c>
      <c r="K473" t="s">
        <v>3735</v>
      </c>
      <c r="L473" t="s">
        <v>3736</v>
      </c>
      <c r="M473" t="s">
        <v>224</v>
      </c>
      <c r="N473" t="s">
        <v>224</v>
      </c>
    </row>
    <row r="474" spans="1:14" x14ac:dyDescent="0.35">
      <c r="A474" t="s">
        <v>3737</v>
      </c>
      <c r="B474" t="s">
        <v>3738</v>
      </c>
      <c r="C474" t="s">
        <v>214</v>
      </c>
      <c r="D474" t="s">
        <v>3739</v>
      </c>
      <c r="E474" t="s">
        <v>3682</v>
      </c>
      <c r="F474" t="s">
        <v>3670</v>
      </c>
      <c r="G474">
        <v>74132</v>
      </c>
      <c r="H474" t="s">
        <v>287</v>
      </c>
      <c r="I474" t="s">
        <v>219</v>
      </c>
      <c r="J474" t="s">
        <v>3740</v>
      </c>
      <c r="K474" t="s">
        <v>3741</v>
      </c>
      <c r="L474" t="s">
        <v>3742</v>
      </c>
      <c r="M474" t="s">
        <v>224</v>
      </c>
      <c r="N474" t="s">
        <v>224</v>
      </c>
    </row>
    <row r="475" spans="1:14" x14ac:dyDescent="0.35">
      <c r="A475" t="s">
        <v>3743</v>
      </c>
      <c r="B475" t="s">
        <v>3744</v>
      </c>
      <c r="C475" t="s">
        <v>214</v>
      </c>
      <c r="D475" t="s">
        <v>3745</v>
      </c>
      <c r="E475" t="s">
        <v>3746</v>
      </c>
      <c r="F475" t="s">
        <v>3670</v>
      </c>
      <c r="G475">
        <v>73521</v>
      </c>
      <c r="H475" t="s">
        <v>218</v>
      </c>
      <c r="I475" t="s">
        <v>219</v>
      </c>
      <c r="J475" t="s">
        <v>3747</v>
      </c>
      <c r="K475" t="s">
        <v>3748</v>
      </c>
      <c r="L475" t="s">
        <v>3749</v>
      </c>
      <c r="M475" t="s">
        <v>223</v>
      </c>
      <c r="N475" t="s">
        <v>224</v>
      </c>
    </row>
    <row r="476" spans="1:14" x14ac:dyDescent="0.35">
      <c r="A476" t="s">
        <v>3750</v>
      </c>
      <c r="B476" t="s">
        <v>3751</v>
      </c>
      <c r="C476" t="s">
        <v>214</v>
      </c>
      <c r="D476" t="s">
        <v>3752</v>
      </c>
      <c r="E476" t="s">
        <v>3753</v>
      </c>
      <c r="F476" t="s">
        <v>1705</v>
      </c>
      <c r="G476">
        <v>97603</v>
      </c>
      <c r="H476" t="s">
        <v>218</v>
      </c>
      <c r="I476" t="s">
        <v>242</v>
      </c>
      <c r="J476" t="s">
        <v>3754</v>
      </c>
      <c r="K476" t="s">
        <v>3755</v>
      </c>
      <c r="L476" t="s">
        <v>3756</v>
      </c>
      <c r="M476" t="s">
        <v>224</v>
      </c>
      <c r="N476" t="s">
        <v>224</v>
      </c>
    </row>
    <row r="477" spans="1:14" x14ac:dyDescent="0.35">
      <c r="A477" t="s">
        <v>3757</v>
      </c>
      <c r="B477" t="s">
        <v>3758</v>
      </c>
      <c r="C477" t="s">
        <v>214</v>
      </c>
      <c r="D477" t="s">
        <v>3759</v>
      </c>
      <c r="E477" t="s">
        <v>3760</v>
      </c>
      <c r="F477" t="s">
        <v>1705</v>
      </c>
      <c r="G477">
        <v>97132</v>
      </c>
      <c r="H477" t="s">
        <v>287</v>
      </c>
      <c r="I477" t="s">
        <v>219</v>
      </c>
      <c r="J477" t="s">
        <v>3761</v>
      </c>
      <c r="K477" t="s">
        <v>3762</v>
      </c>
      <c r="L477" t="s">
        <v>3763</v>
      </c>
      <c r="M477" t="s">
        <v>224</v>
      </c>
      <c r="N477" t="s">
        <v>224</v>
      </c>
    </row>
    <row r="478" spans="1:14" x14ac:dyDescent="0.35">
      <c r="A478" t="s">
        <v>3765</v>
      </c>
      <c r="B478" t="s">
        <v>3766</v>
      </c>
      <c r="C478" t="s">
        <v>214</v>
      </c>
      <c r="D478" t="s">
        <v>3767</v>
      </c>
      <c r="E478" t="s">
        <v>3768</v>
      </c>
      <c r="F478" t="s">
        <v>1705</v>
      </c>
      <c r="G478">
        <v>97060</v>
      </c>
      <c r="H478" t="s">
        <v>287</v>
      </c>
      <c r="I478" t="s">
        <v>219</v>
      </c>
      <c r="J478" t="s">
        <v>3769</v>
      </c>
      <c r="K478" t="s">
        <v>3770</v>
      </c>
      <c r="L478" t="s">
        <v>3771</v>
      </c>
      <c r="M478" t="s">
        <v>223</v>
      </c>
      <c r="N478" t="s">
        <v>224</v>
      </c>
    </row>
    <row r="479" spans="1:14" x14ac:dyDescent="0.35">
      <c r="A479" t="s">
        <v>3772</v>
      </c>
      <c r="B479" t="s">
        <v>3773</v>
      </c>
      <c r="C479" t="s">
        <v>214</v>
      </c>
      <c r="D479" t="s">
        <v>3774</v>
      </c>
      <c r="E479" t="s">
        <v>3775</v>
      </c>
      <c r="F479" t="s">
        <v>1705</v>
      </c>
      <c r="G479">
        <v>97351</v>
      </c>
      <c r="H479" t="s">
        <v>287</v>
      </c>
      <c r="I479" t="s">
        <v>219</v>
      </c>
      <c r="J479" t="s">
        <v>3776</v>
      </c>
      <c r="K479" t="s">
        <v>3777</v>
      </c>
      <c r="L479" t="s">
        <v>3778</v>
      </c>
      <c r="M479" t="s">
        <v>224</v>
      </c>
      <c r="N479" t="s">
        <v>224</v>
      </c>
    </row>
    <row r="480" spans="1:14" x14ac:dyDescent="0.35">
      <c r="A480" t="s">
        <v>3779</v>
      </c>
      <c r="B480" t="s">
        <v>3780</v>
      </c>
      <c r="C480" t="s">
        <v>214</v>
      </c>
      <c r="D480" t="s">
        <v>3781</v>
      </c>
      <c r="E480" t="s">
        <v>3782</v>
      </c>
      <c r="F480" t="s">
        <v>1705</v>
      </c>
      <c r="G480">
        <v>97701</v>
      </c>
      <c r="H480" t="s">
        <v>287</v>
      </c>
      <c r="I480" t="s">
        <v>219</v>
      </c>
      <c r="J480" t="s">
        <v>3783</v>
      </c>
      <c r="K480" t="s">
        <v>3784</v>
      </c>
      <c r="L480" t="s">
        <v>3785</v>
      </c>
      <c r="M480" t="s">
        <v>224</v>
      </c>
      <c r="N480" t="s">
        <v>224</v>
      </c>
    </row>
    <row r="481" spans="1:14" x14ac:dyDescent="0.35">
      <c r="A481" t="s">
        <v>3786</v>
      </c>
      <c r="B481" t="s">
        <v>3787</v>
      </c>
      <c r="C481" t="s">
        <v>214</v>
      </c>
      <c r="D481" t="s">
        <v>3788</v>
      </c>
      <c r="E481" t="s">
        <v>3789</v>
      </c>
      <c r="F481" t="s">
        <v>1705</v>
      </c>
      <c r="G481">
        <v>97060</v>
      </c>
      <c r="H481" t="s">
        <v>287</v>
      </c>
      <c r="I481" t="s">
        <v>219</v>
      </c>
      <c r="J481" t="s">
        <v>3790</v>
      </c>
      <c r="K481" t="s">
        <v>3791</v>
      </c>
      <c r="L481" t="s">
        <v>3792</v>
      </c>
      <c r="M481" t="s">
        <v>224</v>
      </c>
      <c r="N481" t="s">
        <v>224</v>
      </c>
    </row>
    <row r="482" spans="1:14" x14ac:dyDescent="0.35">
      <c r="A482" t="s">
        <v>3793</v>
      </c>
      <c r="B482" t="s">
        <v>3794</v>
      </c>
      <c r="C482" t="s">
        <v>214</v>
      </c>
      <c r="D482" t="s">
        <v>3795</v>
      </c>
      <c r="E482" t="s">
        <v>3796</v>
      </c>
      <c r="F482" t="s">
        <v>1705</v>
      </c>
      <c r="G482">
        <v>97128</v>
      </c>
      <c r="H482" t="s">
        <v>287</v>
      </c>
      <c r="I482" t="s">
        <v>219</v>
      </c>
      <c r="J482" t="s">
        <v>3797</v>
      </c>
      <c r="K482" t="s">
        <v>3798</v>
      </c>
      <c r="L482" t="s">
        <v>3799</v>
      </c>
      <c r="M482" t="s">
        <v>223</v>
      </c>
      <c r="N482" t="s">
        <v>224</v>
      </c>
    </row>
    <row r="483" spans="1:14" x14ac:dyDescent="0.35">
      <c r="A483" t="s">
        <v>3801</v>
      </c>
      <c r="B483" t="s">
        <v>3802</v>
      </c>
      <c r="C483" t="s">
        <v>214</v>
      </c>
      <c r="D483" t="s">
        <v>3803</v>
      </c>
      <c r="E483" t="s">
        <v>3804</v>
      </c>
      <c r="F483" t="s">
        <v>1705</v>
      </c>
      <c r="G483">
        <v>97814</v>
      </c>
      <c r="H483" t="s">
        <v>218</v>
      </c>
      <c r="I483" t="s">
        <v>316</v>
      </c>
      <c r="J483" t="s">
        <v>964</v>
      </c>
      <c r="K483" t="s">
        <v>965</v>
      </c>
      <c r="L483" t="s">
        <v>966</v>
      </c>
      <c r="M483" t="s">
        <v>223</v>
      </c>
      <c r="N483" t="s">
        <v>224</v>
      </c>
    </row>
    <row r="484" spans="1:14" x14ac:dyDescent="0.35">
      <c r="A484" t="s">
        <v>3805</v>
      </c>
      <c r="B484" t="s">
        <v>3806</v>
      </c>
      <c r="C484" t="s">
        <v>214</v>
      </c>
      <c r="D484" t="s">
        <v>3807</v>
      </c>
      <c r="E484" t="s">
        <v>3782</v>
      </c>
      <c r="F484" t="s">
        <v>1705</v>
      </c>
      <c r="G484">
        <v>97701</v>
      </c>
      <c r="H484" t="s">
        <v>218</v>
      </c>
      <c r="I484" t="s">
        <v>316</v>
      </c>
      <c r="J484" t="s">
        <v>964</v>
      </c>
      <c r="K484" t="s">
        <v>965</v>
      </c>
      <c r="L484" t="s">
        <v>966</v>
      </c>
      <c r="M484" t="s">
        <v>223</v>
      </c>
      <c r="N484" t="s">
        <v>224</v>
      </c>
    </row>
    <row r="485" spans="1:14" x14ac:dyDescent="0.35">
      <c r="A485" t="s">
        <v>3808</v>
      </c>
      <c r="B485" t="s">
        <v>3809</v>
      </c>
      <c r="C485" t="s">
        <v>214</v>
      </c>
      <c r="D485" t="s">
        <v>3810</v>
      </c>
      <c r="E485" t="s">
        <v>3811</v>
      </c>
      <c r="F485" t="s">
        <v>1705</v>
      </c>
      <c r="G485">
        <v>97070</v>
      </c>
      <c r="H485" t="s">
        <v>218</v>
      </c>
      <c r="I485" t="s">
        <v>316</v>
      </c>
      <c r="J485" t="s">
        <v>964</v>
      </c>
      <c r="K485" t="s">
        <v>965</v>
      </c>
      <c r="L485" t="s">
        <v>966</v>
      </c>
      <c r="M485" t="s">
        <v>223</v>
      </c>
      <c r="N485" t="s">
        <v>224</v>
      </c>
    </row>
    <row r="486" spans="1:14" x14ac:dyDescent="0.35">
      <c r="A486" t="s">
        <v>3812</v>
      </c>
      <c r="B486" t="s">
        <v>3813</v>
      </c>
      <c r="C486" t="s">
        <v>214</v>
      </c>
      <c r="D486" t="s">
        <v>3814</v>
      </c>
      <c r="E486" t="s">
        <v>3815</v>
      </c>
      <c r="F486" t="s">
        <v>1705</v>
      </c>
      <c r="G486">
        <v>97402</v>
      </c>
      <c r="H486" t="s">
        <v>218</v>
      </c>
      <c r="I486" t="s">
        <v>316</v>
      </c>
      <c r="J486" t="s">
        <v>964</v>
      </c>
      <c r="K486" t="s">
        <v>965</v>
      </c>
      <c r="L486" t="s">
        <v>966</v>
      </c>
      <c r="M486" t="s">
        <v>223</v>
      </c>
      <c r="N486" t="s">
        <v>224</v>
      </c>
    </row>
    <row r="487" spans="1:14" x14ac:dyDescent="0.35">
      <c r="A487" t="s">
        <v>3816</v>
      </c>
      <c r="B487" t="s">
        <v>3817</v>
      </c>
      <c r="C487" t="s">
        <v>214</v>
      </c>
      <c r="D487" t="s">
        <v>3818</v>
      </c>
      <c r="E487" t="s">
        <v>3353</v>
      </c>
      <c r="F487" t="s">
        <v>1705</v>
      </c>
      <c r="G487">
        <v>97501</v>
      </c>
      <c r="H487" t="s">
        <v>218</v>
      </c>
      <c r="I487" t="s">
        <v>316</v>
      </c>
      <c r="J487" t="s">
        <v>964</v>
      </c>
      <c r="K487" t="s">
        <v>965</v>
      </c>
      <c r="L487" t="s">
        <v>966</v>
      </c>
      <c r="M487" t="s">
        <v>223</v>
      </c>
      <c r="N487" t="s">
        <v>224</v>
      </c>
    </row>
    <row r="488" spans="1:14" x14ac:dyDescent="0.35">
      <c r="A488" t="s">
        <v>3819</v>
      </c>
      <c r="B488" t="s">
        <v>3820</v>
      </c>
      <c r="C488" t="s">
        <v>214</v>
      </c>
      <c r="D488" t="s">
        <v>3821</v>
      </c>
      <c r="E488" t="s">
        <v>2000</v>
      </c>
      <c r="F488" t="s">
        <v>1705</v>
      </c>
      <c r="G488">
        <v>97219</v>
      </c>
      <c r="H488" t="s">
        <v>218</v>
      </c>
      <c r="I488" t="s">
        <v>316</v>
      </c>
      <c r="J488" t="s">
        <v>964</v>
      </c>
      <c r="K488" t="s">
        <v>3822</v>
      </c>
      <c r="L488" t="s">
        <v>966</v>
      </c>
      <c r="M488" t="s">
        <v>223</v>
      </c>
      <c r="N488" t="s">
        <v>224</v>
      </c>
    </row>
    <row r="489" spans="1:14" x14ac:dyDescent="0.35">
      <c r="A489" t="s">
        <v>3823</v>
      </c>
      <c r="B489" t="s">
        <v>3824</v>
      </c>
      <c r="C489" t="s">
        <v>214</v>
      </c>
      <c r="D489" t="s">
        <v>3825</v>
      </c>
      <c r="E489" t="s">
        <v>1519</v>
      </c>
      <c r="F489" t="s">
        <v>1705</v>
      </c>
      <c r="G489">
        <v>97002</v>
      </c>
      <c r="H489" t="s">
        <v>218</v>
      </c>
      <c r="I489" t="s">
        <v>219</v>
      </c>
      <c r="J489" t="s">
        <v>3826</v>
      </c>
      <c r="K489" t="s">
        <v>3827</v>
      </c>
      <c r="L489" t="s">
        <v>3828</v>
      </c>
      <c r="M489" t="s">
        <v>224</v>
      </c>
      <c r="N489" t="s">
        <v>224</v>
      </c>
    </row>
    <row r="490" spans="1:14" x14ac:dyDescent="0.35">
      <c r="A490" t="s">
        <v>3829</v>
      </c>
      <c r="B490" t="s">
        <v>3830</v>
      </c>
      <c r="C490" t="s">
        <v>214</v>
      </c>
      <c r="D490" t="s">
        <v>3831</v>
      </c>
      <c r="E490" t="s">
        <v>3789</v>
      </c>
      <c r="F490" t="s">
        <v>1705</v>
      </c>
      <c r="G490">
        <v>97124</v>
      </c>
      <c r="H490" t="s">
        <v>218</v>
      </c>
      <c r="I490" t="s">
        <v>219</v>
      </c>
      <c r="J490" t="s">
        <v>3832</v>
      </c>
      <c r="K490" t="s">
        <v>3833</v>
      </c>
      <c r="L490" t="s">
        <v>3834</v>
      </c>
      <c r="M490" t="s">
        <v>223</v>
      </c>
      <c r="N490" t="s">
        <v>224</v>
      </c>
    </row>
    <row r="491" spans="1:14" x14ac:dyDescent="0.35">
      <c r="A491" t="s">
        <v>3835</v>
      </c>
      <c r="B491" t="s">
        <v>3836</v>
      </c>
      <c r="C491" t="s">
        <v>214</v>
      </c>
      <c r="D491" t="s">
        <v>3837</v>
      </c>
      <c r="E491" t="s">
        <v>3838</v>
      </c>
      <c r="F491" t="s">
        <v>1431</v>
      </c>
      <c r="G491">
        <v>16505</v>
      </c>
      <c r="H491" t="s">
        <v>218</v>
      </c>
      <c r="I491" t="s">
        <v>316</v>
      </c>
      <c r="J491" t="s">
        <v>991</v>
      </c>
      <c r="K491" t="s">
        <v>992</v>
      </c>
      <c r="L491" t="s">
        <v>993</v>
      </c>
      <c r="M491" t="s">
        <v>223</v>
      </c>
      <c r="N491" t="s">
        <v>224</v>
      </c>
    </row>
    <row r="492" spans="1:14" x14ac:dyDescent="0.35">
      <c r="A492" t="s">
        <v>3839</v>
      </c>
      <c r="B492" t="s">
        <v>3840</v>
      </c>
      <c r="C492" t="s">
        <v>214</v>
      </c>
      <c r="D492" t="s">
        <v>3841</v>
      </c>
      <c r="E492" t="s">
        <v>3842</v>
      </c>
      <c r="F492" t="s">
        <v>1431</v>
      </c>
      <c r="G492">
        <v>15218</v>
      </c>
      <c r="H492" t="s">
        <v>218</v>
      </c>
      <c r="I492" t="s">
        <v>316</v>
      </c>
      <c r="J492" t="s">
        <v>991</v>
      </c>
      <c r="K492" t="s">
        <v>992</v>
      </c>
      <c r="L492" t="s">
        <v>993</v>
      </c>
      <c r="M492" t="s">
        <v>223</v>
      </c>
      <c r="N492" t="s">
        <v>224</v>
      </c>
    </row>
    <row r="493" spans="1:14" x14ac:dyDescent="0.35">
      <c r="A493" t="s">
        <v>3844</v>
      </c>
      <c r="B493" t="s">
        <v>3845</v>
      </c>
      <c r="C493" t="s">
        <v>214</v>
      </c>
      <c r="D493" t="s">
        <v>3846</v>
      </c>
      <c r="E493" t="s">
        <v>3847</v>
      </c>
      <c r="F493" t="s">
        <v>1431</v>
      </c>
      <c r="G493">
        <v>19004</v>
      </c>
      <c r="H493" t="s">
        <v>218</v>
      </c>
      <c r="I493" t="s">
        <v>316</v>
      </c>
      <c r="J493" t="s">
        <v>991</v>
      </c>
      <c r="K493" t="s">
        <v>992</v>
      </c>
      <c r="L493" t="s">
        <v>993</v>
      </c>
      <c r="M493" t="s">
        <v>223</v>
      </c>
      <c r="N493" t="s">
        <v>224</v>
      </c>
    </row>
    <row r="494" spans="1:14" x14ac:dyDescent="0.35">
      <c r="A494" t="s">
        <v>3849</v>
      </c>
      <c r="B494" t="s">
        <v>3850</v>
      </c>
      <c r="C494" t="s">
        <v>214</v>
      </c>
      <c r="D494" t="s">
        <v>3851</v>
      </c>
      <c r="E494" t="s">
        <v>3852</v>
      </c>
      <c r="F494" t="s">
        <v>1431</v>
      </c>
      <c r="G494">
        <v>18411</v>
      </c>
      <c r="H494" t="s">
        <v>218</v>
      </c>
      <c r="I494" t="s">
        <v>316</v>
      </c>
      <c r="J494" t="s">
        <v>991</v>
      </c>
      <c r="K494" t="s">
        <v>992</v>
      </c>
      <c r="L494" t="s">
        <v>993</v>
      </c>
      <c r="M494" t="s">
        <v>223</v>
      </c>
      <c r="N494" t="s">
        <v>224</v>
      </c>
    </row>
    <row r="495" spans="1:14" x14ac:dyDescent="0.35">
      <c r="A495" t="s">
        <v>3854</v>
      </c>
      <c r="B495" t="s">
        <v>3855</v>
      </c>
      <c r="C495" t="s">
        <v>214</v>
      </c>
      <c r="D495" t="s">
        <v>3856</v>
      </c>
      <c r="E495" t="s">
        <v>3857</v>
      </c>
      <c r="F495" t="s">
        <v>1431</v>
      </c>
      <c r="G495">
        <v>19007</v>
      </c>
      <c r="H495" t="s">
        <v>218</v>
      </c>
      <c r="I495" t="s">
        <v>316</v>
      </c>
      <c r="J495" t="s">
        <v>991</v>
      </c>
      <c r="K495" t="s">
        <v>992</v>
      </c>
      <c r="L495" t="s">
        <v>993</v>
      </c>
      <c r="M495" t="s">
        <v>223</v>
      </c>
      <c r="N495" t="s">
        <v>224</v>
      </c>
    </row>
    <row r="496" spans="1:14" x14ac:dyDescent="0.35">
      <c r="A496" t="s">
        <v>3858</v>
      </c>
      <c r="B496" t="s">
        <v>3859</v>
      </c>
      <c r="C496" t="s">
        <v>214</v>
      </c>
      <c r="D496" t="s">
        <v>3860</v>
      </c>
      <c r="E496" t="s">
        <v>3861</v>
      </c>
      <c r="F496" t="s">
        <v>1431</v>
      </c>
      <c r="G496">
        <v>15601</v>
      </c>
      <c r="H496" t="s">
        <v>218</v>
      </c>
      <c r="I496" t="s">
        <v>316</v>
      </c>
      <c r="J496" t="s">
        <v>991</v>
      </c>
      <c r="K496" t="s">
        <v>992</v>
      </c>
      <c r="L496" t="s">
        <v>993</v>
      </c>
      <c r="M496" t="s">
        <v>223</v>
      </c>
      <c r="N496" t="s">
        <v>224</v>
      </c>
    </row>
    <row r="497" spans="1:14" x14ac:dyDescent="0.35">
      <c r="A497" t="s">
        <v>3862</v>
      </c>
      <c r="B497" t="s">
        <v>3863</v>
      </c>
      <c r="C497" t="s">
        <v>214</v>
      </c>
      <c r="D497" t="s">
        <v>3864</v>
      </c>
      <c r="E497" t="s">
        <v>3865</v>
      </c>
      <c r="F497" t="s">
        <v>1431</v>
      </c>
      <c r="G497">
        <v>19406</v>
      </c>
      <c r="H497" t="s">
        <v>287</v>
      </c>
      <c r="I497" t="s">
        <v>242</v>
      </c>
      <c r="J497" t="s">
        <v>3866</v>
      </c>
      <c r="K497" t="s">
        <v>3867</v>
      </c>
      <c r="L497" t="s">
        <v>3868</v>
      </c>
      <c r="M497" t="s">
        <v>223</v>
      </c>
      <c r="N497" t="s">
        <v>224</v>
      </c>
    </row>
    <row r="498" spans="1:14" x14ac:dyDescent="0.35">
      <c r="A498" t="s">
        <v>3869</v>
      </c>
      <c r="B498" t="s">
        <v>3870</v>
      </c>
      <c r="C498" t="s">
        <v>214</v>
      </c>
      <c r="D498" t="s">
        <v>3871</v>
      </c>
      <c r="E498" t="s">
        <v>3872</v>
      </c>
      <c r="F498" t="s">
        <v>1431</v>
      </c>
      <c r="G498">
        <v>16002</v>
      </c>
      <c r="H498" t="s">
        <v>287</v>
      </c>
      <c r="I498" t="s">
        <v>219</v>
      </c>
      <c r="J498" t="s">
        <v>3873</v>
      </c>
      <c r="K498" t="s">
        <v>3874</v>
      </c>
      <c r="L498" t="s">
        <v>3875</v>
      </c>
      <c r="M498" t="s">
        <v>223</v>
      </c>
      <c r="N498" t="s">
        <v>224</v>
      </c>
    </row>
    <row r="499" spans="1:14" x14ac:dyDescent="0.35">
      <c r="A499" t="s">
        <v>3876</v>
      </c>
      <c r="B499" t="s">
        <v>3877</v>
      </c>
      <c r="C499" t="s">
        <v>214</v>
      </c>
      <c r="D499" t="s">
        <v>3878</v>
      </c>
      <c r="E499" t="s">
        <v>3879</v>
      </c>
      <c r="F499" t="s">
        <v>1431</v>
      </c>
      <c r="G499">
        <v>16101</v>
      </c>
      <c r="H499" t="s">
        <v>287</v>
      </c>
      <c r="I499" t="s">
        <v>242</v>
      </c>
      <c r="J499" t="s">
        <v>3880</v>
      </c>
      <c r="K499" t="s">
        <v>3881</v>
      </c>
      <c r="L499" t="s">
        <v>3882</v>
      </c>
      <c r="M499" t="s">
        <v>224</v>
      </c>
      <c r="N499" t="s">
        <v>224</v>
      </c>
    </row>
    <row r="500" spans="1:14" x14ac:dyDescent="0.35">
      <c r="A500" t="s">
        <v>3883</v>
      </c>
      <c r="B500" t="s">
        <v>3884</v>
      </c>
      <c r="C500" t="s">
        <v>214</v>
      </c>
      <c r="D500" t="s">
        <v>3885</v>
      </c>
      <c r="E500" t="s">
        <v>3886</v>
      </c>
      <c r="F500" t="s">
        <v>1431</v>
      </c>
      <c r="G500">
        <v>15122</v>
      </c>
      <c r="H500" t="s">
        <v>287</v>
      </c>
      <c r="I500" t="s">
        <v>219</v>
      </c>
      <c r="J500" t="s">
        <v>3887</v>
      </c>
      <c r="K500" t="s">
        <v>3888</v>
      </c>
      <c r="L500" t="s">
        <v>3889</v>
      </c>
      <c r="M500" t="s">
        <v>224</v>
      </c>
      <c r="N500" t="s">
        <v>224</v>
      </c>
    </row>
    <row r="501" spans="1:14" x14ac:dyDescent="0.35">
      <c r="A501" t="s">
        <v>3890</v>
      </c>
      <c r="B501" t="s">
        <v>3891</v>
      </c>
      <c r="C501" t="s">
        <v>214</v>
      </c>
      <c r="D501" t="s">
        <v>3892</v>
      </c>
      <c r="E501" t="s">
        <v>3893</v>
      </c>
      <c r="F501" t="s">
        <v>1431</v>
      </c>
      <c r="G501">
        <v>15010</v>
      </c>
      <c r="H501" t="s">
        <v>218</v>
      </c>
      <c r="I501" t="s">
        <v>219</v>
      </c>
      <c r="J501" t="s">
        <v>3894</v>
      </c>
      <c r="K501" t="s">
        <v>3895</v>
      </c>
      <c r="L501" t="s">
        <v>3896</v>
      </c>
      <c r="M501" t="s">
        <v>223</v>
      </c>
      <c r="N501" t="s">
        <v>224</v>
      </c>
    </row>
    <row r="502" spans="1:14" x14ac:dyDescent="0.35">
      <c r="A502" t="s">
        <v>3897</v>
      </c>
      <c r="B502" t="s">
        <v>3898</v>
      </c>
      <c r="C502" t="s">
        <v>214</v>
      </c>
      <c r="D502" t="s">
        <v>3899</v>
      </c>
      <c r="E502" t="s">
        <v>3886</v>
      </c>
      <c r="F502" t="s">
        <v>1431</v>
      </c>
      <c r="G502">
        <v>15122</v>
      </c>
      <c r="H502" t="s">
        <v>287</v>
      </c>
      <c r="I502" t="s">
        <v>219</v>
      </c>
      <c r="J502" t="s">
        <v>3900</v>
      </c>
      <c r="K502" t="s">
        <v>3901</v>
      </c>
      <c r="L502" t="s">
        <v>3902</v>
      </c>
      <c r="M502" t="s">
        <v>224</v>
      </c>
      <c r="N502" t="s">
        <v>224</v>
      </c>
    </row>
    <row r="503" spans="1:14" x14ac:dyDescent="0.35">
      <c r="A503" t="s">
        <v>3903</v>
      </c>
      <c r="B503" t="s">
        <v>3904</v>
      </c>
      <c r="C503" t="s">
        <v>214</v>
      </c>
      <c r="D503" t="s">
        <v>3905</v>
      </c>
      <c r="E503" t="s">
        <v>3906</v>
      </c>
      <c r="F503" t="s">
        <v>1431</v>
      </c>
      <c r="G503">
        <v>15904</v>
      </c>
      <c r="H503" t="s">
        <v>287</v>
      </c>
      <c r="I503" t="s">
        <v>219</v>
      </c>
      <c r="J503" t="s">
        <v>3907</v>
      </c>
      <c r="K503" t="s">
        <v>3908</v>
      </c>
      <c r="L503" t="s">
        <v>3909</v>
      </c>
      <c r="M503" t="s">
        <v>224</v>
      </c>
      <c r="N503" t="s">
        <v>224</v>
      </c>
    </row>
    <row r="504" spans="1:14" x14ac:dyDescent="0.35">
      <c r="A504" t="s">
        <v>3910</v>
      </c>
      <c r="B504" t="s">
        <v>3911</v>
      </c>
      <c r="C504" t="s">
        <v>214</v>
      </c>
      <c r="D504" t="s">
        <v>3912</v>
      </c>
      <c r="E504" t="s">
        <v>3913</v>
      </c>
      <c r="F504" t="s">
        <v>1431</v>
      </c>
      <c r="G504">
        <v>17112</v>
      </c>
      <c r="H504" t="s">
        <v>287</v>
      </c>
      <c r="I504" t="s">
        <v>242</v>
      </c>
      <c r="J504" t="s">
        <v>3304</v>
      </c>
      <c r="K504" t="s">
        <v>3305</v>
      </c>
      <c r="L504" t="s">
        <v>3306</v>
      </c>
      <c r="M504" t="s">
        <v>223</v>
      </c>
      <c r="N504" t="s">
        <v>224</v>
      </c>
    </row>
    <row r="505" spans="1:14" x14ac:dyDescent="0.35">
      <c r="A505" t="s">
        <v>3914</v>
      </c>
      <c r="B505" t="s">
        <v>3915</v>
      </c>
      <c r="C505" t="s">
        <v>214</v>
      </c>
      <c r="D505" t="s">
        <v>3916</v>
      </c>
      <c r="E505" t="s">
        <v>3917</v>
      </c>
      <c r="F505" t="s">
        <v>1431</v>
      </c>
      <c r="G505">
        <v>17543</v>
      </c>
      <c r="H505" t="s">
        <v>287</v>
      </c>
      <c r="I505" t="s">
        <v>219</v>
      </c>
      <c r="J505" t="s">
        <v>3918</v>
      </c>
      <c r="K505" t="s">
        <v>3919</v>
      </c>
      <c r="L505" t="s">
        <v>3920</v>
      </c>
      <c r="M505" t="s">
        <v>223</v>
      </c>
      <c r="N505" t="s">
        <v>224</v>
      </c>
    </row>
    <row r="506" spans="1:14" x14ac:dyDescent="0.35">
      <c r="A506" t="s">
        <v>3921</v>
      </c>
      <c r="B506" t="s">
        <v>3922</v>
      </c>
      <c r="C506" t="s">
        <v>214</v>
      </c>
      <c r="D506" t="s">
        <v>3923</v>
      </c>
      <c r="E506" t="s">
        <v>3924</v>
      </c>
      <c r="F506" t="s">
        <v>1431</v>
      </c>
      <c r="G506">
        <v>19114</v>
      </c>
      <c r="H506" t="s">
        <v>287</v>
      </c>
      <c r="I506" t="s">
        <v>219</v>
      </c>
      <c r="J506" t="s">
        <v>3925</v>
      </c>
      <c r="K506" t="s">
        <v>3926</v>
      </c>
      <c r="L506" t="s">
        <v>3927</v>
      </c>
      <c r="M506" t="s">
        <v>223</v>
      </c>
      <c r="N506" t="s">
        <v>224</v>
      </c>
    </row>
    <row r="507" spans="1:14" x14ac:dyDescent="0.35">
      <c r="A507" t="s">
        <v>3928</v>
      </c>
      <c r="B507" t="s">
        <v>3929</v>
      </c>
      <c r="C507" t="s">
        <v>214</v>
      </c>
      <c r="D507" t="s">
        <v>3930</v>
      </c>
      <c r="E507" t="s">
        <v>3924</v>
      </c>
      <c r="F507" t="s">
        <v>1431</v>
      </c>
      <c r="G507">
        <v>19114</v>
      </c>
      <c r="H507" t="s">
        <v>287</v>
      </c>
      <c r="I507" t="s">
        <v>219</v>
      </c>
      <c r="J507" t="s">
        <v>3931</v>
      </c>
      <c r="K507" t="s">
        <v>3932</v>
      </c>
      <c r="L507" t="s">
        <v>3933</v>
      </c>
      <c r="M507" t="s">
        <v>224</v>
      </c>
      <c r="N507" t="s">
        <v>224</v>
      </c>
    </row>
    <row r="508" spans="1:14" x14ac:dyDescent="0.35">
      <c r="A508" t="s">
        <v>3934</v>
      </c>
      <c r="B508" t="s">
        <v>3935</v>
      </c>
      <c r="C508" t="s">
        <v>214</v>
      </c>
      <c r="D508" t="s">
        <v>3936</v>
      </c>
      <c r="E508" t="s">
        <v>1430</v>
      </c>
      <c r="F508" t="s">
        <v>1431</v>
      </c>
      <c r="G508">
        <v>18109</v>
      </c>
      <c r="H508" t="s">
        <v>218</v>
      </c>
      <c r="I508" t="s">
        <v>242</v>
      </c>
      <c r="J508" t="s">
        <v>3139</v>
      </c>
      <c r="K508" t="s">
        <v>3937</v>
      </c>
      <c r="L508" t="s">
        <v>3140</v>
      </c>
      <c r="M508" t="s">
        <v>224</v>
      </c>
      <c r="N508" t="s">
        <v>224</v>
      </c>
    </row>
    <row r="509" spans="1:14" x14ac:dyDescent="0.35">
      <c r="A509" t="s">
        <v>3938</v>
      </c>
      <c r="B509" t="s">
        <v>3939</v>
      </c>
      <c r="C509" t="s">
        <v>214</v>
      </c>
      <c r="D509" t="s">
        <v>3940</v>
      </c>
      <c r="E509" t="s">
        <v>3941</v>
      </c>
      <c r="F509" t="s">
        <v>1431</v>
      </c>
      <c r="G509">
        <v>17754</v>
      </c>
      <c r="H509" t="s">
        <v>287</v>
      </c>
      <c r="I509" t="s">
        <v>219</v>
      </c>
      <c r="J509" t="s">
        <v>3942</v>
      </c>
      <c r="K509" t="s">
        <v>3943</v>
      </c>
      <c r="L509" t="s">
        <v>3944</v>
      </c>
      <c r="M509" t="s">
        <v>224</v>
      </c>
      <c r="N509" t="s">
        <v>224</v>
      </c>
    </row>
    <row r="510" spans="1:14" x14ac:dyDescent="0.35">
      <c r="A510" t="s">
        <v>3945</v>
      </c>
      <c r="B510" t="s">
        <v>3946</v>
      </c>
      <c r="C510" t="s">
        <v>214</v>
      </c>
      <c r="D510" t="s">
        <v>3947</v>
      </c>
      <c r="E510" t="s">
        <v>3948</v>
      </c>
      <c r="F510" t="s">
        <v>1431</v>
      </c>
      <c r="G510">
        <v>17815</v>
      </c>
      <c r="H510" t="s">
        <v>218</v>
      </c>
      <c r="I510" t="s">
        <v>242</v>
      </c>
      <c r="J510" t="s">
        <v>3949</v>
      </c>
      <c r="K510" t="s">
        <v>3950</v>
      </c>
      <c r="L510" t="s">
        <v>3951</v>
      </c>
      <c r="M510" t="s">
        <v>224</v>
      </c>
      <c r="N510" t="s">
        <v>224</v>
      </c>
    </row>
    <row r="511" spans="1:14" x14ac:dyDescent="0.35">
      <c r="A511" t="s">
        <v>3952</v>
      </c>
      <c r="B511" t="s">
        <v>3953</v>
      </c>
      <c r="C511" t="s">
        <v>214</v>
      </c>
      <c r="D511" t="s">
        <v>3954</v>
      </c>
      <c r="E511" t="s">
        <v>3955</v>
      </c>
      <c r="F511" t="s">
        <v>3956</v>
      </c>
      <c r="G511">
        <v>913</v>
      </c>
      <c r="H511" t="s">
        <v>287</v>
      </c>
      <c r="I511" t="s">
        <v>219</v>
      </c>
      <c r="J511" t="s">
        <v>3957</v>
      </c>
      <c r="K511" t="s">
        <v>3958</v>
      </c>
      <c r="L511" t="s">
        <v>3959</v>
      </c>
      <c r="M511" t="s">
        <v>224</v>
      </c>
      <c r="N511" t="s">
        <v>224</v>
      </c>
    </row>
    <row r="512" spans="1:14" x14ac:dyDescent="0.35">
      <c r="A512" t="s">
        <v>3960</v>
      </c>
      <c r="B512" t="s">
        <v>3961</v>
      </c>
      <c r="C512" t="s">
        <v>214</v>
      </c>
      <c r="D512" t="s">
        <v>3962</v>
      </c>
      <c r="E512" t="s">
        <v>3963</v>
      </c>
      <c r="F512" t="s">
        <v>3956</v>
      </c>
      <c r="G512">
        <v>917</v>
      </c>
      <c r="H512" t="s">
        <v>218</v>
      </c>
      <c r="I512" t="s">
        <v>242</v>
      </c>
      <c r="J512" t="s">
        <v>1167</v>
      </c>
      <c r="K512" t="s">
        <v>3964</v>
      </c>
      <c r="L512" t="s">
        <v>1169</v>
      </c>
      <c r="M512" t="s">
        <v>224</v>
      </c>
      <c r="N512" t="s">
        <v>224</v>
      </c>
    </row>
    <row r="513" spans="1:14" x14ac:dyDescent="0.35">
      <c r="A513" t="s">
        <v>3965</v>
      </c>
      <c r="B513" t="s">
        <v>3966</v>
      </c>
      <c r="C513" t="s">
        <v>214</v>
      </c>
      <c r="D513" t="s">
        <v>3967</v>
      </c>
      <c r="E513" t="s">
        <v>3968</v>
      </c>
      <c r="F513" t="s">
        <v>3956</v>
      </c>
      <c r="G513">
        <v>698</v>
      </c>
      <c r="H513" t="s">
        <v>218</v>
      </c>
      <c r="I513" t="s">
        <v>242</v>
      </c>
      <c r="J513" t="s">
        <v>1167</v>
      </c>
      <c r="K513" t="s">
        <v>3964</v>
      </c>
      <c r="L513" t="s">
        <v>1169</v>
      </c>
      <c r="M513" t="s">
        <v>224</v>
      </c>
      <c r="N513" t="s">
        <v>224</v>
      </c>
    </row>
    <row r="514" spans="1:14" x14ac:dyDescent="0.35">
      <c r="A514" t="s">
        <v>3976</v>
      </c>
      <c r="B514" t="s">
        <v>3977</v>
      </c>
      <c r="C514" t="s">
        <v>214</v>
      </c>
      <c r="D514" t="s">
        <v>3978</v>
      </c>
      <c r="E514" t="s">
        <v>3979</v>
      </c>
      <c r="F514" t="s">
        <v>3980</v>
      </c>
      <c r="G514">
        <v>29906</v>
      </c>
      <c r="H514" t="s">
        <v>218</v>
      </c>
      <c r="I514" t="s">
        <v>316</v>
      </c>
      <c r="J514" t="s">
        <v>3042</v>
      </c>
      <c r="K514" t="s">
        <v>3043</v>
      </c>
      <c r="L514" t="s">
        <v>3044</v>
      </c>
      <c r="M514" t="s">
        <v>223</v>
      </c>
      <c r="N514" t="s">
        <v>224</v>
      </c>
    </row>
    <row r="515" spans="1:14" x14ac:dyDescent="0.35">
      <c r="A515" t="s">
        <v>3981</v>
      </c>
      <c r="B515" t="s">
        <v>3982</v>
      </c>
      <c r="C515" t="s">
        <v>214</v>
      </c>
      <c r="D515" t="s">
        <v>3983</v>
      </c>
      <c r="E515" t="s">
        <v>2985</v>
      </c>
      <c r="F515" t="s">
        <v>3980</v>
      </c>
      <c r="G515">
        <v>29210</v>
      </c>
      <c r="H515" t="s">
        <v>218</v>
      </c>
      <c r="I515" t="s">
        <v>316</v>
      </c>
      <c r="J515" t="s">
        <v>3042</v>
      </c>
      <c r="K515" t="s">
        <v>3043</v>
      </c>
      <c r="L515" t="s">
        <v>3044</v>
      </c>
      <c r="M515" t="s">
        <v>223</v>
      </c>
      <c r="N515" t="s">
        <v>224</v>
      </c>
    </row>
    <row r="516" spans="1:14" x14ac:dyDescent="0.35">
      <c r="A516" t="s">
        <v>3984</v>
      </c>
      <c r="B516" t="s">
        <v>3985</v>
      </c>
      <c r="C516" t="s">
        <v>214</v>
      </c>
      <c r="D516" t="s">
        <v>3986</v>
      </c>
      <c r="E516" t="s">
        <v>3987</v>
      </c>
      <c r="F516" t="s">
        <v>3980</v>
      </c>
      <c r="G516">
        <v>29577</v>
      </c>
      <c r="H516" t="s">
        <v>218</v>
      </c>
      <c r="I516" t="s">
        <v>316</v>
      </c>
      <c r="J516" t="s">
        <v>3042</v>
      </c>
      <c r="K516" t="s">
        <v>3043</v>
      </c>
      <c r="L516" t="s">
        <v>3044</v>
      </c>
      <c r="M516" t="s">
        <v>223</v>
      </c>
      <c r="N516" t="s">
        <v>224</v>
      </c>
    </row>
    <row r="517" spans="1:14" x14ac:dyDescent="0.35">
      <c r="A517" t="s">
        <v>3988</v>
      </c>
      <c r="B517" t="s">
        <v>3989</v>
      </c>
      <c r="C517" t="s">
        <v>214</v>
      </c>
      <c r="D517" t="s">
        <v>3990</v>
      </c>
      <c r="E517" t="s">
        <v>3041</v>
      </c>
      <c r="F517" t="s">
        <v>3980</v>
      </c>
      <c r="G517">
        <v>29615</v>
      </c>
      <c r="H517" t="s">
        <v>218</v>
      </c>
      <c r="I517" t="s">
        <v>316</v>
      </c>
      <c r="J517" t="s">
        <v>3042</v>
      </c>
      <c r="K517" t="s">
        <v>3043</v>
      </c>
      <c r="L517" t="s">
        <v>3044</v>
      </c>
      <c r="M517" t="s">
        <v>223</v>
      </c>
      <c r="N517" t="s">
        <v>224</v>
      </c>
    </row>
    <row r="518" spans="1:14" x14ac:dyDescent="0.35">
      <c r="A518" t="s">
        <v>3991</v>
      </c>
      <c r="B518" t="s">
        <v>3992</v>
      </c>
      <c r="C518" t="s">
        <v>214</v>
      </c>
      <c r="D518" t="s">
        <v>3993</v>
      </c>
      <c r="E518" t="s">
        <v>3994</v>
      </c>
      <c r="F518" t="s">
        <v>3980</v>
      </c>
      <c r="G518">
        <v>29406</v>
      </c>
      <c r="H518" t="s">
        <v>218</v>
      </c>
      <c r="I518" t="s">
        <v>316</v>
      </c>
      <c r="J518" t="s">
        <v>3042</v>
      </c>
      <c r="K518" t="s">
        <v>3043</v>
      </c>
      <c r="L518" t="s">
        <v>3044</v>
      </c>
      <c r="M518" t="s">
        <v>223</v>
      </c>
      <c r="N518" t="s">
        <v>224</v>
      </c>
    </row>
    <row r="519" spans="1:14" x14ac:dyDescent="0.35">
      <c r="A519" t="s">
        <v>3995</v>
      </c>
      <c r="B519" t="s">
        <v>3996</v>
      </c>
      <c r="C519" t="s">
        <v>214</v>
      </c>
      <c r="D519" t="s">
        <v>3997</v>
      </c>
      <c r="E519" t="s">
        <v>3998</v>
      </c>
      <c r="F519" t="s">
        <v>3980</v>
      </c>
      <c r="G519">
        <v>29577</v>
      </c>
      <c r="H519" t="s">
        <v>287</v>
      </c>
      <c r="I519" t="s">
        <v>219</v>
      </c>
      <c r="J519" t="s">
        <v>3999</v>
      </c>
      <c r="K519" t="s">
        <v>4000</v>
      </c>
      <c r="L519" t="s">
        <v>4001</v>
      </c>
      <c r="M519" t="s">
        <v>224</v>
      </c>
      <c r="N519" t="s">
        <v>224</v>
      </c>
    </row>
    <row r="520" spans="1:14" x14ac:dyDescent="0.35">
      <c r="A520" t="s">
        <v>4002</v>
      </c>
      <c r="B520" t="s">
        <v>4003</v>
      </c>
      <c r="C520" t="s">
        <v>214</v>
      </c>
      <c r="D520" t="s">
        <v>4004</v>
      </c>
      <c r="E520" t="s">
        <v>3994</v>
      </c>
      <c r="F520" t="s">
        <v>3980</v>
      </c>
      <c r="G520">
        <v>29406</v>
      </c>
      <c r="H520" t="s">
        <v>218</v>
      </c>
      <c r="I520" t="s">
        <v>219</v>
      </c>
      <c r="J520" t="s">
        <v>4005</v>
      </c>
      <c r="K520" t="s">
        <v>4006</v>
      </c>
      <c r="L520" t="s">
        <v>4007</v>
      </c>
      <c r="M520" t="s">
        <v>223</v>
      </c>
      <c r="N520" t="s">
        <v>224</v>
      </c>
    </row>
    <row r="521" spans="1:14" x14ac:dyDescent="0.35">
      <c r="A521" t="s">
        <v>4008</v>
      </c>
      <c r="B521" t="s">
        <v>4009</v>
      </c>
      <c r="C521" t="s">
        <v>214</v>
      </c>
      <c r="D521" t="s">
        <v>4010</v>
      </c>
      <c r="E521" t="s">
        <v>4011</v>
      </c>
      <c r="F521" t="s">
        <v>3980</v>
      </c>
      <c r="G521">
        <v>29150</v>
      </c>
      <c r="H521" t="s">
        <v>218</v>
      </c>
      <c r="I521" t="s">
        <v>242</v>
      </c>
      <c r="J521" t="s">
        <v>4012</v>
      </c>
      <c r="K521" t="s">
        <v>4013</v>
      </c>
      <c r="L521" t="s">
        <v>4014</v>
      </c>
      <c r="M521" t="s">
        <v>224</v>
      </c>
      <c r="N521" t="s">
        <v>224</v>
      </c>
    </row>
    <row r="522" spans="1:14" x14ac:dyDescent="0.35">
      <c r="A522" t="s">
        <v>4015</v>
      </c>
      <c r="B522" t="s">
        <v>4016</v>
      </c>
      <c r="C522" t="s">
        <v>214</v>
      </c>
      <c r="D522" t="s">
        <v>4017</v>
      </c>
      <c r="E522" t="s">
        <v>4018</v>
      </c>
      <c r="F522" t="s">
        <v>3980</v>
      </c>
      <c r="G522">
        <v>29829</v>
      </c>
      <c r="H522" t="s">
        <v>218</v>
      </c>
      <c r="I522" t="s">
        <v>242</v>
      </c>
      <c r="J522" t="s">
        <v>4019</v>
      </c>
      <c r="K522" t="s">
        <v>4020</v>
      </c>
      <c r="L522" t="s">
        <v>4021</v>
      </c>
      <c r="M522" t="s">
        <v>223</v>
      </c>
      <c r="N522" t="s">
        <v>224</v>
      </c>
    </row>
    <row r="523" spans="1:14" x14ac:dyDescent="0.35">
      <c r="A523" t="s">
        <v>4022</v>
      </c>
      <c r="B523" t="s">
        <v>4023</v>
      </c>
      <c r="C523" t="s">
        <v>214</v>
      </c>
      <c r="D523" t="s">
        <v>4024</v>
      </c>
      <c r="E523" t="s">
        <v>3041</v>
      </c>
      <c r="F523" t="s">
        <v>3980</v>
      </c>
      <c r="G523">
        <v>29606</v>
      </c>
      <c r="H523" t="s">
        <v>218</v>
      </c>
      <c r="I523" t="s">
        <v>219</v>
      </c>
      <c r="J523" t="s">
        <v>4025</v>
      </c>
      <c r="K523" t="s">
        <v>4026</v>
      </c>
      <c r="L523" t="s">
        <v>4027</v>
      </c>
      <c r="M523" t="s">
        <v>224</v>
      </c>
      <c r="N523" t="s">
        <v>224</v>
      </c>
    </row>
    <row r="524" spans="1:14" x14ac:dyDescent="0.35">
      <c r="A524" t="s">
        <v>4028</v>
      </c>
      <c r="B524" t="s">
        <v>4029</v>
      </c>
      <c r="C524" t="s">
        <v>214</v>
      </c>
      <c r="D524" t="s">
        <v>4030</v>
      </c>
      <c r="E524" t="s">
        <v>3041</v>
      </c>
      <c r="F524" t="s">
        <v>3980</v>
      </c>
      <c r="G524">
        <v>29607</v>
      </c>
      <c r="H524" t="s">
        <v>287</v>
      </c>
      <c r="I524" t="s">
        <v>219</v>
      </c>
      <c r="J524" t="s">
        <v>4031</v>
      </c>
      <c r="K524" t="s">
        <v>4032</v>
      </c>
      <c r="L524" t="s">
        <v>4033</v>
      </c>
      <c r="M524" t="s">
        <v>224</v>
      </c>
      <c r="N524" t="s">
        <v>224</v>
      </c>
    </row>
    <row r="525" spans="1:14" x14ac:dyDescent="0.35">
      <c r="A525" t="s">
        <v>4034</v>
      </c>
      <c r="B525" t="s">
        <v>4035</v>
      </c>
      <c r="C525" t="s">
        <v>214</v>
      </c>
      <c r="D525" t="s">
        <v>4036</v>
      </c>
      <c r="E525" t="s">
        <v>4037</v>
      </c>
      <c r="F525" t="s">
        <v>3980</v>
      </c>
      <c r="G525">
        <v>29301</v>
      </c>
      <c r="H525" t="s">
        <v>287</v>
      </c>
      <c r="I525" t="s">
        <v>242</v>
      </c>
      <c r="J525" t="s">
        <v>2572</v>
      </c>
      <c r="K525" t="s">
        <v>2573</v>
      </c>
      <c r="L525" t="s">
        <v>2574</v>
      </c>
      <c r="M525" t="s">
        <v>224</v>
      </c>
      <c r="N525" t="s">
        <v>224</v>
      </c>
    </row>
    <row r="526" spans="1:14" x14ac:dyDescent="0.35">
      <c r="A526" t="s">
        <v>4038</v>
      </c>
      <c r="B526" t="s">
        <v>4039</v>
      </c>
      <c r="C526" t="s">
        <v>214</v>
      </c>
      <c r="D526" t="s">
        <v>4040</v>
      </c>
      <c r="E526" t="s">
        <v>2985</v>
      </c>
      <c r="F526" t="s">
        <v>3980</v>
      </c>
      <c r="G526">
        <v>29223</v>
      </c>
      <c r="H526" t="s">
        <v>218</v>
      </c>
      <c r="I526" t="s">
        <v>242</v>
      </c>
      <c r="J526" t="s">
        <v>3139</v>
      </c>
      <c r="K526" t="s">
        <v>4041</v>
      </c>
      <c r="L526" t="s">
        <v>4042</v>
      </c>
      <c r="M526" t="s">
        <v>223</v>
      </c>
      <c r="N526" t="s">
        <v>224</v>
      </c>
    </row>
    <row r="527" spans="1:14" x14ac:dyDescent="0.35">
      <c r="A527" t="s">
        <v>4043</v>
      </c>
      <c r="B527" t="s">
        <v>4044</v>
      </c>
      <c r="C527" t="s">
        <v>214</v>
      </c>
      <c r="D527" t="s">
        <v>4045</v>
      </c>
      <c r="E527" t="s">
        <v>4046</v>
      </c>
      <c r="F527" t="s">
        <v>3980</v>
      </c>
      <c r="G527">
        <v>29506</v>
      </c>
      <c r="H527" t="s">
        <v>218</v>
      </c>
      <c r="I527" t="s">
        <v>242</v>
      </c>
      <c r="J527" t="s">
        <v>4047</v>
      </c>
      <c r="K527" t="s">
        <v>4048</v>
      </c>
      <c r="L527" t="s">
        <v>4049</v>
      </c>
      <c r="M527" t="s">
        <v>223</v>
      </c>
      <c r="N527" t="s">
        <v>224</v>
      </c>
    </row>
    <row r="528" spans="1:14" x14ac:dyDescent="0.35">
      <c r="A528" t="s">
        <v>4050</v>
      </c>
      <c r="B528" t="s">
        <v>4051</v>
      </c>
      <c r="C528" t="s">
        <v>214</v>
      </c>
      <c r="D528" t="s">
        <v>4052</v>
      </c>
      <c r="E528" t="s">
        <v>4053</v>
      </c>
      <c r="F528" t="s">
        <v>4054</v>
      </c>
      <c r="G528">
        <v>57201</v>
      </c>
      <c r="H528" t="s">
        <v>218</v>
      </c>
      <c r="I528" t="s">
        <v>242</v>
      </c>
      <c r="J528" t="s">
        <v>4055</v>
      </c>
      <c r="K528" t="s">
        <v>4056</v>
      </c>
      <c r="L528" t="s">
        <v>4057</v>
      </c>
      <c r="M528" t="s">
        <v>224</v>
      </c>
      <c r="N528" t="s">
        <v>224</v>
      </c>
    </row>
    <row r="529" spans="1:14" x14ac:dyDescent="0.35">
      <c r="A529" t="s">
        <v>4058</v>
      </c>
      <c r="B529" t="s">
        <v>4059</v>
      </c>
      <c r="C529" t="s">
        <v>214</v>
      </c>
      <c r="D529" t="s">
        <v>4060</v>
      </c>
      <c r="E529" t="s">
        <v>4061</v>
      </c>
      <c r="F529" t="s">
        <v>4054</v>
      </c>
      <c r="G529">
        <v>57042</v>
      </c>
      <c r="H529" t="s">
        <v>287</v>
      </c>
      <c r="I529" t="s">
        <v>219</v>
      </c>
      <c r="J529" t="s">
        <v>4062</v>
      </c>
      <c r="K529" t="s">
        <v>4063</v>
      </c>
      <c r="L529" t="s">
        <v>4064</v>
      </c>
      <c r="M529" t="s">
        <v>224</v>
      </c>
      <c r="N529" t="s">
        <v>224</v>
      </c>
    </row>
    <row r="530" spans="1:14" x14ac:dyDescent="0.35">
      <c r="A530" t="s">
        <v>4065</v>
      </c>
      <c r="B530" t="s">
        <v>4066</v>
      </c>
      <c r="C530" t="s">
        <v>214</v>
      </c>
      <c r="D530" t="s">
        <v>4067</v>
      </c>
      <c r="E530" t="s">
        <v>4068</v>
      </c>
      <c r="F530" t="s">
        <v>4054</v>
      </c>
      <c r="G530">
        <v>57064</v>
      </c>
      <c r="H530" t="s">
        <v>287</v>
      </c>
      <c r="I530" t="s">
        <v>219</v>
      </c>
      <c r="J530" t="s">
        <v>4069</v>
      </c>
      <c r="K530" t="s">
        <v>4070</v>
      </c>
      <c r="L530" t="s">
        <v>4071</v>
      </c>
      <c r="M530" t="s">
        <v>224</v>
      </c>
      <c r="N530" t="s">
        <v>224</v>
      </c>
    </row>
    <row r="531" spans="1:14" x14ac:dyDescent="0.35">
      <c r="A531" t="s">
        <v>4072</v>
      </c>
      <c r="B531" t="s">
        <v>4073</v>
      </c>
      <c r="C531" t="s">
        <v>214</v>
      </c>
      <c r="D531" t="s">
        <v>4074</v>
      </c>
      <c r="E531" t="s">
        <v>4075</v>
      </c>
      <c r="F531" t="s">
        <v>4054</v>
      </c>
      <c r="G531">
        <v>57701</v>
      </c>
      <c r="H531" t="s">
        <v>218</v>
      </c>
      <c r="I531" t="s">
        <v>219</v>
      </c>
      <c r="J531" t="s">
        <v>4076</v>
      </c>
      <c r="K531" t="s">
        <v>4077</v>
      </c>
      <c r="L531" t="s">
        <v>4078</v>
      </c>
      <c r="M531" t="s">
        <v>224</v>
      </c>
      <c r="N531" t="s">
        <v>224</v>
      </c>
    </row>
    <row r="532" spans="1:14" x14ac:dyDescent="0.35">
      <c r="A532" t="s">
        <v>4079</v>
      </c>
      <c r="B532" t="s">
        <v>4080</v>
      </c>
      <c r="C532" t="s">
        <v>214</v>
      </c>
      <c r="D532" t="s">
        <v>4081</v>
      </c>
      <c r="E532" t="s">
        <v>4082</v>
      </c>
      <c r="F532" t="s">
        <v>4054</v>
      </c>
      <c r="G532">
        <v>57007</v>
      </c>
      <c r="H532" t="s">
        <v>218</v>
      </c>
      <c r="I532" t="s">
        <v>219</v>
      </c>
      <c r="J532" t="s">
        <v>4083</v>
      </c>
      <c r="K532" t="s">
        <v>4084</v>
      </c>
      <c r="L532" t="s">
        <v>4085</v>
      </c>
      <c r="M532" t="s">
        <v>224</v>
      </c>
      <c r="N532" t="s">
        <v>224</v>
      </c>
    </row>
    <row r="533" spans="1:14" x14ac:dyDescent="0.35">
      <c r="A533" t="s">
        <v>4086</v>
      </c>
      <c r="B533" t="s">
        <v>4087</v>
      </c>
      <c r="C533" t="s">
        <v>214</v>
      </c>
      <c r="D533" t="s">
        <v>4088</v>
      </c>
      <c r="E533" t="s">
        <v>4089</v>
      </c>
      <c r="F533" t="s">
        <v>4054</v>
      </c>
      <c r="G533">
        <v>57401</v>
      </c>
      <c r="H533" t="s">
        <v>287</v>
      </c>
      <c r="I533" t="s">
        <v>242</v>
      </c>
      <c r="J533" t="s">
        <v>4090</v>
      </c>
      <c r="K533" t="s">
        <v>4091</v>
      </c>
      <c r="L533" t="s">
        <v>4092</v>
      </c>
      <c r="M533" t="s">
        <v>224</v>
      </c>
      <c r="N533" t="s">
        <v>224</v>
      </c>
    </row>
    <row r="534" spans="1:14" x14ac:dyDescent="0.35">
      <c r="A534" t="s">
        <v>4093</v>
      </c>
      <c r="B534" t="s">
        <v>4094</v>
      </c>
      <c r="C534" t="s">
        <v>214</v>
      </c>
      <c r="D534" t="s">
        <v>4095</v>
      </c>
      <c r="E534" t="s">
        <v>4096</v>
      </c>
      <c r="F534" t="s">
        <v>4097</v>
      </c>
      <c r="G534">
        <v>37421</v>
      </c>
      <c r="H534" t="s">
        <v>218</v>
      </c>
      <c r="I534" t="s">
        <v>316</v>
      </c>
      <c r="J534" t="s">
        <v>1485</v>
      </c>
      <c r="K534" t="s">
        <v>1486</v>
      </c>
      <c r="L534" t="s">
        <v>1487</v>
      </c>
      <c r="M534" t="s">
        <v>223</v>
      </c>
      <c r="N534" t="s">
        <v>224</v>
      </c>
    </row>
    <row r="535" spans="1:14" x14ac:dyDescent="0.35">
      <c r="A535" t="s">
        <v>4098</v>
      </c>
      <c r="B535" t="s">
        <v>4099</v>
      </c>
      <c r="C535" t="s">
        <v>214</v>
      </c>
      <c r="D535" t="s">
        <v>4100</v>
      </c>
      <c r="E535" t="s">
        <v>4101</v>
      </c>
      <c r="F535" t="s">
        <v>4097</v>
      </c>
      <c r="G535">
        <v>37604</v>
      </c>
      <c r="H535" t="s">
        <v>218</v>
      </c>
      <c r="I535" t="s">
        <v>316</v>
      </c>
      <c r="J535" t="s">
        <v>1485</v>
      </c>
      <c r="K535" t="s">
        <v>1486</v>
      </c>
      <c r="L535" t="s">
        <v>1487</v>
      </c>
      <c r="M535" t="s">
        <v>223</v>
      </c>
      <c r="N535" t="s">
        <v>224</v>
      </c>
    </row>
    <row r="536" spans="1:14" x14ac:dyDescent="0.35">
      <c r="A536" t="s">
        <v>4102</v>
      </c>
      <c r="B536" t="s">
        <v>4103</v>
      </c>
      <c r="C536" t="s">
        <v>214</v>
      </c>
      <c r="D536" t="s">
        <v>4104</v>
      </c>
      <c r="E536" t="s">
        <v>4105</v>
      </c>
      <c r="F536" t="s">
        <v>4097</v>
      </c>
      <c r="G536">
        <v>37217</v>
      </c>
      <c r="H536" t="s">
        <v>218</v>
      </c>
      <c r="I536" t="s">
        <v>316</v>
      </c>
      <c r="J536" t="s">
        <v>1485</v>
      </c>
      <c r="K536" t="s">
        <v>1486</v>
      </c>
      <c r="L536" t="s">
        <v>1487</v>
      </c>
      <c r="M536" t="s">
        <v>223</v>
      </c>
      <c r="N536" t="s">
        <v>224</v>
      </c>
    </row>
    <row r="537" spans="1:14" x14ac:dyDescent="0.35">
      <c r="A537" t="s">
        <v>4107</v>
      </c>
      <c r="B537" t="s">
        <v>4108</v>
      </c>
      <c r="C537" t="s">
        <v>214</v>
      </c>
      <c r="D537" t="s">
        <v>4109</v>
      </c>
      <c r="E537" t="s">
        <v>2937</v>
      </c>
      <c r="F537" t="s">
        <v>4097</v>
      </c>
      <c r="G537">
        <v>38305</v>
      </c>
      <c r="H537" t="s">
        <v>218</v>
      </c>
      <c r="I537" t="s">
        <v>316</v>
      </c>
      <c r="J537" t="s">
        <v>1485</v>
      </c>
      <c r="K537" t="s">
        <v>1486</v>
      </c>
      <c r="L537" t="s">
        <v>1487</v>
      </c>
      <c r="M537" t="s">
        <v>223</v>
      </c>
      <c r="N537" t="s">
        <v>224</v>
      </c>
    </row>
    <row r="538" spans="1:14" x14ac:dyDescent="0.35">
      <c r="A538" t="s">
        <v>4111</v>
      </c>
      <c r="B538" t="s">
        <v>4112</v>
      </c>
      <c r="C538" t="s">
        <v>214</v>
      </c>
      <c r="D538" t="s">
        <v>4113</v>
      </c>
      <c r="E538" t="s">
        <v>4114</v>
      </c>
      <c r="F538" t="s">
        <v>4097</v>
      </c>
      <c r="G538">
        <v>37862</v>
      </c>
      <c r="H538" t="s">
        <v>287</v>
      </c>
      <c r="I538" t="s">
        <v>219</v>
      </c>
      <c r="J538" t="s">
        <v>4115</v>
      </c>
      <c r="K538" t="s">
        <v>4116</v>
      </c>
      <c r="L538" t="s">
        <v>4117</v>
      </c>
      <c r="M538" t="s">
        <v>223</v>
      </c>
      <c r="N538" t="s">
        <v>224</v>
      </c>
    </row>
    <row r="539" spans="1:14" x14ac:dyDescent="0.35">
      <c r="A539" t="s">
        <v>4118</v>
      </c>
      <c r="B539" t="s">
        <v>4119</v>
      </c>
      <c r="C539" t="s">
        <v>214</v>
      </c>
      <c r="D539" t="s">
        <v>4120</v>
      </c>
      <c r="E539" t="s">
        <v>4121</v>
      </c>
      <c r="F539" t="s">
        <v>4097</v>
      </c>
      <c r="G539">
        <v>37303</v>
      </c>
      <c r="H539" t="s">
        <v>287</v>
      </c>
      <c r="I539" t="s">
        <v>219</v>
      </c>
      <c r="J539" t="s">
        <v>4122</v>
      </c>
      <c r="K539" t="s">
        <v>4123</v>
      </c>
      <c r="L539" t="s">
        <v>4124</v>
      </c>
      <c r="M539" t="s">
        <v>223</v>
      </c>
      <c r="N539" t="s">
        <v>224</v>
      </c>
    </row>
    <row r="540" spans="1:14" x14ac:dyDescent="0.35">
      <c r="A540" t="s">
        <v>4125</v>
      </c>
      <c r="B540" t="s">
        <v>4126</v>
      </c>
      <c r="C540" t="s">
        <v>214</v>
      </c>
      <c r="D540" t="s">
        <v>4127</v>
      </c>
      <c r="E540" t="s">
        <v>4128</v>
      </c>
      <c r="F540" t="s">
        <v>4097</v>
      </c>
      <c r="G540">
        <v>37919</v>
      </c>
      <c r="H540" t="s">
        <v>218</v>
      </c>
      <c r="I540" t="s">
        <v>242</v>
      </c>
      <c r="J540" t="s">
        <v>2572</v>
      </c>
      <c r="K540" t="s">
        <v>4129</v>
      </c>
      <c r="L540" t="s">
        <v>2574</v>
      </c>
      <c r="M540" t="s">
        <v>223</v>
      </c>
      <c r="N540" t="s">
        <v>224</v>
      </c>
    </row>
    <row r="541" spans="1:14" x14ac:dyDescent="0.35">
      <c r="A541" t="s">
        <v>4130</v>
      </c>
      <c r="B541" t="s">
        <v>4131</v>
      </c>
      <c r="C541" t="s">
        <v>214</v>
      </c>
      <c r="D541" t="s">
        <v>4132</v>
      </c>
      <c r="E541" t="s">
        <v>4133</v>
      </c>
      <c r="F541" t="s">
        <v>4097</v>
      </c>
      <c r="G541">
        <v>37167</v>
      </c>
      <c r="H541" t="s">
        <v>287</v>
      </c>
      <c r="I541" t="s">
        <v>219</v>
      </c>
      <c r="J541" t="s">
        <v>519</v>
      </c>
      <c r="K541" t="s">
        <v>520</v>
      </c>
      <c r="L541" t="s">
        <v>521</v>
      </c>
      <c r="M541" t="s">
        <v>223</v>
      </c>
      <c r="N541" t="s">
        <v>224</v>
      </c>
    </row>
    <row r="542" spans="1:14" x14ac:dyDescent="0.35">
      <c r="A542" t="s">
        <v>4134</v>
      </c>
      <c r="B542" t="s">
        <v>4135</v>
      </c>
      <c r="C542" t="s">
        <v>214</v>
      </c>
      <c r="D542" t="s">
        <v>4136</v>
      </c>
      <c r="E542" t="s">
        <v>4137</v>
      </c>
      <c r="F542" t="s">
        <v>4097</v>
      </c>
      <c r="G542">
        <v>37090</v>
      </c>
      <c r="H542" t="s">
        <v>287</v>
      </c>
      <c r="I542" t="s">
        <v>219</v>
      </c>
      <c r="J542" t="s">
        <v>4138</v>
      </c>
      <c r="K542" t="s">
        <v>4139</v>
      </c>
      <c r="L542" t="s">
        <v>4140</v>
      </c>
      <c r="M542" t="s">
        <v>224</v>
      </c>
      <c r="N542" t="s">
        <v>224</v>
      </c>
    </row>
    <row r="543" spans="1:14" x14ac:dyDescent="0.35">
      <c r="A543" t="s">
        <v>4141</v>
      </c>
      <c r="B543" t="s">
        <v>4142</v>
      </c>
      <c r="C543" t="s">
        <v>214</v>
      </c>
      <c r="D543" t="s">
        <v>4143</v>
      </c>
      <c r="E543" t="s">
        <v>4144</v>
      </c>
      <c r="F543" t="s">
        <v>4097</v>
      </c>
      <c r="G543">
        <v>37129</v>
      </c>
      <c r="H543" t="s">
        <v>287</v>
      </c>
      <c r="I543" t="s">
        <v>219</v>
      </c>
      <c r="J543" t="s">
        <v>4145</v>
      </c>
      <c r="K543" t="s">
        <v>4146</v>
      </c>
      <c r="L543" t="s">
        <v>4147</v>
      </c>
      <c r="M543" t="s">
        <v>224</v>
      </c>
      <c r="N543" t="s">
        <v>224</v>
      </c>
    </row>
    <row r="544" spans="1:14" x14ac:dyDescent="0.35">
      <c r="A544" t="s">
        <v>4148</v>
      </c>
      <c r="B544" t="s">
        <v>4149</v>
      </c>
      <c r="C544" t="s">
        <v>214</v>
      </c>
      <c r="D544" t="s">
        <v>4150</v>
      </c>
      <c r="E544" t="s">
        <v>4105</v>
      </c>
      <c r="F544" t="s">
        <v>4097</v>
      </c>
      <c r="G544">
        <v>37217</v>
      </c>
      <c r="H544" t="s">
        <v>287</v>
      </c>
      <c r="I544" t="s">
        <v>219</v>
      </c>
      <c r="J544" t="s">
        <v>4151</v>
      </c>
      <c r="K544" t="s">
        <v>4152</v>
      </c>
      <c r="L544" t="s">
        <v>4153</v>
      </c>
      <c r="M544" t="s">
        <v>223</v>
      </c>
      <c r="N544" t="s">
        <v>224</v>
      </c>
    </row>
    <row r="545" spans="1:14" x14ac:dyDescent="0.35">
      <c r="A545" t="s">
        <v>4154</v>
      </c>
      <c r="B545" t="s">
        <v>4155</v>
      </c>
      <c r="C545" t="s">
        <v>214</v>
      </c>
      <c r="D545" t="s">
        <v>4156</v>
      </c>
      <c r="E545" t="s">
        <v>4157</v>
      </c>
      <c r="F545" t="s">
        <v>4097</v>
      </c>
      <c r="G545">
        <v>37042</v>
      </c>
      <c r="H545" t="s">
        <v>287</v>
      </c>
      <c r="I545" t="s">
        <v>219</v>
      </c>
      <c r="J545" t="s">
        <v>4158</v>
      </c>
      <c r="K545" t="s">
        <v>4159</v>
      </c>
      <c r="L545" t="s">
        <v>4160</v>
      </c>
      <c r="M545" t="s">
        <v>224</v>
      </c>
      <c r="N545" t="s">
        <v>224</v>
      </c>
    </row>
    <row r="546" spans="1:14" x14ac:dyDescent="0.35">
      <c r="A546" t="s">
        <v>4161</v>
      </c>
      <c r="B546" t="s">
        <v>4162</v>
      </c>
      <c r="C546" t="s">
        <v>214</v>
      </c>
      <c r="D546" t="s">
        <v>4163</v>
      </c>
      <c r="E546" t="s">
        <v>836</v>
      </c>
      <c r="F546" t="s">
        <v>4097</v>
      </c>
      <c r="G546">
        <v>38261</v>
      </c>
      <c r="H546" t="s">
        <v>287</v>
      </c>
      <c r="I546" t="s">
        <v>219</v>
      </c>
      <c r="J546" t="s">
        <v>4164</v>
      </c>
      <c r="K546" t="s">
        <v>4165</v>
      </c>
      <c r="L546" t="s">
        <v>4166</v>
      </c>
      <c r="M546" t="s">
        <v>223</v>
      </c>
      <c r="N546" t="s">
        <v>224</v>
      </c>
    </row>
    <row r="547" spans="1:14" x14ac:dyDescent="0.35">
      <c r="A547" t="s">
        <v>4167</v>
      </c>
      <c r="B547" t="s">
        <v>4168</v>
      </c>
      <c r="C547" t="s">
        <v>214</v>
      </c>
      <c r="D547" t="s">
        <v>4169</v>
      </c>
      <c r="E547" t="s">
        <v>4170</v>
      </c>
      <c r="F547" t="s">
        <v>4097</v>
      </c>
      <c r="G547">
        <v>38105</v>
      </c>
      <c r="H547" t="s">
        <v>218</v>
      </c>
      <c r="I547" t="s">
        <v>219</v>
      </c>
      <c r="J547" t="s">
        <v>4171</v>
      </c>
      <c r="K547" t="s">
        <v>4172</v>
      </c>
      <c r="L547" t="s">
        <v>4173</v>
      </c>
      <c r="M547" t="s">
        <v>223</v>
      </c>
      <c r="N547" t="s">
        <v>224</v>
      </c>
    </row>
    <row r="548" spans="1:14" x14ac:dyDescent="0.35">
      <c r="A548" t="s">
        <v>4174</v>
      </c>
      <c r="B548" t="s">
        <v>4175</v>
      </c>
      <c r="C548" t="s">
        <v>214</v>
      </c>
      <c r="D548" t="s">
        <v>4176</v>
      </c>
      <c r="E548" t="s">
        <v>4177</v>
      </c>
      <c r="F548" t="s">
        <v>4097</v>
      </c>
      <c r="G548">
        <v>38152</v>
      </c>
      <c r="H548" t="s">
        <v>218</v>
      </c>
      <c r="I548" t="s">
        <v>219</v>
      </c>
      <c r="J548" t="s">
        <v>4178</v>
      </c>
      <c r="K548" t="s">
        <v>4179</v>
      </c>
      <c r="L548" t="s">
        <v>4180</v>
      </c>
      <c r="M548" t="s">
        <v>223</v>
      </c>
      <c r="N548" t="s">
        <v>224</v>
      </c>
    </row>
    <row r="549" spans="1:14" x14ac:dyDescent="0.35">
      <c r="A549" t="s">
        <v>1845</v>
      </c>
      <c r="B549" t="s">
        <v>4181</v>
      </c>
      <c r="C549" t="s">
        <v>214</v>
      </c>
      <c r="D549" t="s">
        <v>4182</v>
      </c>
      <c r="E549" t="s">
        <v>1848</v>
      </c>
      <c r="F549" t="s">
        <v>1673</v>
      </c>
      <c r="G549">
        <v>75001</v>
      </c>
      <c r="H549" t="s">
        <v>287</v>
      </c>
      <c r="I549" t="s">
        <v>219</v>
      </c>
      <c r="J549" t="s">
        <v>1273</v>
      </c>
      <c r="K549" t="s">
        <v>1274</v>
      </c>
      <c r="L549" t="s">
        <v>1275</v>
      </c>
      <c r="M549" t="s">
        <v>224</v>
      </c>
      <c r="N549" t="s">
        <v>224</v>
      </c>
    </row>
    <row r="550" spans="1:14" x14ac:dyDescent="0.35">
      <c r="A550" t="s">
        <v>4183</v>
      </c>
      <c r="B550" t="s">
        <v>4184</v>
      </c>
      <c r="C550" t="s">
        <v>214</v>
      </c>
      <c r="D550" t="s">
        <v>4185</v>
      </c>
      <c r="E550" t="s">
        <v>1736</v>
      </c>
      <c r="F550" t="s">
        <v>1673</v>
      </c>
      <c r="G550">
        <v>78550</v>
      </c>
      <c r="H550" t="s">
        <v>218</v>
      </c>
      <c r="I550" t="s">
        <v>219</v>
      </c>
      <c r="J550" t="s">
        <v>4186</v>
      </c>
      <c r="K550" t="s">
        <v>4187</v>
      </c>
      <c r="L550" t="s">
        <v>4188</v>
      </c>
      <c r="M550" t="s">
        <v>223</v>
      </c>
      <c r="N550" t="s">
        <v>224</v>
      </c>
    </row>
    <row r="551" spans="1:14" x14ac:dyDescent="0.35">
      <c r="A551" t="s">
        <v>4189</v>
      </c>
      <c r="B551" t="s">
        <v>4190</v>
      </c>
      <c r="C551" t="s">
        <v>214</v>
      </c>
      <c r="D551" t="s">
        <v>4191</v>
      </c>
      <c r="E551" t="s">
        <v>4192</v>
      </c>
      <c r="F551" t="s">
        <v>1673</v>
      </c>
      <c r="G551">
        <v>78501</v>
      </c>
      <c r="H551" t="s">
        <v>287</v>
      </c>
      <c r="I551" t="s">
        <v>219</v>
      </c>
      <c r="J551" t="s">
        <v>4193</v>
      </c>
      <c r="K551" t="s">
        <v>4194</v>
      </c>
      <c r="L551" t="s">
        <v>4195</v>
      </c>
      <c r="M551" t="s">
        <v>223</v>
      </c>
      <c r="N551" t="s">
        <v>224</v>
      </c>
    </row>
    <row r="552" spans="1:14" x14ac:dyDescent="0.35">
      <c r="A552" t="s">
        <v>4197</v>
      </c>
      <c r="B552" t="s">
        <v>4198</v>
      </c>
      <c r="C552" t="s">
        <v>214</v>
      </c>
      <c r="D552" t="s">
        <v>4199</v>
      </c>
      <c r="E552" t="s">
        <v>4192</v>
      </c>
      <c r="F552" t="s">
        <v>1673</v>
      </c>
      <c r="G552">
        <v>78503</v>
      </c>
      <c r="H552" t="s">
        <v>287</v>
      </c>
      <c r="I552" t="s">
        <v>219</v>
      </c>
      <c r="J552" t="s">
        <v>4200</v>
      </c>
      <c r="K552" t="s">
        <v>4201</v>
      </c>
      <c r="L552" t="s">
        <v>4202</v>
      </c>
      <c r="M552" t="s">
        <v>224</v>
      </c>
      <c r="N552" t="s">
        <v>224</v>
      </c>
    </row>
    <row r="553" spans="1:14" x14ac:dyDescent="0.35">
      <c r="A553" t="s">
        <v>4210</v>
      </c>
      <c r="B553" t="s">
        <v>4211</v>
      </c>
      <c r="C553" t="s">
        <v>214</v>
      </c>
      <c r="D553" t="s">
        <v>4212</v>
      </c>
      <c r="E553" t="s">
        <v>4213</v>
      </c>
      <c r="F553" t="s">
        <v>1673</v>
      </c>
      <c r="G553">
        <v>78412</v>
      </c>
      <c r="H553" t="s">
        <v>218</v>
      </c>
      <c r="I553" t="s">
        <v>242</v>
      </c>
      <c r="J553" t="s">
        <v>4214</v>
      </c>
      <c r="K553" t="s">
        <v>4215</v>
      </c>
      <c r="L553" t="s">
        <v>4216</v>
      </c>
      <c r="M553" t="s">
        <v>223</v>
      </c>
      <c r="N553" t="s">
        <v>224</v>
      </c>
    </row>
    <row r="554" spans="1:14" x14ac:dyDescent="0.35">
      <c r="A554" t="s">
        <v>4217</v>
      </c>
      <c r="B554" t="s">
        <v>4218</v>
      </c>
      <c r="C554" t="s">
        <v>214</v>
      </c>
      <c r="D554" t="s">
        <v>4219</v>
      </c>
      <c r="E554" t="s">
        <v>4220</v>
      </c>
      <c r="F554" t="s">
        <v>1673</v>
      </c>
      <c r="G554">
        <v>77092</v>
      </c>
      <c r="H554" t="s">
        <v>218</v>
      </c>
      <c r="I554" t="s">
        <v>316</v>
      </c>
      <c r="J554" t="s">
        <v>1674</v>
      </c>
      <c r="K554" t="s">
        <v>1675</v>
      </c>
      <c r="L554" t="s">
        <v>1676</v>
      </c>
      <c r="M554" t="s">
        <v>223</v>
      </c>
      <c r="N554" t="s">
        <v>224</v>
      </c>
    </row>
    <row r="555" spans="1:14" x14ac:dyDescent="0.35">
      <c r="A555" t="s">
        <v>4221</v>
      </c>
      <c r="B555" t="s">
        <v>4222</v>
      </c>
      <c r="C555" t="s">
        <v>214</v>
      </c>
      <c r="D555" t="s">
        <v>4223</v>
      </c>
      <c r="E555" t="s">
        <v>4224</v>
      </c>
      <c r="F555" t="s">
        <v>1673</v>
      </c>
      <c r="G555">
        <v>77571</v>
      </c>
      <c r="H555" t="s">
        <v>287</v>
      </c>
      <c r="I555" t="s">
        <v>219</v>
      </c>
      <c r="J555" t="s">
        <v>4225</v>
      </c>
      <c r="K555" t="s">
        <v>4226</v>
      </c>
      <c r="L555" t="s">
        <v>4227</v>
      </c>
      <c r="M555" t="s">
        <v>224</v>
      </c>
      <c r="N555" t="s">
        <v>224</v>
      </c>
    </row>
    <row r="556" spans="1:14" x14ac:dyDescent="0.35">
      <c r="A556" t="s">
        <v>4228</v>
      </c>
      <c r="B556" t="s">
        <v>4229</v>
      </c>
      <c r="C556" t="s">
        <v>214</v>
      </c>
      <c r="D556" t="s">
        <v>4230</v>
      </c>
      <c r="E556" t="s">
        <v>1746</v>
      </c>
      <c r="F556" t="s">
        <v>1673</v>
      </c>
      <c r="G556">
        <v>77379</v>
      </c>
      <c r="H556" t="s">
        <v>218</v>
      </c>
      <c r="I556" t="s">
        <v>219</v>
      </c>
      <c r="J556" t="s">
        <v>4231</v>
      </c>
      <c r="K556" t="s">
        <v>4232</v>
      </c>
      <c r="L556" t="s">
        <v>4233</v>
      </c>
      <c r="M556" t="s">
        <v>224</v>
      </c>
      <c r="N556" t="s">
        <v>224</v>
      </c>
    </row>
    <row r="557" spans="1:14" x14ac:dyDescent="0.35">
      <c r="A557" t="s">
        <v>4238</v>
      </c>
      <c r="B557" t="s">
        <v>4239</v>
      </c>
      <c r="C557" t="s">
        <v>214</v>
      </c>
      <c r="D557" t="s">
        <v>4240</v>
      </c>
      <c r="E557" t="s">
        <v>4241</v>
      </c>
      <c r="F557" t="s">
        <v>1673</v>
      </c>
      <c r="G557">
        <v>77705</v>
      </c>
      <c r="H557" t="s">
        <v>287</v>
      </c>
      <c r="I557" t="s">
        <v>219</v>
      </c>
      <c r="J557" t="s">
        <v>4242</v>
      </c>
      <c r="K557" t="s">
        <v>4243</v>
      </c>
      <c r="L557" t="s">
        <v>4244</v>
      </c>
      <c r="M557" t="s">
        <v>223</v>
      </c>
      <c r="N557" t="s">
        <v>224</v>
      </c>
    </row>
    <row r="558" spans="1:14" x14ac:dyDescent="0.35">
      <c r="A558" t="s">
        <v>4245</v>
      </c>
      <c r="B558" t="s">
        <v>4246</v>
      </c>
      <c r="C558" t="s">
        <v>214</v>
      </c>
      <c r="D558" t="s">
        <v>4247</v>
      </c>
      <c r="E558" t="s">
        <v>4220</v>
      </c>
      <c r="F558" t="s">
        <v>1673</v>
      </c>
      <c r="G558">
        <v>77004</v>
      </c>
      <c r="H558" t="s">
        <v>218</v>
      </c>
      <c r="I558" t="s">
        <v>219</v>
      </c>
      <c r="J558" t="s">
        <v>4248</v>
      </c>
      <c r="K558" t="s">
        <v>4249</v>
      </c>
      <c r="L558" t="s">
        <v>4250</v>
      </c>
      <c r="M558" t="s">
        <v>223</v>
      </c>
      <c r="N558" t="s">
        <v>224</v>
      </c>
    </row>
    <row r="559" spans="1:14" x14ac:dyDescent="0.35">
      <c r="A559" t="s">
        <v>4251</v>
      </c>
      <c r="B559" t="s">
        <v>1940</v>
      </c>
      <c r="C559" t="s">
        <v>214</v>
      </c>
      <c r="D559" t="s">
        <v>4252</v>
      </c>
      <c r="E559" t="s">
        <v>4220</v>
      </c>
      <c r="F559" t="s">
        <v>1673</v>
      </c>
      <c r="G559">
        <v>77061</v>
      </c>
      <c r="H559" t="s">
        <v>287</v>
      </c>
      <c r="I559" t="s">
        <v>219</v>
      </c>
      <c r="J559" t="s">
        <v>4253</v>
      </c>
      <c r="K559" t="s">
        <v>4254</v>
      </c>
      <c r="L559" t="s">
        <v>4255</v>
      </c>
      <c r="M559" t="s">
        <v>224</v>
      </c>
      <c r="N559" t="s">
        <v>224</v>
      </c>
    </row>
    <row r="560" spans="1:14" x14ac:dyDescent="0.35">
      <c r="A560" t="s">
        <v>4256</v>
      </c>
      <c r="B560" t="s">
        <v>4257</v>
      </c>
      <c r="C560" t="s">
        <v>214</v>
      </c>
      <c r="D560" t="s">
        <v>4258</v>
      </c>
      <c r="E560" t="s">
        <v>4259</v>
      </c>
      <c r="F560" t="s">
        <v>1673</v>
      </c>
      <c r="G560">
        <v>76133</v>
      </c>
      <c r="H560" t="s">
        <v>218</v>
      </c>
      <c r="I560" t="s">
        <v>316</v>
      </c>
      <c r="J560" t="s">
        <v>1674</v>
      </c>
      <c r="K560" t="s">
        <v>1675</v>
      </c>
      <c r="L560" t="s">
        <v>1676</v>
      </c>
      <c r="M560" t="s">
        <v>223</v>
      </c>
      <c r="N560" t="s">
        <v>224</v>
      </c>
    </row>
    <row r="561" spans="1:14" x14ac:dyDescent="0.35">
      <c r="A561" t="s">
        <v>4260</v>
      </c>
      <c r="B561" t="s">
        <v>4261</v>
      </c>
      <c r="C561" t="s">
        <v>214</v>
      </c>
      <c r="D561" t="s">
        <v>4262</v>
      </c>
      <c r="E561" t="s">
        <v>4220</v>
      </c>
      <c r="F561" t="s">
        <v>1673</v>
      </c>
      <c r="G561">
        <v>77060</v>
      </c>
      <c r="H561" t="s">
        <v>287</v>
      </c>
      <c r="I561" t="s">
        <v>242</v>
      </c>
      <c r="J561" t="s">
        <v>476</v>
      </c>
      <c r="K561" t="s">
        <v>477</v>
      </c>
      <c r="L561" t="s">
        <v>478</v>
      </c>
      <c r="M561" t="s">
        <v>223</v>
      </c>
      <c r="N561" t="s">
        <v>224</v>
      </c>
    </row>
    <row r="562" spans="1:14" x14ac:dyDescent="0.35">
      <c r="A562" t="s">
        <v>4263</v>
      </c>
      <c r="B562" t="s">
        <v>4264</v>
      </c>
      <c r="C562" t="s">
        <v>214</v>
      </c>
      <c r="D562" t="s">
        <v>4265</v>
      </c>
      <c r="E562" t="s">
        <v>4220</v>
      </c>
      <c r="F562" t="s">
        <v>1673</v>
      </c>
      <c r="G562">
        <v>77029</v>
      </c>
      <c r="H562" t="s">
        <v>287</v>
      </c>
      <c r="I562" t="s">
        <v>242</v>
      </c>
      <c r="J562" t="s">
        <v>476</v>
      </c>
      <c r="K562" t="s">
        <v>477</v>
      </c>
      <c r="L562" t="s">
        <v>478</v>
      </c>
      <c r="M562" t="s">
        <v>223</v>
      </c>
      <c r="N562" t="s">
        <v>224</v>
      </c>
    </row>
    <row r="563" spans="1:14" x14ac:dyDescent="0.35">
      <c r="A563" t="s">
        <v>4266</v>
      </c>
      <c r="B563" t="s">
        <v>4267</v>
      </c>
      <c r="C563" t="s">
        <v>214</v>
      </c>
      <c r="D563" t="s">
        <v>4268</v>
      </c>
      <c r="E563" t="s">
        <v>4220</v>
      </c>
      <c r="F563" t="s">
        <v>1673</v>
      </c>
      <c r="G563">
        <v>77099</v>
      </c>
      <c r="H563" t="s">
        <v>287</v>
      </c>
      <c r="I563" t="s">
        <v>242</v>
      </c>
      <c r="J563" t="s">
        <v>476</v>
      </c>
      <c r="K563" t="s">
        <v>477</v>
      </c>
      <c r="L563" t="s">
        <v>478</v>
      </c>
      <c r="M563" t="s">
        <v>223</v>
      </c>
      <c r="N563" t="s">
        <v>224</v>
      </c>
    </row>
    <row r="564" spans="1:14" x14ac:dyDescent="0.35">
      <c r="A564" t="s">
        <v>4269</v>
      </c>
      <c r="B564" t="s">
        <v>4270</v>
      </c>
      <c r="C564" t="s">
        <v>214</v>
      </c>
      <c r="D564" t="s">
        <v>4271</v>
      </c>
      <c r="E564" t="s">
        <v>1672</v>
      </c>
      <c r="F564" t="s">
        <v>1673</v>
      </c>
      <c r="G564">
        <v>78213</v>
      </c>
      <c r="H564" t="s">
        <v>287</v>
      </c>
      <c r="I564" t="s">
        <v>242</v>
      </c>
      <c r="J564" t="s">
        <v>476</v>
      </c>
      <c r="K564" t="s">
        <v>477</v>
      </c>
      <c r="L564" t="s">
        <v>478</v>
      </c>
      <c r="M564" t="s">
        <v>223</v>
      </c>
      <c r="N564" t="s">
        <v>224</v>
      </c>
    </row>
    <row r="565" spans="1:14" x14ac:dyDescent="0.35">
      <c r="A565" t="s">
        <v>4272</v>
      </c>
      <c r="B565" t="s">
        <v>4273</v>
      </c>
      <c r="C565" t="s">
        <v>214</v>
      </c>
      <c r="D565" t="s">
        <v>4274</v>
      </c>
      <c r="E565" t="s">
        <v>1672</v>
      </c>
      <c r="F565" t="s">
        <v>1673</v>
      </c>
      <c r="G565">
        <v>78216</v>
      </c>
      <c r="H565" t="s">
        <v>287</v>
      </c>
      <c r="I565" t="s">
        <v>219</v>
      </c>
      <c r="J565" t="s">
        <v>4275</v>
      </c>
      <c r="K565" t="s">
        <v>4276</v>
      </c>
      <c r="L565" t="s">
        <v>4277</v>
      </c>
      <c r="M565" t="s">
        <v>224</v>
      </c>
      <c r="N565" t="s">
        <v>224</v>
      </c>
    </row>
    <row r="566" spans="1:14" x14ac:dyDescent="0.35">
      <c r="A566" t="s">
        <v>4278</v>
      </c>
      <c r="B566" t="s">
        <v>4279</v>
      </c>
      <c r="C566" t="s">
        <v>214</v>
      </c>
      <c r="D566" t="s">
        <v>4280</v>
      </c>
      <c r="E566" t="s">
        <v>4281</v>
      </c>
      <c r="F566" t="s">
        <v>1673</v>
      </c>
      <c r="G566">
        <v>77498</v>
      </c>
      <c r="H566" t="s">
        <v>287</v>
      </c>
      <c r="I566" t="s">
        <v>219</v>
      </c>
      <c r="J566" t="s">
        <v>4282</v>
      </c>
      <c r="K566" t="s">
        <v>4283</v>
      </c>
      <c r="L566" t="s">
        <v>4284</v>
      </c>
      <c r="M566" t="s">
        <v>224</v>
      </c>
      <c r="N566" t="s">
        <v>224</v>
      </c>
    </row>
    <row r="567" spans="1:14" x14ac:dyDescent="0.35">
      <c r="A567" t="s">
        <v>4285</v>
      </c>
      <c r="B567" t="s">
        <v>1905</v>
      </c>
      <c r="C567" t="s">
        <v>214</v>
      </c>
      <c r="D567" t="s">
        <v>4286</v>
      </c>
      <c r="E567" t="s">
        <v>1672</v>
      </c>
      <c r="F567" t="s">
        <v>1673</v>
      </c>
      <c r="G567">
        <v>78251</v>
      </c>
      <c r="H567" t="s">
        <v>287</v>
      </c>
      <c r="I567" t="s">
        <v>219</v>
      </c>
      <c r="J567" t="s">
        <v>4287</v>
      </c>
      <c r="K567" t="s">
        <v>4288</v>
      </c>
      <c r="L567" t="s">
        <v>4289</v>
      </c>
      <c r="M567" t="s">
        <v>223</v>
      </c>
      <c r="N567" t="s">
        <v>224</v>
      </c>
    </row>
    <row r="568" spans="1:14" x14ac:dyDescent="0.35">
      <c r="A568" t="s">
        <v>4290</v>
      </c>
      <c r="B568" t="s">
        <v>4291</v>
      </c>
      <c r="C568" t="s">
        <v>214</v>
      </c>
      <c r="D568" t="s">
        <v>4292</v>
      </c>
      <c r="E568" t="s">
        <v>4293</v>
      </c>
      <c r="F568" t="s">
        <v>1673</v>
      </c>
      <c r="G568">
        <v>76657</v>
      </c>
      <c r="H568" t="s">
        <v>287</v>
      </c>
      <c r="I568" t="s">
        <v>219</v>
      </c>
      <c r="J568" t="s">
        <v>4294</v>
      </c>
      <c r="K568" t="s">
        <v>4295</v>
      </c>
      <c r="L568" t="s">
        <v>4296</v>
      </c>
      <c r="M568" t="s">
        <v>224</v>
      </c>
      <c r="N568" t="s">
        <v>224</v>
      </c>
    </row>
    <row r="569" spans="1:14" x14ac:dyDescent="0.35">
      <c r="A569" t="s">
        <v>4297</v>
      </c>
      <c r="B569" t="s">
        <v>4298</v>
      </c>
      <c r="C569" t="s">
        <v>214</v>
      </c>
      <c r="D569" t="s">
        <v>4299</v>
      </c>
      <c r="E569" t="s">
        <v>4300</v>
      </c>
      <c r="F569" t="s">
        <v>1673</v>
      </c>
      <c r="G569">
        <v>76705</v>
      </c>
      <c r="H569" t="s">
        <v>287</v>
      </c>
      <c r="I569" t="s">
        <v>219</v>
      </c>
      <c r="J569" t="s">
        <v>4301</v>
      </c>
      <c r="K569" t="s">
        <v>4302</v>
      </c>
      <c r="L569" t="s">
        <v>4303</v>
      </c>
      <c r="M569" t="s">
        <v>223</v>
      </c>
      <c r="N569" t="s">
        <v>224</v>
      </c>
    </row>
    <row r="570" spans="1:14" x14ac:dyDescent="0.35">
      <c r="A570" t="s">
        <v>4304</v>
      </c>
      <c r="B570" t="s">
        <v>4305</v>
      </c>
      <c r="C570" t="s">
        <v>214</v>
      </c>
      <c r="D570" t="s">
        <v>4306</v>
      </c>
      <c r="E570" t="s">
        <v>4307</v>
      </c>
      <c r="F570" t="s">
        <v>1673</v>
      </c>
      <c r="G570">
        <v>76543</v>
      </c>
      <c r="H570" t="s">
        <v>218</v>
      </c>
      <c r="I570" t="s">
        <v>219</v>
      </c>
      <c r="J570" t="s">
        <v>4308</v>
      </c>
      <c r="K570" t="s">
        <v>4309</v>
      </c>
      <c r="L570" t="s">
        <v>4310</v>
      </c>
      <c r="M570" t="s">
        <v>223</v>
      </c>
      <c r="N570" t="s">
        <v>224</v>
      </c>
    </row>
    <row r="571" spans="1:14" x14ac:dyDescent="0.35">
      <c r="A571" t="s">
        <v>4311</v>
      </c>
      <c r="B571" t="s">
        <v>4312</v>
      </c>
      <c r="C571" t="s">
        <v>214</v>
      </c>
      <c r="D571" t="s">
        <v>4313</v>
      </c>
      <c r="E571" t="s">
        <v>4314</v>
      </c>
      <c r="F571" t="s">
        <v>1673</v>
      </c>
      <c r="G571">
        <v>75603</v>
      </c>
      <c r="H571" t="s">
        <v>218</v>
      </c>
      <c r="I571" t="s">
        <v>219</v>
      </c>
      <c r="J571" t="s">
        <v>4315</v>
      </c>
      <c r="K571" t="s">
        <v>4316</v>
      </c>
      <c r="L571" t="s">
        <v>4317</v>
      </c>
      <c r="M571" t="s">
        <v>224</v>
      </c>
      <c r="N571" t="s">
        <v>224</v>
      </c>
    </row>
    <row r="572" spans="1:14" x14ac:dyDescent="0.35">
      <c r="A572" t="s">
        <v>4318</v>
      </c>
      <c r="B572" t="s">
        <v>4319</v>
      </c>
      <c r="C572" t="s">
        <v>214</v>
      </c>
      <c r="D572" t="s">
        <v>4320</v>
      </c>
      <c r="E572" t="s">
        <v>1025</v>
      </c>
      <c r="F572" t="s">
        <v>1673</v>
      </c>
      <c r="G572">
        <v>78628</v>
      </c>
      <c r="H572" t="s">
        <v>287</v>
      </c>
      <c r="I572" t="s">
        <v>219</v>
      </c>
      <c r="J572" t="s">
        <v>519</v>
      </c>
      <c r="K572" t="s">
        <v>520</v>
      </c>
      <c r="L572" t="s">
        <v>521</v>
      </c>
      <c r="M572" t="s">
        <v>223</v>
      </c>
      <c r="N572" t="s">
        <v>224</v>
      </c>
    </row>
    <row r="573" spans="1:14" x14ac:dyDescent="0.35">
      <c r="A573" t="s">
        <v>4321</v>
      </c>
      <c r="B573" t="s">
        <v>4322</v>
      </c>
      <c r="C573" t="s">
        <v>214</v>
      </c>
      <c r="D573" t="s">
        <v>4323</v>
      </c>
      <c r="E573" t="s">
        <v>1025</v>
      </c>
      <c r="F573" t="s">
        <v>1673</v>
      </c>
      <c r="G573">
        <v>78628</v>
      </c>
      <c r="H573" t="s">
        <v>287</v>
      </c>
      <c r="I573" t="s">
        <v>219</v>
      </c>
      <c r="J573" t="s">
        <v>4324</v>
      </c>
      <c r="K573" t="s">
        <v>4325</v>
      </c>
      <c r="L573" t="s">
        <v>4326</v>
      </c>
      <c r="M573" t="s">
        <v>223</v>
      </c>
      <c r="N573" t="s">
        <v>224</v>
      </c>
    </row>
    <row r="574" spans="1:14" x14ac:dyDescent="0.35">
      <c r="A574" t="s">
        <v>4327</v>
      </c>
      <c r="B574" t="s">
        <v>4328</v>
      </c>
      <c r="C574" t="s">
        <v>214</v>
      </c>
      <c r="D574" t="s">
        <v>4329</v>
      </c>
      <c r="E574" t="s">
        <v>4330</v>
      </c>
      <c r="F574" t="s">
        <v>1673</v>
      </c>
      <c r="G574">
        <v>75962</v>
      </c>
      <c r="H574" t="s">
        <v>218</v>
      </c>
      <c r="I574" t="s">
        <v>219</v>
      </c>
      <c r="J574" t="s">
        <v>4331</v>
      </c>
      <c r="K574" t="s">
        <v>4332</v>
      </c>
      <c r="L574" t="s">
        <v>4333</v>
      </c>
      <c r="M574" t="s">
        <v>224</v>
      </c>
      <c r="N574" t="s">
        <v>224</v>
      </c>
    </row>
    <row r="575" spans="1:14" x14ac:dyDescent="0.35">
      <c r="A575" t="s">
        <v>4334</v>
      </c>
      <c r="B575" t="s">
        <v>4335</v>
      </c>
      <c r="C575" t="s">
        <v>214</v>
      </c>
      <c r="D575" t="s">
        <v>4336</v>
      </c>
      <c r="E575" t="s">
        <v>1848</v>
      </c>
      <c r="F575" t="s">
        <v>1673</v>
      </c>
      <c r="G575">
        <v>75001</v>
      </c>
      <c r="H575" t="s">
        <v>287</v>
      </c>
      <c r="I575" t="s">
        <v>219</v>
      </c>
      <c r="J575" t="s">
        <v>4337</v>
      </c>
      <c r="K575" t="s">
        <v>4338</v>
      </c>
      <c r="L575" t="s">
        <v>4339</v>
      </c>
      <c r="M575" t="s">
        <v>224</v>
      </c>
      <c r="N575" t="s">
        <v>224</v>
      </c>
    </row>
    <row r="576" spans="1:14" x14ac:dyDescent="0.35">
      <c r="A576" t="s">
        <v>4340</v>
      </c>
      <c r="B576" t="s">
        <v>4341</v>
      </c>
      <c r="C576" t="s">
        <v>214</v>
      </c>
      <c r="D576" t="s">
        <v>4342</v>
      </c>
      <c r="E576" t="s">
        <v>1848</v>
      </c>
      <c r="F576" t="s">
        <v>1673</v>
      </c>
      <c r="G576">
        <v>75001</v>
      </c>
      <c r="H576" t="s">
        <v>287</v>
      </c>
      <c r="I576" t="s">
        <v>219</v>
      </c>
      <c r="J576" t="s">
        <v>1273</v>
      </c>
      <c r="K576" t="s">
        <v>1747</v>
      </c>
      <c r="L576" t="s">
        <v>1275</v>
      </c>
      <c r="M576" t="s">
        <v>224</v>
      </c>
      <c r="N576" t="s">
        <v>224</v>
      </c>
    </row>
    <row r="577" spans="1:14" x14ac:dyDescent="0.35">
      <c r="A577" t="s">
        <v>1922</v>
      </c>
      <c r="B577" t="s">
        <v>1923</v>
      </c>
      <c r="C577" t="s">
        <v>214</v>
      </c>
      <c r="D577" t="s">
        <v>1924</v>
      </c>
      <c r="E577" t="s">
        <v>1925</v>
      </c>
      <c r="F577" t="s">
        <v>1673</v>
      </c>
      <c r="G577">
        <v>76207</v>
      </c>
      <c r="H577" t="s">
        <v>287</v>
      </c>
      <c r="I577" t="s">
        <v>219</v>
      </c>
      <c r="J577" t="s">
        <v>1926</v>
      </c>
      <c r="K577" t="s">
        <v>1927</v>
      </c>
      <c r="L577" t="s">
        <v>1928</v>
      </c>
      <c r="M577" t="s">
        <v>224</v>
      </c>
      <c r="N577" t="s">
        <v>224</v>
      </c>
    </row>
    <row r="578" spans="1:14" x14ac:dyDescent="0.35">
      <c r="A578" t="s">
        <v>4343</v>
      </c>
      <c r="B578" t="s">
        <v>4344</v>
      </c>
      <c r="C578" t="s">
        <v>214</v>
      </c>
      <c r="D578" t="s">
        <v>4345</v>
      </c>
      <c r="E578" t="s">
        <v>4346</v>
      </c>
      <c r="F578" t="s">
        <v>1673</v>
      </c>
      <c r="G578">
        <v>75181</v>
      </c>
      <c r="H578" t="s">
        <v>287</v>
      </c>
      <c r="I578" t="s">
        <v>219</v>
      </c>
      <c r="J578" t="s">
        <v>4347</v>
      </c>
      <c r="K578" t="s">
        <v>4348</v>
      </c>
      <c r="L578" t="s">
        <v>4349</v>
      </c>
      <c r="M578" t="s">
        <v>223</v>
      </c>
      <c r="N578" t="s">
        <v>224</v>
      </c>
    </row>
    <row r="579" spans="1:14" x14ac:dyDescent="0.35">
      <c r="A579" t="s">
        <v>4350</v>
      </c>
      <c r="B579" t="s">
        <v>4351</v>
      </c>
      <c r="C579" t="s">
        <v>214</v>
      </c>
      <c r="D579" t="s">
        <v>4352</v>
      </c>
      <c r="E579" t="s">
        <v>4353</v>
      </c>
      <c r="F579" t="s">
        <v>1673</v>
      </c>
      <c r="G579">
        <v>75080</v>
      </c>
      <c r="H579" t="s">
        <v>218</v>
      </c>
      <c r="I579" t="s">
        <v>316</v>
      </c>
      <c r="J579" t="s">
        <v>1674</v>
      </c>
      <c r="K579" t="s">
        <v>1675</v>
      </c>
      <c r="L579" t="s">
        <v>1676</v>
      </c>
      <c r="M579" t="s">
        <v>223</v>
      </c>
      <c r="N579" t="s">
        <v>224</v>
      </c>
    </row>
    <row r="580" spans="1:14" x14ac:dyDescent="0.35">
      <c r="A580" t="s">
        <v>4354</v>
      </c>
      <c r="B580" t="s">
        <v>4355</v>
      </c>
      <c r="C580" t="s">
        <v>214</v>
      </c>
      <c r="D580" t="s">
        <v>4356</v>
      </c>
      <c r="E580" t="s">
        <v>4357</v>
      </c>
      <c r="F580" t="s">
        <v>1673</v>
      </c>
      <c r="G580">
        <v>75062</v>
      </c>
      <c r="H580" t="s">
        <v>287</v>
      </c>
      <c r="I580" t="s">
        <v>219</v>
      </c>
      <c r="J580" t="s">
        <v>519</v>
      </c>
      <c r="K580" t="s">
        <v>520</v>
      </c>
      <c r="L580" t="s">
        <v>521</v>
      </c>
      <c r="M580" t="s">
        <v>223</v>
      </c>
      <c r="N580" t="s">
        <v>224</v>
      </c>
    </row>
    <row r="581" spans="1:14" x14ac:dyDescent="0.35">
      <c r="A581" t="s">
        <v>4358</v>
      </c>
      <c r="B581" t="s">
        <v>4359</v>
      </c>
      <c r="C581" t="s">
        <v>214</v>
      </c>
      <c r="D581" t="s">
        <v>4360</v>
      </c>
      <c r="E581" t="s">
        <v>4361</v>
      </c>
      <c r="F581" t="s">
        <v>1673</v>
      </c>
      <c r="G581">
        <v>75069</v>
      </c>
      <c r="H581" t="s">
        <v>287</v>
      </c>
      <c r="I581" t="s">
        <v>219</v>
      </c>
      <c r="J581" t="s">
        <v>519</v>
      </c>
      <c r="K581" t="s">
        <v>520</v>
      </c>
      <c r="L581" t="s">
        <v>521</v>
      </c>
      <c r="M581" t="s">
        <v>223</v>
      </c>
      <c r="N581" t="s">
        <v>224</v>
      </c>
    </row>
    <row r="582" spans="1:14" x14ac:dyDescent="0.35">
      <c r="A582" t="s">
        <v>4362</v>
      </c>
      <c r="B582" t="s">
        <v>4363</v>
      </c>
      <c r="C582" t="s">
        <v>214</v>
      </c>
      <c r="D582" t="s">
        <v>4364</v>
      </c>
      <c r="E582" t="s">
        <v>4365</v>
      </c>
      <c r="F582" t="s">
        <v>1673</v>
      </c>
      <c r="G582">
        <v>75020</v>
      </c>
      <c r="H582" t="s">
        <v>218</v>
      </c>
      <c r="I582" t="s">
        <v>242</v>
      </c>
      <c r="J582" t="s">
        <v>4366</v>
      </c>
      <c r="K582" t="s">
        <v>4367</v>
      </c>
      <c r="L582" t="s">
        <v>4368</v>
      </c>
      <c r="M582" t="s">
        <v>224</v>
      </c>
      <c r="N582" t="s">
        <v>224</v>
      </c>
    </row>
    <row r="583" spans="1:14" x14ac:dyDescent="0.35">
      <c r="A583" t="s">
        <v>4369</v>
      </c>
      <c r="B583" t="s">
        <v>1832</v>
      </c>
      <c r="C583" t="s">
        <v>214</v>
      </c>
      <c r="D583" t="s">
        <v>4370</v>
      </c>
      <c r="E583" t="s">
        <v>4371</v>
      </c>
      <c r="F583" t="s">
        <v>1673</v>
      </c>
      <c r="G583">
        <v>75052</v>
      </c>
      <c r="H583" t="s">
        <v>287</v>
      </c>
      <c r="I583" t="s">
        <v>219</v>
      </c>
      <c r="J583" t="s">
        <v>4372</v>
      </c>
      <c r="K583" t="s">
        <v>4373</v>
      </c>
      <c r="L583" t="s">
        <v>4374</v>
      </c>
      <c r="M583" t="s">
        <v>224</v>
      </c>
      <c r="N583" t="s">
        <v>224</v>
      </c>
    </row>
    <row r="584" spans="1:14" x14ac:dyDescent="0.35">
      <c r="A584" t="s">
        <v>4375</v>
      </c>
      <c r="B584" t="s">
        <v>4376</v>
      </c>
      <c r="C584" t="s">
        <v>214</v>
      </c>
      <c r="D584" t="s">
        <v>4377</v>
      </c>
      <c r="E584" t="s">
        <v>4357</v>
      </c>
      <c r="F584" t="s">
        <v>1673</v>
      </c>
      <c r="G584">
        <v>75062</v>
      </c>
      <c r="H584" t="s">
        <v>287</v>
      </c>
      <c r="I584" t="s">
        <v>219</v>
      </c>
      <c r="J584" t="s">
        <v>4378</v>
      </c>
      <c r="K584" t="s">
        <v>4379</v>
      </c>
      <c r="L584" t="s">
        <v>4380</v>
      </c>
      <c r="M584" t="s">
        <v>224</v>
      </c>
      <c r="N584" t="s">
        <v>224</v>
      </c>
    </row>
    <row r="585" spans="1:14" x14ac:dyDescent="0.35">
      <c r="A585" t="s">
        <v>4381</v>
      </c>
      <c r="B585" t="s">
        <v>4382</v>
      </c>
      <c r="C585" t="s">
        <v>214</v>
      </c>
      <c r="D585" t="s">
        <v>4383</v>
      </c>
      <c r="E585" t="s">
        <v>4259</v>
      </c>
      <c r="F585" t="s">
        <v>1673</v>
      </c>
      <c r="G585">
        <v>76106</v>
      </c>
      <c r="H585" t="s">
        <v>218</v>
      </c>
      <c r="I585" t="s">
        <v>219</v>
      </c>
      <c r="J585" t="s">
        <v>4384</v>
      </c>
      <c r="K585" t="s">
        <v>4385</v>
      </c>
      <c r="L585" t="s">
        <v>4386</v>
      </c>
      <c r="M585" t="s">
        <v>224</v>
      </c>
      <c r="N585" t="s">
        <v>224</v>
      </c>
    </row>
    <row r="586" spans="1:14" x14ac:dyDescent="0.35">
      <c r="A586" t="s">
        <v>4387</v>
      </c>
      <c r="B586" t="s">
        <v>4388</v>
      </c>
      <c r="C586" t="s">
        <v>214</v>
      </c>
      <c r="D586" t="s">
        <v>4389</v>
      </c>
      <c r="E586" t="s">
        <v>4390</v>
      </c>
      <c r="F586" t="s">
        <v>1673</v>
      </c>
      <c r="G586">
        <v>75062</v>
      </c>
      <c r="H586" t="s">
        <v>287</v>
      </c>
      <c r="I586" t="s">
        <v>219</v>
      </c>
      <c r="J586" t="s">
        <v>4391</v>
      </c>
      <c r="K586" t="s">
        <v>4392</v>
      </c>
      <c r="L586" t="s">
        <v>4393</v>
      </c>
      <c r="M586" t="s">
        <v>224</v>
      </c>
      <c r="N586" t="s">
        <v>224</v>
      </c>
    </row>
    <row r="587" spans="1:14" x14ac:dyDescent="0.35">
      <c r="A587" t="s">
        <v>4394</v>
      </c>
      <c r="B587" t="s">
        <v>4395</v>
      </c>
      <c r="C587" t="s">
        <v>214</v>
      </c>
      <c r="D587" t="s">
        <v>4396</v>
      </c>
      <c r="E587" t="s">
        <v>4397</v>
      </c>
      <c r="F587" t="s">
        <v>1673</v>
      </c>
      <c r="G587">
        <v>76018</v>
      </c>
      <c r="H587" t="s">
        <v>287</v>
      </c>
      <c r="I587" t="s">
        <v>219</v>
      </c>
      <c r="J587" t="s">
        <v>519</v>
      </c>
      <c r="K587" t="s">
        <v>520</v>
      </c>
      <c r="L587" t="s">
        <v>521</v>
      </c>
      <c r="M587" t="s">
        <v>223</v>
      </c>
      <c r="N587" t="s">
        <v>224</v>
      </c>
    </row>
    <row r="588" spans="1:14" x14ac:dyDescent="0.35">
      <c r="A588" t="s">
        <v>4398</v>
      </c>
      <c r="B588" t="s">
        <v>4399</v>
      </c>
      <c r="C588" t="s">
        <v>214</v>
      </c>
      <c r="D588" t="s">
        <v>4400</v>
      </c>
      <c r="E588" t="s">
        <v>4401</v>
      </c>
      <c r="F588" t="s">
        <v>1673</v>
      </c>
      <c r="G588">
        <v>79403</v>
      </c>
      <c r="H588" t="s">
        <v>287</v>
      </c>
      <c r="I588" t="s">
        <v>219</v>
      </c>
      <c r="J588" t="s">
        <v>4402</v>
      </c>
      <c r="K588" t="s">
        <v>4403</v>
      </c>
      <c r="L588" t="s">
        <v>4404</v>
      </c>
      <c r="M588" t="s">
        <v>224</v>
      </c>
      <c r="N588" t="s">
        <v>224</v>
      </c>
    </row>
    <row r="589" spans="1:14" x14ac:dyDescent="0.35">
      <c r="A589" t="s">
        <v>4405</v>
      </c>
      <c r="B589" t="s">
        <v>4406</v>
      </c>
      <c r="C589" t="s">
        <v>214</v>
      </c>
      <c r="D589" t="s">
        <v>4407</v>
      </c>
      <c r="E589" t="s">
        <v>4408</v>
      </c>
      <c r="F589" t="s">
        <v>1673</v>
      </c>
      <c r="G589">
        <v>76904</v>
      </c>
      <c r="H589" t="s">
        <v>287</v>
      </c>
      <c r="I589" t="s">
        <v>219</v>
      </c>
      <c r="J589" t="s">
        <v>4409</v>
      </c>
      <c r="K589" t="s">
        <v>4410</v>
      </c>
      <c r="L589" t="s">
        <v>4411</v>
      </c>
      <c r="M589" t="s">
        <v>224</v>
      </c>
      <c r="N589" t="s">
        <v>224</v>
      </c>
    </row>
    <row r="590" spans="1:14" x14ac:dyDescent="0.35">
      <c r="A590" t="s">
        <v>4412</v>
      </c>
      <c r="B590" t="s">
        <v>4413</v>
      </c>
      <c r="C590" t="s">
        <v>214</v>
      </c>
      <c r="D590" t="s">
        <v>4414</v>
      </c>
      <c r="E590" t="s">
        <v>4415</v>
      </c>
      <c r="F590" t="s">
        <v>1673</v>
      </c>
      <c r="G590">
        <v>79601</v>
      </c>
      <c r="H590" t="s">
        <v>287</v>
      </c>
      <c r="I590" t="s">
        <v>219</v>
      </c>
      <c r="J590" t="s">
        <v>4416</v>
      </c>
      <c r="K590" t="s">
        <v>4417</v>
      </c>
      <c r="L590" t="s">
        <v>4418</v>
      </c>
      <c r="M590" t="s">
        <v>223</v>
      </c>
      <c r="N590" t="s">
        <v>224</v>
      </c>
    </row>
    <row r="591" spans="1:14" x14ac:dyDescent="0.35">
      <c r="A591" t="s">
        <v>4419</v>
      </c>
      <c r="B591" t="s">
        <v>4420</v>
      </c>
      <c r="C591" t="s">
        <v>214</v>
      </c>
      <c r="D591" t="s">
        <v>4421</v>
      </c>
      <c r="E591" t="s">
        <v>4422</v>
      </c>
      <c r="F591" t="s">
        <v>1673</v>
      </c>
      <c r="G591">
        <v>78757</v>
      </c>
      <c r="H591" t="s">
        <v>218</v>
      </c>
      <c r="I591" t="s">
        <v>316</v>
      </c>
      <c r="J591" t="s">
        <v>1674</v>
      </c>
      <c r="K591" t="s">
        <v>1675</v>
      </c>
      <c r="L591" t="s">
        <v>1676</v>
      </c>
      <c r="M591" t="s">
        <v>223</v>
      </c>
      <c r="N591" t="s">
        <v>224</v>
      </c>
    </row>
    <row r="592" spans="1:14" x14ac:dyDescent="0.35">
      <c r="A592" t="s">
        <v>4423</v>
      </c>
      <c r="B592" t="s">
        <v>4424</v>
      </c>
      <c r="C592" t="s">
        <v>214</v>
      </c>
      <c r="D592" t="s">
        <v>4425</v>
      </c>
      <c r="E592" t="s">
        <v>4192</v>
      </c>
      <c r="F592" t="s">
        <v>1673</v>
      </c>
      <c r="G592">
        <v>78504</v>
      </c>
      <c r="H592" t="s">
        <v>218</v>
      </c>
      <c r="I592" t="s">
        <v>316</v>
      </c>
      <c r="J592" t="s">
        <v>1674</v>
      </c>
      <c r="K592" t="s">
        <v>1675</v>
      </c>
      <c r="L592" t="s">
        <v>1676</v>
      </c>
      <c r="M592" t="s">
        <v>223</v>
      </c>
      <c r="N592" t="s">
        <v>224</v>
      </c>
    </row>
    <row r="593" spans="1:14" x14ac:dyDescent="0.35">
      <c r="A593" t="s">
        <v>4426</v>
      </c>
      <c r="B593" t="s">
        <v>4427</v>
      </c>
      <c r="C593" t="s">
        <v>214</v>
      </c>
      <c r="D593" t="s">
        <v>4428</v>
      </c>
      <c r="E593" t="s">
        <v>4401</v>
      </c>
      <c r="F593" t="s">
        <v>1673</v>
      </c>
      <c r="G593">
        <v>79424</v>
      </c>
      <c r="H593" t="s">
        <v>218</v>
      </c>
      <c r="I593" t="s">
        <v>316</v>
      </c>
      <c r="J593" t="s">
        <v>1674</v>
      </c>
      <c r="K593" t="s">
        <v>1675</v>
      </c>
      <c r="L593" t="s">
        <v>1676</v>
      </c>
      <c r="M593" t="s">
        <v>223</v>
      </c>
      <c r="N593" t="s">
        <v>224</v>
      </c>
    </row>
    <row r="594" spans="1:14" x14ac:dyDescent="0.35">
      <c r="A594" t="s">
        <v>4429</v>
      </c>
      <c r="B594" t="s">
        <v>4430</v>
      </c>
      <c r="C594" t="s">
        <v>214</v>
      </c>
      <c r="D594" t="s">
        <v>4431</v>
      </c>
      <c r="E594" t="s">
        <v>1835</v>
      </c>
      <c r="F594" t="s">
        <v>1673</v>
      </c>
      <c r="G594">
        <v>76011</v>
      </c>
      <c r="H594" t="s">
        <v>218</v>
      </c>
      <c r="I594" t="s">
        <v>316</v>
      </c>
      <c r="J594" t="s">
        <v>1674</v>
      </c>
      <c r="K594" t="s">
        <v>1675</v>
      </c>
      <c r="L594" t="s">
        <v>1676</v>
      </c>
      <c r="M594" t="s">
        <v>223</v>
      </c>
      <c r="N594" t="s">
        <v>224</v>
      </c>
    </row>
    <row r="595" spans="1:14" x14ac:dyDescent="0.35">
      <c r="A595" t="s">
        <v>4432</v>
      </c>
      <c r="B595" t="s">
        <v>4433</v>
      </c>
      <c r="C595" t="s">
        <v>214</v>
      </c>
      <c r="D595" t="s">
        <v>4434</v>
      </c>
      <c r="E595" t="s">
        <v>4300</v>
      </c>
      <c r="F595" t="s">
        <v>1673</v>
      </c>
      <c r="G595">
        <v>76710</v>
      </c>
      <c r="H595" t="s">
        <v>218</v>
      </c>
      <c r="I595" t="s">
        <v>316</v>
      </c>
      <c r="J595" t="s">
        <v>1674</v>
      </c>
      <c r="K595" t="s">
        <v>1675</v>
      </c>
      <c r="L595" t="s">
        <v>1676</v>
      </c>
      <c r="M595" t="s">
        <v>223</v>
      </c>
      <c r="N595" t="s">
        <v>224</v>
      </c>
    </row>
    <row r="596" spans="1:14" x14ac:dyDescent="0.35">
      <c r="A596" t="s">
        <v>4435</v>
      </c>
      <c r="B596" t="s">
        <v>4436</v>
      </c>
      <c r="C596" t="s">
        <v>214</v>
      </c>
      <c r="D596" t="s">
        <v>4437</v>
      </c>
      <c r="E596" t="s">
        <v>4438</v>
      </c>
      <c r="F596" t="s">
        <v>1673</v>
      </c>
      <c r="G596">
        <v>78415</v>
      </c>
      <c r="H596" t="s">
        <v>218</v>
      </c>
      <c r="I596" t="s">
        <v>316</v>
      </c>
      <c r="J596" t="s">
        <v>1674</v>
      </c>
      <c r="K596" t="s">
        <v>1675</v>
      </c>
      <c r="L596" t="s">
        <v>1676</v>
      </c>
      <c r="M596" t="s">
        <v>223</v>
      </c>
      <c r="N596" t="s">
        <v>224</v>
      </c>
    </row>
    <row r="597" spans="1:14" x14ac:dyDescent="0.35">
      <c r="A597" t="s">
        <v>4439</v>
      </c>
      <c r="B597" t="s">
        <v>4440</v>
      </c>
      <c r="C597" t="s">
        <v>214</v>
      </c>
      <c r="D597" t="s">
        <v>4441</v>
      </c>
      <c r="E597" t="s">
        <v>4442</v>
      </c>
      <c r="F597" t="s">
        <v>1673</v>
      </c>
      <c r="G597">
        <v>79109</v>
      </c>
      <c r="H597" t="s">
        <v>218</v>
      </c>
      <c r="I597" t="s">
        <v>316</v>
      </c>
      <c r="J597" t="s">
        <v>1674</v>
      </c>
      <c r="K597" t="s">
        <v>1675</v>
      </c>
      <c r="L597" t="s">
        <v>1676</v>
      </c>
      <c r="M597" t="s">
        <v>223</v>
      </c>
      <c r="N597" t="s">
        <v>224</v>
      </c>
    </row>
    <row r="598" spans="1:14" x14ac:dyDescent="0.35">
      <c r="A598" t="s">
        <v>4443</v>
      </c>
      <c r="B598" t="s">
        <v>4444</v>
      </c>
      <c r="C598" t="s">
        <v>214</v>
      </c>
      <c r="D598" t="s">
        <v>4445</v>
      </c>
      <c r="E598" t="s">
        <v>4446</v>
      </c>
      <c r="F598" t="s">
        <v>1673</v>
      </c>
      <c r="G598">
        <v>75703</v>
      </c>
      <c r="H598" t="s">
        <v>218</v>
      </c>
      <c r="I598" t="s">
        <v>316</v>
      </c>
      <c r="J598" t="s">
        <v>1674</v>
      </c>
      <c r="K598" t="s">
        <v>1675</v>
      </c>
      <c r="L598" t="s">
        <v>1676</v>
      </c>
      <c r="M598" t="s">
        <v>223</v>
      </c>
      <c r="N598" t="s">
        <v>224</v>
      </c>
    </row>
    <row r="599" spans="1:14" x14ac:dyDescent="0.35">
      <c r="A599" t="s">
        <v>4447</v>
      </c>
      <c r="B599" t="s">
        <v>4448</v>
      </c>
      <c r="C599" t="s">
        <v>214</v>
      </c>
      <c r="D599" t="s">
        <v>4449</v>
      </c>
      <c r="E599" t="s">
        <v>4450</v>
      </c>
      <c r="F599" t="s">
        <v>1673</v>
      </c>
      <c r="G599">
        <v>79703</v>
      </c>
      <c r="H599" t="s">
        <v>218</v>
      </c>
      <c r="I599" t="s">
        <v>316</v>
      </c>
      <c r="J599" t="s">
        <v>1674</v>
      </c>
      <c r="K599" t="s">
        <v>1675</v>
      </c>
      <c r="L599" t="s">
        <v>1676</v>
      </c>
      <c r="M599" t="s">
        <v>223</v>
      </c>
      <c r="N599" t="s">
        <v>224</v>
      </c>
    </row>
    <row r="600" spans="1:14" x14ac:dyDescent="0.35">
      <c r="A600" t="s">
        <v>4451</v>
      </c>
      <c r="B600" t="s">
        <v>4452</v>
      </c>
      <c r="C600" t="s">
        <v>214</v>
      </c>
      <c r="D600" t="s">
        <v>4453</v>
      </c>
      <c r="E600" t="s">
        <v>4454</v>
      </c>
      <c r="F600" t="s">
        <v>1673</v>
      </c>
      <c r="G600">
        <v>79605</v>
      </c>
      <c r="H600" t="s">
        <v>218</v>
      </c>
      <c r="I600" t="s">
        <v>316</v>
      </c>
      <c r="J600" t="s">
        <v>1674</v>
      </c>
      <c r="K600" t="s">
        <v>1675</v>
      </c>
      <c r="L600" t="s">
        <v>1676</v>
      </c>
      <c r="M600" t="s">
        <v>223</v>
      </c>
      <c r="N600" t="s">
        <v>224</v>
      </c>
    </row>
    <row r="601" spans="1:14" x14ac:dyDescent="0.35">
      <c r="A601" t="s">
        <v>4455</v>
      </c>
      <c r="B601" t="s">
        <v>4456</v>
      </c>
      <c r="C601" t="s">
        <v>214</v>
      </c>
      <c r="D601" t="s">
        <v>4457</v>
      </c>
      <c r="E601" t="s">
        <v>4458</v>
      </c>
      <c r="F601" t="s">
        <v>1673</v>
      </c>
      <c r="G601">
        <v>78840</v>
      </c>
      <c r="H601" t="s">
        <v>287</v>
      </c>
      <c r="I601" t="s">
        <v>219</v>
      </c>
      <c r="J601" t="s">
        <v>4459</v>
      </c>
      <c r="K601" t="s">
        <v>4460</v>
      </c>
      <c r="L601" t="s">
        <v>4461</v>
      </c>
      <c r="M601" t="s">
        <v>223</v>
      </c>
      <c r="N601" t="s">
        <v>224</v>
      </c>
    </row>
    <row r="602" spans="1:14" x14ac:dyDescent="0.35">
      <c r="A602" t="s">
        <v>4462</v>
      </c>
      <c r="B602" t="s">
        <v>1964</v>
      </c>
      <c r="C602" t="s">
        <v>214</v>
      </c>
      <c r="D602" t="s">
        <v>4463</v>
      </c>
      <c r="E602" t="s">
        <v>1966</v>
      </c>
      <c r="F602" t="s">
        <v>1673</v>
      </c>
      <c r="G602">
        <v>78665</v>
      </c>
      <c r="H602" t="s">
        <v>218</v>
      </c>
      <c r="I602" t="s">
        <v>242</v>
      </c>
      <c r="J602" t="s">
        <v>1967</v>
      </c>
      <c r="K602" t="s">
        <v>1968</v>
      </c>
      <c r="L602" t="s">
        <v>1969</v>
      </c>
      <c r="M602" t="s">
        <v>223</v>
      </c>
      <c r="N602" t="s">
        <v>224</v>
      </c>
    </row>
    <row r="603" spans="1:14" x14ac:dyDescent="0.35">
      <c r="A603" t="s">
        <v>4464</v>
      </c>
      <c r="B603" t="s">
        <v>1744</v>
      </c>
      <c r="C603" t="s">
        <v>214</v>
      </c>
      <c r="D603" t="s">
        <v>4465</v>
      </c>
      <c r="E603" t="s">
        <v>4206</v>
      </c>
      <c r="F603" t="s">
        <v>1673</v>
      </c>
      <c r="G603">
        <v>77303</v>
      </c>
      <c r="H603" t="s">
        <v>287</v>
      </c>
      <c r="I603" t="s">
        <v>219</v>
      </c>
      <c r="J603" t="s">
        <v>1273</v>
      </c>
      <c r="K603" t="s">
        <v>4466</v>
      </c>
      <c r="L603" t="s">
        <v>1275</v>
      </c>
      <c r="M603" t="s">
        <v>224</v>
      </c>
      <c r="N603" t="s">
        <v>224</v>
      </c>
    </row>
    <row r="604" spans="1:14" x14ac:dyDescent="0.35">
      <c r="A604" t="s">
        <v>4467</v>
      </c>
      <c r="B604" t="s">
        <v>1734</v>
      </c>
      <c r="C604" t="s">
        <v>214</v>
      </c>
      <c r="D604" t="s">
        <v>4468</v>
      </c>
      <c r="E604" t="s">
        <v>1736</v>
      </c>
      <c r="F604" t="s">
        <v>1673</v>
      </c>
      <c r="G604">
        <v>78550</v>
      </c>
      <c r="H604" t="s">
        <v>218</v>
      </c>
      <c r="I604" t="s">
        <v>242</v>
      </c>
      <c r="J604" t="s">
        <v>476</v>
      </c>
      <c r="K604" t="s">
        <v>1738</v>
      </c>
      <c r="L604" t="s">
        <v>478</v>
      </c>
      <c r="M604" t="s">
        <v>223</v>
      </c>
      <c r="N604" t="s">
        <v>224</v>
      </c>
    </row>
    <row r="605" spans="1:14" x14ac:dyDescent="0.35">
      <c r="A605" t="s">
        <v>1956</v>
      </c>
      <c r="B605" t="s">
        <v>1957</v>
      </c>
      <c r="C605" t="s">
        <v>214</v>
      </c>
      <c r="D605" t="s">
        <v>4469</v>
      </c>
      <c r="E605" t="s">
        <v>1959</v>
      </c>
      <c r="F605" t="s">
        <v>1673</v>
      </c>
      <c r="G605">
        <v>78754</v>
      </c>
      <c r="H605" t="s">
        <v>287</v>
      </c>
      <c r="I605" t="s">
        <v>242</v>
      </c>
      <c r="J605" t="s">
        <v>476</v>
      </c>
      <c r="K605" t="s">
        <v>4470</v>
      </c>
      <c r="L605" t="s">
        <v>478</v>
      </c>
      <c r="M605" t="s">
        <v>223</v>
      </c>
      <c r="N605" t="s">
        <v>224</v>
      </c>
    </row>
    <row r="606" spans="1:14" x14ac:dyDescent="0.35">
      <c r="A606" t="s">
        <v>4471</v>
      </c>
      <c r="B606" t="s">
        <v>4472</v>
      </c>
      <c r="C606" t="s">
        <v>214</v>
      </c>
      <c r="D606" t="s">
        <v>4473</v>
      </c>
      <c r="E606" t="s">
        <v>4474</v>
      </c>
      <c r="F606" t="s">
        <v>1673</v>
      </c>
      <c r="G606">
        <v>79936</v>
      </c>
      <c r="H606" t="s">
        <v>287</v>
      </c>
      <c r="I606" t="s">
        <v>242</v>
      </c>
      <c r="J606" t="s">
        <v>476</v>
      </c>
      <c r="K606" t="s">
        <v>477</v>
      </c>
      <c r="L606" t="s">
        <v>478</v>
      </c>
      <c r="M606" t="s">
        <v>224</v>
      </c>
      <c r="N606" t="s">
        <v>224</v>
      </c>
    </row>
    <row r="607" spans="1:14" x14ac:dyDescent="0.35">
      <c r="A607" t="s">
        <v>4475</v>
      </c>
      <c r="B607" t="s">
        <v>4476</v>
      </c>
      <c r="C607" t="s">
        <v>214</v>
      </c>
      <c r="D607" t="s">
        <v>4477</v>
      </c>
      <c r="E607" t="s">
        <v>4478</v>
      </c>
      <c r="F607" t="s">
        <v>1673</v>
      </c>
      <c r="G607">
        <v>75599</v>
      </c>
      <c r="H607" t="s">
        <v>218</v>
      </c>
      <c r="I607" t="s">
        <v>242</v>
      </c>
      <c r="J607" t="s">
        <v>4479</v>
      </c>
      <c r="K607" t="s">
        <v>4480</v>
      </c>
      <c r="L607" t="s">
        <v>4481</v>
      </c>
      <c r="M607" t="s">
        <v>223</v>
      </c>
      <c r="N607" t="s">
        <v>224</v>
      </c>
    </row>
    <row r="608" spans="1:14" x14ac:dyDescent="0.35">
      <c r="A608" t="s">
        <v>4482</v>
      </c>
      <c r="B608" t="s">
        <v>4483</v>
      </c>
      <c r="C608" t="s">
        <v>214</v>
      </c>
      <c r="D608" t="s">
        <v>4484</v>
      </c>
      <c r="E608" t="s">
        <v>1672</v>
      </c>
      <c r="F608" t="s">
        <v>1673</v>
      </c>
      <c r="G608">
        <v>78249</v>
      </c>
      <c r="H608" t="s">
        <v>218</v>
      </c>
      <c r="I608" t="s">
        <v>316</v>
      </c>
      <c r="J608" t="s">
        <v>1674</v>
      </c>
      <c r="K608" t="s">
        <v>1675</v>
      </c>
      <c r="L608" t="s">
        <v>1676</v>
      </c>
      <c r="M608" t="s">
        <v>223</v>
      </c>
      <c r="N608" t="s">
        <v>224</v>
      </c>
    </row>
    <row r="609" spans="1:14" x14ac:dyDescent="0.35">
      <c r="A609" t="s">
        <v>4485</v>
      </c>
      <c r="B609" t="s">
        <v>4486</v>
      </c>
      <c r="C609" t="s">
        <v>214</v>
      </c>
      <c r="D609" t="s">
        <v>4487</v>
      </c>
      <c r="E609" t="s">
        <v>1865</v>
      </c>
      <c r="F609" t="s">
        <v>1673</v>
      </c>
      <c r="G609">
        <v>75237</v>
      </c>
      <c r="H609" t="s">
        <v>218</v>
      </c>
      <c r="I609" t="s">
        <v>219</v>
      </c>
      <c r="J609" t="s">
        <v>4488</v>
      </c>
      <c r="K609" t="s">
        <v>4489</v>
      </c>
      <c r="L609" t="s">
        <v>4490</v>
      </c>
      <c r="M609" t="s">
        <v>224</v>
      </c>
      <c r="N609" t="s">
        <v>224</v>
      </c>
    </row>
    <row r="610" spans="1:14" x14ac:dyDescent="0.35">
      <c r="A610" t="s">
        <v>4491</v>
      </c>
      <c r="B610" t="s">
        <v>4492</v>
      </c>
      <c r="C610" t="s">
        <v>214</v>
      </c>
      <c r="D610" t="s">
        <v>4493</v>
      </c>
      <c r="E610" t="s">
        <v>4494</v>
      </c>
      <c r="F610" t="s">
        <v>1673</v>
      </c>
      <c r="G610">
        <v>76043</v>
      </c>
      <c r="H610" t="s">
        <v>218</v>
      </c>
      <c r="I610" t="s">
        <v>242</v>
      </c>
      <c r="J610" t="s">
        <v>4495</v>
      </c>
      <c r="K610" t="s">
        <v>4496</v>
      </c>
      <c r="L610" t="s">
        <v>4497</v>
      </c>
      <c r="M610" t="s">
        <v>224</v>
      </c>
      <c r="N610" t="s">
        <v>224</v>
      </c>
    </row>
    <row r="611" spans="1:14" x14ac:dyDescent="0.35">
      <c r="A611" t="s">
        <v>4498</v>
      </c>
      <c r="B611" t="s">
        <v>4499</v>
      </c>
      <c r="C611" t="s">
        <v>214</v>
      </c>
      <c r="D611" t="s">
        <v>4500</v>
      </c>
      <c r="E611" t="s">
        <v>4501</v>
      </c>
      <c r="F611" t="s">
        <v>1673</v>
      </c>
      <c r="G611">
        <v>79720</v>
      </c>
      <c r="H611" t="s">
        <v>287</v>
      </c>
      <c r="I611" t="s">
        <v>219</v>
      </c>
      <c r="J611" t="s">
        <v>4502</v>
      </c>
      <c r="K611" t="s">
        <v>4503</v>
      </c>
      <c r="L611" t="s">
        <v>4504</v>
      </c>
      <c r="M611" t="s">
        <v>223</v>
      </c>
      <c r="N611" t="s">
        <v>224</v>
      </c>
    </row>
    <row r="612" spans="1:14" x14ac:dyDescent="0.35">
      <c r="A612" t="s">
        <v>4505</v>
      </c>
      <c r="B612" t="s">
        <v>4506</v>
      </c>
      <c r="C612" t="s">
        <v>214</v>
      </c>
      <c r="D612" t="s">
        <v>4507</v>
      </c>
      <c r="E612" t="s">
        <v>4508</v>
      </c>
      <c r="F612" t="s">
        <v>1673</v>
      </c>
      <c r="G612">
        <v>77434</v>
      </c>
      <c r="H612" t="s">
        <v>287</v>
      </c>
      <c r="I612" t="s">
        <v>219</v>
      </c>
      <c r="J612" t="s">
        <v>4509</v>
      </c>
      <c r="K612" t="s">
        <v>4510</v>
      </c>
      <c r="L612" t="s">
        <v>4511</v>
      </c>
      <c r="M612" t="s">
        <v>224</v>
      </c>
      <c r="N612" t="s">
        <v>224</v>
      </c>
    </row>
    <row r="613" spans="1:14" x14ac:dyDescent="0.35">
      <c r="A613" t="s">
        <v>4512</v>
      </c>
      <c r="B613" t="s">
        <v>4513</v>
      </c>
      <c r="C613" t="s">
        <v>214</v>
      </c>
      <c r="D613" t="s">
        <v>4514</v>
      </c>
      <c r="E613" t="s">
        <v>4515</v>
      </c>
      <c r="F613" t="s">
        <v>1722</v>
      </c>
      <c r="G613">
        <v>84601</v>
      </c>
      <c r="H613" t="s">
        <v>218</v>
      </c>
      <c r="I613" t="s">
        <v>219</v>
      </c>
      <c r="J613" t="s">
        <v>519</v>
      </c>
      <c r="K613" t="s">
        <v>520</v>
      </c>
      <c r="L613" t="s">
        <v>521</v>
      </c>
      <c r="M613" t="s">
        <v>223</v>
      </c>
      <c r="N613" t="s">
        <v>224</v>
      </c>
    </row>
    <row r="614" spans="1:14" x14ac:dyDescent="0.35">
      <c r="A614" t="s">
        <v>4516</v>
      </c>
      <c r="B614" t="s">
        <v>4517</v>
      </c>
      <c r="C614" t="s">
        <v>214</v>
      </c>
      <c r="D614" t="s">
        <v>4518</v>
      </c>
      <c r="E614" t="s">
        <v>4519</v>
      </c>
      <c r="F614" t="s">
        <v>1722</v>
      </c>
      <c r="G614">
        <v>84501</v>
      </c>
      <c r="H614" t="s">
        <v>218</v>
      </c>
      <c r="I614" t="s">
        <v>242</v>
      </c>
      <c r="J614" t="s">
        <v>4520</v>
      </c>
      <c r="K614" t="s">
        <v>4521</v>
      </c>
      <c r="L614" t="s">
        <v>4522</v>
      </c>
      <c r="M614" t="s">
        <v>223</v>
      </c>
      <c r="N614" t="s">
        <v>224</v>
      </c>
    </row>
    <row r="615" spans="1:14" x14ac:dyDescent="0.35">
      <c r="A615" t="s">
        <v>1718</v>
      </c>
      <c r="B615" t="s">
        <v>1719</v>
      </c>
      <c r="C615" t="s">
        <v>214</v>
      </c>
      <c r="D615" t="s">
        <v>4523</v>
      </c>
      <c r="E615" t="s">
        <v>1721</v>
      </c>
      <c r="F615" t="s">
        <v>1722</v>
      </c>
      <c r="G615">
        <v>84405</v>
      </c>
      <c r="H615" t="s">
        <v>287</v>
      </c>
      <c r="I615" t="s">
        <v>219</v>
      </c>
      <c r="J615" t="s">
        <v>519</v>
      </c>
      <c r="K615" t="s">
        <v>520</v>
      </c>
      <c r="L615" t="s">
        <v>521</v>
      </c>
      <c r="M615" t="s">
        <v>224</v>
      </c>
      <c r="N615" t="s">
        <v>224</v>
      </c>
    </row>
    <row r="616" spans="1:14" x14ac:dyDescent="0.35">
      <c r="A616" t="s">
        <v>4524</v>
      </c>
      <c r="B616" t="s">
        <v>4525</v>
      </c>
      <c r="C616" t="s">
        <v>214</v>
      </c>
      <c r="D616" t="s">
        <v>4526</v>
      </c>
      <c r="E616" t="s">
        <v>1875</v>
      </c>
      <c r="F616" t="s">
        <v>1722</v>
      </c>
      <c r="G616">
        <v>84116</v>
      </c>
      <c r="H616" t="s">
        <v>287</v>
      </c>
      <c r="I616" t="s">
        <v>219</v>
      </c>
      <c r="J616" t="s">
        <v>4527</v>
      </c>
      <c r="K616" t="s">
        <v>4528</v>
      </c>
      <c r="L616" t="s">
        <v>4529</v>
      </c>
      <c r="M616" t="s">
        <v>224</v>
      </c>
      <c r="N616" t="s">
        <v>224</v>
      </c>
    </row>
    <row r="617" spans="1:14" x14ac:dyDescent="0.35">
      <c r="A617" t="s">
        <v>4530</v>
      </c>
      <c r="B617" t="s">
        <v>4531</v>
      </c>
      <c r="C617" t="s">
        <v>214</v>
      </c>
      <c r="D617" t="s">
        <v>4532</v>
      </c>
      <c r="E617" t="s">
        <v>4533</v>
      </c>
      <c r="F617" t="s">
        <v>1722</v>
      </c>
      <c r="G617">
        <v>84087</v>
      </c>
      <c r="H617" t="s">
        <v>287</v>
      </c>
      <c r="I617" t="s">
        <v>219</v>
      </c>
      <c r="J617" t="s">
        <v>4534</v>
      </c>
      <c r="K617" t="s">
        <v>4535</v>
      </c>
      <c r="L617" t="s">
        <v>4536</v>
      </c>
      <c r="M617" t="s">
        <v>224</v>
      </c>
      <c r="N617" t="s">
        <v>224</v>
      </c>
    </row>
    <row r="618" spans="1:14" x14ac:dyDescent="0.35">
      <c r="A618" t="s">
        <v>4537</v>
      </c>
      <c r="B618" t="s">
        <v>4538</v>
      </c>
      <c r="C618" t="s">
        <v>214</v>
      </c>
      <c r="D618" t="s">
        <v>4539</v>
      </c>
      <c r="E618" t="s">
        <v>1721</v>
      </c>
      <c r="F618" t="s">
        <v>1722</v>
      </c>
      <c r="G618">
        <v>84405</v>
      </c>
      <c r="H618" t="s">
        <v>287</v>
      </c>
      <c r="I618" t="s">
        <v>219</v>
      </c>
      <c r="J618" t="s">
        <v>4527</v>
      </c>
      <c r="K618" t="s">
        <v>4540</v>
      </c>
      <c r="L618" t="s">
        <v>4529</v>
      </c>
      <c r="M618" t="s">
        <v>223</v>
      </c>
      <c r="N618" t="s">
        <v>224</v>
      </c>
    </row>
    <row r="619" spans="1:14" x14ac:dyDescent="0.35">
      <c r="A619" t="s">
        <v>4541</v>
      </c>
      <c r="B619" t="s">
        <v>4542</v>
      </c>
      <c r="C619" t="s">
        <v>214</v>
      </c>
      <c r="D619" t="s">
        <v>4543</v>
      </c>
      <c r="E619" t="s">
        <v>4515</v>
      </c>
      <c r="F619" t="s">
        <v>1722</v>
      </c>
      <c r="G619">
        <v>84601</v>
      </c>
      <c r="H619" t="s">
        <v>287</v>
      </c>
      <c r="I619" t="s">
        <v>219</v>
      </c>
      <c r="J619" t="s">
        <v>4544</v>
      </c>
      <c r="K619" t="s">
        <v>4545</v>
      </c>
      <c r="L619" t="s">
        <v>4546</v>
      </c>
      <c r="M619" t="s">
        <v>223</v>
      </c>
      <c r="N619" t="s">
        <v>224</v>
      </c>
    </row>
    <row r="620" spans="1:14" x14ac:dyDescent="0.35">
      <c r="A620" t="s">
        <v>4547</v>
      </c>
      <c r="B620" t="s">
        <v>1873</v>
      </c>
      <c r="C620" t="s">
        <v>214</v>
      </c>
      <c r="D620" t="s">
        <v>4548</v>
      </c>
      <c r="E620" t="s">
        <v>4549</v>
      </c>
      <c r="F620" t="s">
        <v>1722</v>
      </c>
      <c r="G620">
        <v>84084</v>
      </c>
      <c r="H620" t="s">
        <v>287</v>
      </c>
      <c r="I620" t="s">
        <v>219</v>
      </c>
      <c r="J620" t="s">
        <v>4550</v>
      </c>
      <c r="K620" t="s">
        <v>1876</v>
      </c>
      <c r="L620" t="s">
        <v>4551</v>
      </c>
      <c r="M620" t="s">
        <v>224</v>
      </c>
      <c r="N620" t="s">
        <v>224</v>
      </c>
    </row>
    <row r="621" spans="1:14" x14ac:dyDescent="0.35">
      <c r="A621" t="s">
        <v>4552</v>
      </c>
      <c r="B621" t="s">
        <v>4553</v>
      </c>
      <c r="C621" t="s">
        <v>214</v>
      </c>
      <c r="D621" t="s">
        <v>4554</v>
      </c>
      <c r="E621" t="s">
        <v>4555</v>
      </c>
      <c r="F621" t="s">
        <v>1722</v>
      </c>
      <c r="G621">
        <v>84770</v>
      </c>
      <c r="H621" t="s">
        <v>218</v>
      </c>
      <c r="I621" t="s">
        <v>242</v>
      </c>
      <c r="J621" t="s">
        <v>4556</v>
      </c>
      <c r="K621" t="s">
        <v>4557</v>
      </c>
      <c r="L621" t="s">
        <v>4558</v>
      </c>
      <c r="M621" t="s">
        <v>224</v>
      </c>
      <c r="N621" t="s">
        <v>224</v>
      </c>
    </row>
    <row r="622" spans="1:14" x14ac:dyDescent="0.35">
      <c r="A622" t="s">
        <v>4559</v>
      </c>
      <c r="B622" t="s">
        <v>4560</v>
      </c>
      <c r="C622" t="s">
        <v>214</v>
      </c>
      <c r="D622" t="s">
        <v>4561</v>
      </c>
      <c r="E622" t="s">
        <v>4562</v>
      </c>
      <c r="F622" t="s">
        <v>1722</v>
      </c>
      <c r="G622">
        <v>84720</v>
      </c>
      <c r="H622" t="s">
        <v>218</v>
      </c>
      <c r="I622" t="s">
        <v>219</v>
      </c>
      <c r="J622" t="s">
        <v>4563</v>
      </c>
      <c r="K622" t="s">
        <v>4564</v>
      </c>
      <c r="L622" t="s">
        <v>4565</v>
      </c>
      <c r="M622" t="s">
        <v>224</v>
      </c>
      <c r="N622" t="s">
        <v>224</v>
      </c>
    </row>
    <row r="623" spans="1:14" x14ac:dyDescent="0.35">
      <c r="A623" t="s">
        <v>4566</v>
      </c>
      <c r="B623" t="s">
        <v>4567</v>
      </c>
      <c r="C623" t="s">
        <v>214</v>
      </c>
      <c r="D623" t="s">
        <v>4568</v>
      </c>
      <c r="E623" t="s">
        <v>4569</v>
      </c>
      <c r="F623" t="s">
        <v>1722</v>
      </c>
      <c r="G623">
        <v>84332</v>
      </c>
      <c r="H623" t="s">
        <v>218</v>
      </c>
      <c r="I623" t="s">
        <v>242</v>
      </c>
      <c r="J623" t="s">
        <v>4570</v>
      </c>
      <c r="K623" t="s">
        <v>4571</v>
      </c>
      <c r="L623" t="s">
        <v>4572</v>
      </c>
      <c r="M623" t="s">
        <v>224</v>
      </c>
      <c r="N623" t="s">
        <v>224</v>
      </c>
    </row>
    <row r="624" spans="1:14" x14ac:dyDescent="0.35">
      <c r="A624" t="s">
        <v>4573</v>
      </c>
      <c r="B624" t="s">
        <v>4574</v>
      </c>
      <c r="C624" t="s">
        <v>214</v>
      </c>
      <c r="D624" t="s">
        <v>4575</v>
      </c>
      <c r="E624" t="s">
        <v>4576</v>
      </c>
      <c r="F624" t="s">
        <v>1855</v>
      </c>
      <c r="G624">
        <v>23452</v>
      </c>
      <c r="H624" t="s">
        <v>218</v>
      </c>
      <c r="I624" t="s">
        <v>316</v>
      </c>
      <c r="J624" t="s">
        <v>3042</v>
      </c>
      <c r="K624" t="s">
        <v>3043</v>
      </c>
      <c r="L624" t="s">
        <v>3044</v>
      </c>
      <c r="M624" t="s">
        <v>223</v>
      </c>
      <c r="N624" t="s">
        <v>224</v>
      </c>
    </row>
    <row r="625" spans="1:14" x14ac:dyDescent="0.35">
      <c r="A625" t="s">
        <v>4577</v>
      </c>
      <c r="B625" t="s">
        <v>4578</v>
      </c>
      <c r="C625" t="s">
        <v>214</v>
      </c>
      <c r="D625" t="s">
        <v>4579</v>
      </c>
      <c r="E625" t="s">
        <v>4580</v>
      </c>
      <c r="F625" t="s">
        <v>1855</v>
      </c>
      <c r="G625">
        <v>22901</v>
      </c>
      <c r="H625" t="s">
        <v>218</v>
      </c>
      <c r="I625" t="s">
        <v>316</v>
      </c>
      <c r="J625" t="s">
        <v>3042</v>
      </c>
      <c r="K625" t="s">
        <v>3043</v>
      </c>
      <c r="L625" t="s">
        <v>3044</v>
      </c>
      <c r="M625" t="s">
        <v>223</v>
      </c>
      <c r="N625" t="s">
        <v>224</v>
      </c>
    </row>
    <row r="626" spans="1:14" x14ac:dyDescent="0.35">
      <c r="A626" t="s">
        <v>4581</v>
      </c>
      <c r="B626" t="s">
        <v>4582</v>
      </c>
      <c r="C626" t="s">
        <v>214</v>
      </c>
      <c r="D626" t="s">
        <v>4583</v>
      </c>
      <c r="E626" t="s">
        <v>2489</v>
      </c>
      <c r="F626" t="s">
        <v>1855</v>
      </c>
      <c r="G626">
        <v>23236</v>
      </c>
      <c r="H626" t="s">
        <v>218</v>
      </c>
      <c r="I626" t="s">
        <v>316</v>
      </c>
      <c r="J626" t="s">
        <v>3042</v>
      </c>
      <c r="K626" t="s">
        <v>3043</v>
      </c>
      <c r="L626" t="s">
        <v>3044</v>
      </c>
      <c r="M626" t="s">
        <v>223</v>
      </c>
      <c r="N626" t="s">
        <v>224</v>
      </c>
    </row>
    <row r="627" spans="1:14" x14ac:dyDescent="0.35">
      <c r="A627" t="s">
        <v>4584</v>
      </c>
      <c r="B627" t="s">
        <v>4585</v>
      </c>
      <c r="C627" t="s">
        <v>214</v>
      </c>
      <c r="D627" t="s">
        <v>4586</v>
      </c>
      <c r="E627" t="s">
        <v>1821</v>
      </c>
      <c r="F627" t="s">
        <v>1855</v>
      </c>
      <c r="G627">
        <v>24018</v>
      </c>
      <c r="H627" t="s">
        <v>218</v>
      </c>
      <c r="I627" t="s">
        <v>316</v>
      </c>
      <c r="J627" t="s">
        <v>3042</v>
      </c>
      <c r="K627" t="s">
        <v>3043</v>
      </c>
      <c r="L627" t="s">
        <v>3044</v>
      </c>
      <c r="M627" t="s">
        <v>223</v>
      </c>
      <c r="N627" t="s">
        <v>224</v>
      </c>
    </row>
    <row r="628" spans="1:14" x14ac:dyDescent="0.35">
      <c r="A628" t="s">
        <v>4587</v>
      </c>
      <c r="B628" t="s">
        <v>4588</v>
      </c>
      <c r="C628" t="s">
        <v>214</v>
      </c>
      <c r="D628" t="s">
        <v>4589</v>
      </c>
      <c r="E628" t="s">
        <v>4590</v>
      </c>
      <c r="F628" t="s">
        <v>1855</v>
      </c>
      <c r="G628">
        <v>23602</v>
      </c>
      <c r="H628" t="s">
        <v>287</v>
      </c>
      <c r="I628" t="s">
        <v>219</v>
      </c>
      <c r="J628" t="s">
        <v>4591</v>
      </c>
      <c r="K628" t="s">
        <v>4592</v>
      </c>
      <c r="L628" t="s">
        <v>4593</v>
      </c>
      <c r="M628" t="s">
        <v>223</v>
      </c>
      <c r="N628" t="s">
        <v>224</v>
      </c>
    </row>
    <row r="629" spans="1:14" x14ac:dyDescent="0.35">
      <c r="A629" t="s">
        <v>4594</v>
      </c>
      <c r="B629" t="s">
        <v>4595</v>
      </c>
      <c r="C629" t="s">
        <v>214</v>
      </c>
      <c r="D629" t="s">
        <v>4596</v>
      </c>
      <c r="E629" t="s">
        <v>2564</v>
      </c>
      <c r="F629" t="s">
        <v>1855</v>
      </c>
      <c r="G629">
        <v>22304</v>
      </c>
      <c r="H629" t="s">
        <v>287</v>
      </c>
      <c r="I629" t="s">
        <v>242</v>
      </c>
      <c r="J629" t="s">
        <v>2836</v>
      </c>
      <c r="K629" t="s">
        <v>2837</v>
      </c>
      <c r="L629" t="s">
        <v>2838</v>
      </c>
      <c r="M629" t="s">
        <v>224</v>
      </c>
      <c r="N629" t="s">
        <v>224</v>
      </c>
    </row>
    <row r="630" spans="1:14" x14ac:dyDescent="0.35">
      <c r="A630" t="s">
        <v>4597</v>
      </c>
      <c r="B630" t="s">
        <v>1838</v>
      </c>
      <c r="C630" t="s">
        <v>214</v>
      </c>
      <c r="D630" t="s">
        <v>4598</v>
      </c>
      <c r="E630" t="s">
        <v>1854</v>
      </c>
      <c r="F630" t="s">
        <v>1855</v>
      </c>
      <c r="G630">
        <v>24515</v>
      </c>
      <c r="H630" t="s">
        <v>218</v>
      </c>
      <c r="I630" t="s">
        <v>219</v>
      </c>
      <c r="J630" t="s">
        <v>4599</v>
      </c>
      <c r="K630" t="s">
        <v>1856</v>
      </c>
      <c r="L630" t="s">
        <v>4600</v>
      </c>
      <c r="M630" t="s">
        <v>223</v>
      </c>
      <c r="N630" t="s">
        <v>224</v>
      </c>
    </row>
    <row r="631" spans="1:14" x14ac:dyDescent="0.35">
      <c r="A631" t="s">
        <v>4601</v>
      </c>
      <c r="B631" t="s">
        <v>4602</v>
      </c>
      <c r="C631" t="s">
        <v>214</v>
      </c>
      <c r="D631" t="s">
        <v>4603</v>
      </c>
      <c r="E631" t="s">
        <v>4604</v>
      </c>
      <c r="F631" t="s">
        <v>1855</v>
      </c>
      <c r="G631">
        <v>24540</v>
      </c>
      <c r="H631" t="s">
        <v>287</v>
      </c>
      <c r="I631" t="s">
        <v>219</v>
      </c>
      <c r="J631" t="s">
        <v>4605</v>
      </c>
      <c r="K631" t="s">
        <v>4606</v>
      </c>
      <c r="L631" t="s">
        <v>4607</v>
      </c>
      <c r="M631" t="s">
        <v>224</v>
      </c>
      <c r="N631" t="s">
        <v>224</v>
      </c>
    </row>
    <row r="632" spans="1:14" x14ac:dyDescent="0.35">
      <c r="A632" t="s">
        <v>4608</v>
      </c>
      <c r="B632" t="s">
        <v>4609</v>
      </c>
      <c r="C632" t="s">
        <v>214</v>
      </c>
      <c r="D632" t="s">
        <v>4610</v>
      </c>
      <c r="E632" t="s">
        <v>4611</v>
      </c>
      <c r="F632" t="s">
        <v>1855</v>
      </c>
      <c r="G632">
        <v>20109</v>
      </c>
      <c r="H632" t="s">
        <v>287</v>
      </c>
      <c r="I632" t="s">
        <v>219</v>
      </c>
      <c r="J632" t="s">
        <v>4612</v>
      </c>
      <c r="K632" t="s">
        <v>4613</v>
      </c>
      <c r="L632" t="s">
        <v>4614</v>
      </c>
      <c r="M632" t="s">
        <v>223</v>
      </c>
      <c r="N632" t="s">
        <v>224</v>
      </c>
    </row>
    <row r="633" spans="1:14" x14ac:dyDescent="0.35">
      <c r="A633" t="s">
        <v>4615</v>
      </c>
      <c r="B633" t="s">
        <v>4616</v>
      </c>
      <c r="C633" t="s">
        <v>214</v>
      </c>
      <c r="D633" t="s">
        <v>4617</v>
      </c>
      <c r="E633" t="s">
        <v>4618</v>
      </c>
      <c r="F633" t="s">
        <v>1855</v>
      </c>
      <c r="G633">
        <v>23518</v>
      </c>
      <c r="H633" t="s">
        <v>287</v>
      </c>
      <c r="I633" t="s">
        <v>219</v>
      </c>
      <c r="J633" t="s">
        <v>4619</v>
      </c>
      <c r="K633" t="s">
        <v>1943</v>
      </c>
      <c r="L633" t="s">
        <v>4620</v>
      </c>
      <c r="M633" t="s">
        <v>224</v>
      </c>
      <c r="N633" t="s">
        <v>224</v>
      </c>
    </row>
    <row r="634" spans="1:14" x14ac:dyDescent="0.35">
      <c r="A634" t="s">
        <v>4621</v>
      </c>
      <c r="B634" t="s">
        <v>4622</v>
      </c>
      <c r="C634" t="s">
        <v>214</v>
      </c>
      <c r="D634" t="s">
        <v>4623</v>
      </c>
      <c r="E634" t="s">
        <v>4624</v>
      </c>
      <c r="F634" t="s">
        <v>1855</v>
      </c>
      <c r="G634">
        <v>23410</v>
      </c>
      <c r="H634" t="s">
        <v>218</v>
      </c>
      <c r="I634" t="s">
        <v>242</v>
      </c>
      <c r="J634" t="s">
        <v>4625</v>
      </c>
      <c r="K634" t="s">
        <v>4626</v>
      </c>
      <c r="L634" t="s">
        <v>4627</v>
      </c>
      <c r="M634" t="s">
        <v>224</v>
      </c>
      <c r="N634" t="s">
        <v>224</v>
      </c>
    </row>
    <row r="635" spans="1:14" x14ac:dyDescent="0.35">
      <c r="A635" t="s">
        <v>4628</v>
      </c>
      <c r="B635" t="s">
        <v>4629</v>
      </c>
      <c r="C635" t="s">
        <v>214</v>
      </c>
      <c r="D635" t="s">
        <v>4630</v>
      </c>
      <c r="E635" t="s">
        <v>1942</v>
      </c>
      <c r="F635" t="s">
        <v>1855</v>
      </c>
      <c r="G635">
        <v>23321</v>
      </c>
      <c r="H635" t="s">
        <v>287</v>
      </c>
      <c r="I635" t="s">
        <v>219</v>
      </c>
      <c r="J635" t="s">
        <v>4631</v>
      </c>
      <c r="K635" t="s">
        <v>4632</v>
      </c>
      <c r="L635" t="s">
        <v>4633</v>
      </c>
      <c r="M635" t="s">
        <v>223</v>
      </c>
      <c r="N635" t="s">
        <v>224</v>
      </c>
    </row>
    <row r="636" spans="1:14" x14ac:dyDescent="0.35">
      <c r="A636" t="s">
        <v>4634</v>
      </c>
      <c r="B636" t="s">
        <v>4635</v>
      </c>
      <c r="C636" t="s">
        <v>214</v>
      </c>
      <c r="D636" t="s">
        <v>4636</v>
      </c>
      <c r="E636" t="s">
        <v>4637</v>
      </c>
      <c r="F636" t="s">
        <v>4638</v>
      </c>
      <c r="G636">
        <v>851</v>
      </c>
      <c r="H636" t="s">
        <v>218</v>
      </c>
      <c r="I636" t="s">
        <v>242</v>
      </c>
      <c r="J636" t="s">
        <v>4639</v>
      </c>
      <c r="K636" t="s">
        <v>4640</v>
      </c>
      <c r="L636" t="s">
        <v>4641</v>
      </c>
      <c r="M636" t="s">
        <v>223</v>
      </c>
      <c r="N636" t="s">
        <v>224</v>
      </c>
    </row>
    <row r="637" spans="1:14" x14ac:dyDescent="0.35">
      <c r="A637" t="s">
        <v>4642</v>
      </c>
      <c r="B637" t="s">
        <v>4643</v>
      </c>
      <c r="C637" t="s">
        <v>214</v>
      </c>
      <c r="D637" t="s">
        <v>4644</v>
      </c>
      <c r="E637" t="s">
        <v>4645</v>
      </c>
      <c r="F637" t="s">
        <v>4638</v>
      </c>
      <c r="G637">
        <v>802</v>
      </c>
      <c r="H637" t="s">
        <v>218</v>
      </c>
      <c r="I637" t="s">
        <v>242</v>
      </c>
      <c r="J637" t="s">
        <v>4639</v>
      </c>
      <c r="K637" t="s">
        <v>4646</v>
      </c>
      <c r="L637" t="s">
        <v>4641</v>
      </c>
      <c r="M637" t="s">
        <v>223</v>
      </c>
      <c r="N637" t="s">
        <v>224</v>
      </c>
    </row>
    <row r="638" spans="1:14" x14ac:dyDescent="0.35">
      <c r="A638" t="s">
        <v>4647</v>
      </c>
      <c r="B638" t="s">
        <v>4648</v>
      </c>
      <c r="C638" t="s">
        <v>214</v>
      </c>
      <c r="D638" t="s">
        <v>4649</v>
      </c>
      <c r="E638" t="s">
        <v>4650</v>
      </c>
      <c r="F638" t="s">
        <v>4651</v>
      </c>
      <c r="G638">
        <v>5403</v>
      </c>
      <c r="H638" t="s">
        <v>287</v>
      </c>
      <c r="I638" t="s">
        <v>219</v>
      </c>
      <c r="J638" t="s">
        <v>4652</v>
      </c>
      <c r="K638" t="s">
        <v>4653</v>
      </c>
      <c r="L638" t="s">
        <v>4654</v>
      </c>
      <c r="M638" t="s">
        <v>223</v>
      </c>
      <c r="N638" t="s">
        <v>224</v>
      </c>
    </row>
    <row r="639" spans="1:14" x14ac:dyDescent="0.35">
      <c r="A639" t="s">
        <v>4655</v>
      </c>
      <c r="B639" t="s">
        <v>4656</v>
      </c>
      <c r="C639" t="s">
        <v>214</v>
      </c>
      <c r="D639" t="s">
        <v>4657</v>
      </c>
      <c r="E639" t="s">
        <v>4658</v>
      </c>
      <c r="F639" t="s">
        <v>4651</v>
      </c>
      <c r="G639">
        <v>5403</v>
      </c>
      <c r="H639" t="s">
        <v>218</v>
      </c>
      <c r="I639" t="s">
        <v>242</v>
      </c>
      <c r="J639" t="s">
        <v>4659</v>
      </c>
      <c r="K639" t="s">
        <v>4660</v>
      </c>
      <c r="L639" t="s">
        <v>4661</v>
      </c>
      <c r="M639" t="s">
        <v>224</v>
      </c>
      <c r="N639" t="s">
        <v>224</v>
      </c>
    </row>
    <row r="640" spans="1:14" x14ac:dyDescent="0.35">
      <c r="A640" t="s">
        <v>4662</v>
      </c>
      <c r="B640" t="s">
        <v>4663</v>
      </c>
      <c r="C640" t="s">
        <v>214</v>
      </c>
      <c r="D640" t="s">
        <v>4664</v>
      </c>
      <c r="E640" t="s">
        <v>4665</v>
      </c>
      <c r="F640" t="s">
        <v>1556</v>
      </c>
      <c r="G640">
        <v>98367</v>
      </c>
      <c r="H640" t="s">
        <v>287</v>
      </c>
      <c r="I640" t="s">
        <v>219</v>
      </c>
      <c r="J640" t="s">
        <v>4666</v>
      </c>
      <c r="K640" t="s">
        <v>4667</v>
      </c>
      <c r="L640" t="s">
        <v>4668</v>
      </c>
      <c r="M640" t="s">
        <v>224</v>
      </c>
      <c r="N640" t="s">
        <v>224</v>
      </c>
    </row>
    <row r="641" spans="1:14" x14ac:dyDescent="0.35">
      <c r="A641" t="s">
        <v>4669</v>
      </c>
      <c r="B641" t="s">
        <v>4670</v>
      </c>
      <c r="C641" t="s">
        <v>214</v>
      </c>
      <c r="D641" t="s">
        <v>4671</v>
      </c>
      <c r="E641" t="s">
        <v>4672</v>
      </c>
      <c r="F641" t="s">
        <v>1556</v>
      </c>
      <c r="G641">
        <v>98837</v>
      </c>
      <c r="H641" t="s">
        <v>218</v>
      </c>
      <c r="I641" t="s">
        <v>219</v>
      </c>
      <c r="J641" t="s">
        <v>4673</v>
      </c>
      <c r="K641" t="s">
        <v>4674</v>
      </c>
      <c r="L641" t="s">
        <v>4675</v>
      </c>
      <c r="M641" t="s">
        <v>224</v>
      </c>
      <c r="N641" t="s">
        <v>224</v>
      </c>
    </row>
    <row r="642" spans="1:14" x14ac:dyDescent="0.35">
      <c r="A642" t="s">
        <v>4676</v>
      </c>
      <c r="B642" t="s">
        <v>4677</v>
      </c>
      <c r="C642" t="s">
        <v>214</v>
      </c>
      <c r="D642" t="s">
        <v>4678</v>
      </c>
      <c r="E642" t="s">
        <v>4679</v>
      </c>
      <c r="F642" t="s">
        <v>1556</v>
      </c>
      <c r="G642">
        <v>99324</v>
      </c>
      <c r="H642" t="s">
        <v>218</v>
      </c>
      <c r="I642" t="s">
        <v>219</v>
      </c>
      <c r="J642" t="s">
        <v>4680</v>
      </c>
      <c r="K642" t="s">
        <v>4681</v>
      </c>
      <c r="L642" t="s">
        <v>4682</v>
      </c>
      <c r="M642" t="s">
        <v>224</v>
      </c>
      <c r="N642" t="s">
        <v>224</v>
      </c>
    </row>
    <row r="643" spans="1:14" x14ac:dyDescent="0.35">
      <c r="A643" t="s">
        <v>4683</v>
      </c>
      <c r="B643" t="s">
        <v>4684</v>
      </c>
      <c r="C643" t="s">
        <v>214</v>
      </c>
      <c r="D643" t="s">
        <v>4685</v>
      </c>
      <c r="E643" t="s">
        <v>4686</v>
      </c>
      <c r="F643" t="s">
        <v>1556</v>
      </c>
      <c r="G643">
        <v>98903</v>
      </c>
      <c r="H643" t="s">
        <v>287</v>
      </c>
      <c r="I643" t="s">
        <v>242</v>
      </c>
      <c r="J643" t="s">
        <v>4687</v>
      </c>
      <c r="K643" t="s">
        <v>4688</v>
      </c>
      <c r="L643" t="s">
        <v>4689</v>
      </c>
      <c r="M643" t="s">
        <v>224</v>
      </c>
      <c r="N643" t="s">
        <v>224</v>
      </c>
    </row>
    <row r="644" spans="1:14" x14ac:dyDescent="0.35">
      <c r="A644" t="s">
        <v>4690</v>
      </c>
      <c r="B644" t="s">
        <v>4691</v>
      </c>
      <c r="C644" t="s">
        <v>214</v>
      </c>
      <c r="D644" t="s">
        <v>4692</v>
      </c>
      <c r="E644" t="s">
        <v>4693</v>
      </c>
      <c r="F644" t="s">
        <v>1556</v>
      </c>
      <c r="G644">
        <v>98926</v>
      </c>
      <c r="H644" t="s">
        <v>218</v>
      </c>
      <c r="I644" t="s">
        <v>242</v>
      </c>
      <c r="J644" t="s">
        <v>4694</v>
      </c>
      <c r="K644" t="s">
        <v>4695</v>
      </c>
      <c r="L644" t="s">
        <v>4696</v>
      </c>
      <c r="M644" t="s">
        <v>224</v>
      </c>
      <c r="N644" t="s">
        <v>224</v>
      </c>
    </row>
    <row r="645" spans="1:14" x14ac:dyDescent="0.35">
      <c r="A645" t="s">
        <v>4697</v>
      </c>
      <c r="B645" t="s">
        <v>4698</v>
      </c>
      <c r="C645" t="s">
        <v>214</v>
      </c>
      <c r="D645" t="s">
        <v>4699</v>
      </c>
      <c r="E645" t="s">
        <v>4686</v>
      </c>
      <c r="F645" t="s">
        <v>1556</v>
      </c>
      <c r="G645">
        <v>98902</v>
      </c>
      <c r="H645" t="s">
        <v>287</v>
      </c>
      <c r="I645" t="s">
        <v>242</v>
      </c>
      <c r="J645" t="s">
        <v>2836</v>
      </c>
      <c r="K645" t="s">
        <v>2837</v>
      </c>
      <c r="L645" t="s">
        <v>2838</v>
      </c>
      <c r="M645" t="s">
        <v>223</v>
      </c>
      <c r="N645" t="s">
        <v>224</v>
      </c>
    </row>
    <row r="646" spans="1:14" x14ac:dyDescent="0.35">
      <c r="A646" t="s">
        <v>4700</v>
      </c>
      <c r="B646" t="s">
        <v>4701</v>
      </c>
      <c r="C646" t="s">
        <v>214</v>
      </c>
      <c r="D646" t="s">
        <v>4702</v>
      </c>
      <c r="E646" t="s">
        <v>4703</v>
      </c>
      <c r="F646" t="s">
        <v>1556</v>
      </c>
      <c r="G646">
        <v>98296</v>
      </c>
      <c r="H646" t="s">
        <v>287</v>
      </c>
      <c r="I646" t="s">
        <v>219</v>
      </c>
      <c r="J646" t="s">
        <v>4704</v>
      </c>
      <c r="K646" t="s">
        <v>4705</v>
      </c>
      <c r="L646" t="s">
        <v>4706</v>
      </c>
      <c r="M646" t="s">
        <v>223</v>
      </c>
      <c r="N646" t="s">
        <v>224</v>
      </c>
    </row>
    <row r="647" spans="1:14" x14ac:dyDescent="0.35">
      <c r="A647" t="s">
        <v>4707</v>
      </c>
      <c r="B647" t="s">
        <v>4708</v>
      </c>
      <c r="C647" t="s">
        <v>214</v>
      </c>
      <c r="D647" t="s">
        <v>4709</v>
      </c>
      <c r="E647" t="s">
        <v>4710</v>
      </c>
      <c r="F647" t="s">
        <v>1556</v>
      </c>
      <c r="G647">
        <v>98208</v>
      </c>
      <c r="H647" t="s">
        <v>287</v>
      </c>
      <c r="I647" t="s">
        <v>242</v>
      </c>
      <c r="J647" t="s">
        <v>2836</v>
      </c>
      <c r="K647" t="s">
        <v>4711</v>
      </c>
      <c r="L647" t="s">
        <v>2838</v>
      </c>
      <c r="M647" t="s">
        <v>224</v>
      </c>
      <c r="N647" t="s">
        <v>224</v>
      </c>
    </row>
    <row r="648" spans="1:14" x14ac:dyDescent="0.35">
      <c r="A648" t="s">
        <v>4712</v>
      </c>
      <c r="B648" t="s">
        <v>4713</v>
      </c>
      <c r="C648" t="s">
        <v>214</v>
      </c>
      <c r="D648" t="s">
        <v>4714</v>
      </c>
      <c r="E648" t="s">
        <v>4715</v>
      </c>
      <c r="F648" t="s">
        <v>1556</v>
      </c>
      <c r="G648">
        <v>98006</v>
      </c>
      <c r="H648" t="s">
        <v>287</v>
      </c>
      <c r="I648" t="s">
        <v>242</v>
      </c>
      <c r="J648" t="s">
        <v>2836</v>
      </c>
      <c r="K648" t="s">
        <v>4716</v>
      </c>
      <c r="L648" t="s">
        <v>2838</v>
      </c>
      <c r="M648" t="s">
        <v>223</v>
      </c>
      <c r="N648" t="s">
        <v>224</v>
      </c>
    </row>
    <row r="649" spans="1:14" x14ac:dyDescent="0.35">
      <c r="A649" t="s">
        <v>4717</v>
      </c>
      <c r="B649" t="s">
        <v>4718</v>
      </c>
      <c r="C649" t="s">
        <v>214</v>
      </c>
      <c r="D649" t="s">
        <v>4719</v>
      </c>
      <c r="E649" t="s">
        <v>4720</v>
      </c>
      <c r="F649" t="s">
        <v>1556</v>
      </c>
      <c r="G649">
        <v>98374</v>
      </c>
      <c r="H649" t="s">
        <v>287</v>
      </c>
      <c r="I649" t="s">
        <v>219</v>
      </c>
      <c r="J649" t="s">
        <v>4721</v>
      </c>
      <c r="K649" t="s">
        <v>4722</v>
      </c>
      <c r="L649" t="s">
        <v>4723</v>
      </c>
      <c r="M649" t="s">
        <v>224</v>
      </c>
      <c r="N649" t="s">
        <v>224</v>
      </c>
    </row>
    <row r="650" spans="1:14" x14ac:dyDescent="0.35">
      <c r="A650" t="s">
        <v>4724</v>
      </c>
      <c r="B650" t="s">
        <v>4725</v>
      </c>
      <c r="C650" t="s">
        <v>214</v>
      </c>
      <c r="D650" t="s">
        <v>4726</v>
      </c>
      <c r="E650" t="s">
        <v>4727</v>
      </c>
      <c r="F650" t="s">
        <v>1556</v>
      </c>
      <c r="G650">
        <v>98335</v>
      </c>
      <c r="H650" t="s">
        <v>287</v>
      </c>
      <c r="I650" t="s">
        <v>219</v>
      </c>
      <c r="J650" t="s">
        <v>4728</v>
      </c>
      <c r="K650" t="s">
        <v>4729</v>
      </c>
      <c r="L650" t="s">
        <v>4730</v>
      </c>
      <c r="M650" t="s">
        <v>224</v>
      </c>
      <c r="N650" t="s">
        <v>224</v>
      </c>
    </row>
    <row r="651" spans="1:14" x14ac:dyDescent="0.35">
      <c r="A651" t="s">
        <v>4731</v>
      </c>
      <c r="B651" t="s">
        <v>4732</v>
      </c>
      <c r="C651" t="s">
        <v>214</v>
      </c>
      <c r="D651" t="s">
        <v>4733</v>
      </c>
      <c r="E651" t="s">
        <v>4734</v>
      </c>
      <c r="F651" t="s">
        <v>1556</v>
      </c>
      <c r="G651">
        <v>98501</v>
      </c>
      <c r="H651" t="s">
        <v>218</v>
      </c>
      <c r="I651" t="s">
        <v>316</v>
      </c>
      <c r="J651" t="s">
        <v>964</v>
      </c>
      <c r="K651" t="s">
        <v>965</v>
      </c>
      <c r="L651" t="s">
        <v>966</v>
      </c>
      <c r="M651" t="s">
        <v>223</v>
      </c>
      <c r="N651" t="s">
        <v>224</v>
      </c>
    </row>
    <row r="652" spans="1:14" x14ac:dyDescent="0.35">
      <c r="A652" t="s">
        <v>4735</v>
      </c>
      <c r="B652" t="s">
        <v>4736</v>
      </c>
      <c r="C652" t="s">
        <v>214</v>
      </c>
      <c r="D652" t="s">
        <v>4737</v>
      </c>
      <c r="E652" t="s">
        <v>4738</v>
      </c>
      <c r="F652" t="s">
        <v>1556</v>
      </c>
      <c r="G652">
        <v>99212</v>
      </c>
      <c r="H652" t="s">
        <v>218</v>
      </c>
      <c r="I652" t="s">
        <v>316</v>
      </c>
      <c r="J652" t="s">
        <v>964</v>
      </c>
      <c r="K652" t="s">
        <v>965</v>
      </c>
      <c r="L652" t="s">
        <v>966</v>
      </c>
      <c r="M652" t="s">
        <v>224</v>
      </c>
      <c r="N652" t="s">
        <v>224</v>
      </c>
    </row>
    <row r="653" spans="1:14" x14ac:dyDescent="0.35">
      <c r="A653" t="s">
        <v>4739</v>
      </c>
      <c r="B653" t="s">
        <v>4740</v>
      </c>
      <c r="C653" t="s">
        <v>214</v>
      </c>
      <c r="D653" t="s">
        <v>4741</v>
      </c>
      <c r="E653" t="s">
        <v>4742</v>
      </c>
      <c r="F653" t="s">
        <v>1627</v>
      </c>
      <c r="G653">
        <v>53095</v>
      </c>
      <c r="H653" t="s">
        <v>287</v>
      </c>
      <c r="I653" t="s">
        <v>219</v>
      </c>
      <c r="J653" t="s">
        <v>4743</v>
      </c>
      <c r="K653" t="s">
        <v>4744</v>
      </c>
      <c r="L653" t="s">
        <v>4745</v>
      </c>
      <c r="M653" t="s">
        <v>223</v>
      </c>
      <c r="N653" t="s">
        <v>224</v>
      </c>
    </row>
    <row r="654" spans="1:14" x14ac:dyDescent="0.35">
      <c r="A654" t="s">
        <v>4746</v>
      </c>
      <c r="B654" t="s">
        <v>4747</v>
      </c>
      <c r="C654" t="s">
        <v>214</v>
      </c>
      <c r="D654" t="s">
        <v>4748</v>
      </c>
      <c r="E654" t="s">
        <v>4749</v>
      </c>
      <c r="F654" t="s">
        <v>1627</v>
      </c>
      <c r="G654">
        <v>54449</v>
      </c>
      <c r="H654" t="s">
        <v>287</v>
      </c>
      <c r="I654" t="s">
        <v>219</v>
      </c>
      <c r="J654" t="s">
        <v>4750</v>
      </c>
      <c r="K654" t="s">
        <v>4751</v>
      </c>
      <c r="L654" t="s">
        <v>4752</v>
      </c>
      <c r="M654" t="s">
        <v>223</v>
      </c>
      <c r="N654" t="s">
        <v>224</v>
      </c>
    </row>
    <row r="655" spans="1:14" x14ac:dyDescent="0.35">
      <c r="A655" t="s">
        <v>4753</v>
      </c>
      <c r="B655" t="s">
        <v>4754</v>
      </c>
      <c r="C655" t="s">
        <v>214</v>
      </c>
      <c r="D655" t="s">
        <v>4755</v>
      </c>
      <c r="E655" t="s">
        <v>4756</v>
      </c>
      <c r="F655" t="s">
        <v>1627</v>
      </c>
      <c r="G655">
        <v>54501</v>
      </c>
      <c r="H655" t="s">
        <v>218</v>
      </c>
      <c r="I655" t="s">
        <v>242</v>
      </c>
      <c r="J655" t="s">
        <v>4757</v>
      </c>
      <c r="K655" t="s">
        <v>4758</v>
      </c>
      <c r="L655" t="s">
        <v>4759</v>
      </c>
      <c r="M655" t="s">
        <v>223</v>
      </c>
      <c r="N655" t="s">
        <v>224</v>
      </c>
    </row>
    <row r="656" spans="1:14" x14ac:dyDescent="0.35">
      <c r="A656" t="s">
        <v>4760</v>
      </c>
      <c r="B656" t="s">
        <v>4761</v>
      </c>
      <c r="C656" t="s">
        <v>214</v>
      </c>
      <c r="D656" t="s">
        <v>4762</v>
      </c>
      <c r="E656" t="s">
        <v>4763</v>
      </c>
      <c r="F656" t="s">
        <v>1627</v>
      </c>
      <c r="G656">
        <v>54313</v>
      </c>
      <c r="H656" t="s">
        <v>287</v>
      </c>
      <c r="I656" t="s">
        <v>219</v>
      </c>
      <c r="J656" t="s">
        <v>4764</v>
      </c>
      <c r="K656" t="s">
        <v>4765</v>
      </c>
      <c r="L656" t="s">
        <v>4766</v>
      </c>
      <c r="M656" t="s">
        <v>224</v>
      </c>
      <c r="N656" t="s">
        <v>224</v>
      </c>
    </row>
    <row r="657" spans="1:14" x14ac:dyDescent="0.35">
      <c r="A657" t="s">
        <v>4767</v>
      </c>
      <c r="B657" t="s">
        <v>4768</v>
      </c>
      <c r="C657" t="s">
        <v>214</v>
      </c>
      <c r="D657" t="s">
        <v>4769</v>
      </c>
      <c r="E657" t="s">
        <v>1626</v>
      </c>
      <c r="F657" t="s">
        <v>1627</v>
      </c>
      <c r="G657">
        <v>54914</v>
      </c>
      <c r="H657" t="s">
        <v>218</v>
      </c>
      <c r="I657" t="s">
        <v>242</v>
      </c>
      <c r="J657" t="s">
        <v>4770</v>
      </c>
      <c r="K657" t="s">
        <v>4771</v>
      </c>
      <c r="L657" t="s">
        <v>4772</v>
      </c>
      <c r="M657" t="s">
        <v>223</v>
      </c>
      <c r="N657" t="s">
        <v>224</v>
      </c>
    </row>
    <row r="658" spans="1:14" x14ac:dyDescent="0.35">
      <c r="A658" t="s">
        <v>4773</v>
      </c>
      <c r="B658" t="s">
        <v>4774</v>
      </c>
      <c r="C658" t="s">
        <v>214</v>
      </c>
      <c r="D658" t="s">
        <v>4775</v>
      </c>
      <c r="E658" t="s">
        <v>4776</v>
      </c>
      <c r="F658" t="s">
        <v>1627</v>
      </c>
      <c r="G658">
        <v>53562</v>
      </c>
      <c r="H658" t="s">
        <v>287</v>
      </c>
      <c r="I658" t="s">
        <v>219</v>
      </c>
      <c r="J658" t="s">
        <v>4777</v>
      </c>
      <c r="K658" t="s">
        <v>4778</v>
      </c>
      <c r="L658" t="s">
        <v>4779</v>
      </c>
      <c r="M658" t="s">
        <v>223</v>
      </c>
      <c r="N658" t="s">
        <v>224</v>
      </c>
    </row>
    <row r="659" spans="1:14" x14ac:dyDescent="0.35">
      <c r="A659" t="s">
        <v>4780</v>
      </c>
      <c r="B659" t="s">
        <v>4781</v>
      </c>
      <c r="C659" t="s">
        <v>214</v>
      </c>
      <c r="D659" t="s">
        <v>4782</v>
      </c>
      <c r="E659" t="s">
        <v>4783</v>
      </c>
      <c r="F659" t="s">
        <v>1627</v>
      </c>
      <c r="G659">
        <v>54901</v>
      </c>
      <c r="H659" t="s">
        <v>218</v>
      </c>
      <c r="I659" t="s">
        <v>219</v>
      </c>
      <c r="J659" t="s">
        <v>4784</v>
      </c>
      <c r="K659" t="s">
        <v>4785</v>
      </c>
      <c r="L659" t="s">
        <v>4786</v>
      </c>
      <c r="M659" t="s">
        <v>223</v>
      </c>
      <c r="N659" t="s">
        <v>224</v>
      </c>
    </row>
    <row r="660" spans="1:14" x14ac:dyDescent="0.35">
      <c r="A660" t="s">
        <v>4787</v>
      </c>
      <c r="B660" t="s">
        <v>4788</v>
      </c>
      <c r="C660" t="s">
        <v>214</v>
      </c>
      <c r="D660" t="s">
        <v>4789</v>
      </c>
      <c r="E660" t="s">
        <v>2430</v>
      </c>
      <c r="F660" t="s">
        <v>1627</v>
      </c>
      <c r="G660">
        <v>53704</v>
      </c>
      <c r="H660" t="s">
        <v>287</v>
      </c>
      <c r="I660" t="s">
        <v>242</v>
      </c>
      <c r="J660" t="s">
        <v>4790</v>
      </c>
      <c r="K660" t="s">
        <v>4791</v>
      </c>
      <c r="L660" t="s">
        <v>4792</v>
      </c>
      <c r="M660" t="s">
        <v>224</v>
      </c>
      <c r="N660" t="s">
        <v>224</v>
      </c>
    </row>
    <row r="661" spans="1:14" x14ac:dyDescent="0.35">
      <c r="A661" t="s">
        <v>4793</v>
      </c>
      <c r="B661" t="s">
        <v>4794</v>
      </c>
      <c r="C661" t="s">
        <v>214</v>
      </c>
      <c r="D661" t="s">
        <v>4795</v>
      </c>
      <c r="E661" t="s">
        <v>4796</v>
      </c>
      <c r="F661" t="s">
        <v>1627</v>
      </c>
      <c r="G661">
        <v>54903</v>
      </c>
      <c r="H661" t="s">
        <v>218</v>
      </c>
      <c r="I661" t="s">
        <v>219</v>
      </c>
      <c r="J661" t="s">
        <v>4797</v>
      </c>
      <c r="K661" t="s">
        <v>4798</v>
      </c>
      <c r="L661" t="s">
        <v>4799</v>
      </c>
      <c r="M661" t="s">
        <v>224</v>
      </c>
      <c r="N661" t="s">
        <v>224</v>
      </c>
    </row>
    <row r="662" spans="1:14" x14ac:dyDescent="0.35">
      <c r="A662" t="s">
        <v>4800</v>
      </c>
      <c r="B662" t="s">
        <v>4801</v>
      </c>
      <c r="C662" t="s">
        <v>214</v>
      </c>
      <c r="D662" t="s">
        <v>4802</v>
      </c>
      <c r="E662" t="s">
        <v>4803</v>
      </c>
      <c r="F662" t="s">
        <v>4804</v>
      </c>
      <c r="G662">
        <v>25755</v>
      </c>
      <c r="H662" t="s">
        <v>218</v>
      </c>
      <c r="I662" t="s">
        <v>219</v>
      </c>
      <c r="J662" t="s">
        <v>4805</v>
      </c>
      <c r="K662" t="s">
        <v>4806</v>
      </c>
      <c r="L662" t="s">
        <v>4807</v>
      </c>
      <c r="M662" t="s">
        <v>223</v>
      </c>
      <c r="N662" t="s">
        <v>224</v>
      </c>
    </row>
    <row r="663" spans="1:14" x14ac:dyDescent="0.35">
      <c r="A663" t="s">
        <v>4808</v>
      </c>
      <c r="B663" t="s">
        <v>4809</v>
      </c>
      <c r="C663" t="s">
        <v>214</v>
      </c>
      <c r="D663" t="s">
        <v>4810</v>
      </c>
      <c r="E663" t="s">
        <v>4811</v>
      </c>
      <c r="F663" t="s">
        <v>4804</v>
      </c>
      <c r="G663">
        <v>26330</v>
      </c>
      <c r="H663" t="s">
        <v>287</v>
      </c>
      <c r="I663" t="s">
        <v>219</v>
      </c>
      <c r="J663" t="s">
        <v>4812</v>
      </c>
      <c r="K663" t="s">
        <v>4813</v>
      </c>
      <c r="L663" t="s">
        <v>4814</v>
      </c>
      <c r="M663" t="s">
        <v>224</v>
      </c>
      <c r="N663" t="s">
        <v>224</v>
      </c>
    </row>
    <row r="664" spans="1:14" x14ac:dyDescent="0.35">
      <c r="A664" t="s">
        <v>4815</v>
      </c>
      <c r="B664" t="s">
        <v>4816</v>
      </c>
      <c r="C664" t="s">
        <v>214</v>
      </c>
      <c r="D664" t="s">
        <v>4817</v>
      </c>
      <c r="E664" t="s">
        <v>4818</v>
      </c>
      <c r="F664" t="s">
        <v>4819</v>
      </c>
      <c r="G664">
        <v>82414</v>
      </c>
      <c r="H664" t="s">
        <v>287</v>
      </c>
      <c r="I664" t="s">
        <v>219</v>
      </c>
      <c r="J664" t="s">
        <v>4820</v>
      </c>
      <c r="K664" t="s">
        <v>4821</v>
      </c>
      <c r="L664" t="s">
        <v>4822</v>
      </c>
      <c r="M664" t="s">
        <v>224</v>
      </c>
      <c r="N664" t="s">
        <v>224</v>
      </c>
    </row>
    <row r="665" spans="1:14" x14ac:dyDescent="0.35">
      <c r="A665" t="s">
        <v>4823</v>
      </c>
      <c r="B665" t="s">
        <v>4824</v>
      </c>
      <c r="C665" t="s">
        <v>214</v>
      </c>
      <c r="D665" t="s">
        <v>4825</v>
      </c>
      <c r="E665" t="s">
        <v>4826</v>
      </c>
      <c r="F665" t="s">
        <v>4819</v>
      </c>
      <c r="G665">
        <v>82801</v>
      </c>
      <c r="H665" t="s">
        <v>218</v>
      </c>
      <c r="I665" t="s">
        <v>219</v>
      </c>
      <c r="J665" t="s">
        <v>4827</v>
      </c>
      <c r="K665" t="s">
        <v>4828</v>
      </c>
      <c r="L665" t="s">
        <v>4829</v>
      </c>
      <c r="M665" t="s">
        <v>224</v>
      </c>
      <c r="N665" t="s">
        <v>224</v>
      </c>
    </row>
    <row r="666" spans="1:14" x14ac:dyDescent="0.35">
      <c r="A666" t="s">
        <v>4830</v>
      </c>
      <c r="B666" t="s">
        <v>4831</v>
      </c>
      <c r="C666" t="s">
        <v>214</v>
      </c>
      <c r="D666" t="s">
        <v>4832</v>
      </c>
      <c r="E666" t="s">
        <v>4833</v>
      </c>
      <c r="F666" t="s">
        <v>4819</v>
      </c>
      <c r="G666">
        <v>82604</v>
      </c>
      <c r="H666" t="s">
        <v>287</v>
      </c>
      <c r="I666" t="s">
        <v>242</v>
      </c>
      <c r="J666" t="s">
        <v>4834</v>
      </c>
      <c r="K666" t="s">
        <v>4835</v>
      </c>
      <c r="L666" t="s">
        <v>4836</v>
      </c>
      <c r="M666" t="s">
        <v>224</v>
      </c>
      <c r="N666" t="s">
        <v>224</v>
      </c>
    </row>
    <row r="667" spans="1:14" x14ac:dyDescent="0.35">
      <c r="A667" t="s">
        <v>4837</v>
      </c>
      <c r="B667" t="s">
        <v>4838</v>
      </c>
      <c r="C667" t="s">
        <v>4839</v>
      </c>
      <c r="D667" t="s">
        <v>4840</v>
      </c>
      <c r="E667" t="s">
        <v>4841</v>
      </c>
      <c r="F667" t="s">
        <v>315</v>
      </c>
      <c r="G667">
        <v>35759</v>
      </c>
      <c r="H667" t="s">
        <v>287</v>
      </c>
      <c r="I667" t="s">
        <v>219</v>
      </c>
      <c r="J667" t="s">
        <v>4842</v>
      </c>
      <c r="K667" t="s">
        <v>4843</v>
      </c>
      <c r="L667" t="s">
        <v>4844</v>
      </c>
      <c r="M667" t="s">
        <v>224</v>
      </c>
      <c r="N667" t="s">
        <v>224</v>
      </c>
    </row>
    <row r="668" spans="1:14" x14ac:dyDescent="0.35">
      <c r="A668" t="s">
        <v>4845</v>
      </c>
      <c r="B668" t="s">
        <v>4846</v>
      </c>
      <c r="C668" t="s">
        <v>4839</v>
      </c>
      <c r="D668" t="s">
        <v>4847</v>
      </c>
      <c r="E668" t="s">
        <v>552</v>
      </c>
      <c r="F668" t="s">
        <v>466</v>
      </c>
      <c r="G668">
        <v>86301</v>
      </c>
      <c r="H668" t="s">
        <v>287</v>
      </c>
      <c r="I668" t="s">
        <v>219</v>
      </c>
      <c r="J668" t="s">
        <v>4848</v>
      </c>
      <c r="K668" t="s">
        <v>4849</v>
      </c>
      <c r="L668" t="s">
        <v>4850</v>
      </c>
      <c r="M668" t="s">
        <v>2441</v>
      </c>
      <c r="N668" t="s">
        <v>2441</v>
      </c>
    </row>
    <row r="669" spans="1:14" x14ac:dyDescent="0.35">
      <c r="A669" t="s">
        <v>4851</v>
      </c>
      <c r="B669" t="s">
        <v>4852</v>
      </c>
      <c r="C669" t="s">
        <v>4839</v>
      </c>
      <c r="D669" t="s">
        <v>4853</v>
      </c>
      <c r="E669" t="s">
        <v>4854</v>
      </c>
      <c r="F669" t="s">
        <v>591</v>
      </c>
      <c r="G669">
        <v>95148</v>
      </c>
      <c r="H669" t="s">
        <v>287</v>
      </c>
      <c r="I669" t="s">
        <v>219</v>
      </c>
      <c r="J669" t="s">
        <v>4855</v>
      </c>
      <c r="K669" t="s">
        <v>4856</v>
      </c>
      <c r="L669" t="s">
        <v>4857</v>
      </c>
      <c r="M669" t="s">
        <v>224</v>
      </c>
      <c r="N669" t="s">
        <v>224</v>
      </c>
    </row>
    <row r="670" spans="1:14" x14ac:dyDescent="0.35">
      <c r="A670" t="s">
        <v>4858</v>
      </c>
      <c r="B670" t="s">
        <v>4859</v>
      </c>
      <c r="C670" t="s">
        <v>4839</v>
      </c>
      <c r="D670" t="s">
        <v>4860</v>
      </c>
      <c r="E670" t="s">
        <v>4861</v>
      </c>
      <c r="F670" t="s">
        <v>591</v>
      </c>
      <c r="G670">
        <v>92020</v>
      </c>
      <c r="H670" t="s">
        <v>287</v>
      </c>
      <c r="I670" t="s">
        <v>219</v>
      </c>
      <c r="J670" t="s">
        <v>4862</v>
      </c>
      <c r="K670" t="s">
        <v>4863</v>
      </c>
      <c r="L670" t="s">
        <v>4864</v>
      </c>
      <c r="M670" t="s">
        <v>223</v>
      </c>
      <c r="N670" t="s">
        <v>224</v>
      </c>
    </row>
    <row r="671" spans="1:14" x14ac:dyDescent="0.35">
      <c r="A671" t="s">
        <v>4865</v>
      </c>
      <c r="B671" t="s">
        <v>4866</v>
      </c>
      <c r="C671" t="s">
        <v>4839</v>
      </c>
      <c r="D671" t="s">
        <v>4867</v>
      </c>
      <c r="E671" t="s">
        <v>4868</v>
      </c>
      <c r="F671" t="s">
        <v>591</v>
      </c>
      <c r="G671">
        <v>95688</v>
      </c>
      <c r="I671" t="s">
        <v>219</v>
      </c>
      <c r="J671" t="s">
        <v>4869</v>
      </c>
      <c r="K671" t="s">
        <v>4870</v>
      </c>
      <c r="L671" t="s">
        <v>4871</v>
      </c>
      <c r="M671" t="s">
        <v>223</v>
      </c>
      <c r="N671" t="s">
        <v>224</v>
      </c>
    </row>
    <row r="672" spans="1:14" x14ac:dyDescent="0.35">
      <c r="A672" t="s">
        <v>4872</v>
      </c>
      <c r="B672" t="s">
        <v>4873</v>
      </c>
      <c r="C672" t="s">
        <v>4839</v>
      </c>
      <c r="D672" t="s">
        <v>4874</v>
      </c>
      <c r="E672" t="s">
        <v>875</v>
      </c>
      <c r="F672" t="s">
        <v>591</v>
      </c>
      <c r="G672">
        <v>91750</v>
      </c>
      <c r="H672" t="s">
        <v>287</v>
      </c>
      <c r="I672" t="s">
        <v>219</v>
      </c>
      <c r="J672" t="s">
        <v>4875</v>
      </c>
      <c r="K672" t="s">
        <v>4876</v>
      </c>
      <c r="L672" t="s">
        <v>4877</v>
      </c>
      <c r="M672" t="s">
        <v>223</v>
      </c>
      <c r="N672" t="s">
        <v>224</v>
      </c>
    </row>
    <row r="673" spans="1:14" x14ac:dyDescent="0.35">
      <c r="A673" t="s">
        <v>4878</v>
      </c>
      <c r="B673" t="s">
        <v>1710</v>
      </c>
      <c r="C673" t="s">
        <v>4839</v>
      </c>
      <c r="D673" t="s">
        <v>4879</v>
      </c>
      <c r="E673" t="s">
        <v>3069</v>
      </c>
      <c r="F673" t="s">
        <v>1011</v>
      </c>
      <c r="G673">
        <v>19808</v>
      </c>
      <c r="H673" t="s">
        <v>218</v>
      </c>
      <c r="I673" t="s">
        <v>242</v>
      </c>
      <c r="J673" t="s">
        <v>4880</v>
      </c>
      <c r="K673" t="s">
        <v>4881</v>
      </c>
      <c r="L673" t="s">
        <v>4882</v>
      </c>
      <c r="M673" t="s">
        <v>224</v>
      </c>
      <c r="N673" t="s">
        <v>224</v>
      </c>
    </row>
    <row r="674" spans="1:14" x14ac:dyDescent="0.35">
      <c r="A674" t="s">
        <v>4883</v>
      </c>
      <c r="B674" t="s">
        <v>4884</v>
      </c>
      <c r="C674" t="s">
        <v>4839</v>
      </c>
      <c r="D674" t="s">
        <v>4885</v>
      </c>
      <c r="E674" t="s">
        <v>4886</v>
      </c>
      <c r="F674" t="s">
        <v>1033</v>
      </c>
      <c r="G674">
        <v>34104</v>
      </c>
      <c r="H674" t="s">
        <v>287</v>
      </c>
      <c r="I674" t="s">
        <v>219</v>
      </c>
      <c r="J674" t="s">
        <v>4887</v>
      </c>
      <c r="K674" t="s">
        <v>4888</v>
      </c>
      <c r="L674" t="s">
        <v>4889</v>
      </c>
      <c r="M674" t="s">
        <v>223</v>
      </c>
      <c r="N674" t="s">
        <v>224</v>
      </c>
    </row>
    <row r="675" spans="1:14" x14ac:dyDescent="0.35">
      <c r="A675" t="s">
        <v>4890</v>
      </c>
      <c r="B675" t="s">
        <v>4891</v>
      </c>
      <c r="C675" t="s">
        <v>4839</v>
      </c>
      <c r="D675" t="s">
        <v>4892</v>
      </c>
      <c r="E675" t="s">
        <v>1580</v>
      </c>
      <c r="F675" t="s">
        <v>1033</v>
      </c>
      <c r="G675">
        <v>33309</v>
      </c>
      <c r="H675" t="s">
        <v>287</v>
      </c>
      <c r="I675" t="s">
        <v>219</v>
      </c>
      <c r="J675" t="s">
        <v>4893</v>
      </c>
      <c r="K675" t="s">
        <v>4894</v>
      </c>
      <c r="L675" t="s">
        <v>4895</v>
      </c>
      <c r="M675" t="s">
        <v>223</v>
      </c>
      <c r="N675" t="s">
        <v>224</v>
      </c>
    </row>
    <row r="676" spans="1:14" x14ac:dyDescent="0.35">
      <c r="A676" t="s">
        <v>4896</v>
      </c>
      <c r="B676" t="s">
        <v>4897</v>
      </c>
      <c r="C676" t="s">
        <v>4839</v>
      </c>
      <c r="D676" t="s">
        <v>4898</v>
      </c>
      <c r="E676" t="s">
        <v>1200</v>
      </c>
      <c r="F676" t="s">
        <v>1033</v>
      </c>
      <c r="G676">
        <v>33762</v>
      </c>
      <c r="H676" t="s">
        <v>287</v>
      </c>
      <c r="I676" t="s">
        <v>219</v>
      </c>
      <c r="J676" t="s">
        <v>4899</v>
      </c>
      <c r="K676" t="s">
        <v>4900</v>
      </c>
      <c r="L676" t="s">
        <v>4901</v>
      </c>
      <c r="M676" t="s">
        <v>223</v>
      </c>
      <c r="N676" t="s">
        <v>224</v>
      </c>
    </row>
    <row r="677" spans="1:14" x14ac:dyDescent="0.35">
      <c r="A677" t="s">
        <v>4902</v>
      </c>
      <c r="B677" t="s">
        <v>4903</v>
      </c>
      <c r="C677" t="s">
        <v>4839</v>
      </c>
      <c r="D677" t="s">
        <v>4904</v>
      </c>
      <c r="E677" t="s">
        <v>1391</v>
      </c>
      <c r="F677" t="s">
        <v>1033</v>
      </c>
      <c r="G677">
        <v>32225</v>
      </c>
      <c r="H677" t="s">
        <v>287</v>
      </c>
      <c r="I677" t="s">
        <v>219</v>
      </c>
      <c r="J677" t="s">
        <v>4905</v>
      </c>
      <c r="K677" t="s">
        <v>4906</v>
      </c>
      <c r="L677" t="s">
        <v>4907</v>
      </c>
      <c r="M677" t="s">
        <v>223</v>
      </c>
      <c r="N677" t="s">
        <v>224</v>
      </c>
    </row>
    <row r="678" spans="1:14" x14ac:dyDescent="0.35">
      <c r="A678" t="s">
        <v>4908</v>
      </c>
      <c r="B678" t="s">
        <v>4909</v>
      </c>
      <c r="C678" t="s">
        <v>4839</v>
      </c>
      <c r="D678" t="s">
        <v>4910</v>
      </c>
      <c r="E678" t="s">
        <v>2050</v>
      </c>
      <c r="F678" t="s">
        <v>1484</v>
      </c>
      <c r="G678">
        <v>30354</v>
      </c>
      <c r="H678" t="s">
        <v>287</v>
      </c>
      <c r="I678" t="s">
        <v>219</v>
      </c>
      <c r="J678" t="s">
        <v>4911</v>
      </c>
      <c r="K678" t="s">
        <v>4912</v>
      </c>
      <c r="L678" t="s">
        <v>4913</v>
      </c>
      <c r="M678" t="s">
        <v>224</v>
      </c>
      <c r="N678" t="s">
        <v>224</v>
      </c>
    </row>
    <row r="679" spans="1:14" x14ac:dyDescent="0.35">
      <c r="A679" t="s">
        <v>4914</v>
      </c>
      <c r="B679" t="s">
        <v>4915</v>
      </c>
      <c r="C679" t="s">
        <v>4839</v>
      </c>
      <c r="D679" t="s">
        <v>4916</v>
      </c>
      <c r="E679" t="s">
        <v>4917</v>
      </c>
      <c r="F679" t="s">
        <v>1484</v>
      </c>
      <c r="G679">
        <v>31601</v>
      </c>
      <c r="H679" t="s">
        <v>287</v>
      </c>
      <c r="I679" t="s">
        <v>219</v>
      </c>
      <c r="J679" t="s">
        <v>4918</v>
      </c>
      <c r="K679" t="s">
        <v>4919</v>
      </c>
      <c r="L679" t="s">
        <v>4920</v>
      </c>
      <c r="M679" t="s">
        <v>223</v>
      </c>
      <c r="N679" t="s">
        <v>2441</v>
      </c>
    </row>
    <row r="680" spans="1:14" x14ac:dyDescent="0.35">
      <c r="A680" t="s">
        <v>4921</v>
      </c>
      <c r="B680" t="s">
        <v>4922</v>
      </c>
      <c r="C680" t="s">
        <v>4839</v>
      </c>
      <c r="D680" t="s">
        <v>4923</v>
      </c>
      <c r="E680" t="s">
        <v>4924</v>
      </c>
      <c r="F680" t="s">
        <v>1635</v>
      </c>
      <c r="G680">
        <v>52806</v>
      </c>
      <c r="H680" t="s">
        <v>287</v>
      </c>
      <c r="I680" t="s">
        <v>219</v>
      </c>
      <c r="J680" t="s">
        <v>4925</v>
      </c>
      <c r="K680" t="s">
        <v>4926</v>
      </c>
      <c r="L680" t="s">
        <v>4927</v>
      </c>
      <c r="M680" t="s">
        <v>224</v>
      </c>
      <c r="N680" t="s">
        <v>224</v>
      </c>
    </row>
    <row r="681" spans="1:14" x14ac:dyDescent="0.35">
      <c r="A681" t="s">
        <v>4928</v>
      </c>
      <c r="B681" t="s">
        <v>4929</v>
      </c>
      <c r="C681" t="s">
        <v>4839</v>
      </c>
      <c r="D681" t="s">
        <v>4930</v>
      </c>
      <c r="E681" t="s">
        <v>4931</v>
      </c>
      <c r="F681" t="s">
        <v>1688</v>
      </c>
      <c r="G681">
        <v>62305</v>
      </c>
      <c r="H681" t="s">
        <v>287</v>
      </c>
      <c r="I681" t="s">
        <v>219</v>
      </c>
      <c r="J681" t="s">
        <v>4932</v>
      </c>
      <c r="K681" t="s">
        <v>4933</v>
      </c>
      <c r="L681" t="s">
        <v>4934</v>
      </c>
      <c r="M681" t="s">
        <v>223</v>
      </c>
      <c r="N681" t="s">
        <v>224</v>
      </c>
    </row>
    <row r="682" spans="1:14" x14ac:dyDescent="0.35">
      <c r="A682" t="s">
        <v>4935</v>
      </c>
      <c r="B682" t="s">
        <v>4936</v>
      </c>
      <c r="C682" t="s">
        <v>4839</v>
      </c>
      <c r="D682" t="s">
        <v>4937</v>
      </c>
      <c r="E682" t="s">
        <v>4938</v>
      </c>
      <c r="F682" t="s">
        <v>1921</v>
      </c>
      <c r="G682">
        <v>70401</v>
      </c>
      <c r="H682">
        <v>70401</v>
      </c>
      <c r="I682" t="s">
        <v>219</v>
      </c>
      <c r="J682" t="s">
        <v>4939</v>
      </c>
      <c r="K682" t="s">
        <v>4940</v>
      </c>
      <c r="L682" t="s">
        <v>4941</v>
      </c>
      <c r="M682" t="s">
        <v>223</v>
      </c>
      <c r="N682" t="s">
        <v>224</v>
      </c>
    </row>
    <row r="683" spans="1:14" x14ac:dyDescent="0.35">
      <c r="A683" t="s">
        <v>4942</v>
      </c>
      <c r="B683" t="s">
        <v>4943</v>
      </c>
      <c r="C683" t="s">
        <v>4839</v>
      </c>
      <c r="D683" t="s">
        <v>4944</v>
      </c>
      <c r="E683" t="s">
        <v>4945</v>
      </c>
      <c r="F683" t="s">
        <v>2702</v>
      </c>
      <c r="G683">
        <v>48507</v>
      </c>
      <c r="H683" t="s">
        <v>287</v>
      </c>
      <c r="I683" t="s">
        <v>219</v>
      </c>
      <c r="J683" t="s">
        <v>4946</v>
      </c>
      <c r="K683" t="s">
        <v>4947</v>
      </c>
      <c r="L683" t="s">
        <v>4948</v>
      </c>
      <c r="M683" t="s">
        <v>224</v>
      </c>
      <c r="N683" t="s">
        <v>224</v>
      </c>
    </row>
    <row r="684" spans="1:14" x14ac:dyDescent="0.35">
      <c r="A684" t="s">
        <v>4949</v>
      </c>
      <c r="B684" t="s">
        <v>4950</v>
      </c>
      <c r="C684" t="s">
        <v>4839</v>
      </c>
      <c r="D684" t="s">
        <v>4951</v>
      </c>
      <c r="E684" t="s">
        <v>4952</v>
      </c>
      <c r="F684" t="s">
        <v>1993</v>
      </c>
      <c r="G684">
        <v>55987</v>
      </c>
      <c r="H684" t="s">
        <v>287</v>
      </c>
      <c r="I684" t="s">
        <v>219</v>
      </c>
      <c r="J684" t="s">
        <v>4953</v>
      </c>
      <c r="K684" t="s">
        <v>4954</v>
      </c>
      <c r="L684" t="s">
        <v>4955</v>
      </c>
      <c r="M684" t="s">
        <v>223</v>
      </c>
      <c r="N684" t="s">
        <v>224</v>
      </c>
    </row>
    <row r="685" spans="1:14" x14ac:dyDescent="0.35">
      <c r="A685" t="s">
        <v>4956</v>
      </c>
      <c r="B685" t="s">
        <v>4957</v>
      </c>
      <c r="C685" t="s">
        <v>4839</v>
      </c>
      <c r="D685" t="s">
        <v>4958</v>
      </c>
      <c r="E685" t="s">
        <v>4959</v>
      </c>
      <c r="F685" t="s">
        <v>3034</v>
      </c>
      <c r="G685">
        <v>28638</v>
      </c>
      <c r="H685" t="s">
        <v>218</v>
      </c>
      <c r="I685" t="s">
        <v>219</v>
      </c>
      <c r="J685" t="s">
        <v>4960</v>
      </c>
      <c r="K685" t="s">
        <v>4961</v>
      </c>
      <c r="L685" t="s">
        <v>4962</v>
      </c>
      <c r="M685" t="s">
        <v>223</v>
      </c>
      <c r="N685" t="s">
        <v>224</v>
      </c>
    </row>
    <row r="686" spans="1:14" x14ac:dyDescent="0.35">
      <c r="A686" t="s">
        <v>4963</v>
      </c>
      <c r="B686" t="s">
        <v>4964</v>
      </c>
      <c r="C686" t="s">
        <v>4839</v>
      </c>
      <c r="D686" t="s">
        <v>4965</v>
      </c>
      <c r="E686" t="s">
        <v>3200</v>
      </c>
      <c r="F686" t="s">
        <v>3193</v>
      </c>
      <c r="G686">
        <v>68110</v>
      </c>
      <c r="H686" t="s">
        <v>287</v>
      </c>
      <c r="I686" t="s">
        <v>219</v>
      </c>
      <c r="J686" t="s">
        <v>4966</v>
      </c>
      <c r="K686" t="s">
        <v>4967</v>
      </c>
      <c r="L686" t="s">
        <v>4968</v>
      </c>
      <c r="M686" t="s">
        <v>224</v>
      </c>
      <c r="N686" t="s">
        <v>224</v>
      </c>
    </row>
    <row r="687" spans="1:14" x14ac:dyDescent="0.35">
      <c r="A687" t="s">
        <v>4969</v>
      </c>
      <c r="B687" t="s">
        <v>4970</v>
      </c>
      <c r="C687" t="s">
        <v>4839</v>
      </c>
      <c r="D687" t="s">
        <v>4971</v>
      </c>
      <c r="E687" t="s">
        <v>4972</v>
      </c>
      <c r="F687" t="s">
        <v>1852</v>
      </c>
      <c r="G687">
        <v>7035</v>
      </c>
      <c r="H687" t="s">
        <v>287</v>
      </c>
      <c r="I687" t="s">
        <v>219</v>
      </c>
      <c r="J687" t="s">
        <v>4973</v>
      </c>
      <c r="K687" t="s">
        <v>4974</v>
      </c>
      <c r="L687" t="s">
        <v>4975</v>
      </c>
      <c r="M687" t="s">
        <v>223</v>
      </c>
      <c r="N687" t="s">
        <v>224</v>
      </c>
    </row>
    <row r="688" spans="1:14" x14ac:dyDescent="0.35">
      <c r="A688" t="s">
        <v>4976</v>
      </c>
      <c r="B688" t="s">
        <v>4977</v>
      </c>
      <c r="C688" t="s">
        <v>4839</v>
      </c>
      <c r="D688" t="s">
        <v>4978</v>
      </c>
      <c r="E688" t="s">
        <v>4979</v>
      </c>
      <c r="F688" t="s">
        <v>1643</v>
      </c>
      <c r="G688">
        <v>12401</v>
      </c>
      <c r="H688" t="s">
        <v>287</v>
      </c>
      <c r="I688" t="s">
        <v>219</v>
      </c>
      <c r="J688" t="s">
        <v>4980</v>
      </c>
      <c r="K688" t="s">
        <v>4981</v>
      </c>
      <c r="L688" t="s">
        <v>4982</v>
      </c>
      <c r="M688" t="s">
        <v>223</v>
      </c>
      <c r="N688" t="s">
        <v>224</v>
      </c>
    </row>
    <row r="689" spans="1:14" x14ac:dyDescent="0.35">
      <c r="A689" t="s">
        <v>4983</v>
      </c>
      <c r="B689" t="s">
        <v>4984</v>
      </c>
      <c r="C689" t="s">
        <v>4839</v>
      </c>
      <c r="D689" t="s">
        <v>4985</v>
      </c>
      <c r="E689" t="s">
        <v>4986</v>
      </c>
      <c r="F689" t="s">
        <v>1431</v>
      </c>
      <c r="G689">
        <v>16254</v>
      </c>
      <c r="H689" t="s">
        <v>287</v>
      </c>
      <c r="I689" t="s">
        <v>219</v>
      </c>
      <c r="J689" t="s">
        <v>4987</v>
      </c>
      <c r="K689" t="s">
        <v>4988</v>
      </c>
      <c r="L689" t="s">
        <v>4989</v>
      </c>
      <c r="M689" t="s">
        <v>223</v>
      </c>
      <c r="N689" t="s">
        <v>224</v>
      </c>
    </row>
    <row r="690" spans="1:14" x14ac:dyDescent="0.35">
      <c r="A690" t="s">
        <v>4990</v>
      </c>
      <c r="B690" t="s">
        <v>4991</v>
      </c>
      <c r="C690" t="s">
        <v>4839</v>
      </c>
      <c r="D690" t="s">
        <v>4992</v>
      </c>
      <c r="E690" t="s">
        <v>4993</v>
      </c>
      <c r="F690" t="s">
        <v>1431</v>
      </c>
      <c r="G690">
        <v>19380</v>
      </c>
      <c r="H690" t="s">
        <v>287</v>
      </c>
      <c r="I690" t="s">
        <v>219</v>
      </c>
      <c r="J690" t="s">
        <v>4994</v>
      </c>
      <c r="K690" t="s">
        <v>4995</v>
      </c>
      <c r="L690" t="s">
        <v>4996</v>
      </c>
      <c r="M690" t="s">
        <v>223</v>
      </c>
      <c r="N690" t="s">
        <v>224</v>
      </c>
    </row>
    <row r="691" spans="1:14" x14ac:dyDescent="0.35">
      <c r="A691" t="s">
        <v>4997</v>
      </c>
      <c r="B691" t="s">
        <v>4998</v>
      </c>
      <c r="C691" t="s">
        <v>4839</v>
      </c>
      <c r="D691" t="s">
        <v>4999</v>
      </c>
      <c r="E691" t="s">
        <v>5000</v>
      </c>
      <c r="F691" t="s">
        <v>1431</v>
      </c>
      <c r="G691">
        <v>17540</v>
      </c>
      <c r="H691" t="s">
        <v>218</v>
      </c>
      <c r="I691" t="s">
        <v>242</v>
      </c>
      <c r="J691" t="s">
        <v>5001</v>
      </c>
      <c r="K691" t="s">
        <v>5002</v>
      </c>
      <c r="L691" t="s">
        <v>5003</v>
      </c>
      <c r="M691" t="s">
        <v>223</v>
      </c>
      <c r="N691" t="s">
        <v>224</v>
      </c>
    </row>
    <row r="692" spans="1:14" x14ac:dyDescent="0.35">
      <c r="A692" t="s">
        <v>5004</v>
      </c>
      <c r="B692" t="s">
        <v>5005</v>
      </c>
      <c r="C692" t="s">
        <v>4839</v>
      </c>
      <c r="D692" t="s">
        <v>5006</v>
      </c>
      <c r="E692" t="s">
        <v>5007</v>
      </c>
      <c r="F692" t="s">
        <v>1431</v>
      </c>
      <c r="G692">
        <v>18109</v>
      </c>
      <c r="H692" t="s">
        <v>218</v>
      </c>
      <c r="I692" t="s">
        <v>219</v>
      </c>
      <c r="J692" t="s">
        <v>5008</v>
      </c>
      <c r="K692" t="s">
        <v>5009</v>
      </c>
      <c r="L692" t="s">
        <v>5010</v>
      </c>
      <c r="M692" t="s">
        <v>2441</v>
      </c>
      <c r="N692" t="s">
        <v>2441</v>
      </c>
    </row>
    <row r="693" spans="1:14" x14ac:dyDescent="0.35">
      <c r="A693" t="s">
        <v>5011</v>
      </c>
      <c r="B693" t="s">
        <v>5012</v>
      </c>
      <c r="C693" t="s">
        <v>4839</v>
      </c>
      <c r="D693" t="s">
        <v>5013</v>
      </c>
      <c r="E693" t="s">
        <v>3838</v>
      </c>
      <c r="F693" t="s">
        <v>1431</v>
      </c>
      <c r="G693">
        <v>16505</v>
      </c>
      <c r="H693" t="s">
        <v>287</v>
      </c>
      <c r="I693" t="s">
        <v>219</v>
      </c>
      <c r="J693" t="s">
        <v>5014</v>
      </c>
      <c r="K693" t="s">
        <v>5015</v>
      </c>
      <c r="L693" t="s">
        <v>5016</v>
      </c>
      <c r="M693" t="s">
        <v>2441</v>
      </c>
      <c r="N693" t="s">
        <v>2441</v>
      </c>
    </row>
    <row r="694" spans="1:14" x14ac:dyDescent="0.35">
      <c r="A694" t="s">
        <v>5017</v>
      </c>
      <c r="B694" t="s">
        <v>5018</v>
      </c>
      <c r="C694" t="s">
        <v>4839</v>
      </c>
      <c r="D694" t="s">
        <v>5019</v>
      </c>
      <c r="E694" t="s">
        <v>5020</v>
      </c>
      <c r="F694" t="s">
        <v>1673</v>
      </c>
      <c r="G694">
        <v>77845</v>
      </c>
      <c r="H694" t="s">
        <v>287</v>
      </c>
      <c r="I694" t="s">
        <v>219</v>
      </c>
      <c r="J694" t="s">
        <v>5021</v>
      </c>
      <c r="K694" t="s">
        <v>5022</v>
      </c>
      <c r="L694" t="s">
        <v>5023</v>
      </c>
      <c r="M694" t="s">
        <v>224</v>
      </c>
      <c r="N694" t="s">
        <v>224</v>
      </c>
    </row>
    <row r="695" spans="1:14" x14ac:dyDescent="0.35">
      <c r="A695" t="s">
        <v>5024</v>
      </c>
      <c r="B695" t="s">
        <v>5025</v>
      </c>
      <c r="C695" t="s">
        <v>4839</v>
      </c>
      <c r="D695" t="s">
        <v>5026</v>
      </c>
      <c r="E695" t="s">
        <v>5027</v>
      </c>
      <c r="F695" t="s">
        <v>1673</v>
      </c>
      <c r="G695">
        <v>75160</v>
      </c>
      <c r="H695" t="s">
        <v>287</v>
      </c>
      <c r="I695" t="s">
        <v>242</v>
      </c>
      <c r="J695" t="s">
        <v>5028</v>
      </c>
      <c r="K695" t="s">
        <v>5029</v>
      </c>
      <c r="L695" t="s">
        <v>5030</v>
      </c>
      <c r="M695" t="s">
        <v>223</v>
      </c>
      <c r="N695" t="s">
        <v>224</v>
      </c>
    </row>
    <row r="696" spans="1:14" x14ac:dyDescent="0.35">
      <c r="A696" t="s">
        <v>5031</v>
      </c>
      <c r="B696" t="s">
        <v>5032</v>
      </c>
      <c r="C696" t="s">
        <v>4839</v>
      </c>
      <c r="D696" t="s">
        <v>5033</v>
      </c>
      <c r="E696" t="s">
        <v>5034</v>
      </c>
      <c r="F696" t="s">
        <v>1673</v>
      </c>
      <c r="G696">
        <v>79925</v>
      </c>
      <c r="H696" t="s">
        <v>287</v>
      </c>
      <c r="I696" t="s">
        <v>219</v>
      </c>
      <c r="J696" t="s">
        <v>5035</v>
      </c>
      <c r="K696" t="s">
        <v>5036</v>
      </c>
      <c r="L696" t="s">
        <v>5037</v>
      </c>
      <c r="M696" t="s">
        <v>223</v>
      </c>
      <c r="N696" t="s">
        <v>224</v>
      </c>
    </row>
    <row r="697" spans="1:14" x14ac:dyDescent="0.35">
      <c r="A697" t="s">
        <v>5038</v>
      </c>
      <c r="B697" t="s">
        <v>5039</v>
      </c>
      <c r="C697" t="s">
        <v>4839</v>
      </c>
      <c r="D697" t="s">
        <v>5040</v>
      </c>
      <c r="E697" t="s">
        <v>5041</v>
      </c>
      <c r="F697" t="s">
        <v>1855</v>
      </c>
      <c r="G697">
        <v>20175</v>
      </c>
      <c r="H697" t="s">
        <v>287</v>
      </c>
      <c r="I697" t="s">
        <v>219</v>
      </c>
      <c r="J697" t="s">
        <v>5042</v>
      </c>
      <c r="K697" t="s">
        <v>5043</v>
      </c>
      <c r="L697" t="s">
        <v>5044</v>
      </c>
      <c r="M697" t="s">
        <v>5045</v>
      </c>
      <c r="N697" t="s">
        <v>2441</v>
      </c>
    </row>
    <row r="698" spans="1:14" x14ac:dyDescent="0.35">
      <c r="A698" t="s">
        <v>5046</v>
      </c>
      <c r="B698" t="s">
        <v>5047</v>
      </c>
      <c r="C698" t="s">
        <v>4839</v>
      </c>
      <c r="D698" t="s">
        <v>5048</v>
      </c>
      <c r="E698" t="s">
        <v>5049</v>
      </c>
      <c r="F698" t="s">
        <v>1855</v>
      </c>
      <c r="G698">
        <v>22602</v>
      </c>
      <c r="H698" t="s">
        <v>287</v>
      </c>
      <c r="I698" t="s">
        <v>219</v>
      </c>
      <c r="J698" t="s">
        <v>5050</v>
      </c>
      <c r="K698" t="s">
        <v>5051</v>
      </c>
      <c r="L698" t="s">
        <v>5052</v>
      </c>
      <c r="M698" t="s">
        <v>2441</v>
      </c>
      <c r="N698" t="s">
        <v>224</v>
      </c>
    </row>
    <row r="699" spans="1:14" x14ac:dyDescent="0.35">
      <c r="A699" t="s">
        <v>5053</v>
      </c>
      <c r="B699" t="s">
        <v>5054</v>
      </c>
      <c r="C699" t="s">
        <v>4839</v>
      </c>
      <c r="D699" t="s">
        <v>5055</v>
      </c>
      <c r="E699" t="s">
        <v>5056</v>
      </c>
      <c r="F699" t="s">
        <v>1556</v>
      </c>
      <c r="G699">
        <v>98108</v>
      </c>
      <c r="H699" t="s">
        <v>287</v>
      </c>
      <c r="I699" t="s">
        <v>219</v>
      </c>
      <c r="J699" t="s">
        <v>5057</v>
      </c>
      <c r="K699" t="s">
        <v>5058</v>
      </c>
      <c r="L699" t="s">
        <v>5059</v>
      </c>
      <c r="M699" t="s">
        <v>224</v>
      </c>
      <c r="N699" t="s">
        <v>224</v>
      </c>
    </row>
    <row r="700" spans="1:14" x14ac:dyDescent="0.35">
      <c r="A700" t="s">
        <v>5060</v>
      </c>
      <c r="B700" t="s">
        <v>5061</v>
      </c>
      <c r="C700" t="s">
        <v>4839</v>
      </c>
      <c r="D700" t="s">
        <v>5062</v>
      </c>
      <c r="E700" t="s">
        <v>5063</v>
      </c>
      <c r="F700" t="s">
        <v>1556</v>
      </c>
      <c r="G700">
        <v>98204</v>
      </c>
      <c r="H700" t="s">
        <v>287</v>
      </c>
      <c r="I700" t="s">
        <v>219</v>
      </c>
      <c r="J700" t="s">
        <v>5064</v>
      </c>
      <c r="K700" t="s">
        <v>5065</v>
      </c>
      <c r="L700" t="s">
        <v>5066</v>
      </c>
      <c r="M700" t="s">
        <v>224</v>
      </c>
      <c r="N700" t="s">
        <v>224</v>
      </c>
    </row>
    <row r="701" spans="1:14" x14ac:dyDescent="0.35">
      <c r="A701" t="s">
        <v>5067</v>
      </c>
      <c r="B701" t="s">
        <v>5068</v>
      </c>
      <c r="C701" t="s">
        <v>4839</v>
      </c>
      <c r="D701" t="s">
        <v>5069</v>
      </c>
      <c r="E701" t="s">
        <v>5070</v>
      </c>
      <c r="F701" t="s">
        <v>1556</v>
      </c>
      <c r="G701">
        <v>99301</v>
      </c>
      <c r="H701" t="s">
        <v>287</v>
      </c>
      <c r="I701" t="s">
        <v>219</v>
      </c>
      <c r="J701" t="s">
        <v>5071</v>
      </c>
      <c r="K701" t="s">
        <v>5072</v>
      </c>
      <c r="L701" t="s">
        <v>5073</v>
      </c>
      <c r="M701" t="s">
        <v>5045</v>
      </c>
      <c r="N701" t="s">
        <v>224</v>
      </c>
    </row>
    <row r="702" spans="1:14" x14ac:dyDescent="0.35">
      <c r="A702" t="s">
        <v>5074</v>
      </c>
      <c r="B702" t="s">
        <v>5075</v>
      </c>
      <c r="C702" t="s">
        <v>7027</v>
      </c>
      <c r="D702" t="s">
        <v>5077</v>
      </c>
      <c r="E702" t="s">
        <v>4861</v>
      </c>
      <c r="F702" t="s">
        <v>591</v>
      </c>
      <c r="G702">
        <v>92020</v>
      </c>
      <c r="H702" t="s">
        <v>287</v>
      </c>
      <c r="I702" t="s">
        <v>219</v>
      </c>
      <c r="J702" t="s">
        <v>5078</v>
      </c>
      <c r="K702" t="s">
        <v>5079</v>
      </c>
      <c r="L702" t="s">
        <v>5080</v>
      </c>
      <c r="M702" t="s">
        <v>223</v>
      </c>
      <c r="N702" t="s">
        <v>224</v>
      </c>
    </row>
    <row r="703" spans="1:14" x14ac:dyDescent="0.35">
      <c r="A703" t="s">
        <v>5081</v>
      </c>
      <c r="B703" t="s">
        <v>5082</v>
      </c>
      <c r="C703" t="s">
        <v>7027</v>
      </c>
      <c r="D703" t="s">
        <v>5083</v>
      </c>
      <c r="E703" t="s">
        <v>5084</v>
      </c>
      <c r="F703" t="s">
        <v>2688</v>
      </c>
      <c r="G703">
        <v>4106</v>
      </c>
      <c r="H703" t="s">
        <v>218</v>
      </c>
      <c r="I703" t="s">
        <v>242</v>
      </c>
      <c r="J703" t="s">
        <v>5085</v>
      </c>
      <c r="K703" t="s">
        <v>5086</v>
      </c>
      <c r="L703" t="s">
        <v>5087</v>
      </c>
      <c r="M703" t="s">
        <v>223</v>
      </c>
      <c r="N703" t="s">
        <v>224</v>
      </c>
    </row>
    <row r="704" spans="1:14" x14ac:dyDescent="0.35">
      <c r="A704" t="s">
        <v>5088</v>
      </c>
      <c r="B704" t="s">
        <v>5089</v>
      </c>
      <c r="C704" t="s">
        <v>7027</v>
      </c>
      <c r="D704" t="s">
        <v>5090</v>
      </c>
      <c r="E704" t="s">
        <v>3370</v>
      </c>
      <c r="F704" t="s">
        <v>3371</v>
      </c>
      <c r="G704">
        <v>87107</v>
      </c>
      <c r="H704" t="s">
        <v>218</v>
      </c>
      <c r="I704" t="s">
        <v>316</v>
      </c>
      <c r="J704" t="s">
        <v>964</v>
      </c>
      <c r="K704" t="s">
        <v>965</v>
      </c>
      <c r="L704" t="s">
        <v>966</v>
      </c>
      <c r="M704" t="s">
        <v>223</v>
      </c>
      <c r="N704" t="s">
        <v>224</v>
      </c>
    </row>
    <row r="705" spans="1:14" x14ac:dyDescent="0.35">
      <c r="A705" t="s">
        <v>5091</v>
      </c>
      <c r="B705" t="s">
        <v>5092</v>
      </c>
      <c r="C705" t="s">
        <v>7027</v>
      </c>
      <c r="D705" t="s">
        <v>5093</v>
      </c>
      <c r="E705" t="s">
        <v>1806</v>
      </c>
      <c r="F705" t="s">
        <v>1528</v>
      </c>
      <c r="G705">
        <v>48108</v>
      </c>
      <c r="H705" t="s">
        <v>287</v>
      </c>
      <c r="I705" t="s">
        <v>219</v>
      </c>
      <c r="J705" t="s">
        <v>5094</v>
      </c>
      <c r="K705" t="s">
        <v>5095</v>
      </c>
      <c r="L705" t="s">
        <v>5096</v>
      </c>
      <c r="M705" t="s">
        <v>223</v>
      </c>
      <c r="N705" t="s">
        <v>2441</v>
      </c>
    </row>
    <row r="706" spans="1:14" x14ac:dyDescent="0.35">
      <c r="A706" t="s">
        <v>5097</v>
      </c>
      <c r="B706" t="s">
        <v>5098</v>
      </c>
      <c r="C706" t="s">
        <v>7027</v>
      </c>
      <c r="D706" t="s">
        <v>5099</v>
      </c>
      <c r="E706" t="s">
        <v>5100</v>
      </c>
      <c r="F706" t="s">
        <v>3980</v>
      </c>
      <c r="G706">
        <v>29901</v>
      </c>
      <c r="H706" t="s">
        <v>218</v>
      </c>
      <c r="I706" t="s">
        <v>219</v>
      </c>
      <c r="J706" t="s">
        <v>5101</v>
      </c>
      <c r="K706" t="s">
        <v>5102</v>
      </c>
      <c r="L706" t="s">
        <v>5103</v>
      </c>
      <c r="M706" t="s">
        <v>223</v>
      </c>
      <c r="N706" t="s">
        <v>224</v>
      </c>
    </row>
    <row r="707" spans="1:14" x14ac:dyDescent="0.35">
      <c r="A707" t="s">
        <v>5104</v>
      </c>
      <c r="B707" t="s">
        <v>1819</v>
      </c>
      <c r="C707" t="s">
        <v>7027</v>
      </c>
      <c r="D707" t="s">
        <v>5105</v>
      </c>
      <c r="E707" t="s">
        <v>4259</v>
      </c>
      <c r="F707" t="s">
        <v>1673</v>
      </c>
      <c r="G707">
        <v>76177</v>
      </c>
      <c r="H707" t="s">
        <v>287</v>
      </c>
      <c r="I707" t="s">
        <v>219</v>
      </c>
      <c r="J707" t="s">
        <v>5106</v>
      </c>
      <c r="K707" t="s">
        <v>1822</v>
      </c>
      <c r="L707" t="s">
        <v>5107</v>
      </c>
      <c r="M707" t="s">
        <v>224</v>
      </c>
      <c r="N707" t="s">
        <v>224</v>
      </c>
    </row>
    <row r="708" spans="1:14" x14ac:dyDescent="0.35">
      <c r="A708" t="s">
        <v>5108</v>
      </c>
      <c r="B708" t="s">
        <v>5109</v>
      </c>
      <c r="C708" t="s">
        <v>7027</v>
      </c>
      <c r="D708" t="s">
        <v>5110</v>
      </c>
      <c r="E708" t="s">
        <v>4259</v>
      </c>
      <c r="F708" t="s">
        <v>1673</v>
      </c>
      <c r="G708">
        <v>76179</v>
      </c>
      <c r="H708" t="s">
        <v>218</v>
      </c>
      <c r="I708" t="s">
        <v>242</v>
      </c>
      <c r="J708" t="s">
        <v>5111</v>
      </c>
      <c r="K708" t="s">
        <v>5112</v>
      </c>
      <c r="L708" t="s">
        <v>5113</v>
      </c>
      <c r="M708" t="s">
        <v>224</v>
      </c>
      <c r="N708" t="s">
        <v>224</v>
      </c>
    </row>
    <row r="709" spans="1:14" x14ac:dyDescent="0.35">
      <c r="A709" t="s">
        <v>5114</v>
      </c>
      <c r="B709" t="s">
        <v>5115</v>
      </c>
      <c r="C709" t="s">
        <v>7027</v>
      </c>
      <c r="D709" t="s">
        <v>5116</v>
      </c>
      <c r="E709" t="s">
        <v>5117</v>
      </c>
      <c r="F709" t="s">
        <v>1673</v>
      </c>
      <c r="G709">
        <v>77583</v>
      </c>
      <c r="H709" t="s">
        <v>287</v>
      </c>
      <c r="I709" t="s">
        <v>219</v>
      </c>
      <c r="J709" t="s">
        <v>5118</v>
      </c>
      <c r="K709" t="s">
        <v>5119</v>
      </c>
      <c r="L709" t="s">
        <v>5120</v>
      </c>
      <c r="M709" t="s">
        <v>223</v>
      </c>
      <c r="N709" t="s">
        <v>2441</v>
      </c>
    </row>
    <row r="710" spans="1:14" x14ac:dyDescent="0.35">
      <c r="A710" t="s">
        <v>5121</v>
      </c>
      <c r="B710" t="s">
        <v>5122</v>
      </c>
      <c r="C710" t="s">
        <v>7027</v>
      </c>
      <c r="D710" t="s">
        <v>5123</v>
      </c>
      <c r="E710" t="s">
        <v>5124</v>
      </c>
      <c r="F710" t="s">
        <v>1673</v>
      </c>
      <c r="G710">
        <v>76502</v>
      </c>
      <c r="H710" t="s">
        <v>218</v>
      </c>
      <c r="I710" t="s">
        <v>242</v>
      </c>
      <c r="J710" t="s">
        <v>5125</v>
      </c>
      <c r="K710" t="s">
        <v>5126</v>
      </c>
      <c r="L710" t="s">
        <v>5127</v>
      </c>
      <c r="M710" t="s">
        <v>223</v>
      </c>
      <c r="N710" t="s">
        <v>2441</v>
      </c>
    </row>
    <row r="711" spans="1:14" x14ac:dyDescent="0.35">
      <c r="A711" t="s">
        <v>5128</v>
      </c>
      <c r="B711" t="s">
        <v>5129</v>
      </c>
      <c r="C711" t="s">
        <v>7028</v>
      </c>
      <c r="D711" t="s">
        <v>5131</v>
      </c>
      <c r="E711" t="s">
        <v>5132</v>
      </c>
      <c r="F711" t="s">
        <v>4097</v>
      </c>
      <c r="G711">
        <v>37209</v>
      </c>
      <c r="H711" t="s">
        <v>287</v>
      </c>
      <c r="I711" t="s">
        <v>219</v>
      </c>
      <c r="J711" t="s">
        <v>5133</v>
      </c>
      <c r="K711" t="s">
        <v>5134</v>
      </c>
      <c r="L711" t="s">
        <v>5135</v>
      </c>
      <c r="M711" t="s">
        <v>223</v>
      </c>
      <c r="N711" t="s">
        <v>2441</v>
      </c>
    </row>
    <row r="712" spans="1:14" x14ac:dyDescent="0.35">
      <c r="A712" t="s">
        <v>5136</v>
      </c>
      <c r="B712" t="s">
        <v>5137</v>
      </c>
      <c r="C712" t="s">
        <v>5138</v>
      </c>
      <c r="D712" t="s">
        <v>5139</v>
      </c>
      <c r="E712" t="s">
        <v>5140</v>
      </c>
      <c r="F712" t="s">
        <v>591</v>
      </c>
      <c r="G712">
        <v>92374</v>
      </c>
      <c r="H712" t="s">
        <v>287</v>
      </c>
      <c r="I712" t="s">
        <v>219</v>
      </c>
      <c r="J712" t="s">
        <v>5141</v>
      </c>
      <c r="K712" t="s">
        <v>5142</v>
      </c>
      <c r="L712" t="s">
        <v>5143</v>
      </c>
      <c r="M712" t="s">
        <v>223</v>
      </c>
      <c r="N712" t="s">
        <v>223</v>
      </c>
    </row>
    <row r="713" spans="1:14" x14ac:dyDescent="0.35">
      <c r="A713" t="s">
        <v>5145</v>
      </c>
      <c r="B713" t="s">
        <v>5146</v>
      </c>
      <c r="C713" t="s">
        <v>5138</v>
      </c>
      <c r="D713" t="s">
        <v>755</v>
      </c>
      <c r="E713" t="s">
        <v>749</v>
      </c>
      <c r="F713" t="s">
        <v>591</v>
      </c>
      <c r="G713">
        <v>92011</v>
      </c>
      <c r="H713" t="s">
        <v>287</v>
      </c>
      <c r="I713" t="s">
        <v>219</v>
      </c>
      <c r="J713" t="s">
        <v>519</v>
      </c>
      <c r="K713" t="s">
        <v>520</v>
      </c>
      <c r="L713" t="s">
        <v>521</v>
      </c>
      <c r="M713" t="s">
        <v>223</v>
      </c>
      <c r="N713" t="s">
        <v>223</v>
      </c>
    </row>
    <row r="714" spans="1:14" x14ac:dyDescent="0.35">
      <c r="A714" t="s">
        <v>5147</v>
      </c>
      <c r="B714" t="s">
        <v>5148</v>
      </c>
      <c r="C714" t="s">
        <v>5138</v>
      </c>
      <c r="D714" t="s">
        <v>5149</v>
      </c>
      <c r="E714" t="s">
        <v>5150</v>
      </c>
      <c r="F714" t="s">
        <v>1688</v>
      </c>
      <c r="G714">
        <v>61065</v>
      </c>
      <c r="H714" t="s">
        <v>287</v>
      </c>
      <c r="I714" t="s">
        <v>219</v>
      </c>
      <c r="J714" t="s">
        <v>5151</v>
      </c>
      <c r="K714" t="s">
        <v>5152</v>
      </c>
      <c r="L714" t="s">
        <v>5153</v>
      </c>
      <c r="M714" t="s">
        <v>223</v>
      </c>
      <c r="N714" t="s">
        <v>223</v>
      </c>
    </row>
    <row r="715" spans="1:14" x14ac:dyDescent="0.35">
      <c r="A715" t="s">
        <v>5154</v>
      </c>
      <c r="B715" t="s">
        <v>5155</v>
      </c>
      <c r="C715" t="s">
        <v>5138</v>
      </c>
      <c r="D715" t="s">
        <v>5156</v>
      </c>
      <c r="E715" t="s">
        <v>5157</v>
      </c>
      <c r="F715" t="s">
        <v>1512</v>
      </c>
      <c r="G715">
        <v>20721</v>
      </c>
      <c r="H715" t="s">
        <v>287</v>
      </c>
      <c r="I715" t="s">
        <v>219</v>
      </c>
      <c r="J715" t="s">
        <v>5158</v>
      </c>
      <c r="K715" t="s">
        <v>5159</v>
      </c>
      <c r="L715" t="s">
        <v>5160</v>
      </c>
      <c r="M715" t="s">
        <v>223</v>
      </c>
      <c r="N715" t="s">
        <v>223</v>
      </c>
    </row>
    <row r="716" spans="1:14" x14ac:dyDescent="0.35">
      <c r="A716" t="s">
        <v>5161</v>
      </c>
      <c r="B716" t="s">
        <v>5162</v>
      </c>
      <c r="C716" t="s">
        <v>5138</v>
      </c>
      <c r="D716" t="s">
        <v>5163</v>
      </c>
      <c r="E716" t="s">
        <v>654</v>
      </c>
      <c r="F716" t="s">
        <v>3034</v>
      </c>
      <c r="G716">
        <v>28027</v>
      </c>
      <c r="H716" t="s">
        <v>287</v>
      </c>
      <c r="I716" t="s">
        <v>219</v>
      </c>
      <c r="J716" t="s">
        <v>519</v>
      </c>
      <c r="K716" t="s">
        <v>520</v>
      </c>
      <c r="L716" t="s">
        <v>521</v>
      </c>
      <c r="M716" t="s">
        <v>223</v>
      </c>
      <c r="N716" t="s">
        <v>223</v>
      </c>
    </row>
    <row r="717" spans="1:14" x14ac:dyDescent="0.35">
      <c r="A717" t="s">
        <v>5164</v>
      </c>
      <c r="B717" t="s">
        <v>5165</v>
      </c>
      <c r="C717" t="s">
        <v>5138</v>
      </c>
      <c r="D717" t="s">
        <v>5166</v>
      </c>
      <c r="E717" t="s">
        <v>3279</v>
      </c>
      <c r="F717" t="s">
        <v>1852</v>
      </c>
      <c r="G717">
        <v>8601</v>
      </c>
      <c r="H717" t="s">
        <v>287</v>
      </c>
      <c r="I717" t="s">
        <v>219</v>
      </c>
      <c r="J717" t="s">
        <v>519</v>
      </c>
      <c r="K717" t="s">
        <v>520</v>
      </c>
      <c r="L717" t="s">
        <v>521</v>
      </c>
      <c r="M717" t="s">
        <v>223</v>
      </c>
      <c r="N717" t="s">
        <v>223</v>
      </c>
    </row>
    <row r="718" spans="1:14" x14ac:dyDescent="0.35">
      <c r="A718" t="s">
        <v>5167</v>
      </c>
      <c r="B718" t="s">
        <v>5168</v>
      </c>
      <c r="C718" t="s">
        <v>5138</v>
      </c>
      <c r="D718" t="s">
        <v>5169</v>
      </c>
      <c r="E718" t="s">
        <v>5170</v>
      </c>
      <c r="F718" t="s">
        <v>1643</v>
      </c>
      <c r="G718">
        <v>11104</v>
      </c>
      <c r="H718" t="s">
        <v>287</v>
      </c>
      <c r="I718" t="s">
        <v>219</v>
      </c>
      <c r="J718" t="s">
        <v>5171</v>
      </c>
      <c r="K718" t="s">
        <v>5172</v>
      </c>
      <c r="L718" t="s">
        <v>5173</v>
      </c>
      <c r="M718" t="s">
        <v>223</v>
      </c>
      <c r="N718" t="s">
        <v>223</v>
      </c>
    </row>
    <row r="719" spans="1:14" x14ac:dyDescent="0.35">
      <c r="A719" t="s">
        <v>5175</v>
      </c>
      <c r="B719" t="s">
        <v>5176</v>
      </c>
      <c r="C719" t="s">
        <v>5138</v>
      </c>
      <c r="D719" t="s">
        <v>5177</v>
      </c>
      <c r="E719" t="s">
        <v>5178</v>
      </c>
      <c r="F719" t="s">
        <v>1705</v>
      </c>
      <c r="G719">
        <v>97470</v>
      </c>
      <c r="H719" t="s">
        <v>287</v>
      </c>
      <c r="I719" t="s">
        <v>219</v>
      </c>
      <c r="J719" t="s">
        <v>5179</v>
      </c>
      <c r="K719" t="s">
        <v>5180</v>
      </c>
      <c r="L719" t="s">
        <v>5181</v>
      </c>
      <c r="M719" t="s">
        <v>223</v>
      </c>
      <c r="N719" t="s">
        <v>223</v>
      </c>
    </row>
    <row r="720" spans="1:14" x14ac:dyDescent="0.35">
      <c r="A720" t="s">
        <v>5182</v>
      </c>
      <c r="B720" t="s">
        <v>5183</v>
      </c>
      <c r="C720" t="s">
        <v>5138</v>
      </c>
      <c r="D720" t="s">
        <v>5184</v>
      </c>
      <c r="E720" t="s">
        <v>5185</v>
      </c>
      <c r="F720" t="s">
        <v>1431</v>
      </c>
      <c r="G720">
        <v>18641</v>
      </c>
      <c r="H720" t="s">
        <v>287</v>
      </c>
      <c r="I720" t="s">
        <v>219</v>
      </c>
      <c r="J720" t="s">
        <v>5186</v>
      </c>
      <c r="K720" t="s">
        <v>5187</v>
      </c>
      <c r="L720" t="s">
        <v>5188</v>
      </c>
      <c r="M720" t="s">
        <v>223</v>
      </c>
      <c r="N720" t="s">
        <v>223</v>
      </c>
    </row>
    <row r="721" spans="1:14" x14ac:dyDescent="0.35">
      <c r="A721" t="s">
        <v>5189</v>
      </c>
      <c r="B721" t="s">
        <v>5190</v>
      </c>
      <c r="C721" t="s">
        <v>5138</v>
      </c>
      <c r="D721" t="s">
        <v>5191</v>
      </c>
      <c r="E721" t="s">
        <v>4177</v>
      </c>
      <c r="F721" t="s">
        <v>4097</v>
      </c>
      <c r="G721">
        <v>38127</v>
      </c>
      <c r="H721" t="s">
        <v>287</v>
      </c>
      <c r="I721" t="s">
        <v>219</v>
      </c>
      <c r="J721" t="s">
        <v>5192</v>
      </c>
      <c r="K721" t="s">
        <v>5193</v>
      </c>
      <c r="L721" t="s">
        <v>5194</v>
      </c>
      <c r="M721" t="s">
        <v>223</v>
      </c>
      <c r="N721" t="s">
        <v>223</v>
      </c>
    </row>
    <row r="722" spans="1:14" x14ac:dyDescent="0.35">
      <c r="A722" t="s">
        <v>5196</v>
      </c>
      <c r="B722" t="s">
        <v>5197</v>
      </c>
      <c r="C722" t="s">
        <v>5138</v>
      </c>
      <c r="D722" t="s">
        <v>5198</v>
      </c>
      <c r="E722" t="s">
        <v>2489</v>
      </c>
      <c r="F722" t="s">
        <v>1855</v>
      </c>
      <c r="G722">
        <v>23250</v>
      </c>
      <c r="H722" t="s">
        <v>287</v>
      </c>
      <c r="I722" t="s">
        <v>219</v>
      </c>
      <c r="J722" t="s">
        <v>519</v>
      </c>
      <c r="K722" t="s">
        <v>520</v>
      </c>
      <c r="L722" t="s">
        <v>521</v>
      </c>
      <c r="M722" t="s">
        <v>223</v>
      </c>
      <c r="N722" t="s">
        <v>223</v>
      </c>
    </row>
    <row r="723" spans="1:14" x14ac:dyDescent="0.35">
      <c r="A723" t="s">
        <v>5199</v>
      </c>
      <c r="B723" t="s">
        <v>5200</v>
      </c>
      <c r="C723" t="s">
        <v>5138</v>
      </c>
      <c r="D723" t="s">
        <v>5201</v>
      </c>
      <c r="E723" t="s">
        <v>5202</v>
      </c>
      <c r="F723" t="s">
        <v>1627</v>
      </c>
      <c r="G723">
        <v>53225</v>
      </c>
      <c r="H723" t="s">
        <v>287</v>
      </c>
      <c r="I723" t="s">
        <v>219</v>
      </c>
      <c r="J723" t="s">
        <v>5203</v>
      </c>
      <c r="K723" t="s">
        <v>5204</v>
      </c>
      <c r="L723" t="s">
        <v>2346</v>
      </c>
      <c r="M723" t="s">
        <v>223</v>
      </c>
      <c r="N723" t="s">
        <v>223</v>
      </c>
    </row>
    <row r="724" spans="1:14" x14ac:dyDescent="0.35">
      <c r="A724" t="s">
        <v>5205</v>
      </c>
      <c r="B724" t="s">
        <v>1846</v>
      </c>
      <c r="C724" t="s">
        <v>5206</v>
      </c>
      <c r="D724" t="s">
        <v>5207</v>
      </c>
      <c r="E724" t="s">
        <v>5208</v>
      </c>
      <c r="F724" t="s">
        <v>466</v>
      </c>
      <c r="G724">
        <v>85260</v>
      </c>
      <c r="H724" t="s">
        <v>287</v>
      </c>
      <c r="I724" t="s">
        <v>219</v>
      </c>
      <c r="J724" t="s">
        <v>1273</v>
      </c>
      <c r="K724" t="s">
        <v>1747</v>
      </c>
      <c r="L724" t="s">
        <v>1275</v>
      </c>
      <c r="M724" t="s">
        <v>223</v>
      </c>
      <c r="N724" t="s">
        <v>224</v>
      </c>
    </row>
    <row r="725" spans="1:14" x14ac:dyDescent="0.35">
      <c r="A725" t="s">
        <v>5209</v>
      </c>
      <c r="B725" t="s">
        <v>5210</v>
      </c>
      <c r="C725" t="s">
        <v>5206</v>
      </c>
      <c r="D725" t="s">
        <v>5211</v>
      </c>
      <c r="E725" t="s">
        <v>5212</v>
      </c>
      <c r="F725" t="s">
        <v>591</v>
      </c>
      <c r="G725">
        <v>92707</v>
      </c>
      <c r="H725" t="s">
        <v>287</v>
      </c>
      <c r="I725" t="s">
        <v>219</v>
      </c>
      <c r="J725" t="s">
        <v>5213</v>
      </c>
      <c r="K725" t="s">
        <v>5214</v>
      </c>
      <c r="L725" t="s">
        <v>5215</v>
      </c>
      <c r="M725" t="s">
        <v>223</v>
      </c>
      <c r="N725" t="s">
        <v>224</v>
      </c>
    </row>
    <row r="726" spans="1:14" x14ac:dyDescent="0.35">
      <c r="A726" t="s">
        <v>5216</v>
      </c>
      <c r="B726" t="s">
        <v>5217</v>
      </c>
      <c r="C726" t="s">
        <v>5206</v>
      </c>
      <c r="D726" t="s">
        <v>5218</v>
      </c>
      <c r="E726" t="s">
        <v>1231</v>
      </c>
      <c r="F726" t="s">
        <v>1033</v>
      </c>
      <c r="G726">
        <v>34243</v>
      </c>
      <c r="H726" t="s">
        <v>287</v>
      </c>
      <c r="I726" t="s">
        <v>219</v>
      </c>
      <c r="J726" t="s">
        <v>5219</v>
      </c>
      <c r="K726" t="s">
        <v>5220</v>
      </c>
      <c r="L726" t="s">
        <v>5221</v>
      </c>
      <c r="M726" t="s">
        <v>224</v>
      </c>
      <c r="N726" t="s">
        <v>224</v>
      </c>
    </row>
    <row r="727" spans="1:14" x14ac:dyDescent="0.35">
      <c r="A727" t="s">
        <v>5222</v>
      </c>
      <c r="B727" t="s">
        <v>5223</v>
      </c>
      <c r="C727" t="s">
        <v>5206</v>
      </c>
      <c r="D727" t="s">
        <v>5224</v>
      </c>
      <c r="E727" t="s">
        <v>5225</v>
      </c>
      <c r="F727" t="s">
        <v>1512</v>
      </c>
      <c r="G727">
        <v>21701</v>
      </c>
      <c r="H727" t="s">
        <v>287</v>
      </c>
      <c r="I727" t="s">
        <v>219</v>
      </c>
      <c r="J727" t="s">
        <v>5226</v>
      </c>
      <c r="K727" t="s">
        <v>5227</v>
      </c>
      <c r="L727" t="s">
        <v>5228</v>
      </c>
      <c r="M727" t="s">
        <v>223</v>
      </c>
      <c r="N727" t="s">
        <v>224</v>
      </c>
    </row>
    <row r="728" spans="1:14" x14ac:dyDescent="0.35">
      <c r="A728" t="s">
        <v>5230</v>
      </c>
      <c r="B728" t="s">
        <v>5231</v>
      </c>
      <c r="C728" t="s">
        <v>5206</v>
      </c>
      <c r="D728" t="s">
        <v>5232</v>
      </c>
      <c r="E728" t="s">
        <v>5233</v>
      </c>
      <c r="F728" t="s">
        <v>3034</v>
      </c>
      <c r="G728">
        <v>27549</v>
      </c>
      <c r="H728" t="s">
        <v>287</v>
      </c>
      <c r="I728" t="s">
        <v>219</v>
      </c>
      <c r="J728" t="s">
        <v>5234</v>
      </c>
      <c r="K728" t="s">
        <v>5235</v>
      </c>
      <c r="L728" t="s">
        <v>5236</v>
      </c>
      <c r="M728" t="s">
        <v>224</v>
      </c>
      <c r="N728" t="s">
        <v>224</v>
      </c>
    </row>
    <row r="729" spans="1:14" x14ac:dyDescent="0.35">
      <c r="A729" t="s">
        <v>5244</v>
      </c>
      <c r="B729" t="s">
        <v>5245</v>
      </c>
      <c r="C729" t="s">
        <v>5239</v>
      </c>
      <c r="D729" t="s">
        <v>5246</v>
      </c>
      <c r="E729" t="s">
        <v>5247</v>
      </c>
      <c r="F729" t="s">
        <v>2102</v>
      </c>
      <c r="G729">
        <v>96732</v>
      </c>
      <c r="H729" t="s">
        <v>218</v>
      </c>
      <c r="I729" t="s">
        <v>219</v>
      </c>
      <c r="J729" t="s">
        <v>5248</v>
      </c>
      <c r="K729" t="s">
        <v>5249</v>
      </c>
      <c r="L729" t="s">
        <v>5250</v>
      </c>
      <c r="M729" t="s">
        <v>223</v>
      </c>
      <c r="N729" t="s">
        <v>224</v>
      </c>
    </row>
    <row r="730" spans="1:14" x14ac:dyDescent="0.35">
      <c r="A730" t="s">
        <v>5252</v>
      </c>
      <c r="B730" t="s">
        <v>5253</v>
      </c>
      <c r="C730" t="s">
        <v>5254</v>
      </c>
      <c r="D730" t="s">
        <v>5255</v>
      </c>
      <c r="E730" t="s">
        <v>5256</v>
      </c>
      <c r="F730" t="s">
        <v>466</v>
      </c>
      <c r="G730">
        <v>85027</v>
      </c>
      <c r="H730" t="s">
        <v>287</v>
      </c>
      <c r="I730" t="s">
        <v>219</v>
      </c>
      <c r="J730" t="s">
        <v>5257</v>
      </c>
      <c r="K730" t="s">
        <v>5258</v>
      </c>
      <c r="L730" t="s">
        <v>5259</v>
      </c>
      <c r="M730" t="s">
        <v>223</v>
      </c>
      <c r="N730" t="s">
        <v>224</v>
      </c>
    </row>
    <row r="731" spans="1:14" x14ac:dyDescent="0.35">
      <c r="A731" t="s">
        <v>5260</v>
      </c>
      <c r="B731" t="s">
        <v>5261</v>
      </c>
      <c r="C731" t="s">
        <v>5254</v>
      </c>
      <c r="D731" t="s">
        <v>5262</v>
      </c>
      <c r="E731" t="s">
        <v>832</v>
      </c>
      <c r="F731" t="s">
        <v>591</v>
      </c>
      <c r="G731">
        <v>95403</v>
      </c>
      <c r="H731" t="s">
        <v>287</v>
      </c>
      <c r="I731" t="s">
        <v>219</v>
      </c>
      <c r="J731" t="s">
        <v>5263</v>
      </c>
      <c r="K731" t="s">
        <v>5264</v>
      </c>
      <c r="L731" t="s">
        <v>5265</v>
      </c>
      <c r="M731" t="s">
        <v>224</v>
      </c>
      <c r="N731" t="s">
        <v>224</v>
      </c>
    </row>
    <row r="732" spans="1:14" x14ac:dyDescent="0.35">
      <c r="A732" t="s">
        <v>5273</v>
      </c>
      <c r="B732" t="s">
        <v>5274</v>
      </c>
      <c r="C732" t="s">
        <v>5254</v>
      </c>
      <c r="D732" t="s">
        <v>5275</v>
      </c>
      <c r="E732" t="s">
        <v>5276</v>
      </c>
      <c r="F732" t="s">
        <v>591</v>
      </c>
      <c r="G732">
        <v>95354</v>
      </c>
      <c r="H732" t="s">
        <v>218</v>
      </c>
      <c r="I732" t="s">
        <v>219</v>
      </c>
      <c r="J732" t="s">
        <v>5277</v>
      </c>
      <c r="K732" t="s">
        <v>5278</v>
      </c>
      <c r="L732" t="s">
        <v>5279</v>
      </c>
      <c r="M732" t="s">
        <v>224</v>
      </c>
      <c r="N732" t="s">
        <v>224</v>
      </c>
    </row>
    <row r="733" spans="1:14" x14ac:dyDescent="0.35">
      <c r="A733" t="s">
        <v>5280</v>
      </c>
      <c r="B733" t="s">
        <v>5281</v>
      </c>
      <c r="C733" t="s">
        <v>5254</v>
      </c>
      <c r="D733" t="s">
        <v>5282</v>
      </c>
      <c r="E733" t="s">
        <v>5283</v>
      </c>
      <c r="F733" t="s">
        <v>591</v>
      </c>
      <c r="G733">
        <v>91710</v>
      </c>
      <c r="H733" t="s">
        <v>287</v>
      </c>
      <c r="I733" t="s">
        <v>219</v>
      </c>
      <c r="J733" t="s">
        <v>5284</v>
      </c>
      <c r="K733" t="s">
        <v>5285</v>
      </c>
      <c r="L733" t="s">
        <v>5286</v>
      </c>
      <c r="M733" t="s">
        <v>223</v>
      </c>
      <c r="N733" t="s">
        <v>2441</v>
      </c>
    </row>
    <row r="734" spans="1:14" x14ac:dyDescent="0.35">
      <c r="A734" t="s">
        <v>5287</v>
      </c>
      <c r="B734" t="s">
        <v>5288</v>
      </c>
      <c r="C734" t="s">
        <v>5254</v>
      </c>
      <c r="D734" t="s">
        <v>5289</v>
      </c>
      <c r="E734" t="s">
        <v>5290</v>
      </c>
      <c r="F734" t="s">
        <v>990</v>
      </c>
      <c r="G734">
        <v>6512</v>
      </c>
      <c r="H734" t="s">
        <v>287</v>
      </c>
      <c r="I734" t="s">
        <v>219</v>
      </c>
      <c r="J734" t="s">
        <v>5291</v>
      </c>
      <c r="K734" t="s">
        <v>5292</v>
      </c>
      <c r="L734" t="s">
        <v>5293</v>
      </c>
      <c r="M734" t="s">
        <v>2441</v>
      </c>
      <c r="N734" t="s">
        <v>2441</v>
      </c>
    </row>
    <row r="735" spans="1:14" x14ac:dyDescent="0.35">
      <c r="A735" t="s">
        <v>5294</v>
      </c>
      <c r="B735" t="s">
        <v>5295</v>
      </c>
      <c r="C735" t="s">
        <v>5254</v>
      </c>
      <c r="D735" t="s">
        <v>5296</v>
      </c>
      <c r="E735" t="s">
        <v>1337</v>
      </c>
      <c r="F735" t="s">
        <v>1033</v>
      </c>
      <c r="G735">
        <v>32114</v>
      </c>
      <c r="H735" t="s">
        <v>287</v>
      </c>
      <c r="I735" t="s">
        <v>219</v>
      </c>
      <c r="J735" t="s">
        <v>5297</v>
      </c>
      <c r="K735" t="s">
        <v>5298</v>
      </c>
      <c r="L735" t="s">
        <v>5299</v>
      </c>
      <c r="M735" t="s">
        <v>223</v>
      </c>
      <c r="N735" t="s">
        <v>224</v>
      </c>
    </row>
    <row r="736" spans="1:14" x14ac:dyDescent="0.35">
      <c r="A736" t="s">
        <v>5300</v>
      </c>
      <c r="B736" t="s">
        <v>5301</v>
      </c>
      <c r="C736" t="s">
        <v>5254</v>
      </c>
      <c r="D736" t="s">
        <v>5302</v>
      </c>
      <c r="E736" t="s">
        <v>5303</v>
      </c>
      <c r="F736" t="s">
        <v>1033</v>
      </c>
      <c r="G736">
        <v>33060</v>
      </c>
      <c r="H736" t="s">
        <v>287</v>
      </c>
      <c r="I736" t="s">
        <v>219</v>
      </c>
      <c r="J736" t="s">
        <v>5304</v>
      </c>
      <c r="K736" t="s">
        <v>5305</v>
      </c>
      <c r="L736" t="s">
        <v>5306</v>
      </c>
      <c r="M736" t="s">
        <v>223</v>
      </c>
      <c r="N736" t="s">
        <v>224</v>
      </c>
    </row>
    <row r="737" spans="1:14" x14ac:dyDescent="0.35">
      <c r="A737" t="s">
        <v>5307</v>
      </c>
      <c r="B737" t="s">
        <v>5308</v>
      </c>
      <c r="C737" t="s">
        <v>5254</v>
      </c>
      <c r="D737" t="s">
        <v>5309</v>
      </c>
      <c r="E737" t="s">
        <v>1985</v>
      </c>
      <c r="F737" t="s">
        <v>1484</v>
      </c>
      <c r="G737">
        <v>30144</v>
      </c>
      <c r="H737" t="s">
        <v>287</v>
      </c>
      <c r="I737" t="s">
        <v>219</v>
      </c>
      <c r="J737" t="s">
        <v>5310</v>
      </c>
      <c r="K737" t="s">
        <v>5311</v>
      </c>
      <c r="L737" t="s">
        <v>5312</v>
      </c>
      <c r="M737" t="s">
        <v>223</v>
      </c>
      <c r="N737" t="s">
        <v>224</v>
      </c>
    </row>
    <row r="738" spans="1:14" x14ac:dyDescent="0.35">
      <c r="A738" t="s">
        <v>5576</v>
      </c>
      <c r="B738" t="s">
        <v>5577</v>
      </c>
      <c r="C738" t="s">
        <v>5254</v>
      </c>
      <c r="D738" t="s">
        <v>5578</v>
      </c>
      <c r="E738" t="s">
        <v>2026</v>
      </c>
      <c r="F738" t="s">
        <v>1484</v>
      </c>
      <c r="G738">
        <v>30269</v>
      </c>
      <c r="H738" t="s">
        <v>287</v>
      </c>
      <c r="I738" t="s">
        <v>219</v>
      </c>
      <c r="J738" t="s">
        <v>519</v>
      </c>
      <c r="K738" t="s">
        <v>520</v>
      </c>
      <c r="L738" t="s">
        <v>521</v>
      </c>
      <c r="M738" t="s">
        <v>223</v>
      </c>
      <c r="N738" t="s">
        <v>224</v>
      </c>
    </row>
    <row r="739" spans="1:14" x14ac:dyDescent="0.35">
      <c r="A739" t="s">
        <v>5579</v>
      </c>
      <c r="B739" t="s">
        <v>5580</v>
      </c>
      <c r="C739" t="s">
        <v>5254</v>
      </c>
      <c r="D739" t="s">
        <v>5581</v>
      </c>
      <c r="E739" t="s">
        <v>2039</v>
      </c>
      <c r="F739" t="s">
        <v>1484</v>
      </c>
      <c r="G739">
        <v>30046</v>
      </c>
      <c r="H739" t="s">
        <v>287</v>
      </c>
      <c r="I739" t="s">
        <v>219</v>
      </c>
      <c r="J739" t="s">
        <v>5582</v>
      </c>
      <c r="K739" t="s">
        <v>5583</v>
      </c>
      <c r="L739" t="s">
        <v>5584</v>
      </c>
      <c r="M739" t="s">
        <v>224</v>
      </c>
      <c r="N739" t="s">
        <v>224</v>
      </c>
    </row>
    <row r="740" spans="1:14" x14ac:dyDescent="0.35">
      <c r="A740" t="s">
        <v>5585</v>
      </c>
      <c r="B740" t="s">
        <v>5586</v>
      </c>
      <c r="C740" t="s">
        <v>5254</v>
      </c>
      <c r="D740" t="s">
        <v>5587</v>
      </c>
      <c r="E740" t="s">
        <v>2050</v>
      </c>
      <c r="F740" t="s">
        <v>1484</v>
      </c>
      <c r="G740">
        <v>30341</v>
      </c>
      <c r="H740" t="s">
        <v>287</v>
      </c>
      <c r="I740" t="s">
        <v>219</v>
      </c>
      <c r="J740" t="s">
        <v>5310</v>
      </c>
      <c r="K740" t="s">
        <v>5588</v>
      </c>
      <c r="L740" t="s">
        <v>5312</v>
      </c>
      <c r="M740" t="s">
        <v>224</v>
      </c>
      <c r="N740" t="s">
        <v>224</v>
      </c>
    </row>
    <row r="741" spans="1:14" x14ac:dyDescent="0.35">
      <c r="A741" t="s">
        <v>5738</v>
      </c>
      <c r="B741" t="s">
        <v>5739</v>
      </c>
      <c r="C741" t="s">
        <v>5254</v>
      </c>
      <c r="D741" t="s">
        <v>5740</v>
      </c>
      <c r="E741" t="s">
        <v>5741</v>
      </c>
      <c r="F741" t="s">
        <v>1688</v>
      </c>
      <c r="G741">
        <v>60638</v>
      </c>
      <c r="H741" t="s">
        <v>287</v>
      </c>
      <c r="I741" t="s">
        <v>219</v>
      </c>
      <c r="J741" t="s">
        <v>5742</v>
      </c>
      <c r="K741" t="s">
        <v>5743</v>
      </c>
      <c r="L741" t="s">
        <v>5744</v>
      </c>
      <c r="M741" t="s">
        <v>223</v>
      </c>
      <c r="N741" t="s">
        <v>224</v>
      </c>
    </row>
    <row r="742" spans="1:14" x14ac:dyDescent="0.35">
      <c r="A742" t="s">
        <v>5791</v>
      </c>
      <c r="B742" t="s">
        <v>5792</v>
      </c>
      <c r="C742" t="s">
        <v>5254</v>
      </c>
      <c r="D742" t="s">
        <v>5793</v>
      </c>
      <c r="E742" t="s">
        <v>5794</v>
      </c>
      <c r="F742" t="s">
        <v>1589</v>
      </c>
      <c r="G742">
        <v>67062</v>
      </c>
      <c r="H742" t="s">
        <v>218</v>
      </c>
      <c r="I742" t="s">
        <v>219</v>
      </c>
      <c r="J742" t="s">
        <v>5795</v>
      </c>
      <c r="K742" t="s">
        <v>5796</v>
      </c>
      <c r="L742" t="s">
        <v>5797</v>
      </c>
      <c r="M742" t="s">
        <v>223</v>
      </c>
      <c r="N742" t="s">
        <v>224</v>
      </c>
    </row>
    <row r="743" spans="1:14" x14ac:dyDescent="0.35">
      <c r="A743" t="s">
        <v>5803</v>
      </c>
      <c r="B743" t="s">
        <v>5804</v>
      </c>
      <c r="C743" t="s">
        <v>5254</v>
      </c>
      <c r="D743" t="s">
        <v>5805</v>
      </c>
      <c r="E743" t="s">
        <v>3087</v>
      </c>
      <c r="F743" t="s">
        <v>3034</v>
      </c>
      <c r="G743">
        <v>28562</v>
      </c>
      <c r="H743" t="s">
        <v>287</v>
      </c>
      <c r="I743" t="s">
        <v>219</v>
      </c>
      <c r="J743" t="s">
        <v>5806</v>
      </c>
      <c r="K743" t="s">
        <v>5807</v>
      </c>
      <c r="L743" t="s">
        <v>5808</v>
      </c>
      <c r="M743" t="s">
        <v>223</v>
      </c>
      <c r="N743" t="s">
        <v>224</v>
      </c>
    </row>
    <row r="744" spans="1:14" x14ac:dyDescent="0.35">
      <c r="A744" t="s">
        <v>6094</v>
      </c>
      <c r="B744" t="s">
        <v>6095</v>
      </c>
      <c r="C744" t="s">
        <v>5254</v>
      </c>
      <c r="D744" t="s">
        <v>6096</v>
      </c>
      <c r="E744" t="s">
        <v>6097</v>
      </c>
      <c r="F744" t="s">
        <v>1852</v>
      </c>
      <c r="G744">
        <v>8550</v>
      </c>
      <c r="H744" t="s">
        <v>218</v>
      </c>
      <c r="I744" t="s">
        <v>219</v>
      </c>
      <c r="J744" t="s">
        <v>6098</v>
      </c>
      <c r="K744" t="s">
        <v>6099</v>
      </c>
      <c r="L744" t="s">
        <v>6100</v>
      </c>
      <c r="M744" t="s">
        <v>223</v>
      </c>
      <c r="N744" t="s">
        <v>2441</v>
      </c>
    </row>
    <row r="745" spans="1:14" x14ac:dyDescent="0.35">
      <c r="A745" t="s">
        <v>6101</v>
      </c>
      <c r="B745" t="s">
        <v>6102</v>
      </c>
      <c r="C745" t="s">
        <v>5254</v>
      </c>
      <c r="D745" t="s">
        <v>6103</v>
      </c>
      <c r="E745" t="s">
        <v>6104</v>
      </c>
      <c r="F745" t="s">
        <v>1643</v>
      </c>
      <c r="G745">
        <v>13790</v>
      </c>
      <c r="H745" t="s">
        <v>287</v>
      </c>
      <c r="I745" t="s">
        <v>242</v>
      </c>
      <c r="J745" t="s">
        <v>3304</v>
      </c>
      <c r="K745" t="s">
        <v>3305</v>
      </c>
      <c r="L745" t="s">
        <v>3306</v>
      </c>
      <c r="M745" t="s">
        <v>223</v>
      </c>
      <c r="N745" t="s">
        <v>224</v>
      </c>
    </row>
    <row r="746" spans="1:14" x14ac:dyDescent="0.35">
      <c r="A746" t="s">
        <v>6119</v>
      </c>
      <c r="B746" t="s">
        <v>6120</v>
      </c>
      <c r="C746" t="s">
        <v>5254</v>
      </c>
      <c r="D746" t="s">
        <v>6121</v>
      </c>
      <c r="E746" t="s">
        <v>3588</v>
      </c>
      <c r="F746" t="s">
        <v>1643</v>
      </c>
      <c r="G746">
        <v>12205</v>
      </c>
      <c r="H746" t="s">
        <v>287</v>
      </c>
      <c r="I746" t="s">
        <v>242</v>
      </c>
      <c r="J746" t="s">
        <v>3304</v>
      </c>
      <c r="K746" t="s">
        <v>3305</v>
      </c>
      <c r="L746" t="s">
        <v>3306</v>
      </c>
      <c r="M746" t="s">
        <v>224</v>
      </c>
      <c r="N746" t="s">
        <v>224</v>
      </c>
    </row>
    <row r="747" spans="1:14" x14ac:dyDescent="0.35">
      <c r="A747" t="s">
        <v>6130</v>
      </c>
      <c r="B747" t="s">
        <v>6131</v>
      </c>
      <c r="C747" t="s">
        <v>5254</v>
      </c>
      <c r="D747" t="s">
        <v>6132</v>
      </c>
      <c r="E747" t="s">
        <v>6133</v>
      </c>
      <c r="F747" t="s">
        <v>1705</v>
      </c>
      <c r="G747">
        <v>97333</v>
      </c>
      <c r="H747" t="s">
        <v>287</v>
      </c>
      <c r="I747" t="s">
        <v>219</v>
      </c>
      <c r="J747" t="s">
        <v>6134</v>
      </c>
      <c r="K747" t="s">
        <v>6135</v>
      </c>
      <c r="L747" t="s">
        <v>6136</v>
      </c>
      <c r="M747" t="s">
        <v>2441</v>
      </c>
      <c r="N747" t="s">
        <v>2441</v>
      </c>
    </row>
    <row r="748" spans="1:14" x14ac:dyDescent="0.35">
      <c r="A748" t="s">
        <v>6137</v>
      </c>
      <c r="B748" t="s">
        <v>6138</v>
      </c>
      <c r="C748" t="s">
        <v>5254</v>
      </c>
      <c r="D748" t="s">
        <v>6139</v>
      </c>
      <c r="E748" t="s">
        <v>6140</v>
      </c>
      <c r="F748" t="s">
        <v>3980</v>
      </c>
      <c r="G748">
        <v>29180</v>
      </c>
      <c r="H748" t="s">
        <v>287</v>
      </c>
      <c r="I748" t="s">
        <v>219</v>
      </c>
      <c r="J748" t="s">
        <v>6141</v>
      </c>
      <c r="K748" t="s">
        <v>6142</v>
      </c>
      <c r="L748" t="s">
        <v>6143</v>
      </c>
      <c r="M748" t="s">
        <v>224</v>
      </c>
      <c r="N748" t="s">
        <v>224</v>
      </c>
    </row>
    <row r="749" spans="1:14" x14ac:dyDescent="0.35">
      <c r="A749" t="s">
        <v>6197</v>
      </c>
      <c r="B749" t="s">
        <v>6198</v>
      </c>
      <c r="C749" t="s">
        <v>5254</v>
      </c>
      <c r="D749" t="s">
        <v>6199</v>
      </c>
      <c r="E749" t="s">
        <v>1746</v>
      </c>
      <c r="F749" t="s">
        <v>1673</v>
      </c>
      <c r="G749">
        <v>77379</v>
      </c>
      <c r="H749" t="s">
        <v>287</v>
      </c>
      <c r="I749" t="s">
        <v>219</v>
      </c>
      <c r="J749" t="s">
        <v>6200</v>
      </c>
      <c r="K749" t="s">
        <v>6201</v>
      </c>
      <c r="L749" t="s">
        <v>6202</v>
      </c>
      <c r="M749" t="s">
        <v>223</v>
      </c>
      <c r="N749" t="s">
        <v>224</v>
      </c>
    </row>
    <row r="750" spans="1:14" x14ac:dyDescent="0.35">
      <c r="A750" t="s">
        <v>6432</v>
      </c>
      <c r="B750" t="s">
        <v>6433</v>
      </c>
      <c r="C750" t="s">
        <v>5254</v>
      </c>
      <c r="D750" t="s">
        <v>6434</v>
      </c>
      <c r="E750" t="s">
        <v>1925</v>
      </c>
      <c r="F750" t="s">
        <v>1673</v>
      </c>
      <c r="G750">
        <v>76209</v>
      </c>
      <c r="H750" t="s">
        <v>218</v>
      </c>
      <c r="I750" t="s">
        <v>242</v>
      </c>
      <c r="J750" t="s">
        <v>6435</v>
      </c>
      <c r="K750" t="s">
        <v>6436</v>
      </c>
      <c r="L750" t="s">
        <v>6437</v>
      </c>
      <c r="M750" t="s">
        <v>223</v>
      </c>
      <c r="N750" t="s">
        <v>224</v>
      </c>
    </row>
    <row r="751" spans="1:14" x14ac:dyDescent="0.35">
      <c r="A751" t="s">
        <v>6439</v>
      </c>
      <c r="B751" t="s">
        <v>6440</v>
      </c>
      <c r="C751" t="s">
        <v>5254</v>
      </c>
      <c r="D751" t="s">
        <v>6441</v>
      </c>
      <c r="E751" t="s">
        <v>6442</v>
      </c>
      <c r="F751" t="s">
        <v>1556</v>
      </c>
      <c r="G751">
        <v>98501</v>
      </c>
      <c r="H751" t="s">
        <v>287</v>
      </c>
      <c r="I751" t="s">
        <v>242</v>
      </c>
      <c r="J751" t="s">
        <v>6443</v>
      </c>
      <c r="K751" t="s">
        <v>6444</v>
      </c>
      <c r="L751" t="s">
        <v>6445</v>
      </c>
      <c r="M751" t="s">
        <v>223</v>
      </c>
      <c r="N751" t="s">
        <v>224</v>
      </c>
    </row>
    <row r="752" spans="1:14" x14ac:dyDescent="0.35">
      <c r="A752" t="s">
        <v>6448</v>
      </c>
      <c r="B752" t="s">
        <v>6449</v>
      </c>
      <c r="C752" t="s">
        <v>5254</v>
      </c>
      <c r="D752" t="s">
        <v>6450</v>
      </c>
      <c r="E752" t="s">
        <v>4720</v>
      </c>
      <c r="F752" t="s">
        <v>1556</v>
      </c>
      <c r="G752">
        <v>98374</v>
      </c>
      <c r="H752" t="s">
        <v>287</v>
      </c>
      <c r="I752" t="s">
        <v>219</v>
      </c>
      <c r="J752" t="s">
        <v>6451</v>
      </c>
      <c r="K752" t="s">
        <v>6452</v>
      </c>
      <c r="L752" t="s">
        <v>6453</v>
      </c>
      <c r="M752" t="s">
        <v>224</v>
      </c>
      <c r="N752" t="s">
        <v>224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Quesada, Patrick</dc:creator>
  <cp:lastModifiedBy>Quesada, Patrick</cp:lastModifiedBy>
  <dcterms:created xsi:type="dcterms:W3CDTF">2026-08-19T17:57:06Z</dcterms:created>
  <dcterms:modified xsi:type="dcterms:W3CDTF">2026-08-19T18:31:07Z</dcterms:modified>
</cp:coreProperties>
</file>